
<file path=[Content_Types].xml><?xml version="1.0" encoding="utf-8"?>
<Types xmlns="http://schemas.openxmlformats.org/package/2006/content-types">
  <Default Extension="bin" ContentType="application/vnd.ms-office.vbaProject"/>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drawings/drawing1.xml" ContentType="application/vnd.openxmlformats-officedocument.drawing+xml"/>
  <Override PartName="/xl/comments5.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metadata" ContentType="application/binary"/>
  <Override PartName="/xl/commentsmeta0" ContentType="application/binary"/>
  <Override PartName="/xl/commentsmeta1" ContentType="application/binary"/>
  <Override PartName="/xl/commentsmeta2" ContentType="application/binary"/>
  <Override PartName="/xl/commentsmeta3" ContentType="application/binary"/>
  <Override PartName="/xl/commentsmeta4"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8" codeName="{00000000-0000-0000-0000-000000000000}"/>
  <workbookPr codeName="ThisWorkbook1"/>
  <mc:AlternateContent xmlns:mc="http://schemas.openxmlformats.org/markup-compatibility/2006">
    <mc:Choice Requires="x15">
      <x15ac:absPath xmlns:x15ac="http://schemas.microsoft.com/office/spreadsheetml/2010/11/ac" url="G:\My Drive\My files\30 Budget\FY23\EOYR\"/>
    </mc:Choice>
  </mc:AlternateContent>
  <xr:revisionPtr revIDLastSave="0" documentId="11_1D48DFC925E1144AD62AD61278218BE94857E414" xr6:coauthVersionLast="47" xr6:coauthVersionMax="47" xr10:uidLastSave="{00000000-0000-0000-0000-000000000000}"/>
  <bookViews>
    <workbookView xWindow="0" yWindow="0" windowWidth="21600" windowHeight="9480" firstSheet="1" activeTab="1" xr2:uid="{00000000-000D-0000-FFFF-FFFF00000000}"/>
  </bookViews>
  <sheets>
    <sheet name="comments" sheetId="1" r:id="rId1"/>
    <sheet name="eoy23" sheetId="2" r:id="rId2"/>
    <sheet name="reports" sheetId="3" r:id="rId3"/>
    <sheet name="edits" sheetId="4" r:id="rId4"/>
    <sheet name="schedule3" sheetId="5" r:id="rId5"/>
    <sheet name="schedule3_total" sheetId="6" r:id="rId6"/>
    <sheet name="schedule18" sheetId="7" r:id="rId7"/>
    <sheet name="convert" sheetId="8" state="hidden" r:id="rId8"/>
    <sheet name="data" sheetId="9" state="hidden" r:id="rId9"/>
    <sheet name="schedule20" sheetId="10" r:id="rId10"/>
    <sheet name="enrollment" sheetId="11" state="hidden" r:id="rId11"/>
    <sheet name="excess cost" sheetId="12" r:id="rId12"/>
    <sheet name="calcmisc" sheetId="13" r:id="rId13"/>
    <sheet name="schools" sheetId="14" state="hidden" r:id="rId14"/>
  </sheets>
  <definedNames>
    <definedName name="_xlnm._FilterDatabase" localSheetId="3" hidden="1">edits!$A$14:$A$930</definedName>
    <definedName name="_xlnm._FilterDatabase" localSheetId="1" hidden="1">'eoy23'!$C$14:$C$1327</definedName>
    <definedName name="AcctSoftware">schedule18!$Q$7:$Q$39</definedName>
    <definedName name="add_run">#REF!</definedName>
    <definedName name="cbprojreimb">reports!$C$55</definedName>
    <definedName name="circuitbreaker">data!$X$8:$X$14997</definedName>
    <definedName name="citytwn">data!$I$8:$I$14997</definedName>
    <definedName name="code436">calcmisc!$A$38:$E$476</definedName>
    <definedName name="day">data!$C$8:$C$14947</definedName>
    <definedName name="daypct">calcmisc!$E$16</definedName>
    <definedName name="daypctbud">calcmisc!$F$16</definedName>
    <definedName name="doefed">data!$S$8:$S$14997</definedName>
    <definedName name="doestate">data!$V$8:$V$14997</definedName>
    <definedName name="ESSERG">data!$O$8:$O$14997</definedName>
    <definedName name="ESSERI">data!$L$8:$L$14997</definedName>
    <definedName name="ESSERII">data!$M$8:$M$14997</definedName>
    <definedName name="ESSERIII">data!$N$8:$N$14997</definedName>
    <definedName name="GEER">data!$P$8:$P$14997</definedName>
    <definedName name="IDEA">data!$K$8:$K$14997</definedName>
    <definedName name="lines">data!$B$8:$B$14998</definedName>
    <definedName name="occday">data!$E$8:$E$14987</definedName>
    <definedName name="other">data!$F$8:$F$14997</definedName>
    <definedName name="otherfed">data!$T$8:$T$14997</definedName>
    <definedName name="otherreceipts">data!$AA$8:$AA$14997</definedName>
    <definedName name="otherstate">data!$W$8:$W$14997</definedName>
    <definedName name="print_sch3">#REF!</definedName>
    <definedName name="Print_sch3_school">schedule3!$C$5:$AD$170</definedName>
    <definedName name="Print_sch3_total" localSheetId="5">schedule3_total!$A$5:$AB$170</definedName>
    <definedName name="print_sch3_total">#REF!</definedName>
    <definedName name="Print_Titles_Expall">'eoy23'!$A$1234:$O$1239</definedName>
    <definedName name="Print_Titles_Sch1">'eoy23'!$A$9:$J$13</definedName>
    <definedName name="Print_Titles_Sch18">schedule18!$B$2:$H$6</definedName>
    <definedName name="Print_Titles_Sch19">'eoy23'!$A$1093:$J$1097</definedName>
    <definedName name="Print_Titles_Sch19reg">'eoy23'!$A$1198:$L$1202</definedName>
    <definedName name="Print_Titles_Sch19rev">'eoy23'!$A$1179:$J$1183</definedName>
    <definedName name="Print_Titles_Sch1grnts">'eoy23'!$A$541:$Q$546</definedName>
    <definedName name="Print_Titles_Sch1mun">'eoy23'!$A$476:$J$480</definedName>
    <definedName name="Print_Titles_Sch1sc">'eoy23'!$A$55:$J$59</definedName>
    <definedName name="Print_Titles_Sch2">'eoy23'!$A$635:$J$638</definedName>
    <definedName name="Print_Titles_Sch20">schedule20!$C$9:$S$15</definedName>
    <definedName name="Print_Titles_Sch3grnts">'eoy23'!$A$834:$O$839</definedName>
    <definedName name="Print_Titles_Sch3scct">'eoy23'!$A$670:$K$674</definedName>
    <definedName name="Print_Titles_Sch4">'eoy23'!$A$999:$M$1004</definedName>
    <definedName name="Print_Titles_Sch7">'eoy23'!$A$1026:$M$1034</definedName>
    <definedName name="printall">'eoy23'!$A$1:$O$1294</definedName>
    <definedName name="private">data!$Y$8:$Y$14997</definedName>
    <definedName name="projfacaid">calcmisc!$E$35</definedName>
    <definedName name="scadmin">calcmisc!$E$29</definedName>
    <definedName name="schchoice">data!$Z$8:$Z$14997</definedName>
    <definedName name="schcomm">data!$H$8:$H$14997</definedName>
    <definedName name="schools">schools!$B$2:$F$226</definedName>
    <definedName name="search_run">#REF!</definedName>
    <definedName name="special">data!$D$8:$D$14947</definedName>
    <definedName name="StateCovid">data!$U$8:$U$14997</definedName>
    <definedName name="summary">data!$U$8:$U$14997</definedName>
    <definedName name="TitleI">data!$J$8:$J$14997</definedName>
    <definedName name="totalexp">data!$T$8:$T$14997</definedName>
    <definedName name="undist">data!$G$8:$G$14997</definedName>
    <definedName name="validity">#REF!</definedName>
    <definedName name="Z_EBCA391C_5ACD_495F_8ED1_C69B7D739622_.wvu.Cols" localSheetId="7">convert!$A:$B</definedName>
    <definedName name="Z_EBCA391C_5ACD_495F_8ED1_C69B7D739622_.wvu.Cols" localSheetId="6">schedule18!$D:$E</definedName>
    <definedName name="Z_EBCA391C_5ACD_495F_8ED1_C69B7D739622_.wvu.Cols" localSheetId="4">schedule3!$A:$B</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19" roundtripDataChecksum="TKEeqZajXx44UuraXCvrj4C22XaE9JLdmEOipH04zLc="/>
    </ext>
  </extLst>
</workbook>
</file>

<file path=xl/calcChain.xml><?xml version="1.0" encoding="utf-8"?>
<calcChain xmlns="http://schemas.openxmlformats.org/spreadsheetml/2006/main">
  <c r="E1176" i="2" l="1"/>
  <c r="I510" i="2" l="1"/>
  <c r="I509" i="2"/>
  <c r="I151" i="14" l="1"/>
  <c r="B151" i="14"/>
  <c r="I150" i="14"/>
  <c r="B150" i="14"/>
  <c r="I149" i="14"/>
  <c r="B149" i="14"/>
  <c r="I148" i="14"/>
  <c r="B148" i="14"/>
  <c r="I147" i="14"/>
  <c r="B147" i="14"/>
  <c r="I146" i="14"/>
  <c r="B146" i="14"/>
  <c r="I145" i="14"/>
  <c r="B145" i="14"/>
  <c r="I144" i="14"/>
  <c r="B144" i="14"/>
  <c r="I143" i="14"/>
  <c r="B143" i="14"/>
  <c r="I142" i="14"/>
  <c r="B142" i="14"/>
  <c r="I141" i="14"/>
  <c r="B141" i="14"/>
  <c r="I140" i="14"/>
  <c r="B140" i="14"/>
  <c r="I139" i="14"/>
  <c r="B139" i="14"/>
  <c r="I138" i="14"/>
  <c r="B138" i="14"/>
  <c r="I137" i="14"/>
  <c r="B137" i="14"/>
  <c r="I136" i="14"/>
  <c r="B136" i="14"/>
  <c r="I135" i="14"/>
  <c r="B135" i="14"/>
  <c r="I134" i="14"/>
  <c r="B134" i="14"/>
  <c r="I133" i="14"/>
  <c r="B133" i="14"/>
  <c r="I132" i="14"/>
  <c r="B132" i="14"/>
  <c r="I131" i="14"/>
  <c r="B131" i="14"/>
  <c r="I130" i="14"/>
  <c r="B130" i="14"/>
  <c r="I129" i="14"/>
  <c r="B129" i="14"/>
  <c r="I128" i="14"/>
  <c r="B128" i="14"/>
  <c r="I127" i="14"/>
  <c r="B127" i="14"/>
  <c r="I126" i="14"/>
  <c r="B126" i="14"/>
  <c r="I125" i="14"/>
  <c r="B125" i="14"/>
  <c r="I124" i="14"/>
  <c r="B124" i="14"/>
  <c r="I123" i="14"/>
  <c r="B123" i="14"/>
  <c r="I122" i="14"/>
  <c r="B122" i="14"/>
  <c r="I121" i="14"/>
  <c r="B121" i="14"/>
  <c r="I120" i="14"/>
  <c r="B120" i="14"/>
  <c r="I119" i="14"/>
  <c r="B119" i="14"/>
  <c r="I118" i="14"/>
  <c r="B118" i="14"/>
  <c r="I117" i="14"/>
  <c r="B117" i="14"/>
  <c r="I116" i="14"/>
  <c r="B116" i="14"/>
  <c r="I115" i="14"/>
  <c r="B115" i="14"/>
  <c r="I114" i="14"/>
  <c r="B114" i="14"/>
  <c r="I113" i="14"/>
  <c r="B113" i="14"/>
  <c r="I112" i="14"/>
  <c r="B112" i="14"/>
  <c r="I111" i="14"/>
  <c r="B111" i="14"/>
  <c r="I110" i="14"/>
  <c r="B110" i="14"/>
  <c r="I109" i="14"/>
  <c r="B109" i="14"/>
  <c r="I108" i="14"/>
  <c r="B108" i="14"/>
  <c r="I107" i="14"/>
  <c r="B107" i="14"/>
  <c r="I106" i="14"/>
  <c r="B106" i="14"/>
  <c r="I105" i="14"/>
  <c r="B105" i="14"/>
  <c r="I104" i="14"/>
  <c r="B104" i="14"/>
  <c r="I103" i="14"/>
  <c r="B103" i="14"/>
  <c r="I102" i="14"/>
  <c r="B102" i="14"/>
  <c r="I101" i="14"/>
  <c r="B101" i="14"/>
  <c r="I100" i="14"/>
  <c r="B100" i="14"/>
  <c r="I99" i="14"/>
  <c r="B99" i="14"/>
  <c r="I98" i="14"/>
  <c r="B98" i="14"/>
  <c r="I97" i="14"/>
  <c r="B97" i="14"/>
  <c r="I96" i="14"/>
  <c r="B96" i="14"/>
  <c r="I95" i="14"/>
  <c r="B95" i="14"/>
  <c r="I94" i="14"/>
  <c r="B94" i="14"/>
  <c r="I93" i="14"/>
  <c r="B93" i="14"/>
  <c r="I92" i="14"/>
  <c r="B92" i="14"/>
  <c r="I91" i="14"/>
  <c r="B91" i="14"/>
  <c r="I90" i="14"/>
  <c r="B90" i="14"/>
  <c r="I89" i="14"/>
  <c r="B89" i="14"/>
  <c r="I88" i="14"/>
  <c r="B88" i="14"/>
  <c r="I87" i="14"/>
  <c r="B87" i="14"/>
  <c r="I86" i="14"/>
  <c r="B86" i="14"/>
  <c r="I85" i="14"/>
  <c r="B85" i="14"/>
  <c r="I84" i="14"/>
  <c r="B84" i="14"/>
  <c r="I83" i="14"/>
  <c r="B83" i="14"/>
  <c r="I82" i="14"/>
  <c r="B82" i="14"/>
  <c r="I81" i="14"/>
  <c r="B81" i="14"/>
  <c r="I80" i="14"/>
  <c r="B80" i="14"/>
  <c r="I79" i="14"/>
  <c r="B79" i="14"/>
  <c r="I78" i="14"/>
  <c r="B78" i="14"/>
  <c r="I77" i="14"/>
  <c r="B77" i="14"/>
  <c r="I76" i="14"/>
  <c r="B76" i="14"/>
  <c r="I75" i="14"/>
  <c r="B75" i="14"/>
  <c r="I74" i="14"/>
  <c r="B74" i="14"/>
  <c r="I73" i="14"/>
  <c r="B73" i="14"/>
  <c r="I72" i="14"/>
  <c r="B72" i="14"/>
  <c r="I71" i="14"/>
  <c r="B71" i="14"/>
  <c r="I70" i="14"/>
  <c r="B70" i="14"/>
  <c r="I69" i="14"/>
  <c r="B69" i="14"/>
  <c r="I68" i="14"/>
  <c r="B68" i="14"/>
  <c r="I67" i="14"/>
  <c r="B67" i="14"/>
  <c r="I66" i="14"/>
  <c r="B66" i="14"/>
  <c r="I65" i="14"/>
  <c r="B65" i="14"/>
  <c r="I64" i="14"/>
  <c r="B64" i="14"/>
  <c r="I63" i="14"/>
  <c r="B63" i="14"/>
  <c r="I62" i="14"/>
  <c r="B62" i="14"/>
  <c r="I61" i="14"/>
  <c r="B61" i="14"/>
  <c r="I60" i="14"/>
  <c r="B60" i="14"/>
  <c r="I59" i="14"/>
  <c r="B59" i="14"/>
  <c r="I58" i="14"/>
  <c r="B58" i="14"/>
  <c r="I57" i="14"/>
  <c r="B57" i="14"/>
  <c r="I56" i="14"/>
  <c r="B56" i="14"/>
  <c r="I55" i="14"/>
  <c r="B55" i="14"/>
  <c r="I54" i="14"/>
  <c r="B54" i="14"/>
  <c r="I53" i="14"/>
  <c r="B53" i="14"/>
  <c r="I52" i="14"/>
  <c r="B52" i="14"/>
  <c r="I51" i="14"/>
  <c r="B51" i="14"/>
  <c r="I50" i="14"/>
  <c r="B50" i="14"/>
  <c r="I49" i="14"/>
  <c r="B49" i="14"/>
  <c r="I48" i="14"/>
  <c r="B48" i="14"/>
  <c r="I47" i="14"/>
  <c r="B47" i="14"/>
  <c r="I46" i="14"/>
  <c r="B46" i="14"/>
  <c r="I45" i="14"/>
  <c r="B45" i="14"/>
  <c r="I44" i="14"/>
  <c r="B44" i="14"/>
  <c r="I43" i="14"/>
  <c r="B43" i="14"/>
  <c r="I42" i="14"/>
  <c r="B42" i="14"/>
  <c r="I41" i="14"/>
  <c r="B41" i="14"/>
  <c r="I40" i="14"/>
  <c r="B40" i="14"/>
  <c r="I39" i="14"/>
  <c r="B39" i="14"/>
  <c r="I38" i="14"/>
  <c r="B38" i="14"/>
  <c r="I37" i="14"/>
  <c r="B37" i="14"/>
  <c r="I36" i="14"/>
  <c r="B36" i="14"/>
  <c r="I35" i="14"/>
  <c r="B35" i="14"/>
  <c r="I34" i="14"/>
  <c r="B34" i="14"/>
  <c r="I33" i="14"/>
  <c r="B33" i="14"/>
  <c r="I32" i="14"/>
  <c r="B32" i="14"/>
  <c r="I31" i="14"/>
  <c r="B31" i="14"/>
  <c r="I30" i="14"/>
  <c r="B30" i="14"/>
  <c r="I29" i="14"/>
  <c r="B29" i="14"/>
  <c r="I28" i="14"/>
  <c r="B28" i="14"/>
  <c r="I27" i="14"/>
  <c r="B27" i="14"/>
  <c r="I26" i="14"/>
  <c r="B26" i="14"/>
  <c r="I25" i="14"/>
  <c r="B25" i="14"/>
  <c r="I24" i="14"/>
  <c r="B24" i="14"/>
  <c r="I23" i="14"/>
  <c r="B23" i="14"/>
  <c r="I22" i="14"/>
  <c r="B22" i="14"/>
  <c r="I21" i="14"/>
  <c r="B21" i="14"/>
  <c r="I20" i="14"/>
  <c r="B20" i="14"/>
  <c r="I19" i="14"/>
  <c r="B19" i="14"/>
  <c r="I18" i="14"/>
  <c r="B18" i="14"/>
  <c r="I17" i="14"/>
  <c r="B17" i="14"/>
  <c r="I16" i="14"/>
  <c r="B16" i="14"/>
  <c r="I15" i="14"/>
  <c r="B15" i="14"/>
  <c r="I14" i="14"/>
  <c r="B14" i="14"/>
  <c r="I13" i="14"/>
  <c r="B13" i="14"/>
  <c r="I12" i="14"/>
  <c r="B12" i="14"/>
  <c r="I11" i="14"/>
  <c r="B11" i="14"/>
  <c r="I10" i="14"/>
  <c r="B10" i="14"/>
  <c r="I9" i="14"/>
  <c r="B9" i="14"/>
  <c r="I8" i="14"/>
  <c r="B8" i="14"/>
  <c r="I7" i="14"/>
  <c r="B7" i="14"/>
  <c r="I6" i="14"/>
  <c r="B6" i="14"/>
  <c r="I5" i="14"/>
  <c r="B5" i="14"/>
  <c r="I4" i="14"/>
  <c r="B4" i="14"/>
  <c r="I3" i="14"/>
  <c r="B3" i="14"/>
  <c r="I2" i="14"/>
  <c r="B2" i="14"/>
  <c r="I1" i="14"/>
  <c r="D1" i="14"/>
  <c r="D568" i="13"/>
  <c r="D567" i="13"/>
  <c r="D566" i="13"/>
  <c r="E561" i="13"/>
  <c r="I156" i="13"/>
  <c r="J156" i="13" s="1"/>
  <c r="I155" i="13"/>
  <c r="J155" i="13" s="1"/>
  <c r="I154" i="13"/>
  <c r="J154" i="13" s="1"/>
  <c r="I153" i="13"/>
  <c r="J153" i="13" s="1"/>
  <c r="I152" i="13"/>
  <c r="J152" i="13" s="1"/>
  <c r="I151" i="13"/>
  <c r="J151" i="13" s="1"/>
  <c r="I150" i="13"/>
  <c r="J150" i="13" s="1"/>
  <c r="I149" i="13"/>
  <c r="J149" i="13" s="1"/>
  <c r="I148" i="13"/>
  <c r="J148" i="13" s="1"/>
  <c r="I147" i="13"/>
  <c r="J147" i="13" s="1"/>
  <c r="I146" i="13"/>
  <c r="J146" i="13" s="1"/>
  <c r="I145" i="13"/>
  <c r="J145" i="13" s="1"/>
  <c r="I144" i="13"/>
  <c r="J144" i="13" s="1"/>
  <c r="I143" i="13"/>
  <c r="J143" i="13" s="1"/>
  <c r="I142" i="13"/>
  <c r="J142" i="13" s="1"/>
  <c r="I141" i="13"/>
  <c r="J141" i="13" s="1"/>
  <c r="I140" i="13"/>
  <c r="J140" i="13" s="1"/>
  <c r="I139" i="13"/>
  <c r="J139" i="13" s="1"/>
  <c r="I138" i="13"/>
  <c r="J138" i="13" s="1"/>
  <c r="I137" i="13"/>
  <c r="J137" i="13" s="1"/>
  <c r="I136" i="13"/>
  <c r="J136" i="13" s="1"/>
  <c r="I135" i="13"/>
  <c r="J135" i="13" s="1"/>
  <c r="I134" i="13"/>
  <c r="J134" i="13" s="1"/>
  <c r="I133" i="13"/>
  <c r="J133" i="13" s="1"/>
  <c r="I132" i="13"/>
  <c r="J132" i="13" s="1"/>
  <c r="I131" i="13"/>
  <c r="J131" i="13" s="1"/>
  <c r="I130" i="13"/>
  <c r="J130" i="13" s="1"/>
  <c r="I129" i="13"/>
  <c r="J129" i="13" s="1"/>
  <c r="I128" i="13"/>
  <c r="J128" i="13" s="1"/>
  <c r="I127" i="13"/>
  <c r="J127" i="13" s="1"/>
  <c r="I126" i="13"/>
  <c r="J126" i="13" s="1"/>
  <c r="I125" i="13"/>
  <c r="J125" i="13" s="1"/>
  <c r="I124" i="13"/>
  <c r="J124" i="13" s="1"/>
  <c r="I123" i="13"/>
  <c r="J123" i="13" s="1"/>
  <c r="I122" i="13"/>
  <c r="J122" i="13" s="1"/>
  <c r="I121" i="13"/>
  <c r="J121" i="13" s="1"/>
  <c r="I120" i="13"/>
  <c r="J120" i="13" s="1"/>
  <c r="I119" i="13"/>
  <c r="J119" i="13" s="1"/>
  <c r="I118" i="13"/>
  <c r="J118" i="13" s="1"/>
  <c r="I117" i="13"/>
  <c r="J117" i="13" s="1"/>
  <c r="I116" i="13"/>
  <c r="J116" i="13" s="1"/>
  <c r="I115" i="13"/>
  <c r="J115" i="13" s="1"/>
  <c r="I114" i="13"/>
  <c r="J114" i="13" s="1"/>
  <c r="I113" i="13"/>
  <c r="J113" i="13" s="1"/>
  <c r="I112" i="13"/>
  <c r="J112" i="13" s="1"/>
  <c r="I111" i="13"/>
  <c r="J111" i="13" s="1"/>
  <c r="I110" i="13"/>
  <c r="J110" i="13" s="1"/>
  <c r="I109" i="13"/>
  <c r="J109" i="13" s="1"/>
  <c r="I108" i="13"/>
  <c r="J108" i="13" s="1"/>
  <c r="I107" i="13"/>
  <c r="J107" i="13" s="1"/>
  <c r="I106" i="13"/>
  <c r="J106" i="13" s="1"/>
  <c r="I105" i="13"/>
  <c r="J105" i="13" s="1"/>
  <c r="I104" i="13"/>
  <c r="J104" i="13" s="1"/>
  <c r="I103" i="13"/>
  <c r="J103" i="13" s="1"/>
  <c r="I102" i="13"/>
  <c r="J102" i="13" s="1"/>
  <c r="I101" i="13"/>
  <c r="J101" i="13" s="1"/>
  <c r="I100" i="13"/>
  <c r="J100" i="13" s="1"/>
  <c r="I99" i="13"/>
  <c r="J99" i="13" s="1"/>
  <c r="I98" i="13"/>
  <c r="J98" i="13" s="1"/>
  <c r="I97" i="13"/>
  <c r="J97" i="13" s="1"/>
  <c r="I96" i="13"/>
  <c r="J96" i="13" s="1"/>
  <c r="I95" i="13"/>
  <c r="J95" i="13" s="1"/>
  <c r="I94" i="13"/>
  <c r="J94" i="13" s="1"/>
  <c r="I93" i="13"/>
  <c r="J93" i="13" s="1"/>
  <c r="I92" i="13"/>
  <c r="J92" i="13" s="1"/>
  <c r="I91" i="13"/>
  <c r="J91" i="13" s="1"/>
  <c r="I90" i="13"/>
  <c r="J90" i="13" s="1"/>
  <c r="I89" i="13"/>
  <c r="J89" i="13" s="1"/>
  <c r="I88" i="13"/>
  <c r="J88" i="13" s="1"/>
  <c r="I87" i="13"/>
  <c r="J87" i="13" s="1"/>
  <c r="I86" i="13"/>
  <c r="J86" i="13" s="1"/>
  <c r="I85" i="13"/>
  <c r="J85" i="13" s="1"/>
  <c r="I84" i="13"/>
  <c r="J84" i="13" s="1"/>
  <c r="I83" i="13"/>
  <c r="J83" i="13" s="1"/>
  <c r="I82" i="13"/>
  <c r="J82" i="13" s="1"/>
  <c r="I81" i="13"/>
  <c r="J81" i="13" s="1"/>
  <c r="I80" i="13"/>
  <c r="J80" i="13" s="1"/>
  <c r="I79" i="13"/>
  <c r="J79" i="13" s="1"/>
  <c r="I78" i="13"/>
  <c r="J78" i="13" s="1"/>
  <c r="I77" i="13"/>
  <c r="J77" i="13" s="1"/>
  <c r="I76" i="13"/>
  <c r="J76" i="13" s="1"/>
  <c r="I75" i="13"/>
  <c r="J75" i="13" s="1"/>
  <c r="I74" i="13"/>
  <c r="J74" i="13" s="1"/>
  <c r="I73" i="13"/>
  <c r="J73" i="13" s="1"/>
  <c r="I72" i="13"/>
  <c r="J72" i="13" s="1"/>
  <c r="I71" i="13"/>
  <c r="J71" i="13" s="1"/>
  <c r="I70" i="13"/>
  <c r="J70" i="13" s="1"/>
  <c r="I69" i="13"/>
  <c r="J69" i="13" s="1"/>
  <c r="I68" i="13"/>
  <c r="J68" i="13" s="1"/>
  <c r="I67" i="13"/>
  <c r="J67" i="13" s="1"/>
  <c r="I66" i="13"/>
  <c r="J66" i="13" s="1"/>
  <c r="I65" i="13"/>
  <c r="J65" i="13" s="1"/>
  <c r="I64" i="13"/>
  <c r="J64" i="13" s="1"/>
  <c r="I63" i="13"/>
  <c r="J63" i="13" s="1"/>
  <c r="I62" i="13"/>
  <c r="J62" i="13" s="1"/>
  <c r="I61" i="13"/>
  <c r="J61" i="13" s="1"/>
  <c r="I60" i="13"/>
  <c r="J60" i="13" s="1"/>
  <c r="I59" i="13"/>
  <c r="J59" i="13" s="1"/>
  <c r="I58" i="13"/>
  <c r="J58" i="13" s="1"/>
  <c r="I57" i="13"/>
  <c r="J57" i="13" s="1"/>
  <c r="I56" i="13"/>
  <c r="J56" i="13" s="1"/>
  <c r="I55" i="13"/>
  <c r="J55" i="13" s="1"/>
  <c r="I54" i="13"/>
  <c r="J54" i="13" s="1"/>
  <c r="I53" i="13"/>
  <c r="J53" i="13" s="1"/>
  <c r="I52" i="13"/>
  <c r="J52" i="13" s="1"/>
  <c r="I51" i="13"/>
  <c r="J51" i="13" s="1"/>
  <c r="I50" i="13"/>
  <c r="J50" i="13" s="1"/>
  <c r="I49" i="13"/>
  <c r="J49" i="13" s="1"/>
  <c r="I48" i="13"/>
  <c r="J48" i="13" s="1"/>
  <c r="I47" i="13"/>
  <c r="J47" i="13" s="1"/>
  <c r="I46" i="13"/>
  <c r="J46" i="13" s="1"/>
  <c r="I45" i="13"/>
  <c r="J45" i="13" s="1"/>
  <c r="I44" i="13"/>
  <c r="J44" i="13" s="1"/>
  <c r="I43" i="13"/>
  <c r="J43" i="13" s="1"/>
  <c r="I42" i="13"/>
  <c r="J42" i="13" s="1"/>
  <c r="I41" i="13"/>
  <c r="J41" i="13" s="1"/>
  <c r="I40" i="13"/>
  <c r="J40" i="13" s="1"/>
  <c r="I39" i="13"/>
  <c r="J39" i="13" s="1"/>
  <c r="I38" i="13"/>
  <c r="J38" i="13" s="1"/>
  <c r="I37" i="13"/>
  <c r="J37" i="13" s="1"/>
  <c r="I36" i="13"/>
  <c r="J36" i="13" s="1"/>
  <c r="I35" i="13"/>
  <c r="J35" i="13" s="1"/>
  <c r="I34" i="13"/>
  <c r="J34" i="13" s="1"/>
  <c r="I33" i="13"/>
  <c r="J33" i="13" s="1"/>
  <c r="I32" i="13"/>
  <c r="J32" i="13" s="1"/>
  <c r="I31" i="13"/>
  <c r="J31" i="13" s="1"/>
  <c r="I30" i="13"/>
  <c r="J30" i="13" s="1"/>
  <c r="I29" i="13"/>
  <c r="J29" i="13" s="1"/>
  <c r="I28" i="13"/>
  <c r="J28" i="13" s="1"/>
  <c r="I27" i="13"/>
  <c r="J27" i="13" s="1"/>
  <c r="I26" i="13"/>
  <c r="J26" i="13" s="1"/>
  <c r="I25" i="13"/>
  <c r="J25" i="13" s="1"/>
  <c r="I24" i="13"/>
  <c r="J24" i="13" s="1"/>
  <c r="I23" i="13"/>
  <c r="J23" i="13" s="1"/>
  <c r="I22" i="13"/>
  <c r="J22" i="13" s="1"/>
  <c r="I21" i="13"/>
  <c r="J21" i="13" s="1"/>
  <c r="I20" i="13"/>
  <c r="J20" i="13" s="1"/>
  <c r="I19" i="13"/>
  <c r="J19" i="13" s="1"/>
  <c r="I18" i="13"/>
  <c r="J18" i="13" s="1"/>
  <c r="I17" i="13"/>
  <c r="J17" i="13" s="1"/>
  <c r="I16" i="13"/>
  <c r="J16" i="13" s="1"/>
  <c r="I15" i="13"/>
  <c r="J15" i="13" s="1"/>
  <c r="I14" i="13"/>
  <c r="J14" i="13" s="1"/>
  <c r="I13" i="13"/>
  <c r="J13" i="13" s="1"/>
  <c r="I12" i="13"/>
  <c r="J12" i="13" s="1"/>
  <c r="F12" i="13"/>
  <c r="I11" i="13"/>
  <c r="J11" i="13" s="1"/>
  <c r="I10" i="13"/>
  <c r="J10" i="13" s="1"/>
  <c r="I9" i="13"/>
  <c r="J9" i="13" s="1"/>
  <c r="F9" i="13"/>
  <c r="I8" i="13"/>
  <c r="J8" i="13" s="1"/>
  <c r="F8" i="13"/>
  <c r="I7" i="13"/>
  <c r="J7" i="13" s="1"/>
  <c r="F7" i="13"/>
  <c r="F10" i="13" s="1"/>
  <c r="F14" i="13" s="1"/>
  <c r="F16" i="13" s="1"/>
  <c r="G66" i="12"/>
  <c r="E66" i="12"/>
  <c r="G67" i="12" s="1"/>
  <c r="G53" i="12"/>
  <c r="G55" i="12" s="1"/>
  <c r="G59" i="12" s="1"/>
  <c r="G63" i="12" s="1"/>
  <c r="E53" i="12"/>
  <c r="E55" i="12" s="1"/>
  <c r="E59" i="12" s="1"/>
  <c r="E63" i="12" s="1"/>
  <c r="R70" i="10"/>
  <c r="Q70" i="10"/>
  <c r="P70" i="10"/>
  <c r="O70" i="10"/>
  <c r="N70" i="10"/>
  <c r="K70" i="10"/>
  <c r="J70" i="10"/>
  <c r="I70" i="10"/>
  <c r="H70" i="10"/>
  <c r="G70" i="10"/>
  <c r="F70" i="10"/>
  <c r="E70" i="10"/>
  <c r="S69" i="10"/>
  <c r="S68" i="10"/>
  <c r="S67" i="10"/>
  <c r="S66" i="10"/>
  <c r="S65" i="10"/>
  <c r="S64" i="10"/>
  <c r="S63" i="10"/>
  <c r="S62" i="10"/>
  <c r="S61" i="10"/>
  <c r="S60" i="10"/>
  <c r="S59" i="10"/>
  <c r="S58" i="10"/>
  <c r="S57" i="10"/>
  <c r="S56" i="10"/>
  <c r="S55" i="10"/>
  <c r="S54" i="10"/>
  <c r="S53" i="10"/>
  <c r="S52" i="10"/>
  <c r="S51" i="10"/>
  <c r="S50" i="10"/>
  <c r="S49" i="10"/>
  <c r="S48" i="10"/>
  <c r="S47" i="10"/>
  <c r="S46" i="10"/>
  <c r="S45" i="10"/>
  <c r="S44" i="10"/>
  <c r="S43" i="10"/>
  <c r="S42" i="10"/>
  <c r="S41" i="10"/>
  <c r="S40" i="10"/>
  <c r="S39" i="10"/>
  <c r="S38" i="10"/>
  <c r="S37" i="10"/>
  <c r="S36" i="10"/>
  <c r="S35" i="10"/>
  <c r="S34" i="10"/>
  <c r="S33" i="10"/>
  <c r="S32" i="10"/>
  <c r="S31" i="10"/>
  <c r="S30" i="10"/>
  <c r="S29" i="10"/>
  <c r="S28" i="10"/>
  <c r="S27" i="10"/>
  <c r="S26" i="10"/>
  <c r="S25" i="10"/>
  <c r="S24" i="10"/>
  <c r="S23" i="10"/>
  <c r="S22" i="10"/>
  <c r="S21" i="10"/>
  <c r="S20" i="10"/>
  <c r="S19" i="10"/>
  <c r="S18" i="10"/>
  <c r="S17" i="10"/>
  <c r="S16" i="10"/>
  <c r="A6" i="9"/>
  <c r="B6" i="9" s="1"/>
  <c r="C1" i="8"/>
  <c r="H50" i="7"/>
  <c r="I41" i="7"/>
  <c r="I40" i="7"/>
  <c r="I39" i="7"/>
  <c r="I38" i="7"/>
  <c r="AA168" i="6"/>
  <c r="N994" i="2" s="1"/>
  <c r="Z168" i="6"/>
  <c r="M994" i="2" s="1"/>
  <c r="Y168" i="6"/>
  <c r="L994" i="2" s="1"/>
  <c r="X168" i="6"/>
  <c r="K994" i="2" s="1"/>
  <c r="W168" i="6"/>
  <c r="J994" i="2" s="1"/>
  <c r="V168" i="6"/>
  <c r="U168" i="6"/>
  <c r="T168" i="6"/>
  <c r="H994" i="2" s="1"/>
  <c r="S168" i="6"/>
  <c r="P168" i="6"/>
  <c r="O168" i="6"/>
  <c r="N168" i="6"/>
  <c r="M168" i="6"/>
  <c r="L168" i="6"/>
  <c r="K168" i="6"/>
  <c r="F994" i="2" s="1"/>
  <c r="J168" i="6"/>
  <c r="E994" i="2" s="1"/>
  <c r="F168" i="6"/>
  <c r="H829" i="2" s="1"/>
  <c r="H279" i="2" s="1"/>
  <c r="E168" i="6"/>
  <c r="G829" i="2" s="1"/>
  <c r="G279" i="2" s="1"/>
  <c r="D168" i="6"/>
  <c r="F829" i="2" s="1"/>
  <c r="F279" i="2" s="1"/>
  <c r="C168" i="6"/>
  <c r="AA167" i="6"/>
  <c r="N993" i="2" s="1"/>
  <c r="Z167" i="6"/>
  <c r="M993" i="2" s="1"/>
  <c r="Y167" i="6"/>
  <c r="L993" i="2" s="1"/>
  <c r="X167" i="6"/>
  <c r="K993" i="2" s="1"/>
  <c r="W167" i="6"/>
  <c r="J993" i="2" s="1"/>
  <c r="V167" i="6"/>
  <c r="U167" i="6"/>
  <c r="T167" i="6"/>
  <c r="H993" i="2" s="1"/>
  <c r="S167" i="6"/>
  <c r="P167" i="6"/>
  <c r="O167" i="6"/>
  <c r="N167" i="6"/>
  <c r="M167" i="6"/>
  <c r="L167" i="6"/>
  <c r="K167" i="6"/>
  <c r="F993" i="2" s="1"/>
  <c r="J167" i="6"/>
  <c r="E993" i="2" s="1"/>
  <c r="F167" i="6"/>
  <c r="H828" i="2" s="1"/>
  <c r="H278" i="2" s="1"/>
  <c r="E167" i="6"/>
  <c r="G828" i="2" s="1"/>
  <c r="G278" i="2" s="1"/>
  <c r="D167" i="6"/>
  <c r="F828" i="2" s="1"/>
  <c r="F278" i="2" s="1"/>
  <c r="C167" i="6"/>
  <c r="E828" i="2" s="1"/>
  <c r="E278" i="2" s="1"/>
  <c r="AA166" i="6"/>
  <c r="N992" i="2" s="1"/>
  <c r="Z166" i="6"/>
  <c r="M992" i="2" s="1"/>
  <c r="Y166" i="6"/>
  <c r="L992" i="2" s="1"/>
  <c r="X166" i="6"/>
  <c r="K992" i="2" s="1"/>
  <c r="W166" i="6"/>
  <c r="J992" i="2" s="1"/>
  <c r="V166" i="6"/>
  <c r="U166" i="6"/>
  <c r="T166" i="6"/>
  <c r="H992" i="2" s="1"/>
  <c r="S166" i="6"/>
  <c r="P166" i="6"/>
  <c r="O166" i="6"/>
  <c r="N166" i="6"/>
  <c r="M166" i="6"/>
  <c r="L166" i="6"/>
  <c r="K166" i="6"/>
  <c r="F992" i="2" s="1"/>
  <c r="J166" i="6"/>
  <c r="E992" i="2" s="1"/>
  <c r="F166" i="6"/>
  <c r="H827" i="2" s="1"/>
  <c r="H277" i="2" s="1"/>
  <c r="E166" i="6"/>
  <c r="G827" i="2" s="1"/>
  <c r="G277" i="2" s="1"/>
  <c r="D166" i="6"/>
  <c r="F827" i="2" s="1"/>
  <c r="F277" i="2" s="1"/>
  <c r="C166" i="6"/>
  <c r="AA165" i="6"/>
  <c r="N991" i="2" s="1"/>
  <c r="Z165" i="6"/>
  <c r="M991" i="2" s="1"/>
  <c r="Y165" i="6"/>
  <c r="L991" i="2" s="1"/>
  <c r="X165" i="6"/>
  <c r="K991" i="2" s="1"/>
  <c r="W165" i="6"/>
  <c r="J991" i="2" s="1"/>
  <c r="V165" i="6"/>
  <c r="U165" i="6"/>
  <c r="T165" i="6"/>
  <c r="H991" i="2" s="1"/>
  <c r="S165" i="6"/>
  <c r="P165" i="6"/>
  <c r="O165" i="6"/>
  <c r="N165" i="6"/>
  <c r="M165" i="6"/>
  <c r="L165" i="6"/>
  <c r="K165" i="6"/>
  <c r="F991" i="2" s="1"/>
  <c r="J165" i="6"/>
  <c r="E991" i="2" s="1"/>
  <c r="F165" i="6"/>
  <c r="H826" i="2" s="1"/>
  <c r="H276" i="2" s="1"/>
  <c r="E165" i="6"/>
  <c r="G826" i="2" s="1"/>
  <c r="G276" i="2" s="1"/>
  <c r="D165" i="6"/>
  <c r="F826" i="2" s="1"/>
  <c r="F276" i="2" s="1"/>
  <c r="C165" i="6"/>
  <c r="E826" i="2" s="1"/>
  <c r="E276" i="2" s="1"/>
  <c r="AA164" i="6"/>
  <c r="N990" i="2" s="1"/>
  <c r="Z164" i="6"/>
  <c r="M990" i="2" s="1"/>
  <c r="Y164" i="6"/>
  <c r="L990" i="2" s="1"/>
  <c r="X164" i="6"/>
  <c r="K990" i="2" s="1"/>
  <c r="W164" i="6"/>
  <c r="J990" i="2" s="1"/>
  <c r="V164" i="6"/>
  <c r="U164" i="6"/>
  <c r="T164" i="6"/>
  <c r="H990" i="2" s="1"/>
  <c r="S164" i="6"/>
  <c r="P164" i="6"/>
  <c r="O164" i="6"/>
  <c r="N164" i="6"/>
  <c r="M164" i="6"/>
  <c r="L164" i="6"/>
  <c r="K164" i="6"/>
  <c r="F990" i="2" s="1"/>
  <c r="J164" i="6"/>
  <c r="E990" i="2" s="1"/>
  <c r="F164" i="6"/>
  <c r="H825" i="2" s="1"/>
  <c r="H275" i="2" s="1"/>
  <c r="E164" i="6"/>
  <c r="G825" i="2" s="1"/>
  <c r="G275" i="2" s="1"/>
  <c r="D164" i="6"/>
  <c r="F825" i="2" s="1"/>
  <c r="F275" i="2" s="1"/>
  <c r="C164" i="6"/>
  <c r="E825" i="2" s="1"/>
  <c r="E275" i="2" s="1"/>
  <c r="AA163" i="6"/>
  <c r="N989" i="2" s="1"/>
  <c r="Z163" i="6"/>
  <c r="M989" i="2" s="1"/>
  <c r="Y163" i="6"/>
  <c r="L989" i="2" s="1"/>
  <c r="X163" i="6"/>
  <c r="K989" i="2" s="1"/>
  <c r="W163" i="6"/>
  <c r="J989" i="2" s="1"/>
  <c r="V163" i="6"/>
  <c r="U163" i="6"/>
  <c r="T163" i="6"/>
  <c r="S163" i="6"/>
  <c r="P163" i="6"/>
  <c r="O163" i="6"/>
  <c r="N163" i="6"/>
  <c r="M163" i="6"/>
  <c r="L163" i="6"/>
  <c r="K163" i="6"/>
  <c r="F989" i="2" s="1"/>
  <c r="J163" i="6"/>
  <c r="E989" i="2" s="1"/>
  <c r="F163" i="6"/>
  <c r="E163" i="6"/>
  <c r="D163" i="6"/>
  <c r="C163" i="6"/>
  <c r="E824" i="2" s="1"/>
  <c r="E274" i="2" s="1"/>
  <c r="AA160" i="6"/>
  <c r="N986" i="2" s="1"/>
  <c r="Z160" i="6"/>
  <c r="M986" i="2" s="1"/>
  <c r="Y160" i="6"/>
  <c r="L986" i="2" s="1"/>
  <c r="X160" i="6"/>
  <c r="K986" i="2" s="1"/>
  <c r="W160" i="6"/>
  <c r="J986" i="2" s="1"/>
  <c r="V160" i="6"/>
  <c r="U160" i="6"/>
  <c r="T160" i="6"/>
  <c r="H986" i="2" s="1"/>
  <c r="S160" i="6"/>
  <c r="P160" i="6"/>
  <c r="O160" i="6"/>
  <c r="N160" i="6"/>
  <c r="M160" i="6"/>
  <c r="L160" i="6"/>
  <c r="K160" i="6"/>
  <c r="F986" i="2" s="1"/>
  <c r="J160" i="6"/>
  <c r="E986" i="2" s="1"/>
  <c r="F160" i="6"/>
  <c r="H821" i="2" s="1"/>
  <c r="H271" i="2" s="1"/>
  <c r="E160" i="6"/>
  <c r="G821" i="2" s="1"/>
  <c r="G271" i="2" s="1"/>
  <c r="D160" i="6"/>
  <c r="F821" i="2" s="1"/>
  <c r="F271" i="2" s="1"/>
  <c r="C160" i="6"/>
  <c r="AA159" i="6"/>
  <c r="N985" i="2" s="1"/>
  <c r="Z159" i="6"/>
  <c r="M985" i="2" s="1"/>
  <c r="Y159" i="6"/>
  <c r="L985" i="2" s="1"/>
  <c r="X159" i="6"/>
  <c r="K985" i="2" s="1"/>
  <c r="W159" i="6"/>
  <c r="J985" i="2" s="1"/>
  <c r="V159" i="6"/>
  <c r="U159" i="6"/>
  <c r="T159" i="6"/>
  <c r="H985" i="2" s="1"/>
  <c r="S159" i="6"/>
  <c r="P159" i="6"/>
  <c r="O159" i="6"/>
  <c r="N159" i="6"/>
  <c r="M159" i="6"/>
  <c r="L159" i="6"/>
  <c r="K159" i="6"/>
  <c r="F985" i="2" s="1"/>
  <c r="J159" i="6"/>
  <c r="E985" i="2" s="1"/>
  <c r="F159" i="6"/>
  <c r="H820" i="2" s="1"/>
  <c r="H270" i="2" s="1"/>
  <c r="E159" i="6"/>
  <c r="G820" i="2" s="1"/>
  <c r="G270" i="2" s="1"/>
  <c r="D159" i="6"/>
  <c r="F820" i="2" s="1"/>
  <c r="F270" i="2" s="1"/>
  <c r="C159" i="6"/>
  <c r="E820" i="2" s="1"/>
  <c r="E270" i="2" s="1"/>
  <c r="AA158" i="6"/>
  <c r="N984" i="2" s="1"/>
  <c r="Z158" i="6"/>
  <c r="M984" i="2" s="1"/>
  <c r="Y158" i="6"/>
  <c r="L984" i="2" s="1"/>
  <c r="X158" i="6"/>
  <c r="K984" i="2" s="1"/>
  <c r="W158" i="6"/>
  <c r="J984" i="2" s="1"/>
  <c r="V158" i="6"/>
  <c r="U158" i="6"/>
  <c r="T158" i="6"/>
  <c r="H984" i="2" s="1"/>
  <c r="S158" i="6"/>
  <c r="P158" i="6"/>
  <c r="O158" i="6"/>
  <c r="N158" i="6"/>
  <c r="M158" i="6"/>
  <c r="L158" i="6"/>
  <c r="K158" i="6"/>
  <c r="F984" i="2" s="1"/>
  <c r="J158" i="6"/>
  <c r="E984" i="2" s="1"/>
  <c r="F158" i="6"/>
  <c r="H819" i="2" s="1"/>
  <c r="H269" i="2" s="1"/>
  <c r="E158" i="6"/>
  <c r="D158" i="6"/>
  <c r="F819" i="2" s="1"/>
  <c r="F269" i="2" s="1"/>
  <c r="C158" i="6"/>
  <c r="E819" i="2" s="1"/>
  <c r="E269" i="2" s="1"/>
  <c r="AA157" i="6"/>
  <c r="N983" i="2" s="1"/>
  <c r="Z157" i="6"/>
  <c r="M983" i="2" s="1"/>
  <c r="Y157" i="6"/>
  <c r="L983" i="2" s="1"/>
  <c r="X157" i="6"/>
  <c r="K983" i="2" s="1"/>
  <c r="W157" i="6"/>
  <c r="J983" i="2" s="1"/>
  <c r="V157" i="6"/>
  <c r="U157" i="6"/>
  <c r="T157" i="6"/>
  <c r="H983" i="2" s="1"/>
  <c r="S157" i="6"/>
  <c r="P157" i="6"/>
  <c r="O157" i="6"/>
  <c r="N157" i="6"/>
  <c r="M157" i="6"/>
  <c r="L157" i="6"/>
  <c r="K157" i="6"/>
  <c r="F983" i="2" s="1"/>
  <c r="J157" i="6"/>
  <c r="E983" i="2" s="1"/>
  <c r="F157" i="6"/>
  <c r="H818" i="2" s="1"/>
  <c r="H268" i="2" s="1"/>
  <c r="E157" i="6"/>
  <c r="G818" i="2" s="1"/>
  <c r="G268" i="2" s="1"/>
  <c r="D157" i="6"/>
  <c r="F818" i="2" s="1"/>
  <c r="F268" i="2" s="1"/>
  <c r="C157" i="6"/>
  <c r="E818" i="2" s="1"/>
  <c r="E268" i="2" s="1"/>
  <c r="AA156" i="6"/>
  <c r="N982" i="2" s="1"/>
  <c r="Z156" i="6"/>
  <c r="M982" i="2" s="1"/>
  <c r="Y156" i="6"/>
  <c r="L982" i="2" s="1"/>
  <c r="X156" i="6"/>
  <c r="K982" i="2" s="1"/>
  <c r="W156" i="6"/>
  <c r="J982" i="2" s="1"/>
  <c r="V156" i="6"/>
  <c r="U156" i="6"/>
  <c r="T156" i="6"/>
  <c r="H982" i="2" s="1"/>
  <c r="S156" i="6"/>
  <c r="P156" i="6"/>
  <c r="O156" i="6"/>
  <c r="N156" i="6"/>
  <c r="M156" i="6"/>
  <c r="L156" i="6"/>
  <c r="K156" i="6"/>
  <c r="F982" i="2" s="1"/>
  <c r="J156" i="6"/>
  <c r="E982" i="2" s="1"/>
  <c r="F156" i="6"/>
  <c r="H817" i="2" s="1"/>
  <c r="H267" i="2" s="1"/>
  <c r="E156" i="6"/>
  <c r="G817" i="2" s="1"/>
  <c r="G267" i="2" s="1"/>
  <c r="D156" i="6"/>
  <c r="F817" i="2" s="1"/>
  <c r="F267" i="2" s="1"/>
  <c r="C156" i="6"/>
  <c r="E817" i="2" s="1"/>
  <c r="E267" i="2" s="1"/>
  <c r="AA155" i="6"/>
  <c r="N981" i="2" s="1"/>
  <c r="Z155" i="6"/>
  <c r="M981" i="2" s="1"/>
  <c r="Y155" i="6"/>
  <c r="L981" i="2" s="1"/>
  <c r="X155" i="6"/>
  <c r="K981" i="2" s="1"/>
  <c r="W155" i="6"/>
  <c r="V155" i="6"/>
  <c r="U155" i="6"/>
  <c r="T155" i="6"/>
  <c r="H981" i="2" s="1"/>
  <c r="S155" i="6"/>
  <c r="P155" i="6"/>
  <c r="O155" i="6"/>
  <c r="N155" i="6"/>
  <c r="M155" i="6"/>
  <c r="L155" i="6"/>
  <c r="K155" i="6"/>
  <c r="F981" i="2" s="1"/>
  <c r="J155" i="6"/>
  <c r="E981" i="2" s="1"/>
  <c r="F155" i="6"/>
  <c r="E155" i="6"/>
  <c r="D155" i="6"/>
  <c r="F816" i="2" s="1"/>
  <c r="F266" i="2" s="1"/>
  <c r="C155" i="6"/>
  <c r="E816" i="2" s="1"/>
  <c r="E266" i="2" s="1"/>
  <c r="AA152" i="6"/>
  <c r="N978" i="2" s="1"/>
  <c r="Z152" i="6"/>
  <c r="M978" i="2" s="1"/>
  <c r="Y152" i="6"/>
  <c r="L978" i="2" s="1"/>
  <c r="X152" i="6"/>
  <c r="K978" i="2" s="1"/>
  <c r="W152" i="6"/>
  <c r="J978" i="2" s="1"/>
  <c r="V152" i="6"/>
  <c r="U152" i="6"/>
  <c r="T152" i="6"/>
  <c r="H978" i="2" s="1"/>
  <c r="S152" i="6"/>
  <c r="P152" i="6"/>
  <c r="O152" i="6"/>
  <c r="N152" i="6"/>
  <c r="M152" i="6"/>
  <c r="L152" i="6"/>
  <c r="K152" i="6"/>
  <c r="F978" i="2" s="1"/>
  <c r="J152" i="6"/>
  <c r="E978" i="2" s="1"/>
  <c r="F152" i="6"/>
  <c r="H813" i="2" s="1"/>
  <c r="H263" i="2" s="1"/>
  <c r="E152" i="6"/>
  <c r="G813" i="2" s="1"/>
  <c r="G263" i="2" s="1"/>
  <c r="D152" i="6"/>
  <c r="F813" i="2" s="1"/>
  <c r="F263" i="2" s="1"/>
  <c r="C152" i="6"/>
  <c r="E813" i="2" s="1"/>
  <c r="E263" i="2" s="1"/>
  <c r="AA151" i="6"/>
  <c r="N977" i="2" s="1"/>
  <c r="Z151" i="6"/>
  <c r="M977" i="2" s="1"/>
  <c r="Y151" i="6"/>
  <c r="L977" i="2" s="1"/>
  <c r="X151" i="6"/>
  <c r="K977" i="2" s="1"/>
  <c r="W151" i="6"/>
  <c r="J977" i="2" s="1"/>
  <c r="V151" i="6"/>
  <c r="U151" i="6"/>
  <c r="T151" i="6"/>
  <c r="H977" i="2" s="1"/>
  <c r="S151" i="6"/>
  <c r="P151" i="6"/>
  <c r="O151" i="6"/>
  <c r="N151" i="6"/>
  <c r="M151" i="6"/>
  <c r="L151" i="6"/>
  <c r="K151" i="6"/>
  <c r="F977" i="2" s="1"/>
  <c r="J151" i="6"/>
  <c r="E977" i="2" s="1"/>
  <c r="F151" i="6"/>
  <c r="H812" i="2" s="1"/>
  <c r="H262" i="2" s="1"/>
  <c r="E151" i="6"/>
  <c r="G812" i="2" s="1"/>
  <c r="G262" i="2" s="1"/>
  <c r="D151" i="6"/>
  <c r="F812" i="2" s="1"/>
  <c r="F262" i="2" s="1"/>
  <c r="C151" i="6"/>
  <c r="E812" i="2" s="1"/>
  <c r="E262" i="2" s="1"/>
  <c r="AA150" i="6"/>
  <c r="N976" i="2" s="1"/>
  <c r="Z150" i="6"/>
  <c r="M976" i="2" s="1"/>
  <c r="Y150" i="6"/>
  <c r="L976" i="2" s="1"/>
  <c r="X150" i="6"/>
  <c r="K976" i="2" s="1"/>
  <c r="W150" i="6"/>
  <c r="J976" i="2" s="1"/>
  <c r="V150" i="6"/>
  <c r="U150" i="6"/>
  <c r="T150" i="6"/>
  <c r="H976" i="2" s="1"/>
  <c r="S150" i="6"/>
  <c r="P150" i="6"/>
  <c r="O150" i="6"/>
  <c r="N150" i="6"/>
  <c r="M150" i="6"/>
  <c r="L150" i="6"/>
  <c r="K150" i="6"/>
  <c r="F976" i="2" s="1"/>
  <c r="J150" i="6"/>
  <c r="E976" i="2" s="1"/>
  <c r="F150" i="6"/>
  <c r="H811" i="2" s="1"/>
  <c r="H261" i="2" s="1"/>
  <c r="E150" i="6"/>
  <c r="G811" i="2" s="1"/>
  <c r="G261" i="2" s="1"/>
  <c r="D150" i="6"/>
  <c r="F811" i="2" s="1"/>
  <c r="F261" i="2" s="1"/>
  <c r="C150" i="6"/>
  <c r="E811" i="2" s="1"/>
  <c r="E261" i="2" s="1"/>
  <c r="AA149" i="6"/>
  <c r="N975" i="2" s="1"/>
  <c r="Z149" i="6"/>
  <c r="M975" i="2" s="1"/>
  <c r="Y149" i="6"/>
  <c r="L975" i="2" s="1"/>
  <c r="X149" i="6"/>
  <c r="K975" i="2" s="1"/>
  <c r="W149" i="6"/>
  <c r="J975" i="2" s="1"/>
  <c r="V149" i="6"/>
  <c r="U149" i="6"/>
  <c r="T149" i="6"/>
  <c r="H975" i="2" s="1"/>
  <c r="S149" i="6"/>
  <c r="P149" i="6"/>
  <c r="O149" i="6"/>
  <c r="N149" i="6"/>
  <c r="M149" i="6"/>
  <c r="L149" i="6"/>
  <c r="K149" i="6"/>
  <c r="F975" i="2" s="1"/>
  <c r="J149" i="6"/>
  <c r="E975" i="2" s="1"/>
  <c r="F149" i="6"/>
  <c r="H810" i="2" s="1"/>
  <c r="H260" i="2" s="1"/>
  <c r="E149" i="6"/>
  <c r="G810" i="2" s="1"/>
  <c r="G260" i="2" s="1"/>
  <c r="D149" i="6"/>
  <c r="C149" i="6"/>
  <c r="E810" i="2" s="1"/>
  <c r="E260" i="2" s="1"/>
  <c r="AA148" i="6"/>
  <c r="N974" i="2" s="1"/>
  <c r="Z148" i="6"/>
  <c r="M974" i="2" s="1"/>
  <c r="Y148" i="6"/>
  <c r="L974" i="2" s="1"/>
  <c r="X148" i="6"/>
  <c r="K974" i="2" s="1"/>
  <c r="W148" i="6"/>
  <c r="J974" i="2" s="1"/>
  <c r="V148" i="6"/>
  <c r="U148" i="6"/>
  <c r="T148" i="6"/>
  <c r="H974" i="2" s="1"/>
  <c r="S148" i="6"/>
  <c r="P148" i="6"/>
  <c r="O148" i="6"/>
  <c r="N148" i="6"/>
  <c r="M148" i="6"/>
  <c r="L148" i="6"/>
  <c r="K148" i="6"/>
  <c r="F974" i="2" s="1"/>
  <c r="J148" i="6"/>
  <c r="E974" i="2" s="1"/>
  <c r="F148" i="6"/>
  <c r="H809" i="2" s="1"/>
  <c r="H259" i="2" s="1"/>
  <c r="E148" i="6"/>
  <c r="G809" i="2" s="1"/>
  <c r="G259" i="2" s="1"/>
  <c r="D148" i="6"/>
  <c r="F809" i="2" s="1"/>
  <c r="F259" i="2" s="1"/>
  <c r="C148" i="6"/>
  <c r="E809" i="2" s="1"/>
  <c r="E259" i="2" s="1"/>
  <c r="AA147" i="6"/>
  <c r="N973" i="2" s="1"/>
  <c r="Z147" i="6"/>
  <c r="M973" i="2" s="1"/>
  <c r="Y147" i="6"/>
  <c r="L973" i="2" s="1"/>
  <c r="X147" i="6"/>
  <c r="K973" i="2" s="1"/>
  <c r="W147" i="6"/>
  <c r="V147" i="6"/>
  <c r="U147" i="6"/>
  <c r="T147" i="6"/>
  <c r="H973" i="2" s="1"/>
  <c r="S147" i="6"/>
  <c r="P147" i="6"/>
  <c r="O147" i="6"/>
  <c r="N147" i="6"/>
  <c r="M147" i="6"/>
  <c r="L147" i="6"/>
  <c r="K147" i="6"/>
  <c r="F973" i="2" s="1"/>
  <c r="J147" i="6"/>
  <c r="E973" i="2" s="1"/>
  <c r="F147" i="6"/>
  <c r="E147" i="6"/>
  <c r="G808" i="2" s="1"/>
  <c r="G258" i="2" s="1"/>
  <c r="D147" i="6"/>
  <c r="F808" i="2" s="1"/>
  <c r="F258" i="2" s="1"/>
  <c r="C147" i="6"/>
  <c r="E808" i="2" s="1"/>
  <c r="E258" i="2" s="1"/>
  <c r="AA144" i="6"/>
  <c r="N970" i="2" s="1"/>
  <c r="Z144" i="6"/>
  <c r="M970" i="2" s="1"/>
  <c r="Y144" i="6"/>
  <c r="L970" i="2" s="1"/>
  <c r="X144" i="6"/>
  <c r="K970" i="2" s="1"/>
  <c r="W144" i="6"/>
  <c r="J970" i="2" s="1"/>
  <c r="V144" i="6"/>
  <c r="U144" i="6"/>
  <c r="T144" i="6"/>
  <c r="H970" i="2" s="1"/>
  <c r="S144" i="6"/>
  <c r="P144" i="6"/>
  <c r="O144" i="6"/>
  <c r="N144" i="6"/>
  <c r="M144" i="6"/>
  <c r="L144" i="6"/>
  <c r="K144" i="6"/>
  <c r="F970" i="2" s="1"/>
  <c r="J144" i="6"/>
  <c r="E970" i="2" s="1"/>
  <c r="F144" i="6"/>
  <c r="H805" i="2" s="1"/>
  <c r="H255" i="2" s="1"/>
  <c r="E144" i="6"/>
  <c r="G805" i="2" s="1"/>
  <c r="G255" i="2" s="1"/>
  <c r="D144" i="6"/>
  <c r="F805" i="2" s="1"/>
  <c r="F255" i="2" s="1"/>
  <c r="C144" i="6"/>
  <c r="E805" i="2" s="1"/>
  <c r="E255" i="2" s="1"/>
  <c r="AA143" i="6"/>
  <c r="N969" i="2" s="1"/>
  <c r="Z143" i="6"/>
  <c r="M969" i="2" s="1"/>
  <c r="Y143" i="6"/>
  <c r="L969" i="2" s="1"/>
  <c r="X143" i="6"/>
  <c r="K969" i="2" s="1"/>
  <c r="W143" i="6"/>
  <c r="J969" i="2" s="1"/>
  <c r="V143" i="6"/>
  <c r="U143" i="6"/>
  <c r="T143" i="6"/>
  <c r="H969" i="2" s="1"/>
  <c r="S143" i="6"/>
  <c r="P143" i="6"/>
  <c r="O143" i="6"/>
  <c r="N143" i="6"/>
  <c r="M143" i="6"/>
  <c r="L143" i="6"/>
  <c r="K143" i="6"/>
  <c r="J143" i="6"/>
  <c r="E969" i="2" s="1"/>
  <c r="F143" i="6"/>
  <c r="H804" i="2" s="1"/>
  <c r="H254" i="2" s="1"/>
  <c r="E143" i="6"/>
  <c r="G804" i="2" s="1"/>
  <c r="G254" i="2" s="1"/>
  <c r="D143" i="6"/>
  <c r="F804" i="2" s="1"/>
  <c r="F254" i="2" s="1"/>
  <c r="C143" i="6"/>
  <c r="E804" i="2" s="1"/>
  <c r="E254" i="2" s="1"/>
  <c r="AA142" i="6"/>
  <c r="N968" i="2" s="1"/>
  <c r="Z142" i="6"/>
  <c r="M968" i="2" s="1"/>
  <c r="Y142" i="6"/>
  <c r="L968" i="2" s="1"/>
  <c r="X142" i="6"/>
  <c r="K968" i="2" s="1"/>
  <c r="W142" i="6"/>
  <c r="J968" i="2" s="1"/>
  <c r="V142" i="6"/>
  <c r="U142" i="6"/>
  <c r="T142" i="6"/>
  <c r="H968" i="2" s="1"/>
  <c r="S142" i="6"/>
  <c r="P142" i="6"/>
  <c r="O142" i="6"/>
  <c r="N142" i="6"/>
  <c r="M142" i="6"/>
  <c r="L142" i="6"/>
  <c r="K142" i="6"/>
  <c r="F968" i="2" s="1"/>
  <c r="J142" i="6"/>
  <c r="E968" i="2" s="1"/>
  <c r="F142" i="6"/>
  <c r="E142" i="6"/>
  <c r="G803" i="2" s="1"/>
  <c r="G253" i="2" s="1"/>
  <c r="D142" i="6"/>
  <c r="F803" i="2" s="1"/>
  <c r="F253" i="2" s="1"/>
  <c r="C142" i="6"/>
  <c r="E803" i="2" s="1"/>
  <c r="E253" i="2" s="1"/>
  <c r="AA139" i="6"/>
  <c r="N965" i="2" s="1"/>
  <c r="Z139" i="6"/>
  <c r="M965" i="2" s="1"/>
  <c r="Y139" i="6"/>
  <c r="L965" i="2" s="1"/>
  <c r="X139" i="6"/>
  <c r="K965" i="2" s="1"/>
  <c r="W139" i="6"/>
  <c r="J965" i="2" s="1"/>
  <c r="V139" i="6"/>
  <c r="U139" i="6"/>
  <c r="T139" i="6"/>
  <c r="H965" i="2" s="1"/>
  <c r="S139" i="6"/>
  <c r="P139" i="6"/>
  <c r="O139" i="6"/>
  <c r="N139" i="6"/>
  <c r="M139" i="6"/>
  <c r="L139" i="6"/>
  <c r="K139" i="6"/>
  <c r="F965" i="2" s="1"/>
  <c r="J139" i="6"/>
  <c r="E965" i="2" s="1"/>
  <c r="F139" i="6"/>
  <c r="H800" i="2" s="1"/>
  <c r="H250" i="2" s="1"/>
  <c r="E139" i="6"/>
  <c r="G800" i="2" s="1"/>
  <c r="G250" i="2" s="1"/>
  <c r="D139" i="6"/>
  <c r="F800" i="2" s="1"/>
  <c r="F250" i="2" s="1"/>
  <c r="C139" i="6"/>
  <c r="AA138" i="6"/>
  <c r="N964" i="2" s="1"/>
  <c r="Z138" i="6"/>
  <c r="M964" i="2" s="1"/>
  <c r="Y138" i="6"/>
  <c r="L964" i="2" s="1"/>
  <c r="X138" i="6"/>
  <c r="K964" i="2" s="1"/>
  <c r="W138" i="6"/>
  <c r="J964" i="2" s="1"/>
  <c r="V138" i="6"/>
  <c r="U138" i="6"/>
  <c r="T138" i="6"/>
  <c r="H964" i="2" s="1"/>
  <c r="S138" i="6"/>
  <c r="P138" i="6"/>
  <c r="O138" i="6"/>
  <c r="N138" i="6"/>
  <c r="M138" i="6"/>
  <c r="L138" i="6"/>
  <c r="K138" i="6"/>
  <c r="F964" i="2" s="1"/>
  <c r="J138" i="6"/>
  <c r="E964" i="2" s="1"/>
  <c r="F138" i="6"/>
  <c r="H799" i="2" s="1"/>
  <c r="H249" i="2" s="1"/>
  <c r="E138" i="6"/>
  <c r="G799" i="2" s="1"/>
  <c r="G249" i="2" s="1"/>
  <c r="D138" i="6"/>
  <c r="F799" i="2" s="1"/>
  <c r="F249" i="2" s="1"/>
  <c r="C138" i="6"/>
  <c r="E799" i="2" s="1"/>
  <c r="E249" i="2" s="1"/>
  <c r="AA137" i="6"/>
  <c r="N963" i="2" s="1"/>
  <c r="Z137" i="6"/>
  <c r="M963" i="2" s="1"/>
  <c r="Y137" i="6"/>
  <c r="X137" i="6"/>
  <c r="K963" i="2" s="1"/>
  <c r="W137" i="6"/>
  <c r="J963" i="2" s="1"/>
  <c r="V137" i="6"/>
  <c r="U137" i="6"/>
  <c r="T137" i="6"/>
  <c r="H963" i="2" s="1"/>
  <c r="S137" i="6"/>
  <c r="P137" i="6"/>
  <c r="O137" i="6"/>
  <c r="N137" i="6"/>
  <c r="M137" i="6"/>
  <c r="L137" i="6"/>
  <c r="K137" i="6"/>
  <c r="F963" i="2" s="1"/>
  <c r="J137" i="6"/>
  <c r="E963" i="2" s="1"/>
  <c r="F137" i="6"/>
  <c r="H798" i="2" s="1"/>
  <c r="H248" i="2" s="1"/>
  <c r="E137" i="6"/>
  <c r="G798" i="2" s="1"/>
  <c r="G248" i="2" s="1"/>
  <c r="D137" i="6"/>
  <c r="F798" i="2" s="1"/>
  <c r="F248" i="2" s="1"/>
  <c r="C137" i="6"/>
  <c r="E798" i="2" s="1"/>
  <c r="E248" i="2" s="1"/>
  <c r="AA134" i="6"/>
  <c r="N960" i="2" s="1"/>
  <c r="Z134" i="6"/>
  <c r="M960" i="2" s="1"/>
  <c r="Y134" i="6"/>
  <c r="L960" i="2" s="1"/>
  <c r="X134" i="6"/>
  <c r="K960" i="2" s="1"/>
  <c r="W134" i="6"/>
  <c r="J960" i="2" s="1"/>
  <c r="V134" i="6"/>
  <c r="U134" i="6"/>
  <c r="T134" i="6"/>
  <c r="H960" i="2" s="1"/>
  <c r="S134" i="6"/>
  <c r="P134" i="6"/>
  <c r="O134" i="6"/>
  <c r="N134" i="6"/>
  <c r="M134" i="6"/>
  <c r="L134" i="6"/>
  <c r="K134" i="6"/>
  <c r="F960" i="2" s="1"/>
  <c r="J134" i="6"/>
  <c r="E960" i="2" s="1"/>
  <c r="F134" i="6"/>
  <c r="H795" i="2" s="1"/>
  <c r="H245" i="2" s="1"/>
  <c r="E134" i="6"/>
  <c r="G795" i="2" s="1"/>
  <c r="G245" i="2" s="1"/>
  <c r="D134" i="6"/>
  <c r="F795" i="2" s="1"/>
  <c r="F245" i="2" s="1"/>
  <c r="C134" i="6"/>
  <c r="AA133" i="6"/>
  <c r="N959" i="2" s="1"/>
  <c r="Z133" i="6"/>
  <c r="M959" i="2" s="1"/>
  <c r="Y133" i="6"/>
  <c r="L959" i="2" s="1"/>
  <c r="X133" i="6"/>
  <c r="K959" i="2" s="1"/>
  <c r="W133" i="6"/>
  <c r="J959" i="2" s="1"/>
  <c r="V133" i="6"/>
  <c r="U133" i="6"/>
  <c r="T133" i="6"/>
  <c r="H959" i="2" s="1"/>
  <c r="S133" i="6"/>
  <c r="P133" i="6"/>
  <c r="O133" i="6"/>
  <c r="N133" i="6"/>
  <c r="M133" i="6"/>
  <c r="L133" i="6"/>
  <c r="K133" i="6"/>
  <c r="F959" i="2" s="1"/>
  <c r="J133" i="6"/>
  <c r="E959" i="2" s="1"/>
  <c r="F133" i="6"/>
  <c r="H794" i="2" s="1"/>
  <c r="H244" i="2" s="1"/>
  <c r="E133" i="6"/>
  <c r="G794" i="2" s="1"/>
  <c r="G244" i="2" s="1"/>
  <c r="D133" i="6"/>
  <c r="F794" i="2" s="1"/>
  <c r="F244" i="2" s="1"/>
  <c r="C133" i="6"/>
  <c r="E794" i="2" s="1"/>
  <c r="E244" i="2" s="1"/>
  <c r="AA132" i="6"/>
  <c r="N958" i="2" s="1"/>
  <c r="Z132" i="6"/>
  <c r="M958" i="2" s="1"/>
  <c r="Y132" i="6"/>
  <c r="L958" i="2" s="1"/>
  <c r="X132" i="6"/>
  <c r="K958" i="2" s="1"/>
  <c r="W132" i="6"/>
  <c r="V132" i="6"/>
  <c r="U132" i="6"/>
  <c r="T132" i="6"/>
  <c r="H958" i="2" s="1"/>
  <c r="S132" i="6"/>
  <c r="P132" i="6"/>
  <c r="O132" i="6"/>
  <c r="N132" i="6"/>
  <c r="M132" i="6"/>
  <c r="L132" i="6"/>
  <c r="K132" i="6"/>
  <c r="J132" i="6"/>
  <c r="E958" i="2" s="1"/>
  <c r="F132" i="6"/>
  <c r="E132" i="6"/>
  <c r="G793" i="2" s="1"/>
  <c r="G243" i="2" s="1"/>
  <c r="D132" i="6"/>
  <c r="F793" i="2" s="1"/>
  <c r="F243" i="2" s="1"/>
  <c r="C132" i="6"/>
  <c r="E793" i="2" s="1"/>
  <c r="E243" i="2" s="1"/>
  <c r="AA129" i="6"/>
  <c r="N955" i="2" s="1"/>
  <c r="Z129" i="6"/>
  <c r="M955" i="2" s="1"/>
  <c r="Y129" i="6"/>
  <c r="L955" i="2" s="1"/>
  <c r="X129" i="6"/>
  <c r="K955" i="2" s="1"/>
  <c r="W129" i="6"/>
  <c r="J955" i="2" s="1"/>
  <c r="V129" i="6"/>
  <c r="U129" i="6"/>
  <c r="T129" i="6"/>
  <c r="H955" i="2" s="1"/>
  <c r="S129" i="6"/>
  <c r="P129" i="6"/>
  <c r="O129" i="6"/>
  <c r="N129" i="6"/>
  <c r="M129" i="6"/>
  <c r="L129" i="6"/>
  <c r="K129" i="6"/>
  <c r="F955" i="2" s="1"/>
  <c r="J129" i="6"/>
  <c r="E955" i="2" s="1"/>
  <c r="F129" i="6"/>
  <c r="H790" i="2" s="1"/>
  <c r="H240" i="2" s="1"/>
  <c r="E129" i="6"/>
  <c r="G790" i="2" s="1"/>
  <c r="G240" i="2" s="1"/>
  <c r="D129" i="6"/>
  <c r="F790" i="2" s="1"/>
  <c r="F240" i="2" s="1"/>
  <c r="C129" i="6"/>
  <c r="AA128" i="6"/>
  <c r="N954" i="2" s="1"/>
  <c r="Z128" i="6"/>
  <c r="M954" i="2" s="1"/>
  <c r="Y128" i="6"/>
  <c r="L954" i="2" s="1"/>
  <c r="X128" i="6"/>
  <c r="K954" i="2" s="1"/>
  <c r="W128" i="6"/>
  <c r="J954" i="2" s="1"/>
  <c r="V128" i="6"/>
  <c r="U128" i="6"/>
  <c r="T128" i="6"/>
  <c r="H954" i="2" s="1"/>
  <c r="S128" i="6"/>
  <c r="P128" i="6"/>
  <c r="O128" i="6"/>
  <c r="N128" i="6"/>
  <c r="M128" i="6"/>
  <c r="L128" i="6"/>
  <c r="K128" i="6"/>
  <c r="F954" i="2" s="1"/>
  <c r="J128" i="6"/>
  <c r="E954" i="2" s="1"/>
  <c r="F128" i="6"/>
  <c r="H789" i="2" s="1"/>
  <c r="H239" i="2" s="1"/>
  <c r="E128" i="6"/>
  <c r="G789" i="2" s="1"/>
  <c r="G239" i="2" s="1"/>
  <c r="D128" i="6"/>
  <c r="F789" i="2" s="1"/>
  <c r="F239" i="2" s="1"/>
  <c r="C128" i="6"/>
  <c r="E789" i="2" s="1"/>
  <c r="E239" i="2" s="1"/>
  <c r="AA127" i="6"/>
  <c r="N953" i="2" s="1"/>
  <c r="Z127" i="6"/>
  <c r="M953" i="2" s="1"/>
  <c r="Y127" i="6"/>
  <c r="L953" i="2" s="1"/>
  <c r="X127" i="6"/>
  <c r="K953" i="2" s="1"/>
  <c r="W127" i="6"/>
  <c r="J953" i="2" s="1"/>
  <c r="V127" i="6"/>
  <c r="U127" i="6"/>
  <c r="T127" i="6"/>
  <c r="H953" i="2" s="1"/>
  <c r="S127" i="6"/>
  <c r="P127" i="6"/>
  <c r="O127" i="6"/>
  <c r="N127" i="6"/>
  <c r="M127" i="6"/>
  <c r="L127" i="6"/>
  <c r="K127" i="6"/>
  <c r="F953" i="2" s="1"/>
  <c r="J127" i="6"/>
  <c r="E953" i="2" s="1"/>
  <c r="F127" i="6"/>
  <c r="H788" i="2" s="1"/>
  <c r="H238" i="2" s="1"/>
  <c r="E127" i="6"/>
  <c r="G788" i="2" s="1"/>
  <c r="G238" i="2" s="1"/>
  <c r="D127" i="6"/>
  <c r="F788" i="2" s="1"/>
  <c r="F238" i="2" s="1"/>
  <c r="C127" i="6"/>
  <c r="E788" i="2" s="1"/>
  <c r="E238" i="2" s="1"/>
  <c r="AA126" i="6"/>
  <c r="N952" i="2" s="1"/>
  <c r="Z126" i="6"/>
  <c r="Y126" i="6"/>
  <c r="L952" i="2" s="1"/>
  <c r="X126" i="6"/>
  <c r="K952" i="2" s="1"/>
  <c r="W126" i="6"/>
  <c r="J952" i="2" s="1"/>
  <c r="V126" i="6"/>
  <c r="U126" i="6"/>
  <c r="T126" i="6"/>
  <c r="S126" i="6"/>
  <c r="P126" i="6"/>
  <c r="O126" i="6"/>
  <c r="N126" i="6"/>
  <c r="M126" i="6"/>
  <c r="L126" i="6"/>
  <c r="K126" i="6"/>
  <c r="F952" i="2" s="1"/>
  <c r="J126" i="6"/>
  <c r="E952" i="2" s="1"/>
  <c r="F126" i="6"/>
  <c r="H787" i="2" s="1"/>
  <c r="H237" i="2" s="1"/>
  <c r="E126" i="6"/>
  <c r="G787" i="2" s="1"/>
  <c r="G237" i="2" s="1"/>
  <c r="D126" i="6"/>
  <c r="C126" i="6"/>
  <c r="E787" i="2" s="1"/>
  <c r="E237" i="2" s="1"/>
  <c r="AA124" i="6"/>
  <c r="N950" i="2" s="1"/>
  <c r="Z124" i="6"/>
  <c r="M950" i="2" s="1"/>
  <c r="Y124" i="6"/>
  <c r="L950" i="2" s="1"/>
  <c r="X124" i="6"/>
  <c r="K950" i="2" s="1"/>
  <c r="W124" i="6"/>
  <c r="J950" i="2" s="1"/>
  <c r="J577" i="2" s="1"/>
  <c r="E381" i="4" s="1"/>
  <c r="V124" i="6"/>
  <c r="U124" i="6"/>
  <c r="T124" i="6"/>
  <c r="H950" i="2" s="1"/>
  <c r="H577" i="2" s="1"/>
  <c r="E209" i="4" s="1"/>
  <c r="S124" i="6"/>
  <c r="P124" i="6"/>
  <c r="O124" i="6"/>
  <c r="N124" i="6"/>
  <c r="M124" i="6"/>
  <c r="L124" i="6"/>
  <c r="K124" i="6"/>
  <c r="F950" i="2" s="1"/>
  <c r="F577" i="2" s="1"/>
  <c r="J124" i="6"/>
  <c r="E950" i="2" s="1"/>
  <c r="E577" i="2" s="1"/>
  <c r="F124" i="6"/>
  <c r="H785" i="2" s="1"/>
  <c r="H235" i="2" s="1"/>
  <c r="E124" i="6"/>
  <c r="G785" i="2" s="1"/>
  <c r="G235" i="2" s="1"/>
  <c r="D124" i="6"/>
  <c r="F785" i="2" s="1"/>
  <c r="F235" i="2" s="1"/>
  <c r="C124" i="6"/>
  <c r="E785" i="2" s="1"/>
  <c r="E235" i="2" s="1"/>
  <c r="AA121" i="6"/>
  <c r="N947" i="2" s="1"/>
  <c r="Z121" i="6"/>
  <c r="M947" i="2" s="1"/>
  <c r="Y121" i="6"/>
  <c r="L947" i="2" s="1"/>
  <c r="X121" i="6"/>
  <c r="K947" i="2" s="1"/>
  <c r="W121" i="6"/>
  <c r="J947" i="2" s="1"/>
  <c r="V121" i="6"/>
  <c r="U121" i="6"/>
  <c r="T121" i="6"/>
  <c r="H947" i="2" s="1"/>
  <c r="S121" i="6"/>
  <c r="P121" i="6"/>
  <c r="O121" i="6"/>
  <c r="N121" i="6"/>
  <c r="M121" i="6"/>
  <c r="L121" i="6"/>
  <c r="K121" i="6"/>
  <c r="F947" i="2" s="1"/>
  <c r="J121" i="6"/>
  <c r="E947" i="2" s="1"/>
  <c r="F121" i="6"/>
  <c r="H782" i="2" s="1"/>
  <c r="H232" i="2" s="1"/>
  <c r="E121" i="6"/>
  <c r="G782" i="2" s="1"/>
  <c r="G232" i="2" s="1"/>
  <c r="D121" i="6"/>
  <c r="F782" i="2" s="1"/>
  <c r="F232" i="2" s="1"/>
  <c r="C121" i="6"/>
  <c r="E782" i="2" s="1"/>
  <c r="E232" i="2" s="1"/>
  <c r="AA120" i="6"/>
  <c r="N946" i="2" s="1"/>
  <c r="Z120" i="6"/>
  <c r="M946" i="2" s="1"/>
  <c r="Y120" i="6"/>
  <c r="L946" i="2" s="1"/>
  <c r="X120" i="6"/>
  <c r="K946" i="2" s="1"/>
  <c r="W120" i="6"/>
  <c r="J946" i="2" s="1"/>
  <c r="V120" i="6"/>
  <c r="U120" i="6"/>
  <c r="T120" i="6"/>
  <c r="H946" i="2" s="1"/>
  <c r="S120" i="6"/>
  <c r="P120" i="6"/>
  <c r="O120" i="6"/>
  <c r="N120" i="6"/>
  <c r="M120" i="6"/>
  <c r="L120" i="6"/>
  <c r="K120" i="6"/>
  <c r="F946" i="2" s="1"/>
  <c r="J120" i="6"/>
  <c r="E946" i="2" s="1"/>
  <c r="F120" i="6"/>
  <c r="H781" i="2" s="1"/>
  <c r="H231" i="2" s="1"/>
  <c r="E120" i="6"/>
  <c r="G781" i="2" s="1"/>
  <c r="G231" i="2" s="1"/>
  <c r="D120" i="6"/>
  <c r="C120" i="6"/>
  <c r="E781" i="2" s="1"/>
  <c r="E231" i="2" s="1"/>
  <c r="AA119" i="6"/>
  <c r="N945" i="2" s="1"/>
  <c r="Z119" i="6"/>
  <c r="Y119" i="6"/>
  <c r="L945" i="2" s="1"/>
  <c r="X119" i="6"/>
  <c r="K945" i="2" s="1"/>
  <c r="W119" i="6"/>
  <c r="J945" i="2" s="1"/>
  <c r="V119" i="6"/>
  <c r="U119" i="6"/>
  <c r="T119" i="6"/>
  <c r="S119" i="6"/>
  <c r="P119" i="6"/>
  <c r="O119" i="6"/>
  <c r="N119" i="6"/>
  <c r="M119" i="6"/>
  <c r="L119" i="6"/>
  <c r="K119" i="6"/>
  <c r="J119" i="6"/>
  <c r="E945" i="2" s="1"/>
  <c r="F119" i="6"/>
  <c r="H780" i="2" s="1"/>
  <c r="H230" i="2" s="1"/>
  <c r="E119" i="6"/>
  <c r="G780" i="2" s="1"/>
  <c r="G230" i="2" s="1"/>
  <c r="D119" i="6"/>
  <c r="F780" i="2" s="1"/>
  <c r="F230" i="2" s="1"/>
  <c r="C119" i="6"/>
  <c r="AA116" i="6"/>
  <c r="N942" i="2" s="1"/>
  <c r="Z116" i="6"/>
  <c r="M942" i="2" s="1"/>
  <c r="Y116" i="6"/>
  <c r="L942" i="2" s="1"/>
  <c r="X116" i="6"/>
  <c r="K942" i="2" s="1"/>
  <c r="W116" i="6"/>
  <c r="J942" i="2" s="1"/>
  <c r="V116" i="6"/>
  <c r="U116" i="6"/>
  <c r="T116" i="6"/>
  <c r="H942" i="2" s="1"/>
  <c r="S116" i="6"/>
  <c r="P116" i="6"/>
  <c r="O116" i="6"/>
  <c r="N116" i="6"/>
  <c r="M116" i="6"/>
  <c r="L116" i="6"/>
  <c r="K116" i="6"/>
  <c r="F942" i="2" s="1"/>
  <c r="J116" i="6"/>
  <c r="E942" i="2" s="1"/>
  <c r="I116" i="6"/>
  <c r="K777" i="2" s="1"/>
  <c r="F116" i="6"/>
  <c r="H777" i="2" s="1"/>
  <c r="H227" i="2" s="1"/>
  <c r="E116" i="6"/>
  <c r="G777" i="2" s="1"/>
  <c r="G227" i="2" s="1"/>
  <c r="D116" i="6"/>
  <c r="F777" i="2" s="1"/>
  <c r="F227" i="2" s="1"/>
  <c r="C116" i="6"/>
  <c r="E777" i="2" s="1"/>
  <c r="E227" i="2" s="1"/>
  <c r="AA115" i="6"/>
  <c r="N941" i="2" s="1"/>
  <c r="Z115" i="6"/>
  <c r="M941" i="2" s="1"/>
  <c r="Y115" i="6"/>
  <c r="L941" i="2" s="1"/>
  <c r="X115" i="6"/>
  <c r="K941" i="2" s="1"/>
  <c r="W115" i="6"/>
  <c r="J941" i="2" s="1"/>
  <c r="V115" i="6"/>
  <c r="U115" i="6"/>
  <c r="T115" i="6"/>
  <c r="H941" i="2" s="1"/>
  <c r="S115" i="6"/>
  <c r="P115" i="6"/>
  <c r="O115" i="6"/>
  <c r="N115" i="6"/>
  <c r="M115" i="6"/>
  <c r="L115" i="6"/>
  <c r="K115" i="6"/>
  <c r="F941" i="2" s="1"/>
  <c r="J115" i="6"/>
  <c r="E941" i="2" s="1"/>
  <c r="I115" i="6"/>
  <c r="K776" i="2" s="1"/>
  <c r="F115" i="6"/>
  <c r="H776" i="2" s="1"/>
  <c r="H226" i="2" s="1"/>
  <c r="E115" i="6"/>
  <c r="G776" i="2" s="1"/>
  <c r="G226" i="2" s="1"/>
  <c r="D115" i="6"/>
  <c r="F776" i="2" s="1"/>
  <c r="F226" i="2" s="1"/>
  <c r="C115" i="6"/>
  <c r="E776" i="2" s="1"/>
  <c r="E226" i="2" s="1"/>
  <c r="AA114" i="6"/>
  <c r="N940" i="2" s="1"/>
  <c r="Z114" i="6"/>
  <c r="M940" i="2" s="1"/>
  <c r="Y114" i="6"/>
  <c r="L940" i="2" s="1"/>
  <c r="X114" i="6"/>
  <c r="K940" i="2" s="1"/>
  <c r="W114" i="6"/>
  <c r="J940" i="2" s="1"/>
  <c r="V114" i="6"/>
  <c r="U114" i="6"/>
  <c r="T114" i="6"/>
  <c r="H940" i="2" s="1"/>
  <c r="S114" i="6"/>
  <c r="P114" i="6"/>
  <c r="O114" i="6"/>
  <c r="N114" i="6"/>
  <c r="M114" i="6"/>
  <c r="L114" i="6"/>
  <c r="K114" i="6"/>
  <c r="F940" i="2" s="1"/>
  <c r="J114" i="6"/>
  <c r="E940" i="2" s="1"/>
  <c r="I114" i="6"/>
  <c r="K775" i="2" s="1"/>
  <c r="F114" i="6"/>
  <c r="H775" i="2" s="1"/>
  <c r="H225" i="2" s="1"/>
  <c r="E114" i="6"/>
  <c r="D114" i="6"/>
  <c r="F775" i="2" s="1"/>
  <c r="F225" i="2" s="1"/>
  <c r="C114" i="6"/>
  <c r="E775" i="2" s="1"/>
  <c r="E225" i="2" s="1"/>
  <c r="AA112" i="6"/>
  <c r="N938" i="2" s="1"/>
  <c r="N1266" i="2" s="1"/>
  <c r="Z112" i="6"/>
  <c r="M938" i="2" s="1"/>
  <c r="K1266" i="2" s="1"/>
  <c r="Y112" i="6"/>
  <c r="L938" i="2" s="1"/>
  <c r="X112" i="6"/>
  <c r="K938" i="2" s="1"/>
  <c r="W112" i="6"/>
  <c r="J938" i="2" s="1"/>
  <c r="J574" i="2" s="1"/>
  <c r="E378" i="4" s="1"/>
  <c r="V112" i="6"/>
  <c r="U112" i="6"/>
  <c r="T112" i="6"/>
  <c r="H938" i="2" s="1"/>
  <c r="H574" i="2" s="1"/>
  <c r="E206" i="4" s="1"/>
  <c r="S112" i="6"/>
  <c r="P112" i="6"/>
  <c r="O112" i="6"/>
  <c r="N112" i="6"/>
  <c r="M112" i="6"/>
  <c r="L112" i="6"/>
  <c r="K112" i="6"/>
  <c r="F938" i="2" s="1"/>
  <c r="F574" i="2" s="1"/>
  <c r="J112" i="6"/>
  <c r="E938" i="2" s="1"/>
  <c r="F112" i="6"/>
  <c r="H773" i="2" s="1"/>
  <c r="H223" i="2" s="1"/>
  <c r="E112" i="6"/>
  <c r="G773" i="2" s="1"/>
  <c r="G223" i="2" s="1"/>
  <c r="D112" i="6"/>
  <c r="F773" i="2" s="1"/>
  <c r="F223" i="2" s="1"/>
  <c r="C112" i="6"/>
  <c r="E773" i="2" s="1"/>
  <c r="E223" i="2" s="1"/>
  <c r="AA109" i="6"/>
  <c r="N935" i="2" s="1"/>
  <c r="Z109" i="6"/>
  <c r="M935" i="2" s="1"/>
  <c r="Y109" i="6"/>
  <c r="L935" i="2" s="1"/>
  <c r="X109" i="6"/>
  <c r="K935" i="2" s="1"/>
  <c r="W109" i="6"/>
  <c r="J935" i="2" s="1"/>
  <c r="V109" i="6"/>
  <c r="U109" i="6"/>
  <c r="T109" i="6"/>
  <c r="H935" i="2" s="1"/>
  <c r="S109" i="6"/>
  <c r="P109" i="6"/>
  <c r="O109" i="6"/>
  <c r="N109" i="6"/>
  <c r="M109" i="6"/>
  <c r="L109" i="6"/>
  <c r="K109" i="6"/>
  <c r="F935" i="2" s="1"/>
  <c r="J109" i="6"/>
  <c r="E935" i="2" s="1"/>
  <c r="F109" i="6"/>
  <c r="H770" i="2" s="1"/>
  <c r="H220" i="2" s="1"/>
  <c r="E109" i="6"/>
  <c r="G770" i="2" s="1"/>
  <c r="G220" i="2" s="1"/>
  <c r="D109" i="6"/>
  <c r="F770" i="2" s="1"/>
  <c r="F220" i="2" s="1"/>
  <c r="C109" i="6"/>
  <c r="E770" i="2" s="1"/>
  <c r="E220" i="2" s="1"/>
  <c r="AA108" i="6"/>
  <c r="N934" i="2" s="1"/>
  <c r="Z108" i="6"/>
  <c r="M934" i="2" s="1"/>
  <c r="Y108" i="6"/>
  <c r="L934" i="2" s="1"/>
  <c r="X108" i="6"/>
  <c r="K934" i="2" s="1"/>
  <c r="W108" i="6"/>
  <c r="J934" i="2" s="1"/>
  <c r="V108" i="6"/>
  <c r="U108" i="6"/>
  <c r="T108" i="6"/>
  <c r="H934" i="2" s="1"/>
  <c r="S108" i="6"/>
  <c r="P108" i="6"/>
  <c r="O108" i="6"/>
  <c r="N108" i="6"/>
  <c r="M108" i="6"/>
  <c r="L108" i="6"/>
  <c r="K108" i="6"/>
  <c r="F934" i="2" s="1"/>
  <c r="J108" i="6"/>
  <c r="E934" i="2" s="1"/>
  <c r="F108" i="6"/>
  <c r="H769" i="2" s="1"/>
  <c r="H219" i="2" s="1"/>
  <c r="E108" i="6"/>
  <c r="G769" i="2" s="1"/>
  <c r="G219" i="2" s="1"/>
  <c r="D108" i="6"/>
  <c r="F769" i="2" s="1"/>
  <c r="F219" i="2" s="1"/>
  <c r="C108" i="6"/>
  <c r="E769" i="2" s="1"/>
  <c r="E219" i="2" s="1"/>
  <c r="AA107" i="6"/>
  <c r="N933" i="2" s="1"/>
  <c r="Z107" i="6"/>
  <c r="M933" i="2" s="1"/>
  <c r="Y107" i="6"/>
  <c r="L933" i="2" s="1"/>
  <c r="X107" i="6"/>
  <c r="K933" i="2" s="1"/>
  <c r="W107" i="6"/>
  <c r="J933" i="2" s="1"/>
  <c r="V107" i="6"/>
  <c r="U107" i="6"/>
  <c r="T107" i="6"/>
  <c r="H933" i="2" s="1"/>
  <c r="S107" i="6"/>
  <c r="P107" i="6"/>
  <c r="O107" i="6"/>
  <c r="N107" i="6"/>
  <c r="M107" i="6"/>
  <c r="L107" i="6"/>
  <c r="K107" i="6"/>
  <c r="F933" i="2" s="1"/>
  <c r="J107" i="6"/>
  <c r="E933" i="2" s="1"/>
  <c r="F107" i="6"/>
  <c r="H768" i="2" s="1"/>
  <c r="H218" i="2" s="1"/>
  <c r="E107" i="6"/>
  <c r="G768" i="2" s="1"/>
  <c r="G218" i="2" s="1"/>
  <c r="D107" i="6"/>
  <c r="F768" i="2" s="1"/>
  <c r="F218" i="2" s="1"/>
  <c r="C107" i="6"/>
  <c r="E768" i="2" s="1"/>
  <c r="E218" i="2" s="1"/>
  <c r="AA104" i="6"/>
  <c r="N930" i="2" s="1"/>
  <c r="Z104" i="6"/>
  <c r="M930" i="2" s="1"/>
  <c r="Y104" i="6"/>
  <c r="L930" i="2" s="1"/>
  <c r="X104" i="6"/>
  <c r="K930" i="2" s="1"/>
  <c r="W104" i="6"/>
  <c r="J930" i="2" s="1"/>
  <c r="V104" i="6"/>
  <c r="U104" i="6"/>
  <c r="T104" i="6"/>
  <c r="H930" i="2" s="1"/>
  <c r="S104" i="6"/>
  <c r="P104" i="6"/>
  <c r="O104" i="6"/>
  <c r="N104" i="6"/>
  <c r="M104" i="6"/>
  <c r="L104" i="6"/>
  <c r="K104" i="6"/>
  <c r="F930" i="2" s="1"/>
  <c r="J104" i="6"/>
  <c r="E930" i="2" s="1"/>
  <c r="F104" i="6"/>
  <c r="H765" i="2" s="1"/>
  <c r="H215" i="2" s="1"/>
  <c r="E104" i="6"/>
  <c r="G765" i="2" s="1"/>
  <c r="G215" i="2" s="1"/>
  <c r="D104" i="6"/>
  <c r="F765" i="2" s="1"/>
  <c r="F215" i="2" s="1"/>
  <c r="C104" i="6"/>
  <c r="AA103" i="6"/>
  <c r="N929" i="2" s="1"/>
  <c r="Z103" i="6"/>
  <c r="M929" i="2" s="1"/>
  <c r="Y103" i="6"/>
  <c r="L929" i="2" s="1"/>
  <c r="X103" i="6"/>
  <c r="K929" i="2" s="1"/>
  <c r="W103" i="6"/>
  <c r="J929" i="2" s="1"/>
  <c r="V103" i="6"/>
  <c r="U103" i="6"/>
  <c r="T103" i="6"/>
  <c r="H929" i="2" s="1"/>
  <c r="S103" i="6"/>
  <c r="P103" i="6"/>
  <c r="O103" i="6"/>
  <c r="N103" i="6"/>
  <c r="M103" i="6"/>
  <c r="L103" i="6"/>
  <c r="K103" i="6"/>
  <c r="F929" i="2" s="1"/>
  <c r="J103" i="6"/>
  <c r="E929" i="2" s="1"/>
  <c r="F103" i="6"/>
  <c r="H764" i="2" s="1"/>
  <c r="H214" i="2" s="1"/>
  <c r="E103" i="6"/>
  <c r="G764" i="2" s="1"/>
  <c r="G214" i="2" s="1"/>
  <c r="D103" i="6"/>
  <c r="F764" i="2" s="1"/>
  <c r="F214" i="2" s="1"/>
  <c r="C103" i="6"/>
  <c r="E764" i="2" s="1"/>
  <c r="E214" i="2" s="1"/>
  <c r="AA102" i="6"/>
  <c r="N928" i="2" s="1"/>
  <c r="Z102" i="6"/>
  <c r="M928" i="2" s="1"/>
  <c r="Y102" i="6"/>
  <c r="L928" i="2" s="1"/>
  <c r="X102" i="6"/>
  <c r="K928" i="2" s="1"/>
  <c r="W102" i="6"/>
  <c r="J928" i="2" s="1"/>
  <c r="V102" i="6"/>
  <c r="U102" i="6"/>
  <c r="T102" i="6"/>
  <c r="S102" i="6"/>
  <c r="P102" i="6"/>
  <c r="O102" i="6"/>
  <c r="N102" i="6"/>
  <c r="M102" i="6"/>
  <c r="L102" i="6"/>
  <c r="K102" i="6"/>
  <c r="F928" i="2" s="1"/>
  <c r="J102" i="6"/>
  <c r="E928" i="2" s="1"/>
  <c r="F102" i="6"/>
  <c r="H763" i="2" s="1"/>
  <c r="H213" i="2" s="1"/>
  <c r="E102" i="6"/>
  <c r="G763" i="2" s="1"/>
  <c r="G213" i="2" s="1"/>
  <c r="D102" i="6"/>
  <c r="F763" i="2" s="1"/>
  <c r="F213" i="2" s="1"/>
  <c r="C102" i="6"/>
  <c r="E763" i="2" s="1"/>
  <c r="E213" i="2" s="1"/>
  <c r="AA101" i="6"/>
  <c r="N927" i="2" s="1"/>
  <c r="Z101" i="6"/>
  <c r="M927" i="2" s="1"/>
  <c r="Y101" i="6"/>
  <c r="L927" i="2" s="1"/>
  <c r="X101" i="6"/>
  <c r="K927" i="2" s="1"/>
  <c r="W101" i="6"/>
  <c r="J927" i="2" s="1"/>
  <c r="V101" i="6"/>
  <c r="U101" i="6"/>
  <c r="T101" i="6"/>
  <c r="H927" i="2" s="1"/>
  <c r="S101" i="6"/>
  <c r="P101" i="6"/>
  <c r="O101" i="6"/>
  <c r="N101" i="6"/>
  <c r="M101" i="6"/>
  <c r="L101" i="6"/>
  <c r="K101" i="6"/>
  <c r="F927" i="2" s="1"/>
  <c r="J101" i="6"/>
  <c r="E927" i="2" s="1"/>
  <c r="F101" i="6"/>
  <c r="H762" i="2" s="1"/>
  <c r="H212" i="2" s="1"/>
  <c r="E101" i="6"/>
  <c r="G762" i="2" s="1"/>
  <c r="G212" i="2" s="1"/>
  <c r="D101" i="6"/>
  <c r="F762" i="2" s="1"/>
  <c r="F212" i="2" s="1"/>
  <c r="C101" i="6"/>
  <c r="E762" i="2" s="1"/>
  <c r="E212" i="2" s="1"/>
  <c r="AA99" i="6"/>
  <c r="N925" i="2" s="1"/>
  <c r="N1263" i="2" s="1"/>
  <c r="Z99" i="6"/>
  <c r="M925" i="2" s="1"/>
  <c r="Y99" i="6"/>
  <c r="L925" i="2" s="1"/>
  <c r="J1263" i="2" s="1"/>
  <c r="X99" i="6"/>
  <c r="K925" i="2" s="1"/>
  <c r="K571" i="2" s="1"/>
  <c r="E461" i="4" s="1"/>
  <c r="W99" i="6"/>
  <c r="J925" i="2" s="1"/>
  <c r="V99" i="6"/>
  <c r="U99" i="6"/>
  <c r="T99" i="6"/>
  <c r="H925" i="2" s="1"/>
  <c r="H571" i="2" s="1"/>
  <c r="E203" i="4" s="1"/>
  <c r="S99" i="6"/>
  <c r="P99" i="6"/>
  <c r="O99" i="6"/>
  <c r="N99" i="6"/>
  <c r="M99" i="6"/>
  <c r="L99" i="6"/>
  <c r="K99" i="6"/>
  <c r="F925" i="2" s="1"/>
  <c r="F571" i="2" s="1"/>
  <c r="J99" i="6"/>
  <c r="E925" i="2" s="1"/>
  <c r="F99" i="6"/>
  <c r="H760" i="2" s="1"/>
  <c r="H210" i="2" s="1"/>
  <c r="E99" i="6"/>
  <c r="G760" i="2" s="1"/>
  <c r="G210" i="2" s="1"/>
  <c r="D99" i="6"/>
  <c r="F760" i="2" s="1"/>
  <c r="F210" i="2" s="1"/>
  <c r="C99" i="6"/>
  <c r="E760" i="2" s="1"/>
  <c r="E210" i="2" s="1"/>
  <c r="AA96" i="6"/>
  <c r="N922" i="2" s="1"/>
  <c r="Z96" i="6"/>
  <c r="M922" i="2" s="1"/>
  <c r="Y96" i="6"/>
  <c r="L922" i="2" s="1"/>
  <c r="X96" i="6"/>
  <c r="K922" i="2" s="1"/>
  <c r="W96" i="6"/>
  <c r="J922" i="2" s="1"/>
  <c r="V96" i="6"/>
  <c r="U96" i="6"/>
  <c r="T96" i="6"/>
  <c r="H922" i="2" s="1"/>
  <c r="S96" i="6"/>
  <c r="P96" i="6"/>
  <c r="O96" i="6"/>
  <c r="N96" i="6"/>
  <c r="M96" i="6"/>
  <c r="L96" i="6"/>
  <c r="K96" i="6"/>
  <c r="F922" i="2" s="1"/>
  <c r="J96" i="6"/>
  <c r="E922" i="2" s="1"/>
  <c r="F96" i="6"/>
  <c r="H757" i="2" s="1"/>
  <c r="H207" i="2" s="1"/>
  <c r="E96" i="6"/>
  <c r="G757" i="2" s="1"/>
  <c r="G207" i="2" s="1"/>
  <c r="D96" i="6"/>
  <c r="F757" i="2" s="1"/>
  <c r="F207" i="2" s="1"/>
  <c r="C96" i="6"/>
  <c r="E757" i="2" s="1"/>
  <c r="E207" i="2" s="1"/>
  <c r="AA95" i="6"/>
  <c r="N921" i="2" s="1"/>
  <c r="Z95" i="6"/>
  <c r="M921" i="2" s="1"/>
  <c r="Y95" i="6"/>
  <c r="L921" i="2" s="1"/>
  <c r="X95" i="6"/>
  <c r="K921" i="2" s="1"/>
  <c r="W95" i="6"/>
  <c r="J921" i="2" s="1"/>
  <c r="V95" i="6"/>
  <c r="U95" i="6"/>
  <c r="T95" i="6"/>
  <c r="H921" i="2" s="1"/>
  <c r="S95" i="6"/>
  <c r="P95" i="6"/>
  <c r="O95" i="6"/>
  <c r="N95" i="6"/>
  <c r="M95" i="6"/>
  <c r="L95" i="6"/>
  <c r="K95" i="6"/>
  <c r="F921" i="2" s="1"/>
  <c r="J95" i="6"/>
  <c r="E921" i="2" s="1"/>
  <c r="F95" i="6"/>
  <c r="H756" i="2" s="1"/>
  <c r="H206" i="2" s="1"/>
  <c r="E95" i="6"/>
  <c r="G756" i="2" s="1"/>
  <c r="G206" i="2" s="1"/>
  <c r="D95" i="6"/>
  <c r="F756" i="2" s="1"/>
  <c r="F206" i="2" s="1"/>
  <c r="C95" i="6"/>
  <c r="E756" i="2" s="1"/>
  <c r="E206" i="2" s="1"/>
  <c r="AA94" i="6"/>
  <c r="N920" i="2" s="1"/>
  <c r="Z94" i="6"/>
  <c r="M920" i="2" s="1"/>
  <c r="Y94" i="6"/>
  <c r="L920" i="2" s="1"/>
  <c r="X94" i="6"/>
  <c r="K920" i="2" s="1"/>
  <c r="W94" i="6"/>
  <c r="J920" i="2" s="1"/>
  <c r="V94" i="6"/>
  <c r="U94" i="6"/>
  <c r="T94" i="6"/>
  <c r="H920" i="2" s="1"/>
  <c r="S94" i="6"/>
  <c r="P94" i="6"/>
  <c r="O94" i="6"/>
  <c r="N94" i="6"/>
  <c r="M94" i="6"/>
  <c r="L94" i="6"/>
  <c r="K94" i="6"/>
  <c r="F920" i="2" s="1"/>
  <c r="J94" i="6"/>
  <c r="E920" i="2" s="1"/>
  <c r="F94" i="6"/>
  <c r="H755" i="2" s="1"/>
  <c r="H205" i="2" s="1"/>
  <c r="E94" i="6"/>
  <c r="G755" i="2" s="1"/>
  <c r="G205" i="2" s="1"/>
  <c r="D94" i="6"/>
  <c r="F755" i="2" s="1"/>
  <c r="F205" i="2" s="1"/>
  <c r="C94" i="6"/>
  <c r="E755" i="2" s="1"/>
  <c r="E205" i="2" s="1"/>
  <c r="AA93" i="6"/>
  <c r="N919" i="2" s="1"/>
  <c r="Z93" i="6"/>
  <c r="M919" i="2" s="1"/>
  <c r="Y93" i="6"/>
  <c r="L919" i="2" s="1"/>
  <c r="X93" i="6"/>
  <c r="W93" i="6"/>
  <c r="J919" i="2" s="1"/>
  <c r="V93" i="6"/>
  <c r="U93" i="6"/>
  <c r="T93" i="6"/>
  <c r="H919" i="2" s="1"/>
  <c r="S93" i="6"/>
  <c r="P93" i="6"/>
  <c r="O93" i="6"/>
  <c r="N93" i="6"/>
  <c r="M93" i="6"/>
  <c r="L93" i="6"/>
  <c r="K93" i="6"/>
  <c r="F919" i="2" s="1"/>
  <c r="J93" i="6"/>
  <c r="F93" i="6"/>
  <c r="H754" i="2" s="1"/>
  <c r="H204" i="2" s="1"/>
  <c r="E93" i="6"/>
  <c r="G754" i="2" s="1"/>
  <c r="G204" i="2" s="1"/>
  <c r="D93" i="6"/>
  <c r="F754" i="2" s="1"/>
  <c r="F204" i="2" s="1"/>
  <c r="C93" i="6"/>
  <c r="E754" i="2" s="1"/>
  <c r="E204" i="2" s="1"/>
  <c r="AA90" i="6"/>
  <c r="N916" i="2" s="1"/>
  <c r="Z90" i="6"/>
  <c r="M916" i="2" s="1"/>
  <c r="Y90" i="6"/>
  <c r="L916" i="2" s="1"/>
  <c r="X90" i="6"/>
  <c r="K916" i="2" s="1"/>
  <c r="W90" i="6"/>
  <c r="J916" i="2" s="1"/>
  <c r="V90" i="6"/>
  <c r="U90" i="6"/>
  <c r="T90" i="6"/>
  <c r="H916" i="2" s="1"/>
  <c r="S90" i="6"/>
  <c r="P90" i="6"/>
  <c r="O90" i="6"/>
  <c r="N90" i="6"/>
  <c r="M90" i="6"/>
  <c r="L90" i="6"/>
  <c r="K90" i="6"/>
  <c r="F916" i="2" s="1"/>
  <c r="J90" i="6"/>
  <c r="E916" i="2" s="1"/>
  <c r="G90" i="6"/>
  <c r="H90" i="6" s="1"/>
  <c r="J751" i="2" s="1"/>
  <c r="J201" i="2" s="1"/>
  <c r="AA89" i="6"/>
  <c r="Z89" i="6"/>
  <c r="M915" i="2" s="1"/>
  <c r="Y89" i="6"/>
  <c r="L915" i="2" s="1"/>
  <c r="X89" i="6"/>
  <c r="K915" i="2" s="1"/>
  <c r="W89" i="6"/>
  <c r="J915" i="2" s="1"/>
  <c r="V89" i="6"/>
  <c r="U89" i="6"/>
  <c r="T89" i="6"/>
  <c r="H915" i="2" s="1"/>
  <c r="S89" i="6"/>
  <c r="P89" i="6"/>
  <c r="O89" i="6"/>
  <c r="N89" i="6"/>
  <c r="M89" i="6"/>
  <c r="L89" i="6"/>
  <c r="K89" i="6"/>
  <c r="F915" i="2" s="1"/>
  <c r="J89" i="6"/>
  <c r="E915" i="2" s="1"/>
  <c r="G89" i="6"/>
  <c r="AA88" i="6"/>
  <c r="N914" i="2" s="1"/>
  <c r="Z88" i="6"/>
  <c r="M914" i="2" s="1"/>
  <c r="Y88" i="6"/>
  <c r="L914" i="2" s="1"/>
  <c r="X88" i="6"/>
  <c r="K914" i="2" s="1"/>
  <c r="W88" i="6"/>
  <c r="J914" i="2" s="1"/>
  <c r="V88" i="6"/>
  <c r="U88" i="6"/>
  <c r="T88" i="6"/>
  <c r="H914" i="2" s="1"/>
  <c r="S88" i="6"/>
  <c r="P88" i="6"/>
  <c r="O88" i="6"/>
  <c r="N88" i="6"/>
  <c r="M88" i="6"/>
  <c r="L88" i="6"/>
  <c r="K88" i="6"/>
  <c r="F914" i="2" s="1"/>
  <c r="J88" i="6"/>
  <c r="E914" i="2" s="1"/>
  <c r="G88" i="6"/>
  <c r="H88" i="6" s="1"/>
  <c r="J749" i="2" s="1"/>
  <c r="J199" i="2" s="1"/>
  <c r="AA87" i="6"/>
  <c r="N913" i="2" s="1"/>
  <c r="Z87" i="6"/>
  <c r="M913" i="2" s="1"/>
  <c r="Y87" i="6"/>
  <c r="L913" i="2" s="1"/>
  <c r="X87" i="6"/>
  <c r="K913" i="2" s="1"/>
  <c r="W87" i="6"/>
  <c r="J913" i="2" s="1"/>
  <c r="V87" i="6"/>
  <c r="U87" i="6"/>
  <c r="T87" i="6"/>
  <c r="H913" i="2" s="1"/>
  <c r="S87" i="6"/>
  <c r="P87" i="6"/>
  <c r="O87" i="6"/>
  <c r="N87" i="6"/>
  <c r="M87" i="6"/>
  <c r="L87" i="6"/>
  <c r="K87" i="6"/>
  <c r="F913" i="2" s="1"/>
  <c r="J87" i="6"/>
  <c r="E913" i="2" s="1"/>
  <c r="G87" i="6"/>
  <c r="AA86" i="6"/>
  <c r="N912" i="2" s="1"/>
  <c r="Z86" i="6"/>
  <c r="M912" i="2" s="1"/>
  <c r="Y86" i="6"/>
  <c r="L912" i="2" s="1"/>
  <c r="X86" i="6"/>
  <c r="K912" i="2" s="1"/>
  <c r="W86" i="6"/>
  <c r="J912" i="2" s="1"/>
  <c r="V86" i="6"/>
  <c r="U86" i="6"/>
  <c r="T86" i="6"/>
  <c r="H912" i="2" s="1"/>
  <c r="S86" i="6"/>
  <c r="P86" i="6"/>
  <c r="O86" i="6"/>
  <c r="N86" i="6"/>
  <c r="M86" i="6"/>
  <c r="L86" i="6"/>
  <c r="K86" i="6"/>
  <c r="F912" i="2" s="1"/>
  <c r="J86" i="6"/>
  <c r="E912" i="2" s="1"/>
  <c r="G86" i="6"/>
  <c r="H86" i="6" s="1"/>
  <c r="J747" i="2" s="1"/>
  <c r="J197" i="2" s="1"/>
  <c r="AA85" i="6"/>
  <c r="N911" i="2" s="1"/>
  <c r="Z85" i="6"/>
  <c r="M911" i="2" s="1"/>
  <c r="Y85" i="6"/>
  <c r="L911" i="2" s="1"/>
  <c r="X85" i="6"/>
  <c r="K911" i="2" s="1"/>
  <c r="W85" i="6"/>
  <c r="J911" i="2" s="1"/>
  <c r="V85" i="6"/>
  <c r="U85" i="6"/>
  <c r="T85" i="6"/>
  <c r="H911" i="2" s="1"/>
  <c r="S85" i="6"/>
  <c r="P85" i="6"/>
  <c r="O85" i="6"/>
  <c r="N85" i="6"/>
  <c r="M85" i="6"/>
  <c r="L85" i="6"/>
  <c r="K85" i="6"/>
  <c r="F911" i="2" s="1"/>
  <c r="J85" i="6"/>
  <c r="E911" i="2" s="1"/>
  <c r="G85" i="6"/>
  <c r="I746" i="2" s="1"/>
  <c r="I196" i="2" s="1"/>
  <c r="AA82" i="6"/>
  <c r="N908" i="2" s="1"/>
  <c r="Z82" i="6"/>
  <c r="M908" i="2" s="1"/>
  <c r="Y82" i="6"/>
  <c r="L908" i="2" s="1"/>
  <c r="X82" i="6"/>
  <c r="K908" i="2" s="1"/>
  <c r="W82" i="6"/>
  <c r="J908" i="2" s="1"/>
  <c r="V82" i="6"/>
  <c r="U82" i="6"/>
  <c r="T82" i="6"/>
  <c r="H908" i="2" s="1"/>
  <c r="S82" i="6"/>
  <c r="P82" i="6"/>
  <c r="O82" i="6"/>
  <c r="N82" i="6"/>
  <c r="M82" i="6"/>
  <c r="L82" i="6"/>
  <c r="K82" i="6"/>
  <c r="F908" i="2" s="1"/>
  <c r="J82" i="6"/>
  <c r="E908" i="2" s="1"/>
  <c r="F82" i="6"/>
  <c r="H743" i="2" s="1"/>
  <c r="H193" i="2" s="1"/>
  <c r="E82" i="6"/>
  <c r="D82" i="6"/>
  <c r="F743" i="2" s="1"/>
  <c r="F193" i="2" s="1"/>
  <c r="C82" i="6"/>
  <c r="E743" i="2" s="1"/>
  <c r="E193" i="2" s="1"/>
  <c r="AA81" i="6"/>
  <c r="N907" i="2" s="1"/>
  <c r="Z81" i="6"/>
  <c r="M907" i="2" s="1"/>
  <c r="Y81" i="6"/>
  <c r="L907" i="2" s="1"/>
  <c r="X81" i="6"/>
  <c r="W81" i="6"/>
  <c r="V81" i="6"/>
  <c r="U81" i="6"/>
  <c r="T81" i="6"/>
  <c r="H907" i="2" s="1"/>
  <c r="S81" i="6"/>
  <c r="P81" i="6"/>
  <c r="O81" i="6"/>
  <c r="N81" i="6"/>
  <c r="M81" i="6"/>
  <c r="L81" i="6"/>
  <c r="K81" i="6"/>
  <c r="F907" i="2" s="1"/>
  <c r="J81" i="6"/>
  <c r="F81" i="6"/>
  <c r="H742" i="2" s="1"/>
  <c r="H192" i="2" s="1"/>
  <c r="E81" i="6"/>
  <c r="G742" i="2" s="1"/>
  <c r="G192" i="2" s="1"/>
  <c r="D81" i="6"/>
  <c r="F742" i="2" s="1"/>
  <c r="F192" i="2" s="1"/>
  <c r="C81" i="6"/>
  <c r="AA80" i="6"/>
  <c r="N906" i="2" s="1"/>
  <c r="Z80" i="6"/>
  <c r="M906" i="2" s="1"/>
  <c r="Y80" i="6"/>
  <c r="X80" i="6"/>
  <c r="K906" i="2" s="1"/>
  <c r="W80" i="6"/>
  <c r="J906" i="2" s="1"/>
  <c r="V80" i="6"/>
  <c r="U80" i="6"/>
  <c r="T80" i="6"/>
  <c r="H906" i="2" s="1"/>
  <c r="S80" i="6"/>
  <c r="P80" i="6"/>
  <c r="O80" i="6"/>
  <c r="N80" i="6"/>
  <c r="M80" i="6"/>
  <c r="L80" i="6"/>
  <c r="K80" i="6"/>
  <c r="F906" i="2" s="1"/>
  <c r="J80" i="6"/>
  <c r="E906" i="2" s="1"/>
  <c r="F80" i="6"/>
  <c r="H741" i="2" s="1"/>
  <c r="H191" i="2" s="1"/>
  <c r="E80" i="6"/>
  <c r="G741" i="2" s="1"/>
  <c r="G191" i="2" s="1"/>
  <c r="D80" i="6"/>
  <c r="C80" i="6"/>
  <c r="AA77" i="6"/>
  <c r="N903" i="2" s="1"/>
  <c r="Z77" i="6"/>
  <c r="M903" i="2" s="1"/>
  <c r="Y77" i="6"/>
  <c r="L903" i="2" s="1"/>
  <c r="X77" i="6"/>
  <c r="K903" i="2" s="1"/>
  <c r="W77" i="6"/>
  <c r="J903" i="2" s="1"/>
  <c r="V77" i="6"/>
  <c r="U77" i="6"/>
  <c r="T77" i="6"/>
  <c r="H903" i="2" s="1"/>
  <c r="S77" i="6"/>
  <c r="P77" i="6"/>
  <c r="O77" i="6"/>
  <c r="N77" i="6"/>
  <c r="M77" i="6"/>
  <c r="L77" i="6"/>
  <c r="K77" i="6"/>
  <c r="F903" i="2" s="1"/>
  <c r="J77" i="6"/>
  <c r="E903" i="2" s="1"/>
  <c r="I77" i="6"/>
  <c r="K738" i="2" s="1"/>
  <c r="G77" i="6"/>
  <c r="H77" i="6" s="1"/>
  <c r="J738" i="2" s="1"/>
  <c r="J188" i="2" s="1"/>
  <c r="AA76" i="6"/>
  <c r="N902" i="2" s="1"/>
  <c r="Z76" i="6"/>
  <c r="M902" i="2" s="1"/>
  <c r="Y76" i="6"/>
  <c r="L902" i="2" s="1"/>
  <c r="X76" i="6"/>
  <c r="K902" i="2" s="1"/>
  <c r="W76" i="6"/>
  <c r="J902" i="2" s="1"/>
  <c r="V76" i="6"/>
  <c r="U76" i="6"/>
  <c r="T76" i="6"/>
  <c r="H902" i="2" s="1"/>
  <c r="S76" i="6"/>
  <c r="P76" i="6"/>
  <c r="O76" i="6"/>
  <c r="N76" i="6"/>
  <c r="M76" i="6"/>
  <c r="L76" i="6"/>
  <c r="K76" i="6"/>
  <c r="F902" i="2" s="1"/>
  <c r="J76" i="6"/>
  <c r="E902" i="2" s="1"/>
  <c r="I76" i="6"/>
  <c r="K737" i="2" s="1"/>
  <c r="G76" i="6"/>
  <c r="H76" i="6" s="1"/>
  <c r="J737" i="2" s="1"/>
  <c r="J187" i="2" s="1"/>
  <c r="AA75" i="6"/>
  <c r="N901" i="2" s="1"/>
  <c r="Z75" i="6"/>
  <c r="M901" i="2" s="1"/>
  <c r="Y75" i="6"/>
  <c r="X75" i="6"/>
  <c r="K901" i="2" s="1"/>
  <c r="W75" i="6"/>
  <c r="V75" i="6"/>
  <c r="U75" i="6"/>
  <c r="T75" i="6"/>
  <c r="H901" i="2" s="1"/>
  <c r="S75" i="6"/>
  <c r="P75" i="6"/>
  <c r="O75" i="6"/>
  <c r="N75" i="6"/>
  <c r="M75" i="6"/>
  <c r="L75" i="6"/>
  <c r="K75" i="6"/>
  <c r="J75" i="6"/>
  <c r="E901" i="2" s="1"/>
  <c r="I75" i="6"/>
  <c r="K736" i="2" s="1"/>
  <c r="G75" i="6"/>
  <c r="H75" i="6" s="1"/>
  <c r="J736" i="2" s="1"/>
  <c r="J186" i="2" s="1"/>
  <c r="AA72" i="6"/>
  <c r="N898" i="2" s="1"/>
  <c r="Z72" i="6"/>
  <c r="M898" i="2" s="1"/>
  <c r="Y72" i="6"/>
  <c r="L898" i="2" s="1"/>
  <c r="X72" i="6"/>
  <c r="K898" i="2" s="1"/>
  <c r="W72" i="6"/>
  <c r="J898" i="2" s="1"/>
  <c r="V72" i="6"/>
  <c r="U72" i="6"/>
  <c r="T72" i="6"/>
  <c r="H898" i="2" s="1"/>
  <c r="S72" i="6"/>
  <c r="P72" i="6"/>
  <c r="O72" i="6"/>
  <c r="N72" i="6"/>
  <c r="M72" i="6"/>
  <c r="L72" i="6"/>
  <c r="K72" i="6"/>
  <c r="F898" i="2" s="1"/>
  <c r="J72" i="6"/>
  <c r="E898" i="2" s="1"/>
  <c r="F72" i="6"/>
  <c r="H733" i="2" s="1"/>
  <c r="H183" i="2" s="1"/>
  <c r="E72" i="6"/>
  <c r="G733" i="2" s="1"/>
  <c r="G183" i="2" s="1"/>
  <c r="D72" i="6"/>
  <c r="C72" i="6"/>
  <c r="E733" i="2" s="1"/>
  <c r="E183" i="2" s="1"/>
  <c r="AA71" i="6"/>
  <c r="Z71" i="6"/>
  <c r="Y71" i="6"/>
  <c r="L897" i="2" s="1"/>
  <c r="X71" i="6"/>
  <c r="K897" i="2" s="1"/>
  <c r="W71" i="6"/>
  <c r="J897" i="2" s="1"/>
  <c r="V71" i="6"/>
  <c r="U71" i="6"/>
  <c r="T71" i="6"/>
  <c r="H897" i="2" s="1"/>
  <c r="S71" i="6"/>
  <c r="P71" i="6"/>
  <c r="O71" i="6"/>
  <c r="N71" i="6"/>
  <c r="M71" i="6"/>
  <c r="L71" i="6"/>
  <c r="K71" i="6"/>
  <c r="F897" i="2" s="1"/>
  <c r="J71" i="6"/>
  <c r="F71" i="6"/>
  <c r="E71" i="6"/>
  <c r="G732" i="2" s="1"/>
  <c r="G182" i="2" s="1"/>
  <c r="D71" i="6"/>
  <c r="F732" i="2" s="1"/>
  <c r="F182" i="2" s="1"/>
  <c r="C71" i="6"/>
  <c r="E732" i="2" s="1"/>
  <c r="E182" i="2" s="1"/>
  <c r="AA68" i="6"/>
  <c r="N894" i="2" s="1"/>
  <c r="Z68" i="6"/>
  <c r="M894" i="2" s="1"/>
  <c r="Y68" i="6"/>
  <c r="L894" i="2" s="1"/>
  <c r="X68" i="6"/>
  <c r="K894" i="2" s="1"/>
  <c r="W68" i="6"/>
  <c r="J894" i="2" s="1"/>
  <c r="V68" i="6"/>
  <c r="U68" i="6"/>
  <c r="T68" i="6"/>
  <c r="H894" i="2" s="1"/>
  <c r="S68" i="6"/>
  <c r="P68" i="6"/>
  <c r="O68" i="6"/>
  <c r="N68" i="6"/>
  <c r="M68" i="6"/>
  <c r="L68" i="6"/>
  <c r="K68" i="6"/>
  <c r="F894" i="2" s="1"/>
  <c r="J68" i="6"/>
  <c r="E894" i="2" s="1"/>
  <c r="F68" i="6"/>
  <c r="H729" i="2" s="1"/>
  <c r="H179" i="2" s="1"/>
  <c r="E68" i="6"/>
  <c r="G729" i="2" s="1"/>
  <c r="G179" i="2" s="1"/>
  <c r="D68" i="6"/>
  <c r="F729" i="2" s="1"/>
  <c r="F179" i="2" s="1"/>
  <c r="C68" i="6"/>
  <c r="AA67" i="6"/>
  <c r="N893" i="2" s="1"/>
  <c r="Z67" i="6"/>
  <c r="Y67" i="6"/>
  <c r="L893" i="2" s="1"/>
  <c r="X67" i="6"/>
  <c r="K893" i="2" s="1"/>
  <c r="W67" i="6"/>
  <c r="J893" i="2" s="1"/>
  <c r="V67" i="6"/>
  <c r="U67" i="6"/>
  <c r="T67" i="6"/>
  <c r="S67" i="6"/>
  <c r="P67" i="6"/>
  <c r="O67" i="6"/>
  <c r="N67" i="6"/>
  <c r="M67" i="6"/>
  <c r="L67" i="6"/>
  <c r="K67" i="6"/>
  <c r="F893" i="2" s="1"/>
  <c r="J67" i="6"/>
  <c r="F67" i="6"/>
  <c r="H728" i="2" s="1"/>
  <c r="H178" i="2" s="1"/>
  <c r="E67" i="6"/>
  <c r="G728" i="2" s="1"/>
  <c r="G178" i="2" s="1"/>
  <c r="D67" i="6"/>
  <c r="F728" i="2" s="1"/>
  <c r="F178" i="2" s="1"/>
  <c r="C67" i="6"/>
  <c r="E728" i="2" s="1"/>
  <c r="E178" i="2" s="1"/>
  <c r="AA64" i="6"/>
  <c r="N890" i="2" s="1"/>
  <c r="Z64" i="6"/>
  <c r="M890" i="2" s="1"/>
  <c r="Y64" i="6"/>
  <c r="L890" i="2" s="1"/>
  <c r="X64" i="6"/>
  <c r="K890" i="2" s="1"/>
  <c r="W64" i="6"/>
  <c r="J890" i="2" s="1"/>
  <c r="V64" i="6"/>
  <c r="U64" i="6"/>
  <c r="T64" i="6"/>
  <c r="H890" i="2" s="1"/>
  <c r="S64" i="6"/>
  <c r="P64" i="6"/>
  <c r="O64" i="6"/>
  <c r="N64" i="6"/>
  <c r="M64" i="6"/>
  <c r="L64" i="6"/>
  <c r="K64" i="6"/>
  <c r="F890" i="2" s="1"/>
  <c r="J64" i="6"/>
  <c r="E890" i="2" s="1"/>
  <c r="F64" i="6"/>
  <c r="H725" i="2" s="1"/>
  <c r="H175" i="2" s="1"/>
  <c r="E64" i="6"/>
  <c r="G725" i="2" s="1"/>
  <c r="G175" i="2" s="1"/>
  <c r="D64" i="6"/>
  <c r="F725" i="2" s="1"/>
  <c r="F175" i="2" s="1"/>
  <c r="C64" i="6"/>
  <c r="E725" i="2" s="1"/>
  <c r="E175" i="2" s="1"/>
  <c r="AA63" i="6"/>
  <c r="Z63" i="6"/>
  <c r="M889" i="2" s="1"/>
  <c r="Y63" i="6"/>
  <c r="L889" i="2" s="1"/>
  <c r="X63" i="6"/>
  <c r="K889" i="2" s="1"/>
  <c r="W63" i="6"/>
  <c r="J889" i="2" s="1"/>
  <c r="V63" i="6"/>
  <c r="U63" i="6"/>
  <c r="T63" i="6"/>
  <c r="H889" i="2" s="1"/>
  <c r="S63" i="6"/>
  <c r="P63" i="6"/>
  <c r="O63" i="6"/>
  <c r="N63" i="6"/>
  <c r="M63" i="6"/>
  <c r="L63" i="6"/>
  <c r="K63" i="6"/>
  <c r="F889" i="2" s="1"/>
  <c r="J63" i="6"/>
  <c r="E889" i="2" s="1"/>
  <c r="F63" i="6"/>
  <c r="H724" i="2" s="1"/>
  <c r="H174" i="2" s="1"/>
  <c r="E63" i="6"/>
  <c r="G724" i="2" s="1"/>
  <c r="G174" i="2" s="1"/>
  <c r="D63" i="6"/>
  <c r="F724" i="2" s="1"/>
  <c r="F174" i="2" s="1"/>
  <c r="C63" i="6"/>
  <c r="AA62" i="6"/>
  <c r="N888" i="2" s="1"/>
  <c r="Z62" i="6"/>
  <c r="M888" i="2" s="1"/>
  <c r="Y62" i="6"/>
  <c r="L888" i="2" s="1"/>
  <c r="X62" i="6"/>
  <c r="K888" i="2" s="1"/>
  <c r="W62" i="6"/>
  <c r="J888" i="2" s="1"/>
  <c r="V62" i="6"/>
  <c r="U62" i="6"/>
  <c r="T62" i="6"/>
  <c r="H888" i="2" s="1"/>
  <c r="S62" i="6"/>
  <c r="P62" i="6"/>
  <c r="O62" i="6"/>
  <c r="N62" i="6"/>
  <c r="M62" i="6"/>
  <c r="L62" i="6"/>
  <c r="K62" i="6"/>
  <c r="F888" i="2" s="1"/>
  <c r="J62" i="6"/>
  <c r="E888" i="2" s="1"/>
  <c r="F62" i="6"/>
  <c r="H723" i="2" s="1"/>
  <c r="H173" i="2" s="1"/>
  <c r="E62" i="6"/>
  <c r="G723" i="2" s="1"/>
  <c r="G173" i="2" s="1"/>
  <c r="D62" i="6"/>
  <c r="F723" i="2" s="1"/>
  <c r="F173" i="2" s="1"/>
  <c r="C62" i="6"/>
  <c r="E723" i="2" s="1"/>
  <c r="E173" i="2" s="1"/>
  <c r="AA59" i="6"/>
  <c r="N885" i="2" s="1"/>
  <c r="Z59" i="6"/>
  <c r="M885" i="2" s="1"/>
  <c r="Y59" i="6"/>
  <c r="L885" i="2" s="1"/>
  <c r="X59" i="6"/>
  <c r="K885" i="2" s="1"/>
  <c r="W59" i="6"/>
  <c r="J885" i="2" s="1"/>
  <c r="V59" i="6"/>
  <c r="U59" i="6"/>
  <c r="T59" i="6"/>
  <c r="H885" i="2" s="1"/>
  <c r="S59" i="6"/>
  <c r="P59" i="6"/>
  <c r="O59" i="6"/>
  <c r="N59" i="6"/>
  <c r="M59" i="6"/>
  <c r="L59" i="6"/>
  <c r="K59" i="6"/>
  <c r="F885" i="2" s="1"/>
  <c r="J59" i="6"/>
  <c r="E885" i="2" s="1"/>
  <c r="F59" i="6"/>
  <c r="H720" i="2" s="1"/>
  <c r="H170" i="2" s="1"/>
  <c r="E59" i="6"/>
  <c r="G720" i="2" s="1"/>
  <c r="G170" i="2" s="1"/>
  <c r="D59" i="6"/>
  <c r="F720" i="2" s="1"/>
  <c r="F170" i="2" s="1"/>
  <c r="C59" i="6"/>
  <c r="E720" i="2" s="1"/>
  <c r="E170" i="2" s="1"/>
  <c r="AA58" i="6"/>
  <c r="N884" i="2" s="1"/>
  <c r="Z58" i="6"/>
  <c r="M884" i="2" s="1"/>
  <c r="Y58" i="6"/>
  <c r="L884" i="2" s="1"/>
  <c r="X58" i="6"/>
  <c r="K884" i="2" s="1"/>
  <c r="W58" i="6"/>
  <c r="J884" i="2" s="1"/>
  <c r="V58" i="6"/>
  <c r="U58" i="6"/>
  <c r="T58" i="6"/>
  <c r="H884" i="2" s="1"/>
  <c r="S58" i="6"/>
  <c r="P58" i="6"/>
  <c r="O58" i="6"/>
  <c r="N58" i="6"/>
  <c r="M58" i="6"/>
  <c r="L58" i="6"/>
  <c r="K58" i="6"/>
  <c r="F884" i="2" s="1"/>
  <c r="J58" i="6"/>
  <c r="E884" i="2" s="1"/>
  <c r="F58" i="6"/>
  <c r="E58" i="6"/>
  <c r="G719" i="2" s="1"/>
  <c r="G169" i="2" s="1"/>
  <c r="D58" i="6"/>
  <c r="F719" i="2" s="1"/>
  <c r="F169" i="2" s="1"/>
  <c r="C58" i="6"/>
  <c r="E719" i="2" s="1"/>
  <c r="E169" i="2" s="1"/>
  <c r="AA57" i="6"/>
  <c r="N883" i="2" s="1"/>
  <c r="Z57" i="6"/>
  <c r="M883" i="2" s="1"/>
  <c r="Y57" i="6"/>
  <c r="L883" i="2" s="1"/>
  <c r="X57" i="6"/>
  <c r="K883" i="2" s="1"/>
  <c r="W57" i="6"/>
  <c r="J883" i="2" s="1"/>
  <c r="V57" i="6"/>
  <c r="U57" i="6"/>
  <c r="T57" i="6"/>
  <c r="H883" i="2" s="1"/>
  <c r="S57" i="6"/>
  <c r="P57" i="6"/>
  <c r="O57" i="6"/>
  <c r="N57" i="6"/>
  <c r="M57" i="6"/>
  <c r="L57" i="6"/>
  <c r="K57" i="6"/>
  <c r="F883" i="2" s="1"/>
  <c r="J57" i="6"/>
  <c r="E883" i="2" s="1"/>
  <c r="F57" i="6"/>
  <c r="H718" i="2" s="1"/>
  <c r="H168" i="2" s="1"/>
  <c r="E57" i="6"/>
  <c r="G718" i="2" s="1"/>
  <c r="G168" i="2" s="1"/>
  <c r="D57" i="6"/>
  <c r="F718" i="2" s="1"/>
  <c r="F168" i="2" s="1"/>
  <c r="C57" i="6"/>
  <c r="E718" i="2" s="1"/>
  <c r="E168" i="2" s="1"/>
  <c r="AA56" i="6"/>
  <c r="N882" i="2" s="1"/>
  <c r="Z56" i="6"/>
  <c r="M882" i="2" s="1"/>
  <c r="Y56" i="6"/>
  <c r="L882" i="2" s="1"/>
  <c r="X56" i="6"/>
  <c r="K882" i="2" s="1"/>
  <c r="W56" i="6"/>
  <c r="J882" i="2" s="1"/>
  <c r="V56" i="6"/>
  <c r="U56" i="6"/>
  <c r="T56" i="6"/>
  <c r="H882" i="2" s="1"/>
  <c r="S56" i="6"/>
  <c r="P56" i="6"/>
  <c r="O56" i="6"/>
  <c r="N56" i="6"/>
  <c r="M56" i="6"/>
  <c r="L56" i="6"/>
  <c r="K56" i="6"/>
  <c r="F882" i="2" s="1"/>
  <c r="J56" i="6"/>
  <c r="E882" i="2" s="1"/>
  <c r="F56" i="6"/>
  <c r="H717" i="2" s="1"/>
  <c r="H167" i="2" s="1"/>
  <c r="E56" i="6"/>
  <c r="G717" i="2" s="1"/>
  <c r="G167" i="2" s="1"/>
  <c r="D56" i="6"/>
  <c r="F717" i="2" s="1"/>
  <c r="F167" i="2" s="1"/>
  <c r="C56" i="6"/>
  <c r="E717" i="2" s="1"/>
  <c r="E167" i="2" s="1"/>
  <c r="AA55" i="6"/>
  <c r="N881" i="2" s="1"/>
  <c r="Z55" i="6"/>
  <c r="M881" i="2" s="1"/>
  <c r="Y55" i="6"/>
  <c r="L881" i="2" s="1"/>
  <c r="X55" i="6"/>
  <c r="K881" i="2" s="1"/>
  <c r="W55" i="6"/>
  <c r="J881" i="2" s="1"/>
  <c r="V55" i="6"/>
  <c r="U55" i="6"/>
  <c r="T55" i="6"/>
  <c r="H881" i="2" s="1"/>
  <c r="S55" i="6"/>
  <c r="P55" i="6"/>
  <c r="O55" i="6"/>
  <c r="N55" i="6"/>
  <c r="M55" i="6"/>
  <c r="L55" i="6"/>
  <c r="K55" i="6"/>
  <c r="F881" i="2" s="1"/>
  <c r="J55" i="6"/>
  <c r="F55" i="6"/>
  <c r="H716" i="2" s="1"/>
  <c r="H166" i="2" s="1"/>
  <c r="E55" i="6"/>
  <c r="G716" i="2" s="1"/>
  <c r="G166" i="2" s="1"/>
  <c r="D55" i="6"/>
  <c r="F716" i="2" s="1"/>
  <c r="F166" i="2" s="1"/>
  <c r="C55" i="6"/>
  <c r="E716" i="2" s="1"/>
  <c r="E166" i="2" s="1"/>
  <c r="AA54" i="6"/>
  <c r="N880" i="2" s="1"/>
  <c r="Z54" i="6"/>
  <c r="M880" i="2" s="1"/>
  <c r="Y54" i="6"/>
  <c r="L880" i="2" s="1"/>
  <c r="X54" i="6"/>
  <c r="K880" i="2" s="1"/>
  <c r="W54" i="6"/>
  <c r="J880" i="2" s="1"/>
  <c r="V54" i="6"/>
  <c r="U54" i="6"/>
  <c r="T54" i="6"/>
  <c r="S54" i="6"/>
  <c r="P54" i="6"/>
  <c r="O54" i="6"/>
  <c r="N54" i="6"/>
  <c r="M54" i="6"/>
  <c r="L54" i="6"/>
  <c r="K54" i="6"/>
  <c r="F880" i="2" s="1"/>
  <c r="J54" i="6"/>
  <c r="E880" i="2" s="1"/>
  <c r="F54" i="6"/>
  <c r="H715" i="2" s="1"/>
  <c r="H165" i="2" s="1"/>
  <c r="E54" i="6"/>
  <c r="D54" i="6"/>
  <c r="F715" i="2" s="1"/>
  <c r="F165" i="2" s="1"/>
  <c r="C54" i="6"/>
  <c r="E715" i="2" s="1"/>
  <c r="E165" i="2" s="1"/>
  <c r="AA52" i="6"/>
  <c r="N878" i="2" s="1"/>
  <c r="N1254" i="2" s="1"/>
  <c r="Z52" i="6"/>
  <c r="M878" i="2" s="1"/>
  <c r="K1254" i="2" s="1"/>
  <c r="Y52" i="6"/>
  <c r="L878" i="2" s="1"/>
  <c r="J1254" i="2" s="1"/>
  <c r="X52" i="6"/>
  <c r="K878" i="2" s="1"/>
  <c r="K562" i="2" s="1"/>
  <c r="E452" i="4" s="1"/>
  <c r="W52" i="6"/>
  <c r="J878" i="2" s="1"/>
  <c r="V52" i="6"/>
  <c r="U52" i="6"/>
  <c r="T52" i="6"/>
  <c r="H878" i="2" s="1"/>
  <c r="H562" i="2" s="1"/>
  <c r="E194" i="4" s="1"/>
  <c r="S52" i="6"/>
  <c r="P52" i="6"/>
  <c r="O52" i="6"/>
  <c r="N52" i="6"/>
  <c r="M52" i="6"/>
  <c r="L52" i="6"/>
  <c r="K52" i="6"/>
  <c r="F878" i="2" s="1"/>
  <c r="F562" i="2" s="1"/>
  <c r="J52" i="6"/>
  <c r="E878" i="2" s="1"/>
  <c r="E562" i="2" s="1"/>
  <c r="F52" i="6"/>
  <c r="H713" i="2" s="1"/>
  <c r="H163" i="2" s="1"/>
  <c r="E52" i="6"/>
  <c r="G713" i="2" s="1"/>
  <c r="G163" i="2" s="1"/>
  <c r="D52" i="6"/>
  <c r="F713" i="2" s="1"/>
  <c r="F163" i="2" s="1"/>
  <c r="C52" i="6"/>
  <c r="E713" i="2" s="1"/>
  <c r="E163" i="2" s="1"/>
  <c r="AA49" i="6"/>
  <c r="N875" i="2" s="1"/>
  <c r="Z49" i="6"/>
  <c r="M875" i="2" s="1"/>
  <c r="Y49" i="6"/>
  <c r="L875" i="2" s="1"/>
  <c r="X49" i="6"/>
  <c r="K875" i="2" s="1"/>
  <c r="W49" i="6"/>
  <c r="J875" i="2" s="1"/>
  <c r="V49" i="6"/>
  <c r="U49" i="6"/>
  <c r="T49" i="6"/>
  <c r="H875" i="2" s="1"/>
  <c r="S49" i="6"/>
  <c r="P49" i="6"/>
  <c r="O49" i="6"/>
  <c r="N49" i="6"/>
  <c r="M49" i="6"/>
  <c r="L49" i="6"/>
  <c r="K49" i="6"/>
  <c r="F875" i="2" s="1"/>
  <c r="J49" i="6"/>
  <c r="E875" i="2" s="1"/>
  <c r="F49" i="6"/>
  <c r="H710" i="2" s="1"/>
  <c r="H160" i="2" s="1"/>
  <c r="E49" i="6"/>
  <c r="G710" i="2" s="1"/>
  <c r="G160" i="2" s="1"/>
  <c r="D49" i="6"/>
  <c r="F710" i="2" s="1"/>
  <c r="F160" i="2" s="1"/>
  <c r="C49" i="6"/>
  <c r="AA48" i="6"/>
  <c r="N874" i="2" s="1"/>
  <c r="Z48" i="6"/>
  <c r="M874" i="2" s="1"/>
  <c r="Y48" i="6"/>
  <c r="L874" i="2" s="1"/>
  <c r="X48" i="6"/>
  <c r="K874" i="2" s="1"/>
  <c r="W48" i="6"/>
  <c r="V48" i="6"/>
  <c r="U48" i="6"/>
  <c r="T48" i="6"/>
  <c r="H874" i="2" s="1"/>
  <c r="S48" i="6"/>
  <c r="P48" i="6"/>
  <c r="O48" i="6"/>
  <c r="N48" i="6"/>
  <c r="M48" i="6"/>
  <c r="L48" i="6"/>
  <c r="K48" i="6"/>
  <c r="F874" i="2" s="1"/>
  <c r="J48" i="6"/>
  <c r="E874" i="2" s="1"/>
  <c r="F48" i="6"/>
  <c r="H709" i="2" s="1"/>
  <c r="H159" i="2" s="1"/>
  <c r="E48" i="6"/>
  <c r="G709" i="2" s="1"/>
  <c r="G159" i="2" s="1"/>
  <c r="D48" i="6"/>
  <c r="F709" i="2" s="1"/>
  <c r="F159" i="2" s="1"/>
  <c r="C48" i="6"/>
  <c r="E709" i="2" s="1"/>
  <c r="E159" i="2" s="1"/>
  <c r="AA47" i="6"/>
  <c r="N873" i="2" s="1"/>
  <c r="Z47" i="6"/>
  <c r="Y47" i="6"/>
  <c r="L873" i="2" s="1"/>
  <c r="X47" i="6"/>
  <c r="K873" i="2" s="1"/>
  <c r="W47" i="6"/>
  <c r="J873" i="2" s="1"/>
  <c r="V47" i="6"/>
  <c r="U47" i="6"/>
  <c r="T47" i="6"/>
  <c r="H873" i="2" s="1"/>
  <c r="S47" i="6"/>
  <c r="P47" i="6"/>
  <c r="O47" i="6"/>
  <c r="N47" i="6"/>
  <c r="M47" i="6"/>
  <c r="L47" i="6"/>
  <c r="K47" i="6"/>
  <c r="F873" i="2" s="1"/>
  <c r="J47" i="6"/>
  <c r="E873" i="2" s="1"/>
  <c r="F47" i="6"/>
  <c r="E47" i="6"/>
  <c r="D47" i="6"/>
  <c r="C47" i="6"/>
  <c r="E708" i="2" s="1"/>
  <c r="E158" i="2" s="1"/>
  <c r="AA44" i="6"/>
  <c r="N870" i="2" s="1"/>
  <c r="Z44" i="6"/>
  <c r="M870" i="2" s="1"/>
  <c r="Y44" i="6"/>
  <c r="L870" i="2" s="1"/>
  <c r="X44" i="6"/>
  <c r="K870" i="2" s="1"/>
  <c r="W44" i="6"/>
  <c r="J870" i="2" s="1"/>
  <c r="V44" i="6"/>
  <c r="U44" i="6"/>
  <c r="T44" i="6"/>
  <c r="H870" i="2" s="1"/>
  <c r="S44" i="6"/>
  <c r="P44" i="6"/>
  <c r="O44" i="6"/>
  <c r="N44" i="6"/>
  <c r="M44" i="6"/>
  <c r="L44" i="6"/>
  <c r="K44" i="6"/>
  <c r="F870" i="2" s="1"/>
  <c r="J44" i="6"/>
  <c r="E870" i="2" s="1"/>
  <c r="G44" i="6"/>
  <c r="H44" i="6" s="1"/>
  <c r="J705" i="2" s="1"/>
  <c r="J155" i="2" s="1"/>
  <c r="AA43" i="6"/>
  <c r="N869" i="2" s="1"/>
  <c r="Z43" i="6"/>
  <c r="M869" i="2" s="1"/>
  <c r="Y43" i="6"/>
  <c r="L869" i="2" s="1"/>
  <c r="X43" i="6"/>
  <c r="K869" i="2" s="1"/>
  <c r="W43" i="6"/>
  <c r="J869" i="2" s="1"/>
  <c r="V43" i="6"/>
  <c r="U43" i="6"/>
  <c r="T43" i="6"/>
  <c r="H869" i="2" s="1"/>
  <c r="S43" i="6"/>
  <c r="P43" i="6"/>
  <c r="O43" i="6"/>
  <c r="N43" i="6"/>
  <c r="M43" i="6"/>
  <c r="L43" i="6"/>
  <c r="K43" i="6"/>
  <c r="F869" i="2" s="1"/>
  <c r="J43" i="6"/>
  <c r="E869" i="2" s="1"/>
  <c r="G43" i="6"/>
  <c r="H43" i="6" s="1"/>
  <c r="J704" i="2" s="1"/>
  <c r="J154" i="2" s="1"/>
  <c r="AA42" i="6"/>
  <c r="N868" i="2" s="1"/>
  <c r="Z42" i="6"/>
  <c r="M868" i="2" s="1"/>
  <c r="Y42" i="6"/>
  <c r="L868" i="2" s="1"/>
  <c r="X42" i="6"/>
  <c r="K868" i="2" s="1"/>
  <c r="W42" i="6"/>
  <c r="J868" i="2" s="1"/>
  <c r="V42" i="6"/>
  <c r="U42" i="6"/>
  <c r="T42" i="6"/>
  <c r="H868" i="2" s="1"/>
  <c r="S42" i="6"/>
  <c r="P42" i="6"/>
  <c r="O42" i="6"/>
  <c r="N42" i="6"/>
  <c r="M42" i="6"/>
  <c r="L42" i="6"/>
  <c r="K42" i="6"/>
  <c r="F868" i="2" s="1"/>
  <c r="J42" i="6"/>
  <c r="G42" i="6"/>
  <c r="H42" i="6" s="1"/>
  <c r="J703" i="2" s="1"/>
  <c r="J153" i="2" s="1"/>
  <c r="AA41" i="6"/>
  <c r="N867" i="2" s="1"/>
  <c r="Z41" i="6"/>
  <c r="M867" i="2" s="1"/>
  <c r="Y41" i="6"/>
  <c r="L867" i="2" s="1"/>
  <c r="X41" i="6"/>
  <c r="K867" i="2" s="1"/>
  <c r="W41" i="6"/>
  <c r="J867" i="2" s="1"/>
  <c r="V41" i="6"/>
  <c r="U41" i="6"/>
  <c r="T41" i="6"/>
  <c r="H867" i="2" s="1"/>
  <c r="S41" i="6"/>
  <c r="P41" i="6"/>
  <c r="O41" i="6"/>
  <c r="N41" i="6"/>
  <c r="M41" i="6"/>
  <c r="L41" i="6"/>
  <c r="K41" i="6"/>
  <c r="F867" i="2" s="1"/>
  <c r="J41" i="6"/>
  <c r="E867" i="2" s="1"/>
  <c r="G41" i="6"/>
  <c r="I702" i="2" s="1"/>
  <c r="I152" i="2" s="1"/>
  <c r="AA40" i="6"/>
  <c r="N866" i="2" s="1"/>
  <c r="Z40" i="6"/>
  <c r="M866" i="2" s="1"/>
  <c r="Y40" i="6"/>
  <c r="L866" i="2" s="1"/>
  <c r="X40" i="6"/>
  <c r="K866" i="2" s="1"/>
  <c r="W40" i="6"/>
  <c r="V40" i="6"/>
  <c r="U40" i="6"/>
  <c r="T40" i="6"/>
  <c r="H866" i="2" s="1"/>
  <c r="S40" i="6"/>
  <c r="P40" i="6"/>
  <c r="O40" i="6"/>
  <c r="N40" i="6"/>
  <c r="M40" i="6"/>
  <c r="L40" i="6"/>
  <c r="K40" i="6"/>
  <c r="F866" i="2" s="1"/>
  <c r="J40" i="6"/>
  <c r="E866" i="2" s="1"/>
  <c r="G40" i="6"/>
  <c r="AA39" i="6"/>
  <c r="Z39" i="6"/>
  <c r="M865" i="2" s="1"/>
  <c r="Y39" i="6"/>
  <c r="L865" i="2" s="1"/>
  <c r="X39" i="6"/>
  <c r="K865" i="2" s="1"/>
  <c r="W39" i="6"/>
  <c r="J865" i="2" s="1"/>
  <c r="V39" i="6"/>
  <c r="U39" i="6"/>
  <c r="T39" i="6"/>
  <c r="H865" i="2" s="1"/>
  <c r="S39" i="6"/>
  <c r="P39" i="6"/>
  <c r="O39" i="6"/>
  <c r="N39" i="6"/>
  <c r="M39" i="6"/>
  <c r="L39" i="6"/>
  <c r="K39" i="6"/>
  <c r="F865" i="2" s="1"/>
  <c r="J39" i="6"/>
  <c r="E865" i="2" s="1"/>
  <c r="G39" i="6"/>
  <c r="I700" i="2" s="1"/>
  <c r="I150" i="2" s="1"/>
  <c r="AA36" i="6"/>
  <c r="N862" i="2" s="1"/>
  <c r="Z36" i="6"/>
  <c r="M862" i="2" s="1"/>
  <c r="Y36" i="6"/>
  <c r="L862" i="2" s="1"/>
  <c r="X36" i="6"/>
  <c r="K862" i="2" s="1"/>
  <c r="W36" i="6"/>
  <c r="J862" i="2" s="1"/>
  <c r="V36" i="6"/>
  <c r="U36" i="6"/>
  <c r="T36" i="6"/>
  <c r="H862" i="2" s="1"/>
  <c r="S36" i="6"/>
  <c r="P36" i="6"/>
  <c r="O36" i="6"/>
  <c r="N36" i="6"/>
  <c r="M36" i="6"/>
  <c r="L36" i="6"/>
  <c r="K36" i="6"/>
  <c r="F862" i="2" s="1"/>
  <c r="J36" i="6"/>
  <c r="E862" i="2" s="1"/>
  <c r="F36" i="6"/>
  <c r="H697" i="2" s="1"/>
  <c r="H147" i="2" s="1"/>
  <c r="E36" i="6"/>
  <c r="G697" i="2" s="1"/>
  <c r="G147" i="2" s="1"/>
  <c r="D36" i="6"/>
  <c r="F697" i="2" s="1"/>
  <c r="F147" i="2" s="1"/>
  <c r="C36" i="6"/>
  <c r="E697" i="2" s="1"/>
  <c r="E147" i="2" s="1"/>
  <c r="AA35" i="6"/>
  <c r="N861" i="2" s="1"/>
  <c r="Z35" i="6"/>
  <c r="M861" i="2" s="1"/>
  <c r="Y35" i="6"/>
  <c r="X35" i="6"/>
  <c r="K861" i="2" s="1"/>
  <c r="W35" i="6"/>
  <c r="J861" i="2" s="1"/>
  <c r="V35" i="6"/>
  <c r="U35" i="6"/>
  <c r="T35" i="6"/>
  <c r="H861" i="2" s="1"/>
  <c r="S35" i="6"/>
  <c r="P35" i="6"/>
  <c r="O35" i="6"/>
  <c r="N35" i="6"/>
  <c r="M35" i="6"/>
  <c r="L35" i="6"/>
  <c r="K35" i="6"/>
  <c r="F861" i="2" s="1"/>
  <c r="J35" i="6"/>
  <c r="E861" i="2" s="1"/>
  <c r="F35" i="6"/>
  <c r="H696" i="2" s="1"/>
  <c r="H146" i="2" s="1"/>
  <c r="E35" i="6"/>
  <c r="G696" i="2" s="1"/>
  <c r="G146" i="2" s="1"/>
  <c r="D35" i="6"/>
  <c r="F696" i="2" s="1"/>
  <c r="F146" i="2" s="1"/>
  <c r="C35" i="6"/>
  <c r="E696" i="2" s="1"/>
  <c r="E146" i="2" s="1"/>
  <c r="AA34" i="6"/>
  <c r="N860" i="2" s="1"/>
  <c r="Z34" i="6"/>
  <c r="M860" i="2" s="1"/>
  <c r="Y34" i="6"/>
  <c r="L860" i="2" s="1"/>
  <c r="X34" i="6"/>
  <c r="K860" i="2" s="1"/>
  <c r="W34" i="6"/>
  <c r="J860" i="2" s="1"/>
  <c r="V34" i="6"/>
  <c r="U34" i="6"/>
  <c r="T34" i="6"/>
  <c r="H860" i="2" s="1"/>
  <c r="S34" i="6"/>
  <c r="P34" i="6"/>
  <c r="O34" i="6"/>
  <c r="N34" i="6"/>
  <c r="M34" i="6"/>
  <c r="L34" i="6"/>
  <c r="K34" i="6"/>
  <c r="F860" i="2" s="1"/>
  <c r="J34" i="6"/>
  <c r="E860" i="2" s="1"/>
  <c r="F34" i="6"/>
  <c r="H695" i="2" s="1"/>
  <c r="H145" i="2" s="1"/>
  <c r="E34" i="6"/>
  <c r="G695" i="2" s="1"/>
  <c r="G145" i="2" s="1"/>
  <c r="D34" i="6"/>
  <c r="F695" i="2" s="1"/>
  <c r="F145" i="2" s="1"/>
  <c r="C34" i="6"/>
  <c r="E695" i="2" s="1"/>
  <c r="E145" i="2" s="1"/>
  <c r="AA33" i="6"/>
  <c r="N859" i="2" s="1"/>
  <c r="Z33" i="6"/>
  <c r="M859" i="2" s="1"/>
  <c r="Y33" i="6"/>
  <c r="L859" i="2" s="1"/>
  <c r="X33" i="6"/>
  <c r="K859" i="2" s="1"/>
  <c r="W33" i="6"/>
  <c r="J859" i="2" s="1"/>
  <c r="V33" i="6"/>
  <c r="U33" i="6"/>
  <c r="T33" i="6"/>
  <c r="H859" i="2" s="1"/>
  <c r="S33" i="6"/>
  <c r="P33" i="6"/>
  <c r="O33" i="6"/>
  <c r="N33" i="6"/>
  <c r="M33" i="6"/>
  <c r="L33" i="6"/>
  <c r="K33" i="6"/>
  <c r="F859" i="2" s="1"/>
  <c r="J33" i="6"/>
  <c r="E859" i="2" s="1"/>
  <c r="F33" i="6"/>
  <c r="H694" i="2" s="1"/>
  <c r="H144" i="2" s="1"/>
  <c r="E33" i="6"/>
  <c r="D33" i="6"/>
  <c r="F694" i="2" s="1"/>
  <c r="F144" i="2" s="1"/>
  <c r="C33" i="6"/>
  <c r="E694" i="2" s="1"/>
  <c r="E144" i="2" s="1"/>
  <c r="AA32" i="6"/>
  <c r="N858" i="2" s="1"/>
  <c r="Z32" i="6"/>
  <c r="M858" i="2" s="1"/>
  <c r="Y32" i="6"/>
  <c r="L858" i="2" s="1"/>
  <c r="X32" i="6"/>
  <c r="K858" i="2" s="1"/>
  <c r="W32" i="6"/>
  <c r="J858" i="2" s="1"/>
  <c r="V32" i="6"/>
  <c r="U32" i="6"/>
  <c r="T32" i="6"/>
  <c r="H858" i="2" s="1"/>
  <c r="S32" i="6"/>
  <c r="P32" i="6"/>
  <c r="O32" i="6"/>
  <c r="N32" i="6"/>
  <c r="M32" i="6"/>
  <c r="L32" i="6"/>
  <c r="K32" i="6"/>
  <c r="F858" i="2" s="1"/>
  <c r="J32" i="6"/>
  <c r="E858" i="2" s="1"/>
  <c r="F32" i="6"/>
  <c r="H693" i="2" s="1"/>
  <c r="H143" i="2" s="1"/>
  <c r="E32" i="6"/>
  <c r="G693" i="2" s="1"/>
  <c r="G143" i="2" s="1"/>
  <c r="D32" i="6"/>
  <c r="F693" i="2" s="1"/>
  <c r="F143" i="2" s="1"/>
  <c r="C32" i="6"/>
  <c r="E693" i="2" s="1"/>
  <c r="E143" i="2" s="1"/>
  <c r="AA31" i="6"/>
  <c r="N857" i="2" s="1"/>
  <c r="Z31" i="6"/>
  <c r="M857" i="2" s="1"/>
  <c r="Y31" i="6"/>
  <c r="L857" i="2" s="1"/>
  <c r="X31" i="6"/>
  <c r="K857" i="2" s="1"/>
  <c r="W31" i="6"/>
  <c r="J857" i="2" s="1"/>
  <c r="V31" i="6"/>
  <c r="U31" i="6"/>
  <c r="T31" i="6"/>
  <c r="S31" i="6"/>
  <c r="P31" i="6"/>
  <c r="O31" i="6"/>
  <c r="N31" i="6"/>
  <c r="M31" i="6"/>
  <c r="L31" i="6"/>
  <c r="K31" i="6"/>
  <c r="F857" i="2" s="1"/>
  <c r="J31" i="6"/>
  <c r="F31" i="6"/>
  <c r="H692" i="2" s="1"/>
  <c r="H142" i="2" s="1"/>
  <c r="E31" i="6"/>
  <c r="G692" i="2" s="1"/>
  <c r="G142" i="2" s="1"/>
  <c r="D31" i="6"/>
  <c r="C31" i="6"/>
  <c r="E692" i="2" s="1"/>
  <c r="E142" i="2" s="1"/>
  <c r="AA28" i="6"/>
  <c r="N854" i="2" s="1"/>
  <c r="Z28" i="6"/>
  <c r="M854" i="2" s="1"/>
  <c r="Y28" i="6"/>
  <c r="L854" i="2" s="1"/>
  <c r="X28" i="6"/>
  <c r="K854" i="2" s="1"/>
  <c r="W28" i="6"/>
  <c r="J854" i="2" s="1"/>
  <c r="V28" i="6"/>
  <c r="U28" i="6"/>
  <c r="T28" i="6"/>
  <c r="H854" i="2" s="1"/>
  <c r="S28" i="6"/>
  <c r="P28" i="6"/>
  <c r="O28" i="6"/>
  <c r="N28" i="6"/>
  <c r="M28" i="6"/>
  <c r="L28" i="6"/>
  <c r="K28" i="6"/>
  <c r="F854" i="2" s="1"/>
  <c r="J28" i="6"/>
  <c r="F28" i="6"/>
  <c r="H689" i="2" s="1"/>
  <c r="H139" i="2" s="1"/>
  <c r="E28" i="6"/>
  <c r="G689" i="2" s="1"/>
  <c r="G139" i="2" s="1"/>
  <c r="D28" i="6"/>
  <c r="F689" i="2" s="1"/>
  <c r="F139" i="2" s="1"/>
  <c r="C28" i="6"/>
  <c r="E689" i="2" s="1"/>
  <c r="E139" i="2" s="1"/>
  <c r="AA27" i="6"/>
  <c r="N853" i="2" s="1"/>
  <c r="Z27" i="6"/>
  <c r="M853" i="2" s="1"/>
  <c r="Y27" i="6"/>
  <c r="L853" i="2" s="1"/>
  <c r="X27" i="6"/>
  <c r="K853" i="2" s="1"/>
  <c r="W27" i="6"/>
  <c r="J853" i="2" s="1"/>
  <c r="V27" i="6"/>
  <c r="U27" i="6"/>
  <c r="T27" i="6"/>
  <c r="H853" i="2" s="1"/>
  <c r="S27" i="6"/>
  <c r="P27" i="6"/>
  <c r="O27" i="6"/>
  <c r="N27" i="6"/>
  <c r="M27" i="6"/>
  <c r="L27" i="6"/>
  <c r="K27" i="6"/>
  <c r="F853" i="2" s="1"/>
  <c r="J27" i="6"/>
  <c r="E853" i="2" s="1"/>
  <c r="F27" i="6"/>
  <c r="H688" i="2" s="1"/>
  <c r="H138" i="2" s="1"/>
  <c r="E27" i="6"/>
  <c r="G688" i="2" s="1"/>
  <c r="G138" i="2" s="1"/>
  <c r="D27" i="6"/>
  <c r="F688" i="2" s="1"/>
  <c r="F138" i="2" s="1"/>
  <c r="C27" i="6"/>
  <c r="AA26" i="6"/>
  <c r="N852" i="2" s="1"/>
  <c r="Z26" i="6"/>
  <c r="M852" i="2" s="1"/>
  <c r="Y26" i="6"/>
  <c r="L852" i="2" s="1"/>
  <c r="X26" i="6"/>
  <c r="K852" i="2" s="1"/>
  <c r="W26" i="6"/>
  <c r="J852" i="2" s="1"/>
  <c r="V26" i="6"/>
  <c r="U26" i="6"/>
  <c r="T26" i="6"/>
  <c r="H852" i="2" s="1"/>
  <c r="S26" i="6"/>
  <c r="P26" i="6"/>
  <c r="O26" i="6"/>
  <c r="N26" i="6"/>
  <c r="M26" i="6"/>
  <c r="L26" i="6"/>
  <c r="K26" i="6"/>
  <c r="F852" i="2" s="1"/>
  <c r="J26" i="6"/>
  <c r="E852" i="2" s="1"/>
  <c r="F26" i="6"/>
  <c r="H687" i="2" s="1"/>
  <c r="H137" i="2" s="1"/>
  <c r="E26" i="6"/>
  <c r="G687" i="2" s="1"/>
  <c r="G137" i="2" s="1"/>
  <c r="D26" i="6"/>
  <c r="F687" i="2" s="1"/>
  <c r="F137" i="2" s="1"/>
  <c r="C26" i="6"/>
  <c r="E687" i="2" s="1"/>
  <c r="E137" i="2" s="1"/>
  <c r="AA25" i="6"/>
  <c r="N851" i="2" s="1"/>
  <c r="Z25" i="6"/>
  <c r="M851" i="2" s="1"/>
  <c r="Y25" i="6"/>
  <c r="L851" i="2" s="1"/>
  <c r="X25" i="6"/>
  <c r="K851" i="2" s="1"/>
  <c r="W25" i="6"/>
  <c r="J851" i="2" s="1"/>
  <c r="V25" i="6"/>
  <c r="U25" i="6"/>
  <c r="T25" i="6"/>
  <c r="H851" i="2" s="1"/>
  <c r="S25" i="6"/>
  <c r="P25" i="6"/>
  <c r="O25" i="6"/>
  <c r="N25" i="6"/>
  <c r="M25" i="6"/>
  <c r="L25" i="6"/>
  <c r="K25" i="6"/>
  <c r="F851" i="2" s="1"/>
  <c r="J25" i="6"/>
  <c r="E851" i="2" s="1"/>
  <c r="F25" i="6"/>
  <c r="H686" i="2" s="1"/>
  <c r="H136" i="2" s="1"/>
  <c r="E25" i="6"/>
  <c r="G686" i="2" s="1"/>
  <c r="G136" i="2" s="1"/>
  <c r="D25" i="6"/>
  <c r="F686" i="2" s="1"/>
  <c r="F136" i="2" s="1"/>
  <c r="C25" i="6"/>
  <c r="E686" i="2" s="1"/>
  <c r="E136" i="2" s="1"/>
  <c r="AA24" i="6"/>
  <c r="N850" i="2" s="1"/>
  <c r="Z24" i="6"/>
  <c r="M850" i="2" s="1"/>
  <c r="Y24" i="6"/>
  <c r="L850" i="2" s="1"/>
  <c r="X24" i="6"/>
  <c r="K850" i="2" s="1"/>
  <c r="W24" i="6"/>
  <c r="J850" i="2" s="1"/>
  <c r="V24" i="6"/>
  <c r="U24" i="6"/>
  <c r="T24" i="6"/>
  <c r="H850" i="2" s="1"/>
  <c r="S24" i="6"/>
  <c r="P24" i="6"/>
  <c r="O24" i="6"/>
  <c r="N24" i="6"/>
  <c r="M24" i="6"/>
  <c r="L24" i="6"/>
  <c r="K24" i="6"/>
  <c r="F850" i="2" s="1"/>
  <c r="J24" i="6"/>
  <c r="E850" i="2" s="1"/>
  <c r="F24" i="6"/>
  <c r="H685" i="2" s="1"/>
  <c r="H135" i="2" s="1"/>
  <c r="E24" i="6"/>
  <c r="G685" i="2" s="1"/>
  <c r="G135" i="2" s="1"/>
  <c r="D24" i="6"/>
  <c r="F685" i="2" s="1"/>
  <c r="F135" i="2" s="1"/>
  <c r="C24" i="6"/>
  <c r="E685" i="2" s="1"/>
  <c r="E135" i="2" s="1"/>
  <c r="AA23" i="6"/>
  <c r="N849" i="2" s="1"/>
  <c r="Z23" i="6"/>
  <c r="Y23" i="6"/>
  <c r="L849" i="2" s="1"/>
  <c r="X23" i="6"/>
  <c r="K849" i="2" s="1"/>
  <c r="W23" i="6"/>
  <c r="J849" i="2" s="1"/>
  <c r="V23" i="6"/>
  <c r="U23" i="6"/>
  <c r="T23" i="6"/>
  <c r="H849" i="2" s="1"/>
  <c r="S23" i="6"/>
  <c r="P23" i="6"/>
  <c r="O23" i="6"/>
  <c r="N23" i="6"/>
  <c r="M23" i="6"/>
  <c r="L23" i="6"/>
  <c r="K23" i="6"/>
  <c r="F849" i="2" s="1"/>
  <c r="J23" i="6"/>
  <c r="E849" i="2" s="1"/>
  <c r="F23" i="6"/>
  <c r="H684" i="2" s="1"/>
  <c r="H134" i="2" s="1"/>
  <c r="E23" i="6"/>
  <c r="G684" i="2" s="1"/>
  <c r="G134" i="2" s="1"/>
  <c r="D23" i="6"/>
  <c r="F684" i="2" s="1"/>
  <c r="F134" i="2" s="1"/>
  <c r="C23" i="6"/>
  <c r="E684" i="2" s="1"/>
  <c r="E134" i="2" s="1"/>
  <c r="AA20" i="6"/>
  <c r="N846" i="2" s="1"/>
  <c r="Z20" i="6"/>
  <c r="M846" i="2" s="1"/>
  <c r="Y20" i="6"/>
  <c r="L846" i="2" s="1"/>
  <c r="X20" i="6"/>
  <c r="K846" i="2" s="1"/>
  <c r="W20" i="6"/>
  <c r="J846" i="2" s="1"/>
  <c r="V20" i="6"/>
  <c r="U20" i="6"/>
  <c r="T20" i="6"/>
  <c r="H846" i="2" s="1"/>
  <c r="S20" i="6"/>
  <c r="P20" i="6"/>
  <c r="O20" i="6"/>
  <c r="N20" i="6"/>
  <c r="M20" i="6"/>
  <c r="L20" i="6"/>
  <c r="K20" i="6"/>
  <c r="F846" i="2" s="1"/>
  <c r="J20" i="6"/>
  <c r="E846" i="2" s="1"/>
  <c r="F20" i="6"/>
  <c r="H681" i="2" s="1"/>
  <c r="H131" i="2" s="1"/>
  <c r="E20" i="6"/>
  <c r="G681" i="2" s="1"/>
  <c r="G131" i="2" s="1"/>
  <c r="D20" i="6"/>
  <c r="F681" i="2" s="1"/>
  <c r="F131" i="2" s="1"/>
  <c r="C20" i="6"/>
  <c r="E681" i="2" s="1"/>
  <c r="E131" i="2" s="1"/>
  <c r="AA19" i="6"/>
  <c r="N845" i="2" s="1"/>
  <c r="Z19" i="6"/>
  <c r="M845" i="2" s="1"/>
  <c r="Y19" i="6"/>
  <c r="L845" i="2" s="1"/>
  <c r="X19" i="6"/>
  <c r="K845" i="2" s="1"/>
  <c r="W19" i="6"/>
  <c r="J845" i="2" s="1"/>
  <c r="V19" i="6"/>
  <c r="U19" i="6"/>
  <c r="T19" i="6"/>
  <c r="H845" i="2" s="1"/>
  <c r="S19" i="6"/>
  <c r="P19" i="6"/>
  <c r="O19" i="6"/>
  <c r="N19" i="6"/>
  <c r="M19" i="6"/>
  <c r="L19" i="6"/>
  <c r="K19" i="6"/>
  <c r="F845" i="2" s="1"/>
  <c r="J19" i="6"/>
  <c r="E845" i="2" s="1"/>
  <c r="F19" i="6"/>
  <c r="H680" i="2" s="1"/>
  <c r="H130" i="2" s="1"/>
  <c r="E19" i="6"/>
  <c r="G680" i="2" s="1"/>
  <c r="G130" i="2" s="1"/>
  <c r="D19" i="6"/>
  <c r="F680" i="2" s="1"/>
  <c r="F130" i="2" s="1"/>
  <c r="C19" i="6"/>
  <c r="E680" i="2" s="1"/>
  <c r="E130" i="2" s="1"/>
  <c r="AA18" i="6"/>
  <c r="N844" i="2" s="1"/>
  <c r="Z18" i="6"/>
  <c r="M844" i="2" s="1"/>
  <c r="Y18" i="6"/>
  <c r="L844" i="2" s="1"/>
  <c r="X18" i="6"/>
  <c r="K844" i="2" s="1"/>
  <c r="W18" i="6"/>
  <c r="J844" i="2" s="1"/>
  <c r="V18" i="6"/>
  <c r="U18" i="6"/>
  <c r="T18" i="6"/>
  <c r="H844" i="2" s="1"/>
  <c r="S18" i="6"/>
  <c r="P18" i="6"/>
  <c r="O18" i="6"/>
  <c r="N18" i="6"/>
  <c r="M18" i="6"/>
  <c r="L18" i="6"/>
  <c r="K18" i="6"/>
  <c r="F844" i="2" s="1"/>
  <c r="J18" i="6"/>
  <c r="E844" i="2" s="1"/>
  <c r="F18" i="6"/>
  <c r="H679" i="2" s="1"/>
  <c r="H129" i="2" s="1"/>
  <c r="E18" i="6"/>
  <c r="G679" i="2" s="1"/>
  <c r="G129" i="2" s="1"/>
  <c r="D18" i="6"/>
  <c r="F679" i="2" s="1"/>
  <c r="F129" i="2" s="1"/>
  <c r="C18" i="6"/>
  <c r="E679" i="2" s="1"/>
  <c r="E129" i="2" s="1"/>
  <c r="AA17" i="6"/>
  <c r="N843" i="2" s="1"/>
  <c r="Z17" i="6"/>
  <c r="M843" i="2" s="1"/>
  <c r="Y17" i="6"/>
  <c r="L843" i="2" s="1"/>
  <c r="X17" i="6"/>
  <c r="K843" i="2" s="1"/>
  <c r="W17" i="6"/>
  <c r="J843" i="2" s="1"/>
  <c r="V17" i="6"/>
  <c r="U17" i="6"/>
  <c r="T17" i="6"/>
  <c r="H843" i="2" s="1"/>
  <c r="S17" i="6"/>
  <c r="P17" i="6"/>
  <c r="O17" i="6"/>
  <c r="N17" i="6"/>
  <c r="M17" i="6"/>
  <c r="L17" i="6"/>
  <c r="K17" i="6"/>
  <c r="F843" i="2" s="1"/>
  <c r="J17" i="6"/>
  <c r="E843" i="2" s="1"/>
  <c r="F17" i="6"/>
  <c r="H678" i="2" s="1"/>
  <c r="H128" i="2" s="1"/>
  <c r="E17" i="6"/>
  <c r="G678" i="2" s="1"/>
  <c r="G128" i="2" s="1"/>
  <c r="D17" i="6"/>
  <c r="F678" i="2" s="1"/>
  <c r="F128" i="2" s="1"/>
  <c r="C17" i="6"/>
  <c r="E678" i="2" s="1"/>
  <c r="E128" i="2" s="1"/>
  <c r="AA16" i="6"/>
  <c r="N842" i="2" s="1"/>
  <c r="Z16" i="6"/>
  <c r="M842" i="2" s="1"/>
  <c r="Y16" i="6"/>
  <c r="L842" i="2" s="1"/>
  <c r="X16" i="6"/>
  <c r="K842" i="2" s="1"/>
  <c r="W16" i="6"/>
  <c r="J842" i="2" s="1"/>
  <c r="V16" i="6"/>
  <c r="U16" i="6"/>
  <c r="T16" i="6"/>
  <c r="H842" i="2" s="1"/>
  <c r="S16" i="6"/>
  <c r="P16" i="6"/>
  <c r="O16" i="6"/>
  <c r="N16" i="6"/>
  <c r="M16" i="6"/>
  <c r="L16" i="6"/>
  <c r="K16" i="6"/>
  <c r="F842" i="2" s="1"/>
  <c r="J16" i="6"/>
  <c r="E842" i="2" s="1"/>
  <c r="F16" i="6"/>
  <c r="H677" i="2" s="1"/>
  <c r="H127" i="2" s="1"/>
  <c r="E16" i="6"/>
  <c r="G677" i="2" s="1"/>
  <c r="G127" i="2" s="1"/>
  <c r="D16" i="6"/>
  <c r="F677" i="2" s="1"/>
  <c r="F127" i="2" s="1"/>
  <c r="C16" i="6"/>
  <c r="E677" i="2" s="1"/>
  <c r="E127" i="2" s="1"/>
  <c r="AA15" i="6"/>
  <c r="N841" i="2" s="1"/>
  <c r="Z15" i="6"/>
  <c r="M841" i="2" s="1"/>
  <c r="Y15" i="6"/>
  <c r="L841" i="2" s="1"/>
  <c r="X15" i="6"/>
  <c r="K841" i="2" s="1"/>
  <c r="W15" i="6"/>
  <c r="J841" i="2" s="1"/>
  <c r="V15" i="6"/>
  <c r="U15" i="6"/>
  <c r="T15" i="6"/>
  <c r="S15" i="6"/>
  <c r="P15" i="6"/>
  <c r="O15" i="6"/>
  <c r="N15" i="6"/>
  <c r="M15" i="6"/>
  <c r="L15" i="6"/>
  <c r="K15" i="6"/>
  <c r="F841" i="2" s="1"/>
  <c r="J15" i="6"/>
  <c r="F15" i="6"/>
  <c r="H676" i="2" s="1"/>
  <c r="H126" i="2" s="1"/>
  <c r="E15" i="6"/>
  <c r="G676" i="2" s="1"/>
  <c r="G126" i="2" s="1"/>
  <c r="D15" i="6"/>
  <c r="F676" i="2" s="1"/>
  <c r="F126" i="2" s="1"/>
  <c r="C15" i="6"/>
  <c r="E676" i="2" s="1"/>
  <c r="E126" i="2" s="1"/>
  <c r="AC169" i="5"/>
  <c r="AB169" i="5"/>
  <c r="AA169" i="5"/>
  <c r="Z169" i="5"/>
  <c r="Y169" i="5"/>
  <c r="X169" i="5"/>
  <c r="W169" i="5"/>
  <c r="V169" i="5"/>
  <c r="U169" i="5"/>
  <c r="R169" i="5"/>
  <c r="Q169" i="5"/>
  <c r="P169" i="5"/>
  <c r="O169" i="5"/>
  <c r="N169" i="5"/>
  <c r="M169" i="5"/>
  <c r="L169" i="5"/>
  <c r="H169" i="5"/>
  <c r="G169" i="5"/>
  <c r="F169" i="5"/>
  <c r="E169" i="5"/>
  <c r="J169" i="5" s="1"/>
  <c r="J168" i="5"/>
  <c r="AD168" i="5" s="1"/>
  <c r="J167" i="5"/>
  <c r="AD167" i="5" s="1"/>
  <c r="J166" i="5"/>
  <c r="AD166" i="5" s="1"/>
  <c r="J165" i="5"/>
  <c r="AD165" i="5" s="1"/>
  <c r="J164" i="5"/>
  <c r="AD164" i="5" s="1"/>
  <c r="J163" i="5"/>
  <c r="AD163" i="5" s="1"/>
  <c r="AC161" i="5"/>
  <c r="AB161" i="5"/>
  <c r="AA161" i="5"/>
  <c r="Z161" i="5"/>
  <c r="Y161" i="5"/>
  <c r="X161" i="5"/>
  <c r="W161" i="5"/>
  <c r="V161" i="5"/>
  <c r="U161" i="5"/>
  <c r="R161" i="5"/>
  <c r="Q161" i="5"/>
  <c r="P161" i="5"/>
  <c r="O161" i="5"/>
  <c r="N161" i="5"/>
  <c r="M161" i="5"/>
  <c r="L161" i="5"/>
  <c r="H161" i="5"/>
  <c r="G161" i="5"/>
  <c r="F161" i="5"/>
  <c r="E161" i="5"/>
  <c r="J161" i="5" s="1"/>
  <c r="J160" i="5"/>
  <c r="AD160" i="5" s="1"/>
  <c r="J159" i="5"/>
  <c r="AD159" i="5" s="1"/>
  <c r="J158" i="5"/>
  <c r="AD158" i="5" s="1"/>
  <c r="J157" i="5"/>
  <c r="AD157" i="5" s="1"/>
  <c r="J156" i="5"/>
  <c r="AD156" i="5" s="1"/>
  <c r="J155" i="5"/>
  <c r="AD155" i="5" s="1"/>
  <c r="AC153" i="5"/>
  <c r="AB153" i="5"/>
  <c r="AA153" i="5"/>
  <c r="Z153" i="5"/>
  <c r="Y153" i="5"/>
  <c r="X153" i="5"/>
  <c r="W153" i="5"/>
  <c r="V153" i="5"/>
  <c r="U153" i="5"/>
  <c r="R153" i="5"/>
  <c r="Q153" i="5"/>
  <c r="P153" i="5"/>
  <c r="O153" i="5"/>
  <c r="N153" i="5"/>
  <c r="M153" i="5"/>
  <c r="L153" i="5"/>
  <c r="H153" i="5"/>
  <c r="G153" i="5"/>
  <c r="F153" i="5"/>
  <c r="E153" i="5"/>
  <c r="J152" i="5"/>
  <c r="AD152" i="5" s="1"/>
  <c r="J151" i="5"/>
  <c r="AD151" i="5" s="1"/>
  <c r="J150" i="5"/>
  <c r="AD150" i="5" s="1"/>
  <c r="J149" i="5"/>
  <c r="AD149" i="5" s="1"/>
  <c r="J148" i="5"/>
  <c r="AD148" i="5" s="1"/>
  <c r="J147" i="5"/>
  <c r="AD147" i="5" s="1"/>
  <c r="AC145" i="5"/>
  <c r="AB145" i="5"/>
  <c r="AA145" i="5"/>
  <c r="Z145" i="5"/>
  <c r="Y145" i="5"/>
  <c r="X145" i="5"/>
  <c r="W145" i="5"/>
  <c r="V145" i="5"/>
  <c r="U145" i="5"/>
  <c r="R145" i="5"/>
  <c r="Q145" i="5"/>
  <c r="P145" i="5"/>
  <c r="O145" i="5"/>
  <c r="N145" i="5"/>
  <c r="M145" i="5"/>
  <c r="L145" i="5"/>
  <c r="H145" i="5"/>
  <c r="G145" i="5"/>
  <c r="F145" i="5"/>
  <c r="E145" i="5"/>
  <c r="J145" i="5" s="1"/>
  <c r="AD145" i="5" s="1"/>
  <c r="J144" i="5"/>
  <c r="AD144" i="5" s="1"/>
  <c r="J143" i="5"/>
  <c r="AD143" i="5" s="1"/>
  <c r="J142" i="5"/>
  <c r="AD142" i="5" s="1"/>
  <c r="AC140" i="5"/>
  <c r="AB140" i="5"/>
  <c r="AA140" i="5"/>
  <c r="Z140" i="5"/>
  <c r="Y140" i="5"/>
  <c r="X140" i="5"/>
  <c r="W140" i="5"/>
  <c r="V140" i="5"/>
  <c r="U140" i="5"/>
  <c r="R140" i="5"/>
  <c r="Q140" i="5"/>
  <c r="P140" i="5"/>
  <c r="O140" i="5"/>
  <c r="N140" i="5"/>
  <c r="M140" i="5"/>
  <c r="L140" i="5"/>
  <c r="H140" i="5"/>
  <c r="G140" i="5"/>
  <c r="F140" i="5"/>
  <c r="E140" i="5"/>
  <c r="J139" i="5"/>
  <c r="AD139" i="5" s="1"/>
  <c r="J138" i="5"/>
  <c r="AD138" i="5" s="1"/>
  <c r="J137" i="5"/>
  <c r="AD137" i="5" s="1"/>
  <c r="AC135" i="5"/>
  <c r="AB135" i="5"/>
  <c r="AA135" i="5"/>
  <c r="Z135" i="5"/>
  <c r="Y135" i="5"/>
  <c r="X135" i="5"/>
  <c r="W135" i="5"/>
  <c r="V135" i="5"/>
  <c r="U135" i="5"/>
  <c r="R135" i="5"/>
  <c r="Q135" i="5"/>
  <c r="P135" i="5"/>
  <c r="O135" i="5"/>
  <c r="N135" i="5"/>
  <c r="M135" i="5"/>
  <c r="L135" i="5"/>
  <c r="H135" i="5"/>
  <c r="G135" i="5"/>
  <c r="F135" i="5"/>
  <c r="E135" i="5"/>
  <c r="J135" i="5" s="1"/>
  <c r="J134" i="5"/>
  <c r="AD134" i="5" s="1"/>
  <c r="J133" i="5"/>
  <c r="AD133" i="5" s="1"/>
  <c r="J132" i="5"/>
  <c r="AD132" i="5" s="1"/>
  <c r="AC130" i="5"/>
  <c r="AB130" i="5"/>
  <c r="AA130" i="5"/>
  <c r="Z130" i="5"/>
  <c r="Y130" i="5"/>
  <c r="X130" i="5"/>
  <c r="W130" i="5"/>
  <c r="V130" i="5"/>
  <c r="U130" i="5"/>
  <c r="R130" i="5"/>
  <c r="Q130" i="5"/>
  <c r="P130" i="5"/>
  <c r="O130" i="5"/>
  <c r="N130" i="5"/>
  <c r="M130" i="5"/>
  <c r="L130" i="5"/>
  <c r="H130" i="5"/>
  <c r="G130" i="5"/>
  <c r="F130" i="5"/>
  <c r="E130" i="5"/>
  <c r="J130" i="5" s="1"/>
  <c r="J129" i="5"/>
  <c r="AD129" i="5" s="1"/>
  <c r="J128" i="5"/>
  <c r="AD128" i="5" s="1"/>
  <c r="J127" i="5"/>
  <c r="AD127" i="5" s="1"/>
  <c r="J126" i="5"/>
  <c r="AD126" i="5" s="1"/>
  <c r="J124" i="5"/>
  <c r="AD124" i="5" s="1"/>
  <c r="AC122" i="5"/>
  <c r="AB122" i="5"/>
  <c r="AA122" i="5"/>
  <c r="Z122" i="5"/>
  <c r="Y122" i="5"/>
  <c r="X122" i="5"/>
  <c r="W122" i="5"/>
  <c r="V122" i="5"/>
  <c r="U122" i="5"/>
  <c r="R122" i="5"/>
  <c r="Q122" i="5"/>
  <c r="P122" i="5"/>
  <c r="O122" i="5"/>
  <c r="N122" i="5"/>
  <c r="M122" i="5"/>
  <c r="L122" i="5"/>
  <c r="H122" i="5"/>
  <c r="G122" i="5"/>
  <c r="F122" i="5"/>
  <c r="E122" i="5"/>
  <c r="J121" i="5"/>
  <c r="AD121" i="5" s="1"/>
  <c r="J120" i="5"/>
  <c r="AD120" i="5" s="1"/>
  <c r="J119" i="5"/>
  <c r="AD119" i="5" s="1"/>
  <c r="AC117" i="5"/>
  <c r="AB117" i="5"/>
  <c r="AA117" i="5"/>
  <c r="Z117" i="5"/>
  <c r="Y117" i="5"/>
  <c r="X117" i="5"/>
  <c r="W117" i="5"/>
  <c r="V117" i="5"/>
  <c r="U117" i="5"/>
  <c r="R117" i="5"/>
  <c r="Q117" i="5"/>
  <c r="P117" i="5"/>
  <c r="O117" i="5"/>
  <c r="N117" i="5"/>
  <c r="M117" i="5"/>
  <c r="L117" i="5"/>
  <c r="K117" i="5"/>
  <c r="H117" i="5"/>
  <c r="G117" i="5"/>
  <c r="F117" i="5"/>
  <c r="E117" i="5"/>
  <c r="J116" i="5"/>
  <c r="AD116" i="5" s="1"/>
  <c r="J115" i="5"/>
  <c r="AD115" i="5" s="1"/>
  <c r="J114" i="5"/>
  <c r="AD114" i="5" s="1"/>
  <c r="J112" i="5"/>
  <c r="AD112" i="5" s="1"/>
  <c r="AC110" i="5"/>
  <c r="AB110" i="5"/>
  <c r="AA110" i="5"/>
  <c r="Z110" i="5"/>
  <c r="Y110" i="5"/>
  <c r="X110" i="5"/>
  <c r="W110" i="5"/>
  <c r="V110" i="5"/>
  <c r="U110" i="5"/>
  <c r="R110" i="5"/>
  <c r="Q110" i="5"/>
  <c r="P110" i="5"/>
  <c r="O110" i="5"/>
  <c r="N110" i="5"/>
  <c r="M110" i="5"/>
  <c r="L110" i="5"/>
  <c r="H110" i="5"/>
  <c r="G110" i="5"/>
  <c r="F110" i="5"/>
  <c r="E110" i="5"/>
  <c r="J109" i="5"/>
  <c r="AD109" i="5" s="1"/>
  <c r="J108" i="5"/>
  <c r="AD108" i="5" s="1"/>
  <c r="J107" i="5"/>
  <c r="AD107" i="5" s="1"/>
  <c r="AC105" i="5"/>
  <c r="AB105" i="5"/>
  <c r="AA105" i="5"/>
  <c r="Z105" i="5"/>
  <c r="Y105" i="5"/>
  <c r="X105" i="5"/>
  <c r="W105" i="5"/>
  <c r="V105" i="5"/>
  <c r="U105" i="5"/>
  <c r="R105" i="5"/>
  <c r="Q105" i="5"/>
  <c r="P105" i="5"/>
  <c r="O105" i="5"/>
  <c r="N105" i="5"/>
  <c r="M105" i="5"/>
  <c r="L105" i="5"/>
  <c r="H105" i="5"/>
  <c r="G105" i="5"/>
  <c r="F105" i="5"/>
  <c r="E105" i="5"/>
  <c r="J105" i="5" s="1"/>
  <c r="AD105" i="5" s="1"/>
  <c r="J104" i="5"/>
  <c r="AD104" i="5" s="1"/>
  <c r="J103" i="5"/>
  <c r="AD103" i="5" s="1"/>
  <c r="J102" i="5"/>
  <c r="AD102" i="5" s="1"/>
  <c r="J101" i="5"/>
  <c r="AD101" i="5" s="1"/>
  <c r="J99" i="5"/>
  <c r="AD99" i="5" s="1"/>
  <c r="AC97" i="5"/>
  <c r="AB97" i="5"/>
  <c r="AA97" i="5"/>
  <c r="Z97" i="5"/>
  <c r="Y97" i="5"/>
  <c r="X97" i="5"/>
  <c r="W97" i="5"/>
  <c r="V97" i="5"/>
  <c r="U97" i="5"/>
  <c r="R97" i="5"/>
  <c r="Q97" i="5"/>
  <c r="P97" i="5"/>
  <c r="O97" i="5"/>
  <c r="N97" i="5"/>
  <c r="M97" i="5"/>
  <c r="L97" i="5"/>
  <c r="H97" i="5"/>
  <c r="G97" i="5"/>
  <c r="F97" i="5"/>
  <c r="E97" i="5"/>
  <c r="J96" i="5"/>
  <c r="AD96" i="5" s="1"/>
  <c r="J95" i="5"/>
  <c r="AD95" i="5" s="1"/>
  <c r="J94" i="5"/>
  <c r="AD94" i="5" s="1"/>
  <c r="J93" i="5"/>
  <c r="AD93" i="5" s="1"/>
  <c r="AC91" i="5"/>
  <c r="AB91" i="5"/>
  <c r="AA91" i="5"/>
  <c r="Z91" i="5"/>
  <c r="Y91" i="5"/>
  <c r="X91" i="5"/>
  <c r="W91" i="5"/>
  <c r="V91" i="5"/>
  <c r="U91" i="5"/>
  <c r="R91" i="5"/>
  <c r="Q91" i="5"/>
  <c r="P91" i="5"/>
  <c r="O91" i="5"/>
  <c r="N91" i="5"/>
  <c r="M91" i="5"/>
  <c r="L91" i="5"/>
  <c r="I91" i="5"/>
  <c r="J91" i="5" s="1"/>
  <c r="J90" i="5"/>
  <c r="AD90" i="5" s="1"/>
  <c r="J89" i="5"/>
  <c r="AD89" i="5" s="1"/>
  <c r="J88" i="5"/>
  <c r="AD88" i="5" s="1"/>
  <c r="J87" i="5"/>
  <c r="AD87" i="5" s="1"/>
  <c r="J86" i="5"/>
  <c r="AD86" i="5" s="1"/>
  <c r="J85" i="5"/>
  <c r="AD85" i="5" s="1"/>
  <c r="AC83" i="5"/>
  <c r="AB83" i="5"/>
  <c r="AA83" i="5"/>
  <c r="Z83" i="5"/>
  <c r="Y83" i="5"/>
  <c r="X83" i="5"/>
  <c r="W83" i="5"/>
  <c r="V83" i="5"/>
  <c r="U83" i="5"/>
  <c r="R83" i="5"/>
  <c r="Q83" i="5"/>
  <c r="P83" i="5"/>
  <c r="O83" i="5"/>
  <c r="N83" i="5"/>
  <c r="M83" i="5"/>
  <c r="L83" i="5"/>
  <c r="H83" i="5"/>
  <c r="G83" i="5"/>
  <c r="F83" i="5"/>
  <c r="E83" i="5"/>
  <c r="J82" i="5"/>
  <c r="AD82" i="5" s="1"/>
  <c r="J81" i="5"/>
  <c r="AD81" i="5" s="1"/>
  <c r="J80" i="5"/>
  <c r="AD80" i="5" s="1"/>
  <c r="AC78" i="5"/>
  <c r="AB78" i="5"/>
  <c r="AA78" i="5"/>
  <c r="Z78" i="5"/>
  <c r="Y78" i="5"/>
  <c r="X78" i="5"/>
  <c r="W78" i="5"/>
  <c r="V78" i="5"/>
  <c r="U78" i="5"/>
  <c r="R78" i="5"/>
  <c r="Q78" i="5"/>
  <c r="P78" i="5"/>
  <c r="O78" i="5"/>
  <c r="N78" i="5"/>
  <c r="M78" i="5"/>
  <c r="L78" i="5"/>
  <c r="K78" i="5"/>
  <c r="K170" i="5" s="1"/>
  <c r="I78" i="5"/>
  <c r="J78" i="5" s="1"/>
  <c r="AD78" i="5" s="1"/>
  <c r="J77" i="5"/>
  <c r="AD77" i="5" s="1"/>
  <c r="J76" i="5"/>
  <c r="AD76" i="5" s="1"/>
  <c r="J75" i="5"/>
  <c r="AD75" i="5" s="1"/>
  <c r="AC73" i="5"/>
  <c r="AB73" i="5"/>
  <c r="AA73" i="5"/>
  <c r="Z73" i="5"/>
  <c r="Y73" i="5"/>
  <c r="X73" i="5"/>
  <c r="W73" i="5"/>
  <c r="V73" i="5"/>
  <c r="U73" i="5"/>
  <c r="R73" i="5"/>
  <c r="Q73" i="5"/>
  <c r="P73" i="5"/>
  <c r="O73" i="5"/>
  <c r="N73" i="5"/>
  <c r="M73" i="5"/>
  <c r="L73" i="5"/>
  <c r="H73" i="5"/>
  <c r="G73" i="5"/>
  <c r="F73" i="5"/>
  <c r="E73" i="5"/>
  <c r="J72" i="5"/>
  <c r="AD72" i="5" s="1"/>
  <c r="J71" i="5"/>
  <c r="AD71" i="5" s="1"/>
  <c r="AC69" i="5"/>
  <c r="AB69" i="5"/>
  <c r="AA69" i="5"/>
  <c r="Z69" i="5"/>
  <c r="Y69" i="5"/>
  <c r="X69" i="5"/>
  <c r="W69" i="5"/>
  <c r="V69" i="5"/>
  <c r="U69" i="5"/>
  <c r="R69" i="5"/>
  <c r="Q69" i="5"/>
  <c r="P69" i="5"/>
  <c r="O69" i="5"/>
  <c r="N69" i="5"/>
  <c r="M69" i="5"/>
  <c r="L69" i="5"/>
  <c r="H69" i="5"/>
  <c r="G69" i="5"/>
  <c r="F69" i="5"/>
  <c r="E69" i="5"/>
  <c r="J68" i="5"/>
  <c r="AD68" i="5" s="1"/>
  <c r="J67" i="5"/>
  <c r="AD67" i="5" s="1"/>
  <c r="AC65" i="5"/>
  <c r="AB65" i="5"/>
  <c r="AA65" i="5"/>
  <c r="Z65" i="5"/>
  <c r="Y65" i="5"/>
  <c r="X65" i="5"/>
  <c r="W65" i="5"/>
  <c r="V65" i="5"/>
  <c r="U65" i="5"/>
  <c r="R65" i="5"/>
  <c r="Q65" i="5"/>
  <c r="P65" i="5"/>
  <c r="O65" i="5"/>
  <c r="N65" i="5"/>
  <c r="M65" i="5"/>
  <c r="L65" i="5"/>
  <c r="H65" i="5"/>
  <c r="G65" i="5"/>
  <c r="F65" i="5"/>
  <c r="E65" i="5"/>
  <c r="J65" i="5" s="1"/>
  <c r="AD65" i="5" s="1"/>
  <c r="J64" i="5"/>
  <c r="AD64" i="5" s="1"/>
  <c r="J63" i="5"/>
  <c r="AD63" i="5" s="1"/>
  <c r="J62" i="5"/>
  <c r="AD62" i="5" s="1"/>
  <c r="AC60" i="5"/>
  <c r="AB60" i="5"/>
  <c r="AA60" i="5"/>
  <c r="Z60" i="5"/>
  <c r="Y60" i="5"/>
  <c r="X60" i="5"/>
  <c r="W60" i="5"/>
  <c r="V60" i="5"/>
  <c r="U60" i="5"/>
  <c r="R60" i="5"/>
  <c r="Q60" i="5"/>
  <c r="P60" i="5"/>
  <c r="O60" i="5"/>
  <c r="N60" i="5"/>
  <c r="M60" i="5"/>
  <c r="L60" i="5"/>
  <c r="H60" i="5"/>
  <c r="G60" i="5"/>
  <c r="F60" i="5"/>
  <c r="E60" i="5"/>
  <c r="J59" i="5"/>
  <c r="AD59" i="5" s="1"/>
  <c r="J58" i="5"/>
  <c r="AD58" i="5" s="1"/>
  <c r="J57" i="5"/>
  <c r="AD57" i="5" s="1"/>
  <c r="J56" i="5"/>
  <c r="AD56" i="5" s="1"/>
  <c r="J55" i="5"/>
  <c r="AD55" i="5" s="1"/>
  <c r="J54" i="5"/>
  <c r="AD54" i="5" s="1"/>
  <c r="J52" i="5"/>
  <c r="AD52" i="5" s="1"/>
  <c r="AC50" i="5"/>
  <c r="AB50" i="5"/>
  <c r="AA50" i="5"/>
  <c r="Z50" i="5"/>
  <c r="Y50" i="5"/>
  <c r="X50" i="5"/>
  <c r="W50" i="5"/>
  <c r="V50" i="5"/>
  <c r="U50" i="5"/>
  <c r="R50" i="5"/>
  <c r="Q50" i="5"/>
  <c r="P50" i="5"/>
  <c r="O50" i="5"/>
  <c r="N50" i="5"/>
  <c r="M50" i="5"/>
  <c r="L50" i="5"/>
  <c r="H50" i="5"/>
  <c r="G50" i="5"/>
  <c r="F50" i="5"/>
  <c r="E50" i="5"/>
  <c r="J49" i="5"/>
  <c r="AD49" i="5" s="1"/>
  <c r="J48" i="5"/>
  <c r="AD48" i="5" s="1"/>
  <c r="J47" i="5"/>
  <c r="AD47" i="5" s="1"/>
  <c r="AC45" i="5"/>
  <c r="AB45" i="5"/>
  <c r="AA45" i="5"/>
  <c r="Z45" i="5"/>
  <c r="Y45" i="5"/>
  <c r="X45" i="5"/>
  <c r="W45" i="5"/>
  <c r="V45" i="5"/>
  <c r="U45" i="5"/>
  <c r="R45" i="5"/>
  <c r="Q45" i="5"/>
  <c r="P45" i="5"/>
  <c r="O45" i="5"/>
  <c r="N45" i="5"/>
  <c r="M45" i="5"/>
  <c r="L45" i="5"/>
  <c r="I45" i="5"/>
  <c r="J45" i="5" s="1"/>
  <c r="AD45" i="5" s="1"/>
  <c r="J44" i="5"/>
  <c r="AD44" i="5" s="1"/>
  <c r="J43" i="5"/>
  <c r="AD43" i="5" s="1"/>
  <c r="J42" i="5"/>
  <c r="AD42" i="5" s="1"/>
  <c r="J41" i="5"/>
  <c r="AD41" i="5" s="1"/>
  <c r="J40" i="5"/>
  <c r="AD40" i="5" s="1"/>
  <c r="J39" i="5"/>
  <c r="AD39" i="5" s="1"/>
  <c r="AC37" i="5"/>
  <c r="AB37" i="5"/>
  <c r="AA37" i="5"/>
  <c r="Z37" i="5"/>
  <c r="Y37" i="5"/>
  <c r="X37" i="5"/>
  <c r="W37" i="5"/>
  <c r="V37" i="5"/>
  <c r="U37" i="5"/>
  <c r="R37" i="5"/>
  <c r="Q37" i="5"/>
  <c r="P37" i="5"/>
  <c r="O37" i="5"/>
  <c r="N37" i="5"/>
  <c r="M37" i="5"/>
  <c r="L37" i="5"/>
  <c r="H37" i="5"/>
  <c r="G37" i="5"/>
  <c r="F37" i="5"/>
  <c r="E37" i="5"/>
  <c r="J37" i="5" s="1"/>
  <c r="AD37" i="5" s="1"/>
  <c r="J36" i="5"/>
  <c r="AD36" i="5" s="1"/>
  <c r="J35" i="5"/>
  <c r="AD35" i="5" s="1"/>
  <c r="J34" i="5"/>
  <c r="AD34" i="5" s="1"/>
  <c r="J33" i="5"/>
  <c r="AD33" i="5" s="1"/>
  <c r="J32" i="5"/>
  <c r="AD32" i="5" s="1"/>
  <c r="J31" i="5"/>
  <c r="AD31" i="5" s="1"/>
  <c r="AC29" i="5"/>
  <c r="AB29" i="5"/>
  <c r="AA29" i="5"/>
  <c r="Z29" i="5"/>
  <c r="Y29" i="5"/>
  <c r="X29" i="5"/>
  <c r="W29" i="5"/>
  <c r="V29" i="5"/>
  <c r="U29" i="5"/>
  <c r="R29" i="5"/>
  <c r="Q29" i="5"/>
  <c r="P29" i="5"/>
  <c r="O29" i="5"/>
  <c r="N29" i="5"/>
  <c r="M29" i="5"/>
  <c r="L29" i="5"/>
  <c r="H29" i="5"/>
  <c r="G29" i="5"/>
  <c r="F29" i="5"/>
  <c r="E29" i="5"/>
  <c r="J28" i="5"/>
  <c r="AD28" i="5" s="1"/>
  <c r="J27" i="5"/>
  <c r="AD27" i="5" s="1"/>
  <c r="J26" i="5"/>
  <c r="AD26" i="5" s="1"/>
  <c r="J25" i="5"/>
  <c r="AD25" i="5" s="1"/>
  <c r="J24" i="5"/>
  <c r="AD24" i="5" s="1"/>
  <c r="J23" i="5"/>
  <c r="AD23" i="5" s="1"/>
  <c r="AC21" i="5"/>
  <c r="AB21" i="5"/>
  <c r="AB170" i="5" s="1"/>
  <c r="AA21" i="5"/>
  <c r="Z21" i="5"/>
  <c r="Y21" i="5"/>
  <c r="X21" i="5"/>
  <c r="W21" i="5"/>
  <c r="V21" i="5"/>
  <c r="U21" i="5"/>
  <c r="R21" i="5"/>
  <c r="R170" i="5" s="1"/>
  <c r="Q21" i="5"/>
  <c r="P21" i="5"/>
  <c r="O21" i="5"/>
  <c r="N21" i="5"/>
  <c r="M21" i="5"/>
  <c r="L21" i="5"/>
  <c r="H21" i="5"/>
  <c r="G21" i="5"/>
  <c r="F21" i="5"/>
  <c r="E21" i="5"/>
  <c r="J20" i="5"/>
  <c r="AD20" i="5" s="1"/>
  <c r="J19" i="5"/>
  <c r="AD19" i="5" s="1"/>
  <c r="J18" i="5"/>
  <c r="AD18" i="5" s="1"/>
  <c r="J17" i="5"/>
  <c r="AD17" i="5" s="1"/>
  <c r="J16" i="5"/>
  <c r="AD16" i="5" s="1"/>
  <c r="J15" i="5"/>
  <c r="AD15" i="5" s="1"/>
  <c r="F6" i="5"/>
  <c r="E6" i="5"/>
  <c r="E2" i="5"/>
  <c r="A876" i="4"/>
  <c r="A874" i="4"/>
  <c r="A873" i="4"/>
  <c r="A872" i="4"/>
  <c r="E865" i="4"/>
  <c r="A865" i="4" s="1"/>
  <c r="A866" i="4" s="1"/>
  <c r="I854" i="4"/>
  <c r="I851" i="4"/>
  <c r="E825" i="4"/>
  <c r="A824" i="4" s="1"/>
  <c r="A825" i="4"/>
  <c r="A823" i="4"/>
  <c r="E821" i="4"/>
  <c r="I820" i="4"/>
  <c r="I819" i="4"/>
  <c r="I818" i="4"/>
  <c r="I817" i="4"/>
  <c r="I813" i="4"/>
  <c r="I803" i="4"/>
  <c r="E802" i="4"/>
  <c r="E801" i="4"/>
  <c r="E800" i="4"/>
  <c r="E793" i="4"/>
  <c r="E792" i="4"/>
  <c r="E791" i="4"/>
  <c r="E789" i="4"/>
  <c r="E788" i="4"/>
  <c r="E787" i="4"/>
  <c r="E785" i="4"/>
  <c r="E784" i="4"/>
  <c r="E783" i="4"/>
  <c r="E781" i="4"/>
  <c r="E780" i="4"/>
  <c r="E779" i="4"/>
  <c r="E777" i="4"/>
  <c r="E776" i="4"/>
  <c r="E778" i="4" s="1"/>
  <c r="E774" i="4"/>
  <c r="E773" i="4"/>
  <c r="E775" i="4" s="1"/>
  <c r="E771" i="4"/>
  <c r="E770" i="4"/>
  <c r="E769" i="4"/>
  <c r="E772" i="4" s="1"/>
  <c r="E754" i="4"/>
  <c r="E753" i="4"/>
  <c r="E752" i="4"/>
  <c r="E751" i="4"/>
  <c r="E750" i="4"/>
  <c r="E749" i="4"/>
  <c r="E748" i="4"/>
  <c r="E747" i="4"/>
  <c r="E746" i="4"/>
  <c r="E745" i="4"/>
  <c r="E744" i="4"/>
  <c r="E743" i="4"/>
  <c r="E742" i="4"/>
  <c r="E741" i="4"/>
  <c r="E740" i="4"/>
  <c r="E739" i="4"/>
  <c r="E738" i="4"/>
  <c r="E737" i="4"/>
  <c r="E736" i="4"/>
  <c r="E735" i="4"/>
  <c r="E734" i="4"/>
  <c r="E733" i="4"/>
  <c r="E732" i="4"/>
  <c r="E731" i="4"/>
  <c r="E730" i="4"/>
  <c r="E729" i="4"/>
  <c r="E728" i="4"/>
  <c r="E727" i="4"/>
  <c r="E726" i="4"/>
  <c r="E725" i="4"/>
  <c r="E724" i="4"/>
  <c r="E723" i="4"/>
  <c r="E722" i="4"/>
  <c r="E721" i="4"/>
  <c r="E720" i="4"/>
  <c r="E719" i="4"/>
  <c r="E718" i="4"/>
  <c r="E717" i="4"/>
  <c r="E716" i="4"/>
  <c r="E715" i="4"/>
  <c r="E714" i="4"/>
  <c r="E713" i="4"/>
  <c r="E712" i="4"/>
  <c r="E711" i="4"/>
  <c r="E710" i="4"/>
  <c r="E709" i="4"/>
  <c r="E708" i="4"/>
  <c r="E707" i="4"/>
  <c r="E706" i="4"/>
  <c r="E705" i="4"/>
  <c r="E704" i="4"/>
  <c r="E703" i="4"/>
  <c r="E702" i="4"/>
  <c r="E701" i="4"/>
  <c r="I696" i="4"/>
  <c r="I695" i="4"/>
  <c r="I694" i="4"/>
  <c r="I693" i="4"/>
  <c r="E691" i="4"/>
  <c r="E690" i="4"/>
  <c r="E689" i="4"/>
  <c r="E688" i="4"/>
  <c r="E687" i="4"/>
  <c r="E686" i="4"/>
  <c r="E685" i="4"/>
  <c r="E684" i="4"/>
  <c r="E683" i="4"/>
  <c r="E682" i="4"/>
  <c r="E681" i="4"/>
  <c r="E680" i="4"/>
  <c r="E679" i="4"/>
  <c r="E678" i="4"/>
  <c r="E677" i="4"/>
  <c r="E676" i="4"/>
  <c r="E675" i="4"/>
  <c r="E674" i="4"/>
  <c r="E673" i="4"/>
  <c r="E672" i="4"/>
  <c r="E671" i="4"/>
  <c r="E670" i="4"/>
  <c r="E669" i="4"/>
  <c r="E668" i="4"/>
  <c r="E667" i="4"/>
  <c r="E666" i="4"/>
  <c r="E665" i="4"/>
  <c r="E664" i="4"/>
  <c r="E663" i="4"/>
  <c r="E662" i="4"/>
  <c r="E661" i="4"/>
  <c r="E660" i="4"/>
  <c r="E659" i="4"/>
  <c r="E658" i="4"/>
  <c r="E657" i="4"/>
  <c r="E656" i="4"/>
  <c r="E655" i="4"/>
  <c r="E654" i="4"/>
  <c r="E653" i="4"/>
  <c r="E652" i="4"/>
  <c r="E651" i="4"/>
  <c r="E650" i="4"/>
  <c r="E649" i="4"/>
  <c r="E648" i="4"/>
  <c r="E647" i="4"/>
  <c r="E618" i="4"/>
  <c r="E617" i="4"/>
  <c r="E616" i="4"/>
  <c r="E615" i="4"/>
  <c r="E614" i="4"/>
  <c r="E613" i="4"/>
  <c r="E612" i="4"/>
  <c r="E611" i="4"/>
  <c r="E610" i="4"/>
  <c r="E605" i="4"/>
  <c r="E604" i="4"/>
  <c r="E603" i="4"/>
  <c r="E602" i="4"/>
  <c r="E601" i="4"/>
  <c r="E600" i="4"/>
  <c r="E599" i="4"/>
  <c r="E598" i="4"/>
  <c r="E597" i="4"/>
  <c r="E596" i="4"/>
  <c r="E595" i="4"/>
  <c r="E594" i="4"/>
  <c r="E593" i="4"/>
  <c r="E592" i="4"/>
  <c r="E591" i="4"/>
  <c r="E590" i="4"/>
  <c r="E589" i="4"/>
  <c r="E588" i="4"/>
  <c r="E587" i="4"/>
  <c r="E586" i="4"/>
  <c r="E585" i="4"/>
  <c r="E584" i="4"/>
  <c r="E583" i="4"/>
  <c r="E582" i="4"/>
  <c r="E581" i="4"/>
  <c r="E580" i="4"/>
  <c r="E579" i="4"/>
  <c r="E578" i="4"/>
  <c r="E577" i="4"/>
  <c r="E576" i="4"/>
  <c r="E575" i="4"/>
  <c r="E574" i="4"/>
  <c r="E573" i="4"/>
  <c r="E572" i="4"/>
  <c r="E571" i="4"/>
  <c r="E570" i="4"/>
  <c r="E569" i="4"/>
  <c r="E568" i="4"/>
  <c r="E567" i="4"/>
  <c r="E566" i="4"/>
  <c r="E565" i="4"/>
  <c r="E564" i="4"/>
  <c r="E563" i="4"/>
  <c r="E562" i="4"/>
  <c r="E561" i="4"/>
  <c r="E532" i="4"/>
  <c r="E531" i="4"/>
  <c r="E530" i="4"/>
  <c r="E529" i="4"/>
  <c r="E528" i="4"/>
  <c r="E527" i="4"/>
  <c r="E526" i="4"/>
  <c r="E525" i="4"/>
  <c r="E524" i="4"/>
  <c r="E519" i="4"/>
  <c r="E518" i="4"/>
  <c r="E517" i="4"/>
  <c r="E516" i="4"/>
  <c r="E515" i="4"/>
  <c r="E514" i="4"/>
  <c r="E513" i="4"/>
  <c r="E512" i="4"/>
  <c r="E511" i="4"/>
  <c r="E510" i="4"/>
  <c r="E509" i="4"/>
  <c r="E508" i="4"/>
  <c r="E507" i="4"/>
  <c r="E506" i="4"/>
  <c r="E505" i="4"/>
  <c r="E504" i="4"/>
  <c r="E503" i="4"/>
  <c r="E502" i="4"/>
  <c r="E501" i="4"/>
  <c r="E500" i="4"/>
  <c r="E499" i="4"/>
  <c r="E498" i="4"/>
  <c r="E497" i="4"/>
  <c r="E496" i="4"/>
  <c r="E495" i="4"/>
  <c r="E494" i="4"/>
  <c r="E493" i="4"/>
  <c r="E492" i="4"/>
  <c r="E491" i="4"/>
  <c r="E490" i="4"/>
  <c r="E489" i="4"/>
  <c r="E488" i="4"/>
  <c r="E487" i="4"/>
  <c r="E486" i="4"/>
  <c r="E485" i="4"/>
  <c r="E484" i="4"/>
  <c r="E483" i="4"/>
  <c r="E482" i="4"/>
  <c r="E481" i="4"/>
  <c r="E480" i="4"/>
  <c r="E479" i="4"/>
  <c r="E478" i="4"/>
  <c r="E477" i="4"/>
  <c r="E476" i="4"/>
  <c r="E475" i="4"/>
  <c r="E446" i="4"/>
  <c r="E445" i="4"/>
  <c r="E444" i="4"/>
  <c r="E443" i="4"/>
  <c r="E442" i="4"/>
  <c r="E441" i="4"/>
  <c r="E440" i="4"/>
  <c r="E439" i="4"/>
  <c r="E438" i="4"/>
  <c r="E428" i="4"/>
  <c r="E88" i="4"/>
  <c r="A88" i="4" s="1"/>
  <c r="E85" i="4"/>
  <c r="A85" i="4"/>
  <c r="A84" i="4" s="1"/>
  <c r="I80" i="4"/>
  <c r="E80" i="4"/>
  <c r="A80" i="4" s="1"/>
  <c r="I79" i="4"/>
  <c r="E79" i="4"/>
  <c r="A79" i="4"/>
  <c r="I78" i="4"/>
  <c r="E78" i="4"/>
  <c r="I77" i="4"/>
  <c r="E77" i="4"/>
  <c r="A77" i="4" s="1"/>
  <c r="I76" i="4"/>
  <c r="E76" i="4"/>
  <c r="A76" i="4"/>
  <c r="I75" i="4"/>
  <c r="E75" i="4"/>
  <c r="A75" i="4"/>
  <c r="I74" i="4"/>
  <c r="E74" i="4"/>
  <c r="I73" i="4"/>
  <c r="E73" i="4"/>
  <c r="A73" i="4" s="1"/>
  <c r="I72" i="4"/>
  <c r="E72" i="4"/>
  <c r="A72" i="4"/>
  <c r="I71" i="4"/>
  <c r="E71" i="4"/>
  <c r="A71" i="4" s="1"/>
  <c r="I70" i="4"/>
  <c r="E70" i="4"/>
  <c r="I69" i="4"/>
  <c r="E69" i="4"/>
  <c r="A69" i="4"/>
  <c r="I68" i="4"/>
  <c r="E68" i="4"/>
  <c r="I67" i="4"/>
  <c r="E67" i="4"/>
  <c r="A67" i="4"/>
  <c r="I66" i="4"/>
  <c r="E66" i="4"/>
  <c r="A66" i="4"/>
  <c r="I65" i="4"/>
  <c r="E65" i="4"/>
  <c r="I64" i="4"/>
  <c r="E64" i="4"/>
  <c r="A64" i="4"/>
  <c r="I63" i="4"/>
  <c r="E63" i="4"/>
  <c r="A63" i="4"/>
  <c r="I62" i="4"/>
  <c r="E62" i="4"/>
  <c r="I61" i="4"/>
  <c r="E61" i="4"/>
  <c r="A61" i="4"/>
  <c r="I60" i="4"/>
  <c r="E60" i="4"/>
  <c r="A60" i="4"/>
  <c r="I59" i="4"/>
  <c r="E59" i="4"/>
  <c r="A59" i="4"/>
  <c r="I58" i="4"/>
  <c r="E58" i="4"/>
  <c r="A58" i="4" s="1"/>
  <c r="I57" i="4"/>
  <c r="E57" i="4"/>
  <c r="I56" i="4"/>
  <c r="E56" i="4"/>
  <c r="A56" i="4" s="1"/>
  <c r="I55" i="4"/>
  <c r="E55" i="4"/>
  <c r="A55" i="4" s="1"/>
  <c r="I54" i="4"/>
  <c r="E54" i="4"/>
  <c r="I53" i="4"/>
  <c r="E53" i="4"/>
  <c r="I52" i="4"/>
  <c r="E52" i="4"/>
  <c r="A52" i="4"/>
  <c r="I51" i="4"/>
  <c r="E51" i="4"/>
  <c r="A51" i="4"/>
  <c r="I50" i="4"/>
  <c r="E50" i="4"/>
  <c r="A50" i="4" s="1"/>
  <c r="I49" i="4"/>
  <c r="E49" i="4"/>
  <c r="A49" i="4" s="1"/>
  <c r="I48" i="4"/>
  <c r="E48" i="4"/>
  <c r="A48" i="4" s="1"/>
  <c r="I47" i="4"/>
  <c r="E47" i="4"/>
  <c r="I46" i="4"/>
  <c r="E46" i="4"/>
  <c r="I45" i="4"/>
  <c r="E45" i="4"/>
  <c r="A45" i="4" s="1"/>
  <c r="I44" i="4"/>
  <c r="E44" i="4"/>
  <c r="A44" i="4" s="1"/>
  <c r="I43" i="4"/>
  <c r="E43" i="4"/>
  <c r="A43" i="4"/>
  <c r="I42" i="4"/>
  <c r="E42" i="4"/>
  <c r="I41" i="4"/>
  <c r="E41" i="4"/>
  <c r="I40" i="4"/>
  <c r="E40" i="4"/>
  <c r="A40" i="4"/>
  <c r="I39" i="4"/>
  <c r="E39" i="4"/>
  <c r="A39" i="4" s="1"/>
  <c r="I38" i="4"/>
  <c r="E38" i="4"/>
  <c r="I37" i="4"/>
  <c r="E37" i="4"/>
  <c r="A37" i="4"/>
  <c r="I36" i="4"/>
  <c r="E36" i="4"/>
  <c r="A36" i="4" s="1"/>
  <c r="I35" i="4"/>
  <c r="E35" i="4"/>
  <c r="A35" i="4"/>
  <c r="I34" i="4"/>
  <c r="E34" i="4"/>
  <c r="A34" i="4"/>
  <c r="I33" i="4"/>
  <c r="E33" i="4"/>
  <c r="I32" i="4"/>
  <c r="E32" i="4"/>
  <c r="A32" i="4"/>
  <c r="I31" i="4"/>
  <c r="E31" i="4"/>
  <c r="A31" i="4"/>
  <c r="E26" i="4"/>
  <c r="I24" i="4"/>
  <c r="E24" i="4"/>
  <c r="A24" i="4"/>
  <c r="H13" i="4"/>
  <c r="D13" i="4"/>
  <c r="D12" i="4"/>
  <c r="G259" i="3"/>
  <c r="I252" i="3"/>
  <c r="K252" i="3" s="1"/>
  <c r="I250" i="3"/>
  <c r="K250" i="3" s="1"/>
  <c r="I249" i="3"/>
  <c r="K249" i="3" s="1"/>
  <c r="I239" i="3"/>
  <c r="K239" i="3" s="1"/>
  <c r="I238" i="3"/>
  <c r="K238" i="3" s="1"/>
  <c r="I237" i="3"/>
  <c r="K237" i="3" s="1"/>
  <c r="I234" i="3"/>
  <c r="K234" i="3" s="1"/>
  <c r="I233" i="3"/>
  <c r="K233" i="3" s="1"/>
  <c r="I232" i="3"/>
  <c r="K232" i="3" s="1"/>
  <c r="I230" i="3"/>
  <c r="K230" i="3" s="1"/>
  <c r="I229" i="3"/>
  <c r="K229" i="3" s="1"/>
  <c r="I225" i="3"/>
  <c r="K225" i="3" s="1"/>
  <c r="I146" i="3"/>
  <c r="K146" i="3" s="1"/>
  <c r="I144" i="3"/>
  <c r="K144" i="3" s="1"/>
  <c r="I137" i="3"/>
  <c r="K137" i="3" s="1"/>
  <c r="I135" i="3"/>
  <c r="K135" i="3" s="1"/>
  <c r="I134" i="3"/>
  <c r="K134" i="3" s="1"/>
  <c r="I124" i="3"/>
  <c r="K124" i="3" s="1"/>
  <c r="I123" i="3"/>
  <c r="K123" i="3" s="1"/>
  <c r="I118" i="3"/>
  <c r="K118" i="3" s="1"/>
  <c r="I117" i="3"/>
  <c r="K117" i="3" s="1"/>
  <c r="I116" i="3"/>
  <c r="K116" i="3" s="1"/>
  <c r="I114" i="3"/>
  <c r="K114" i="3" s="1"/>
  <c r="I106" i="3"/>
  <c r="K106" i="3" s="1"/>
  <c r="I68" i="3"/>
  <c r="K68" i="3" s="1"/>
  <c r="D65" i="3"/>
  <c r="D56" i="3"/>
  <c r="E55" i="3"/>
  <c r="D51" i="3"/>
  <c r="C51" i="3"/>
  <c r="C41" i="3"/>
  <c r="B39" i="3"/>
  <c r="F31" i="3"/>
  <c r="D26" i="3"/>
  <c r="F25" i="3"/>
  <c r="J19" i="3"/>
  <c r="B9" i="3"/>
  <c r="N1325" i="2"/>
  <c r="M1325" i="2"/>
  <c r="L1325" i="2"/>
  <c r="K1325" i="2"/>
  <c r="J1325" i="2"/>
  <c r="I1325" i="2"/>
  <c r="N1324" i="2"/>
  <c r="M1324" i="2"/>
  <c r="L1324" i="2"/>
  <c r="K1324" i="2"/>
  <c r="J1324" i="2"/>
  <c r="I1324" i="2"/>
  <c r="N1323" i="2"/>
  <c r="M1323" i="2"/>
  <c r="L1323" i="2"/>
  <c r="K1323" i="2"/>
  <c r="J1323" i="2"/>
  <c r="I1323" i="2"/>
  <c r="N1321" i="2"/>
  <c r="M1321" i="2"/>
  <c r="L1321" i="2"/>
  <c r="K1321" i="2"/>
  <c r="J1321" i="2"/>
  <c r="I1321" i="2"/>
  <c r="N1318" i="2"/>
  <c r="M1318" i="2"/>
  <c r="L1318" i="2"/>
  <c r="K1318" i="2"/>
  <c r="J1318" i="2"/>
  <c r="I1318" i="2"/>
  <c r="N1317" i="2"/>
  <c r="M1317" i="2"/>
  <c r="L1317" i="2"/>
  <c r="J1317" i="2"/>
  <c r="I1317" i="2"/>
  <c r="N1316" i="2"/>
  <c r="M1316" i="2"/>
  <c r="L1316" i="2"/>
  <c r="J1316" i="2"/>
  <c r="N1315" i="2"/>
  <c r="M1315" i="2"/>
  <c r="L1315" i="2"/>
  <c r="J1315" i="2"/>
  <c r="N1314" i="2"/>
  <c r="M1314" i="2"/>
  <c r="L1314" i="2"/>
  <c r="K1314" i="2"/>
  <c r="J1314" i="2"/>
  <c r="N1313" i="2"/>
  <c r="M1313" i="2"/>
  <c r="L1313" i="2"/>
  <c r="K1313" i="2"/>
  <c r="J1313" i="2"/>
  <c r="N1312" i="2"/>
  <c r="M1312" i="2"/>
  <c r="L1312" i="2"/>
  <c r="K1312" i="2"/>
  <c r="J1312" i="2"/>
  <c r="N1311" i="2"/>
  <c r="M1311" i="2"/>
  <c r="L1311" i="2"/>
  <c r="K1311" i="2"/>
  <c r="J1311" i="2"/>
  <c r="N1310" i="2"/>
  <c r="M1310" i="2"/>
  <c r="L1310" i="2"/>
  <c r="K1310" i="2"/>
  <c r="J1310" i="2"/>
  <c r="I1310" i="2"/>
  <c r="N1309" i="2"/>
  <c r="M1309" i="2"/>
  <c r="L1309" i="2"/>
  <c r="K1309" i="2"/>
  <c r="J1309" i="2"/>
  <c r="N1308" i="2"/>
  <c r="M1308" i="2"/>
  <c r="L1308" i="2"/>
  <c r="K1308" i="2"/>
  <c r="J1308" i="2"/>
  <c r="N1307" i="2"/>
  <c r="M1307" i="2"/>
  <c r="L1307" i="2"/>
  <c r="K1307" i="2"/>
  <c r="J1307" i="2"/>
  <c r="N1306" i="2"/>
  <c r="M1306" i="2"/>
  <c r="L1306" i="2"/>
  <c r="K1306" i="2"/>
  <c r="J1306" i="2"/>
  <c r="N1305" i="2"/>
  <c r="M1305" i="2"/>
  <c r="L1305" i="2"/>
  <c r="K1305" i="2"/>
  <c r="J1305" i="2"/>
  <c r="I1305" i="2"/>
  <c r="N1304" i="2"/>
  <c r="M1304" i="2"/>
  <c r="L1304" i="2"/>
  <c r="K1304" i="2"/>
  <c r="J1304" i="2"/>
  <c r="I1304" i="2"/>
  <c r="N1303" i="2"/>
  <c r="M1303" i="2"/>
  <c r="L1303" i="2"/>
  <c r="K1303" i="2"/>
  <c r="J1303" i="2"/>
  <c r="I1303" i="2"/>
  <c r="N1302" i="2"/>
  <c r="M1302" i="2"/>
  <c r="L1302" i="2"/>
  <c r="K1302" i="2"/>
  <c r="J1302" i="2"/>
  <c r="I1302" i="2"/>
  <c r="N1301" i="2"/>
  <c r="M1301" i="2"/>
  <c r="L1301" i="2"/>
  <c r="K1301" i="2"/>
  <c r="J1301" i="2"/>
  <c r="I1301" i="2"/>
  <c r="N1300" i="2"/>
  <c r="M1300" i="2"/>
  <c r="L1300" i="2"/>
  <c r="K1300" i="2"/>
  <c r="J1300" i="2"/>
  <c r="I1300" i="2"/>
  <c r="N1299" i="2"/>
  <c r="M1299" i="2"/>
  <c r="L1299" i="2"/>
  <c r="K1299" i="2"/>
  <c r="J1299" i="2"/>
  <c r="I1299" i="2"/>
  <c r="N1298" i="2"/>
  <c r="M1298" i="2"/>
  <c r="L1298" i="2"/>
  <c r="K1298" i="2"/>
  <c r="J1298" i="2"/>
  <c r="I1298" i="2"/>
  <c r="N1297" i="2"/>
  <c r="M1297" i="2"/>
  <c r="L1297" i="2"/>
  <c r="K1297" i="2"/>
  <c r="J1297" i="2"/>
  <c r="I1297" i="2"/>
  <c r="N1296" i="2"/>
  <c r="M1296" i="2"/>
  <c r="L1296" i="2"/>
  <c r="K1296" i="2"/>
  <c r="J1296" i="2"/>
  <c r="I1296" i="2"/>
  <c r="N1295" i="2"/>
  <c r="M1295" i="2"/>
  <c r="L1295" i="2"/>
  <c r="K1295" i="2"/>
  <c r="J1295" i="2"/>
  <c r="I1295" i="2"/>
  <c r="N1294" i="2"/>
  <c r="M1294" i="2"/>
  <c r="L1294" i="2"/>
  <c r="K1294" i="2"/>
  <c r="J1294" i="2"/>
  <c r="I1294" i="2"/>
  <c r="N1293" i="2"/>
  <c r="M1293" i="2"/>
  <c r="L1293" i="2"/>
  <c r="K1293" i="2"/>
  <c r="J1293" i="2"/>
  <c r="I1293" i="2"/>
  <c r="N1292" i="2"/>
  <c r="M1292" i="2"/>
  <c r="L1292" i="2"/>
  <c r="K1292" i="2"/>
  <c r="J1292" i="2"/>
  <c r="I1292" i="2"/>
  <c r="N1291" i="2"/>
  <c r="M1291" i="2"/>
  <c r="L1291" i="2"/>
  <c r="K1291" i="2"/>
  <c r="J1291" i="2"/>
  <c r="I1291" i="2"/>
  <c r="N1290" i="2"/>
  <c r="M1290" i="2"/>
  <c r="L1290" i="2"/>
  <c r="K1290" i="2"/>
  <c r="J1290" i="2"/>
  <c r="I1290" i="2"/>
  <c r="N1289" i="2"/>
  <c r="M1289" i="2"/>
  <c r="L1289" i="2"/>
  <c r="K1289" i="2"/>
  <c r="J1289" i="2"/>
  <c r="I1289" i="2"/>
  <c r="N1288" i="2"/>
  <c r="M1288" i="2"/>
  <c r="L1288" i="2"/>
  <c r="K1288" i="2"/>
  <c r="J1288" i="2"/>
  <c r="I1288" i="2"/>
  <c r="N1287" i="2"/>
  <c r="M1287" i="2"/>
  <c r="L1287" i="2"/>
  <c r="K1287" i="2"/>
  <c r="J1287" i="2"/>
  <c r="I1287" i="2"/>
  <c r="N1286" i="2"/>
  <c r="M1286" i="2"/>
  <c r="L1286" i="2"/>
  <c r="K1286" i="2"/>
  <c r="J1286" i="2"/>
  <c r="I1286" i="2"/>
  <c r="N1285" i="2"/>
  <c r="M1285" i="2"/>
  <c r="L1285" i="2"/>
  <c r="K1285" i="2"/>
  <c r="J1285" i="2"/>
  <c r="I1285" i="2"/>
  <c r="N1284" i="2"/>
  <c r="M1284" i="2"/>
  <c r="L1284" i="2"/>
  <c r="K1284" i="2"/>
  <c r="J1284" i="2"/>
  <c r="I1284" i="2"/>
  <c r="N1283" i="2"/>
  <c r="M1283" i="2"/>
  <c r="L1283" i="2"/>
  <c r="K1283" i="2"/>
  <c r="J1283" i="2"/>
  <c r="I1283" i="2"/>
  <c r="N1282" i="2"/>
  <c r="M1282" i="2"/>
  <c r="L1282" i="2"/>
  <c r="K1282" i="2"/>
  <c r="J1282" i="2"/>
  <c r="I1282" i="2"/>
  <c r="N1281" i="2"/>
  <c r="M1281" i="2"/>
  <c r="L1281" i="2"/>
  <c r="K1281" i="2"/>
  <c r="J1281" i="2"/>
  <c r="I1281" i="2"/>
  <c r="N1280" i="2"/>
  <c r="M1280" i="2"/>
  <c r="L1280" i="2"/>
  <c r="K1280" i="2"/>
  <c r="J1280" i="2"/>
  <c r="I1280" i="2"/>
  <c r="N1279" i="2"/>
  <c r="M1279" i="2"/>
  <c r="L1279" i="2"/>
  <c r="K1279" i="2"/>
  <c r="J1279" i="2"/>
  <c r="I1279" i="2"/>
  <c r="N1278" i="2"/>
  <c r="M1278" i="2"/>
  <c r="L1278" i="2"/>
  <c r="K1278" i="2"/>
  <c r="J1278" i="2"/>
  <c r="I1278" i="2"/>
  <c r="N1248" i="2"/>
  <c r="M1248" i="2"/>
  <c r="L1248" i="2"/>
  <c r="K1248" i="2"/>
  <c r="J1248" i="2"/>
  <c r="I1248" i="2"/>
  <c r="N1247" i="2"/>
  <c r="M1247" i="2"/>
  <c r="L1247" i="2"/>
  <c r="K1247" i="2"/>
  <c r="J1247" i="2"/>
  <c r="I1247" i="2"/>
  <c r="N1246" i="2"/>
  <c r="M1246" i="2"/>
  <c r="L1246" i="2"/>
  <c r="K1246" i="2"/>
  <c r="J1246" i="2"/>
  <c r="I1246" i="2"/>
  <c r="N1245" i="2"/>
  <c r="M1245" i="2"/>
  <c r="L1245" i="2"/>
  <c r="K1245" i="2"/>
  <c r="J1245" i="2"/>
  <c r="I1245" i="2"/>
  <c r="N1244" i="2"/>
  <c r="M1244" i="2"/>
  <c r="L1244" i="2"/>
  <c r="K1244" i="2"/>
  <c r="J1244" i="2"/>
  <c r="I1244" i="2"/>
  <c r="N1243" i="2"/>
  <c r="M1243" i="2"/>
  <c r="L1243" i="2"/>
  <c r="K1243" i="2"/>
  <c r="J1243" i="2"/>
  <c r="I1243" i="2"/>
  <c r="N1242" i="2"/>
  <c r="M1242" i="2"/>
  <c r="L1242" i="2"/>
  <c r="K1242" i="2"/>
  <c r="J1242" i="2"/>
  <c r="I1242" i="2"/>
  <c r="N1241" i="2"/>
  <c r="M1241" i="2"/>
  <c r="L1241" i="2"/>
  <c r="K1241" i="2"/>
  <c r="J1241" i="2"/>
  <c r="I1241" i="2"/>
  <c r="N1240" i="2"/>
  <c r="M1240" i="2"/>
  <c r="M1327" i="2" s="1"/>
  <c r="L1240" i="2"/>
  <c r="K1240" i="2"/>
  <c r="J1240" i="2"/>
  <c r="I1240" i="2"/>
  <c r="L1231" i="2"/>
  <c r="K1231" i="2"/>
  <c r="I1231" i="2"/>
  <c r="I914" i="4" s="1"/>
  <c r="H1231" i="2"/>
  <c r="G1231" i="2"/>
  <c r="F1231" i="2"/>
  <c r="J1230" i="2"/>
  <c r="J1229" i="2"/>
  <c r="J1228" i="2"/>
  <c r="J1227" i="2"/>
  <c r="J1226" i="2"/>
  <c r="J1225" i="2"/>
  <c r="J1224" i="2"/>
  <c r="J1223" i="2"/>
  <c r="J1222" i="2"/>
  <c r="J1221" i="2"/>
  <c r="J1220" i="2"/>
  <c r="J1219" i="2"/>
  <c r="J1218" i="2"/>
  <c r="J1217" i="2"/>
  <c r="J1216" i="2"/>
  <c r="J1215" i="2"/>
  <c r="J1214" i="2"/>
  <c r="J1213" i="2"/>
  <c r="J1212" i="2"/>
  <c r="J1211" i="2"/>
  <c r="J1210" i="2"/>
  <c r="J1209" i="2"/>
  <c r="J1208" i="2"/>
  <c r="J1207" i="2"/>
  <c r="J1206" i="2"/>
  <c r="J1205" i="2"/>
  <c r="J1204" i="2"/>
  <c r="H1195" i="2"/>
  <c r="G1195" i="2"/>
  <c r="F1195" i="2"/>
  <c r="E1195" i="2"/>
  <c r="J1194" i="2"/>
  <c r="J1193" i="2"/>
  <c r="J1192" i="2"/>
  <c r="J1191" i="2"/>
  <c r="J1190" i="2"/>
  <c r="J1189" i="2"/>
  <c r="J1188" i="2"/>
  <c r="J1187" i="2"/>
  <c r="J1186" i="2"/>
  <c r="J1185" i="2"/>
  <c r="I1176" i="2"/>
  <c r="H1176" i="2"/>
  <c r="G1176" i="2"/>
  <c r="F1176" i="2"/>
  <c r="J1175" i="2"/>
  <c r="F249" i="3" s="1"/>
  <c r="G249" i="3" s="1"/>
  <c r="J1174" i="2"/>
  <c r="F248" i="3" s="1"/>
  <c r="G248" i="3" s="1"/>
  <c r="I248" i="3" s="1"/>
  <c r="K248" i="3" s="1"/>
  <c r="J1173" i="2"/>
  <c r="F247" i="3" s="1"/>
  <c r="G247" i="3" s="1"/>
  <c r="I247" i="3" s="1"/>
  <c r="K247" i="3" s="1"/>
  <c r="J1172" i="2"/>
  <c r="F246" i="3" s="1"/>
  <c r="G246" i="3" s="1"/>
  <c r="I246" i="3" s="1"/>
  <c r="K246" i="3" s="1"/>
  <c r="J1171" i="2"/>
  <c r="F245" i="3" s="1"/>
  <c r="G245" i="3" s="1"/>
  <c r="I245" i="3" s="1"/>
  <c r="K245" i="3" s="1"/>
  <c r="J1170" i="2"/>
  <c r="F244" i="3" s="1"/>
  <c r="G244" i="3" s="1"/>
  <c r="I244" i="3" s="1"/>
  <c r="K244" i="3" s="1"/>
  <c r="J1169" i="2"/>
  <c r="F243" i="3" s="1"/>
  <c r="G243" i="3" s="1"/>
  <c r="I243" i="3" s="1"/>
  <c r="K243" i="3" s="1"/>
  <c r="J1168" i="2"/>
  <c r="F242" i="3" s="1"/>
  <c r="G242" i="3" s="1"/>
  <c r="I242" i="3" s="1"/>
  <c r="K242" i="3" s="1"/>
  <c r="J1167" i="2"/>
  <c r="F241" i="3" s="1"/>
  <c r="G241" i="3" s="1"/>
  <c r="I241" i="3" s="1"/>
  <c r="K241" i="3" s="1"/>
  <c r="J1166" i="2"/>
  <c r="F240" i="3" s="1"/>
  <c r="G240" i="3" s="1"/>
  <c r="I240" i="3" s="1"/>
  <c r="K240" i="3" s="1"/>
  <c r="J1165" i="2"/>
  <c r="F239" i="3" s="1"/>
  <c r="G239" i="3" s="1"/>
  <c r="J1164" i="2"/>
  <c r="F238" i="3" s="1"/>
  <c r="G238" i="3" s="1"/>
  <c r="J1163" i="2"/>
  <c r="F237" i="3" s="1"/>
  <c r="G237" i="3" s="1"/>
  <c r="J1162" i="2"/>
  <c r="J1161" i="2"/>
  <c r="J1160" i="2"/>
  <c r="J1159" i="2"/>
  <c r="J1158" i="2"/>
  <c r="F236" i="3" s="1"/>
  <c r="G236" i="3" s="1"/>
  <c r="I236" i="3" s="1"/>
  <c r="K236" i="3" s="1"/>
  <c r="J1157" i="2"/>
  <c r="J1156" i="2"/>
  <c r="J1155" i="2"/>
  <c r="F234" i="3" s="1"/>
  <c r="G234" i="3" s="1"/>
  <c r="J1154" i="2"/>
  <c r="F233" i="3" s="1"/>
  <c r="G233" i="3" s="1"/>
  <c r="J1153" i="2"/>
  <c r="J1152" i="2"/>
  <c r="F231" i="3" s="1"/>
  <c r="G231" i="3" s="1"/>
  <c r="I231" i="3" s="1"/>
  <c r="K231" i="3" s="1"/>
  <c r="J1151" i="2"/>
  <c r="F230" i="3" s="1"/>
  <c r="G230" i="3" s="1"/>
  <c r="J1150" i="2"/>
  <c r="F229" i="3" s="1"/>
  <c r="G229" i="3" s="1"/>
  <c r="J1149" i="2"/>
  <c r="F228" i="3" s="1"/>
  <c r="G228" i="3" s="1"/>
  <c r="I228" i="3" s="1"/>
  <c r="K228" i="3" s="1"/>
  <c r="J1148" i="2"/>
  <c r="D44" i="3" s="1"/>
  <c r="J1147" i="2"/>
  <c r="F227" i="3" s="1"/>
  <c r="G227" i="3" s="1"/>
  <c r="I227" i="3" s="1"/>
  <c r="K227" i="3" s="1"/>
  <c r="J1146" i="2"/>
  <c r="D42" i="3" s="1"/>
  <c r="J1145" i="2"/>
  <c r="I1132" i="2"/>
  <c r="H1132" i="2"/>
  <c r="H1177" i="2" s="1"/>
  <c r="G1132" i="2"/>
  <c r="F1132" i="2"/>
  <c r="E1132" i="2"/>
  <c r="J1131" i="2"/>
  <c r="F218" i="3" s="1"/>
  <c r="G218" i="3" s="1"/>
  <c r="I218" i="3" s="1"/>
  <c r="K218" i="3" s="1"/>
  <c r="J1130" i="2"/>
  <c r="F217" i="3" s="1"/>
  <c r="G217" i="3" s="1"/>
  <c r="I217" i="3" s="1"/>
  <c r="K217" i="3" s="1"/>
  <c r="J1129" i="2"/>
  <c r="F216" i="3" s="1"/>
  <c r="G216" i="3" s="1"/>
  <c r="I216" i="3" s="1"/>
  <c r="K216" i="3" s="1"/>
  <c r="J1128" i="2"/>
  <c r="F215" i="3" s="1"/>
  <c r="G215" i="3" s="1"/>
  <c r="I215" i="3" s="1"/>
  <c r="K215" i="3" s="1"/>
  <c r="J1127" i="2"/>
  <c r="F214" i="3" s="1"/>
  <c r="G214" i="3" s="1"/>
  <c r="I214" i="3" s="1"/>
  <c r="K214" i="3" s="1"/>
  <c r="J1126" i="2"/>
  <c r="F213" i="3" s="1"/>
  <c r="G213" i="3" s="1"/>
  <c r="I213" i="3" s="1"/>
  <c r="K213" i="3" s="1"/>
  <c r="J1125" i="2"/>
  <c r="F212" i="3" s="1"/>
  <c r="G212" i="3" s="1"/>
  <c r="I212" i="3" s="1"/>
  <c r="K212" i="3" s="1"/>
  <c r="J1124" i="2"/>
  <c r="F211" i="3" s="1"/>
  <c r="G211" i="3" s="1"/>
  <c r="I211" i="3" s="1"/>
  <c r="K211" i="3" s="1"/>
  <c r="J1123" i="2"/>
  <c r="J1122" i="2"/>
  <c r="J1121" i="2"/>
  <c r="J1120" i="2"/>
  <c r="J1119" i="2"/>
  <c r="J1118" i="2"/>
  <c r="J1117" i="2"/>
  <c r="J1116" i="2"/>
  <c r="F206" i="3" s="1"/>
  <c r="G206" i="3" s="1"/>
  <c r="I206" i="3" s="1"/>
  <c r="K206" i="3" s="1"/>
  <c r="J1115" i="2"/>
  <c r="F205" i="3" s="1"/>
  <c r="G205" i="3" s="1"/>
  <c r="I205" i="3" s="1"/>
  <c r="K205" i="3" s="1"/>
  <c r="J1114" i="2"/>
  <c r="J1113" i="2"/>
  <c r="J1112" i="2"/>
  <c r="F202" i="3" s="1"/>
  <c r="G202" i="3" s="1"/>
  <c r="I202" i="3" s="1"/>
  <c r="K202" i="3" s="1"/>
  <c r="J1111" i="2"/>
  <c r="F201" i="3" s="1"/>
  <c r="G201" i="3" s="1"/>
  <c r="I201" i="3" s="1"/>
  <c r="K201" i="3" s="1"/>
  <c r="J1110" i="2"/>
  <c r="J1109" i="2"/>
  <c r="F199" i="3" s="1"/>
  <c r="G199" i="3" s="1"/>
  <c r="I199" i="3" s="1"/>
  <c r="K199" i="3" s="1"/>
  <c r="J1108" i="2"/>
  <c r="F198" i="3" s="1"/>
  <c r="G198" i="3" s="1"/>
  <c r="I198" i="3" s="1"/>
  <c r="K198" i="3" s="1"/>
  <c r="J1107" i="2"/>
  <c r="F197" i="3" s="1"/>
  <c r="G197" i="3" s="1"/>
  <c r="I197" i="3" s="1"/>
  <c r="K197" i="3" s="1"/>
  <c r="J1106" i="2"/>
  <c r="J1105" i="2"/>
  <c r="J1104" i="2"/>
  <c r="J1103" i="2"/>
  <c r="C43" i="3" s="1"/>
  <c r="E43" i="3" s="1"/>
  <c r="J1102" i="2"/>
  <c r="F195" i="3" s="1"/>
  <c r="G195" i="3" s="1"/>
  <c r="I195" i="3" s="1"/>
  <c r="K195" i="3" s="1"/>
  <c r="J1101" i="2"/>
  <c r="C42" i="3" s="1"/>
  <c r="J1100" i="2"/>
  <c r="F194" i="3" s="1"/>
  <c r="G194" i="3" s="1"/>
  <c r="I194" i="3" s="1"/>
  <c r="K194" i="3" s="1"/>
  <c r="J1099" i="2"/>
  <c r="O1088" i="2"/>
  <c r="M1088" i="2"/>
  <c r="I1088" i="2"/>
  <c r="O1087" i="2"/>
  <c r="I1087" i="2"/>
  <c r="F185" i="3" s="1"/>
  <c r="G185" i="3" s="1"/>
  <c r="M1083" i="2"/>
  <c r="I1083" i="2"/>
  <c r="M1082" i="2"/>
  <c r="I1082" i="2"/>
  <c r="M1081" i="2"/>
  <c r="I1081" i="2"/>
  <c r="M1080" i="2"/>
  <c r="I1080" i="2"/>
  <c r="M1079" i="2"/>
  <c r="I1079" i="2"/>
  <c r="M1078" i="2"/>
  <c r="I1078" i="2"/>
  <c r="M1077" i="2"/>
  <c r="I1077" i="2"/>
  <c r="M1068" i="2"/>
  <c r="I1068" i="2"/>
  <c r="M1067" i="2"/>
  <c r="I1067" i="2"/>
  <c r="M1059" i="2"/>
  <c r="I1059" i="2"/>
  <c r="F183" i="3" s="1"/>
  <c r="G183" i="3" s="1"/>
  <c r="I183" i="3" s="1"/>
  <c r="K183" i="3" s="1"/>
  <c r="M1058" i="2"/>
  <c r="I1058" i="2"/>
  <c r="K1050" i="2"/>
  <c r="J1050" i="2"/>
  <c r="M1050" i="2" s="1"/>
  <c r="H1050" i="2"/>
  <c r="F1050" i="2"/>
  <c r="E1050" i="2"/>
  <c r="M1049" i="2"/>
  <c r="I1049" i="2"/>
  <c r="M1048" i="2"/>
  <c r="I1048" i="2"/>
  <c r="M1047" i="2"/>
  <c r="I1047" i="2"/>
  <c r="M1046" i="2"/>
  <c r="I1046" i="2"/>
  <c r="M1045" i="2"/>
  <c r="I1045" i="2"/>
  <c r="M1044" i="2"/>
  <c r="I1044" i="2"/>
  <c r="M1043" i="2"/>
  <c r="I1043" i="2"/>
  <c r="L1039" i="2"/>
  <c r="L1085" i="2" s="1"/>
  <c r="K1039" i="2"/>
  <c r="K1085" i="2" s="1"/>
  <c r="J1039" i="2"/>
  <c r="H1039" i="2"/>
  <c r="G1039" i="2"/>
  <c r="G1085" i="2" s="1"/>
  <c r="I808" i="4" s="1"/>
  <c r="F1039" i="2"/>
  <c r="E1039" i="2"/>
  <c r="M1038" i="2"/>
  <c r="I1038" i="2"/>
  <c r="M1037" i="2"/>
  <c r="I1037" i="2"/>
  <c r="M1036" i="2"/>
  <c r="I1036" i="2"/>
  <c r="M1023" i="2"/>
  <c r="E815" i="4" s="1"/>
  <c r="L1022" i="2"/>
  <c r="K1022" i="2"/>
  <c r="J1022" i="2"/>
  <c r="I1022" i="2"/>
  <c r="H1022" i="2"/>
  <c r="G1022" i="2"/>
  <c r="F1022" i="2"/>
  <c r="E1022" i="2"/>
  <c r="M1022" i="2" s="1"/>
  <c r="M1021" i="2"/>
  <c r="I794" i="4" s="1"/>
  <c r="M1020" i="2"/>
  <c r="I790" i="4" s="1"/>
  <c r="M1019" i="2"/>
  <c r="I786" i="4" s="1"/>
  <c r="M1018" i="2"/>
  <c r="I782" i="4" s="1"/>
  <c r="M1017" i="2"/>
  <c r="I778" i="4" s="1"/>
  <c r="M1016" i="2"/>
  <c r="I775" i="4" s="1"/>
  <c r="M1015" i="2"/>
  <c r="I772" i="4" s="1"/>
  <c r="M1013" i="2"/>
  <c r="I768" i="4" s="1"/>
  <c r="L1012" i="2"/>
  <c r="K1012" i="2"/>
  <c r="K1024" i="2" s="1"/>
  <c r="J1012" i="2"/>
  <c r="I1012" i="2"/>
  <c r="I1024" i="2" s="1"/>
  <c r="H1012" i="2"/>
  <c r="H1024" i="2" s="1"/>
  <c r="G1012" i="2"/>
  <c r="G1024" i="2" s="1"/>
  <c r="F1012" i="2"/>
  <c r="F1024" i="2" s="1"/>
  <c r="E1012" i="2"/>
  <c r="M1011" i="2"/>
  <c r="I767" i="4" s="1"/>
  <c r="M1010" i="2"/>
  <c r="I766" i="4" s="1"/>
  <c r="M1009" i="2"/>
  <c r="I765" i="4" s="1"/>
  <c r="M1008" i="2"/>
  <c r="I764" i="4" s="1"/>
  <c r="M1007" i="2"/>
  <c r="I763" i="4" s="1"/>
  <c r="M1006" i="2"/>
  <c r="I762" i="4" s="1"/>
  <c r="K667" i="2"/>
  <c r="I667" i="2"/>
  <c r="I905" i="4" s="1"/>
  <c r="H667" i="2"/>
  <c r="G667" i="2"/>
  <c r="F667" i="2"/>
  <c r="J667" i="2" s="1"/>
  <c r="J666" i="2"/>
  <c r="J665" i="2"/>
  <c r="J664" i="2"/>
  <c r="J663" i="2"/>
  <c r="J662" i="2"/>
  <c r="J661" i="2"/>
  <c r="J660" i="2"/>
  <c r="J659" i="2"/>
  <c r="J658" i="2"/>
  <c r="J657" i="2"/>
  <c r="J656" i="2"/>
  <c r="J655" i="2"/>
  <c r="J654" i="2"/>
  <c r="J653" i="2"/>
  <c r="J652" i="2"/>
  <c r="J651" i="2"/>
  <c r="J650" i="2"/>
  <c r="J649" i="2"/>
  <c r="J648" i="2"/>
  <c r="J647" i="2"/>
  <c r="J646" i="2"/>
  <c r="J645" i="2"/>
  <c r="J644" i="2"/>
  <c r="J643" i="2"/>
  <c r="J642" i="2"/>
  <c r="J641" i="2"/>
  <c r="J640" i="2"/>
  <c r="O632" i="2"/>
  <c r="N632" i="2"/>
  <c r="F144" i="3" s="1"/>
  <c r="G144" i="3" s="1"/>
  <c r="J631" i="2"/>
  <c r="E433" i="4" s="1"/>
  <c r="I631" i="2"/>
  <c r="H631" i="2"/>
  <c r="E261" i="4" s="1"/>
  <c r="G631" i="2"/>
  <c r="F631" i="2"/>
  <c r="E631" i="2"/>
  <c r="J630" i="2"/>
  <c r="E432" i="4" s="1"/>
  <c r="I630" i="2"/>
  <c r="H630" i="2"/>
  <c r="G630" i="2"/>
  <c r="F630" i="2"/>
  <c r="E630" i="2"/>
  <c r="J629" i="2"/>
  <c r="E431" i="4" s="1"/>
  <c r="I629" i="2"/>
  <c r="H1323" i="2" s="1"/>
  <c r="H629" i="2"/>
  <c r="E259" i="4" s="1"/>
  <c r="G629" i="2"/>
  <c r="F629" i="2"/>
  <c r="E629" i="2"/>
  <c r="G1323" i="2" s="1"/>
  <c r="J628" i="2"/>
  <c r="E430" i="4" s="1"/>
  <c r="I628" i="2"/>
  <c r="H628" i="2"/>
  <c r="E258" i="4" s="1"/>
  <c r="G628" i="2"/>
  <c r="F628" i="2"/>
  <c r="E628" i="2"/>
  <c r="J627" i="2"/>
  <c r="E429" i="4" s="1"/>
  <c r="I627" i="2"/>
  <c r="H627" i="2"/>
  <c r="E257" i="4" s="1"/>
  <c r="G627" i="2"/>
  <c r="F627" i="2"/>
  <c r="E627" i="2"/>
  <c r="I626" i="2"/>
  <c r="H626" i="2"/>
  <c r="E256" i="4" s="1"/>
  <c r="G626" i="2"/>
  <c r="F626" i="2"/>
  <c r="E626" i="2"/>
  <c r="J625" i="2"/>
  <c r="E427" i="4" s="1"/>
  <c r="I625" i="2"/>
  <c r="H625" i="2"/>
  <c r="E255" i="4" s="1"/>
  <c r="G625" i="2"/>
  <c r="F625" i="2"/>
  <c r="E625" i="2"/>
  <c r="J624" i="2"/>
  <c r="E426" i="4" s="1"/>
  <c r="I624" i="2"/>
  <c r="H624" i="2"/>
  <c r="E254" i="4" s="1"/>
  <c r="G624" i="2"/>
  <c r="F624" i="2"/>
  <c r="E624" i="2"/>
  <c r="J623" i="2"/>
  <c r="E425" i="4" s="1"/>
  <c r="I623" i="2"/>
  <c r="H623" i="2"/>
  <c r="E253" i="4" s="1"/>
  <c r="G623" i="2"/>
  <c r="F623" i="2"/>
  <c r="E623" i="2"/>
  <c r="G1314" i="2" s="1"/>
  <c r="J622" i="2"/>
  <c r="E424" i="4" s="1"/>
  <c r="I622" i="2"/>
  <c r="E338" i="4" s="1"/>
  <c r="H622" i="2"/>
  <c r="E252" i="4" s="1"/>
  <c r="G622" i="2"/>
  <c r="F622" i="2"/>
  <c r="E622" i="2"/>
  <c r="J621" i="2"/>
  <c r="E423" i="4" s="1"/>
  <c r="I621" i="2"/>
  <c r="H621" i="2"/>
  <c r="E251" i="4" s="1"/>
  <c r="G621" i="2"/>
  <c r="F621" i="2"/>
  <c r="E621" i="2"/>
  <c r="Q621" i="2" s="1"/>
  <c r="J620" i="2"/>
  <c r="E422" i="4" s="1"/>
  <c r="I620" i="2"/>
  <c r="H620" i="2"/>
  <c r="E250" i="4" s="1"/>
  <c r="G620" i="2"/>
  <c r="F620" i="2"/>
  <c r="E620" i="2"/>
  <c r="J619" i="2"/>
  <c r="E421" i="4" s="1"/>
  <c r="I619" i="2"/>
  <c r="H619" i="2"/>
  <c r="E249" i="4" s="1"/>
  <c r="G619" i="2"/>
  <c r="F619" i="2"/>
  <c r="E619" i="2"/>
  <c r="J618" i="2"/>
  <c r="E420" i="4" s="1"/>
  <c r="I618" i="2"/>
  <c r="E334" i="4" s="1"/>
  <c r="H618" i="2"/>
  <c r="E248" i="4" s="1"/>
  <c r="G618" i="2"/>
  <c r="F618" i="2"/>
  <c r="E618" i="2"/>
  <c r="J617" i="2"/>
  <c r="E419" i="4" s="1"/>
  <c r="I617" i="2"/>
  <c r="H617" i="2"/>
  <c r="E247" i="4" s="1"/>
  <c r="G617" i="2"/>
  <c r="F617" i="2"/>
  <c r="E617" i="2"/>
  <c r="J616" i="2"/>
  <c r="E418" i="4" s="1"/>
  <c r="I616" i="2"/>
  <c r="E332" i="4" s="1"/>
  <c r="H616" i="2"/>
  <c r="E246" i="4" s="1"/>
  <c r="G616" i="2"/>
  <c r="F616" i="2"/>
  <c r="E616" i="2"/>
  <c r="J615" i="2"/>
  <c r="E417" i="4" s="1"/>
  <c r="I615" i="2"/>
  <c r="E331" i="4" s="1"/>
  <c r="H615" i="2"/>
  <c r="E245" i="4" s="1"/>
  <c r="G615" i="2"/>
  <c r="F615" i="2"/>
  <c r="E615" i="2"/>
  <c r="J614" i="2"/>
  <c r="E416" i="4" s="1"/>
  <c r="I614" i="2"/>
  <c r="H614" i="2"/>
  <c r="E244" i="4" s="1"/>
  <c r="G614" i="2"/>
  <c r="F614" i="2"/>
  <c r="E614" i="2"/>
  <c r="Q614" i="2" s="1"/>
  <c r="J613" i="2"/>
  <c r="E415" i="4" s="1"/>
  <c r="I613" i="2"/>
  <c r="E329" i="4" s="1"/>
  <c r="H613" i="2"/>
  <c r="E243" i="4" s="1"/>
  <c r="G613" i="2"/>
  <c r="F613" i="2"/>
  <c r="E613" i="2"/>
  <c r="J612" i="2"/>
  <c r="E414" i="4" s="1"/>
  <c r="I612" i="2"/>
  <c r="H612" i="2"/>
  <c r="E242" i="4" s="1"/>
  <c r="G612" i="2"/>
  <c r="F612" i="2"/>
  <c r="E612" i="2"/>
  <c r="J611" i="2"/>
  <c r="E413" i="4" s="1"/>
  <c r="I611" i="2"/>
  <c r="H611" i="2"/>
  <c r="E241" i="4" s="1"/>
  <c r="G611" i="2"/>
  <c r="F611" i="2"/>
  <c r="E611" i="2"/>
  <c r="Q611" i="2" s="1"/>
  <c r="J610" i="2"/>
  <c r="E412" i="4" s="1"/>
  <c r="I610" i="2"/>
  <c r="H610" i="2"/>
  <c r="E240" i="4" s="1"/>
  <c r="G610" i="2"/>
  <c r="F610" i="2"/>
  <c r="E610" i="2"/>
  <c r="J609" i="2"/>
  <c r="E411" i="4" s="1"/>
  <c r="I609" i="2"/>
  <c r="H609" i="2"/>
  <c r="E239" i="4" s="1"/>
  <c r="G609" i="2"/>
  <c r="F609" i="2"/>
  <c r="E609" i="2"/>
  <c r="J608" i="2"/>
  <c r="E410" i="4" s="1"/>
  <c r="I608" i="2"/>
  <c r="H608" i="2"/>
  <c r="E238" i="4" s="1"/>
  <c r="G608" i="2"/>
  <c r="F608" i="2"/>
  <c r="E608" i="2"/>
  <c r="Q608" i="2" s="1"/>
  <c r="J607" i="2"/>
  <c r="E409" i="4" s="1"/>
  <c r="I607" i="2"/>
  <c r="H607" i="2"/>
  <c r="E237" i="4" s="1"/>
  <c r="G607" i="2"/>
  <c r="F607" i="2"/>
  <c r="E607" i="2"/>
  <c r="J606" i="2"/>
  <c r="E408" i="4" s="1"/>
  <c r="I606" i="2"/>
  <c r="E322" i="4" s="1"/>
  <c r="H606" i="2"/>
  <c r="E236" i="4" s="1"/>
  <c r="G606" i="2"/>
  <c r="F606" i="2"/>
  <c r="E606" i="2"/>
  <c r="J605" i="2"/>
  <c r="E407" i="4" s="1"/>
  <c r="I605" i="2"/>
  <c r="E321" i="4" s="1"/>
  <c r="H605" i="2"/>
  <c r="E235" i="4" s="1"/>
  <c r="G605" i="2"/>
  <c r="F605" i="2"/>
  <c r="E605" i="2"/>
  <c r="J604" i="2"/>
  <c r="I604" i="2"/>
  <c r="E320" i="4" s="1"/>
  <c r="H604" i="2"/>
  <c r="E234" i="4" s="1"/>
  <c r="G604" i="2"/>
  <c r="F604" i="2"/>
  <c r="E604" i="2"/>
  <c r="E148" i="4" s="1"/>
  <c r="J603" i="2"/>
  <c r="E405" i="4" s="1"/>
  <c r="I603" i="2"/>
  <c r="H603" i="2"/>
  <c r="E233" i="4" s="1"/>
  <c r="G603" i="2"/>
  <c r="F603" i="2"/>
  <c r="E603" i="2"/>
  <c r="J602" i="2"/>
  <c r="E404" i="4" s="1"/>
  <c r="I602" i="2"/>
  <c r="H602" i="2"/>
  <c r="E232" i="4" s="1"/>
  <c r="G602" i="2"/>
  <c r="F602" i="2"/>
  <c r="E602" i="2"/>
  <c r="J601" i="2"/>
  <c r="E403" i="4" s="1"/>
  <c r="I601" i="2"/>
  <c r="H1292" i="2" s="1"/>
  <c r="H601" i="2"/>
  <c r="E231" i="4" s="1"/>
  <c r="G601" i="2"/>
  <c r="F601" i="2"/>
  <c r="E601" i="2"/>
  <c r="E145" i="4" s="1"/>
  <c r="J600" i="2"/>
  <c r="E402" i="4" s="1"/>
  <c r="I600" i="2"/>
  <c r="H600" i="2"/>
  <c r="E230" i="4" s="1"/>
  <c r="G600" i="2"/>
  <c r="F600" i="2"/>
  <c r="E600" i="2"/>
  <c r="J599" i="2"/>
  <c r="E401" i="4" s="1"/>
  <c r="I599" i="2"/>
  <c r="H599" i="2"/>
  <c r="E229" i="4" s="1"/>
  <c r="G599" i="2"/>
  <c r="F599" i="2"/>
  <c r="E599" i="2"/>
  <c r="Q599" i="2" s="1"/>
  <c r="J598" i="2"/>
  <c r="I598" i="2"/>
  <c r="E314" i="4" s="1"/>
  <c r="H598" i="2"/>
  <c r="E228" i="4" s="1"/>
  <c r="G598" i="2"/>
  <c r="F598" i="2"/>
  <c r="E598" i="2"/>
  <c r="J597" i="2"/>
  <c r="E399" i="4" s="1"/>
  <c r="I597" i="2"/>
  <c r="E313" i="4" s="1"/>
  <c r="H597" i="2"/>
  <c r="E227" i="4" s="1"/>
  <c r="G597" i="2"/>
  <c r="F597" i="2"/>
  <c r="E597" i="2"/>
  <c r="J596" i="2"/>
  <c r="E398" i="4" s="1"/>
  <c r="I596" i="2"/>
  <c r="E312" i="4" s="1"/>
  <c r="H596" i="2"/>
  <c r="E226" i="4" s="1"/>
  <c r="G596" i="2"/>
  <c r="F596" i="2"/>
  <c r="E596" i="2"/>
  <c r="J595" i="2"/>
  <c r="E397" i="4" s="1"/>
  <c r="I595" i="2"/>
  <c r="E311" i="4" s="1"/>
  <c r="H595" i="2"/>
  <c r="E225" i="4" s="1"/>
  <c r="G595" i="2"/>
  <c r="F595" i="2"/>
  <c r="E595" i="2"/>
  <c r="Q595" i="2" s="1"/>
  <c r="J594" i="2"/>
  <c r="E396" i="4" s="1"/>
  <c r="I594" i="2"/>
  <c r="H594" i="2"/>
  <c r="E224" i="4" s="1"/>
  <c r="G594" i="2"/>
  <c r="F594" i="2"/>
  <c r="E594" i="2"/>
  <c r="J593" i="2"/>
  <c r="E395" i="4" s="1"/>
  <c r="I593" i="2"/>
  <c r="H593" i="2"/>
  <c r="E223" i="4" s="1"/>
  <c r="G593" i="2"/>
  <c r="F593" i="2"/>
  <c r="E593" i="2"/>
  <c r="J592" i="2"/>
  <c r="E394" i="4" s="1"/>
  <c r="I592" i="2"/>
  <c r="H592" i="2"/>
  <c r="E222" i="4" s="1"/>
  <c r="G592" i="2"/>
  <c r="F592" i="2"/>
  <c r="E592" i="2"/>
  <c r="G1283" i="2" s="1"/>
  <c r="J591" i="2"/>
  <c r="E393" i="4" s="1"/>
  <c r="I591" i="2"/>
  <c r="H591" i="2"/>
  <c r="E221" i="4" s="1"/>
  <c r="G591" i="2"/>
  <c r="F591" i="2"/>
  <c r="E591" i="2"/>
  <c r="J590" i="2"/>
  <c r="E392" i="4" s="1"/>
  <c r="I590" i="2"/>
  <c r="E306" i="4" s="1"/>
  <c r="H590" i="2"/>
  <c r="E220" i="4" s="1"/>
  <c r="G590" i="2"/>
  <c r="F590" i="2"/>
  <c r="E590" i="2"/>
  <c r="J589" i="2"/>
  <c r="E391" i="4" s="1"/>
  <c r="I589" i="2"/>
  <c r="H589" i="2"/>
  <c r="E219" i="4" s="1"/>
  <c r="G589" i="2"/>
  <c r="F589" i="2"/>
  <c r="E589" i="2"/>
  <c r="J588" i="2"/>
  <c r="E390" i="4" s="1"/>
  <c r="I588" i="2"/>
  <c r="H588" i="2"/>
  <c r="E218" i="4" s="1"/>
  <c r="G588" i="2"/>
  <c r="F588" i="2"/>
  <c r="E588" i="2"/>
  <c r="J587" i="2"/>
  <c r="E389" i="4" s="1"/>
  <c r="I587" i="2"/>
  <c r="H587" i="2"/>
  <c r="E217" i="4" s="1"/>
  <c r="G587" i="2"/>
  <c r="F587" i="2"/>
  <c r="E587" i="2"/>
  <c r="J555" i="2"/>
  <c r="E360" i="4" s="1"/>
  <c r="I555" i="2"/>
  <c r="E274" i="4" s="1"/>
  <c r="H555" i="2"/>
  <c r="G555" i="2"/>
  <c r="F555" i="2"/>
  <c r="E555" i="2"/>
  <c r="J554" i="2"/>
  <c r="E359" i="4" s="1"/>
  <c r="I554" i="2"/>
  <c r="E273" i="4" s="1"/>
  <c r="H554" i="2"/>
  <c r="E187" i="4" s="1"/>
  <c r="G554" i="2"/>
  <c r="F554" i="2"/>
  <c r="E554" i="2"/>
  <c r="J553" i="2"/>
  <c r="E358" i="4" s="1"/>
  <c r="I553" i="2"/>
  <c r="H553" i="2"/>
  <c r="E186" i="4" s="1"/>
  <c r="G553" i="2"/>
  <c r="F553" i="2"/>
  <c r="E553" i="2"/>
  <c r="J552" i="2"/>
  <c r="E357" i="4" s="1"/>
  <c r="I552" i="2"/>
  <c r="H552" i="2"/>
  <c r="E185" i="4" s="1"/>
  <c r="G552" i="2"/>
  <c r="F552" i="2"/>
  <c r="E552" i="2"/>
  <c r="E99" i="4" s="1"/>
  <c r="J551" i="2"/>
  <c r="E356" i="4" s="1"/>
  <c r="I551" i="2"/>
  <c r="H551" i="2"/>
  <c r="E184" i="4" s="1"/>
  <c r="G551" i="2"/>
  <c r="F551" i="2"/>
  <c r="E551" i="2"/>
  <c r="Q551" i="2" s="1"/>
  <c r="J550" i="2"/>
  <c r="E355" i="4" s="1"/>
  <c r="I550" i="2"/>
  <c r="H550" i="2"/>
  <c r="E183" i="4" s="1"/>
  <c r="G550" i="2"/>
  <c r="F550" i="2"/>
  <c r="E550" i="2"/>
  <c r="J549" i="2"/>
  <c r="E354" i="4" s="1"/>
  <c r="I549" i="2"/>
  <c r="H549" i="2"/>
  <c r="E182" i="4" s="1"/>
  <c r="G549" i="2"/>
  <c r="F549" i="2"/>
  <c r="E549" i="2"/>
  <c r="E96" i="4" s="1"/>
  <c r="J548" i="2"/>
  <c r="E353" i="4" s="1"/>
  <c r="I548" i="2"/>
  <c r="H548" i="2"/>
  <c r="E181" i="4" s="1"/>
  <c r="G548" i="2"/>
  <c r="F548" i="2"/>
  <c r="E548" i="2"/>
  <c r="J547" i="2"/>
  <c r="E352" i="4" s="1"/>
  <c r="I547" i="2"/>
  <c r="H547" i="2"/>
  <c r="G547" i="2"/>
  <c r="F547" i="2"/>
  <c r="E547" i="2"/>
  <c r="I537" i="2"/>
  <c r="H537" i="2"/>
  <c r="H538" i="2" s="1"/>
  <c r="E929" i="4" s="1"/>
  <c r="A929" i="4" s="1"/>
  <c r="G537" i="2"/>
  <c r="G538" i="2" s="1"/>
  <c r="F537" i="2"/>
  <c r="F538" i="2" s="1"/>
  <c r="E567" i="13" s="1"/>
  <c r="E537" i="2"/>
  <c r="J536" i="2"/>
  <c r="J535" i="2"/>
  <c r="J534" i="2"/>
  <c r="J533" i="2"/>
  <c r="J532" i="2"/>
  <c r="J531" i="2"/>
  <c r="J530" i="2"/>
  <c r="F1320" i="2" s="1"/>
  <c r="E550" i="13" s="1"/>
  <c r="J529" i="2"/>
  <c r="J528" i="2"/>
  <c r="J526" i="2"/>
  <c r="J525" i="2"/>
  <c r="J524" i="2"/>
  <c r="J523" i="2"/>
  <c r="F1314" i="2" s="1"/>
  <c r="J522" i="2"/>
  <c r="F1313" i="2" s="1"/>
  <c r="J521" i="2"/>
  <c r="F1312" i="2" s="1"/>
  <c r="J520" i="2"/>
  <c r="J519" i="2"/>
  <c r="J518" i="2"/>
  <c r="F1309" i="2" s="1"/>
  <c r="J517" i="2"/>
  <c r="F1305" i="2" s="1"/>
  <c r="E540" i="13" s="1"/>
  <c r="J516" i="2"/>
  <c r="J515" i="2"/>
  <c r="F120" i="3" s="1"/>
  <c r="G120" i="3" s="1"/>
  <c r="I120" i="3" s="1"/>
  <c r="K120" i="3" s="1"/>
  <c r="J514" i="2"/>
  <c r="K513" i="2"/>
  <c r="J513" i="2"/>
  <c r="F1301" i="2" s="1"/>
  <c r="E534" i="13" s="1"/>
  <c r="K512" i="2"/>
  <c r="J512" i="2"/>
  <c r="F1300" i="2" s="1"/>
  <c r="E532" i="13" s="1"/>
  <c r="J511" i="2"/>
  <c r="J510" i="2"/>
  <c r="J509" i="2"/>
  <c r="I508" i="2"/>
  <c r="J508" i="2" s="1"/>
  <c r="J507" i="2"/>
  <c r="E840" i="4" s="1"/>
  <c r="J506" i="2"/>
  <c r="E839" i="4" s="1"/>
  <c r="J505" i="2"/>
  <c r="E838" i="4" s="1"/>
  <c r="J504" i="2"/>
  <c r="E837" i="4" s="1"/>
  <c r="J502" i="2"/>
  <c r="J501" i="2"/>
  <c r="F1294" i="2" s="1"/>
  <c r="E514" i="13" s="1"/>
  <c r="J500" i="2"/>
  <c r="F1293" i="2" s="1"/>
  <c r="E512" i="13" s="1"/>
  <c r="J499" i="2"/>
  <c r="J498" i="2"/>
  <c r="F1291" i="2" s="1"/>
  <c r="E508" i="13" s="1"/>
  <c r="J497" i="2"/>
  <c r="F1290" i="2" s="1"/>
  <c r="E506" i="13" s="1"/>
  <c r="J496" i="2"/>
  <c r="F1289" i="2" s="1"/>
  <c r="E504" i="13" s="1"/>
  <c r="J495" i="2"/>
  <c r="F1288" i="2" s="1"/>
  <c r="E502" i="13" s="1"/>
  <c r="J494" i="2"/>
  <c r="F1287" i="2" s="1"/>
  <c r="E500" i="13" s="1"/>
  <c r="J493" i="2"/>
  <c r="F1286" i="2" s="1"/>
  <c r="E498" i="13" s="1"/>
  <c r="J492" i="2"/>
  <c r="F1285" i="2" s="1"/>
  <c r="E496" i="13" s="1"/>
  <c r="J491" i="2"/>
  <c r="J490" i="2"/>
  <c r="J489" i="2"/>
  <c r="F1279" i="2" s="1"/>
  <c r="E519" i="13" s="1"/>
  <c r="J486" i="2"/>
  <c r="F1248" i="2" s="1"/>
  <c r="E492" i="13" s="1"/>
  <c r="J485" i="2"/>
  <c r="F1247" i="2" s="1"/>
  <c r="J484" i="2"/>
  <c r="F1246" i="2" s="1"/>
  <c r="E490" i="13" s="1"/>
  <c r="J483" i="2"/>
  <c r="F1245" i="2" s="1"/>
  <c r="E488" i="13" s="1"/>
  <c r="J482" i="2"/>
  <c r="F1244" i="2" s="1"/>
  <c r="E486" i="13" s="1"/>
  <c r="J481" i="2"/>
  <c r="F1240" i="2" s="1"/>
  <c r="I472" i="2"/>
  <c r="H472" i="2"/>
  <c r="G472" i="2"/>
  <c r="F472" i="2"/>
  <c r="E472" i="2"/>
  <c r="J471" i="2"/>
  <c r="J470" i="2"/>
  <c r="J469" i="2"/>
  <c r="J468" i="2"/>
  <c r="J467" i="2"/>
  <c r="J466" i="2"/>
  <c r="J465" i="2"/>
  <c r="J464" i="2"/>
  <c r="I462" i="2"/>
  <c r="J462" i="2" s="1"/>
  <c r="J461" i="2"/>
  <c r="J460" i="2"/>
  <c r="E1316" i="2" s="1"/>
  <c r="J459" i="2"/>
  <c r="I457" i="2"/>
  <c r="J457" i="2" s="1"/>
  <c r="J456" i="2"/>
  <c r="E907" i="4" s="1"/>
  <c r="J455" i="2"/>
  <c r="J454" i="2"/>
  <c r="J453" i="2"/>
  <c r="H451" i="2"/>
  <c r="G451" i="2"/>
  <c r="F451" i="2"/>
  <c r="E451" i="2"/>
  <c r="J451" i="2" s="1"/>
  <c r="J450" i="2"/>
  <c r="J449" i="2"/>
  <c r="J448" i="2"/>
  <c r="J447" i="2"/>
  <c r="J446" i="2"/>
  <c r="J445" i="2"/>
  <c r="H443" i="2"/>
  <c r="G443" i="2"/>
  <c r="F443" i="2"/>
  <c r="E768" i="4" s="1"/>
  <c r="E443" i="2"/>
  <c r="J442" i="2"/>
  <c r="J441" i="2"/>
  <c r="J440" i="2"/>
  <c r="J439" i="2"/>
  <c r="J438" i="2"/>
  <c r="J437" i="2"/>
  <c r="I435" i="2"/>
  <c r="J435" i="2" s="1"/>
  <c r="E1308" i="2" s="1"/>
  <c r="J434" i="2"/>
  <c r="J433" i="2"/>
  <c r="J432" i="2"/>
  <c r="J431" i="2"/>
  <c r="J430" i="2"/>
  <c r="J429" i="2"/>
  <c r="I427" i="2"/>
  <c r="H427" i="2"/>
  <c r="G427" i="2"/>
  <c r="F427" i="2"/>
  <c r="E427" i="2"/>
  <c r="J426" i="2"/>
  <c r="J425" i="2"/>
  <c r="J424" i="2"/>
  <c r="J423" i="2"/>
  <c r="J422" i="2"/>
  <c r="J421" i="2"/>
  <c r="I419" i="2"/>
  <c r="J419" i="2" s="1"/>
  <c r="J418" i="2"/>
  <c r="E1305" i="2" s="1"/>
  <c r="J417" i="2"/>
  <c r="J416" i="2"/>
  <c r="J415" i="2"/>
  <c r="K414" i="2"/>
  <c r="J414" i="2"/>
  <c r="F92" i="3" s="1"/>
  <c r="G92" i="3" s="1"/>
  <c r="I92" i="3" s="1"/>
  <c r="K92" i="3" s="1"/>
  <c r="K413" i="2"/>
  <c r="J413" i="2"/>
  <c r="I411" i="2"/>
  <c r="J411" i="2" s="1"/>
  <c r="J410" i="2"/>
  <c r="J409" i="2"/>
  <c r="F89" i="3" s="1"/>
  <c r="G89" i="3" s="1"/>
  <c r="I89" i="3" s="1"/>
  <c r="K89" i="3" s="1"/>
  <c r="J408" i="2"/>
  <c r="I406" i="2"/>
  <c r="J406" i="2" s="1"/>
  <c r="J405" i="2"/>
  <c r="E835" i="4" s="1"/>
  <c r="J404" i="2"/>
  <c r="E834" i="4" s="1"/>
  <c r="J403" i="2"/>
  <c r="E833" i="4" s="1"/>
  <c r="J402" i="2"/>
  <c r="E832" i="4" s="1"/>
  <c r="J400" i="2"/>
  <c r="I398" i="2"/>
  <c r="J398" i="2" s="1"/>
  <c r="E1294" i="2" s="1"/>
  <c r="J397" i="2"/>
  <c r="J396" i="2"/>
  <c r="J395" i="2"/>
  <c r="I393" i="2"/>
  <c r="J393" i="2" s="1"/>
  <c r="E1293" i="2" s="1"/>
  <c r="J392" i="2"/>
  <c r="J391" i="2"/>
  <c r="J390" i="2"/>
  <c r="I388" i="2"/>
  <c r="J388" i="2" s="1"/>
  <c r="J387" i="2"/>
  <c r="J386" i="2"/>
  <c r="J385" i="2"/>
  <c r="I383" i="2"/>
  <c r="J383" i="2" s="1"/>
  <c r="E1291" i="2" s="1"/>
  <c r="E507" i="13" s="1"/>
  <c r="J382" i="2"/>
  <c r="J381" i="2"/>
  <c r="J380" i="2"/>
  <c r="J379" i="2"/>
  <c r="J378" i="2"/>
  <c r="J377" i="2"/>
  <c r="I375" i="2"/>
  <c r="J375" i="2" s="1"/>
  <c r="E1290" i="2" s="1"/>
  <c r="J374" i="2"/>
  <c r="J373" i="2"/>
  <c r="J372" i="2"/>
  <c r="I370" i="2"/>
  <c r="J370" i="2" s="1"/>
  <c r="E1289" i="2" s="1"/>
  <c r="J369" i="2"/>
  <c r="J368" i="2"/>
  <c r="J367" i="2"/>
  <c r="J366" i="2"/>
  <c r="J365" i="2"/>
  <c r="J364" i="2"/>
  <c r="I362" i="2"/>
  <c r="J362" i="2" s="1"/>
  <c r="E1288" i="2" s="1"/>
  <c r="J361" i="2"/>
  <c r="J360" i="2"/>
  <c r="J359" i="2"/>
  <c r="J358" i="2"/>
  <c r="J357" i="2"/>
  <c r="J356" i="2"/>
  <c r="I354" i="2"/>
  <c r="J354" i="2" s="1"/>
  <c r="E1287" i="2" s="1"/>
  <c r="J353" i="2"/>
  <c r="J352" i="2"/>
  <c r="J351" i="2"/>
  <c r="I349" i="2"/>
  <c r="J349" i="2" s="1"/>
  <c r="E1286" i="2" s="1"/>
  <c r="J348" i="2"/>
  <c r="J347" i="2"/>
  <c r="J346" i="2"/>
  <c r="I344" i="2"/>
  <c r="J344" i="2" s="1"/>
  <c r="J343" i="2"/>
  <c r="J342" i="2"/>
  <c r="J341" i="2"/>
  <c r="J340" i="2"/>
  <c r="J339" i="2"/>
  <c r="J338" i="2"/>
  <c r="I336" i="2"/>
  <c r="J336" i="2" s="1"/>
  <c r="E1284" i="2" s="1"/>
  <c r="J335" i="2"/>
  <c r="J334" i="2"/>
  <c r="J333" i="2"/>
  <c r="J332" i="2"/>
  <c r="J331" i="2"/>
  <c r="J330" i="2"/>
  <c r="I328" i="2"/>
  <c r="J328" i="2" s="1"/>
  <c r="J327" i="2"/>
  <c r="J326" i="2"/>
  <c r="J325" i="2"/>
  <c r="J324" i="2"/>
  <c r="J323" i="2"/>
  <c r="J322" i="2"/>
  <c r="I320" i="2"/>
  <c r="J320" i="2" s="1"/>
  <c r="J319" i="2"/>
  <c r="J318" i="2"/>
  <c r="J317" i="2"/>
  <c r="J316" i="2"/>
  <c r="J315" i="2"/>
  <c r="J314" i="2"/>
  <c r="I312" i="2"/>
  <c r="J312" i="2" s="1"/>
  <c r="J311" i="2"/>
  <c r="J310" i="2"/>
  <c r="J309" i="2"/>
  <c r="J308" i="2"/>
  <c r="J307" i="2"/>
  <c r="J306" i="2"/>
  <c r="C13" i="3" s="1"/>
  <c r="F13" i="3" s="1"/>
  <c r="H304" i="2"/>
  <c r="E560" i="13" s="1"/>
  <c r="G304" i="2"/>
  <c r="F304" i="2"/>
  <c r="E304" i="2"/>
  <c r="E25" i="4" s="1"/>
  <c r="J303" i="2"/>
  <c r="J302" i="2"/>
  <c r="J301" i="2"/>
  <c r="J300" i="2"/>
  <c r="J299" i="2"/>
  <c r="J298" i="2"/>
  <c r="I296" i="2"/>
  <c r="J296" i="2" s="1"/>
  <c r="J295" i="2"/>
  <c r="J294" i="2"/>
  <c r="J293" i="2"/>
  <c r="J292" i="2"/>
  <c r="J291" i="2"/>
  <c r="J290" i="2"/>
  <c r="I288" i="2"/>
  <c r="J288" i="2" s="1"/>
  <c r="E1278" i="2" s="1"/>
  <c r="J287" i="2"/>
  <c r="J286" i="2"/>
  <c r="J285" i="2"/>
  <c r="J284" i="2"/>
  <c r="J283" i="2"/>
  <c r="J282" i="2"/>
  <c r="I124" i="2"/>
  <c r="E27" i="13" s="1"/>
  <c r="J123" i="2"/>
  <c r="J122" i="2"/>
  <c r="J121" i="2"/>
  <c r="H119" i="2"/>
  <c r="G119" i="2"/>
  <c r="F119" i="2"/>
  <c r="E119" i="2"/>
  <c r="J118" i="2"/>
  <c r="J117" i="2"/>
  <c r="J116" i="2"/>
  <c r="J119" i="2" s="1"/>
  <c r="I114" i="2"/>
  <c r="J113" i="2"/>
  <c r="J112" i="2"/>
  <c r="J111" i="2"/>
  <c r="J110" i="2"/>
  <c r="J109" i="2"/>
  <c r="J108" i="2"/>
  <c r="I106" i="2"/>
  <c r="J105" i="2"/>
  <c r="J104" i="2"/>
  <c r="J103" i="2"/>
  <c r="J102" i="2"/>
  <c r="J101" i="2"/>
  <c r="J100" i="2"/>
  <c r="I98" i="2"/>
  <c r="J97" i="2"/>
  <c r="J96" i="2"/>
  <c r="J95" i="2"/>
  <c r="J94" i="2"/>
  <c r="J93" i="2"/>
  <c r="J92" i="2"/>
  <c r="I90" i="2"/>
  <c r="J89" i="2"/>
  <c r="J88" i="2"/>
  <c r="J87" i="2"/>
  <c r="J86" i="2"/>
  <c r="J85" i="2"/>
  <c r="J84" i="2"/>
  <c r="I82" i="2"/>
  <c r="J81" i="2"/>
  <c r="J80" i="2"/>
  <c r="J79" i="2"/>
  <c r="J78" i="2"/>
  <c r="J77" i="2"/>
  <c r="J76" i="2"/>
  <c r="I74" i="2"/>
  <c r="J73" i="2"/>
  <c r="J72" i="2"/>
  <c r="J71" i="2"/>
  <c r="J70" i="2"/>
  <c r="J69" i="2"/>
  <c r="J68" i="2"/>
  <c r="I66" i="2"/>
  <c r="J65" i="2"/>
  <c r="J64" i="2"/>
  <c r="J63" i="2"/>
  <c r="J62" i="2"/>
  <c r="J61" i="2"/>
  <c r="I52" i="2"/>
  <c r="H52" i="2"/>
  <c r="G52" i="2"/>
  <c r="F52" i="2"/>
  <c r="E52" i="2"/>
  <c r="J51" i="2"/>
  <c r="I606" i="4" s="1"/>
  <c r="J50" i="2"/>
  <c r="J49" i="2"/>
  <c r="J48" i="2"/>
  <c r="I692" i="4" s="1"/>
  <c r="I697" i="4" s="1"/>
  <c r="J47" i="2"/>
  <c r="J46" i="2"/>
  <c r="I755" i="4" s="1"/>
  <c r="I44" i="2"/>
  <c r="H44" i="2"/>
  <c r="G44" i="2"/>
  <c r="F44" i="2"/>
  <c r="E44" i="2"/>
  <c r="J43" i="2"/>
  <c r="I434" i="4" s="1"/>
  <c r="J42" i="2"/>
  <c r="I348" i="4" s="1"/>
  <c r="I40" i="2"/>
  <c r="H40" i="2"/>
  <c r="G40" i="2"/>
  <c r="F40" i="2"/>
  <c r="E40" i="2"/>
  <c r="J40" i="2" s="1"/>
  <c r="J39" i="2"/>
  <c r="I262" i="4" s="1"/>
  <c r="J38" i="2"/>
  <c r="I176" i="4" s="1"/>
  <c r="J34" i="2"/>
  <c r="J33" i="2"/>
  <c r="I520" i="4" s="1"/>
  <c r="J32" i="2"/>
  <c r="J31" i="2"/>
  <c r="J30" i="2"/>
  <c r="J29" i="2"/>
  <c r="I27" i="2"/>
  <c r="H27" i="2"/>
  <c r="G27" i="2"/>
  <c r="F27" i="2"/>
  <c r="E27" i="2"/>
  <c r="J26" i="2"/>
  <c r="J25" i="2"/>
  <c r="J24" i="2"/>
  <c r="J23" i="2"/>
  <c r="J22" i="2"/>
  <c r="J21" i="2"/>
  <c r="J20" i="2"/>
  <c r="J16" i="3" s="1"/>
  <c r="J20" i="3" s="1"/>
  <c r="J21" i="3" s="1"/>
  <c r="C24" i="3" s="1"/>
  <c r="J19" i="2"/>
  <c r="J18" i="2"/>
  <c r="J17" i="2"/>
  <c r="J16" i="2"/>
  <c r="J15" i="2"/>
  <c r="J52" i="2" l="1"/>
  <c r="J304" i="2"/>
  <c r="F88" i="3"/>
  <c r="G88" i="3" s="1"/>
  <c r="I88" i="3" s="1"/>
  <c r="K88" i="3" s="1"/>
  <c r="E1297" i="2"/>
  <c r="F91" i="3"/>
  <c r="G91" i="3" s="1"/>
  <c r="I91" i="3" s="1"/>
  <c r="K91" i="3" s="1"/>
  <c r="E1300" i="2"/>
  <c r="J427" i="2"/>
  <c r="E1307" i="2" s="1"/>
  <c r="F104" i="3"/>
  <c r="G104" i="3" s="1"/>
  <c r="I104" i="3" s="1"/>
  <c r="E1322" i="2"/>
  <c r="C21" i="3"/>
  <c r="J472" i="2"/>
  <c r="F113" i="3"/>
  <c r="G113" i="3" s="1"/>
  <c r="I113" i="3" s="1"/>
  <c r="K113" i="3" s="1"/>
  <c r="F1292" i="2"/>
  <c r="E510" i="13" s="1"/>
  <c r="F118" i="3"/>
  <c r="G118" i="3" s="1"/>
  <c r="F1299" i="2"/>
  <c r="E530" i="13" s="1"/>
  <c r="F1302" i="2"/>
  <c r="E536" i="13" s="1"/>
  <c r="F119" i="3"/>
  <c r="G119" i="3" s="1"/>
  <c r="I119" i="3" s="1"/>
  <c r="K119" i="3" s="1"/>
  <c r="F1318" i="2"/>
  <c r="E546" i="13" s="1"/>
  <c r="F126" i="3"/>
  <c r="G126" i="3" s="1"/>
  <c r="I126" i="3" s="1"/>
  <c r="K126" i="3" s="1"/>
  <c r="F129" i="3"/>
  <c r="G129" i="3" s="1"/>
  <c r="I129" i="3" s="1"/>
  <c r="K129" i="3" s="1"/>
  <c r="F1321" i="2"/>
  <c r="E552" i="13" s="1"/>
  <c r="F132" i="3"/>
  <c r="G132" i="3" s="1"/>
  <c r="I132" i="3" s="1"/>
  <c r="K132" i="3" s="1"/>
  <c r="F1324" i="2"/>
  <c r="E556" i="13" s="1"/>
  <c r="Q548" i="2"/>
  <c r="E97" i="4"/>
  <c r="Q550" i="2"/>
  <c r="E272" i="4"/>
  <c r="H1246" i="2"/>
  <c r="G1247" i="2"/>
  <c r="G1248" i="2"/>
  <c r="G1278" i="2"/>
  <c r="H1282" i="2"/>
  <c r="E307" i="4"/>
  <c r="Q603" i="2"/>
  <c r="G1299" i="2"/>
  <c r="E324" i="4"/>
  <c r="H1299" i="2"/>
  <c r="G1302" i="2"/>
  <c r="G1305" i="2"/>
  <c r="E330" i="4"/>
  <c r="H1305" i="2"/>
  <c r="G1306" i="2"/>
  <c r="Q617" i="2"/>
  <c r="G1309" i="2"/>
  <c r="H1312" i="2"/>
  <c r="E337" i="4"/>
  <c r="E342" i="4"/>
  <c r="H1317" i="2"/>
  <c r="E344" i="4"/>
  <c r="H1321" i="2"/>
  <c r="E175" i="4"/>
  <c r="Q631" i="2"/>
  <c r="J1024" i="2"/>
  <c r="E1085" i="2"/>
  <c r="I806" i="4" s="1"/>
  <c r="H1085" i="2"/>
  <c r="I26" i="4"/>
  <c r="F186" i="3"/>
  <c r="G186" i="3" s="1"/>
  <c r="C44" i="3"/>
  <c r="E44" i="3" s="1"/>
  <c r="E1177" i="2"/>
  <c r="J1132" i="2"/>
  <c r="E42" i="3"/>
  <c r="F1177" i="2"/>
  <c r="G1177" i="2"/>
  <c r="I1177" i="2"/>
  <c r="A38" i="4"/>
  <c r="A46" i="4"/>
  <c r="A53" i="4"/>
  <c r="A54" i="4"/>
  <c r="A62" i="4"/>
  <c r="A70" i="4"/>
  <c r="A78" i="4"/>
  <c r="A775" i="4"/>
  <c r="E786" i="4"/>
  <c r="A786" i="4" s="1"/>
  <c r="E790" i="4"/>
  <c r="A790" i="4" s="1"/>
  <c r="A789" i="4" s="1"/>
  <c r="E803" i="4"/>
  <c r="A803" i="4" s="1"/>
  <c r="I821" i="4"/>
  <c r="A821" i="4" s="1"/>
  <c r="A877" i="4"/>
  <c r="A875" i="4"/>
  <c r="J21" i="5"/>
  <c r="J29" i="5"/>
  <c r="AD29" i="5" s="1"/>
  <c r="J83" i="5"/>
  <c r="AD83" i="5" s="1"/>
  <c r="J110" i="5"/>
  <c r="AD110" i="5"/>
  <c r="AD130" i="5"/>
  <c r="AD135" i="5"/>
  <c r="J153" i="5"/>
  <c r="AD153" i="5"/>
  <c r="S70" i="10"/>
  <c r="J1176" i="2"/>
  <c r="A83" i="4"/>
  <c r="I883" i="2"/>
  <c r="I902" i="2"/>
  <c r="I916" i="2"/>
  <c r="I921" i="2"/>
  <c r="I927" i="2"/>
  <c r="I930" i="2"/>
  <c r="I935" i="2"/>
  <c r="I950" i="2"/>
  <c r="H1269" i="2" s="1"/>
  <c r="I954" i="2"/>
  <c r="I959" i="2"/>
  <c r="I964" i="2"/>
  <c r="I969" i="2"/>
  <c r="I974" i="2"/>
  <c r="I977" i="2"/>
  <c r="I982" i="2"/>
  <c r="I993" i="2"/>
  <c r="I906" i="2"/>
  <c r="I914" i="2"/>
  <c r="I941" i="2"/>
  <c r="I747" i="2"/>
  <c r="I197" i="2" s="1"/>
  <c r="O73" i="6"/>
  <c r="G964" i="2"/>
  <c r="G969" i="2"/>
  <c r="G881" i="2"/>
  <c r="G922" i="2"/>
  <c r="G915" i="2"/>
  <c r="V140" i="6"/>
  <c r="V145" i="6"/>
  <c r="G977" i="2"/>
  <c r="V161" i="6"/>
  <c r="G982" i="2"/>
  <c r="G985" i="2"/>
  <c r="V169" i="6"/>
  <c r="G990" i="2"/>
  <c r="G993" i="2"/>
  <c r="G884" i="2"/>
  <c r="V73" i="6"/>
  <c r="G919" i="2"/>
  <c r="I736" i="2"/>
  <c r="I186" i="2" s="1"/>
  <c r="I894" i="2"/>
  <c r="I938" i="2"/>
  <c r="I574" i="2" s="1"/>
  <c r="E292" i="4" s="1"/>
  <c r="G968" i="2"/>
  <c r="I738" i="2"/>
  <c r="I188" i="2" s="1"/>
  <c r="E169" i="6"/>
  <c r="G830" i="2" s="1"/>
  <c r="G280" i="2" s="1"/>
  <c r="I920" i="2"/>
  <c r="I867" i="2"/>
  <c r="I907" i="2"/>
  <c r="I913" i="2"/>
  <c r="E60" i="6"/>
  <c r="G721" i="2" s="1"/>
  <c r="G171" i="2" s="1"/>
  <c r="V69" i="6"/>
  <c r="P69" i="6"/>
  <c r="H167" i="6"/>
  <c r="AB167" i="6" s="1"/>
  <c r="O993" i="2" s="1"/>
  <c r="P50" i="6"/>
  <c r="I870" i="2"/>
  <c r="I875" i="2"/>
  <c r="I881" i="2"/>
  <c r="I889" i="2"/>
  <c r="I928" i="2"/>
  <c r="AA73" i="6"/>
  <c r="N899" i="2" s="1"/>
  <c r="P566" i="2" s="1"/>
  <c r="S73" i="6"/>
  <c r="G929" i="2"/>
  <c r="G934" i="2"/>
  <c r="G946" i="2"/>
  <c r="N60" i="6"/>
  <c r="G901" i="2"/>
  <c r="G903" i="2"/>
  <c r="I911" i="2"/>
  <c r="I942" i="2"/>
  <c r="I947" i="2"/>
  <c r="I908" i="2"/>
  <c r="G992" i="2"/>
  <c r="I990" i="2"/>
  <c r="I882" i="2"/>
  <c r="I885" i="2"/>
  <c r="I925" i="2"/>
  <c r="I571" i="2" s="1"/>
  <c r="E289" i="4" s="1"/>
  <c r="I934" i="2"/>
  <c r="G953" i="2"/>
  <c r="G958" i="2"/>
  <c r="G973" i="2"/>
  <c r="G981" i="2"/>
  <c r="G989" i="2"/>
  <c r="G866" i="2"/>
  <c r="I860" i="2"/>
  <c r="I901" i="2"/>
  <c r="I1254" i="2"/>
  <c r="H80" i="6"/>
  <c r="J741" i="2" s="1"/>
  <c r="J191" i="2" s="1"/>
  <c r="J35" i="2"/>
  <c r="H41" i="6"/>
  <c r="J702" i="2" s="1"/>
  <c r="J152" i="2" s="1"/>
  <c r="M562" i="2"/>
  <c r="E624" i="4" s="1"/>
  <c r="L562" i="2"/>
  <c r="E538" i="4" s="1"/>
  <c r="I704" i="2"/>
  <c r="I154" i="2" s="1"/>
  <c r="I751" i="2"/>
  <c r="I201" i="2" s="1"/>
  <c r="I737" i="2"/>
  <c r="I187" i="2" s="1"/>
  <c r="G852" i="2"/>
  <c r="G857" i="2"/>
  <c r="G860" i="2"/>
  <c r="I869" i="2"/>
  <c r="I946" i="2"/>
  <c r="I955" i="2"/>
  <c r="I960" i="2"/>
  <c r="I965" i="2"/>
  <c r="I970" i="2"/>
  <c r="I975" i="2"/>
  <c r="I978" i="2"/>
  <c r="I983" i="2"/>
  <c r="I986" i="2"/>
  <c r="I991" i="2"/>
  <c r="I705" i="2"/>
  <c r="I155" i="2" s="1"/>
  <c r="I929" i="2"/>
  <c r="I973" i="2"/>
  <c r="I868" i="2"/>
  <c r="I749" i="2"/>
  <c r="I199" i="2" s="1"/>
  <c r="I844" i="2"/>
  <c r="I849" i="2"/>
  <c r="I852" i="2"/>
  <c r="I857" i="2"/>
  <c r="I1266" i="2"/>
  <c r="K574" i="2"/>
  <c r="E464" i="4" s="1"/>
  <c r="H104" i="6"/>
  <c r="J765" i="2" s="1"/>
  <c r="J215" i="2" s="1"/>
  <c r="E765" i="2"/>
  <c r="E215" i="2" s="1"/>
  <c r="I953" i="2"/>
  <c r="I958" i="2"/>
  <c r="G890" i="2"/>
  <c r="W45" i="6"/>
  <c r="J871" i="2" s="1"/>
  <c r="J560" i="2" s="1"/>
  <c r="E364" i="4" s="1"/>
  <c r="G970" i="2"/>
  <c r="G975" i="2"/>
  <c r="G854" i="2"/>
  <c r="G878" i="2"/>
  <c r="G562" i="2" s="1"/>
  <c r="E108" i="4" s="1"/>
  <c r="I874" i="2"/>
  <c r="D73" i="6"/>
  <c r="F734" i="2" s="1"/>
  <c r="F184" i="2" s="1"/>
  <c r="F733" i="2"/>
  <c r="F183" i="2" s="1"/>
  <c r="G875" i="2"/>
  <c r="I880" i="2"/>
  <c r="N78" i="6"/>
  <c r="G885" i="2"/>
  <c r="U73" i="6"/>
  <c r="I898" i="2"/>
  <c r="G850" i="2"/>
  <c r="I862" i="2"/>
  <c r="I888" i="2"/>
  <c r="G950" i="2"/>
  <c r="G577" i="2" s="1"/>
  <c r="E123" i="4" s="1"/>
  <c r="G952" i="2"/>
  <c r="G959" i="2"/>
  <c r="X50" i="6"/>
  <c r="K876" i="2" s="1"/>
  <c r="I1253" i="2" s="1"/>
  <c r="P571" i="2"/>
  <c r="I703" i="2"/>
  <c r="I153" i="2" s="1"/>
  <c r="H158" i="6"/>
  <c r="AB158" i="6" s="1"/>
  <c r="O984" i="2" s="1"/>
  <c r="G954" i="2"/>
  <c r="G868" i="2"/>
  <c r="D50" i="6"/>
  <c r="F711" i="2" s="1"/>
  <c r="F161" i="2" s="1"/>
  <c r="F708" i="2"/>
  <c r="F158" i="2" s="1"/>
  <c r="J27" i="2"/>
  <c r="F68" i="3" s="1"/>
  <c r="G68" i="3" s="1"/>
  <c r="G945" i="2"/>
  <c r="K135" i="6"/>
  <c r="F961" i="2" s="1"/>
  <c r="F579" i="2" s="1"/>
  <c r="K140" i="6"/>
  <c r="F966" i="2" s="1"/>
  <c r="F580" i="2" s="1"/>
  <c r="I850" i="2"/>
  <c r="I853" i="2"/>
  <c r="I858" i="2"/>
  <c r="I861" i="2"/>
  <c r="G874" i="2"/>
  <c r="K69" i="6"/>
  <c r="F895" i="2" s="1"/>
  <c r="F565" i="2" s="1"/>
  <c r="Y69" i="6"/>
  <c r="L895" i="2" s="1"/>
  <c r="J1257" i="2" s="1"/>
  <c r="I897" i="2"/>
  <c r="G947" i="2"/>
  <c r="G963" i="2"/>
  <c r="G976" i="2"/>
  <c r="G984" i="2"/>
  <c r="G883" i="2"/>
  <c r="G907" i="2"/>
  <c r="I940" i="2"/>
  <c r="G902" i="2"/>
  <c r="I903" i="2"/>
  <c r="H164" i="6"/>
  <c r="J825" i="2" s="1"/>
  <c r="J275" i="2" s="1"/>
  <c r="J73" i="6"/>
  <c r="E899" i="2" s="1"/>
  <c r="E566" i="2" s="1"/>
  <c r="G898" i="2"/>
  <c r="J105" i="6"/>
  <c r="E931" i="2" s="1"/>
  <c r="E572" i="2" s="1"/>
  <c r="G941" i="2"/>
  <c r="S83" i="6"/>
  <c r="O105" i="6"/>
  <c r="G906" i="2"/>
  <c r="H81" i="6"/>
  <c r="AB81" i="6" s="1"/>
  <c r="O907" i="2" s="1"/>
  <c r="E97" i="6"/>
  <c r="G758" i="2" s="1"/>
  <c r="G208" i="2" s="1"/>
  <c r="G925" i="2"/>
  <c r="G571" i="2" s="1"/>
  <c r="P577" i="2"/>
  <c r="N1269" i="2"/>
  <c r="F169" i="6"/>
  <c r="H830" i="2" s="1"/>
  <c r="H280" i="2" s="1"/>
  <c r="H824" i="2"/>
  <c r="H274" i="2" s="1"/>
  <c r="H82" i="6"/>
  <c r="J743" i="2" s="1"/>
  <c r="J193" i="2" s="1"/>
  <c r="G743" i="2"/>
  <c r="G193" i="2" s="1"/>
  <c r="I915" i="2"/>
  <c r="N105" i="6"/>
  <c r="G927" i="2"/>
  <c r="T105" i="6"/>
  <c r="H931" i="2" s="1"/>
  <c r="H572" i="2" s="1"/>
  <c r="E204" i="4" s="1"/>
  <c r="H928" i="2"/>
  <c r="G930" i="2"/>
  <c r="S110" i="6"/>
  <c r="G933" i="2"/>
  <c r="G935" i="2"/>
  <c r="G942" i="2"/>
  <c r="E37" i="6"/>
  <c r="G698" i="2" s="1"/>
  <c r="G148" i="2" s="1"/>
  <c r="G694" i="2"/>
  <c r="G144" i="2" s="1"/>
  <c r="J1269" i="2"/>
  <c r="L577" i="2"/>
  <c r="E553" i="4" s="1"/>
  <c r="F145" i="6"/>
  <c r="H806" i="2" s="1"/>
  <c r="H256" i="2" s="1"/>
  <c r="H803" i="2"/>
  <c r="H253" i="2" s="1"/>
  <c r="T130" i="6"/>
  <c r="H956" i="2" s="1"/>
  <c r="H578" i="2" s="1"/>
  <c r="E210" i="4" s="1"/>
  <c r="H952" i="2"/>
  <c r="I963" i="2"/>
  <c r="Y140" i="6"/>
  <c r="L966" i="2" s="1"/>
  <c r="J1272" i="2" s="1"/>
  <c r="L963" i="2"/>
  <c r="H149" i="6"/>
  <c r="J810" i="2" s="1"/>
  <c r="J260" i="2" s="1"/>
  <c r="H129" i="6"/>
  <c r="J790" i="2" s="1"/>
  <c r="J240" i="2" s="1"/>
  <c r="E790" i="2"/>
  <c r="E240" i="2" s="1"/>
  <c r="E795" i="2"/>
  <c r="E245" i="2" s="1"/>
  <c r="H134" i="6"/>
  <c r="J795" i="2" s="1"/>
  <c r="J245" i="2" s="1"/>
  <c r="H139" i="6"/>
  <c r="J800" i="2" s="1"/>
  <c r="J250" i="2" s="1"/>
  <c r="E800" i="2"/>
  <c r="E250" i="2" s="1"/>
  <c r="U130" i="6"/>
  <c r="I952" i="2"/>
  <c r="U78" i="6"/>
  <c r="F958" i="2"/>
  <c r="Z73" i="6"/>
  <c r="M899" i="2" s="1"/>
  <c r="K1258" i="2" s="1"/>
  <c r="M897" i="2"/>
  <c r="W78" i="6"/>
  <c r="J904" i="2" s="1"/>
  <c r="J567" i="2" s="1"/>
  <c r="E371" i="4" s="1"/>
  <c r="J901" i="2"/>
  <c r="T110" i="6"/>
  <c r="H936" i="2" s="1"/>
  <c r="H573" i="2" s="1"/>
  <c r="E205" i="4" s="1"/>
  <c r="E897" i="2"/>
  <c r="J874" i="2"/>
  <c r="W50" i="6"/>
  <c r="J876" i="2" s="1"/>
  <c r="J561" i="2" s="1"/>
  <c r="E365" i="4" s="1"/>
  <c r="F781" i="2"/>
  <c r="F231" i="2" s="1"/>
  <c r="H120" i="6"/>
  <c r="J781" i="2" s="1"/>
  <c r="J231" i="2" s="1"/>
  <c r="X73" i="6"/>
  <c r="K899" i="2" s="1"/>
  <c r="U97" i="6"/>
  <c r="I919" i="2"/>
  <c r="F810" i="2"/>
  <c r="F260" i="2" s="1"/>
  <c r="J21" i="6"/>
  <c r="E847" i="2" s="1"/>
  <c r="E557" i="2" s="1"/>
  <c r="E841" i="2"/>
  <c r="G842" i="2"/>
  <c r="T60" i="6"/>
  <c r="H886" i="2" s="1"/>
  <c r="H563" i="2" s="1"/>
  <c r="E195" i="4" s="1"/>
  <c r="H880" i="2"/>
  <c r="J60" i="6"/>
  <c r="E886" i="2" s="1"/>
  <c r="E563" i="2" s="1"/>
  <c r="E881" i="2"/>
  <c r="T69" i="6"/>
  <c r="H895" i="2" s="1"/>
  <c r="H565" i="2" s="1"/>
  <c r="E197" i="4" s="1"/>
  <c r="H893" i="2"/>
  <c r="J562" i="2"/>
  <c r="E366" i="4" s="1"/>
  <c r="F135" i="6"/>
  <c r="H796" i="2" s="1"/>
  <c r="H246" i="2" s="1"/>
  <c r="H793" i="2"/>
  <c r="H243" i="2" s="1"/>
  <c r="G974" i="2"/>
  <c r="D130" i="6"/>
  <c r="F791" i="2" s="1"/>
  <c r="F241" i="2" s="1"/>
  <c r="F787" i="2"/>
  <c r="F237" i="2" s="1"/>
  <c r="H168" i="6"/>
  <c r="J829" i="2" s="1"/>
  <c r="J279" i="2" s="1"/>
  <c r="E829" i="2"/>
  <c r="E279" i="2" s="1"/>
  <c r="I843" i="2"/>
  <c r="G845" i="2"/>
  <c r="I846" i="2"/>
  <c r="I851" i="2"/>
  <c r="I854" i="2"/>
  <c r="G867" i="2"/>
  <c r="G870" i="2"/>
  <c r="G991" i="2"/>
  <c r="H166" i="6"/>
  <c r="AB166" i="6" s="1"/>
  <c r="O992" i="2" s="1"/>
  <c r="G994" i="2"/>
  <c r="J571" i="2"/>
  <c r="E375" i="4" s="1"/>
  <c r="I893" i="2"/>
  <c r="U135" i="6"/>
  <c r="U140" i="6"/>
  <c r="G965" i="2"/>
  <c r="I968" i="2"/>
  <c r="K145" i="6"/>
  <c r="F971" i="2" s="1"/>
  <c r="F581" i="2" s="1"/>
  <c r="I984" i="2"/>
  <c r="G986" i="2"/>
  <c r="I989" i="2"/>
  <c r="I992" i="2"/>
  <c r="V50" i="6"/>
  <c r="E69" i="6"/>
  <c r="G730" i="2" s="1"/>
  <c r="G180" i="2" s="1"/>
  <c r="S91" i="6"/>
  <c r="I922" i="2"/>
  <c r="Y117" i="6"/>
  <c r="L943" i="2" s="1"/>
  <c r="G916" i="2"/>
  <c r="G920" i="2"/>
  <c r="E742" i="2"/>
  <c r="E192" i="2" s="1"/>
  <c r="N897" i="2"/>
  <c r="P21" i="6"/>
  <c r="G843" i="2"/>
  <c r="G844" i="2"/>
  <c r="G846" i="2"/>
  <c r="I865" i="2"/>
  <c r="AA50" i="6"/>
  <c r="N876" i="2" s="1"/>
  <c r="P561" i="2" s="1"/>
  <c r="I878" i="2"/>
  <c r="I562" i="2" s="1"/>
  <c r="E280" i="4" s="1"/>
  <c r="I890" i="2"/>
  <c r="F69" i="6"/>
  <c r="H730" i="2" s="1"/>
  <c r="H180" i="2" s="1"/>
  <c r="P73" i="6"/>
  <c r="H72" i="6"/>
  <c r="J733" i="2" s="1"/>
  <c r="J183" i="2" s="1"/>
  <c r="H89" i="6"/>
  <c r="J750" i="2" s="1"/>
  <c r="J200" i="2" s="1"/>
  <c r="I750" i="2"/>
  <c r="I200" i="2" s="1"/>
  <c r="Y110" i="6"/>
  <c r="L936" i="2" s="1"/>
  <c r="J1265" i="2" s="1"/>
  <c r="N73" i="6"/>
  <c r="K78" i="6"/>
  <c r="F904" i="2" s="1"/>
  <c r="F567" i="2" s="1"/>
  <c r="F901" i="2"/>
  <c r="Y78" i="6"/>
  <c r="L904" i="2" s="1"/>
  <c r="J1259" i="2" s="1"/>
  <c r="L901" i="2"/>
  <c r="G914" i="2"/>
  <c r="G921" i="2"/>
  <c r="E780" i="2"/>
  <c r="E230" i="2" s="1"/>
  <c r="C122" i="6"/>
  <c r="E783" i="2" s="1"/>
  <c r="E233" i="2" s="1"/>
  <c r="T122" i="6"/>
  <c r="H948" i="2" s="1"/>
  <c r="H576" i="2" s="1"/>
  <c r="E208" i="4" s="1"/>
  <c r="H945" i="2"/>
  <c r="D21" i="6"/>
  <c r="F682" i="2" s="1"/>
  <c r="F132" i="2" s="1"/>
  <c r="E50" i="6"/>
  <c r="G711" i="2" s="1"/>
  <c r="G161" i="2" s="1"/>
  <c r="G708" i="2"/>
  <c r="G158" i="2" s="1"/>
  <c r="S21" i="6"/>
  <c r="L69" i="6"/>
  <c r="Z69" i="6"/>
  <c r="M895" i="2" s="1"/>
  <c r="M893" i="2"/>
  <c r="G715" i="2"/>
  <c r="G165" i="2" s="1"/>
  <c r="K21" i="6"/>
  <c r="F847" i="2" s="1"/>
  <c r="F557" i="2" s="1"/>
  <c r="F969" i="2"/>
  <c r="H87" i="6"/>
  <c r="J748" i="2" s="1"/>
  <c r="J198" i="2" s="1"/>
  <c r="I748" i="2"/>
  <c r="I198" i="2" s="1"/>
  <c r="L145" i="6"/>
  <c r="Z145" i="6"/>
  <c r="M971" i="2" s="1"/>
  <c r="H144" i="6"/>
  <c r="Y50" i="6"/>
  <c r="L876" i="2" s="1"/>
  <c r="J1253" i="2" s="1"/>
  <c r="S65" i="6"/>
  <c r="G893" i="2"/>
  <c r="G908" i="2"/>
  <c r="H112" i="6"/>
  <c r="J773" i="2" s="1"/>
  <c r="F170" i="3" s="1"/>
  <c r="G170" i="3" s="1"/>
  <c r="I170" i="3" s="1"/>
  <c r="K170" i="3" s="1"/>
  <c r="N135" i="6"/>
  <c r="D37" i="6"/>
  <c r="F698" i="2" s="1"/>
  <c r="F148" i="2" s="1"/>
  <c r="U37" i="6"/>
  <c r="G859" i="2"/>
  <c r="Z50" i="6"/>
  <c r="M876" i="2" s="1"/>
  <c r="M873" i="2"/>
  <c r="O65" i="6"/>
  <c r="D65" i="6"/>
  <c r="F726" i="2" s="1"/>
  <c r="F176" i="2" s="1"/>
  <c r="P78" i="6"/>
  <c r="X78" i="6"/>
  <c r="K904" i="2" s="1"/>
  <c r="K567" i="2" s="1"/>
  <c r="E457" i="4" s="1"/>
  <c r="E83" i="6"/>
  <c r="G744" i="2" s="1"/>
  <c r="G194" i="2" s="1"/>
  <c r="V83" i="6"/>
  <c r="G913" i="2"/>
  <c r="G851" i="2"/>
  <c r="G865" i="2"/>
  <c r="I866" i="2"/>
  <c r="N50" i="6"/>
  <c r="I884" i="2"/>
  <c r="P65" i="6"/>
  <c r="M45" i="6"/>
  <c r="F73" i="6"/>
  <c r="H734" i="2" s="1"/>
  <c r="H184" i="2" s="1"/>
  <c r="H732" i="2"/>
  <c r="H182" i="2" s="1"/>
  <c r="W73" i="6"/>
  <c r="J899" i="2" s="1"/>
  <c r="J566" i="2" s="1"/>
  <c r="E370" i="4" s="1"/>
  <c r="L78" i="6"/>
  <c r="I841" i="2"/>
  <c r="G858" i="2"/>
  <c r="U83" i="6"/>
  <c r="X83" i="6"/>
  <c r="K909" i="2" s="1"/>
  <c r="I1260" i="2" s="1"/>
  <c r="P91" i="6"/>
  <c r="H116" i="6"/>
  <c r="J777" i="2" s="1"/>
  <c r="J227" i="2" s="1"/>
  <c r="F122" i="6"/>
  <c r="H783" i="2" s="1"/>
  <c r="H233" i="2" s="1"/>
  <c r="H124" i="6"/>
  <c r="J785" i="2" s="1"/>
  <c r="L130" i="6"/>
  <c r="H128" i="6"/>
  <c r="AB128" i="6" s="1"/>
  <c r="O954" i="2" s="1"/>
  <c r="G955" i="2"/>
  <c r="N145" i="6"/>
  <c r="H159" i="6"/>
  <c r="J820" i="2" s="1"/>
  <c r="J270" i="2" s="1"/>
  <c r="N117" i="6"/>
  <c r="M130" i="6"/>
  <c r="O145" i="6"/>
  <c r="I912" i="2"/>
  <c r="N110" i="6"/>
  <c r="L122" i="6"/>
  <c r="T135" i="6"/>
  <c r="H961" i="2" s="1"/>
  <c r="H579" i="2" s="1"/>
  <c r="E211" i="4" s="1"/>
  <c r="G960" i="2"/>
  <c r="O110" i="6"/>
  <c r="H108" i="6"/>
  <c r="J769" i="2" s="1"/>
  <c r="J219" i="2" s="1"/>
  <c r="M122" i="6"/>
  <c r="AA122" i="6"/>
  <c r="N948" i="2" s="1"/>
  <c r="P576" i="2" s="1"/>
  <c r="M29" i="6"/>
  <c r="U69" i="6"/>
  <c r="Y73" i="6"/>
  <c r="L899" i="2" s="1"/>
  <c r="P110" i="6"/>
  <c r="E135" i="6"/>
  <c r="G796" i="2" s="1"/>
  <c r="G246" i="2" s="1"/>
  <c r="V135" i="6"/>
  <c r="W153" i="6"/>
  <c r="J979" i="2" s="1"/>
  <c r="J582" i="2" s="1"/>
  <c r="E386" i="4" s="1"/>
  <c r="J973" i="2"/>
  <c r="J37" i="6"/>
  <c r="E863" i="2" s="1"/>
  <c r="E559" i="2" s="1"/>
  <c r="E857" i="2"/>
  <c r="J1266" i="2"/>
  <c r="L574" i="2"/>
  <c r="E550" i="4" s="1"/>
  <c r="H16" i="6"/>
  <c r="E117" i="6"/>
  <c r="G778" i="2" s="1"/>
  <c r="G228" i="2" s="1"/>
  <c r="G775" i="2"/>
  <c r="G225" i="2" s="1"/>
  <c r="M65" i="6"/>
  <c r="G888" i="2"/>
  <c r="E741" i="2"/>
  <c r="E191" i="2" s="1"/>
  <c r="C83" i="6"/>
  <c r="P562" i="2"/>
  <c r="I859" i="2"/>
  <c r="H40" i="6"/>
  <c r="I701" i="2"/>
  <c r="I151" i="2" s="1"/>
  <c r="AB42" i="6"/>
  <c r="O868" i="2" s="1"/>
  <c r="E868" i="2"/>
  <c r="S60" i="6"/>
  <c r="G880" i="2"/>
  <c r="G882" i="2"/>
  <c r="M60" i="6"/>
  <c r="H719" i="2"/>
  <c r="H169" i="2" s="1"/>
  <c r="H58" i="6"/>
  <c r="F161" i="6"/>
  <c r="H822" i="2" s="1"/>
  <c r="H272" i="2" s="1"/>
  <c r="H816" i="2"/>
  <c r="H266" i="2" s="1"/>
  <c r="X97" i="6"/>
  <c r="K923" i="2" s="1"/>
  <c r="K919" i="2"/>
  <c r="C65" i="6"/>
  <c r="E726" i="2" s="1"/>
  <c r="E176" i="2" s="1"/>
  <c r="H63" i="6"/>
  <c r="E724" i="2"/>
  <c r="E174" i="2" s="1"/>
  <c r="J83" i="6"/>
  <c r="E909" i="2" s="1"/>
  <c r="E907" i="2"/>
  <c r="G849" i="2"/>
  <c r="L29" i="6"/>
  <c r="F153" i="6"/>
  <c r="H814" i="2" s="1"/>
  <c r="H264" i="2" s="1"/>
  <c r="H808" i="2"/>
  <c r="H258" i="2" s="1"/>
  <c r="C69" i="6"/>
  <c r="E730" i="2" s="1"/>
  <c r="E180" i="2" s="1"/>
  <c r="H68" i="6"/>
  <c r="G819" i="2"/>
  <c r="G269" i="2" s="1"/>
  <c r="E827" i="2"/>
  <c r="E277" i="2" s="1"/>
  <c r="Z29" i="6"/>
  <c r="M855" i="2" s="1"/>
  <c r="M849" i="2"/>
  <c r="G824" i="2"/>
  <c r="G274" i="2" s="1"/>
  <c r="J866" i="2"/>
  <c r="K907" i="2"/>
  <c r="I981" i="2"/>
  <c r="E161" i="6"/>
  <c r="G822" i="2" s="1"/>
  <c r="G272" i="2" s="1"/>
  <c r="G816" i="2"/>
  <c r="G266" i="2" s="1"/>
  <c r="W161" i="6"/>
  <c r="J987" i="2" s="1"/>
  <c r="J583" i="2" s="1"/>
  <c r="E387" i="4" s="1"/>
  <c r="J981" i="2"/>
  <c r="H27" i="6"/>
  <c r="E688" i="2"/>
  <c r="E138" i="2" s="1"/>
  <c r="E854" i="2"/>
  <c r="D169" i="6"/>
  <c r="F830" i="2" s="1"/>
  <c r="F280" i="2" s="1"/>
  <c r="F824" i="2"/>
  <c r="F274" i="2" s="1"/>
  <c r="W83" i="6"/>
  <c r="J909" i="2" s="1"/>
  <c r="J568" i="2" s="1"/>
  <c r="E372" i="4" s="1"/>
  <c r="J907" i="2"/>
  <c r="J97" i="6"/>
  <c r="E923" i="2" s="1"/>
  <c r="E570" i="2" s="1"/>
  <c r="E919" i="2"/>
  <c r="H96" i="6"/>
  <c r="J757" i="2" s="1"/>
  <c r="J207" i="2" s="1"/>
  <c r="H160" i="6"/>
  <c r="E821" i="2"/>
  <c r="E271" i="2" s="1"/>
  <c r="D83" i="6"/>
  <c r="F744" i="2" s="1"/>
  <c r="F194" i="2" s="1"/>
  <c r="F741" i="2"/>
  <c r="F191" i="2" s="1"/>
  <c r="E729" i="2"/>
  <c r="E179" i="2" s="1"/>
  <c r="O21" i="6"/>
  <c r="G841" i="2"/>
  <c r="I842" i="2"/>
  <c r="I845" i="2"/>
  <c r="F692" i="2"/>
  <c r="F142" i="2" s="1"/>
  <c r="C60" i="6"/>
  <c r="E721" i="2" s="1"/>
  <c r="E171" i="2" s="1"/>
  <c r="H54" i="6"/>
  <c r="I873" i="2"/>
  <c r="C21" i="6"/>
  <c r="E682" i="2" s="1"/>
  <c r="E132" i="2" s="1"/>
  <c r="H15" i="6"/>
  <c r="J676" i="2" s="1"/>
  <c r="J126" i="2" s="1"/>
  <c r="E21" i="6"/>
  <c r="G682" i="2" s="1"/>
  <c r="G132" i="2" s="1"/>
  <c r="H57" i="6"/>
  <c r="J718" i="2" s="1"/>
  <c r="J168" i="2" s="1"/>
  <c r="T21" i="6"/>
  <c r="H847" i="2" s="1"/>
  <c r="H557" i="2" s="1"/>
  <c r="E189" i="4" s="1"/>
  <c r="H841" i="2"/>
  <c r="F21" i="6"/>
  <c r="H682" i="2" s="1"/>
  <c r="H132" i="2" s="1"/>
  <c r="D29" i="6"/>
  <c r="F690" i="2" s="1"/>
  <c r="F140" i="2" s="1"/>
  <c r="U29" i="6"/>
  <c r="W29" i="6"/>
  <c r="J855" i="2" s="1"/>
  <c r="J558" i="2" s="1"/>
  <c r="E362" i="4" s="1"/>
  <c r="F50" i="6"/>
  <c r="H711" i="2" s="1"/>
  <c r="H161" i="2" s="1"/>
  <c r="H708" i="2"/>
  <c r="H158" i="2" s="1"/>
  <c r="F60" i="6"/>
  <c r="H721" i="2" s="1"/>
  <c r="H171" i="2" s="1"/>
  <c r="X21" i="6"/>
  <c r="K847" i="2" s="1"/>
  <c r="H17" i="6"/>
  <c r="V29" i="6"/>
  <c r="G853" i="2"/>
  <c r="T37" i="6"/>
  <c r="H863" i="2" s="1"/>
  <c r="H559" i="2" s="1"/>
  <c r="E191" i="4" s="1"/>
  <c r="H857" i="2"/>
  <c r="H34" i="6"/>
  <c r="J695" i="2" s="1"/>
  <c r="J145" i="2" s="1"/>
  <c r="G862" i="2"/>
  <c r="H49" i="6"/>
  <c r="J710" i="2" s="1"/>
  <c r="J160" i="2" s="1"/>
  <c r="C50" i="6"/>
  <c r="E711" i="2" s="1"/>
  <c r="E161" i="2" s="1"/>
  <c r="E710" i="2"/>
  <c r="E160" i="2" s="1"/>
  <c r="Y37" i="6"/>
  <c r="L863" i="2" s="1"/>
  <c r="G869" i="2"/>
  <c r="G938" i="2"/>
  <c r="G574" i="2" s="1"/>
  <c r="O117" i="6"/>
  <c r="G940" i="2"/>
  <c r="Z122" i="6"/>
  <c r="M948" i="2" s="1"/>
  <c r="M945" i="2"/>
  <c r="K1269" i="2"/>
  <c r="M577" i="2"/>
  <c r="E639" i="4" s="1"/>
  <c r="J45" i="6"/>
  <c r="E871" i="2" s="1"/>
  <c r="E560" i="2" s="1"/>
  <c r="G889" i="2"/>
  <c r="AA65" i="6"/>
  <c r="N891" i="2" s="1"/>
  <c r="N1256" i="2" s="1"/>
  <c r="N889" i="2"/>
  <c r="M69" i="6"/>
  <c r="G894" i="2"/>
  <c r="M73" i="6"/>
  <c r="G897" i="2"/>
  <c r="Y21" i="6"/>
  <c r="L847" i="2" s="1"/>
  <c r="Z21" i="6"/>
  <c r="M847" i="2" s="1"/>
  <c r="L861" i="2"/>
  <c r="AA21" i="6"/>
  <c r="N847" i="2" s="1"/>
  <c r="W60" i="6"/>
  <c r="J886" i="2" s="1"/>
  <c r="J563" i="2" s="1"/>
  <c r="E367" i="4" s="1"/>
  <c r="H85" i="6"/>
  <c r="J746" i="2" s="1"/>
  <c r="J196" i="2" s="1"/>
  <c r="G91" i="6"/>
  <c r="N915" i="2"/>
  <c r="AA91" i="6"/>
  <c r="N917" i="2" s="1"/>
  <c r="Y169" i="6"/>
  <c r="L995" i="2" s="1"/>
  <c r="E51" i="3"/>
  <c r="K29" i="6"/>
  <c r="F855" i="2" s="1"/>
  <c r="F558" i="2" s="1"/>
  <c r="H28" i="6"/>
  <c r="J689" i="2" s="1"/>
  <c r="J139" i="2" s="1"/>
  <c r="Y45" i="6"/>
  <c r="L871" i="2" s="1"/>
  <c r="L560" i="2" s="1"/>
  <c r="E536" i="4" s="1"/>
  <c r="AB44" i="6"/>
  <c r="O870" i="2" s="1"/>
  <c r="L50" i="6"/>
  <c r="G873" i="2"/>
  <c r="L153" i="6"/>
  <c r="Z153" i="6"/>
  <c r="M979" i="2" s="1"/>
  <c r="H152" i="6"/>
  <c r="J813" i="2" s="1"/>
  <c r="J263" i="2" s="1"/>
  <c r="G861" i="2"/>
  <c r="M50" i="6"/>
  <c r="S50" i="6"/>
  <c r="Z130" i="6"/>
  <c r="M956" i="2" s="1"/>
  <c r="M578" i="2" s="1"/>
  <c r="E640" i="4" s="1"/>
  <c r="M952" i="2"/>
  <c r="M153" i="6"/>
  <c r="AA153" i="6"/>
  <c r="N979" i="2" s="1"/>
  <c r="F29" i="6"/>
  <c r="H690" i="2" s="1"/>
  <c r="H140" i="2" s="1"/>
  <c r="K37" i="6"/>
  <c r="F863" i="2" s="1"/>
  <c r="F559" i="2" s="1"/>
  <c r="AA45" i="6"/>
  <c r="N871" i="2" s="1"/>
  <c r="N1252" i="2" s="1"/>
  <c r="N865" i="2"/>
  <c r="AB75" i="6"/>
  <c r="O901" i="2" s="1"/>
  <c r="AB77" i="6"/>
  <c r="O903" i="2" s="1"/>
  <c r="U145" i="6"/>
  <c r="J65" i="6"/>
  <c r="E891" i="2" s="1"/>
  <c r="E564" i="2" s="1"/>
  <c r="J69" i="6"/>
  <c r="E895" i="2" s="1"/>
  <c r="E565" i="2" s="1"/>
  <c r="E893" i="2"/>
  <c r="N69" i="6"/>
  <c r="G912" i="2"/>
  <c r="U21" i="6"/>
  <c r="P29" i="6"/>
  <c r="J50" i="6"/>
  <c r="E876" i="2" s="1"/>
  <c r="E561" i="2" s="1"/>
  <c r="H93" i="6"/>
  <c r="J754" i="2" s="1"/>
  <c r="J204" i="2" s="1"/>
  <c r="T117" i="6"/>
  <c r="H943" i="2" s="1"/>
  <c r="H575" i="2" s="1"/>
  <c r="E207" i="4" s="1"/>
  <c r="U91" i="6"/>
  <c r="W91" i="6"/>
  <c r="J917" i="2" s="1"/>
  <c r="J161" i="6"/>
  <c r="E987" i="2" s="1"/>
  <c r="E583" i="2" s="1"/>
  <c r="X161" i="6"/>
  <c r="K987" i="2" s="1"/>
  <c r="H157" i="6"/>
  <c r="J818" i="2" s="1"/>
  <c r="J268" i="2" s="1"/>
  <c r="A26" i="4"/>
  <c r="H36" i="6"/>
  <c r="J697" i="2" s="1"/>
  <c r="J147" i="2" s="1"/>
  <c r="O45" i="6"/>
  <c r="H48" i="6"/>
  <c r="T50" i="6"/>
  <c r="H876" i="2" s="1"/>
  <c r="H561" i="2" s="1"/>
  <c r="E193" i="4" s="1"/>
  <c r="X60" i="6"/>
  <c r="K886" i="2" s="1"/>
  <c r="T65" i="6"/>
  <c r="H891" i="2" s="1"/>
  <c r="H564" i="2" s="1"/>
  <c r="E196" i="4" s="1"/>
  <c r="W65" i="6"/>
  <c r="J891" i="2" s="1"/>
  <c r="J564" i="2" s="1"/>
  <c r="E368" i="4" s="1"/>
  <c r="O69" i="6"/>
  <c r="D69" i="6"/>
  <c r="F730" i="2" s="1"/>
  <c r="F180" i="2" s="1"/>
  <c r="K83" i="6"/>
  <c r="F909" i="2" s="1"/>
  <c r="F568" i="2" s="1"/>
  <c r="Y83" i="6"/>
  <c r="L909" i="2" s="1"/>
  <c r="J1260" i="2" s="1"/>
  <c r="L906" i="2"/>
  <c r="L91" i="6"/>
  <c r="K97" i="6"/>
  <c r="F923" i="2" s="1"/>
  <c r="F570" i="2" s="1"/>
  <c r="C105" i="6"/>
  <c r="E766" i="2" s="1"/>
  <c r="E216" i="2" s="1"/>
  <c r="E110" i="6"/>
  <c r="G771" i="2" s="1"/>
  <c r="G221" i="2" s="1"/>
  <c r="V110" i="6"/>
  <c r="I933" i="2"/>
  <c r="F117" i="6"/>
  <c r="H778" i="2" s="1"/>
  <c r="H228" i="2" s="1"/>
  <c r="P122" i="6"/>
  <c r="Y122" i="6"/>
  <c r="L948" i="2" s="1"/>
  <c r="J1268" i="2" s="1"/>
  <c r="P130" i="6"/>
  <c r="T140" i="6"/>
  <c r="H966" i="2" s="1"/>
  <c r="H580" i="2" s="1"/>
  <c r="E212" i="4" s="1"/>
  <c r="P145" i="6"/>
  <c r="H143" i="6"/>
  <c r="J804" i="2" s="1"/>
  <c r="J254" i="2" s="1"/>
  <c r="N153" i="6"/>
  <c r="L169" i="6"/>
  <c r="Z169" i="6"/>
  <c r="M995" i="2" s="1"/>
  <c r="H20" i="6"/>
  <c r="J681" i="2" s="1"/>
  <c r="J131" i="2" s="1"/>
  <c r="H26" i="6"/>
  <c r="H32" i="6"/>
  <c r="J693" i="2" s="1"/>
  <c r="J143" i="2" s="1"/>
  <c r="H35" i="6"/>
  <c r="AB35" i="6" s="1"/>
  <c r="O861" i="2" s="1"/>
  <c r="S45" i="6"/>
  <c r="O50" i="6"/>
  <c r="H52" i="6"/>
  <c r="J713" i="2" s="1"/>
  <c r="Y60" i="6"/>
  <c r="L886" i="2" s="1"/>
  <c r="H59" i="6"/>
  <c r="J720" i="2" s="1"/>
  <c r="J170" i="2" s="1"/>
  <c r="X65" i="6"/>
  <c r="K891" i="2" s="1"/>
  <c r="H71" i="6"/>
  <c r="J732" i="2" s="1"/>
  <c r="J182" i="2" s="1"/>
  <c r="T73" i="6"/>
  <c r="H899" i="2" s="1"/>
  <c r="H566" i="2" s="1"/>
  <c r="E198" i="4" s="1"/>
  <c r="K91" i="6"/>
  <c r="F917" i="2" s="1"/>
  <c r="F569" i="2" s="1"/>
  <c r="M91" i="6"/>
  <c r="D105" i="6"/>
  <c r="F766" i="2" s="1"/>
  <c r="F216" i="2" s="1"/>
  <c r="U105" i="6"/>
  <c r="F110" i="6"/>
  <c r="H771" i="2" s="1"/>
  <c r="H221" i="2" s="1"/>
  <c r="AA135" i="6"/>
  <c r="N961" i="2" s="1"/>
  <c r="N1271" i="2" s="1"/>
  <c r="D140" i="6"/>
  <c r="F801" i="2" s="1"/>
  <c r="F251" i="2" s="1"/>
  <c r="N161" i="6"/>
  <c r="H156" i="6"/>
  <c r="M169" i="6"/>
  <c r="Z60" i="6"/>
  <c r="M886" i="2" s="1"/>
  <c r="V65" i="6"/>
  <c r="M83" i="6"/>
  <c r="AA83" i="6"/>
  <c r="N909" i="2" s="1"/>
  <c r="G911" i="2"/>
  <c r="J117" i="6"/>
  <c r="E943" i="2" s="1"/>
  <c r="E575" i="2" s="1"/>
  <c r="X117" i="6"/>
  <c r="K943" i="2" s="1"/>
  <c r="D122" i="6"/>
  <c r="F783" i="2" s="1"/>
  <c r="F233" i="2" s="1"/>
  <c r="J135" i="6"/>
  <c r="E961" i="2" s="1"/>
  <c r="E579" i="2" s="1"/>
  <c r="X135" i="6"/>
  <c r="K961" i="2" s="1"/>
  <c r="Y161" i="6"/>
  <c r="L987" i="2" s="1"/>
  <c r="J1275" i="2" s="1"/>
  <c r="N45" i="6"/>
  <c r="W69" i="6"/>
  <c r="J895" i="2" s="1"/>
  <c r="J565" i="2" s="1"/>
  <c r="E369" i="4" s="1"/>
  <c r="E73" i="6"/>
  <c r="G734" i="2" s="1"/>
  <c r="G184" i="2" s="1"/>
  <c r="L73" i="6"/>
  <c r="M78" i="6"/>
  <c r="AA78" i="6"/>
  <c r="N904" i="2" s="1"/>
  <c r="N1259" i="2" s="1"/>
  <c r="N83" i="6"/>
  <c r="V91" i="6"/>
  <c r="AB88" i="6"/>
  <c r="O914" i="2" s="1"/>
  <c r="N97" i="6"/>
  <c r="E122" i="6"/>
  <c r="G783" i="2" s="1"/>
  <c r="G233" i="2" s="1"/>
  <c r="S153" i="6"/>
  <c r="G978" i="2"/>
  <c r="O169" i="6"/>
  <c r="X69" i="6"/>
  <c r="K895" i="2" s="1"/>
  <c r="V78" i="6"/>
  <c r="O83" i="6"/>
  <c r="T83" i="6"/>
  <c r="H909" i="2" s="1"/>
  <c r="H568" i="2" s="1"/>
  <c r="X105" i="6"/>
  <c r="K931" i="2" s="1"/>
  <c r="G928" i="2"/>
  <c r="L110" i="6"/>
  <c r="Z110" i="6"/>
  <c r="M936" i="2" s="1"/>
  <c r="V122" i="6"/>
  <c r="V130" i="6"/>
  <c r="E145" i="6"/>
  <c r="G806" i="2" s="1"/>
  <c r="G256" i="2" s="1"/>
  <c r="T153" i="6"/>
  <c r="H979" i="2" s="1"/>
  <c r="H582" i="2" s="1"/>
  <c r="E214" i="4" s="1"/>
  <c r="O60" i="6"/>
  <c r="Y65" i="6"/>
  <c r="L891" i="2" s="1"/>
  <c r="N65" i="6"/>
  <c r="H64" i="6"/>
  <c r="H67" i="6"/>
  <c r="J728" i="2" s="1"/>
  <c r="J178" i="2" s="1"/>
  <c r="O78" i="6"/>
  <c r="I78" i="6"/>
  <c r="P83" i="6"/>
  <c r="AA117" i="6"/>
  <c r="N943" i="2" s="1"/>
  <c r="P575" i="2" s="1"/>
  <c r="H119" i="6"/>
  <c r="J780" i="2" s="1"/>
  <c r="J230" i="2" s="1"/>
  <c r="F130" i="6"/>
  <c r="H791" i="2" s="1"/>
  <c r="H241" i="2" s="1"/>
  <c r="W130" i="6"/>
  <c r="J956" i="2" s="1"/>
  <c r="J578" i="2" s="1"/>
  <c r="E382" i="4" s="1"/>
  <c r="W145" i="6"/>
  <c r="J971" i="2" s="1"/>
  <c r="J581" i="2" s="1"/>
  <c r="E385" i="4" s="1"/>
  <c r="C161" i="6"/>
  <c r="E822" i="2" s="1"/>
  <c r="E272" i="2" s="1"/>
  <c r="T161" i="6"/>
  <c r="H987" i="2" s="1"/>
  <c r="H583" i="2" s="1"/>
  <c r="E215" i="4" s="1"/>
  <c r="G983" i="2"/>
  <c r="S169" i="6"/>
  <c r="P60" i="6"/>
  <c r="L65" i="6"/>
  <c r="Z65" i="6"/>
  <c r="M891" i="2" s="1"/>
  <c r="K1256" i="2" s="1"/>
  <c r="L140" i="6"/>
  <c r="Z140" i="6"/>
  <c r="M966" i="2" s="1"/>
  <c r="H163" i="6"/>
  <c r="T169" i="6"/>
  <c r="H995" i="2" s="1"/>
  <c r="H584" i="2" s="1"/>
  <c r="E216" i="4" s="1"/>
  <c r="H989" i="2"/>
  <c r="J110" i="6"/>
  <c r="E936" i="2" s="1"/>
  <c r="E573" i="2" s="1"/>
  <c r="H115" i="6"/>
  <c r="J776" i="2" s="1"/>
  <c r="J226" i="2" s="1"/>
  <c r="J122" i="6"/>
  <c r="E948" i="2" s="1"/>
  <c r="E576" i="2" s="1"/>
  <c r="X122" i="6"/>
  <c r="K948" i="2" s="1"/>
  <c r="J130" i="6"/>
  <c r="E956" i="2" s="1"/>
  <c r="E578" i="2" s="1"/>
  <c r="X130" i="6"/>
  <c r="K956" i="2" s="1"/>
  <c r="L135" i="6"/>
  <c r="Z135" i="6"/>
  <c r="M961" i="2" s="1"/>
  <c r="F140" i="6"/>
  <c r="H801" i="2" s="1"/>
  <c r="H251" i="2" s="1"/>
  <c r="W140" i="6"/>
  <c r="J966" i="2" s="1"/>
  <c r="T145" i="6"/>
  <c r="H971" i="2" s="1"/>
  <c r="H581" i="2" s="1"/>
  <c r="E213" i="4" s="1"/>
  <c r="H151" i="6"/>
  <c r="L161" i="6"/>
  <c r="Z161" i="6"/>
  <c r="M987" i="2" s="1"/>
  <c r="M583" i="2" s="1"/>
  <c r="E645" i="4" s="1"/>
  <c r="H102" i="6"/>
  <c r="AB102" i="6" s="1"/>
  <c r="O928" i="2" s="1"/>
  <c r="D110" i="6"/>
  <c r="F771" i="2" s="1"/>
  <c r="F221" i="2" s="1"/>
  <c r="S117" i="6"/>
  <c r="K130" i="6"/>
  <c r="F956" i="2" s="1"/>
  <c r="F578" i="2" s="1"/>
  <c r="Y130" i="6"/>
  <c r="L956" i="2" s="1"/>
  <c r="J1270" i="2" s="1"/>
  <c r="M135" i="6"/>
  <c r="S135" i="6"/>
  <c r="J140" i="6"/>
  <c r="E966" i="2" s="1"/>
  <c r="E580" i="2" s="1"/>
  <c r="X140" i="6"/>
  <c r="K966" i="2" s="1"/>
  <c r="K580" i="2" s="1"/>
  <c r="E470" i="4" s="1"/>
  <c r="D145" i="6"/>
  <c r="F806" i="2" s="1"/>
  <c r="F256" i="2" s="1"/>
  <c r="P153" i="6"/>
  <c r="H148" i="6"/>
  <c r="J809" i="2" s="1"/>
  <c r="J259" i="2" s="1"/>
  <c r="M161" i="6"/>
  <c r="AA161" i="6"/>
  <c r="N987" i="2" s="1"/>
  <c r="J169" i="6"/>
  <c r="E995" i="2" s="1"/>
  <c r="E584" i="2" s="1"/>
  <c r="X169" i="6"/>
  <c r="K995" i="2" s="1"/>
  <c r="F83" i="6"/>
  <c r="H744" i="2" s="1"/>
  <c r="H194" i="2" s="1"/>
  <c r="Z91" i="6"/>
  <c r="M917" i="2" s="1"/>
  <c r="E105" i="6"/>
  <c r="G766" i="2" s="1"/>
  <c r="G216" i="2" s="1"/>
  <c r="X110" i="6"/>
  <c r="K936" i="2" s="1"/>
  <c r="H109" i="6"/>
  <c r="N122" i="6"/>
  <c r="W122" i="6"/>
  <c r="J948" i="2" s="1"/>
  <c r="J576" i="2" s="1"/>
  <c r="E380" i="4" s="1"/>
  <c r="N130" i="6"/>
  <c r="H127" i="6"/>
  <c r="J788" i="2" s="1"/>
  <c r="J238" i="2" s="1"/>
  <c r="P135" i="6"/>
  <c r="H133" i="6"/>
  <c r="J794" i="2" s="1"/>
  <c r="J244" i="2" s="1"/>
  <c r="M140" i="6"/>
  <c r="J145" i="6"/>
  <c r="E971" i="2" s="1"/>
  <c r="E581" i="2" s="1"/>
  <c r="X145" i="6"/>
  <c r="K971" i="2" s="1"/>
  <c r="D153" i="6"/>
  <c r="F814" i="2" s="1"/>
  <c r="F264" i="2" s="1"/>
  <c r="H150" i="6"/>
  <c r="J811" i="2" s="1"/>
  <c r="J261" i="2" s="1"/>
  <c r="P161" i="6"/>
  <c r="I985" i="2"/>
  <c r="AA169" i="6"/>
  <c r="N995" i="2" s="1"/>
  <c r="N1276" i="2" s="1"/>
  <c r="I117" i="6"/>
  <c r="K778" i="2" s="1"/>
  <c r="I488" i="2" s="1"/>
  <c r="J488" i="2" s="1"/>
  <c r="F1267" i="2" s="1"/>
  <c r="O122" i="6"/>
  <c r="O130" i="6"/>
  <c r="N140" i="6"/>
  <c r="Y145" i="6"/>
  <c r="L971" i="2" s="1"/>
  <c r="J1273" i="2" s="1"/>
  <c r="E153" i="6"/>
  <c r="G814" i="2" s="1"/>
  <c r="G264" i="2" s="1"/>
  <c r="V153" i="6"/>
  <c r="I976" i="2"/>
  <c r="N169" i="6"/>
  <c r="W169" i="6"/>
  <c r="J995" i="2" s="1"/>
  <c r="J584" i="2" s="1"/>
  <c r="E388" i="4" s="1"/>
  <c r="I994" i="2"/>
  <c r="N21" i="6"/>
  <c r="AA29" i="6"/>
  <c r="N855" i="2" s="1"/>
  <c r="H47" i="6"/>
  <c r="J708" i="2" s="1"/>
  <c r="J158" i="2" s="1"/>
  <c r="AA60" i="6"/>
  <c r="N886" i="2" s="1"/>
  <c r="F65" i="6"/>
  <c r="H726" i="2" s="1"/>
  <c r="H176" i="2" s="1"/>
  <c r="K73" i="6"/>
  <c r="F899" i="2" s="1"/>
  <c r="F566" i="2" s="1"/>
  <c r="Z78" i="6"/>
  <c r="M904" i="2" s="1"/>
  <c r="K1259" i="2" s="1"/>
  <c r="L83" i="6"/>
  <c r="Z83" i="6"/>
  <c r="M909" i="2" s="1"/>
  <c r="C97" i="6"/>
  <c r="E758" i="2" s="1"/>
  <c r="E208" i="2" s="1"/>
  <c r="T97" i="6"/>
  <c r="H923" i="2" s="1"/>
  <c r="H570" i="2" s="1"/>
  <c r="K105" i="6"/>
  <c r="F931" i="2" s="1"/>
  <c r="F572" i="2" s="1"/>
  <c r="Y105" i="6"/>
  <c r="L931" i="2" s="1"/>
  <c r="H103" i="6"/>
  <c r="J764" i="2" s="1"/>
  <c r="J214" i="2" s="1"/>
  <c r="M110" i="6"/>
  <c r="AA110" i="6"/>
  <c r="N936" i="2" s="1"/>
  <c r="W110" i="6"/>
  <c r="J936" i="2" s="1"/>
  <c r="J573" i="2" s="1"/>
  <c r="E377" i="4" s="1"/>
  <c r="D135" i="6"/>
  <c r="F796" i="2" s="1"/>
  <c r="F246" i="2" s="1"/>
  <c r="P140" i="6"/>
  <c r="H138" i="6"/>
  <c r="M145" i="6"/>
  <c r="J153" i="6"/>
  <c r="E979" i="2" s="1"/>
  <c r="E582" i="2" s="1"/>
  <c r="X153" i="6"/>
  <c r="K979" i="2" s="1"/>
  <c r="D161" i="6"/>
  <c r="F822" i="2" s="1"/>
  <c r="F272" i="2" s="1"/>
  <c r="O161" i="6"/>
  <c r="P169" i="6"/>
  <c r="E511" i="13"/>
  <c r="E806" i="4"/>
  <c r="E1280" i="2"/>
  <c r="F81" i="3"/>
  <c r="G81" i="3" s="1"/>
  <c r="I81" i="3" s="1"/>
  <c r="K81" i="3" s="1"/>
  <c r="E141" i="4"/>
  <c r="G1288" i="2"/>
  <c r="E525" i="13"/>
  <c r="E1298" i="2"/>
  <c r="C48" i="3"/>
  <c r="C54" i="3"/>
  <c r="D48" i="3"/>
  <c r="D49" i="3"/>
  <c r="E24" i="13"/>
  <c r="J98" i="2"/>
  <c r="E1299" i="2"/>
  <c r="F90" i="3"/>
  <c r="G90" i="3" s="1"/>
  <c r="I90" i="3" s="1"/>
  <c r="K90" i="3" s="1"/>
  <c r="E1304" i="2"/>
  <c r="F95" i="3"/>
  <c r="G95" i="3" s="1"/>
  <c r="I95" i="3" s="1"/>
  <c r="K95" i="3" s="1"/>
  <c r="E908" i="4"/>
  <c r="F97" i="3"/>
  <c r="G97" i="3" s="1"/>
  <c r="I97" i="3" s="1"/>
  <c r="K97" i="3" s="1"/>
  <c r="E1315" i="2"/>
  <c r="F103" i="3"/>
  <c r="G103" i="3" s="1"/>
  <c r="I103" i="3" s="1"/>
  <c r="K103" i="3" s="1"/>
  <c r="E1321" i="2"/>
  <c r="E808" i="4"/>
  <c r="F1280" i="2"/>
  <c r="E544" i="13" s="1"/>
  <c r="E94" i="4"/>
  <c r="G1240" i="2"/>
  <c r="Q547" i="2"/>
  <c r="E268" i="4"/>
  <c r="H1242" i="2"/>
  <c r="G1282" i="2"/>
  <c r="E135" i="4"/>
  <c r="E146" i="4"/>
  <c r="Q602" i="2"/>
  <c r="E151" i="4"/>
  <c r="E340" i="4"/>
  <c r="H1315" i="2"/>
  <c r="Q625" i="2"/>
  <c r="A815" i="4"/>
  <c r="H1296" i="2"/>
  <c r="H1297" i="2"/>
  <c r="G1298" i="2"/>
  <c r="A42" i="4"/>
  <c r="K122" i="6"/>
  <c r="F948" i="2" s="1"/>
  <c r="F576" i="2" s="1"/>
  <c r="F945" i="2"/>
  <c r="U122" i="6"/>
  <c r="I945" i="2"/>
  <c r="W135" i="6"/>
  <c r="J961" i="2" s="1"/>
  <c r="J958" i="2"/>
  <c r="H137" i="6"/>
  <c r="C140" i="6"/>
  <c r="E25" i="13"/>
  <c r="J106" i="2"/>
  <c r="E807" i="4"/>
  <c r="E1310" i="2"/>
  <c r="F127" i="3"/>
  <c r="G127" i="3" s="1"/>
  <c r="I127" i="3" s="1"/>
  <c r="K127" i="3" s="1"/>
  <c r="F1319" i="2"/>
  <c r="E548" i="13" s="1"/>
  <c r="E23" i="13"/>
  <c r="J90" i="2"/>
  <c r="E406" i="4"/>
  <c r="H1295" i="2"/>
  <c r="E325" i="4"/>
  <c r="H1300" i="2"/>
  <c r="E914" i="4"/>
  <c r="F208" i="3"/>
  <c r="G208" i="3" s="1"/>
  <c r="I208" i="3" s="1"/>
  <c r="K208" i="3" s="1"/>
  <c r="E891" i="4"/>
  <c r="A891" i="4" s="1"/>
  <c r="F219" i="3"/>
  <c r="G219" i="3" s="1"/>
  <c r="I219" i="3" s="1"/>
  <c r="K219" i="3" s="1"/>
  <c r="E517" i="13"/>
  <c r="F80" i="3"/>
  <c r="G80" i="3" s="1"/>
  <c r="I80" i="3" s="1"/>
  <c r="K80" i="3" s="1"/>
  <c r="E1279" i="2"/>
  <c r="E910" i="4"/>
  <c r="E1317" i="2"/>
  <c r="F99" i="3"/>
  <c r="G99" i="3" s="1"/>
  <c r="I99" i="3" s="1"/>
  <c r="K99" i="3" s="1"/>
  <c r="E98" i="4"/>
  <c r="G1244" i="2"/>
  <c r="Q588" i="2"/>
  <c r="Q619" i="2"/>
  <c r="E812" i="4" s="1"/>
  <c r="E339" i="4"/>
  <c r="H1314" i="2"/>
  <c r="F225" i="3"/>
  <c r="G225" i="3" s="1"/>
  <c r="D40" i="3"/>
  <c r="E499" i="13"/>
  <c r="E503" i="13"/>
  <c r="E21" i="13"/>
  <c r="J74" i="2"/>
  <c r="F1298" i="2"/>
  <c r="E528" i="13" s="1"/>
  <c r="F117" i="3"/>
  <c r="G117" i="3" s="1"/>
  <c r="E180" i="4"/>
  <c r="E574" i="2"/>
  <c r="E400" i="4"/>
  <c r="H1289" i="2"/>
  <c r="Q600" i="2"/>
  <c r="E318" i="4"/>
  <c r="H1293" i="2"/>
  <c r="E149" i="4"/>
  <c r="G1296" i="2"/>
  <c r="E159" i="4"/>
  <c r="E333" i="4"/>
  <c r="H1308" i="2"/>
  <c r="Q618" i="2"/>
  <c r="E164" i="4"/>
  <c r="G1311" i="2"/>
  <c r="Q620" i="2"/>
  <c r="E880" i="4"/>
  <c r="A880" i="4"/>
  <c r="E571" i="2"/>
  <c r="K1263" i="2"/>
  <c r="M571" i="2"/>
  <c r="E633" i="4" s="1"/>
  <c r="I1269" i="2"/>
  <c r="K577" i="2"/>
  <c r="E467" i="4" s="1"/>
  <c r="F1085" i="2"/>
  <c r="I807" i="4" s="1"/>
  <c r="I1039" i="2"/>
  <c r="J1085" i="2"/>
  <c r="M1085" i="2" s="1"/>
  <c r="F187" i="3" s="1"/>
  <c r="G187" i="3" s="1"/>
  <c r="I187" i="3" s="1"/>
  <c r="K187" i="3" s="1"/>
  <c r="F193" i="3"/>
  <c r="G193" i="3" s="1"/>
  <c r="I193" i="3" s="1"/>
  <c r="K193" i="3" s="1"/>
  <c r="C40" i="3"/>
  <c r="E916" i="4"/>
  <c r="F210" i="3"/>
  <c r="G210" i="3" s="1"/>
  <c r="I210" i="3" s="1"/>
  <c r="K210" i="3" s="1"/>
  <c r="F226" i="3"/>
  <c r="G226" i="3" s="1"/>
  <c r="I226" i="3" s="1"/>
  <c r="K226" i="3" s="1"/>
  <c r="D41" i="3"/>
  <c r="F232" i="3"/>
  <c r="G232" i="3" s="1"/>
  <c r="D47" i="3"/>
  <c r="I1263" i="2"/>
  <c r="H1286" i="2"/>
  <c r="H1287" i="2"/>
  <c r="H1288" i="2"/>
  <c r="G1308" i="2"/>
  <c r="O1308" i="2" s="1"/>
  <c r="C46" i="3"/>
  <c r="E188" i="4"/>
  <c r="F77" i="3"/>
  <c r="G77" i="3" s="1"/>
  <c r="I77" i="3" s="1"/>
  <c r="K77" i="3" s="1"/>
  <c r="E1247" i="2"/>
  <c r="F86" i="3"/>
  <c r="G86" i="3" s="1"/>
  <c r="I86" i="3" s="1"/>
  <c r="K86" i="3" s="1"/>
  <c r="E1295" i="2"/>
  <c r="F94" i="3"/>
  <c r="G94" i="3" s="1"/>
  <c r="I94" i="3" s="1"/>
  <c r="K94" i="3" s="1"/>
  <c r="E1303" i="2"/>
  <c r="D21" i="3"/>
  <c r="F21" i="3" s="1"/>
  <c r="J537" i="2"/>
  <c r="E305" i="4"/>
  <c r="H1280" i="2"/>
  <c r="E539" i="13"/>
  <c r="O1305" i="2"/>
  <c r="F1296" i="2"/>
  <c r="E524" i="13" s="1"/>
  <c r="F115" i="3"/>
  <c r="G115" i="3" s="1"/>
  <c r="I115" i="3" s="1"/>
  <c r="K115" i="3" s="1"/>
  <c r="G1245" i="2"/>
  <c r="Q552" i="2"/>
  <c r="E303" i="4"/>
  <c r="H1278" i="2"/>
  <c r="O1278" i="2" s="1"/>
  <c r="Q589" i="2"/>
  <c r="E811" i="4" s="1"/>
  <c r="E813" i="4" s="1"/>
  <c r="L813" i="4" s="1"/>
  <c r="A813" i="4" s="1"/>
  <c r="E319" i="4"/>
  <c r="H1294" i="2"/>
  <c r="Q605" i="2"/>
  <c r="E842" i="4" s="1"/>
  <c r="E160" i="4"/>
  <c r="G1307" i="2"/>
  <c r="Q616" i="2"/>
  <c r="E165" i="4"/>
  <c r="G1312" i="2"/>
  <c r="F203" i="3"/>
  <c r="G203" i="3" s="1"/>
  <c r="I203" i="3" s="1"/>
  <c r="K203" i="3" s="1"/>
  <c r="C49" i="3"/>
  <c r="E49" i="3" s="1"/>
  <c r="C12" i="3"/>
  <c r="F12" i="3" s="1"/>
  <c r="F79" i="3"/>
  <c r="G79" i="3" s="1"/>
  <c r="I79" i="3" s="1"/>
  <c r="K79" i="3" s="1"/>
  <c r="Q549" i="2"/>
  <c r="Q604" i="2"/>
  <c r="C45" i="3"/>
  <c r="F196" i="3"/>
  <c r="G196" i="3" s="1"/>
  <c r="I196" i="3" s="1"/>
  <c r="K196" i="3" s="1"/>
  <c r="F209" i="3"/>
  <c r="G209" i="3" s="1"/>
  <c r="I209" i="3" s="1"/>
  <c r="K209" i="3" s="1"/>
  <c r="E915" i="4"/>
  <c r="F250" i="3"/>
  <c r="G250" i="3" s="1"/>
  <c r="E892" i="4"/>
  <c r="A892" i="4" s="1"/>
  <c r="E501" i="13"/>
  <c r="F24" i="3"/>
  <c r="C26" i="3"/>
  <c r="F26" i="3" s="1"/>
  <c r="E904" i="4"/>
  <c r="F96" i="3"/>
  <c r="G96" i="3" s="1"/>
  <c r="I96" i="3" s="1"/>
  <c r="K96" i="3" s="1"/>
  <c r="E1311" i="2"/>
  <c r="E1324" i="2"/>
  <c r="F106" i="3"/>
  <c r="G106" i="3" s="1"/>
  <c r="F1304" i="2"/>
  <c r="E538" i="13" s="1"/>
  <c r="F121" i="3"/>
  <c r="G121" i="3" s="1"/>
  <c r="I121" i="3" s="1"/>
  <c r="K121" i="3" s="1"/>
  <c r="F123" i="3"/>
  <c r="G123" i="3" s="1"/>
  <c r="F1315" i="2"/>
  <c r="F1323" i="2"/>
  <c r="E554" i="13" s="1"/>
  <c r="F131" i="3"/>
  <c r="G131" i="3" s="1"/>
  <c r="I131" i="3" s="1"/>
  <c r="K131" i="3" s="1"/>
  <c r="L571" i="2"/>
  <c r="E547" i="4" s="1"/>
  <c r="M574" i="2"/>
  <c r="E636" i="4" s="1"/>
  <c r="Q587" i="2"/>
  <c r="E133" i="4"/>
  <c r="G1280" i="2"/>
  <c r="H1325" i="2"/>
  <c r="E347" i="4"/>
  <c r="E20" i="13"/>
  <c r="J66" i="2"/>
  <c r="E1301" i="2"/>
  <c r="E905" i="4"/>
  <c r="E1312" i="2"/>
  <c r="F107" i="3"/>
  <c r="G107" i="3" s="1"/>
  <c r="I107" i="3" s="1"/>
  <c r="K107" i="3" s="1"/>
  <c r="E1325" i="2"/>
  <c r="F114" i="3"/>
  <c r="G114" i="3" s="1"/>
  <c r="F1295" i="2"/>
  <c r="E522" i="13" s="1"/>
  <c r="E538" i="2"/>
  <c r="E266" i="4"/>
  <c r="H1240" i="2"/>
  <c r="E102" i="4"/>
  <c r="Q555" i="2"/>
  <c r="P574" i="2"/>
  <c r="Q594" i="2"/>
  <c r="E143" i="4"/>
  <c r="G1290" i="2"/>
  <c r="G1291" i="2"/>
  <c r="Q610" i="2"/>
  <c r="E158" i="4"/>
  <c r="E173" i="4"/>
  <c r="E260" i="4"/>
  <c r="Q630" i="2"/>
  <c r="G1324" i="2"/>
  <c r="D46" i="3"/>
  <c r="E100" i="4"/>
  <c r="G1246" i="2"/>
  <c r="F1311" i="2"/>
  <c r="F122" i="3"/>
  <c r="G122" i="3" s="1"/>
  <c r="I122" i="3" s="1"/>
  <c r="K122" i="3" s="1"/>
  <c r="E310" i="4"/>
  <c r="H1285" i="2"/>
  <c r="E326" i="4"/>
  <c r="H1301" i="2"/>
  <c r="H1311" i="2"/>
  <c r="E336" i="4"/>
  <c r="E171" i="4"/>
  <c r="Q627" i="2"/>
  <c r="G1318" i="2"/>
  <c r="E887" i="4"/>
  <c r="A887" i="4" s="1"/>
  <c r="F148" i="3"/>
  <c r="G148" i="3" s="1"/>
  <c r="I148" i="3" s="1"/>
  <c r="K148" i="3" s="1"/>
  <c r="E505" i="13"/>
  <c r="E309" i="4"/>
  <c r="H1284" i="2"/>
  <c r="Q601" i="2"/>
  <c r="G1292" i="2"/>
  <c r="G1313" i="2"/>
  <c r="Q622" i="2"/>
  <c r="E345" i="4"/>
  <c r="E22" i="13"/>
  <c r="J82" i="2"/>
  <c r="E497" i="13"/>
  <c r="F105" i="3"/>
  <c r="G105" i="3" s="1"/>
  <c r="I105" i="3" s="1"/>
  <c r="K105" i="3" s="1"/>
  <c r="E1323" i="2"/>
  <c r="H1241" i="2"/>
  <c r="E267" i="4"/>
  <c r="E134" i="4"/>
  <c r="Q590" i="2"/>
  <c r="G1281" i="2"/>
  <c r="E150" i="4"/>
  <c r="G1297" i="2"/>
  <c r="Q606" i="2"/>
  <c r="C50" i="3"/>
  <c r="F204" i="3"/>
  <c r="G204" i="3" s="1"/>
  <c r="I204" i="3" s="1"/>
  <c r="K204" i="3" s="1"/>
  <c r="F82" i="3"/>
  <c r="G82" i="3" s="1"/>
  <c r="I82" i="3" s="1"/>
  <c r="K82" i="3" s="1"/>
  <c r="E1281" i="2"/>
  <c r="F83" i="3"/>
  <c r="G83" i="3" s="1"/>
  <c r="I83" i="3" s="1"/>
  <c r="K83" i="3" s="1"/>
  <c r="C14" i="3"/>
  <c r="E1282" i="2"/>
  <c r="F84" i="3"/>
  <c r="G84" i="3" s="1"/>
  <c r="I84" i="3" s="1"/>
  <c r="K84" i="3" s="1"/>
  <c r="E1283" i="2"/>
  <c r="E493" i="13"/>
  <c r="E1285" i="2"/>
  <c r="E1292" i="2"/>
  <c r="F85" i="3"/>
  <c r="G85" i="3" s="1"/>
  <c r="I85" i="3" s="1"/>
  <c r="K85" i="3" s="1"/>
  <c r="F87" i="3"/>
  <c r="G87" i="3" s="1"/>
  <c r="I87" i="3" s="1"/>
  <c r="K87" i="3" s="1"/>
  <c r="E1296" i="2"/>
  <c r="J443" i="2"/>
  <c r="E1309" i="2" s="1"/>
  <c r="E906" i="4"/>
  <c r="E1313" i="2"/>
  <c r="F125" i="3"/>
  <c r="G125" i="3" s="1"/>
  <c r="I125" i="3" s="1"/>
  <c r="K125" i="3" s="1"/>
  <c r="F1317" i="2"/>
  <c r="F1325" i="2"/>
  <c r="E558" i="13" s="1"/>
  <c r="F133" i="3"/>
  <c r="G133" i="3" s="1"/>
  <c r="I133" i="3" s="1"/>
  <c r="K133" i="3" s="1"/>
  <c r="Q553" i="2"/>
  <c r="E131" i="4"/>
  <c r="E137" i="4"/>
  <c r="G1284" i="2"/>
  <c r="Q593" i="2"/>
  <c r="Q597" i="2"/>
  <c r="E153" i="4"/>
  <c r="G1300" i="2"/>
  <c r="O1300" i="2" s="1"/>
  <c r="Q609" i="2"/>
  <c r="E327" i="4"/>
  <c r="H1302" i="2"/>
  <c r="Q624" i="2"/>
  <c r="Q628" i="2"/>
  <c r="Q629" i="2"/>
  <c r="E346" i="4"/>
  <c r="H1324" i="2"/>
  <c r="H1307" i="2"/>
  <c r="J44" i="2"/>
  <c r="E26" i="13"/>
  <c r="J114" i="2"/>
  <c r="E513" i="13"/>
  <c r="F93" i="3"/>
  <c r="G93" i="3" s="1"/>
  <c r="I93" i="3" s="1"/>
  <c r="K93" i="3" s="1"/>
  <c r="A768" i="4"/>
  <c r="E809" i="4"/>
  <c r="F1310" i="2"/>
  <c r="F134" i="3"/>
  <c r="G134" i="3" s="1"/>
  <c r="F1326" i="2"/>
  <c r="O1326" i="2" s="1"/>
  <c r="E270" i="4"/>
  <c r="H1244" i="2"/>
  <c r="Q554" i="2"/>
  <c r="Q591" i="2"/>
  <c r="Q596" i="2"/>
  <c r="E142" i="4"/>
  <c r="Q598" i="2"/>
  <c r="G1289" i="2"/>
  <c r="Q607" i="2"/>
  <c r="E157" i="4"/>
  <c r="G1304" i="2"/>
  <c r="Q613" i="2"/>
  <c r="E167" i="4"/>
  <c r="Q623" i="2"/>
  <c r="H1316" i="2"/>
  <c r="E341" i="4"/>
  <c r="Q626" i="2"/>
  <c r="E1024" i="2"/>
  <c r="M1012" i="2"/>
  <c r="H1248" i="2"/>
  <c r="E1302" i="2"/>
  <c r="E317" i="4"/>
  <c r="F1284" i="2"/>
  <c r="E494" i="13" s="1"/>
  <c r="E316" i="4"/>
  <c r="H1291" i="2"/>
  <c r="O1291" i="2" s="1"/>
  <c r="E156" i="4"/>
  <c r="Q612" i="2"/>
  <c r="E163" i="4"/>
  <c r="G1310" i="2"/>
  <c r="E170" i="4"/>
  <c r="G1317" i="2"/>
  <c r="M1039" i="2"/>
  <c r="I923" i="4" s="1"/>
  <c r="J1177" i="2"/>
  <c r="G1243" i="2"/>
  <c r="A817" i="4"/>
  <c r="A816" i="4" s="1"/>
  <c r="A820" i="4"/>
  <c r="A819" i="4"/>
  <c r="A822" i="4"/>
  <c r="A818" i="4"/>
  <c r="J124" i="2"/>
  <c r="F101" i="3"/>
  <c r="G101" i="3" s="1"/>
  <c r="I101" i="3" s="1"/>
  <c r="K101" i="3" s="1"/>
  <c r="E1319" i="2"/>
  <c r="G1242" i="2"/>
  <c r="E139" i="4"/>
  <c r="E315" i="4"/>
  <c r="H1290" i="2"/>
  <c r="O1290" i="2" s="1"/>
  <c r="E147" i="4"/>
  <c r="G1294" i="2"/>
  <c r="O1294" i="2" s="1"/>
  <c r="E323" i="4"/>
  <c r="H1298" i="2"/>
  <c r="E155" i="4"/>
  <c r="E162" i="4"/>
  <c r="E169" i="4"/>
  <c r="G1316" i="2"/>
  <c r="E755" i="4"/>
  <c r="A755" i="4" s="1"/>
  <c r="F145" i="3"/>
  <c r="G145" i="3" s="1"/>
  <c r="I145" i="3" s="1"/>
  <c r="K145" i="3" s="1"/>
  <c r="I810" i="4"/>
  <c r="J1231" i="2"/>
  <c r="H1281" i="2"/>
  <c r="F1303" i="2"/>
  <c r="G1325" i="2"/>
  <c r="F128" i="3"/>
  <c r="G128" i="3" s="1"/>
  <c r="I128" i="3" s="1"/>
  <c r="K128" i="3" s="1"/>
  <c r="W170" i="5"/>
  <c r="F170" i="5"/>
  <c r="E531" i="13"/>
  <c r="A19" i="4"/>
  <c r="A20" i="4"/>
  <c r="AD21" i="5"/>
  <c r="D117" i="6"/>
  <c r="F778" i="2" s="1"/>
  <c r="F228" i="2" s="1"/>
  <c r="H114" i="6"/>
  <c r="E130" i="6"/>
  <c r="G791" i="2" s="1"/>
  <c r="G241" i="2" s="1"/>
  <c r="E1318" i="2"/>
  <c r="F100" i="3"/>
  <c r="G100" i="3" s="1"/>
  <c r="I100" i="3" s="1"/>
  <c r="K100" i="3" s="1"/>
  <c r="E132" i="4"/>
  <c r="G1279" i="2"/>
  <c r="E308" i="4"/>
  <c r="H1283" i="2"/>
  <c r="E140" i="4"/>
  <c r="G1287" i="2"/>
  <c r="E481" i="13"/>
  <c r="E1320" i="2"/>
  <c r="F102" i="3"/>
  <c r="G102" i="3" s="1"/>
  <c r="I102" i="3" s="1"/>
  <c r="K102" i="3" s="1"/>
  <c r="F116" i="3"/>
  <c r="G116" i="3" s="1"/>
  <c r="F1297" i="2"/>
  <c r="E526" i="13" s="1"/>
  <c r="F130" i="3"/>
  <c r="G130" i="3" s="1"/>
  <c r="I130" i="3" s="1"/>
  <c r="F1322" i="2"/>
  <c r="O1322" i="2" s="1"/>
  <c r="E95" i="4"/>
  <c r="G1241" i="2"/>
  <c r="E271" i="4"/>
  <c r="H1245" i="2"/>
  <c r="Q592" i="2"/>
  <c r="E138" i="4"/>
  <c r="G1285" i="2"/>
  <c r="G1293" i="2"/>
  <c r="O1293" i="2" s="1"/>
  <c r="G1301" i="2"/>
  <c r="E154" i="4"/>
  <c r="Q615" i="2"/>
  <c r="E161" i="4"/>
  <c r="E168" i="4"/>
  <c r="G1315" i="2"/>
  <c r="E343" i="4"/>
  <c r="H1318" i="2"/>
  <c r="E174" i="4"/>
  <c r="G1295" i="2"/>
  <c r="G1303" i="2"/>
  <c r="H1304" i="2"/>
  <c r="A74" i="4"/>
  <c r="A774" i="4"/>
  <c r="A773" i="4"/>
  <c r="A783" i="4"/>
  <c r="A785" i="4"/>
  <c r="A784" i="4"/>
  <c r="F235" i="3"/>
  <c r="G235" i="3" s="1"/>
  <c r="I235" i="3" s="1"/>
  <c r="K235" i="3" s="1"/>
  <c r="D50" i="3"/>
  <c r="E1314" i="2"/>
  <c r="O1314" i="2" s="1"/>
  <c r="E909" i="4"/>
  <c r="F98" i="3"/>
  <c r="G98" i="3" s="1"/>
  <c r="I98" i="3" s="1"/>
  <c r="K98" i="3" s="1"/>
  <c r="F1316" i="2"/>
  <c r="O1316" i="2" s="1"/>
  <c r="F124" i="3"/>
  <c r="G124" i="3" s="1"/>
  <c r="E269" i="4"/>
  <c r="H1243" i="2"/>
  <c r="E101" i="4"/>
  <c r="E304" i="4"/>
  <c r="H1279" i="2"/>
  <c r="E136" i="4"/>
  <c r="E144" i="4"/>
  <c r="E152" i="4"/>
  <c r="E328" i="4"/>
  <c r="H1303" i="2"/>
  <c r="E335" i="4"/>
  <c r="H1310" i="2"/>
  <c r="E166" i="4"/>
  <c r="E172" i="4"/>
  <c r="A788" i="4"/>
  <c r="A787" i="4"/>
  <c r="I1050" i="2"/>
  <c r="H1247" i="2"/>
  <c r="G1286" i="2"/>
  <c r="O1286" i="2" s="1"/>
  <c r="H1306" i="2"/>
  <c r="O1306" i="2" s="1"/>
  <c r="H1313" i="2"/>
  <c r="G1321" i="2"/>
  <c r="D45" i="3"/>
  <c r="A33" i="4"/>
  <c r="A68" i="4"/>
  <c r="A772" i="4"/>
  <c r="H1309" i="2"/>
  <c r="F200" i="3"/>
  <c r="G200" i="3" s="1"/>
  <c r="I200" i="3" s="1"/>
  <c r="K200" i="3" s="1"/>
  <c r="C47" i="3"/>
  <c r="A47" i="4"/>
  <c r="A57" i="4"/>
  <c r="A795" i="4"/>
  <c r="A801" i="4"/>
  <c r="A800" i="4"/>
  <c r="A799" i="4"/>
  <c r="A798" i="4"/>
  <c r="A796" i="4"/>
  <c r="E170" i="5"/>
  <c r="P170" i="5"/>
  <c r="I170" i="5"/>
  <c r="L1024" i="2"/>
  <c r="E898" i="4"/>
  <c r="L1327" i="2"/>
  <c r="A87" i="4"/>
  <c r="A86" i="4"/>
  <c r="A778" i="4"/>
  <c r="A864" i="4"/>
  <c r="A863" i="4"/>
  <c r="H170" i="5"/>
  <c r="U170" i="5"/>
  <c r="A81" i="4"/>
  <c r="A82" i="4"/>
  <c r="L170" i="5"/>
  <c r="V170" i="5"/>
  <c r="E41" i="3"/>
  <c r="AD161" i="5"/>
  <c r="F207" i="3"/>
  <c r="G207" i="3" s="1"/>
  <c r="I207" i="3" s="1"/>
  <c r="K207" i="3" s="1"/>
  <c r="E913" i="4"/>
  <c r="E917" i="4" s="1"/>
  <c r="A917" i="4" s="1"/>
  <c r="A41" i="4"/>
  <c r="A65" i="4"/>
  <c r="E782" i="4"/>
  <c r="A782" i="4" s="1"/>
  <c r="J50" i="5"/>
  <c r="AD50" i="5" s="1"/>
  <c r="J69" i="5"/>
  <c r="AD69" i="5" s="1"/>
  <c r="J122" i="5"/>
  <c r="AD122" i="5" s="1"/>
  <c r="AC170" i="5"/>
  <c r="Y170" i="5"/>
  <c r="AB90" i="6"/>
  <c r="O916" i="2" s="1"/>
  <c r="J91" i="6"/>
  <c r="E917" i="2" s="1"/>
  <c r="T91" i="6"/>
  <c r="H917" i="2" s="1"/>
  <c r="H569" i="2" s="1"/>
  <c r="E200" i="4" s="1"/>
  <c r="M170" i="5"/>
  <c r="N170" i="5"/>
  <c r="X170" i="5"/>
  <c r="J73" i="5"/>
  <c r="AD73" i="5" s="1"/>
  <c r="E65" i="6"/>
  <c r="G726" i="2" s="1"/>
  <c r="G176" i="2" s="1"/>
  <c r="H62" i="6"/>
  <c r="AB86" i="6"/>
  <c r="O912" i="2" s="1"/>
  <c r="Z170" i="5"/>
  <c r="J60" i="5"/>
  <c r="AD60" i="5" s="1"/>
  <c r="L37" i="6"/>
  <c r="V37" i="6"/>
  <c r="S78" i="6"/>
  <c r="L105" i="6"/>
  <c r="V105" i="6"/>
  <c r="AD169" i="5"/>
  <c r="X37" i="6"/>
  <c r="K863" i="2" s="1"/>
  <c r="P45" i="6"/>
  <c r="Z45" i="6"/>
  <c r="M871" i="2" s="1"/>
  <c r="C73" i="6"/>
  <c r="M105" i="6"/>
  <c r="W105" i="6"/>
  <c r="J931" i="2" s="1"/>
  <c r="J572" i="2" s="1"/>
  <c r="E376" i="4" s="1"/>
  <c r="E794" i="4"/>
  <c r="A794" i="4" s="1"/>
  <c r="A826" i="4"/>
  <c r="O170" i="5"/>
  <c r="G170" i="5"/>
  <c r="Q170" i="5"/>
  <c r="AA170" i="5"/>
  <c r="AD91" i="5"/>
  <c r="J117" i="5"/>
  <c r="AD117" i="5" s="1"/>
  <c r="H23" i="6"/>
  <c r="C29" i="6"/>
  <c r="N29" i="6"/>
  <c r="X29" i="6"/>
  <c r="K855" i="2" s="1"/>
  <c r="X45" i="6"/>
  <c r="K871" i="2" s="1"/>
  <c r="M21" i="6"/>
  <c r="W21" i="6"/>
  <c r="H18" i="6"/>
  <c r="S29" i="6"/>
  <c r="M37" i="6"/>
  <c r="W37" i="6"/>
  <c r="J863" i="2" s="1"/>
  <c r="J559" i="2" s="1"/>
  <c r="E363" i="4" s="1"/>
  <c r="L45" i="6"/>
  <c r="V45" i="6"/>
  <c r="S69" i="6"/>
  <c r="AA69" i="6"/>
  <c r="N895" i="2" s="1"/>
  <c r="H94" i="6"/>
  <c r="J29" i="6"/>
  <c r="E855" i="2" s="1"/>
  <c r="T29" i="6"/>
  <c r="H855" i="2" s="1"/>
  <c r="H558" i="2" s="1"/>
  <c r="E190" i="4" s="1"/>
  <c r="C37" i="6"/>
  <c r="N37" i="6"/>
  <c r="T45" i="6"/>
  <c r="H871" i="2" s="1"/>
  <c r="H560" i="2" s="1"/>
  <c r="E192" i="4" s="1"/>
  <c r="L97" i="6"/>
  <c r="V97" i="6"/>
  <c r="H107" i="6"/>
  <c r="J97" i="5"/>
  <c r="AD97" i="5" s="1"/>
  <c r="J140" i="5"/>
  <c r="AD140" i="5" s="1"/>
  <c r="H24" i="6"/>
  <c r="H25" i="6"/>
  <c r="O37" i="6"/>
  <c r="D60" i="6"/>
  <c r="H56" i="6"/>
  <c r="O91" i="6"/>
  <c r="Y91" i="6"/>
  <c r="L917" i="2" s="1"/>
  <c r="M97" i="6"/>
  <c r="W97" i="6"/>
  <c r="J923" i="2" s="1"/>
  <c r="J570" i="2" s="1"/>
  <c r="E374" i="4" s="1"/>
  <c r="K153" i="6"/>
  <c r="F979" i="2" s="1"/>
  <c r="F582" i="2" s="1"/>
  <c r="U153" i="6"/>
  <c r="V21" i="6"/>
  <c r="E29" i="6"/>
  <c r="G690" i="2" s="1"/>
  <c r="G140" i="2" s="1"/>
  <c r="O29" i="6"/>
  <c r="Y29" i="6"/>
  <c r="L855" i="2" s="1"/>
  <c r="G45" i="6"/>
  <c r="H39" i="6"/>
  <c r="AB43" i="6"/>
  <c r="O869" i="2" s="1"/>
  <c r="O97" i="6"/>
  <c r="Y97" i="6"/>
  <c r="L923" i="2" s="1"/>
  <c r="H95" i="6"/>
  <c r="P105" i="6"/>
  <c r="Z105" i="6"/>
  <c r="M931" i="2" s="1"/>
  <c r="K110" i="6"/>
  <c r="F936" i="2" s="1"/>
  <c r="F573" i="2" s="1"/>
  <c r="U110" i="6"/>
  <c r="P37" i="6"/>
  <c r="Z37" i="6"/>
  <c r="M863" i="2" s="1"/>
  <c r="K60" i="6"/>
  <c r="F886" i="2" s="1"/>
  <c r="F563" i="2" s="1"/>
  <c r="U60" i="6"/>
  <c r="H55" i="6"/>
  <c r="J78" i="6"/>
  <c r="E904" i="2" s="1"/>
  <c r="T78" i="6"/>
  <c r="H904" i="2" s="1"/>
  <c r="H567" i="2" s="1"/>
  <c r="E199" i="4" s="1"/>
  <c r="P97" i="6"/>
  <c r="Z97" i="6"/>
  <c r="M923" i="2" s="1"/>
  <c r="F105" i="6"/>
  <c r="H766" i="2" s="1"/>
  <c r="H216" i="2" s="1"/>
  <c r="S105" i="6"/>
  <c r="AA105" i="6"/>
  <c r="N931" i="2" s="1"/>
  <c r="H165" i="6"/>
  <c r="C169" i="6"/>
  <c r="L21" i="6"/>
  <c r="H19" i="6"/>
  <c r="F37" i="6"/>
  <c r="H698" i="2" s="1"/>
  <c r="H148" i="2" s="1"/>
  <c r="S37" i="6"/>
  <c r="AA37" i="6"/>
  <c r="N863" i="2" s="1"/>
  <c r="H33" i="6"/>
  <c r="K45" i="6"/>
  <c r="F871" i="2" s="1"/>
  <c r="F560" i="2" s="1"/>
  <c r="U45" i="6"/>
  <c r="K50" i="6"/>
  <c r="F876" i="2" s="1"/>
  <c r="F561" i="2" s="1"/>
  <c r="U50" i="6"/>
  <c r="L60" i="6"/>
  <c r="V60" i="6"/>
  <c r="K65" i="6"/>
  <c r="F891" i="2" s="1"/>
  <c r="F564" i="2" s="1"/>
  <c r="U65" i="6"/>
  <c r="AB76" i="6"/>
  <c r="O902" i="2" s="1"/>
  <c r="N91" i="6"/>
  <c r="X91" i="6"/>
  <c r="K917" i="2" s="1"/>
  <c r="F97" i="6"/>
  <c r="H758" i="2" s="1"/>
  <c r="H208" i="2" s="1"/>
  <c r="S97" i="6"/>
  <c r="AA97" i="6"/>
  <c r="N923" i="2" s="1"/>
  <c r="D97" i="6"/>
  <c r="F758" i="2" s="1"/>
  <c r="F208" i="2" s="1"/>
  <c r="H99" i="6"/>
  <c r="C110" i="6"/>
  <c r="M117" i="6"/>
  <c r="W117" i="6"/>
  <c r="J943" i="2" s="1"/>
  <c r="J575" i="2" s="1"/>
  <c r="E379" i="4" s="1"/>
  <c r="S122" i="6"/>
  <c r="G78" i="6"/>
  <c r="K117" i="6"/>
  <c r="F943" i="2" s="1"/>
  <c r="F575" i="2" s="1"/>
  <c r="U117" i="6"/>
  <c r="S130" i="6"/>
  <c r="AA130" i="6"/>
  <c r="N956" i="2" s="1"/>
  <c r="H132" i="6"/>
  <c r="C135" i="6"/>
  <c r="O140" i="6"/>
  <c r="J6" i="13"/>
  <c r="H101" i="6"/>
  <c r="C117" i="6"/>
  <c r="L117" i="6"/>
  <c r="V117" i="6"/>
  <c r="O135" i="6"/>
  <c r="Y135" i="6"/>
  <c r="L961" i="2" s="1"/>
  <c r="E140" i="6"/>
  <c r="G801" i="2" s="1"/>
  <c r="G251" i="2" s="1"/>
  <c r="H121" i="6"/>
  <c r="K169" i="6"/>
  <c r="F995" i="2" s="1"/>
  <c r="F584" i="2" s="1"/>
  <c r="U169" i="6"/>
  <c r="S161" i="6"/>
  <c r="H31" i="6"/>
  <c r="P117" i="6"/>
  <c r="Z117" i="6"/>
  <c r="M943" i="2" s="1"/>
  <c r="C130" i="6"/>
  <c r="H126" i="6"/>
  <c r="S145" i="6"/>
  <c r="AA145" i="6"/>
  <c r="N971" i="2" s="1"/>
  <c r="C153" i="6"/>
  <c r="H147" i="6"/>
  <c r="S140" i="6"/>
  <c r="AA140" i="6"/>
  <c r="N966" i="2" s="1"/>
  <c r="H142" i="6"/>
  <c r="C145" i="6"/>
  <c r="O153" i="6"/>
  <c r="Y153" i="6"/>
  <c r="L979" i="2" s="1"/>
  <c r="K161" i="6"/>
  <c r="F987" i="2" s="1"/>
  <c r="F583" i="2" s="1"/>
  <c r="U161" i="6"/>
  <c r="H155" i="6"/>
  <c r="A29" i="4" l="1"/>
  <c r="A28" i="4"/>
  <c r="O1313" i="2"/>
  <c r="E50" i="3"/>
  <c r="E911" i="4"/>
  <c r="A911" i="4" s="1"/>
  <c r="E45" i="3"/>
  <c r="O1307" i="2"/>
  <c r="A842" i="4"/>
  <c r="A840" i="4"/>
  <c r="A831" i="4"/>
  <c r="A839" i="4"/>
  <c r="A834" i="4"/>
  <c r="A836" i="4"/>
  <c r="A843" i="4"/>
  <c r="A833" i="4"/>
  <c r="A838" i="4"/>
  <c r="A832" i="4"/>
  <c r="A841" i="4"/>
  <c r="E46" i="3"/>
  <c r="O1287" i="2"/>
  <c r="O1289" i="2"/>
  <c r="O1317" i="2"/>
  <c r="O1288" i="2"/>
  <c r="E810" i="4"/>
  <c r="L810" i="4" s="1"/>
  <c r="A810" i="4" s="1"/>
  <c r="A802" i="4"/>
  <c r="A797" i="4"/>
  <c r="E47" i="3"/>
  <c r="I577" i="2"/>
  <c r="E295" i="4" s="1"/>
  <c r="I995" i="2"/>
  <c r="H1276" i="2" s="1"/>
  <c r="AB80" i="6"/>
  <c r="O906" i="2" s="1"/>
  <c r="I971" i="2"/>
  <c r="I581" i="2" s="1"/>
  <c r="E299" i="4" s="1"/>
  <c r="I966" i="2"/>
  <c r="I580" i="2" s="1"/>
  <c r="E298" i="4" s="1"/>
  <c r="I987" i="2"/>
  <c r="H1275" i="2" s="1"/>
  <c r="H1266" i="2"/>
  <c r="I899" i="2"/>
  <c r="H1258" i="2" s="1"/>
  <c r="N1258" i="2"/>
  <c r="H1263" i="2"/>
  <c r="I1259" i="2"/>
  <c r="I895" i="2"/>
  <c r="I565" i="2" s="1"/>
  <c r="E283" i="4" s="1"/>
  <c r="AB41" i="6"/>
  <c r="O867" i="2" s="1"/>
  <c r="J742" i="2"/>
  <c r="J192" i="2" s="1"/>
  <c r="J828" i="2"/>
  <c r="J278" i="2" s="1"/>
  <c r="AB164" i="6"/>
  <c r="O990" i="2" s="1"/>
  <c r="N1253" i="2"/>
  <c r="G1254" i="2"/>
  <c r="L561" i="2"/>
  <c r="E537" i="4" s="1"/>
  <c r="I876" i="2"/>
  <c r="H1253" i="2" s="1"/>
  <c r="AB129" i="6"/>
  <c r="O955" i="2" s="1"/>
  <c r="L581" i="2"/>
  <c r="E557" i="4" s="1"/>
  <c r="L578" i="2"/>
  <c r="E554" i="4" s="1"/>
  <c r="L567" i="2"/>
  <c r="E543" i="4" s="1"/>
  <c r="AB104" i="6"/>
  <c r="O930" i="2" s="1"/>
  <c r="G1269" i="2"/>
  <c r="AB152" i="6"/>
  <c r="O978" i="2" s="1"/>
  <c r="AB112" i="6"/>
  <c r="O938" i="2" s="1"/>
  <c r="N1268" i="2"/>
  <c r="K561" i="2"/>
  <c r="E451" i="4" s="1"/>
  <c r="AB120" i="6"/>
  <c r="O946" i="2" s="1"/>
  <c r="AB108" i="6"/>
  <c r="O934" i="2" s="1"/>
  <c r="J789" i="2"/>
  <c r="J239" i="2" s="1"/>
  <c r="J1252" i="2"/>
  <c r="J819" i="2"/>
  <c r="J269" i="2" s="1"/>
  <c r="I979" i="2"/>
  <c r="I582" i="2" s="1"/>
  <c r="E300" i="4" s="1"/>
  <c r="AB59" i="6"/>
  <c r="O885" i="2" s="1"/>
  <c r="J223" i="2"/>
  <c r="E1266" i="2" s="1"/>
  <c r="I909" i="2"/>
  <c r="I568" i="2" s="1"/>
  <c r="E286" i="4" s="1"/>
  <c r="N1267" i="2"/>
  <c r="L565" i="2"/>
  <c r="E541" i="4" s="1"/>
  <c r="P560" i="2"/>
  <c r="G971" i="2"/>
  <c r="G581" i="2" s="1"/>
  <c r="I855" i="2"/>
  <c r="I558" i="2" s="1"/>
  <c r="E276" i="4" s="1"/>
  <c r="AB52" i="6"/>
  <c r="O878" i="2" s="1"/>
  <c r="AB72" i="6"/>
  <c r="O898" i="2" s="1"/>
  <c r="AB32" i="6"/>
  <c r="O858" i="2" s="1"/>
  <c r="I1272" i="2"/>
  <c r="I948" i="2"/>
  <c r="I576" i="2" s="1"/>
  <c r="E294" i="4" s="1"/>
  <c r="I871" i="2"/>
  <c r="I560" i="2" s="1"/>
  <c r="E278" i="4" s="1"/>
  <c r="I936" i="2"/>
  <c r="I573" i="2" s="1"/>
  <c r="E291" i="4" s="1"/>
  <c r="Q562" i="2"/>
  <c r="G961" i="2"/>
  <c r="G579" i="2" s="1"/>
  <c r="E125" i="4" s="1"/>
  <c r="L573" i="2"/>
  <c r="E549" i="4" s="1"/>
  <c r="G1263" i="2"/>
  <c r="I956" i="2"/>
  <c r="H1270" i="2" s="1"/>
  <c r="AB159" i="6"/>
  <c r="O985" i="2" s="1"/>
  <c r="I863" i="2"/>
  <c r="I559" i="2" s="1"/>
  <c r="E277" i="4" s="1"/>
  <c r="K1275" i="2"/>
  <c r="AB82" i="6"/>
  <c r="O908" i="2" s="1"/>
  <c r="K568" i="2"/>
  <c r="E458" i="4" s="1"/>
  <c r="I904" i="2"/>
  <c r="H1259" i="2" s="1"/>
  <c r="G966" i="2"/>
  <c r="G580" i="2" s="1"/>
  <c r="E126" i="4" s="1"/>
  <c r="AB89" i="6"/>
  <c r="O915" i="2" s="1"/>
  <c r="AB115" i="6"/>
  <c r="O941" i="2" s="1"/>
  <c r="I923" i="2"/>
  <c r="I570" i="2" s="1"/>
  <c r="E288" i="4" s="1"/>
  <c r="AB47" i="6"/>
  <c r="O873" i="2" s="1"/>
  <c r="AB157" i="6"/>
  <c r="O983" i="2" s="1"/>
  <c r="M566" i="2"/>
  <c r="E628" i="4" s="1"/>
  <c r="I891" i="2"/>
  <c r="H1256" i="2" s="1"/>
  <c r="AB87" i="6"/>
  <c r="O913" i="2" s="1"/>
  <c r="AB67" i="6"/>
  <c r="O893" i="2" s="1"/>
  <c r="L580" i="2"/>
  <c r="E556" i="4" s="1"/>
  <c r="F173" i="3"/>
  <c r="G173" i="3" s="1"/>
  <c r="I173" i="3" s="1"/>
  <c r="K173" i="3" s="1"/>
  <c r="J235" i="2"/>
  <c r="E1269" i="2" s="1"/>
  <c r="AB139" i="6"/>
  <c r="O965" i="2" s="1"/>
  <c r="H161" i="6"/>
  <c r="AB161" i="6" s="1"/>
  <c r="O987" i="2" s="1"/>
  <c r="AB124" i="6"/>
  <c r="O950" i="2" s="1"/>
  <c r="K1270" i="2"/>
  <c r="G936" i="2"/>
  <c r="G573" i="2" s="1"/>
  <c r="E119" i="4" s="1"/>
  <c r="J1267" i="2"/>
  <c r="L575" i="2"/>
  <c r="E551" i="4" s="1"/>
  <c r="AB34" i="6"/>
  <c r="O860" i="2" s="1"/>
  <c r="H69" i="6"/>
  <c r="AB69" i="6" s="1"/>
  <c r="O895" i="2" s="1"/>
  <c r="K1257" i="2"/>
  <c r="M565" i="2"/>
  <c r="E627" i="4" s="1"/>
  <c r="I961" i="2"/>
  <c r="I579" i="2" s="1"/>
  <c r="E297" i="4" s="1"/>
  <c r="P567" i="2"/>
  <c r="AB168" i="6"/>
  <c r="O994" i="2" s="1"/>
  <c r="P579" i="2"/>
  <c r="AB119" i="6"/>
  <c r="O945" i="2" s="1"/>
  <c r="AB144" i="6"/>
  <c r="O970" i="2" s="1"/>
  <c r="J805" i="2"/>
  <c r="J255" i="2" s="1"/>
  <c r="AB20" i="6"/>
  <c r="O846" i="2" s="1"/>
  <c r="I931" i="2"/>
  <c r="H1264" i="2" s="1"/>
  <c r="P584" i="2"/>
  <c r="L576" i="2"/>
  <c r="E552" i="4" s="1"/>
  <c r="G899" i="2"/>
  <c r="G566" i="2" s="1"/>
  <c r="E112" i="4" s="1"/>
  <c r="AB149" i="6"/>
  <c r="O975" i="2" s="1"/>
  <c r="K1253" i="2"/>
  <c r="M561" i="2"/>
  <c r="E623" i="4" s="1"/>
  <c r="K1273" i="2"/>
  <c r="M581" i="2"/>
  <c r="E643" i="4" s="1"/>
  <c r="H21" i="6"/>
  <c r="AB21" i="6" s="1"/>
  <c r="J1258" i="2"/>
  <c r="L566" i="2"/>
  <c r="E542" i="4" s="1"/>
  <c r="G895" i="2"/>
  <c r="G565" i="2" s="1"/>
  <c r="E111" i="4" s="1"/>
  <c r="AB116" i="6"/>
  <c r="O942" i="2" s="1"/>
  <c r="J763" i="2"/>
  <c r="J213" i="2" s="1"/>
  <c r="AB134" i="6"/>
  <c r="O960" i="2" s="1"/>
  <c r="J827" i="2"/>
  <c r="J277" i="2" s="1"/>
  <c r="H1254" i="2"/>
  <c r="J696" i="2"/>
  <c r="J146" i="2" s="1"/>
  <c r="G886" i="2"/>
  <c r="G563" i="2" s="1"/>
  <c r="E109" i="4" s="1"/>
  <c r="G891" i="2"/>
  <c r="G564" i="2" s="1"/>
  <c r="E110" i="4" s="1"/>
  <c r="G876" i="2"/>
  <c r="G561" i="2" s="1"/>
  <c r="E107" i="4" s="1"/>
  <c r="AB93" i="6"/>
  <c r="O919" i="2" s="1"/>
  <c r="I1258" i="2"/>
  <c r="K566" i="2"/>
  <c r="E456" i="4" s="1"/>
  <c r="AB156" i="6"/>
  <c r="O982" i="2" s="1"/>
  <c r="J817" i="2"/>
  <c r="J267" i="2" s="1"/>
  <c r="G904" i="2"/>
  <c r="G567" i="2" s="1"/>
  <c r="AB148" i="6"/>
  <c r="O974" i="2" s="1"/>
  <c r="AB150" i="6"/>
  <c r="O976" i="2" s="1"/>
  <c r="AB85" i="6"/>
  <c r="O911" i="2" s="1"/>
  <c r="H122" i="6"/>
  <c r="AB122" i="6" s="1"/>
  <c r="O948" i="2" s="1"/>
  <c r="P564" i="2"/>
  <c r="K581" i="2"/>
  <c r="E471" i="4" s="1"/>
  <c r="I1273" i="2"/>
  <c r="K1261" i="2"/>
  <c r="M569" i="2"/>
  <c r="E631" i="4" s="1"/>
  <c r="K1271" i="2"/>
  <c r="M579" i="2"/>
  <c r="E641" i="4" s="1"/>
  <c r="K563" i="2"/>
  <c r="E453" i="4" s="1"/>
  <c r="I1255" i="2"/>
  <c r="N1261" i="2"/>
  <c r="P569" i="2"/>
  <c r="K579" i="2"/>
  <c r="E469" i="4" s="1"/>
  <c r="I1271" i="2"/>
  <c r="N1274" i="2"/>
  <c r="P582" i="2"/>
  <c r="G948" i="2"/>
  <c r="G576" i="2" s="1"/>
  <c r="E122" i="4" s="1"/>
  <c r="S170" i="6"/>
  <c r="H50" i="6"/>
  <c r="AB50" i="6" s="1"/>
  <c r="O876" i="2" s="1"/>
  <c r="K1276" i="2"/>
  <c r="M584" i="2"/>
  <c r="E646" i="4" s="1"/>
  <c r="M582" i="2"/>
  <c r="E644" i="4" s="1"/>
  <c r="K1274" i="2"/>
  <c r="AB17" i="6"/>
  <c r="O843" i="2" s="1"/>
  <c r="J678" i="2"/>
  <c r="J128" i="2" s="1"/>
  <c r="AB160" i="6"/>
  <c r="O986" i="2" s="1"/>
  <c r="J821" i="2"/>
  <c r="J271" i="2" s="1"/>
  <c r="AB27" i="6"/>
  <c r="O853" i="2" s="1"/>
  <c r="J688" i="2"/>
  <c r="J138" i="2" s="1"/>
  <c r="I1262" i="2"/>
  <c r="K570" i="2"/>
  <c r="E460" i="4" s="1"/>
  <c r="AB40" i="6"/>
  <c r="O866" i="2" s="1"/>
  <c r="J701" i="2"/>
  <c r="J151" i="2" s="1"/>
  <c r="G956" i="2"/>
  <c r="G578" i="2" s="1"/>
  <c r="F158" i="3"/>
  <c r="G158" i="3" s="1"/>
  <c r="I158" i="3" s="1"/>
  <c r="K158" i="3" s="1"/>
  <c r="J163" i="2"/>
  <c r="E1254" i="2" s="1"/>
  <c r="K1250" i="2"/>
  <c r="M558" i="2"/>
  <c r="E620" i="4" s="1"/>
  <c r="K578" i="2"/>
  <c r="E468" i="4" s="1"/>
  <c r="I1270" i="2"/>
  <c r="N1265" i="2"/>
  <c r="P573" i="2"/>
  <c r="K1265" i="2"/>
  <c r="M573" i="2"/>
  <c r="E635" i="4" s="1"/>
  <c r="G995" i="2"/>
  <c r="G584" i="2" s="1"/>
  <c r="E130" i="4" s="1"/>
  <c r="AB16" i="6"/>
  <c r="O842" i="2" s="1"/>
  <c r="J677" i="2"/>
  <c r="J127" i="2" s="1"/>
  <c r="L583" i="2"/>
  <c r="E559" i="4" s="1"/>
  <c r="AB127" i="6"/>
  <c r="O953" i="2" s="1"/>
  <c r="AB103" i="6"/>
  <c r="O929" i="2" s="1"/>
  <c r="K583" i="2"/>
  <c r="E473" i="4" s="1"/>
  <c r="I1275" i="2"/>
  <c r="P583" i="2"/>
  <c r="N1275" i="2"/>
  <c r="I1268" i="2"/>
  <c r="K576" i="2"/>
  <c r="E466" i="4" s="1"/>
  <c r="N1250" i="2"/>
  <c r="P558" i="2"/>
  <c r="J1255" i="2"/>
  <c r="L563" i="2"/>
  <c r="E539" i="4" s="1"/>
  <c r="C170" i="6"/>
  <c r="E831" i="2" s="1"/>
  <c r="E7" i="13" s="1"/>
  <c r="J1264" i="2"/>
  <c r="L572" i="2"/>
  <c r="E548" i="4" s="1"/>
  <c r="AB64" i="6"/>
  <c r="O890" i="2" s="1"/>
  <c r="J725" i="2"/>
  <c r="J175" i="2" s="1"/>
  <c r="G987" i="2"/>
  <c r="G583" i="2" s="1"/>
  <c r="E129" i="4" s="1"/>
  <c r="P170" i="6"/>
  <c r="AB133" i="6"/>
  <c r="O959" i="2" s="1"/>
  <c r="H473" i="2"/>
  <c r="E928" i="4" s="1"/>
  <c r="A928" i="4" s="1"/>
  <c r="A925" i="4" s="1"/>
  <c r="A927" i="4" s="1"/>
  <c r="AB71" i="6"/>
  <c r="O897" i="2" s="1"/>
  <c r="AB36" i="6"/>
  <c r="O862" i="2" s="1"/>
  <c r="L568" i="2"/>
  <c r="E544" i="4" s="1"/>
  <c r="M567" i="2"/>
  <c r="E629" i="4" s="1"/>
  <c r="I1274" i="2"/>
  <c r="K582" i="2"/>
  <c r="E201" i="4"/>
  <c r="E202" i="4"/>
  <c r="AB151" i="6"/>
  <c r="O977" i="2" s="1"/>
  <c r="J812" i="2"/>
  <c r="J262" i="2" s="1"/>
  <c r="J1256" i="2"/>
  <c r="L564" i="2"/>
  <c r="E540" i="4" s="1"/>
  <c r="I1267" i="2"/>
  <c r="K575" i="2"/>
  <c r="E465" i="4" s="1"/>
  <c r="K1249" i="2"/>
  <c r="M557" i="2"/>
  <c r="E619" i="4" s="1"/>
  <c r="E568" i="2"/>
  <c r="AB58" i="6"/>
  <c r="O884" i="2" s="1"/>
  <c r="J719" i="2"/>
  <c r="J169" i="2" s="1"/>
  <c r="AB48" i="6"/>
  <c r="O874" i="2" s="1"/>
  <c r="J709" i="2"/>
  <c r="J159" i="2" s="1"/>
  <c r="H91" i="6"/>
  <c r="J752" i="2" s="1"/>
  <c r="I752" i="2"/>
  <c r="I202" i="2" s="1"/>
  <c r="I1249" i="2"/>
  <c r="K557" i="2"/>
  <c r="E447" i="4" s="1"/>
  <c r="N1255" i="2"/>
  <c r="P563" i="2"/>
  <c r="I1264" i="2"/>
  <c r="K572" i="2"/>
  <c r="E462" i="4" s="1"/>
  <c r="AB143" i="6"/>
  <c r="O969" i="2" s="1"/>
  <c r="AB96" i="6"/>
  <c r="O922" i="2" s="1"/>
  <c r="O170" i="6"/>
  <c r="AB49" i="6"/>
  <c r="O875" i="2" s="1"/>
  <c r="AB109" i="6"/>
  <c r="O935" i="2" s="1"/>
  <c r="J770" i="2"/>
  <c r="J220" i="2" s="1"/>
  <c r="J569" i="2"/>
  <c r="E373" i="4" s="1"/>
  <c r="J1249" i="2"/>
  <c r="L557" i="2"/>
  <c r="E533" i="4" s="1"/>
  <c r="K1268" i="2"/>
  <c r="M576" i="2"/>
  <c r="E638" i="4" s="1"/>
  <c r="AB68" i="6"/>
  <c r="O894" i="2" s="1"/>
  <c r="J729" i="2"/>
  <c r="J179" i="2" s="1"/>
  <c r="H83" i="6"/>
  <c r="E744" i="2"/>
  <c r="E194" i="2" s="1"/>
  <c r="J1251" i="2"/>
  <c r="L559" i="2"/>
  <c r="E535" i="4" s="1"/>
  <c r="G979" i="2"/>
  <c r="G582" i="2" s="1"/>
  <c r="E128" i="4" s="1"/>
  <c r="K1260" i="2"/>
  <c r="M568" i="2"/>
  <c r="E630" i="4" s="1"/>
  <c r="I1265" i="2"/>
  <c r="K573" i="2"/>
  <c r="E463" i="4" s="1"/>
  <c r="J580" i="2"/>
  <c r="E384" i="4" s="1"/>
  <c r="AB163" i="6"/>
  <c r="O989" i="2" s="1"/>
  <c r="J824" i="2"/>
  <c r="J274" i="2" s="1"/>
  <c r="I1257" i="2"/>
  <c r="K565" i="2"/>
  <c r="E455" i="4" s="1"/>
  <c r="I917" i="2"/>
  <c r="I569" i="2" s="1"/>
  <c r="E287" i="4" s="1"/>
  <c r="J1276" i="2"/>
  <c r="L584" i="2"/>
  <c r="E560" i="4" s="1"/>
  <c r="G1266" i="2"/>
  <c r="AB54" i="6"/>
  <c r="O880" i="2" s="1"/>
  <c r="J715" i="2"/>
  <c r="J165" i="2" s="1"/>
  <c r="AB63" i="6"/>
  <c r="O889" i="2" s="1"/>
  <c r="J724" i="2"/>
  <c r="J174" i="2" s="1"/>
  <c r="I1276" i="2"/>
  <c r="K584" i="2"/>
  <c r="E474" i="4" s="1"/>
  <c r="M563" i="2"/>
  <c r="E625" i="4" s="1"/>
  <c r="K1255" i="2"/>
  <c r="I170" i="6"/>
  <c r="K831" i="2" s="1"/>
  <c r="K739" i="2"/>
  <c r="I487" i="2" s="1"/>
  <c r="I1256" i="2"/>
  <c r="K564" i="2"/>
  <c r="E454" i="4" s="1"/>
  <c r="AB57" i="6"/>
  <c r="O883" i="2" s="1"/>
  <c r="M564" i="2"/>
  <c r="E626" i="4" s="1"/>
  <c r="G863" i="2"/>
  <c r="G559" i="2" s="1"/>
  <c r="E105" i="4" s="1"/>
  <c r="AB15" i="6"/>
  <c r="O841" i="2" s="1"/>
  <c r="D170" i="6"/>
  <c r="F831" i="2" s="1"/>
  <c r="E8" i="13" s="1"/>
  <c r="AB138" i="6"/>
  <c r="O964" i="2" s="1"/>
  <c r="J799" i="2"/>
  <c r="J249" i="2" s="1"/>
  <c r="G909" i="2"/>
  <c r="G568" i="2" s="1"/>
  <c r="K1272" i="2"/>
  <c r="M580" i="2"/>
  <c r="E642" i="4" s="1"/>
  <c r="N1260" i="2"/>
  <c r="P568" i="2"/>
  <c r="AB26" i="6"/>
  <c r="O852" i="2" s="1"/>
  <c r="J687" i="2"/>
  <c r="J137" i="2" s="1"/>
  <c r="AB28" i="6"/>
  <c r="O854" i="2" s="1"/>
  <c r="AB24" i="6"/>
  <c r="O850" i="2" s="1"/>
  <c r="J685" i="2"/>
  <c r="J135" i="2" s="1"/>
  <c r="I1250" i="2"/>
  <c r="K558" i="2"/>
  <c r="A915" i="4"/>
  <c r="A912" i="4"/>
  <c r="A916" i="4"/>
  <c r="A913" i="4"/>
  <c r="A914" i="4"/>
  <c r="N1249" i="2"/>
  <c r="P557" i="2"/>
  <c r="A812" i="4"/>
  <c r="A811" i="4"/>
  <c r="A806" i="4"/>
  <c r="A809" i="4"/>
  <c r="A805" i="4"/>
  <c r="A804" i="4"/>
  <c r="A807" i="4"/>
  <c r="N1085" i="2"/>
  <c r="A808" i="4"/>
  <c r="AB147" i="6"/>
  <c r="O973" i="2" s="1"/>
  <c r="J808" i="2"/>
  <c r="J258" i="2" s="1"/>
  <c r="AB121" i="6"/>
  <c r="O947" i="2" s="1"/>
  <c r="J782" i="2"/>
  <c r="J232" i="2" s="1"/>
  <c r="G943" i="2"/>
  <c r="G575" i="2" s="1"/>
  <c r="N1270" i="2"/>
  <c r="P578" i="2"/>
  <c r="G917" i="2"/>
  <c r="G569" i="2" s="1"/>
  <c r="L170" i="6"/>
  <c r="G847" i="2"/>
  <c r="AB95" i="6"/>
  <c r="O921" i="2" s="1"/>
  <c r="J756" i="2"/>
  <c r="J206" i="2" s="1"/>
  <c r="J1261" i="2"/>
  <c r="L569" i="2"/>
  <c r="E545" i="4" s="1"/>
  <c r="W170" i="6"/>
  <c r="J996" i="2" s="1"/>
  <c r="J847" i="2"/>
  <c r="J557" i="2" s="1"/>
  <c r="G855" i="2"/>
  <c r="G558" i="2" s="1"/>
  <c r="AA170" i="6"/>
  <c r="N996" i="2" s="1"/>
  <c r="F76" i="3"/>
  <c r="G76" i="3" s="1"/>
  <c r="I76" i="3" s="1"/>
  <c r="K76" i="3" s="1"/>
  <c r="E1246" i="2"/>
  <c r="O1284" i="2"/>
  <c r="F72" i="3"/>
  <c r="G72" i="3" s="1"/>
  <c r="I72" i="3" s="1"/>
  <c r="K72" i="3" s="1"/>
  <c r="E1242" i="2"/>
  <c r="E533" i="13"/>
  <c r="O1301" i="2"/>
  <c r="O1315" i="2"/>
  <c r="C56" i="3"/>
  <c r="E56" i="3" s="1"/>
  <c r="E54" i="3"/>
  <c r="G473" i="2"/>
  <c r="A907" i="4"/>
  <c r="A903" i="4"/>
  <c r="A905" i="4"/>
  <c r="A900" i="4"/>
  <c r="A904" i="4"/>
  <c r="A910" i="4"/>
  <c r="A908" i="4"/>
  <c r="A909" i="4"/>
  <c r="A906" i="4"/>
  <c r="I1085" i="2"/>
  <c r="I25" i="4"/>
  <c r="A25" i="4" s="1"/>
  <c r="J1274" i="2"/>
  <c r="L582" i="2"/>
  <c r="E558" i="4" s="1"/>
  <c r="H117" i="6"/>
  <c r="E778" i="2"/>
  <c r="E228" i="2" s="1"/>
  <c r="K1262" i="2"/>
  <c r="M570" i="2"/>
  <c r="E632" i="4" s="1"/>
  <c r="H37" i="6"/>
  <c r="E698" i="2"/>
  <c r="E148" i="2" s="1"/>
  <c r="E547" i="13"/>
  <c r="O1319" i="2"/>
  <c r="O1309" i="2"/>
  <c r="E48" i="3"/>
  <c r="N1273" i="2"/>
  <c r="P581" i="2"/>
  <c r="AB101" i="6"/>
  <c r="O927" i="2" s="1"/>
  <c r="J762" i="2"/>
  <c r="J212" i="2" s="1"/>
  <c r="AB165" i="6"/>
  <c r="O991" i="2" s="1"/>
  <c r="J826" i="2"/>
  <c r="J276" i="2" s="1"/>
  <c r="V170" i="6"/>
  <c r="I847" i="2"/>
  <c r="J170" i="5"/>
  <c r="E542" i="13"/>
  <c r="O1283" i="2"/>
  <c r="A862" i="4"/>
  <c r="A861" i="4"/>
  <c r="A860" i="4"/>
  <c r="A859" i="4"/>
  <c r="AB33" i="6"/>
  <c r="O859" i="2" s="1"/>
  <c r="J694" i="2"/>
  <c r="J144" i="2" s="1"/>
  <c r="AB56" i="6"/>
  <c r="O882" i="2" s="1"/>
  <c r="J717" i="2"/>
  <c r="J167" i="2" s="1"/>
  <c r="E558" i="2"/>
  <c r="I1251" i="2"/>
  <c r="K559" i="2"/>
  <c r="E449" i="4" s="1"/>
  <c r="J170" i="6"/>
  <c r="E996" i="2" s="1"/>
  <c r="A30" i="4"/>
  <c r="AD170" i="5"/>
  <c r="E557" i="13"/>
  <c r="O1325" i="2"/>
  <c r="F70" i="3"/>
  <c r="G70" i="3" s="1"/>
  <c r="I70" i="3" s="1"/>
  <c r="K70" i="3" s="1"/>
  <c r="E1240" i="2"/>
  <c r="A879" i="4"/>
  <c r="A878" i="4"/>
  <c r="A881" i="4"/>
  <c r="O1310" i="2"/>
  <c r="H140" i="6"/>
  <c r="E801" i="2"/>
  <c r="E251" i="2" s="1"/>
  <c r="E527" i="13"/>
  <c r="O1298" i="2"/>
  <c r="F585" i="2"/>
  <c r="F632" i="2" s="1"/>
  <c r="I47" i="12" s="1"/>
  <c r="H585" i="2"/>
  <c r="H632" i="2" s="1"/>
  <c r="K569" i="2"/>
  <c r="E459" i="4" s="1"/>
  <c r="I1261" i="2"/>
  <c r="J1250" i="2"/>
  <c r="L558" i="2"/>
  <c r="AB18" i="6"/>
  <c r="O844" i="2" s="1"/>
  <c r="J679" i="2"/>
  <c r="J129" i="2" s="1"/>
  <c r="O1303" i="2"/>
  <c r="AB31" i="6"/>
  <c r="O857" i="2" s="1"/>
  <c r="J692" i="2"/>
  <c r="J142" i="2" s="1"/>
  <c r="H29" i="6"/>
  <c r="E690" i="2"/>
  <c r="E140" i="2" s="1"/>
  <c r="G931" i="2"/>
  <c r="A791" i="4"/>
  <c r="A792" i="4"/>
  <c r="A793" i="4"/>
  <c r="AB62" i="6"/>
  <c r="O888" i="2" s="1"/>
  <c r="J723" i="2"/>
  <c r="J173" i="2" s="1"/>
  <c r="E545" i="13"/>
  <c r="O1318" i="2"/>
  <c r="E567" i="2"/>
  <c r="H60" i="6"/>
  <c r="F721" i="2"/>
  <c r="F171" i="2" s="1"/>
  <c r="H105" i="6"/>
  <c r="K170" i="6"/>
  <c r="F996" i="2" s="1"/>
  <c r="T170" i="6"/>
  <c r="H996" i="2" s="1"/>
  <c r="N170" i="6"/>
  <c r="E569" i="2"/>
  <c r="A781" i="4"/>
  <c r="A779" i="4"/>
  <c r="A780" i="4"/>
  <c r="Z170" i="6"/>
  <c r="M996" i="2" s="1"/>
  <c r="E1248" i="2"/>
  <c r="F78" i="3"/>
  <c r="G78" i="3" s="1"/>
  <c r="I78" i="3" s="1"/>
  <c r="K78" i="3" s="1"/>
  <c r="E541" i="13"/>
  <c r="O1282" i="2"/>
  <c r="E553" i="13"/>
  <c r="O1323" i="2"/>
  <c r="E29" i="13"/>
  <c r="E555" i="13"/>
  <c r="O1324" i="2"/>
  <c r="O1247" i="2"/>
  <c r="E40" i="3"/>
  <c r="C52" i="3"/>
  <c r="D52" i="3"/>
  <c r="D58" i="3" s="1"/>
  <c r="F73" i="3"/>
  <c r="G73" i="3" s="1"/>
  <c r="I73" i="3" s="1"/>
  <c r="K73" i="3" s="1"/>
  <c r="E1243" i="2"/>
  <c r="AB137" i="6"/>
  <c r="O963" i="2" s="1"/>
  <c r="J798" i="2"/>
  <c r="J248" i="2" s="1"/>
  <c r="E537" i="13"/>
  <c r="O1304" i="2"/>
  <c r="A837" i="4"/>
  <c r="E1244" i="2"/>
  <c r="F74" i="3"/>
  <c r="G74" i="3" s="1"/>
  <c r="I74" i="3" s="1"/>
  <c r="K74" i="3" s="1"/>
  <c r="O1297" i="2"/>
  <c r="K1267" i="2"/>
  <c r="M575" i="2"/>
  <c r="E637" i="4" s="1"/>
  <c r="AB19" i="6"/>
  <c r="O845" i="2" s="1"/>
  <c r="J680" i="2"/>
  <c r="J130" i="2" s="1"/>
  <c r="E549" i="13"/>
  <c r="O1320" i="2"/>
  <c r="E520" i="13"/>
  <c r="O1281" i="2"/>
  <c r="H110" i="6"/>
  <c r="E771" i="2"/>
  <c r="E221" i="2" s="1"/>
  <c r="H169" i="6"/>
  <c r="E830" i="2"/>
  <c r="E280" i="2" s="1"/>
  <c r="J1262" i="2"/>
  <c r="L570" i="2"/>
  <c r="E546" i="4" s="1"/>
  <c r="M170" i="6"/>
  <c r="K1252" i="2"/>
  <c r="M560" i="2"/>
  <c r="E622" i="4" s="1"/>
  <c r="E518" i="13"/>
  <c r="O1279" i="2"/>
  <c r="E170" i="6"/>
  <c r="G831" i="2" s="1"/>
  <c r="E9" i="13" s="1"/>
  <c r="I943" i="2"/>
  <c r="AB99" i="6"/>
  <c r="O925" i="2" s="1"/>
  <c r="J760" i="2"/>
  <c r="AB107" i="6"/>
  <c r="O933" i="2" s="1"/>
  <c r="J768" i="2"/>
  <c r="J218" i="2" s="1"/>
  <c r="Y170" i="6"/>
  <c r="L996" i="2" s="1"/>
  <c r="AB126" i="6"/>
  <c r="O952" i="2" s="1"/>
  <c r="J787" i="2"/>
  <c r="J237" i="2" s="1"/>
  <c r="J1271" i="2"/>
  <c r="L579" i="2"/>
  <c r="E555" i="4" s="1"/>
  <c r="H78" i="6"/>
  <c r="I739" i="2"/>
  <c r="I189" i="2" s="1"/>
  <c r="N1262" i="2"/>
  <c r="P570" i="2"/>
  <c r="P580" i="2"/>
  <c r="N1272" i="2"/>
  <c r="H130" i="6"/>
  <c r="E791" i="2"/>
  <c r="E241" i="2" s="1"/>
  <c r="N1264" i="2"/>
  <c r="P572" i="2"/>
  <c r="AB55" i="6"/>
  <c r="O881" i="2" s="1"/>
  <c r="J716" i="2"/>
  <c r="J166" i="2" s="1"/>
  <c r="AB39" i="6"/>
  <c r="O865" i="2" s="1"/>
  <c r="J700" i="2"/>
  <c r="J150" i="2" s="1"/>
  <c r="G923" i="2"/>
  <c r="AB94" i="6"/>
  <c r="O920" i="2" s="1"/>
  <c r="J755" i="2"/>
  <c r="J205" i="2" s="1"/>
  <c r="H97" i="6"/>
  <c r="U170" i="6"/>
  <c r="A896" i="4"/>
  <c r="A899" i="4" s="1"/>
  <c r="A898" i="4"/>
  <c r="A897" i="4"/>
  <c r="AB114" i="6"/>
  <c r="O940" i="2" s="1"/>
  <c r="J775" i="2"/>
  <c r="J225" i="2" s="1"/>
  <c r="M1024" i="2"/>
  <c r="E889" i="4" s="1"/>
  <c r="A889" i="4" s="1"/>
  <c r="E509" i="13"/>
  <c r="O1292" i="2"/>
  <c r="O1312" i="2"/>
  <c r="O1311" i="2"/>
  <c r="E117" i="4"/>
  <c r="Q571" i="2"/>
  <c r="E120" i="4"/>
  <c r="Q574" i="2"/>
  <c r="F75" i="3"/>
  <c r="G75" i="3" s="1"/>
  <c r="I75" i="3" s="1"/>
  <c r="K75" i="3" s="1"/>
  <c r="E1245" i="2"/>
  <c r="A814" i="4"/>
  <c r="N1023" i="2"/>
  <c r="A835" i="4"/>
  <c r="AB132" i="6"/>
  <c r="O958" i="2" s="1"/>
  <c r="J793" i="2"/>
  <c r="J243" i="2" s="1"/>
  <c r="H153" i="6"/>
  <c r="E814" i="2"/>
  <c r="E264" i="2" s="1"/>
  <c r="K1251" i="2"/>
  <c r="M559" i="2"/>
  <c r="E923" i="4"/>
  <c r="A923" i="4" s="1"/>
  <c r="A919" i="4" s="1"/>
  <c r="A776" i="4"/>
  <c r="A777" i="4"/>
  <c r="A769" i="4"/>
  <c r="A770" i="4"/>
  <c r="A771" i="4"/>
  <c r="A698" i="4"/>
  <c r="A751" i="4"/>
  <c r="A747" i="4"/>
  <c r="A743" i="4"/>
  <c r="A739" i="4"/>
  <c r="A735" i="4"/>
  <c r="A731" i="4"/>
  <c r="A727" i="4"/>
  <c r="A723" i="4"/>
  <c r="A719" i="4"/>
  <c r="A715" i="4"/>
  <c r="A711" i="4"/>
  <c r="A707" i="4"/>
  <c r="A703" i="4"/>
  <c r="A752" i="4"/>
  <c r="A738" i="4"/>
  <c r="A729" i="4"/>
  <c r="A720" i="4"/>
  <c r="A706" i="4"/>
  <c r="A742" i="4"/>
  <c r="A733" i="4"/>
  <c r="A724" i="4"/>
  <c r="A710" i="4"/>
  <c r="A701" i="4"/>
  <c r="A753" i="4"/>
  <c r="A748" i="4"/>
  <c r="A722" i="4"/>
  <c r="A717" i="4"/>
  <c r="A702" i="4"/>
  <c r="A737" i="4"/>
  <c r="A732" i="4"/>
  <c r="A712" i="4"/>
  <c r="A746" i="4"/>
  <c r="A741" i="4"/>
  <c r="A736" i="4"/>
  <c r="A705" i="4"/>
  <c r="A699" i="4"/>
  <c r="A754" i="4"/>
  <c r="A718" i="4"/>
  <c r="A713" i="4"/>
  <c r="A700" i="4"/>
  <c r="A734" i="4"/>
  <c r="A728" i="4"/>
  <c r="A740" i="4"/>
  <c r="A716" i="4"/>
  <c r="A750" i="4"/>
  <c r="A730" i="4"/>
  <c r="A744" i="4"/>
  <c r="A704" i="4"/>
  <c r="A749" i="4"/>
  <c r="A721" i="4"/>
  <c r="A714" i="4"/>
  <c r="A708" i="4"/>
  <c r="A726" i="4"/>
  <c r="A745" i="4"/>
  <c r="A725" i="4"/>
  <c r="A709" i="4"/>
  <c r="E535" i="13"/>
  <c r="O1302" i="2"/>
  <c r="E521" i="13"/>
  <c r="O1295" i="2"/>
  <c r="AB23" i="6"/>
  <c r="O849" i="2" s="1"/>
  <c r="J684" i="2"/>
  <c r="J134" i="2" s="1"/>
  <c r="E894" i="4"/>
  <c r="A894" i="4" s="1"/>
  <c r="F255" i="3"/>
  <c r="G255" i="3" s="1"/>
  <c r="I255" i="3" s="1"/>
  <c r="K255" i="3" s="1"/>
  <c r="I1184" i="2"/>
  <c r="E523" i="13"/>
  <c r="O1296" i="2"/>
  <c r="H145" i="6"/>
  <c r="E806" i="2"/>
  <c r="E256" i="2" s="1"/>
  <c r="G871" i="2"/>
  <c r="G560" i="2" s="1"/>
  <c r="X170" i="6"/>
  <c r="K996" i="2" s="1"/>
  <c r="AB142" i="6"/>
  <c r="O968" i="2" s="1"/>
  <c r="J803" i="2"/>
  <c r="J253" i="2" s="1"/>
  <c r="N1251" i="2"/>
  <c r="P559" i="2"/>
  <c r="AB155" i="6"/>
  <c r="O981" i="2" s="1"/>
  <c r="J816" i="2"/>
  <c r="J266" i="2" s="1"/>
  <c r="H135" i="6"/>
  <c r="E796" i="2"/>
  <c r="E246" i="2" s="1"/>
  <c r="I886" i="2"/>
  <c r="K1264" i="2"/>
  <c r="M572" i="2"/>
  <c r="E634" i="4" s="1"/>
  <c r="G170" i="6"/>
  <c r="I831" i="2" s="1"/>
  <c r="H45" i="6"/>
  <c r="I706" i="2"/>
  <c r="I156" i="2" s="1"/>
  <c r="AB25" i="6"/>
  <c r="O851" i="2" s="1"/>
  <c r="J686" i="2"/>
  <c r="J136" i="2" s="1"/>
  <c r="N1257" i="2"/>
  <c r="P565" i="2"/>
  <c r="K560" i="2"/>
  <c r="I1252" i="2"/>
  <c r="H73" i="6"/>
  <c r="E734" i="2"/>
  <c r="E184" i="2" s="1"/>
  <c r="F170" i="6"/>
  <c r="H831" i="2" s="1"/>
  <c r="H65" i="6"/>
  <c r="E495" i="13"/>
  <c r="O1285" i="2"/>
  <c r="A27" i="4"/>
  <c r="Q577" i="2"/>
  <c r="E1241" i="2"/>
  <c r="F71" i="3"/>
  <c r="G71" i="3" s="1"/>
  <c r="I71" i="3" s="1"/>
  <c r="K71" i="3" s="1"/>
  <c r="J579" i="2"/>
  <c r="E383" i="4" s="1"/>
  <c r="E551" i="13"/>
  <c r="O1321" i="2"/>
  <c r="E529" i="13"/>
  <c r="O1299" i="2"/>
  <c r="E543" i="13"/>
  <c r="O1280" i="2"/>
  <c r="A829" i="4" l="1"/>
  <c r="A830" i="4"/>
  <c r="A828" i="4"/>
  <c r="H1273" i="2"/>
  <c r="I584" i="2"/>
  <c r="E302" i="4" s="1"/>
  <c r="H1272" i="2"/>
  <c r="I566" i="2"/>
  <c r="E284" i="4" s="1"/>
  <c r="I583" i="2"/>
  <c r="E301" i="4" s="1"/>
  <c r="H1257" i="2"/>
  <c r="G1271" i="2"/>
  <c r="I561" i="2"/>
  <c r="E279" i="4" s="1"/>
  <c r="O1266" i="2"/>
  <c r="J711" i="2"/>
  <c r="J161" i="2" s="1"/>
  <c r="E1253" i="2" s="1"/>
  <c r="H1260" i="2"/>
  <c r="G1255" i="2"/>
  <c r="H1252" i="2"/>
  <c r="H1265" i="2"/>
  <c r="O1269" i="2"/>
  <c r="H1250" i="2"/>
  <c r="E10" i="13"/>
  <c r="H1271" i="2"/>
  <c r="AB91" i="6"/>
  <c r="O917" i="2" s="1"/>
  <c r="G1272" i="2"/>
  <c r="G1253" i="2"/>
  <c r="H1262" i="2"/>
  <c r="G1267" i="2"/>
  <c r="G1273" i="2"/>
  <c r="J682" i="2"/>
  <c r="J132" i="2" s="1"/>
  <c r="E1249" i="2" s="1"/>
  <c r="I564" i="2"/>
  <c r="E282" i="4" s="1"/>
  <c r="H1251" i="2"/>
  <c r="H1274" i="2"/>
  <c r="G1256" i="2"/>
  <c r="I578" i="2"/>
  <c r="E296" i="4" s="1"/>
  <c r="H1268" i="2"/>
  <c r="I572" i="2"/>
  <c r="E290" i="4" s="1"/>
  <c r="I567" i="2"/>
  <c r="E285" i="4" s="1"/>
  <c r="G1251" i="2"/>
  <c r="Q580" i="2"/>
  <c r="A926" i="4"/>
  <c r="J822" i="2"/>
  <c r="F179" i="3" s="1"/>
  <c r="G179" i="3" s="1"/>
  <c r="I179" i="3" s="1"/>
  <c r="K179" i="3" s="1"/>
  <c r="G1250" i="2"/>
  <c r="G1257" i="2"/>
  <c r="G1268" i="2"/>
  <c r="O1254" i="2"/>
  <c r="J730" i="2"/>
  <c r="F161" i="3" s="1"/>
  <c r="G161" i="3" s="1"/>
  <c r="I161" i="3" s="1"/>
  <c r="K161" i="3" s="1"/>
  <c r="G1265" i="2"/>
  <c r="G1276" i="2"/>
  <c r="Q573" i="2"/>
  <c r="G1261" i="2"/>
  <c r="E767" i="4"/>
  <c r="A767" i="4" s="1"/>
  <c r="Q568" i="2"/>
  <c r="E114" i="4"/>
  <c r="C11" i="3"/>
  <c r="F11" i="3" s="1"/>
  <c r="G1258" i="2"/>
  <c r="A930" i="4"/>
  <c r="Q565" i="2"/>
  <c r="E124" i="4"/>
  <c r="J487" i="2"/>
  <c r="F1259" i="2" s="1"/>
  <c r="F1277" i="2" s="1"/>
  <c r="I538" i="2"/>
  <c r="J538" i="2" s="1"/>
  <c r="H1261" i="2"/>
  <c r="G1260" i="2"/>
  <c r="J783" i="2"/>
  <c r="J233" i="2" s="1"/>
  <c r="E1268" i="2" s="1"/>
  <c r="G1275" i="2"/>
  <c r="G1270" i="2"/>
  <c r="Q576" i="2"/>
  <c r="E472" i="4"/>
  <c r="E766" i="4"/>
  <c r="A766" i="4" s="1"/>
  <c r="G1252" i="2"/>
  <c r="G1274" i="2"/>
  <c r="J744" i="2"/>
  <c r="AB83" i="6"/>
  <c r="O909" i="2" s="1"/>
  <c r="I473" i="2"/>
  <c r="E765" i="4"/>
  <c r="A765" i="4" s="1"/>
  <c r="G1259" i="2"/>
  <c r="Q560" i="2"/>
  <c r="F165" i="3"/>
  <c r="G165" i="3" s="1"/>
  <c r="I165" i="3" s="1"/>
  <c r="K165" i="3" s="1"/>
  <c r="J202" i="2"/>
  <c r="E1261" i="2" s="1"/>
  <c r="AB145" i="6"/>
  <c r="O971" i="2" s="1"/>
  <c r="J806" i="2"/>
  <c r="AB73" i="6"/>
  <c r="O899" i="2" s="1"/>
  <c r="J734" i="2"/>
  <c r="AB135" i="6"/>
  <c r="O961" i="2" s="1"/>
  <c r="J796" i="2"/>
  <c r="AB169" i="6"/>
  <c r="O995" i="2" s="1"/>
  <c r="J830" i="2"/>
  <c r="E485" i="13"/>
  <c r="O1244" i="2"/>
  <c r="E262" i="4"/>
  <c r="A262" i="4" s="1"/>
  <c r="F138" i="3"/>
  <c r="G138" i="3" s="1"/>
  <c r="I138" i="3" s="1"/>
  <c r="K138" i="3" s="1"/>
  <c r="E480" i="13"/>
  <c r="O1240" i="2"/>
  <c r="H1249" i="2"/>
  <c r="I557" i="2"/>
  <c r="AB117" i="6"/>
  <c r="O943" i="2" s="1"/>
  <c r="J778" i="2"/>
  <c r="E489" i="13"/>
  <c r="O1246" i="2"/>
  <c r="E121" i="4"/>
  <c r="J1184" i="2"/>
  <c r="I1195" i="2"/>
  <c r="J1195" i="2" s="1"/>
  <c r="F167" i="3"/>
  <c r="G167" i="3" s="1"/>
  <c r="I167" i="3" s="1"/>
  <c r="K167" i="3" s="1"/>
  <c r="J210" i="2"/>
  <c r="E1263" i="2" s="1"/>
  <c r="O1263" i="2" s="1"/>
  <c r="E484" i="13"/>
  <c r="O1243" i="2"/>
  <c r="E482" i="13"/>
  <c r="O1241" i="2"/>
  <c r="E448" i="4"/>
  <c r="E762" i="4"/>
  <c r="A762" i="4" s="1"/>
  <c r="K585" i="2"/>
  <c r="K632" i="2" s="1"/>
  <c r="AB45" i="6"/>
  <c r="O871" i="2" s="1"/>
  <c r="J706" i="2"/>
  <c r="AB110" i="6"/>
  <c r="O936" i="2" s="1"/>
  <c r="J771" i="2"/>
  <c r="N1277" i="2"/>
  <c r="N1327" i="2" s="1"/>
  <c r="I1277" i="2"/>
  <c r="I1327" i="2" s="1"/>
  <c r="Q559" i="2"/>
  <c r="I46" i="12"/>
  <c r="AB97" i="6"/>
  <c r="O923" i="2" s="1"/>
  <c r="J758" i="2"/>
  <c r="E52" i="3"/>
  <c r="E58" i="3" s="1"/>
  <c r="C58" i="3"/>
  <c r="E491" i="13"/>
  <c r="O1248" i="2"/>
  <c r="E473" i="2"/>
  <c r="E106" i="4"/>
  <c r="A23" i="4"/>
  <c r="A16" i="4"/>
  <c r="A21" i="4"/>
  <c r="A17" i="4"/>
  <c r="A22" i="4"/>
  <c r="A18" i="4"/>
  <c r="G557" i="2"/>
  <c r="G1249" i="2"/>
  <c r="H170" i="6"/>
  <c r="J831" i="2" s="1"/>
  <c r="F181" i="3" s="1"/>
  <c r="G181" i="3" s="1"/>
  <c r="I181" i="3" s="1"/>
  <c r="K181" i="3" s="1"/>
  <c r="A827" i="4"/>
  <c r="E450" i="4"/>
  <c r="E763" i="4"/>
  <c r="A763" i="4" s="1"/>
  <c r="AB153" i="6"/>
  <c r="O979" i="2" s="1"/>
  <c r="J814" i="2"/>
  <c r="AB78" i="6"/>
  <c r="O904" i="2" s="1"/>
  <c r="J739" i="2"/>
  <c r="E115" i="4"/>
  <c r="Q569" i="2"/>
  <c r="F473" i="2"/>
  <c r="E566" i="13" s="1"/>
  <c r="E764" i="4"/>
  <c r="A764" i="4" s="1"/>
  <c r="AB29" i="6"/>
  <c r="O855" i="2" s="1"/>
  <c r="J690" i="2"/>
  <c r="E534" i="4"/>
  <c r="L585" i="2"/>
  <c r="L632" i="2" s="1"/>
  <c r="Q581" i="2"/>
  <c r="E127" i="4"/>
  <c r="AB37" i="6"/>
  <c r="O863" i="2" s="1"/>
  <c r="J698" i="2"/>
  <c r="E890" i="4"/>
  <c r="A890" i="4" s="1"/>
  <c r="F184" i="3"/>
  <c r="G184" i="3" s="1"/>
  <c r="I184" i="3" s="1"/>
  <c r="K184" i="3" s="1"/>
  <c r="E483" i="13"/>
  <c r="O1242" i="2"/>
  <c r="G996" i="2"/>
  <c r="Q582" i="2"/>
  <c r="AB105" i="6"/>
  <c r="O931" i="2" s="1"/>
  <c r="J766" i="2"/>
  <c r="AB140" i="6"/>
  <c r="O966" i="2" s="1"/>
  <c r="J801" i="2"/>
  <c r="P585" i="2"/>
  <c r="P632" i="2" s="1"/>
  <c r="F146" i="3" s="1"/>
  <c r="G146" i="3" s="1"/>
  <c r="G572" i="2"/>
  <c r="G1264" i="2"/>
  <c r="A920" i="4"/>
  <c r="A922" i="4"/>
  <c r="A924" i="4"/>
  <c r="A921" i="4"/>
  <c r="E487" i="13"/>
  <c r="O1245" i="2"/>
  <c r="E621" i="4"/>
  <c r="M585" i="2"/>
  <c r="M632" i="2" s="1"/>
  <c r="AB60" i="6"/>
  <c r="O886" i="2" s="1"/>
  <c r="J721" i="2"/>
  <c r="J1277" i="2"/>
  <c r="J1327" i="2" s="1"/>
  <c r="Q579" i="2"/>
  <c r="E104" i="4"/>
  <c r="Q558" i="2"/>
  <c r="E585" i="2"/>
  <c r="E361" i="4"/>
  <c r="J585" i="2"/>
  <c r="J632" i="2" s="1"/>
  <c r="H1267" i="2"/>
  <c r="I575" i="2"/>
  <c r="E293" i="4" s="1"/>
  <c r="I996" i="2"/>
  <c r="E113" i="4"/>
  <c r="A902" i="4"/>
  <c r="A901" i="4"/>
  <c r="A918" i="4"/>
  <c r="AB65" i="6"/>
  <c r="O891" i="2" s="1"/>
  <c r="J726" i="2"/>
  <c r="E559" i="13"/>
  <c r="E12" i="13"/>
  <c r="H1255" i="2"/>
  <c r="I563" i="2"/>
  <c r="O847" i="2"/>
  <c r="K1277" i="2"/>
  <c r="K1327" i="2" s="1"/>
  <c r="G570" i="2"/>
  <c r="G1262" i="2"/>
  <c r="AB130" i="6"/>
  <c r="O956" i="2" s="1"/>
  <c r="J791" i="2"/>
  <c r="Q584" i="2" l="1"/>
  <c r="Q566" i="2"/>
  <c r="Q561" i="2"/>
  <c r="Q583" i="2"/>
  <c r="F157" i="3"/>
  <c r="G157" i="3" s="1"/>
  <c r="I157" i="3" s="1"/>
  <c r="K157" i="3" s="1"/>
  <c r="F172" i="3"/>
  <c r="G172" i="3" s="1"/>
  <c r="I172" i="3" s="1"/>
  <c r="K172" i="3" s="1"/>
  <c r="E14" i="13"/>
  <c r="E16" i="13" s="1"/>
  <c r="C17" i="3" s="1"/>
  <c r="Q578" i="2"/>
  <c r="Q567" i="2"/>
  <c r="O1253" i="2"/>
  <c r="F153" i="3"/>
  <c r="G153" i="3" s="1"/>
  <c r="I153" i="3" s="1"/>
  <c r="K153" i="3" s="1"/>
  <c r="Q564" i="2"/>
  <c r="J272" i="2"/>
  <c r="E1275" i="2" s="1"/>
  <c r="O1275" i="2" s="1"/>
  <c r="O1268" i="2"/>
  <c r="J180" i="2"/>
  <c r="E1257" i="2" s="1"/>
  <c r="O1257" i="2" s="1"/>
  <c r="F258" i="3"/>
  <c r="G258" i="3" s="1"/>
  <c r="I258" i="3" s="1"/>
  <c r="K258" i="3" s="1"/>
  <c r="O1261" i="2"/>
  <c r="J194" i="2"/>
  <c r="E1260" i="2" s="1"/>
  <c r="O1260" i="2" s="1"/>
  <c r="F164" i="3"/>
  <c r="G164" i="3" s="1"/>
  <c r="I164" i="3" s="1"/>
  <c r="K164" i="3" s="1"/>
  <c r="E885" i="4"/>
  <c r="A885" i="4" s="1"/>
  <c r="F135" i="3"/>
  <c r="G135" i="3" s="1"/>
  <c r="E516" i="13"/>
  <c r="F1327" i="2"/>
  <c r="A260" i="4"/>
  <c r="A251" i="4"/>
  <c r="A242" i="4"/>
  <c r="A237" i="4"/>
  <c r="A228" i="4"/>
  <c r="A219" i="4"/>
  <c r="A210" i="4"/>
  <c r="A255" i="4"/>
  <c r="A250" i="4"/>
  <c r="A229" i="4"/>
  <c r="A224" i="4"/>
  <c r="A213" i="4"/>
  <c r="A208" i="4"/>
  <c r="A199" i="4"/>
  <c r="A190" i="4"/>
  <c r="A185" i="4"/>
  <c r="A249" i="4"/>
  <c r="A244" i="4"/>
  <c r="A239" i="4"/>
  <c r="A234" i="4"/>
  <c r="A223" i="4"/>
  <c r="A218" i="4"/>
  <c r="A203" i="4"/>
  <c r="A194" i="4"/>
  <c r="A189" i="4"/>
  <c r="A180" i="4"/>
  <c r="A256" i="4"/>
  <c r="A248" i="4"/>
  <c r="A241" i="4"/>
  <c r="A235" i="4"/>
  <c r="A227" i="4"/>
  <c r="A214" i="4"/>
  <c r="A195" i="4"/>
  <c r="A188" i="4"/>
  <c r="A254" i="4"/>
  <c r="A247" i="4"/>
  <c r="A231" i="4"/>
  <c r="A207" i="4"/>
  <c r="A200" i="4"/>
  <c r="A178" i="4"/>
  <c r="A253" i="4"/>
  <c r="A246" i="4"/>
  <c r="A238" i="4"/>
  <c r="A222" i="4"/>
  <c r="A215" i="4"/>
  <c r="A206" i="4"/>
  <c r="A192" i="4"/>
  <c r="A186" i="4"/>
  <c r="A177" i="4"/>
  <c r="A261" i="4"/>
  <c r="A245" i="4"/>
  <c r="A230" i="4"/>
  <c r="A221" i="4"/>
  <c r="A212" i="4"/>
  <c r="A205" i="4"/>
  <c r="A198" i="4"/>
  <c r="A184" i="4"/>
  <c r="A259" i="4"/>
  <c r="A252" i="4"/>
  <c r="A236" i="4"/>
  <c r="A220" i="4"/>
  <c r="A197" i="4"/>
  <c r="A191" i="4"/>
  <c r="A216" i="4"/>
  <c r="A201" i="4"/>
  <c r="A187" i="4"/>
  <c r="A258" i="4"/>
  <c r="A226" i="4"/>
  <c r="A196" i="4"/>
  <c r="A182" i="4"/>
  <c r="A257" i="4"/>
  <c r="A225" i="4"/>
  <c r="A209" i="4"/>
  <c r="A181" i="4"/>
  <c r="A232" i="4"/>
  <c r="A204" i="4"/>
  <c r="A183" i="4"/>
  <c r="A179" i="4"/>
  <c r="A202" i="4"/>
  <c r="A243" i="4"/>
  <c r="A193" i="4"/>
  <c r="A240" i="4"/>
  <c r="A217" i="4"/>
  <c r="A211" i="4"/>
  <c r="A233" i="4"/>
  <c r="E606" i="4"/>
  <c r="A606" i="4" s="1"/>
  <c r="F142" i="3"/>
  <c r="G142" i="3" s="1"/>
  <c r="I142" i="3" s="1"/>
  <c r="K142" i="3" s="1"/>
  <c r="F176" i="3"/>
  <c r="G176" i="3" s="1"/>
  <c r="I176" i="3" s="1"/>
  <c r="K176" i="3" s="1"/>
  <c r="J251" i="2"/>
  <c r="E1272" i="2" s="1"/>
  <c r="O1272" i="2" s="1"/>
  <c r="F252" i="3"/>
  <c r="G252" i="3" s="1"/>
  <c r="E893" i="4"/>
  <c r="A893" i="4" s="1"/>
  <c r="E275" i="4"/>
  <c r="I585" i="2"/>
  <c r="I632" i="2" s="1"/>
  <c r="E116" i="4"/>
  <c r="Q570" i="2"/>
  <c r="F160" i="3"/>
  <c r="G160" i="3" s="1"/>
  <c r="I160" i="3" s="1"/>
  <c r="K160" i="3" s="1"/>
  <c r="J176" i="2"/>
  <c r="E1256" i="2" s="1"/>
  <c r="O1256" i="2" s="1"/>
  <c r="E697" i="4"/>
  <c r="A697" i="4" s="1"/>
  <c r="F143" i="3"/>
  <c r="G143" i="3" s="1"/>
  <c r="I143" i="3" s="1"/>
  <c r="K143" i="3" s="1"/>
  <c r="F154" i="3"/>
  <c r="G154" i="3" s="1"/>
  <c r="I154" i="3" s="1"/>
  <c r="K154" i="3" s="1"/>
  <c r="J140" i="2"/>
  <c r="E1250" i="2" s="1"/>
  <c r="O1250" i="2" s="1"/>
  <c r="F166" i="3"/>
  <c r="G166" i="3" s="1"/>
  <c r="I166" i="3" s="1"/>
  <c r="K166" i="3" s="1"/>
  <c r="J208" i="2"/>
  <c r="E1262" i="2" s="1"/>
  <c r="O1262" i="2" s="1"/>
  <c r="H1277" i="2"/>
  <c r="H1327" i="2" s="1"/>
  <c r="F180" i="3"/>
  <c r="G180" i="3" s="1"/>
  <c r="I180" i="3" s="1"/>
  <c r="K180" i="3" s="1"/>
  <c r="J280" i="2"/>
  <c r="E1276" i="2" s="1"/>
  <c r="O1276" i="2" s="1"/>
  <c r="E632" i="2"/>
  <c r="E118" i="4"/>
  <c r="Q572" i="2"/>
  <c r="A758" i="4"/>
  <c r="A757" i="4"/>
  <c r="A761" i="4"/>
  <c r="A759" i="4"/>
  <c r="A760" i="4"/>
  <c r="A756" i="4"/>
  <c r="F177" i="3"/>
  <c r="G177" i="3" s="1"/>
  <c r="I177" i="3" s="1"/>
  <c r="K177" i="3" s="1"/>
  <c r="J256" i="2"/>
  <c r="E1273" i="2" s="1"/>
  <c r="O1273" i="2" s="1"/>
  <c r="E568" i="13"/>
  <c r="E569" i="13" s="1"/>
  <c r="E520" i="4"/>
  <c r="A520" i="4" s="1"/>
  <c r="F141" i="3"/>
  <c r="G141" i="3" s="1"/>
  <c r="I141" i="3" s="1"/>
  <c r="K141" i="3" s="1"/>
  <c r="J228" i="2"/>
  <c r="E1267" i="2" s="1"/>
  <c r="O1267" i="2" s="1"/>
  <c r="F171" i="3"/>
  <c r="G171" i="3" s="1"/>
  <c r="I171" i="3" s="1"/>
  <c r="K171" i="3" s="1"/>
  <c r="F163" i="3"/>
  <c r="G163" i="3" s="1"/>
  <c r="I163" i="3" s="1"/>
  <c r="K163" i="3" s="1"/>
  <c r="J189" i="2"/>
  <c r="E1259" i="2" s="1"/>
  <c r="O1259" i="2" s="1"/>
  <c r="F168" i="3"/>
  <c r="G168" i="3" s="1"/>
  <c r="I168" i="3" s="1"/>
  <c r="K168" i="3" s="1"/>
  <c r="J216" i="2"/>
  <c r="E1264" i="2" s="1"/>
  <c r="O1264" i="2" s="1"/>
  <c r="G1277" i="2"/>
  <c r="G1327" i="2" s="1"/>
  <c r="Q575" i="2"/>
  <c r="E281" i="4"/>
  <c r="Q563" i="2"/>
  <c r="F174" i="3"/>
  <c r="G174" i="3" s="1"/>
  <c r="I174" i="3" s="1"/>
  <c r="K174" i="3" s="1"/>
  <c r="J241" i="2"/>
  <c r="E1270" i="2" s="1"/>
  <c r="O1270" i="2" s="1"/>
  <c r="F162" i="3"/>
  <c r="G162" i="3" s="1"/>
  <c r="I162" i="3" s="1"/>
  <c r="K162" i="3" s="1"/>
  <c r="J184" i="2"/>
  <c r="E1258" i="2" s="1"/>
  <c r="O1258" i="2" s="1"/>
  <c r="F169" i="3"/>
  <c r="G169" i="3" s="1"/>
  <c r="I169" i="3" s="1"/>
  <c r="K169" i="3" s="1"/>
  <c r="J221" i="2"/>
  <c r="E1265" i="2" s="1"/>
  <c r="O1265" i="2" s="1"/>
  <c r="F159" i="3"/>
  <c r="G159" i="3" s="1"/>
  <c r="I159" i="3" s="1"/>
  <c r="K159" i="3" s="1"/>
  <c r="J171" i="2"/>
  <c r="E1255" i="2" s="1"/>
  <c r="O1255" i="2" s="1"/>
  <c r="F178" i="3"/>
  <c r="G178" i="3" s="1"/>
  <c r="I178" i="3" s="1"/>
  <c r="K178" i="3" s="1"/>
  <c r="J264" i="2"/>
  <c r="E1274" i="2" s="1"/>
  <c r="O1274" i="2" s="1"/>
  <c r="E434" i="4"/>
  <c r="A434" i="4" s="1"/>
  <c r="F140" i="3"/>
  <c r="G140" i="3" s="1"/>
  <c r="I140" i="3" s="1"/>
  <c r="K140" i="3" s="1"/>
  <c r="F155" i="3"/>
  <c r="G155" i="3" s="1"/>
  <c r="I155" i="3" s="1"/>
  <c r="K155" i="3" s="1"/>
  <c r="J148" i="2"/>
  <c r="E1251" i="2" s="1"/>
  <c r="O1251" i="2" s="1"/>
  <c r="AB170" i="6"/>
  <c r="O996" i="2" s="1"/>
  <c r="E888" i="4" s="1"/>
  <c r="A888" i="4" s="1"/>
  <c r="O1249" i="2"/>
  <c r="G585" i="2"/>
  <c r="G632" i="2" s="1"/>
  <c r="E103" i="4"/>
  <c r="Q557" i="2"/>
  <c r="J473" i="2"/>
  <c r="F156" i="3"/>
  <c r="G156" i="3" s="1"/>
  <c r="I156" i="3" s="1"/>
  <c r="K156" i="3" s="1"/>
  <c r="J156" i="2"/>
  <c r="E1252" i="2" s="1"/>
  <c r="O1252" i="2" s="1"/>
  <c r="F175" i="3"/>
  <c r="G175" i="3" s="1"/>
  <c r="I175" i="3" s="1"/>
  <c r="K175" i="3" s="1"/>
  <c r="J246" i="2"/>
  <c r="E1271" i="2" s="1"/>
  <c r="O1271" i="2" s="1"/>
  <c r="C19" i="3" l="1"/>
  <c r="F19" i="3" s="1"/>
  <c r="D17" i="3"/>
  <c r="D20" i="3"/>
  <c r="D18" i="3"/>
  <c r="D14" i="3"/>
  <c r="F14" i="3" s="1"/>
  <c r="C10" i="3"/>
  <c r="F10" i="3" s="1"/>
  <c r="C18" i="3"/>
  <c r="C15" i="3"/>
  <c r="F15" i="3" s="1"/>
  <c r="C16" i="3"/>
  <c r="C20" i="3"/>
  <c r="D16" i="3"/>
  <c r="F260" i="3"/>
  <c r="G260" i="3" s="1"/>
  <c r="I260" i="3" s="1"/>
  <c r="K260" i="3" s="1"/>
  <c r="I50" i="12"/>
  <c r="F266" i="3"/>
  <c r="A694" i="4"/>
  <c r="A690" i="4"/>
  <c r="A686" i="4"/>
  <c r="A682" i="4"/>
  <c r="A678" i="4"/>
  <c r="A674" i="4"/>
  <c r="A670" i="4"/>
  <c r="A666" i="4"/>
  <c r="A662" i="4"/>
  <c r="A658" i="4"/>
  <c r="A654" i="4"/>
  <c r="A650" i="4"/>
  <c r="A641" i="4"/>
  <c r="A632" i="4"/>
  <c r="A623" i="4"/>
  <c r="A645" i="4"/>
  <c r="A636" i="4"/>
  <c r="A627" i="4"/>
  <c r="A622" i="4"/>
  <c r="A618" i="4"/>
  <c r="A614" i="4"/>
  <c r="A695" i="4"/>
  <c r="A681" i="4"/>
  <c r="A672" i="4"/>
  <c r="A663" i="4"/>
  <c r="A649" i="4"/>
  <c r="A631" i="4"/>
  <c r="A625" i="4"/>
  <c r="A615" i="4"/>
  <c r="A685" i="4"/>
  <c r="A676" i="4"/>
  <c r="A667" i="4"/>
  <c r="A653" i="4"/>
  <c r="A643" i="4"/>
  <c r="A637" i="4"/>
  <c r="A630" i="4"/>
  <c r="A619" i="4"/>
  <c r="A610" i="4"/>
  <c r="A669" i="4"/>
  <c r="A664" i="4"/>
  <c r="A659" i="4"/>
  <c r="A689" i="4"/>
  <c r="A684" i="4"/>
  <c r="A679" i="4"/>
  <c r="A648" i="4"/>
  <c r="A640" i="4"/>
  <c r="A633" i="4"/>
  <c r="A624" i="4"/>
  <c r="A617" i="4"/>
  <c r="A612" i="4"/>
  <c r="A688" i="4"/>
  <c r="A683" i="4"/>
  <c r="A657" i="4"/>
  <c r="A652" i="4"/>
  <c r="A647" i="4"/>
  <c r="A639" i="4"/>
  <c r="A616" i="4"/>
  <c r="A611" i="4"/>
  <c r="A692" i="4"/>
  <c r="A668" i="4"/>
  <c r="A656" i="4"/>
  <c r="A628" i="4"/>
  <c r="A609" i="4"/>
  <c r="A673" i="4"/>
  <c r="A661" i="4"/>
  <c r="A638" i="4"/>
  <c r="A626" i="4"/>
  <c r="A608" i="4"/>
  <c r="A691" i="4"/>
  <c r="A655" i="4"/>
  <c r="A607" i="4"/>
  <c r="A696" i="4"/>
  <c r="A677" i="4"/>
  <c r="A660" i="4"/>
  <c r="A635" i="4"/>
  <c r="A621" i="4"/>
  <c r="A620" i="4"/>
  <c r="A651" i="4"/>
  <c r="A642" i="4"/>
  <c r="A693" i="4"/>
  <c r="A665" i="4"/>
  <c r="A634" i="4"/>
  <c r="A629" i="4"/>
  <c r="A687" i="4"/>
  <c r="A680" i="4"/>
  <c r="A613" i="4"/>
  <c r="A671" i="4"/>
  <c r="A646" i="4"/>
  <c r="A644" i="4"/>
  <c r="A675" i="4"/>
  <c r="A351" i="4"/>
  <c r="A431" i="4"/>
  <c r="A422" i="4"/>
  <c r="A413" i="4"/>
  <c r="A404" i="4"/>
  <c r="A399" i="4"/>
  <c r="A390" i="4"/>
  <c r="A381" i="4"/>
  <c r="A372" i="4"/>
  <c r="A367" i="4"/>
  <c r="A358" i="4"/>
  <c r="A419" i="4"/>
  <c r="A414" i="4"/>
  <c r="A409" i="4"/>
  <c r="A403" i="4"/>
  <c r="A398" i="4"/>
  <c r="A393" i="4"/>
  <c r="A388" i="4"/>
  <c r="A350" i="4"/>
  <c r="A429" i="4"/>
  <c r="A424" i="4"/>
  <c r="A408" i="4"/>
  <c r="A387" i="4"/>
  <c r="A382" i="4"/>
  <c r="A377" i="4"/>
  <c r="A371" i="4"/>
  <c r="A366" i="4"/>
  <c r="A361" i="4"/>
  <c r="A356" i="4"/>
  <c r="A349" i="4"/>
  <c r="A432" i="4"/>
  <c r="A425" i="4"/>
  <c r="A417" i="4"/>
  <c r="A383" i="4"/>
  <c r="A375" i="4"/>
  <c r="A369" i="4"/>
  <c r="A362" i="4"/>
  <c r="A415" i="4"/>
  <c r="A407" i="4"/>
  <c r="A401" i="4"/>
  <c r="A394" i="4"/>
  <c r="A380" i="4"/>
  <c r="A359" i="4"/>
  <c r="A428" i="4"/>
  <c r="A420" i="4"/>
  <c r="A410" i="4"/>
  <c r="A391" i="4"/>
  <c r="A373" i="4"/>
  <c r="A364" i="4"/>
  <c r="A354" i="4"/>
  <c r="A427" i="4"/>
  <c r="A418" i="4"/>
  <c r="A400" i="4"/>
  <c r="A363" i="4"/>
  <c r="A353" i="4"/>
  <c r="A426" i="4"/>
  <c r="A389" i="4"/>
  <c r="A379" i="4"/>
  <c r="A370" i="4"/>
  <c r="A352" i="4"/>
  <c r="A416" i="4"/>
  <c r="A406" i="4"/>
  <c r="A397" i="4"/>
  <c r="A360" i="4"/>
  <c r="A411" i="4"/>
  <c r="A392" i="4"/>
  <c r="A374" i="4"/>
  <c r="A355" i="4"/>
  <c r="A405" i="4"/>
  <c r="A385" i="4"/>
  <c r="A368" i="4"/>
  <c r="A421" i="4"/>
  <c r="A402" i="4"/>
  <c r="A365" i="4"/>
  <c r="A430" i="4"/>
  <c r="A396" i="4"/>
  <c r="A423" i="4"/>
  <c r="A395" i="4"/>
  <c r="A386" i="4"/>
  <c r="A384" i="4"/>
  <c r="A357" i="4"/>
  <c r="A378" i="4"/>
  <c r="A376" i="4"/>
  <c r="A433" i="4"/>
  <c r="A412" i="4"/>
  <c r="F139" i="3"/>
  <c r="G139" i="3" s="1"/>
  <c r="I139" i="3" s="1"/>
  <c r="K139" i="3" s="1"/>
  <c r="E348" i="4"/>
  <c r="A348" i="4" s="1"/>
  <c r="A557" i="4"/>
  <c r="A548" i="4"/>
  <c r="A539" i="4"/>
  <c r="A530" i="4"/>
  <c r="A526" i="4"/>
  <c r="A541" i="4"/>
  <c r="A536" i="4"/>
  <c r="A531" i="4"/>
  <c r="A605" i="4"/>
  <c r="A601" i="4"/>
  <c r="A597" i="4"/>
  <c r="A593" i="4"/>
  <c r="A589" i="4"/>
  <c r="A585" i="4"/>
  <c r="A581" i="4"/>
  <c r="A577" i="4"/>
  <c r="A573" i="4"/>
  <c r="A569" i="4"/>
  <c r="A565" i="4"/>
  <c r="A561" i="4"/>
  <c r="A556" i="4"/>
  <c r="A551" i="4"/>
  <c r="A546" i="4"/>
  <c r="A598" i="4"/>
  <c r="A584" i="4"/>
  <c r="A575" i="4"/>
  <c r="A566" i="4"/>
  <c r="A555" i="4"/>
  <c r="A542" i="4"/>
  <c r="A534" i="4"/>
  <c r="A524" i="4"/>
  <c r="A602" i="4"/>
  <c r="A588" i="4"/>
  <c r="A579" i="4"/>
  <c r="A570" i="4"/>
  <c r="A540" i="4"/>
  <c r="A533" i="4"/>
  <c r="A528" i="4"/>
  <c r="A523" i="4"/>
  <c r="A596" i="4"/>
  <c r="A587" i="4"/>
  <c r="A578" i="4"/>
  <c r="A564" i="4"/>
  <c r="A553" i="4"/>
  <c r="A545" i="4"/>
  <c r="A532" i="4"/>
  <c r="A527" i="4"/>
  <c r="A521" i="4"/>
  <c r="A603" i="4"/>
  <c r="A592" i="4"/>
  <c r="A547" i="4"/>
  <c r="A586" i="4"/>
  <c r="A558" i="4"/>
  <c r="A535" i="4"/>
  <c r="A591" i="4"/>
  <c r="A580" i="4"/>
  <c r="A574" i="4"/>
  <c r="A563" i="4"/>
  <c r="A544" i="4"/>
  <c r="A595" i="4"/>
  <c r="A568" i="4"/>
  <c r="A554" i="4"/>
  <c r="A543" i="4"/>
  <c r="A525" i="4"/>
  <c r="A576" i="4"/>
  <c r="A550" i="4"/>
  <c r="A522" i="4"/>
  <c r="A600" i="4"/>
  <c r="A594" i="4"/>
  <c r="A562" i="4"/>
  <c r="A529" i="4"/>
  <c r="A537" i="4"/>
  <c r="A582" i="4"/>
  <c r="A560" i="4"/>
  <c r="A572" i="4"/>
  <c r="A599" i="4"/>
  <c r="A567" i="4"/>
  <c r="A559" i="4"/>
  <c r="A552" i="4"/>
  <c r="A604" i="4"/>
  <c r="A549" i="4"/>
  <c r="A538" i="4"/>
  <c r="A571" i="4"/>
  <c r="A590" i="4"/>
  <c r="A583" i="4"/>
  <c r="I48" i="12"/>
  <c r="E176" i="4"/>
  <c r="A116" i="4" s="1"/>
  <c r="F137" i="3"/>
  <c r="G137" i="3" s="1"/>
  <c r="Q632" i="2"/>
  <c r="E886" i="4" s="1"/>
  <c r="A886" i="4" s="1"/>
  <c r="E1277" i="2"/>
  <c r="E884" i="4"/>
  <c r="A884" i="4" s="1"/>
  <c r="F108" i="3"/>
  <c r="G108" i="3" s="1"/>
  <c r="I108" i="3" s="1"/>
  <c r="K108" i="3" s="1"/>
  <c r="A435" i="4"/>
  <c r="A472" i="4"/>
  <c r="A463" i="4"/>
  <c r="A454" i="4"/>
  <c r="A445" i="4"/>
  <c r="A441" i="4"/>
  <c r="A436" i="4"/>
  <c r="A516" i="4"/>
  <c r="A512" i="4"/>
  <c r="A508" i="4"/>
  <c r="A504" i="4"/>
  <c r="A500" i="4"/>
  <c r="A496" i="4"/>
  <c r="A492" i="4"/>
  <c r="A488" i="4"/>
  <c r="A484" i="4"/>
  <c r="A480" i="4"/>
  <c r="A476" i="4"/>
  <c r="A471" i="4"/>
  <c r="A466" i="4"/>
  <c r="A461" i="4"/>
  <c r="A460" i="4"/>
  <c r="A455" i="4"/>
  <c r="A450" i="4"/>
  <c r="A440" i="4"/>
  <c r="A513" i="4"/>
  <c r="A499" i="4"/>
  <c r="A490" i="4"/>
  <c r="A481" i="4"/>
  <c r="A470" i="4"/>
  <c r="A457" i="4"/>
  <c r="A449" i="4"/>
  <c r="A444" i="4"/>
  <c r="A439" i="4"/>
  <c r="A517" i="4"/>
  <c r="A503" i="4"/>
  <c r="A494" i="4"/>
  <c r="A485" i="4"/>
  <c r="A456" i="4"/>
  <c r="A448" i="4"/>
  <c r="A511" i="4"/>
  <c r="A502" i="4"/>
  <c r="A493" i="4"/>
  <c r="A479" i="4"/>
  <c r="A468" i="4"/>
  <c r="A447" i="4"/>
  <c r="A437" i="4"/>
  <c r="A497" i="4"/>
  <c r="A491" i="4"/>
  <c r="A486" i="4"/>
  <c r="A475" i="4"/>
  <c r="A465" i="4"/>
  <c r="A453" i="4"/>
  <c r="A518" i="4"/>
  <c r="A507" i="4"/>
  <c r="A474" i="4"/>
  <c r="A464" i="4"/>
  <c r="A452" i="4"/>
  <c r="A438" i="4"/>
  <c r="A501" i="4"/>
  <c r="A462" i="4"/>
  <c r="A443" i="4"/>
  <c r="A506" i="4"/>
  <c r="A495" i="4"/>
  <c r="A489" i="4"/>
  <c r="A478" i="4"/>
  <c r="A473" i="4"/>
  <c r="A451" i="4"/>
  <c r="A509" i="4"/>
  <c r="A482" i="4"/>
  <c r="A442" i="4"/>
  <c r="A519" i="4"/>
  <c r="A469" i="4"/>
  <c r="A467" i="4"/>
  <c r="A446" i="4"/>
  <c r="A487" i="4"/>
  <c r="A514" i="4"/>
  <c r="A459" i="4"/>
  <c r="A458" i="4"/>
  <c r="A505" i="4"/>
  <c r="A498" i="4"/>
  <c r="A477" i="4"/>
  <c r="A483" i="4"/>
  <c r="A515" i="4"/>
  <c r="A510" i="4"/>
  <c r="Q585" i="2"/>
  <c r="F18" i="3" l="1"/>
  <c r="D22" i="3"/>
  <c r="D28" i="3" s="1"/>
  <c r="F17" i="3"/>
  <c r="F20" i="3"/>
  <c r="K262" i="3"/>
  <c r="E869" i="4" s="1"/>
  <c r="A867" i="4" s="1"/>
  <c r="F16" i="3"/>
  <c r="C22" i="3"/>
  <c r="C28" i="3" s="1"/>
  <c r="A883" i="4"/>
  <c r="A882" i="4"/>
  <c r="A895" i="4" s="1"/>
  <c r="E515" i="13"/>
  <c r="E562" i="13" s="1"/>
  <c r="F263" i="3" s="1"/>
  <c r="O1277" i="2"/>
  <c r="E1327" i="2"/>
  <c r="O1327" i="2" s="1"/>
  <c r="I44" i="12" s="1"/>
  <c r="A103" i="4"/>
  <c r="A339" i="4"/>
  <c r="A334" i="4"/>
  <c r="A325" i="4"/>
  <c r="A316" i="4"/>
  <c r="A307" i="4"/>
  <c r="A302" i="4"/>
  <c r="A293" i="4"/>
  <c r="A284" i="4"/>
  <c r="A275" i="4"/>
  <c r="A270" i="4"/>
  <c r="A265" i="4"/>
  <c r="A345" i="4"/>
  <c r="A340" i="4"/>
  <c r="A335" i="4"/>
  <c r="A329" i="4"/>
  <c r="A324" i="4"/>
  <c r="A319" i="4"/>
  <c r="A298" i="4"/>
  <c r="A282" i="4"/>
  <c r="A277" i="4"/>
  <c r="A272" i="4"/>
  <c r="A267" i="4"/>
  <c r="A318" i="4"/>
  <c r="A313" i="4"/>
  <c r="A308" i="4"/>
  <c r="A303" i="4"/>
  <c r="A297" i="4"/>
  <c r="A292" i="4"/>
  <c r="A287" i="4"/>
  <c r="A266" i="4"/>
  <c r="A347" i="4"/>
  <c r="A326" i="4"/>
  <c r="A312" i="4"/>
  <c r="A305" i="4"/>
  <c r="A299" i="4"/>
  <c r="A291" i="4"/>
  <c r="A344" i="4"/>
  <c r="A337" i="4"/>
  <c r="A331" i="4"/>
  <c r="A323" i="4"/>
  <c r="A289" i="4"/>
  <c r="A343" i="4"/>
  <c r="A306" i="4"/>
  <c r="A288" i="4"/>
  <c r="A280" i="4"/>
  <c r="A342" i="4"/>
  <c r="A333" i="4"/>
  <c r="A315" i="4"/>
  <c r="A296" i="4"/>
  <c r="A286" i="4"/>
  <c r="A279" i="4"/>
  <c r="A271" i="4"/>
  <c r="A332" i="4"/>
  <c r="A322" i="4"/>
  <c r="A314" i="4"/>
  <c r="A295" i="4"/>
  <c r="A278" i="4"/>
  <c r="A269" i="4"/>
  <c r="A341" i="4"/>
  <c r="A304" i="4"/>
  <c r="A294" i="4"/>
  <c r="A285" i="4"/>
  <c r="A276" i="4"/>
  <c r="A336" i="4"/>
  <c r="A317" i="4"/>
  <c r="A263" i="4"/>
  <c r="A328" i="4"/>
  <c r="A310" i="4"/>
  <c r="A274" i="4"/>
  <c r="A346" i="4"/>
  <c r="A309" i="4"/>
  <c r="A290" i="4"/>
  <c r="A338" i="4"/>
  <c r="A311" i="4"/>
  <c r="A283" i="4"/>
  <c r="A281" i="4"/>
  <c r="A301" i="4"/>
  <c r="A327" i="4"/>
  <c r="A268" i="4"/>
  <c r="A321" i="4"/>
  <c r="A330" i="4"/>
  <c r="A273" i="4"/>
  <c r="A300" i="4"/>
  <c r="A264" i="4"/>
  <c r="A320" i="4"/>
  <c r="E854" i="4"/>
  <c r="A854" i="4" s="1"/>
  <c r="G266" i="3"/>
  <c r="A176" i="4"/>
  <c r="A114" i="4"/>
  <c r="A175" i="4"/>
  <c r="A145" i="4"/>
  <c r="A96" i="4"/>
  <c r="A99" i="4"/>
  <c r="A148" i="4"/>
  <c r="A97" i="4"/>
  <c r="A136" i="4"/>
  <c r="A161" i="4"/>
  <c r="A170" i="4"/>
  <c r="A174" i="4"/>
  <c r="A139" i="4"/>
  <c r="A147" i="4"/>
  <c r="A151" i="4"/>
  <c r="A166" i="4"/>
  <c r="A146" i="4"/>
  <c r="A173" i="4"/>
  <c r="A163" i="4"/>
  <c r="A134" i="4"/>
  <c r="A108" i="4"/>
  <c r="A156" i="4"/>
  <c r="A150" i="4"/>
  <c r="A138" i="4"/>
  <c r="A167" i="4"/>
  <c r="A135" i="4"/>
  <c r="A119" i="4"/>
  <c r="A123" i="4"/>
  <c r="A105" i="4"/>
  <c r="A158" i="4"/>
  <c r="A157" i="4"/>
  <c r="A94" i="4"/>
  <c r="A169" i="4"/>
  <c r="A152" i="4"/>
  <c r="A154" i="4"/>
  <c r="A102" i="4"/>
  <c r="A132" i="4"/>
  <c r="A126" i="4"/>
  <c r="A133" i="4"/>
  <c r="A98" i="4"/>
  <c r="A101" i="4"/>
  <c r="A125" i="4"/>
  <c r="A144" i="4"/>
  <c r="A159" i="4"/>
  <c r="A141" i="4"/>
  <c r="A100" i="4"/>
  <c r="A131" i="4"/>
  <c r="A171" i="4"/>
  <c r="A168" i="4"/>
  <c r="A143" i="4"/>
  <c r="A155" i="4"/>
  <c r="A162" i="4"/>
  <c r="A129" i="4"/>
  <c r="A142" i="4"/>
  <c r="A165" i="4"/>
  <c r="A95" i="4"/>
  <c r="A137" i="4"/>
  <c r="A112" i="4"/>
  <c r="A149" i="4"/>
  <c r="A128" i="4"/>
  <c r="A172" i="4"/>
  <c r="A153" i="4"/>
  <c r="A160" i="4"/>
  <c r="A164" i="4"/>
  <c r="A140" i="4"/>
  <c r="A110" i="4"/>
  <c r="A120" i="4"/>
  <c r="A107" i="4"/>
  <c r="A117" i="4"/>
  <c r="A130" i="4"/>
  <c r="A111" i="4"/>
  <c r="A109" i="4"/>
  <c r="A124" i="4"/>
  <c r="A122" i="4"/>
  <c r="A104" i="4"/>
  <c r="A106" i="4"/>
  <c r="A127" i="4"/>
  <c r="A113" i="4"/>
  <c r="A121" i="4"/>
  <c r="A115" i="4"/>
  <c r="A118" i="4"/>
  <c r="A868" i="4" l="1"/>
  <c r="A870" i="4"/>
  <c r="A871" i="4"/>
  <c r="A869" i="4"/>
  <c r="F22" i="3"/>
  <c r="F28" i="3" s="1"/>
  <c r="F32" i="3" s="1"/>
  <c r="F33" i="3" s="1"/>
  <c r="F34" i="3" s="1"/>
  <c r="E60" i="3" s="1"/>
  <c r="E61" i="3" s="1"/>
  <c r="E62" i="3" s="1"/>
  <c r="A90" i="4"/>
  <c r="A93" i="4"/>
  <c r="A92" i="4"/>
  <c r="A91" i="4"/>
  <c r="A89" i="4"/>
  <c r="A855" i="4"/>
  <c r="A857" i="4"/>
  <c r="A853" i="4"/>
  <c r="A852" i="4"/>
  <c r="A856" i="4"/>
  <c r="A858" i="4"/>
  <c r="G263" i="3"/>
  <c r="E851" i="4"/>
  <c r="A851" i="4" s="1"/>
  <c r="F35" i="3" l="1"/>
  <c r="A850" i="4"/>
  <c r="A849" i="4"/>
  <c r="A848" i="4"/>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F30" authorId="0" shapeId="0" xr:uid="{00000000-0006-0000-0100-000001000000}">
      <text>
        <r>
          <rPr>
            <sz val="12"/>
            <color rgb="FF000000"/>
            <rFont val="swiss"/>
            <scheme val="minor"/>
          </rPr>
          <t>======
ID#AAABEtAE0e4
Roger Hatch    (2024-02-07 08:05:17)
Please report MSBA annual contract revenues here</t>
        </r>
      </text>
    </comment>
    <comment ref="I30" authorId="0" shapeId="0" xr:uid="{00000000-0006-0000-0100-000002000000}">
      <text>
        <r>
          <rPr>
            <sz val="12"/>
            <color rgb="FF000000"/>
            <rFont val="swiss"/>
            <scheme val="minor"/>
          </rPr>
          <t>======
ID#AAABEtAE0fE
Roger Hatch    (2024-02-07 08:05:17)
Please report MSBA one-time revenues here</t>
        </r>
      </text>
    </comment>
    <comment ref="I31" authorId="0" shapeId="0" xr:uid="{00000000-0006-0000-0100-000003000000}">
      <text>
        <r>
          <rPr>
            <sz val="12"/>
            <color rgb="FF000000"/>
            <rFont val="swiss"/>
            <scheme val="minor"/>
          </rPr>
          <t>======
ID#AAABEtAE0fI
Roger Hatch    (2024-02-07 08:05:17)
Add foster care transportation reimbursement to the amount popopulate in this cell if applicable</t>
        </r>
      </text>
    </comment>
    <comment ref="F464" authorId="0" shapeId="0" xr:uid="{00000000-0006-0000-0100-000004000000}">
      <text>
        <r>
          <rPr>
            <sz val="12"/>
            <color rgb="FF000000"/>
            <rFont val="swiss"/>
            <scheme val="minor"/>
          </rPr>
          <t>======
ID#AAABEtAE0fY
Roger Hatch    (2024-02-07 08:05:17)
The populated amount for regional districts is the cherry sheet charge for special ed pupils in public settings.  Add this amount to any other school committee special ed tuition to Mass. Schools.</t>
        </r>
      </text>
    </comment>
    <comment ref="F528" authorId="0" shapeId="0" xr:uid="{00000000-0006-0000-0100-000005000000}">
      <text>
        <r>
          <rPr>
            <sz val="12"/>
            <color rgb="FF000000"/>
            <rFont val="swiss"/>
            <scheme val="minor"/>
          </rPr>
          <t>======
ID#AAABEtAE0es
Roger Hatch    (2024-02-07 08:05:17)
The populated amount for local districts is the cherry sheet charge for special ed pupils in public settings.  Add this amount to any other municipal special ed tuition to Mass. Schools.</t>
        </r>
      </text>
    </comment>
    <comment ref="F1124" authorId="0" shapeId="0" xr:uid="{00000000-0006-0000-0100-000006000000}">
      <text>
        <r>
          <rPr>
            <sz val="12"/>
            <color rgb="FF000000"/>
            <rFont val="swiss"/>
            <scheme val="minor"/>
          </rPr>
          <t>======
ID#AAABEtAE0e8
Roger Hatch    (2024-02-07 08:05:17)
For regional districts, the populated amount is the cherry sheet estimate for special ed charges for pupils in public residential settings.  Add this amount to any other school committee special ed tuition in the budget.</t>
        </r>
      </text>
    </comment>
    <comment ref="F1167" authorId="0" shapeId="0" xr:uid="{00000000-0006-0000-0100-000007000000}">
      <text>
        <r>
          <rPr>
            <sz val="12"/>
            <color rgb="FF000000"/>
            <rFont val="swiss"/>
            <scheme val="minor"/>
          </rPr>
          <t>======
ID#AAABEtAE0fM
Roger Hatch    (2024-02-07 08:05:17)
For local districts, the populated amount is the cherry sheet estimate for special ed charges for pupils in public residential settings.  Add this amount to any other municipal special ed tuition in the budget.</t>
        </r>
      </text>
    </comment>
  </commentList>
  <extLst>
    <ext xmlns:r="http://schemas.openxmlformats.org/officeDocument/2006/relationships" uri="GoogleSheetsCustomDataVersion2">
      <go:sheetsCustomData xmlns:go="http://customooxmlschemas.google.com/" r:id="rId1" roundtripDataSignature="AMtx7mhIobuZFvkbtkVff++h0ih8WNPttg=="/>
    </ext>
  </extL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
  </authors>
  <commentList>
    <comment ref="I67" authorId="0" shapeId="0" xr:uid="{00000000-0006-0000-0200-000001000000}">
      <text>
        <r>
          <rPr>
            <sz val="12"/>
            <color rgb="FF000000"/>
            <rFont val="swiss"/>
            <scheme val="minor"/>
          </rPr>
          <t>======
ID#AAABEtAE0fQ
O'Donnell, Robert F (DOE)    (2024-02-07 08:05:17)
Criteria: Change of &gt;$100,000 and &gt;25% between the current year and 1 year prior</t>
        </r>
      </text>
    </comment>
    <comment ref="F263" authorId="0" shapeId="0" xr:uid="{00000000-0006-0000-0200-000002000000}">
      <text>
        <r>
          <rPr>
            <sz val="12"/>
            <color rgb="FF000000"/>
            <rFont val="swiss"/>
            <scheme val="minor"/>
          </rPr>
          <t>======
ID#AAABEtAE0ew
O'Donnell, Robert F (DOE)    (2024-02-07 08:05:17)
Refer to the calcmisc worksheet for details</t>
        </r>
      </text>
    </comment>
    <comment ref="F266" authorId="0" shapeId="0" xr:uid="{00000000-0006-0000-0200-000003000000}">
      <text>
        <r>
          <rPr>
            <sz val="12"/>
            <color rgb="FF000000"/>
            <rFont val="swiss"/>
            <scheme val="minor"/>
          </rPr>
          <t>======
ID#AAABEtAE0fc
O'Donnell, Robert F (DOE)    (2024-02-07 08:05:17)
Refer to the calcmisc worksheet for details</t>
        </r>
      </text>
    </comment>
  </commentList>
  <extLst>
    <ext xmlns:r="http://schemas.openxmlformats.org/officeDocument/2006/relationships" uri="GoogleSheetsCustomDataVersion2">
      <go:sheetsCustomData xmlns:go="http://customooxmlschemas.google.com/" r:id="rId1" roundtripDataSignature="AMtx7mgcVx0bRPW3c8fvYNS73vCnft/ZMQ=="/>
    </ext>
  </extL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
  </authors>
  <commentList>
    <comment ref="Q13" authorId="0" shapeId="0" xr:uid="{00000000-0006-0000-0400-000001000000}">
      <text>
        <r>
          <rPr>
            <sz val="12"/>
            <color rgb="FF000000"/>
            <rFont val="swiss"/>
            <scheme val="minor"/>
          </rPr>
          <t>======
ID#AAABEtAE0e0
O'Donnell, Robert F (DOE)    (2024-02-07 08:05:17)
Includes fund codes: 105, 121, 124, 125, 149, 160, 161, 164, 175, 185, 200, 203, 324, 332, 332, 347, 409, 410, 435, 440, 463, 512, 523, 599, and 719</t>
        </r>
      </text>
    </comment>
    <comment ref="R13" authorId="0" shapeId="0" xr:uid="{00000000-0006-0000-0400-000002000000}">
      <text>
        <r>
          <rPr>
            <sz val="12"/>
            <color rgb="FF000000"/>
            <rFont val="swiss"/>
            <scheme val="minor"/>
          </rPr>
          <t>======
ID#AAABEtAE0fg
O'Donnell, Robert F (DOE)    (2024-02-07 08:05:17)
Includes fund codes: 430 and 525</t>
        </r>
      </text>
    </comment>
  </commentList>
  <extLst>
    <ext xmlns:r="http://schemas.openxmlformats.org/officeDocument/2006/relationships" uri="GoogleSheetsCustomDataVersion2">
      <go:sheetsCustomData xmlns:go="http://customooxmlschemas.google.com/" r:id="rId1" roundtripDataSignature="AMtx7mgWMtoS7OVc7nKXSIQ0ysZmYNugCw=="/>
    </ext>
  </extL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
  </authors>
  <commentList>
    <comment ref="J14" authorId="0" shapeId="0" xr:uid="{00000000-0006-0000-0900-000001000000}">
      <text>
        <r>
          <rPr>
            <sz val="12"/>
            <color rgb="FF000000"/>
            <rFont val="swiss"/>
            <scheme val="minor"/>
          </rPr>
          <t>======
ID#AAABEtAE0eo
O'Donnell, Robert F (DOE)    (2024-02-07 08:05:17)
Includes fund codes: 105, 121, 124, 125, 149, 160, 161, 164, 175, 185, 200, 203, 324, 332, 332, 347, 409, 410, 435, 440, 463, 512, 523, 599, and 719</t>
        </r>
      </text>
    </comment>
    <comment ref="K14" authorId="0" shapeId="0" xr:uid="{00000000-0006-0000-0900-000002000000}">
      <text>
        <r>
          <rPr>
            <sz val="12"/>
            <color rgb="FF000000"/>
            <rFont val="swiss"/>
            <scheme val="minor"/>
          </rPr>
          <t>======
ID#AAABEtAE0fA
O'Donnell, Robert F (DOE)    (2024-02-07 08:05:17)
Includes fund codes: 430 and 525</t>
        </r>
      </text>
    </comment>
  </commentList>
  <extLst>
    <ext xmlns:r="http://schemas.openxmlformats.org/officeDocument/2006/relationships" uri="GoogleSheetsCustomDataVersion2">
      <go:sheetsCustomData xmlns:go="http://customooxmlschemas.google.com/" r:id="rId1" roundtripDataSignature="AMtx7miTAivQENWORZPhMDSRr7dUK2mZHw=="/>
    </ext>
  </extL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
  </authors>
  <commentList>
    <comment ref="I44" authorId="0" shapeId="0" xr:uid="{00000000-0006-0000-0B00-000001000000}">
      <text>
        <r>
          <rPr>
            <sz val="12"/>
            <color rgb="FF000000"/>
            <rFont val="swiss"/>
            <scheme val="minor"/>
          </rPr>
          <t>======
ID#AAABEtAE0fU
Hanna, Robert (DESE)    (2024-02-07 08:05:17)
Exclude Regional Assessments from Total Expenditures</t>
        </r>
      </text>
    </comment>
    <comment ref="I47" authorId="0" shapeId="0" xr:uid="{00000000-0006-0000-0B00-000002000000}">
      <text>
        <r>
          <rPr>
            <sz val="12"/>
            <color rgb="FF000000"/>
            <rFont val="swiss"/>
            <scheme val="minor"/>
          </rPr>
          <t>======
ID#AAABEtAE0eg
Delmonte, Craig (ESE)    (2024-02-07 08:05:17)
*We only ask for fund code 240 on the EOYR.  Any discrepancies might be due to any funds attributed to funds 262.</t>
        </r>
      </text>
    </comment>
    <comment ref="I48" authorId="0" shapeId="0" xr:uid="{00000000-0006-0000-0B00-000003000000}">
      <text>
        <r>
          <rPr>
            <sz val="12"/>
            <color rgb="FF000000"/>
            <rFont val="swiss"/>
            <scheme val="minor"/>
          </rPr>
          <t>======
ID#AAABEtAE0ek
Delmonte, Craig (ESE)    (2024-02-07 08:05:17)
** We only ask for fund code 305 on the EOYR.  Any discrepancies might be due to any funds attributed to 321, 323, 325, or 539.</t>
        </r>
      </text>
    </comment>
  </commentList>
  <extLst>
    <ext xmlns:r="http://schemas.openxmlformats.org/officeDocument/2006/relationships" uri="GoogleSheetsCustomDataVersion2">
      <go:sheetsCustomData xmlns:go="http://customooxmlschemas.google.com/" r:id="rId1" roundtripDataSignature="AMtx7mhH7zhV8QERVKJrmirg8CJDv325bQ=="/>
    </ext>
  </extLst>
</comments>
</file>

<file path=xl/sharedStrings.xml><?xml version="1.0" encoding="utf-8"?>
<sst xmlns="http://schemas.openxmlformats.org/spreadsheetml/2006/main" count="8128" uniqueCount="2243">
  <si>
    <t>Please feel free to include comments concerning anything you'd like School Business Services or School Finance to know about.</t>
  </si>
  <si>
    <t>We're especially interested in anything related to your thoughts about this year's file format and any clarifications concerning the data</t>
  </si>
  <si>
    <t>that your district has submitted.</t>
  </si>
  <si>
    <r>
      <rPr>
        <sz val="10"/>
        <color theme="1"/>
        <rFont val="Arial"/>
        <family val="2"/>
      </rPr>
      <t xml:space="preserve">Please indicate your </t>
    </r>
    <r>
      <rPr>
        <b/>
        <sz val="10"/>
        <color theme="1"/>
        <rFont val="Arial"/>
        <family val="2"/>
      </rPr>
      <t>name</t>
    </r>
    <r>
      <rPr>
        <sz val="10"/>
        <color theme="1"/>
        <rFont val="Arial"/>
        <family val="2"/>
      </rPr>
      <t xml:space="preserve"> and if you are a </t>
    </r>
    <r>
      <rPr>
        <b/>
        <sz val="10"/>
        <color theme="1"/>
        <rFont val="Arial"/>
        <family val="2"/>
      </rPr>
      <t>new</t>
    </r>
    <r>
      <rPr>
        <sz val="10"/>
        <color theme="1"/>
        <rFont val="Arial"/>
        <family val="2"/>
      </rPr>
      <t xml:space="preserve"> School Business Offical</t>
    </r>
  </si>
  <si>
    <t xml:space="preserve">Name: </t>
  </si>
  <si>
    <t>New SBO:</t>
  </si>
  <si>
    <t>If comment is related to edits, provide the edit number(s) here</t>
  </si>
  <si>
    <t>Comment added by:</t>
  </si>
  <si>
    <t>Date</t>
  </si>
  <si>
    <t>Comments</t>
  </si>
  <si>
    <t xml:space="preserve">Copyright 2023 by Massachusetts Department of Elementary and Secondary Education.  Permission is hereby granted to Massachusetts public school officials to </t>
  </si>
  <si>
    <t>to reproduce this document as needed to complete the 2022-2023 End of Year Financial Report.  All other rights reserved.</t>
  </si>
  <si>
    <t>Massachusetts Department of Elementary and Secondary Education</t>
  </si>
  <si>
    <t>FY23 END OF YEAR FINANCIAL REPORT</t>
  </si>
  <si>
    <t>162</t>
  </si>
  <si>
    <t>Lunenburg</t>
  </si>
  <si>
    <t>For all related information go to:</t>
  </si>
  <si>
    <t>http://www.doe.mass.edu/finance/accounting/eoy/?fy=2022</t>
  </si>
  <si>
    <t>SCHEDULE 1</t>
  </si>
  <si>
    <t>1</t>
  </si>
  <si>
    <t>2</t>
  </si>
  <si>
    <t>REVENUE AND EXPENDITURE SUMMARY</t>
  </si>
  <si>
    <t>CH 74 VOC-</t>
  </si>
  <si>
    <t>REGULAR</t>
  </si>
  <si>
    <t>SPECIAL</t>
  </si>
  <si>
    <t>ATIONAL/</t>
  </si>
  <si>
    <t>OTHER</t>
  </si>
  <si>
    <t>UNDISTRIB-</t>
  </si>
  <si>
    <t>I. REVENUES</t>
  </si>
  <si>
    <t>DAY</t>
  </si>
  <si>
    <t>EDUCATION</t>
  </si>
  <si>
    <t>TECHNICAL</t>
  </si>
  <si>
    <t>PROGRAMS</t>
  </si>
  <si>
    <t>UTED</t>
  </si>
  <si>
    <t>TOTAL</t>
  </si>
  <si>
    <t>Row</t>
  </si>
  <si>
    <t>Line</t>
  </si>
  <si>
    <t>A. REVENUE FROM LOCAL SOURCES</t>
  </si>
  <si>
    <t>Assessments Received by Regional Schools</t>
  </si>
  <si>
    <t>E &amp; D Fund Appropriations FY22: Revenues to Regional District</t>
  </si>
  <si>
    <t>Tuition From Individuals</t>
  </si>
  <si>
    <t>Tuition From Other Districts in Comm.</t>
  </si>
  <si>
    <t>Tuition From Districts in Other States</t>
  </si>
  <si>
    <t>Previous Yr Unexpended Encumbrances (Carry Forward)</t>
  </si>
  <si>
    <t>Transportation Fees</t>
  </si>
  <si>
    <t>Earnings on Investments</t>
  </si>
  <si>
    <t>Rental of School Facilities</t>
  </si>
  <si>
    <t>Other Revenue</t>
  </si>
  <si>
    <t>Medical Care and Assistance</t>
  </si>
  <si>
    <t>Non Revenue Receipts</t>
  </si>
  <si>
    <t>TOTAL REVENUE FROM LOCAL SOURCES</t>
  </si>
  <si>
    <t>B. REVENUE FROM STATE AID</t>
  </si>
  <si>
    <t xml:space="preserve">  ------------------------State aid is not reported by program -----------------------</t>
  </si>
  <si>
    <t>School Aid (Chapter 70)</t>
  </si>
  <si>
    <t>Mass. School Building Authority Construction Aid</t>
  </si>
  <si>
    <t>Contract</t>
  </si>
  <si>
    <t>Other</t>
  </si>
  <si>
    <t>Pupil Transportation (Ch. 71,71A,71B,74)</t>
  </si>
  <si>
    <t>Charter Tuition Reimbursements and Facilities Aid</t>
  </si>
  <si>
    <t>Charter Reimb</t>
  </si>
  <si>
    <t>Facilities</t>
  </si>
  <si>
    <t>Circuit Breaker</t>
  </si>
  <si>
    <t>Foundation Reserve, State Impact Aid, and Regional Bonus Aid</t>
  </si>
  <si>
    <t>TOTAL REVENUE FROM STATE AID</t>
  </si>
  <si>
    <t>C. REVENUE FROM FEDERAL GRANTS</t>
  </si>
  <si>
    <t>DESE Administered Grants</t>
  </si>
  <si>
    <t>Other Federal Grants</t>
  </si>
  <si>
    <t>TOTAL REVENUE FEDERAL GRANTS</t>
  </si>
  <si>
    <t xml:space="preserve"> D. REVENUE FROM STATE GRANTS</t>
  </si>
  <si>
    <t>Other State Grants</t>
  </si>
  <si>
    <t>TOTAL REVENUE STATE GRANTS</t>
  </si>
  <si>
    <t>E. REVENUE- REVOLVING &amp; SPECIAL FUNDS</t>
  </si>
  <si>
    <t>School Lunch Receipts</t>
  </si>
  <si>
    <t>Athletic Receipts</t>
  </si>
  <si>
    <t>Tuition Receipts-School Choice</t>
  </si>
  <si>
    <t>Tuition Receipts-Other</t>
  </si>
  <si>
    <t>Other Local Receipts</t>
  </si>
  <si>
    <t>Private Grants</t>
  </si>
  <si>
    <t>TOTAL REVENUE REVOLVING &amp; SPECIAL FUNDS</t>
  </si>
  <si>
    <t>II. EXPENDITURES</t>
  </si>
  <si>
    <t>A.  BY SCHOOL COMMITTEE</t>
  </si>
  <si>
    <t>School Committee (1110)</t>
  </si>
  <si>
    <t>Clerical Salaries (02)</t>
  </si>
  <si>
    <t>Other Salaries (03)</t>
  </si>
  <si>
    <t>Contracted Services (04)</t>
  </si>
  <si>
    <t>Supplies and Materials (05)</t>
  </si>
  <si>
    <t>Other Expenses (06)</t>
  </si>
  <si>
    <t>Sub-total</t>
  </si>
  <si>
    <t>Superintendent (1210)</t>
  </si>
  <si>
    <t>Professional Salaries (01)</t>
  </si>
  <si>
    <t>Assistant Superintendents (1220)</t>
  </si>
  <si>
    <t>Other District-Wide Administration (1230)</t>
  </si>
  <si>
    <t>Business and Finance (1410)</t>
  </si>
  <si>
    <t>Human Resources and Benefits (1420)</t>
  </si>
  <si>
    <t>Legal Service for School Committee (1430)</t>
  </si>
  <si>
    <t>Legal Settlements (1435)</t>
  </si>
  <si>
    <t>Administrative Technology–Districtwide (1450)</t>
  </si>
  <si>
    <t>Curriculum Directors and Department Heads  (Supervisory) (2110)</t>
  </si>
  <si>
    <t xml:space="preserve"> </t>
  </si>
  <si>
    <t>Curriculum Directors and Department Heads (Non-Supervisory) (2120)</t>
  </si>
  <si>
    <t>Instructional Technology Leadership and Training (2130)</t>
  </si>
  <si>
    <t>School Leadership-Building (2210)</t>
  </si>
  <si>
    <t>Administrative Technology and Support – Schools (2250)</t>
  </si>
  <si>
    <t>Teachers (2305)</t>
  </si>
  <si>
    <t>Medical/ Therapeutic Services (2320)</t>
  </si>
  <si>
    <t>*</t>
  </si>
  <si>
    <t>Substitutes, Long Term (2324)</t>
  </si>
  <si>
    <t>Substitutes, Short Term (2325)</t>
  </si>
  <si>
    <t>All Non-Clerical Paraprofessionals/Instructional Assistants (2330)</t>
  </si>
  <si>
    <t>Librarians and Media Center Directors (2340)</t>
  </si>
  <si>
    <t>Distance Learning and Online Coursework (2345) (Including Tuition for Dual Enrollment and SPED Transition Programs)</t>
  </si>
  <si>
    <t>Professional Development Leadership (2351)</t>
  </si>
  <si>
    <t>Instructional Coaches (2352)</t>
  </si>
  <si>
    <t>Stipends for Teachers Providing Instructional Coaching (2354)</t>
  </si>
  <si>
    <t>Costs for Instructional Staff to Attend Professional Development (2356)</t>
  </si>
  <si>
    <t>Outside Professional Development for Instructional Staff (2358)</t>
  </si>
  <si>
    <t>Textbooks (2410)</t>
  </si>
  <si>
    <t>Other Instructional Materials (2415)</t>
  </si>
  <si>
    <t>Instructional Equipment (2420)</t>
  </si>
  <si>
    <t>General Supplies (2430)</t>
  </si>
  <si>
    <t>Other Instructional Services (2440)</t>
  </si>
  <si>
    <t>Instructional Hardware –Student and Staff Devices (computers) (2451)</t>
  </si>
  <si>
    <t>Instructional Hardware—All Other (2453)</t>
  </si>
  <si>
    <t>Instructional Software and Other Instructional Materials (2455)</t>
  </si>
  <si>
    <t>Guidance Including Guidance Counselors and Adjustment Counselors (2710)</t>
  </si>
  <si>
    <t>Testing and Assessment (2720)</t>
  </si>
  <si>
    <t>Psychological Services (2800)</t>
  </si>
  <si>
    <t>Attendance and Parent Liaison Services (3100)</t>
  </si>
  <si>
    <t>Medical/Health Services (3200)</t>
  </si>
  <si>
    <t>Transportation Services (3300)</t>
  </si>
  <si>
    <t>Food Services (3400)</t>
  </si>
  <si>
    <t>Total</t>
  </si>
  <si>
    <t>Athletics (3510)</t>
  </si>
  <si>
    <t>Other Student Activities (3520)</t>
  </si>
  <si>
    <t>School Security (3600)</t>
  </si>
  <si>
    <t>Custodial Services (4110)</t>
  </si>
  <si>
    <t>Heating of Buildings (4120)</t>
  </si>
  <si>
    <t>Utility Services (4130)</t>
  </si>
  <si>
    <t>Maintenance of Grounds (4210)</t>
  </si>
  <si>
    <t>Maintenance of Buildings (4220)</t>
  </si>
  <si>
    <t>Building Security System (4225)</t>
  </si>
  <si>
    <t>Maintenance of Equipment (4230)</t>
  </si>
  <si>
    <t xml:space="preserve">Extraordinary Maintenance (4300) </t>
  </si>
  <si>
    <t>Technology Infrastructure, Maintenance, and Support–Salaries (4400)</t>
  </si>
  <si>
    <t>Technology Infrastructure, Maintenance, and Support—All Other (4450)</t>
  </si>
  <si>
    <t>Employer Retirement Contributions (5100)</t>
  </si>
  <si>
    <t>Employee Separation Costs (5150)</t>
  </si>
  <si>
    <t>Insurance (5200)</t>
  </si>
  <si>
    <t>Insurance for Active Employees (5200)</t>
  </si>
  <si>
    <t>Insurance for Retired School Employees (5250)</t>
  </si>
  <si>
    <t>Other Non Employee Insurance (5260)</t>
  </si>
  <si>
    <t>Rental Lease, Interest &amp; Other Fixed Charges (5300, 5400, 5500, 5550)</t>
  </si>
  <si>
    <t xml:space="preserve">Rental-Lease Equipment (5300)  </t>
  </si>
  <si>
    <t xml:space="preserve">Rental-Lease Buildings (5350)  </t>
  </si>
  <si>
    <t>Short-Term Interest RAN's (5400)</t>
  </si>
  <si>
    <t>Short Term Interest-BAN's (5450)</t>
  </si>
  <si>
    <t>Other Fixed Charges (5500)</t>
  </si>
  <si>
    <t>School Crossing Guards (5550)</t>
  </si>
  <si>
    <t>Civic Activities and Community Services (6200)</t>
  </si>
  <si>
    <t>Recreation (6300)</t>
  </si>
  <si>
    <t>Health Non-Public Schools (6800)</t>
  </si>
  <si>
    <t>Transportation Non-Public (6900)</t>
  </si>
  <si>
    <t xml:space="preserve">Asset Acquisition &amp; Improvement (7000) </t>
  </si>
  <si>
    <t>Purchase of Land &amp; Buildings (7100, 7200)</t>
  </si>
  <si>
    <t>Equipment (7300, 7400)</t>
  </si>
  <si>
    <t>Capital Technology (7350)</t>
  </si>
  <si>
    <t>Motor Vehicles (7500, 7600)</t>
  </si>
  <si>
    <t>Long Term Debt (8000)</t>
  </si>
  <si>
    <t>Debt Retirement/Sch Construction (8100)</t>
  </si>
  <si>
    <t>Debt Service/Sch Construction (8200)</t>
  </si>
  <si>
    <t>Debt Service/Educ. &amp; Other (8400, 8600)</t>
  </si>
  <si>
    <t>Payments to Other Districts (9000)</t>
  </si>
  <si>
    <t>Tuition to Mass. Public Schools (9100)</t>
  </si>
  <si>
    <t>School Choice Tuition (9110)</t>
  </si>
  <si>
    <t>Tuition to Commonwealth Charter Schools (9120)</t>
  </si>
  <si>
    <t>Tuition to Horace Mann Charter Schools (9125)</t>
  </si>
  <si>
    <t>Charter Transportation Tuition (9130)</t>
  </si>
  <si>
    <t>Tuition to Out-of-State Schools (9200)</t>
  </si>
  <si>
    <t>Tuition to Non-Public Schools (9300)</t>
  </si>
  <si>
    <t>Tuition to Collaboratives (9400)</t>
  </si>
  <si>
    <t>TOTAL EXPENDITURES BY SCHOOL COMMITTEE</t>
  </si>
  <si>
    <t>B. BY CITY OR TOWN</t>
  </si>
  <si>
    <t>Legal Services for School Committee (1430)</t>
  </si>
  <si>
    <t>Health Services (3200)</t>
  </si>
  <si>
    <t>Pupil Transportation (3300)</t>
  </si>
  <si>
    <t>School Custodial Services (4110)</t>
  </si>
  <si>
    <t>Heating of School Buildings (4120)</t>
  </si>
  <si>
    <t>School Utility Services (4130)</t>
  </si>
  <si>
    <t>Maintenance of School Grounds (4210)</t>
  </si>
  <si>
    <t>Maintenance of School Buildings (4220)</t>
  </si>
  <si>
    <t>School Building Security System (4225)</t>
  </si>
  <si>
    <t>Maintenance of School Equipment (4230)</t>
  </si>
  <si>
    <t xml:space="preserve">Extraordinary Maintenance (4300)      </t>
  </si>
  <si>
    <t>Insurance For Active Employees (5200)</t>
  </si>
  <si>
    <t>Insurance For Retired School Employees (5250)</t>
  </si>
  <si>
    <t>Other Non-Employee Insurance (5260)</t>
  </si>
  <si>
    <t xml:space="preserve">Rental-Lease  Equipment (5300)     </t>
  </si>
  <si>
    <t xml:space="preserve">Rental-Lease  Buildings (5350)      </t>
  </si>
  <si>
    <t>Short Term Interest - BAN's (5450)</t>
  </si>
  <si>
    <t>Transportation Non-Public Schools (6900)</t>
  </si>
  <si>
    <t>Long-Term Debt Retire/Sch Construction (8100)</t>
  </si>
  <si>
    <t>Long-Term Debt Service/Sch Construction (8200)</t>
  </si>
  <si>
    <t>Long-Term Debt Service/Educ. &amp; Other (8400, 8600)</t>
  </si>
  <si>
    <t>Regional School Assessment (9500)</t>
  </si>
  <si>
    <t>TOTAL EXPENDITURES BY CITY OR TOWN</t>
  </si>
  <si>
    <t>Federal Grants</t>
  </si>
  <si>
    <t>State Grants</t>
  </si>
  <si>
    <t>Revolving and Special Funds</t>
  </si>
  <si>
    <t>C.2. EXPENDITURES FROM FEDERAL</t>
  </si>
  <si>
    <t>Other DESE</t>
  </si>
  <si>
    <t>DESE</t>
  </si>
  <si>
    <t xml:space="preserve">Private </t>
  </si>
  <si>
    <t>Sch Choice</t>
  </si>
  <si>
    <t xml:space="preserve">  Other  </t>
  </si>
  <si>
    <t xml:space="preserve">        GRANTS, STATE GRANTS AND</t>
  </si>
  <si>
    <t>Title I</t>
  </si>
  <si>
    <t>IDEA</t>
  </si>
  <si>
    <t xml:space="preserve">Admin- </t>
  </si>
  <si>
    <t>Circuit</t>
  </si>
  <si>
    <t>Grants &amp;</t>
  </si>
  <si>
    <t>&amp; Other Day</t>
  </si>
  <si>
    <t>Athletic</t>
  </si>
  <si>
    <t>School</t>
  </si>
  <si>
    <t>Local</t>
  </si>
  <si>
    <t xml:space="preserve">        SPECIAL FUNDS</t>
  </si>
  <si>
    <t xml:space="preserve"> FC 305</t>
  </si>
  <si>
    <t>FC 240</t>
  </si>
  <si>
    <t>istered</t>
  </si>
  <si>
    <t>Breaker</t>
  </si>
  <si>
    <t>Gifts</t>
  </si>
  <si>
    <t>Tuition</t>
  </si>
  <si>
    <t>Fund</t>
  </si>
  <si>
    <t>Nutrition</t>
  </si>
  <si>
    <t>Receipts</t>
  </si>
  <si>
    <t>Legal Service For School Committee (1430)</t>
  </si>
  <si>
    <t>Instruction</t>
  </si>
  <si>
    <t>Curriculum Directors and Dept. Heads (Supervisory) (2110)</t>
  </si>
  <si>
    <t>Curriculum Directors and Dept. Heads (Non-Supervisory) (2120)</t>
  </si>
  <si>
    <t>Teachers, Classroom (2305)</t>
  </si>
  <si>
    <t>Medical/Therapeutic Services (2320)</t>
  </si>
  <si>
    <t>Non-Clerical Paraprofs./Instructional Assistants (2330)</t>
  </si>
  <si>
    <t>Costs for Instructional Staff to Attend Prof. Development (2356)</t>
  </si>
  <si>
    <t>Guidance Counselors and Adjustment Counselors (2710)</t>
  </si>
  <si>
    <t>TOTAL INSTRUCTION (2000)</t>
  </si>
  <si>
    <t>Other Student Body Activities (3520)</t>
  </si>
  <si>
    <t>School Security  (3600)</t>
  </si>
  <si>
    <t xml:space="preserve">Extraordinary Maintenance (4300)   </t>
  </si>
  <si>
    <t xml:space="preserve">Rental Lease of Equipment (5300)   </t>
  </si>
  <si>
    <t>Rental Lease  of Buildings (5350)</t>
  </si>
  <si>
    <t>Short Term Interest RAN's (5400)</t>
  </si>
  <si>
    <t>Short Term Interest BAN'S (5450)</t>
  </si>
  <si>
    <t>Indirect Cost Transfers</t>
  </si>
  <si>
    <t>Civic Activities And Community Services (6200)</t>
  </si>
  <si>
    <t>Recreation Services (6300)</t>
  </si>
  <si>
    <t>Health Services to Non-Public Schools (6800)</t>
  </si>
  <si>
    <t>Transportation To Non-Public Schools (6900)</t>
  </si>
  <si>
    <t>TOTAL GRANT &amp; SPECIAL FUND EXPENDITURES</t>
  </si>
  <si>
    <t>SCHEDULE 2</t>
  </si>
  <si>
    <t xml:space="preserve">Please mark </t>
  </si>
  <si>
    <t>FY23 ASSESSMENTS RECEIVED FROM MEMBER</t>
  </si>
  <si>
    <t xml:space="preserve">MEMBER </t>
  </si>
  <si>
    <t>MINIMUM</t>
  </si>
  <si>
    <t>ADDITIONAL</t>
  </si>
  <si>
    <t>TRANSP &amp;</t>
  </si>
  <si>
    <t>CAPITAL &amp;</t>
  </si>
  <si>
    <t>with an "X"</t>
  </si>
  <si>
    <t>TOWNS OR CITIES OF REGIONAL SCHOOL DISTRICTS</t>
  </si>
  <si>
    <t>CITY/TOWN</t>
  </si>
  <si>
    <t>LOCAL CON-</t>
  </si>
  <si>
    <t>OTHER EX-</t>
  </si>
  <si>
    <t>DEBT EX-</t>
  </si>
  <si>
    <t>assessment</t>
  </si>
  <si>
    <t>CODE</t>
  </si>
  <si>
    <t>TRIBUTION</t>
  </si>
  <si>
    <t>PENDITURES</t>
  </si>
  <si>
    <t>method used</t>
  </si>
  <si>
    <t>MEMBER CITY/TOWN NAME</t>
  </si>
  <si>
    <t>for FY23</t>
  </si>
  <si>
    <t>(Check only one)</t>
  </si>
  <si>
    <t xml:space="preserve">statutory  </t>
  </si>
  <si>
    <t>alternative</t>
  </si>
  <si>
    <t>Difference</t>
  </si>
  <si>
    <t>Sched 1</t>
  </si>
  <si>
    <t>TOTAL ASSESSMENTS RECEIVED FROM MEMBERS</t>
  </si>
  <si>
    <t>SCHEDULE 3</t>
  </si>
  <si>
    <t>INSTRUCTIONAL EXPENDITURES</t>
  </si>
  <si>
    <t>APPRO-</t>
  </si>
  <si>
    <t>I.  GENERAL FUND</t>
  </si>
  <si>
    <t>PRIATION</t>
  </si>
  <si>
    <t>Curriculum Directors and Department Heads  (Non-Supervisory) (2120)</t>
  </si>
  <si>
    <t>Outside Professional Development Providers for Instructional Staff (2358)</t>
  </si>
  <si>
    <t>Guidance including Guidance Counselors and Adjustment Counselors (2710)</t>
  </si>
  <si>
    <t>TOTAL INSTRUCTIONAL SERVICES (2000)</t>
  </si>
  <si>
    <t xml:space="preserve">     Revolving and Special Funds</t>
  </si>
  <si>
    <t xml:space="preserve">Other  </t>
  </si>
  <si>
    <t>Fund Code</t>
  </si>
  <si>
    <t>Admin-</t>
  </si>
  <si>
    <t>II GRANTS AND OTHER FUNDING SOURCES</t>
  </si>
  <si>
    <t/>
  </si>
  <si>
    <t>3656</t>
  </si>
  <si>
    <t>3657</t>
  </si>
  <si>
    <t>SCHEDULE 4</t>
  </si>
  <si>
    <t>3</t>
  </si>
  <si>
    <t xml:space="preserve">SPECIAL EDUCATION EXPENDITURES </t>
  </si>
  <si>
    <t>3-5 Yr. Olds</t>
  </si>
  <si>
    <t>Age 6-21</t>
  </si>
  <si>
    <t>BY PLACEMENT</t>
  </si>
  <si>
    <t>all</t>
  </si>
  <si>
    <t>Public School</t>
  </si>
  <si>
    <t>Public</t>
  </si>
  <si>
    <t>Private</t>
  </si>
  <si>
    <t>placements</t>
  </si>
  <si>
    <t>Programs</t>
  </si>
  <si>
    <t>Separate</t>
  </si>
  <si>
    <t>Residential</t>
  </si>
  <si>
    <t>Homebound/</t>
  </si>
  <si>
    <t xml:space="preserve">Screening </t>
  </si>
  <si>
    <t>EXPENDITURES BY SCHOOL COMMITTEE,</t>
  </si>
  <si>
    <t>(doe032--</t>
  </si>
  <si>
    <t>(doe034-10,</t>
  </si>
  <si>
    <t>Day School</t>
  </si>
  <si>
    <t>Hospital</t>
  </si>
  <si>
    <t>Institution</t>
  </si>
  <si>
    <t>and Team</t>
  </si>
  <si>
    <t>CITY OR TOWN, AND CIRCUIT BREAKER</t>
  </si>
  <si>
    <t>30 - 48)</t>
  </si>
  <si>
    <t>20, &amp; 40)</t>
  </si>
  <si>
    <t>(doe034-41)</t>
  </si>
  <si>
    <t>(doe034-50)</t>
  </si>
  <si>
    <t>(doe034-60)</t>
  </si>
  <si>
    <t>(doe034-70)</t>
  </si>
  <si>
    <t>(doe034-90)</t>
  </si>
  <si>
    <t>Evaluation</t>
  </si>
  <si>
    <t>Instructional Services(2000)</t>
  </si>
  <si>
    <t>3810</t>
  </si>
  <si>
    <t>Supervisory (2100)</t>
  </si>
  <si>
    <t>School Building Leadership (2200)</t>
  </si>
  <si>
    <t>3820</t>
  </si>
  <si>
    <t>Teaching (2300)</t>
  </si>
  <si>
    <t>3830</t>
  </si>
  <si>
    <t>Textbooks &amp; Instructional Equipment (2400)</t>
  </si>
  <si>
    <t>3840</t>
  </si>
  <si>
    <t>Guidance (2700)</t>
  </si>
  <si>
    <t>3850</t>
  </si>
  <si>
    <t>Psychological (2800)</t>
  </si>
  <si>
    <t>3860</t>
  </si>
  <si>
    <t>TOTAL INSTRUCTIONAL SERVICES</t>
  </si>
  <si>
    <t>3870</t>
  </si>
  <si>
    <t>Non-Public Health Services (6800)</t>
  </si>
  <si>
    <t>3880</t>
  </si>
  <si>
    <t xml:space="preserve">School Choice Tuition (9110) </t>
  </si>
  <si>
    <t xml:space="preserve">Tuition to Commonwealth Charter Schools (9120) </t>
  </si>
  <si>
    <t>Tuition to Horace Mann Charter Schools (9120)</t>
  </si>
  <si>
    <t>3890</t>
  </si>
  <si>
    <t>3900</t>
  </si>
  <si>
    <t>Tuition to Private Schools (9300)</t>
  </si>
  <si>
    <t>3910</t>
  </si>
  <si>
    <t>3920</t>
  </si>
  <si>
    <t>TOTAL TUITION</t>
  </si>
  <si>
    <t>3930</t>
  </si>
  <si>
    <t>EXP FROM GRANTS, REVOLVING FUNDS (NOT CB) (2000, 6800, and 9000 only)</t>
  </si>
  <si>
    <t>3950</t>
  </si>
  <si>
    <t xml:space="preserve">TOTAL EXPENDITURES </t>
  </si>
  <si>
    <t>SCHEDULE 7</t>
  </si>
  <si>
    <t>EXPENDITURES (Report Whole Dollars)</t>
  </si>
  <si>
    <t>RIDERS</t>
  </si>
  <si>
    <t>4</t>
  </si>
  <si>
    <t>5</t>
  </si>
  <si>
    <t>6</t>
  </si>
  <si>
    <t>7</t>
  </si>
  <si>
    <t>8</t>
  </si>
  <si>
    <t>9</t>
  </si>
  <si>
    <t>PUPIL TRANSPORTATION REIMBURSEMENT</t>
  </si>
  <si>
    <t xml:space="preserve">          REIMBURSABLE</t>
  </si>
  <si>
    <t>NON-REIM-  BURSABLE</t>
  </si>
  <si>
    <t xml:space="preserve">           REIMBURSABLE</t>
  </si>
  <si>
    <t>FUNCTIONS 3300, 6900</t>
  </si>
  <si>
    <t xml:space="preserve">      EXPENDITURES FOR PUPILS</t>
  </si>
  <si>
    <t>EXPENDITURES</t>
  </si>
  <si>
    <t xml:space="preserve">         REGULAR DAY RIDERS</t>
  </si>
  <si>
    <t>REGULAR DAY</t>
  </si>
  <si>
    <t xml:space="preserve">   TRANSPORTED AT LEAST 1 1/2</t>
  </si>
  <si>
    <t xml:space="preserve">FOR PUPILS </t>
  </si>
  <si>
    <t>DEPRE-</t>
  </si>
  <si>
    <t>RIDERS TRANS-</t>
  </si>
  <si>
    <t xml:space="preserve">    MILES TO AND FROM SCHOOL</t>
  </si>
  <si>
    <t>TRANSPORTED</t>
  </si>
  <si>
    <t>CIATION</t>
  </si>
  <si>
    <t>PORTED LESS</t>
  </si>
  <si>
    <t>SCHOOL TRANS</t>
  </si>
  <si>
    <t>BY PUBLIC</t>
  </si>
  <si>
    <t>LESS THAN 1 1/2</t>
  </si>
  <si>
    <t xml:space="preserve">(See  </t>
  </si>
  <si>
    <t xml:space="preserve"> (Sum of</t>
  </si>
  <si>
    <t>THAN 1 1/2 MILES</t>
  </si>
  <si>
    <t>VEHICLE</t>
  </si>
  <si>
    <t>UTILITIES</t>
  </si>
  <si>
    <t>MILES FROM SCH</t>
  </si>
  <si>
    <t xml:space="preserve"> instructions)</t>
  </si>
  <si>
    <t xml:space="preserve">  1 thru 4)</t>
  </si>
  <si>
    <t>FROM SCHOOL</t>
  </si>
  <si>
    <t xml:space="preserve">  6 thru 8)</t>
  </si>
  <si>
    <t>REGULAR EDUCATION</t>
  </si>
  <si>
    <t>4000</t>
  </si>
  <si>
    <t>Within the District</t>
  </si>
  <si>
    <t>4010</t>
  </si>
  <si>
    <t>Outside the District</t>
  </si>
  <si>
    <t>4020</t>
  </si>
  <si>
    <t>To and from Regular Pre-School</t>
  </si>
  <si>
    <t>4040</t>
  </si>
  <si>
    <t>TOTAL REGULAR EDUCATION</t>
  </si>
  <si>
    <t>SPECIAL EDUCATION</t>
  </si>
  <si>
    <t>EXPENDITURES FOR SPECIAL EDUCATION PUPILS TRANSPORTED WITHIN THE DISTRICT</t>
  </si>
  <si>
    <t>EXPENDITURES FOR SPECIAL EDUCATION PUPILS TRANSPORTED OUTSIDE THE DISTRICT</t>
  </si>
  <si>
    <t>DEPRECIATION (See instructions)</t>
  </si>
  <si>
    <t>TOTAL EXPENDITURES (Sum of columns 1 thru 4)</t>
  </si>
  <si>
    <t>SPECIAL EDUCATION RIDERS TRANSPORTED WITHIN THE DISTRICT</t>
  </si>
  <si>
    <t>SPECIAL EDUCATION RIDERS TRANSPORTED OUTSIDE THE DISTRICT</t>
  </si>
  <si>
    <t>TOTAL SPECIAL EDUCATION RIDERS (Sum of cols 6 and 7)</t>
  </si>
  <si>
    <t>4070</t>
  </si>
  <si>
    <t>3-5 yr olds, all placements (doe032)</t>
  </si>
  <si>
    <t>4080</t>
  </si>
  <si>
    <t>age 6-21, public school programs (doe034-10, 20, &amp; 40)</t>
  </si>
  <si>
    <t>4110</t>
  </si>
  <si>
    <t>age 6-21, public separate day school (doe034-41)</t>
  </si>
  <si>
    <t>age 6-21, ages, private separate day school (doe034-50)</t>
  </si>
  <si>
    <t>age 6-21, private residential school (doe034-60)</t>
  </si>
  <si>
    <t>age 6-21, homebound/hospital (doe034-70)</t>
  </si>
  <si>
    <t>age 6-21, public residential institutions (doe034-90)</t>
  </si>
  <si>
    <t xml:space="preserve">  TOTAL SPECIAL EDUCATION</t>
  </si>
  <si>
    <t xml:space="preserve">             REIMBURSABLE</t>
  </si>
  <si>
    <t>NON-REIM-    BURSABLE</t>
  </si>
  <si>
    <t xml:space="preserve"> EXPENDITURES FOR VOCATIONAL</t>
  </si>
  <si>
    <t xml:space="preserve">         VOCATIONAL RIDERS</t>
  </si>
  <si>
    <t xml:space="preserve"> VOCATIONAL</t>
  </si>
  <si>
    <t xml:space="preserve"> PUPILS TRANSPORTED AT LEAST</t>
  </si>
  <si>
    <t xml:space="preserve">FOR VOCATIONAL </t>
  </si>
  <si>
    <t xml:space="preserve">    TRANSPORTED AT LEAST 1 1/2</t>
  </si>
  <si>
    <t xml:space="preserve">   1 1/2 MILES TO &amp; FROM SCHOOL</t>
  </si>
  <si>
    <t>PUPILS TRANS-</t>
  </si>
  <si>
    <t xml:space="preserve">     MILES TO AND FROM SCHOOL</t>
  </si>
  <si>
    <t xml:space="preserve">PORTED &lt; 1.5 </t>
  </si>
  <si>
    <t>CH 74 VOCATIONAL/TECHNICAL PROGRAMS</t>
  </si>
  <si>
    <t>4190</t>
  </si>
  <si>
    <t>4200</t>
  </si>
  <si>
    <t xml:space="preserve">            REIMBURSABLE</t>
  </si>
  <si>
    <t xml:space="preserve">   EXPENDITURES FOR NON-PUBLIC</t>
  </si>
  <si>
    <t xml:space="preserve">          NON-PUBLIC RIDERS</t>
  </si>
  <si>
    <t xml:space="preserve"> NON-PUBLIC</t>
  </si>
  <si>
    <t>FOR NON-PUBLIC</t>
  </si>
  <si>
    <t xml:space="preserve">  1 1/2 MILES TO &amp; FROM SCHOOL</t>
  </si>
  <si>
    <t>PORTED &lt; 1 1/2</t>
  </si>
  <si>
    <t>NON-PUBLIC TRANSPORTATION</t>
  </si>
  <si>
    <t>MILES FRM SCH</t>
  </si>
  <si>
    <t>4220</t>
  </si>
  <si>
    <t>4230</t>
  </si>
  <si>
    <t>SCHEDULE 7 (CONTINUED)</t>
  </si>
  <si>
    <t xml:space="preserve">           EXPENDITURES FOR </t>
  </si>
  <si>
    <t xml:space="preserve">        RIDERS TRANSPORTED</t>
  </si>
  <si>
    <t>PUPILS TRANSPORTED AT LEAST</t>
  </si>
  <si>
    <t xml:space="preserve">   FOR PUPILS </t>
  </si>
  <si>
    <t xml:space="preserve">         AT LEAST 1 1/2 MILES</t>
  </si>
  <si>
    <t>1 1/2 MILES TO &amp; FROM SCHOOL</t>
  </si>
  <si>
    <t xml:space="preserve">       TO AND FROM SCHOOL</t>
  </si>
  <si>
    <t>OTHER PROGRAMS</t>
  </si>
  <si>
    <t>4250</t>
  </si>
  <si>
    <t>Racial Imbalance (NOT METCO)</t>
  </si>
  <si>
    <t>4260</t>
  </si>
  <si>
    <t>To and From Day Care Centers</t>
  </si>
  <si>
    <t>4270</t>
  </si>
  <si>
    <t>Other School Programs</t>
  </si>
  <si>
    <t>4280</t>
  </si>
  <si>
    <t>School Choice / Commonwealth Charter Schools</t>
  </si>
  <si>
    <t>4283</t>
  </si>
  <si>
    <t>Homeless Transportation To Outside the District</t>
  </si>
  <si>
    <t>4285</t>
  </si>
  <si>
    <t>Homeless Transportation From Outside the District</t>
  </si>
  <si>
    <t>4286</t>
  </si>
  <si>
    <t>Foster Care Transportation from Outside the District</t>
  </si>
  <si>
    <t>4290</t>
  </si>
  <si>
    <t>TOTALS FOR ALL PROGRAMS</t>
  </si>
  <si>
    <t>PUBLIC TRANSPORTATION AND PAYMENTS FROM REVOLVING/SPECIAL</t>
  </si>
  <si>
    <t>EXPENDTURES</t>
  </si>
  <si>
    <t>4310</t>
  </si>
  <si>
    <t>PUBLIC TRANSPORTATION ASSESSMENT</t>
  </si>
  <si>
    <t>PAYMENTS FROM REVOLVING AND SPECIAL FUNDS</t>
  </si>
  <si>
    <t>SCHEDULE 19</t>
  </si>
  <si>
    <t>ANNUAL SCHOOL BUDGET</t>
  </si>
  <si>
    <t>2023 - 2024</t>
  </si>
  <si>
    <t>A.1   APPROPRIATION BY SCHOOL COMMITTEE</t>
  </si>
  <si>
    <t>Administration(1000)</t>
  </si>
  <si>
    <t>Instruction (2000)</t>
  </si>
  <si>
    <t>Student Services (3100,3200)</t>
  </si>
  <si>
    <t>Food Service (3400)</t>
  </si>
  <si>
    <t>Student Body Activities (3510,3520)</t>
  </si>
  <si>
    <t>Operations and Maintenance (4000)</t>
  </si>
  <si>
    <t xml:space="preserve">Extraordinary Maintenance (4300)    </t>
  </si>
  <si>
    <t>Insurance Retired School Employees (5250)</t>
  </si>
  <si>
    <t>Rent (5300)</t>
  </si>
  <si>
    <t>Debt Service-Short Term Interest RAN's (5400)</t>
  </si>
  <si>
    <t>Debt Service-Short Term Interest-BANS (5450)</t>
  </si>
  <si>
    <t>Other Community Services (6000)</t>
  </si>
  <si>
    <t>Non-Public Transportation (6900)</t>
  </si>
  <si>
    <t>Fixed Assets (7000)</t>
  </si>
  <si>
    <t>Long-Term Debt Retirement/Sch Construction (8100)</t>
  </si>
  <si>
    <t>TOTAL APPROPRIATION BY SCHOOL COMMITTEE</t>
  </si>
  <si>
    <t>Did your district use the per pupil administrative cost average</t>
  </si>
  <si>
    <t>in determining the amount on line 7400 General Admin-</t>
  </si>
  <si>
    <t>A.2    ESTIMATED EXPENDITURES BY CITY/TOWN</t>
  </si>
  <si>
    <t>istrative Servces?  Please insert an "X" in either Yes or No.</t>
  </si>
  <si>
    <t>General Administrative Services (1000)</t>
  </si>
  <si>
    <t>Educational Media (2340, 2415)</t>
  </si>
  <si>
    <t>X</t>
  </si>
  <si>
    <t xml:space="preserve">  YES</t>
  </si>
  <si>
    <t>NO</t>
  </si>
  <si>
    <t>Pupil Support Services (3100,3200)</t>
  </si>
  <si>
    <t xml:space="preserve">Rent (5300)  </t>
  </si>
  <si>
    <t>Long-Term Debt Service/Educ. &amp;Other (8400, 8600)</t>
  </si>
  <si>
    <t>Regional School Assessments (9500)</t>
  </si>
  <si>
    <t>TOTAL EXPENDITURES BY CITY/TOWN</t>
  </si>
  <si>
    <t>TOTAL ESTIMATED EXPENDITURES</t>
  </si>
  <si>
    <t>B.  ESTIMATED REVENUES-GENERAL FUND</t>
  </si>
  <si>
    <t xml:space="preserve">      REVENUES FROM LOCAL SOURCES FY24</t>
  </si>
  <si>
    <t>Excess &amp; Deficiency Fund Approp</t>
  </si>
  <si>
    <t>Other General Fund Revenue</t>
  </si>
  <si>
    <t>ASSESSMENT</t>
  </si>
  <si>
    <t>BUDGETED</t>
  </si>
  <si>
    <t>C. 2023 - 2023 REGIONAL SCHOOL DISTRICTS</t>
  </si>
  <si>
    <t>APPROVED</t>
  </si>
  <si>
    <t>EXCESS</t>
  </si>
  <si>
    <t xml:space="preserve">     APPROVED BUDGETS</t>
  </si>
  <si>
    <t>OTHER EXP-</t>
  </si>
  <si>
    <t>DEBT EXP-</t>
  </si>
  <si>
    <t>BY MEMBER</t>
  </si>
  <si>
    <t>AND</t>
  </si>
  <si>
    <t>ENDITURES</t>
  </si>
  <si>
    <t>TOWNS</t>
  </si>
  <si>
    <t>DEFICIENCY</t>
  </si>
  <si>
    <t>for FY24</t>
  </si>
  <si>
    <t>MEMBER CITY/TOWN CODE AND NAME</t>
  </si>
  <si>
    <t>EXPENDITURE SUMMARY FY23</t>
  </si>
  <si>
    <t>ALL FUND TYPES</t>
  </si>
  <si>
    <t>SCH COMM</t>
  </si>
  <si>
    <t>PRIVATE</t>
  </si>
  <si>
    <t>SCH CHOICE</t>
  </si>
  <si>
    <t>APPROP-</t>
  </si>
  <si>
    <t>FEDERAL</t>
  </si>
  <si>
    <t>STATE</t>
  </si>
  <si>
    <t>CIRCUIT</t>
  </si>
  <si>
    <t>GRANTS</t>
  </si>
  <si>
    <t>&amp; OTHER</t>
  </si>
  <si>
    <t>ATHLETIC</t>
  </si>
  <si>
    <t>SCHOOL</t>
  </si>
  <si>
    <t>LOCAL</t>
  </si>
  <si>
    <t>RIATIONS</t>
  </si>
  <si>
    <t>BREAKER</t>
  </si>
  <si>
    <t>&amp; GIFTS</t>
  </si>
  <si>
    <t>TUITION</t>
  </si>
  <si>
    <t>FUND</t>
  </si>
  <si>
    <t>NUTRITION</t>
  </si>
  <si>
    <t>RECEIPTS</t>
  </si>
  <si>
    <t>Stipends for Instructional Coaching (2354)</t>
  </si>
  <si>
    <t>Costs for Instructional Staff to Attend Prof. Dev. (2356)</t>
  </si>
  <si>
    <t>Outside Prof. Dev. Providers for Instructional Staff (2358)</t>
  </si>
  <si>
    <t>Tuition to Mass. Schools (9100)</t>
  </si>
  <si>
    <t>TOTAL EXPENDITURES, ALL FUNDS</t>
  </si>
  <si>
    <t>FY23 Net School Spending</t>
  </si>
  <si>
    <t>City or</t>
  </si>
  <si>
    <t>Was Retired Employee Health Insurance</t>
  </si>
  <si>
    <t>Committee</t>
  </si>
  <si>
    <t>Town</t>
  </si>
  <si>
    <t>Included in Schedule 19</t>
  </si>
  <si>
    <t xml:space="preserve"> 1. Administration (1000)</t>
  </si>
  <si>
    <t>&lt;FY23 Budget</t>
  </si>
  <si>
    <t>of the FY93 End-of-Year Report?</t>
  </si>
  <si>
    <t xml:space="preserve"> 2. Instruction (2000)</t>
  </si>
  <si>
    <t xml:space="preserve"> 3. Attendance-Health (3100, 3200)</t>
  </si>
  <si>
    <t xml:space="preserve">          YES-------------</t>
  </si>
  <si>
    <t xml:space="preserve"> 4. Food Services (3400)</t>
  </si>
  <si>
    <t xml:space="preserve">           NO --------------</t>
  </si>
  <si>
    <t xml:space="preserve"> 5. Athletics/Student Activities/ Security (3500,3600)</t>
  </si>
  <si>
    <t xml:space="preserve"> 6. Maintenance (4000)</t>
  </si>
  <si>
    <t xml:space="preserve"> 7. Employee Benefits (5100)</t>
  </si>
  <si>
    <t>Carryforward</t>
  </si>
  <si>
    <t xml:space="preserve"> 8. Insurance (5200)</t>
  </si>
  <si>
    <t>Total Required NSS FY22</t>
  </si>
  <si>
    <t xml:space="preserve"> 9. Retired Employee Insurance (5250)</t>
  </si>
  <si>
    <t xml:space="preserve"> Actual NSS FY22</t>
  </si>
  <si>
    <t>10. Rentals (5300)</t>
  </si>
  <si>
    <t>Amt Over/Under</t>
  </si>
  <si>
    <t>11. Short Term Interest RAN's (5400)</t>
  </si>
  <si>
    <t>New Amount Over/Under</t>
  </si>
  <si>
    <t>12. Tuition (9000)</t>
  </si>
  <si>
    <t>Allowable Carryforward</t>
  </si>
  <si>
    <t>13. Total School Spending (1 through 12)</t>
  </si>
  <si>
    <t>SC Revenues Budgeted for FY23</t>
  </si>
  <si>
    <t>14. School Revenues</t>
  </si>
  <si>
    <t xml:space="preserve">       14a) FY23 School Revenues</t>
  </si>
  <si>
    <t xml:space="preserve">       14b) FY23 Charter Reimbursement</t>
  </si>
  <si>
    <t xml:space="preserve">       14c) Subtotal, School Revenues (14a+14b)</t>
  </si>
  <si>
    <t>15. Net School Spending (13 - 14c)</t>
  </si>
  <si>
    <t>16. FY23 Required Net School Spending</t>
  </si>
  <si>
    <t>17. FY22 Carry-Over Into FY23</t>
  </si>
  <si>
    <t>18. Total FY23 Requirement (16 + 17)</t>
  </si>
  <si>
    <t>19. Unexpended Net School Spending (18 - 15)</t>
  </si>
  <si>
    <t>20. Percent Unexpended (19 / 16)</t>
  </si>
  <si>
    <t>21. FY23 Carry-Over (19 or 5% of 16 if 20 &gt; 5%)</t>
  </si>
  <si>
    <t>22. Penalty (19 - 21)</t>
  </si>
  <si>
    <t>FY24 Budgeted Net School Spending</t>
  </si>
  <si>
    <t>23. Administration (1000)</t>
  </si>
  <si>
    <t>24. Instruction (2000)</t>
  </si>
  <si>
    <t>25. Attendance-Health (3100, 3200)</t>
  </si>
  <si>
    <t>26. Food Services (3400)</t>
  </si>
  <si>
    <t>27. Athletics/Student Activities/ Security (3500,3600)</t>
  </si>
  <si>
    <t>28. Maintenance (4000)</t>
  </si>
  <si>
    <t>29. Employee Benefits (5100)</t>
  </si>
  <si>
    <t>30. Insurance (5200)</t>
  </si>
  <si>
    <t>31. Retired Employee Insurance (5250)</t>
  </si>
  <si>
    <t>32. Rentals (5300)</t>
  </si>
  <si>
    <t>33. Short Term Interest RAN's (5400)</t>
  </si>
  <si>
    <t>34. Tuition (9000)</t>
  </si>
  <si>
    <t>35. Total School Spending (23 through 34)</t>
  </si>
  <si>
    <t>36. Revenues</t>
  </si>
  <si>
    <t xml:space="preserve">     36a) FY24 Budgeted School Revenues</t>
  </si>
  <si>
    <t xml:space="preserve">     36b) Projected FY24 Charter Reimbursement (Local Districts)</t>
  </si>
  <si>
    <t xml:space="preserve">     36c) Subtotal, Net School Spending Revenues (36a+36b)</t>
  </si>
  <si>
    <t>37. Net School Spending (35 - 36)</t>
  </si>
  <si>
    <t>38. FY24 Required Net School Spending</t>
  </si>
  <si>
    <t>39. Carry-Over into FY24 (21)</t>
  </si>
  <si>
    <t>40. Total FY24 Requirement (38 + 39)</t>
  </si>
  <si>
    <t>41. Deficiency (40 - 37)</t>
  </si>
  <si>
    <t>Comparison of Selected Data Items Reported in FY21 through FY23</t>
  </si>
  <si>
    <t>Please provide comments to clarify any year-over-year differences that are flagged for review but are OK</t>
  </si>
  <si>
    <t>Schedule 1 A - Revenues</t>
  </si>
  <si>
    <t>FY21</t>
  </si>
  <si>
    <t>FY22</t>
  </si>
  <si>
    <t>FY23</t>
  </si>
  <si>
    <t>Change
FY22-FY23</t>
  </si>
  <si>
    <t>Please review and correct any reporting
errors</t>
  </si>
  <si>
    <t>Select OK if the reported data is correct</t>
  </si>
  <si>
    <t>Comment for flagged item</t>
  </si>
  <si>
    <t>Total Revenue From Local Sources (line 110, col 6)</t>
  </si>
  <si>
    <t>OK</t>
  </si>
  <si>
    <t>Schedule 1 - IIA School Committee Expenditures</t>
  </si>
  <si>
    <t>School Committee (1110) (line 709, col 6)</t>
  </si>
  <si>
    <t>Superintendent (1210) (line 729, col 6)</t>
  </si>
  <si>
    <t>Assistant Superintendents (1220) (line 749, col 6)</t>
  </si>
  <si>
    <t>Other District-Wide Administration (1230) (line 769, col 6)</t>
  </si>
  <si>
    <t>Business and Finance (1410) (line 789, col 6)</t>
  </si>
  <si>
    <t>Human Resources and Benefits (1420) (line 809, col 6)</t>
  </si>
  <si>
    <t>Legal Service for School Committee (1430) (line 829, col 6)</t>
  </si>
  <si>
    <t>Legal Settlements (1435) (line 849, col 6)</t>
  </si>
  <si>
    <t>Administrative Technology-Districtwide (1450) (line 869, col 6)</t>
  </si>
  <si>
    <t>Attendance and Parent Liaison Services (3100) (line 1429, col 6)</t>
  </si>
  <si>
    <t>Medical/Health Services (3200) (line 1449, col 6)</t>
  </si>
  <si>
    <t>Transportation Services (3300) (line 1469, col 6)</t>
  </si>
  <si>
    <t>Food Services (3400) (line 1489, col 6)</t>
  </si>
  <si>
    <t>Athletics (3510) (line 1509, col 6)</t>
  </si>
  <si>
    <t>Other Student Activities (3520) (line 1529, col 6)</t>
  </si>
  <si>
    <t>Extraordinary Maintenance (4300) (line 1639, col 6)</t>
  </si>
  <si>
    <t>Employer Retirement Contributions (5100) (line 1661, col 6)</t>
  </si>
  <si>
    <t>Employee Separation Costs (5150) (line 1669, col 6)</t>
  </si>
  <si>
    <t>Insurance for Active Employees (5200) (line 1672, col 6)</t>
  </si>
  <si>
    <t>Insurance for Retired School Employees (5250) (line 1673, col 6)</t>
  </si>
  <si>
    <t>Other Non-Employee Insurance (5260) (line 1674, col 6)</t>
  </si>
  <si>
    <t>Rental/Lease Equipment (5300) (line 1681, col 6)</t>
  </si>
  <si>
    <t>Rental/Lease Buildings (5350) (line 1682, col 6)</t>
  </si>
  <si>
    <t>Short-Term Interest RAN's (5400) (line 1683, col 6)</t>
  </si>
  <si>
    <t>Short Term Interest-BAN's (5450) (line 1684, col 6)</t>
  </si>
  <si>
    <t>Other Fixed Charges (5500) (line 1685, col 6)</t>
  </si>
  <si>
    <t>Purchase of Land and Buildings (7100, 7200) (line 1741, col 6)</t>
  </si>
  <si>
    <t>Debt Retirement/Sch Construction (8100) (line 1751, col 6)</t>
  </si>
  <si>
    <t>Debt Service/Sch Construction (8200) (line 1752, col 6)</t>
  </si>
  <si>
    <t>Debt Service/Educ. &amp; Other (8400, 8600) (line 1753, col 6)</t>
  </si>
  <si>
    <t>Tuition to Mass. Public Schools (9100) (line 1770, col 6)</t>
  </si>
  <si>
    <t>School Choice Tuition (9110) (line 1780, col 6)</t>
  </si>
  <si>
    <t>Tuition to Commonwealth Charter Schools (9120) (line 1790, col 6)</t>
  </si>
  <si>
    <t>Tuition to Horace Mann Charter Schools (9125) (line 1795, col 6)</t>
  </si>
  <si>
    <t xml:space="preserve">Charter Transportation Tuition (9130) (line 1796, col 6) </t>
  </si>
  <si>
    <t>Tuition to Out-of-State Schools (9200) (line 1800, col 6)</t>
  </si>
  <si>
    <t>Tuition to Non-Public Schools (9300) (line 1810, col 6)</t>
  </si>
  <si>
    <t>Tuition to Collaboratives (9400) (line 1820, col 6)</t>
  </si>
  <si>
    <t>Total School Committee Expenditures (line 1850, col 6)</t>
  </si>
  <si>
    <t>Comparison of Selected Data Items Reported in FY21 through FY23 (continued)</t>
  </si>
  <si>
    <t>Schedule 1 - IIB  City and Town Expenditures</t>
  </si>
  <si>
    <t>Extraordinary Maintenance (4300) (line 1990, col 6)</t>
  </si>
  <si>
    <t>Employer Retirement Contributions (5100) (line 2000, col 6)</t>
  </si>
  <si>
    <t>awaiting Town data</t>
  </si>
  <si>
    <t>Employee Separation Costs (5150) (line 2007, col 6)</t>
  </si>
  <si>
    <t>Insurance for Active Employees (5200) (line 2010, col 6)</t>
  </si>
  <si>
    <t>Insurance for Retired School Employees (5250) (line 2020, col 6)</t>
  </si>
  <si>
    <t>Other Non-Employee Insurance (5260) (line 2030, col 6)</t>
  </si>
  <si>
    <t>Short-Term Interest RAN's (5400) (line 2060, col 6)</t>
  </si>
  <si>
    <t>Short-Term Interest - BAN's (5450) (line 2065, col 6)</t>
  </si>
  <si>
    <t>Other Fixed Charges (5500) (line 2070, col 6)</t>
  </si>
  <si>
    <t>Purchase of Land and Buildings (7100, 7200) (line 2100, col 6)</t>
  </si>
  <si>
    <t>Long-Term Debt Retirement/Sch Construction (8100) (line 2130, col 6)</t>
  </si>
  <si>
    <t>Long-Term Debt Service/Sch Construction (8200) (line 2140, col 6)</t>
  </si>
  <si>
    <t>Long-Term Debt Service/Educ. &amp; Other (8400, 8600) (line 2200, col 6)</t>
  </si>
  <si>
    <t>Tuition to Mass. Public Schools (9100) (line 2210, col 6)</t>
  </si>
  <si>
    <t>School Choice Tuition (9110) (line 2220, col 6)</t>
  </si>
  <si>
    <t>Tuition to Commonwealth Charter Schools (9120) (line 2230, col 6)</t>
  </si>
  <si>
    <t>Tuition to Horace Mann Charter Schools (9125) (line 2235, col 6)</t>
  </si>
  <si>
    <t xml:space="preserve">Charter Transportation Tuition (9130) (line 2236, col 6) </t>
  </si>
  <si>
    <t>Tuition to Out-of-State Schools (9200) (line 2240, col 6)</t>
  </si>
  <si>
    <t>Tuition to Non-Public Schools (9300) (line 2250, col 6)</t>
  </si>
  <si>
    <t>Tuition to Collaboratives (9400) (line 2260, col 6)</t>
  </si>
  <si>
    <t>Regional School Assessment (9500) (line 2270, col 6)</t>
  </si>
  <si>
    <t>Total Expenditures by City or Town (line 2290, col 6)</t>
  </si>
  <si>
    <t>Schedule C2 Expenditures From Grants &amp; Special Funds</t>
  </si>
  <si>
    <t>Total, DESE Administered Federal Grants (line 3080, cols 1, 2, 3)</t>
  </si>
  <si>
    <t>district obtained additional grants</t>
  </si>
  <si>
    <t>Total, Other Federal Grants (line 3080, col 4)</t>
  </si>
  <si>
    <t>Total, DESE Administered State Grants (line 3080, col 5)</t>
  </si>
  <si>
    <t>Total, Other State Grants (line 3080, col 6)</t>
  </si>
  <si>
    <t>Total, Circuit Breaker (line 3080, col 7)</t>
  </si>
  <si>
    <t>Total, Private Grants and Gifts (line 3080, col 8)</t>
  </si>
  <si>
    <t>Total, School Choice and Other Day Tuition (line 3080, col 9)</t>
  </si>
  <si>
    <t>Total, Athletics and Other Student Activities (line 3080, col 10)</t>
  </si>
  <si>
    <t>revolving acct took on more related expenses</t>
  </si>
  <si>
    <t>Total, School Lunch (line 3080, col 11)</t>
  </si>
  <si>
    <t>Total, Other Local Receipts (line 3080, col 12)</t>
  </si>
  <si>
    <t xml:space="preserve">Ext Day </t>
  </si>
  <si>
    <t>Schedule 2  Assessments Received From Members</t>
  </si>
  <si>
    <t>Total Assessments Received from Members (line 3370, col 6)</t>
  </si>
  <si>
    <t>Schedule 3 Instruction Expenditures, School Committee</t>
  </si>
  <si>
    <t>Curriculum Directors  (Supervisory) (2110) (line 3409, col 6)</t>
  </si>
  <si>
    <t>Department Heads  (Non-Supervisory) (2120) (line 3419, col 6)</t>
  </si>
  <si>
    <t>Instructional Technology Leadership and Training (2130) (line 3427, col 6)</t>
  </si>
  <si>
    <t>School Leadership-Building (2210) (line 3434, col 6)</t>
  </si>
  <si>
    <t>Administrative Technology and Support – Schools (2250) (line 3449, col 6)</t>
  </si>
  <si>
    <t>Teachers (2305) (line 3450, col 6)</t>
  </si>
  <si>
    <t>Medical/Therapeutic Services (2320) (line 3459, col 6)</t>
  </si>
  <si>
    <t>Substitutes, Long Term (2324) (line 3465, col 6)</t>
  </si>
  <si>
    <t>Substitutes, Short Term (2325) (line 3469, col 6)</t>
  </si>
  <si>
    <t>Non-Clerical Paraprofs./Instructional Assistants (2330) (line 3475, col 6)</t>
  </si>
  <si>
    <t>Librarians and Media Center Directors (2340) (line 3479, col 6)</t>
  </si>
  <si>
    <t>Distance Learning and Online Coursework (2345) (line 3486, col 6)</t>
  </si>
  <si>
    <t>Professional Development Leadership (2351) (line 3493, col 6)</t>
  </si>
  <si>
    <t>Instructional Coaches (2352) (line 3498, col 6)</t>
  </si>
  <si>
    <t>Stipends for Teachers Providing Instructional Coaching (2354) (line 3499, col 6)</t>
  </si>
  <si>
    <t>Costs for Instructional Staff to Attend Prof. Dev. (2356) (line 3505, col 6)</t>
  </si>
  <si>
    <t>Outside Professional Development for Instructional Staff (2358) (line 3509, col 6)</t>
  </si>
  <si>
    <t>Textbooks (2410) (line 3511, col 6)</t>
  </si>
  <si>
    <t>Other Instructional Materials (2415) (line 3519, col 6)</t>
  </si>
  <si>
    <t>Instructional Equipment (2420) (line 3529, col 6)</t>
  </si>
  <si>
    <t>General Supplies (2430) (line 3535, col 6)</t>
  </si>
  <si>
    <t>Other Instructional Services (2440) (line 3544, col 6)</t>
  </si>
  <si>
    <t>Instructional Hardware –Student and Staff Devices (computers) (2451) (line 3548, col 6)</t>
  </si>
  <si>
    <t>Instructional Hardware—All Other (2453) (line 3552, col 6)</t>
  </si>
  <si>
    <t>Instructional Software and Other Instructional Materials (2455) (line 3556, col 6)</t>
  </si>
  <si>
    <t>Guidance Counselors and Adjustment Counselors (2710) (line 3569, col 6)</t>
  </si>
  <si>
    <t>Testing and Assessment (2720) (line 3579, col 6)</t>
  </si>
  <si>
    <t>Psychological Services (2800) (line 3589, col 6)</t>
  </si>
  <si>
    <t>Total Instruction (2000) (line 3599, col 6)</t>
  </si>
  <si>
    <t>Schedule 7 Pupil Transportation</t>
  </si>
  <si>
    <t>Outside the District Vocational Technical (line 4200, col 5)</t>
  </si>
  <si>
    <t>Total Expenditures and Depreciation All Programs (line 4290, col 5)</t>
  </si>
  <si>
    <t>Public Transportation Assessment (line 4310, col 5)</t>
  </si>
  <si>
    <t>Payments From Revolving and Special Funds (line 4320, col 5)</t>
  </si>
  <si>
    <t>Total Pupils Transported (line 4290, col 9)</t>
  </si>
  <si>
    <t>Schedule 19 Annual School Budget 2021, 2022 and 2023</t>
  </si>
  <si>
    <t>Estimated Expenditures by School Committee</t>
  </si>
  <si>
    <t>FY21 EOY    (FY22 Sch 19)</t>
  </si>
  <si>
    <t>FY22 EOY    (FY23 Sch 19)</t>
  </si>
  <si>
    <t>FY23 EOY    (FY24 Sch 19)</t>
  </si>
  <si>
    <t>Change
FY23 Sch 19 to
FY24 Sch 19</t>
  </si>
  <si>
    <t>Administration (1000) (line 7010, col 6)</t>
  </si>
  <si>
    <t>Instruction (2000) (line 7030, col 6)</t>
  </si>
  <si>
    <t>Pupil Transportation (3300) (line 7050, col 6)</t>
  </si>
  <si>
    <t>Operations and Maintenance (4000) (line 7080, col 6)</t>
  </si>
  <si>
    <t>Extraordinary Maintenance (4300) (line 7090, col 6)</t>
  </si>
  <si>
    <t>Employer Retirement Contributions (5100) (line 7100, col 6)</t>
  </si>
  <si>
    <t>Employee Separation Costs (5150) (line 7105, col 6)</t>
  </si>
  <si>
    <t>Insurance for Active Employees (5200) (line 7110, col 6)</t>
  </si>
  <si>
    <t>Insurance for Retired School Employees (5250) (line 7120, col 6)</t>
  </si>
  <si>
    <t>Other Non-Employee Insurance (5260) (line 7130, col 6)</t>
  </si>
  <si>
    <t>Rent (5300) (line 7140, col 6)</t>
  </si>
  <si>
    <t>Debt Service - Short-Term Interest RAN's (5400) (line 7150, col 6)</t>
  </si>
  <si>
    <t>Short Term Interest-BAN's (5450) (line 7155, col 6)</t>
  </si>
  <si>
    <t>Other Fixed Charges (5500) (line 7160, col 6)</t>
  </si>
  <si>
    <t>Fixed Assets (7000) (line 7190, col 6)</t>
  </si>
  <si>
    <t>Long-Term Debt Retirement/Sch Construction (8100) (line 7200, col 6)</t>
  </si>
  <si>
    <t>Long-Term Debt Service/Sch Construction (8200) (line 7210, col 6)</t>
  </si>
  <si>
    <t>Long-Term Debt Service/Educ. and Other (8400, 8600) (line 7270, col 6)</t>
  </si>
  <si>
    <t>Tuition to Mass. Public Schools (9100) (line 7280, col 6)</t>
  </si>
  <si>
    <t>School Choice Tuition (9110) (line 7285, col 6)</t>
  </si>
  <si>
    <t>Tuition to Commonwealth Charter Schools (9120) (line 7290, col 6)</t>
  </si>
  <si>
    <t>Tuition to Horace Mann Charter Schools (9125) (line 7295, col 6)</t>
  </si>
  <si>
    <t>Charter Transportation Tuition (9130) (line 7296, col 6)</t>
  </si>
  <si>
    <t>Tuition to Out-of-State Schools (9200) (line 7300, col 6)</t>
  </si>
  <si>
    <t>Tuition to Non-Public Schools (9300) (line 7305, col 6)</t>
  </si>
  <si>
    <t>Tuition to Collaboratives (9400) (line 7310, col 6)</t>
  </si>
  <si>
    <t>Total Appropriation by School Committee (line 7320, col 6)</t>
  </si>
  <si>
    <t>Estimated Expenditures by City/Town</t>
  </si>
  <si>
    <t>General Administrative Services (1000) (line 7400, col 6)</t>
  </si>
  <si>
    <t>awaiting town data</t>
  </si>
  <si>
    <t>Educational Media  (2340, 2415) (line 7420, col 6)</t>
  </si>
  <si>
    <t>Pupil Transportation (3300) (line 7440, col 6)</t>
  </si>
  <si>
    <t>Operations and Maintenance (4000) (line 7450, col 6)</t>
  </si>
  <si>
    <t>Extraordinary Maintenance (4300) (line 7460, col 6)</t>
  </si>
  <si>
    <t>Employer Retirement Contributions (5100) (line 7470, col 6)</t>
  </si>
  <si>
    <t>Employee Separation Costs (5150) (line 7475, col 6)</t>
  </si>
  <si>
    <t>Insurance for Active Employees (5200) (line 7480, col 6)</t>
  </si>
  <si>
    <t>Insurance for Retired School Employees (5250) (line 7490), col 6)</t>
  </si>
  <si>
    <t>Other Non-Employee Insurance (5260) (line 7500, col 6)</t>
  </si>
  <si>
    <t>Debt Service - Short-Term Interest RAN's (5400) (line 7515, col 6)</t>
  </si>
  <si>
    <t>Short Term Interest-BAN's (5450) (line 7520, col 6)</t>
  </si>
  <si>
    <t>Fixed Assets (7000) (line 7560, col 6)</t>
  </si>
  <si>
    <t>Long-Term Debt Retirement/Sch Construction (8100) (line 7570, col 6)</t>
  </si>
  <si>
    <t>Long-Term Debt Service/Sch Construction (8200) (line 7580, col 6)</t>
  </si>
  <si>
    <t>Long-Term Debt Service/Educ. and Other (8400, 8600) (line 7640, col 6)</t>
  </si>
  <si>
    <t>Tuition to Mass. Public Schools (9100) (line 7645, col 6)</t>
  </si>
  <si>
    <t>School Choice Tuition (9110) (line 7650, col 6)</t>
  </si>
  <si>
    <t>Tuition to Commonwealth Charter Schools (9120) (line 7655, col 6)</t>
  </si>
  <si>
    <t>Tuition to Horace Mann Charter Schools (9125) (line 7660, col 6)</t>
  </si>
  <si>
    <t>Charter Transportation Tuition (9130) (line 7661, col 6)</t>
  </si>
  <si>
    <t>Tuition to Out-of-State Schools (9200) (line 7665, col 6)</t>
  </si>
  <si>
    <t>Tuition to Non-Public Schools (9300) (line 7670, col 6)</t>
  </si>
  <si>
    <t>Tuition to Collaboratives (9400) (line 7675, col 6)</t>
  </si>
  <si>
    <t>Regional School Assessments (9500) (line 7680, col 6)</t>
  </si>
  <si>
    <t>Total Expenditures by City/Town (line 7690, col 6)</t>
  </si>
  <si>
    <t>B. Estimated Revenues From Local Sources</t>
  </si>
  <si>
    <t>Total  Revenue From Local Sources (line 7910, col 6)</t>
  </si>
  <si>
    <t>C. Regional School Districts' Approved Budgets</t>
  </si>
  <si>
    <t>Total Assessments Received From Members (line 8270, col 6)</t>
  </si>
  <si>
    <t>D. Average Teacher Salary FY21 through FY23</t>
  </si>
  <si>
    <t>Total Teacher Salaries</t>
  </si>
  <si>
    <t xml:space="preserve">N of FTE Teachers </t>
  </si>
  <si>
    <t xml:space="preserve">Average Teacher Salary </t>
  </si>
  <si>
    <t>E. Title I Maintenance of Effort</t>
  </si>
  <si>
    <t>FY23 % of FY22</t>
  </si>
  <si>
    <t>Total Expenditures (If FY23 is &lt; 90% of FY22, MOE is not met)</t>
  </si>
  <si>
    <t>F. IDEA Maintenance of Effort</t>
  </si>
  <si>
    <t>Total Expenditures (If FY23 is &lt; 100% of FY22, MOE is not met)</t>
  </si>
  <si>
    <t>This edit page consists of a review of the internal consistency of the information on your report.</t>
  </si>
  <si>
    <t>To run the edits, hit the "run edit program" button.</t>
  </si>
  <si>
    <t>Please review the areas checked and make corrections to the "eoy23" sheet where necessary.</t>
  </si>
  <si>
    <t xml:space="preserve">If you feel the data as reported are justified, but an edit continues to be displayed, please explain </t>
  </si>
  <si>
    <t xml:space="preserve">in the "comments" sheet.    Thanks for your attention to these questions -- your efforts here    </t>
  </si>
  <si>
    <t>make the editing process a lot simpler, and give you the chance to let DESE know about special</t>
  </si>
  <si>
    <t>situations that you think justify what would otherwise be deemed to be an error.</t>
  </si>
  <si>
    <t>LEA</t>
  </si>
  <si>
    <t>District</t>
  </si>
  <si>
    <t>Edit 1: Correspondence of General Fund Transportation Fees and Expenditures and Sch 7 Expenditures</t>
  </si>
  <si>
    <t>Non-reimburseable transportation expenditures reported on Sch 7 line 4000</t>
  </si>
  <si>
    <t>must equal or exceed general fund transportation fees on Sch 1 line 70</t>
  </si>
  <si>
    <t>Sch 1 Transportation Fees and Expenditures</t>
  </si>
  <si>
    <t xml:space="preserve">Sch 7 Pupil Transportation </t>
  </si>
  <si>
    <t>Column</t>
  </si>
  <si>
    <t>Entry</t>
  </si>
  <si>
    <t>1 - Fees Regular Day</t>
  </si>
  <si>
    <t>&gt;</t>
  </si>
  <si>
    <t>3 - Reg Day&lt;1.5</t>
  </si>
  <si>
    <t>see formula</t>
  </si>
  <si>
    <t>1 - Expenditures Regular Day</t>
  </si>
  <si>
    <t>&lt;&gt;</t>
  </si>
  <si>
    <t>5- Total</t>
  </si>
  <si>
    <t>col 7-11  Payments from Revolving and Special Funds</t>
  </si>
  <si>
    <t>5- Payments from Revolving and Special Funds</t>
  </si>
  <si>
    <t>Edit 2: Correspondence of Riders Transported and Transportation Expenditures</t>
  </si>
  <si>
    <t>Schedule 7 Expenditures</t>
  </si>
  <si>
    <t>Schedule 7 Riders</t>
  </si>
  <si>
    <t>1 - School Trans Vehicle</t>
  </si>
  <si>
    <t>6 - School Trans Vehicle</t>
  </si>
  <si>
    <t>2 - Public Utilities</t>
  </si>
  <si>
    <t>7 - Public Utilities</t>
  </si>
  <si>
    <t>3 - Non-Reimburseable</t>
  </si>
  <si>
    <t>8 - Non-Reimburseable</t>
  </si>
  <si>
    <t>1 - Special Ed Expenditures</t>
  </si>
  <si>
    <t>6 - Special Ed Riders</t>
  </si>
  <si>
    <t>2 - Special Ed Expenditures</t>
  </si>
  <si>
    <t>7 - Special Ed Riders</t>
  </si>
  <si>
    <t>Edit 3: Regional School District Member, But No Regional Assessment Reported</t>
  </si>
  <si>
    <t>Schedule 1 - FY23 Assessment</t>
  </si>
  <si>
    <t>Schedule 19 - FY24 Assessment</t>
  </si>
  <si>
    <t>Edit 4: Correspondence of Revenues and Expenditures From Grants and Other Funds</t>
  </si>
  <si>
    <t>Expenditures, Other DESE Administered Federal  Grants</t>
  </si>
  <si>
    <t>Revenues, DESE Administered Federal Grants</t>
  </si>
  <si>
    <t>Schedule 1, C.2, Columns 1-3</t>
  </si>
  <si>
    <t>Schedule 1 C, Line 300</t>
  </si>
  <si>
    <t>Description</t>
  </si>
  <si>
    <t>Distance Learning and Online Coursework (2345)</t>
  </si>
  <si>
    <t>Textbooks and Related Software/Media/Materials (2410)</t>
  </si>
  <si>
    <t>b</t>
  </si>
  <si>
    <t>3080</t>
  </si>
  <si>
    <t>TOTAL Expenditures</t>
  </si>
  <si>
    <t>9 - Total Rev</t>
  </si>
  <si>
    <t>Expenditures, Other Federal Grants</t>
  </si>
  <si>
    <t>Revenues, Direct Federal Grants</t>
  </si>
  <si>
    <t>Schedule 1, C.2, Column 4</t>
  </si>
  <si>
    <t>Schedule 1, C, Line 481</t>
  </si>
  <si>
    <t>Expenditures, DESE Administered State Grants</t>
  </si>
  <si>
    <t>Revenues, DESE Administered State Grants</t>
  </si>
  <si>
    <t>Schedule 1, C.2, Column 5</t>
  </si>
  <si>
    <t>Schedule 1, C, Line 510</t>
  </si>
  <si>
    <t>District-wide Information Mgmt and Tech (1450)</t>
  </si>
  <si>
    <t>Building Technology (2250)</t>
  </si>
  <si>
    <t>Expenditures, Other State Grants</t>
  </si>
  <si>
    <t>Revenues, Other State Grants</t>
  </si>
  <si>
    <t>Schedule 1, C.2, Column 6</t>
  </si>
  <si>
    <t>Schedule 1, C, Line 590</t>
  </si>
  <si>
    <t>Expenditures, Circuit Breaker</t>
  </si>
  <si>
    <t>Revenues, Circuit Breaker</t>
  </si>
  <si>
    <t>Schedule 1, C.2, Column 7</t>
  </si>
  <si>
    <t>Schedule 1, C, Line 180</t>
  </si>
  <si>
    <t>Expenditures, Private Grants &amp; Gifts</t>
  </si>
  <si>
    <t>Revenues, Private Grants</t>
  </si>
  <si>
    <t>Schedule 1, C.2, Column 8</t>
  </si>
  <si>
    <t>Schedule 1, C, Line 660</t>
  </si>
  <si>
    <t>Technology Maintenance (4450)</t>
  </si>
  <si>
    <t>Expenditures, School Choice and Other Day Tuition</t>
  </si>
  <si>
    <t>Revenues, School Choice &amp; Tuition-Other</t>
  </si>
  <si>
    <t>Schedule 1, C.2, Column 9</t>
  </si>
  <si>
    <t>Schedule 1, C, Lines 630 &amp; 640</t>
  </si>
  <si>
    <t xml:space="preserve"> 9 - Total Choice Receipts</t>
  </si>
  <si>
    <t xml:space="preserve"> 1 - Tuition Receipts, Reg</t>
  </si>
  <si>
    <t xml:space="preserve"> 2 - Tuition Receipts, Sped</t>
  </si>
  <si>
    <t xml:space="preserve"> 4 - Tuition Receipts, Occup</t>
  </si>
  <si>
    <t xml:space="preserve"> 8 - Tuition Receipts, Undist</t>
  </si>
  <si>
    <t>Total Expenditures</t>
  </si>
  <si>
    <t>subtot</t>
  </si>
  <si>
    <t>9 - Total Revenue</t>
  </si>
  <si>
    <t>Expenditures, School Lunch Fund</t>
  </si>
  <si>
    <t xml:space="preserve">Revenues, School Lunch </t>
  </si>
  <si>
    <t>Schedule 1, C.2, Column 11</t>
  </si>
  <si>
    <t>Schedule 1, C, Line 610</t>
  </si>
  <si>
    <t xml:space="preserve">Edit 5: Correspondence of Schedule 1 General Fund plus Circuit Breaker, with Schedule 4  Special Education Expenditures </t>
  </si>
  <si>
    <t>Schedule 1 GF and Circuit Breaker Expenditures</t>
  </si>
  <si>
    <t>Schedule 4</t>
  </si>
  <si>
    <t>Special Education Expenditures by Function- Col 2 Sch 1A &amp; Col 5 Sch 1C2</t>
  </si>
  <si>
    <t>Sped Total Expenditures by Function - Col 9</t>
  </si>
  <si>
    <t>lines</t>
  </si>
  <si>
    <t>Function</t>
  </si>
  <si>
    <t>Curr Dir's and Non-Supv Dept Heads (2100)</t>
  </si>
  <si>
    <t>School Curric. Leaders/Department Heads-Building Level (2200)</t>
  </si>
  <si>
    <t>Total Health Non-Public Sch</t>
  </si>
  <si>
    <t>Total Health Non-Publlic</t>
  </si>
  <si>
    <t>School Committee Tuition to Mass. Public Schools</t>
  </si>
  <si>
    <t>Municipal Tuition to Mass. Public Schools</t>
  </si>
  <si>
    <t>Circuit Breaker Tuition to Mass. Public Schools</t>
  </si>
  <si>
    <t xml:space="preserve">Tuition To Mass. Schools </t>
  </si>
  <si>
    <t>Tuition to Mass. Schools</t>
  </si>
  <si>
    <t>School Committee School Choice Tuition</t>
  </si>
  <si>
    <t>Municipal School Choice Tuition</t>
  </si>
  <si>
    <t>School Choice Tuition</t>
  </si>
  <si>
    <t>Sch Choice Tuition</t>
  </si>
  <si>
    <t>School Committee Commonwealth Charter School Tuition</t>
  </si>
  <si>
    <t>Municipal Commonwealth Charter School Tuition</t>
  </si>
  <si>
    <t>Commonwealth Charter School Tuition</t>
  </si>
  <si>
    <t>School Committee Tuition to Horace Mann Charter Schools</t>
  </si>
  <si>
    <t>Municipal Tuition To Horace Mann Charter Schools</t>
  </si>
  <si>
    <t>Circuit Breaker Tuition to Horace Mann Charter Schools</t>
  </si>
  <si>
    <t>Tuition To Horace Mann Charter Schools</t>
  </si>
  <si>
    <t>Horace Mann Charter School Tuition</t>
  </si>
  <si>
    <t>School Committee Tuition Out of State</t>
  </si>
  <si>
    <t>Municipal Tuition Out of State</t>
  </si>
  <si>
    <t xml:space="preserve">Circuit Breaker Tuition Out of State </t>
  </si>
  <si>
    <t>Total Out of State Tuition</t>
  </si>
  <si>
    <t>Tuition Out of State</t>
  </si>
  <si>
    <t>School Committee Tuition, Non Public</t>
  </si>
  <si>
    <t>Municipal Tuition Non Public</t>
  </si>
  <si>
    <t xml:space="preserve">Circuit Breaker Tuition Non Public </t>
  </si>
  <si>
    <t>Total Tuition To Non Pub Sch</t>
  </si>
  <si>
    <t>Tuition to Non Public Schools</t>
  </si>
  <si>
    <t>School Committee Tuition to Collaboratives</t>
  </si>
  <si>
    <t>Municipal Tuition to Collaboratives</t>
  </si>
  <si>
    <t>Circuit Breaker Tuition to Collaboratives</t>
  </si>
  <si>
    <t xml:space="preserve">Total Tuition To Collaboratives </t>
  </si>
  <si>
    <t>Tuition to Collaboratives</t>
  </si>
  <si>
    <t>Edit 6: Schedule 19 Validity Checks</t>
  </si>
  <si>
    <t>Schedule 19 Instructional Expenditures</t>
  </si>
  <si>
    <t>Schedule 19 instructional expenditures must be distributed across programs.</t>
  </si>
  <si>
    <t>1 - Regular Day Instruction</t>
  </si>
  <si>
    <t>2 - Special Education</t>
  </si>
  <si>
    <t>3 - C74 Vocational Technical Programs</t>
  </si>
  <si>
    <t>TOTAL Distributed Expenditures</t>
  </si>
  <si>
    <t>6 - Undistributed</t>
  </si>
  <si>
    <t>Edit 7: Sch 1 vs Sch 7 Transportation Expenditures</t>
  </si>
  <si>
    <t>Sch 1 gen fund sch comm public transp expenditures subtotal</t>
  </si>
  <si>
    <t>1 - Sch 7 gf transp exp, reimburseable, sch vehicle</t>
  </si>
  <si>
    <t>Sch 1 gen fund sch comm non-public transp exp subtotal</t>
  </si>
  <si>
    <t>2 - Sch 7 gf transp exp, reimburseable, public utilities</t>
  </si>
  <si>
    <t>Sch 1 gen fund municipal public transp expenditures subtotal</t>
  </si>
  <si>
    <t>3 - Sch 7 gf transp exp, non-reimburseable</t>
  </si>
  <si>
    <t>Sch 1 gen fund municipal non-public transp exp subtotal</t>
  </si>
  <si>
    <t>Sch 1 general fund transportation expenditures total</t>
  </si>
  <si>
    <t>Sch 7 general fund transportation exp total</t>
  </si>
  <si>
    <t>Sch 1 other funds public transportation expenditures total</t>
  </si>
  <si>
    <t>Sch 1 other funds non-public transportation expenditures total</t>
  </si>
  <si>
    <t>Sch 1 other funds transportation expenditures total</t>
  </si>
  <si>
    <t>Transp Payments, Revolving and Special Funds</t>
  </si>
  <si>
    <t>Edit 8: Sch 4 grant expenditures</t>
  </si>
  <si>
    <t>Expenditures from grants, revolving funds (not cb)</t>
  </si>
  <si>
    <t>Spending from special education grants and/or revolving funds other than circuit breaker should be included on this line</t>
  </si>
  <si>
    <t>Edit 9: SBA One-Time Payments must be reflected in purchase of land and buildings in FY23 or FY24</t>
  </si>
  <si>
    <t xml:space="preserve">FY23 purchase of land and buildings - school committee </t>
  </si>
  <si>
    <t>FY23 purchase of land and buildings - municipal</t>
  </si>
  <si>
    <t xml:space="preserve">FY24 fixed assets (7000) - school committee </t>
  </si>
  <si>
    <t>FY24 fixed assets (7000) - municipal</t>
  </si>
  <si>
    <t>MSBA "other" payments in FY23</t>
  </si>
  <si>
    <t>combined payments, 7000's, prior and current year</t>
  </si>
  <si>
    <t>Edit 10: Sch 18 teacher contract survey is incomplete</t>
  </si>
  <si>
    <t>Incomplete responses</t>
  </si>
  <si>
    <t>Edit 11: No employee separation costs were reported in FY23. If this is accurate, please provide a comment on the comments worksheet.</t>
  </si>
  <si>
    <t>Schedule 1 School Committee: Employee Separation Costs (5150)</t>
  </si>
  <si>
    <t>Schedule 1 City/Town: Employee Separation Costs (5150)</t>
  </si>
  <si>
    <t>Schedule 1 C.2. Expenditures from Federal Grants, State Grants, and Revolving Funds</t>
  </si>
  <si>
    <t>Edit 12: IDEA &amp; Title 1 MOE for FY23 is met</t>
  </si>
  <si>
    <t>Reports tab: E. Title I Maintenance of Effort &lt;90% from FY22/FY23</t>
  </si>
  <si>
    <t>FY23 (Total local funds calculation)</t>
  </si>
  <si>
    <t>Reports tab: F. IDEA Maintenance of Effort &lt;100% from FY22/FY23</t>
  </si>
  <si>
    <t xml:space="preserve">If you are unable to resolve this edit please contact Caitlin Hogan (781-338-6511) for further instruction.  </t>
  </si>
  <si>
    <t>Additional MOE Calculator resource provided by CIFR (click here)</t>
  </si>
  <si>
    <t>Edit 13: All Schedule 3 schools have not reported expenditures</t>
  </si>
  <si>
    <t>Please review and confirm that all schools in Schedule 3 have reported instructional costs</t>
  </si>
  <si>
    <t>Edit 14: Excess Cost Calculator is incomplete</t>
  </si>
  <si>
    <t>Edit 15: Reports Tab Potential Year-Over-Year Reporting Errors</t>
  </si>
  <si>
    <t>Number of potential year over year reporting errors</t>
  </si>
  <si>
    <t>Please review and correct any data reporting errors or select "OK" from the dropdown menu if the reported data is correct in order to clear the edit</t>
  </si>
  <si>
    <t>Edit 16: Statutory versus Alternative Assessment Method for Regional School districts</t>
  </si>
  <si>
    <t>Please indicate whether the district used the statutory or alternative assessment method on Schedule 2</t>
  </si>
  <si>
    <t>Please indicate whether the district used the statutory or alternative assessment method on Schedule 19c</t>
  </si>
  <si>
    <t>Edit 17: Difference in regional assessments reported between Schedule 1 Revenues and Schedule 2</t>
  </si>
  <si>
    <t>Regional assessment revenues reported on Schedule 1 do not equal Schedule 2</t>
  </si>
  <si>
    <t>Edit 18: One or more schedules are incomplete, please complete all required schedules before submitting the report</t>
  </si>
  <si>
    <t>Schedule 1 School Committee</t>
  </si>
  <si>
    <t>Schedule 1 City/Town</t>
  </si>
  <si>
    <t>Schedule 1 Grants and Special Funds</t>
  </si>
  <si>
    <t>Schedule 2</t>
  </si>
  <si>
    <t>Schedule 3</t>
  </si>
  <si>
    <t>Schedule 7</t>
  </si>
  <si>
    <t>Schedule 19 School Committee</t>
  </si>
  <si>
    <t>Schedule 19 City/Town</t>
  </si>
  <si>
    <t>Schedule 19 Revenues</t>
  </si>
  <si>
    <t xml:space="preserve">Schedule 19 Regional </t>
  </si>
  <si>
    <t>Edit 19: No Screening and Team Evaluation expenditures reported on Schedule 4</t>
  </si>
  <si>
    <t>Line 3860: Screening and Team Evaluation (column 8)</t>
  </si>
  <si>
    <t xml:space="preserve">Edit 20: Regional school district expenditures for capital and debt, but no regional capital/debt assessment reported </t>
  </si>
  <si>
    <t>Schedule 1 - FY23 Capital and Debt Expenditures (General Fund)</t>
  </si>
  <si>
    <t>Schedule 2 - FY23 Assessment for Capital and Debt Expenditures</t>
  </si>
  <si>
    <t>Schedule 19 - FY24 Capital and Debt Expenditures</t>
  </si>
  <si>
    <t>Schedule 19C - FY24 Assessment for Capital and Debt Expenditures</t>
  </si>
  <si>
    <t>Edit 21: Correspondance of transportation spending and number of riders for students transported over 1.5 miles</t>
  </si>
  <si>
    <t>Expenditures for students transported more than 1.5 miles should not exceed their share of total riders. Please provide a comment if your district uses the mileage method for allocating costs.</t>
  </si>
  <si>
    <t>Expenditures for students transported over 1.5 miles as % total</t>
  </si>
  <si>
    <t>Riders transported over 1.5 miles as % total riders</t>
  </si>
  <si>
    <t>Edit 22: Expenditures were reported in Other Programs. If this is accurate, please provide a comment on the comments worksheet.</t>
  </si>
  <si>
    <t xml:space="preserve">Total Expenditures by School Committee, Other Programs </t>
  </si>
  <si>
    <t xml:space="preserve">Total Expenditures by City or Town, Other Programs </t>
  </si>
  <si>
    <t>2022-2023 End of Year Pupil and Financial Report</t>
  </si>
  <si>
    <t>Name</t>
  </si>
  <si>
    <t>Grade Level</t>
  </si>
  <si>
    <t>Schedule 3 Individual School Expenditures</t>
  </si>
  <si>
    <t>010</t>
  </si>
  <si>
    <t>Lunenburg Primary School</t>
  </si>
  <si>
    <t>PK</t>
  </si>
  <si>
    <t xml:space="preserve"> FEDERAL  GRANTS</t>
  </si>
  <si>
    <t>STATE GRANTS</t>
  </si>
  <si>
    <t>REVOLVING AND SPECIAL REVENUE FUNDS</t>
  </si>
  <si>
    <t>ESSER</t>
  </si>
  <si>
    <t>State</t>
  </si>
  <si>
    <t>Chapter 74</t>
  </si>
  <si>
    <t>SEA</t>
  </si>
  <si>
    <t>GEER</t>
  </si>
  <si>
    <t>Administered</t>
  </si>
  <si>
    <t>Coronavirus</t>
  </si>
  <si>
    <t>Choice and</t>
  </si>
  <si>
    <t>Expenditures</t>
  </si>
  <si>
    <t>Regular</t>
  </si>
  <si>
    <t>Special</t>
  </si>
  <si>
    <t>Vocational/</t>
  </si>
  <si>
    <t>City/Town</t>
  </si>
  <si>
    <t>ESSER I</t>
  </si>
  <si>
    <t>ESSER II</t>
  </si>
  <si>
    <t>ESSER III</t>
  </si>
  <si>
    <t>Reserve</t>
  </si>
  <si>
    <t>Funded</t>
  </si>
  <si>
    <t>Federal</t>
  </si>
  <si>
    <t>Prevention</t>
  </si>
  <si>
    <t>All</t>
  </si>
  <si>
    <t>Day</t>
  </si>
  <si>
    <t>Education</t>
  </si>
  <si>
    <t>Technical</t>
  </si>
  <si>
    <t>Undistributed</t>
  </si>
  <si>
    <t>Appropriation</t>
  </si>
  <si>
    <t>FC 305</t>
  </si>
  <si>
    <t>FC 113</t>
  </si>
  <si>
    <t>FC 115</t>
  </si>
  <si>
    <t>FC 119</t>
  </si>
  <si>
    <t>Grants</t>
  </si>
  <si>
    <t>Blank</t>
  </si>
  <si>
    <t>Funds</t>
  </si>
  <si>
    <t>3455</t>
  </si>
  <si>
    <t>3457</t>
  </si>
  <si>
    <t>Instructional Hardware – Student and Staff Devices (computers) (2451)</t>
  </si>
  <si>
    <t>Schedule 3 District Total</t>
  </si>
  <si>
    <t>3456</t>
  </si>
  <si>
    <t>Schedule 18 Survey</t>
  </si>
  <si>
    <r>
      <rPr>
        <sz val="14"/>
        <color rgb="FF000000"/>
        <rFont val="Calibri"/>
        <family val="2"/>
      </rPr>
      <t xml:space="preserve">Please answer questions 1-18 as they pertain to your district's current teacher's contract. If your contract has expired, please answer based on the scale being used this year through a memorandum of agreement or evergreen clause. </t>
    </r>
    <r>
      <rPr>
        <b/>
        <sz val="14"/>
        <color rgb="FF000000"/>
        <rFont val="Calibri"/>
        <family val="2"/>
      </rPr>
      <t>Enter NA</t>
    </r>
    <r>
      <rPr>
        <sz val="14"/>
        <color rgb="FF000000"/>
        <rFont val="Calibri"/>
        <family val="2"/>
      </rPr>
      <t xml:space="preserve"> for any items that do not apply to your district.</t>
    </r>
  </si>
  <si>
    <t>Code</t>
  </si>
  <si>
    <t>Response</t>
  </si>
  <si>
    <t>1.</t>
  </si>
  <si>
    <t>What are the effective dates (start and end dates) of your current teacher's contract?</t>
  </si>
  <si>
    <t>0001</t>
  </si>
  <si>
    <t>ContractStart</t>
  </si>
  <si>
    <t>Start (m/d/yy)</t>
  </si>
  <si>
    <t>0002</t>
  </si>
  <si>
    <t>ContractEnd</t>
  </si>
  <si>
    <t>End (m/d/yy)</t>
  </si>
  <si>
    <t>2.</t>
  </si>
  <si>
    <t xml:space="preserve">What are the annual negotiated salary increases (% COLA) provided for in your current teacher contract? Provide all relevant years. </t>
  </si>
  <si>
    <t>0003</t>
  </si>
  <si>
    <t>COLA21</t>
  </si>
  <si>
    <t>0004</t>
  </si>
  <si>
    <t>COLA22</t>
  </si>
  <si>
    <t>0005</t>
  </si>
  <si>
    <t>COLA23</t>
  </si>
  <si>
    <t>0006</t>
  </si>
  <si>
    <t>COLA24</t>
  </si>
  <si>
    <t>FY24</t>
  </si>
  <si>
    <t>3.</t>
  </si>
  <si>
    <r>
      <rPr>
        <sz val="12"/>
        <color rgb="FF000000"/>
        <rFont val="Calibri"/>
        <family val="2"/>
      </rPr>
      <t xml:space="preserve">Please provide the number of </t>
    </r>
    <r>
      <rPr>
        <u/>
        <sz val="12"/>
        <color rgb="FF000000"/>
        <rFont val="Calibri"/>
        <family val="2"/>
      </rPr>
      <t>lanes</t>
    </r>
    <r>
      <rPr>
        <sz val="12"/>
        <color rgb="FF000000"/>
        <rFont val="Calibri"/>
        <family val="2"/>
      </rPr>
      <t xml:space="preserve"> in your current teacher salary schedule.</t>
    </r>
  </si>
  <si>
    <t>0007</t>
  </si>
  <si>
    <t>NLanes</t>
  </si>
  <si>
    <t>N lanes</t>
  </si>
  <si>
    <t>4.</t>
  </si>
  <si>
    <r>
      <rPr>
        <sz val="12"/>
        <color rgb="FF000000"/>
        <rFont val="Calibri"/>
        <family val="2"/>
      </rPr>
      <t xml:space="preserve">Please provide the number of </t>
    </r>
    <r>
      <rPr>
        <u/>
        <sz val="12"/>
        <color rgb="FF000000"/>
        <rFont val="Calibri"/>
        <family val="2"/>
      </rPr>
      <t>steps</t>
    </r>
    <r>
      <rPr>
        <sz val="12"/>
        <color rgb="FF000000"/>
        <rFont val="Calibri"/>
        <family val="2"/>
      </rPr>
      <t xml:space="preserve"> in your current teacher salary schedule.</t>
    </r>
  </si>
  <si>
    <t>0008</t>
  </si>
  <si>
    <t>Nsteps</t>
  </si>
  <si>
    <t>N steps</t>
  </si>
  <si>
    <t>5.</t>
  </si>
  <si>
    <t>What are the lowest step, step 5, and top step salary amounts ($/year) for the bachelors, masters, and highest lane in your FY22 teacher salary schedule? Do not include longevity or other credits.</t>
  </si>
  <si>
    <t>0009</t>
  </si>
  <si>
    <t>LowestStepBachelors</t>
  </si>
  <si>
    <t>Lowest step</t>
  </si>
  <si>
    <t>Bachelors</t>
  </si>
  <si>
    <t>0010</t>
  </si>
  <si>
    <t>LowestStepMasters</t>
  </si>
  <si>
    <t>Masters</t>
  </si>
  <si>
    <t>0011</t>
  </si>
  <si>
    <t>LowestStepHighest</t>
  </si>
  <si>
    <t>Highest</t>
  </si>
  <si>
    <t>0012</t>
  </si>
  <si>
    <t>Step5Bachelors</t>
  </si>
  <si>
    <t>Step 5</t>
  </si>
  <si>
    <t>0013</t>
  </si>
  <si>
    <t>Step5Masters</t>
  </si>
  <si>
    <t>0014</t>
  </si>
  <si>
    <t>Step5Highest</t>
  </si>
  <si>
    <t>0015</t>
  </si>
  <si>
    <t>HighestStepBachelors</t>
  </si>
  <si>
    <t>Highest step</t>
  </si>
  <si>
    <t>0016</t>
  </si>
  <si>
    <t>HighestStepMasters</t>
  </si>
  <si>
    <t>0017</t>
  </si>
  <si>
    <t>HighestStepHighest</t>
  </si>
  <si>
    <t>6.</t>
  </si>
  <si>
    <t>Does your teacher contract include longevity?</t>
  </si>
  <si>
    <t>0018</t>
  </si>
  <si>
    <t>LongevityYesNo</t>
  </si>
  <si>
    <t>Yes/No</t>
  </si>
  <si>
    <t>Yes</t>
  </si>
  <si>
    <t>7.</t>
  </si>
  <si>
    <t>If yes, how many years must a teacher work to be eligible for the first level of longevity?</t>
  </si>
  <si>
    <t>0019</t>
  </si>
  <si>
    <t>LongevityFirst</t>
  </si>
  <si>
    <t>N years</t>
  </si>
  <si>
    <t>8.</t>
  </si>
  <si>
    <t>How much is the first level of longevity (enter $ amount or %)?</t>
  </si>
  <si>
    <t>0020</t>
  </si>
  <si>
    <t>LongevityFirst$</t>
  </si>
  <si>
    <t>$ amount</t>
  </si>
  <si>
    <t>0021</t>
  </si>
  <si>
    <t>LongevityFirst%</t>
  </si>
  <si>
    <t>%</t>
  </si>
  <si>
    <t>na</t>
  </si>
  <si>
    <t>9.</t>
  </si>
  <si>
    <t>How many years must a teacher work to be eligible for the highest level of longevity?</t>
  </si>
  <si>
    <t>0022</t>
  </si>
  <si>
    <t>LongevityHighest</t>
  </si>
  <si>
    <t>10.</t>
  </si>
  <si>
    <t>How much is the highest level of longevity (enter $ amount or %)?</t>
  </si>
  <si>
    <t>0023</t>
  </si>
  <si>
    <t>LongevityHighest$</t>
  </si>
  <si>
    <t>0024</t>
  </si>
  <si>
    <t>LongevityHighest%</t>
  </si>
  <si>
    <t>11.</t>
  </si>
  <si>
    <t>Please provide the number of days specified in your teacher contract or otherwise in the following categories:</t>
  </si>
  <si>
    <t>0025</t>
  </si>
  <si>
    <t>TeacherWorkYearDays</t>
  </si>
  <si>
    <t>Teacher work year</t>
  </si>
  <si>
    <t>0026</t>
  </si>
  <si>
    <t>InstructionalYearDays</t>
  </si>
  <si>
    <t>Instructional year</t>
  </si>
  <si>
    <t>0027</t>
  </si>
  <si>
    <t>EarlyReleaseDays</t>
  </si>
  <si>
    <t>Early release</t>
  </si>
  <si>
    <t>12.</t>
  </si>
  <si>
    <t>Please provide the number of early release days for professional development:</t>
  </si>
  <si>
    <t>0028</t>
  </si>
  <si>
    <t>EarlyReleaseDaysPD</t>
  </si>
  <si>
    <t>13.</t>
  </si>
  <si>
    <t>Please provide the number of sick days, personal days, and max accumulation of sick days provided in your current teacher's contract:</t>
  </si>
  <si>
    <t>0029</t>
  </si>
  <si>
    <t>SickDays</t>
  </si>
  <si>
    <t>N sick days</t>
  </si>
  <si>
    <t>0030</t>
  </si>
  <si>
    <t>PersonalDays</t>
  </si>
  <si>
    <t>N personal days</t>
  </si>
  <si>
    <t>0031</t>
  </si>
  <si>
    <t>MaxAccumulationDays</t>
  </si>
  <si>
    <t xml:space="preserve">Max accumulation </t>
  </si>
  <si>
    <t>14.</t>
  </si>
  <si>
    <r>
      <rPr>
        <sz val="12"/>
        <color rgb="FF000000"/>
        <rFont val="Calibri"/>
        <family val="2"/>
      </rPr>
      <t xml:space="preserve">Based on the health insurance plans that are available in your district, what are your district's highest and lowest </t>
    </r>
    <r>
      <rPr>
        <u/>
        <sz val="12"/>
        <color rgb="FF000000"/>
        <rFont val="Calibri"/>
        <family val="2"/>
      </rPr>
      <t>employer</t>
    </r>
    <r>
      <rPr>
        <sz val="12"/>
        <color rgb="FF000000"/>
        <rFont val="Calibri"/>
        <family val="2"/>
      </rPr>
      <t xml:space="preserve"> shares for health insurance for </t>
    </r>
    <r>
      <rPr>
        <i/>
        <sz val="12"/>
        <color rgb="FF000000"/>
        <rFont val="Calibri"/>
        <family val="2"/>
      </rPr>
      <t>standard family plans</t>
    </r>
    <r>
      <rPr>
        <sz val="12"/>
        <color rgb="FF000000"/>
        <rFont val="Calibri"/>
        <family val="2"/>
      </rPr>
      <t xml:space="preserve"> active and retired employees?</t>
    </r>
  </si>
  <si>
    <t>0032</t>
  </si>
  <si>
    <t>EmployerShareActive</t>
  </si>
  <si>
    <r>
      <rPr>
        <u/>
        <sz val="11"/>
        <color rgb="FF000000"/>
        <rFont val="Calibri"/>
        <family val="2"/>
      </rPr>
      <t>Employer</t>
    </r>
    <r>
      <rPr>
        <sz val="11"/>
        <color rgb="FF000000"/>
        <rFont val="Calibri"/>
        <family val="2"/>
      </rPr>
      <t xml:space="preserve"> share: Active employees</t>
    </r>
  </si>
  <si>
    <t>Highest %</t>
  </si>
  <si>
    <t>0033</t>
  </si>
  <si>
    <t>Lowest %</t>
  </si>
  <si>
    <t>0034</t>
  </si>
  <si>
    <t>EmployerShareRetired</t>
  </si>
  <si>
    <r>
      <rPr>
        <u/>
        <sz val="11"/>
        <color rgb="FF000000"/>
        <rFont val="Calibri"/>
        <family val="2"/>
      </rPr>
      <t>Employer</t>
    </r>
    <r>
      <rPr>
        <sz val="11"/>
        <color rgb="FF000000"/>
        <rFont val="Calibri"/>
        <family val="2"/>
      </rPr>
      <t xml:space="preserve"> share: Retired employees</t>
    </r>
  </si>
  <si>
    <t>0035</t>
  </si>
  <si>
    <t>15.</t>
  </si>
  <si>
    <r>
      <rPr>
        <sz val="12"/>
        <rFont val="Calibri"/>
        <family val="2"/>
      </rPr>
      <t xml:space="preserve">Does your accounting system permit the reporting of all school district expenditures by fund source, object, and function and the reporting of instructional costs by program and school, see </t>
    </r>
    <r>
      <rPr>
        <u/>
        <sz val="12"/>
        <color rgb="FF0000FF"/>
        <rFont val="Calibri"/>
        <family val="2"/>
      </rPr>
      <t>603 CMR 10.03 3(a)?</t>
    </r>
  </si>
  <si>
    <t>0036</t>
  </si>
  <si>
    <t>AccountRegs</t>
  </si>
  <si>
    <t>16.</t>
  </si>
  <si>
    <t>Does your accounting system include school location codes?</t>
  </si>
  <si>
    <t>0037</t>
  </si>
  <si>
    <t>LocationCodes</t>
  </si>
  <si>
    <t>17.</t>
  </si>
  <si>
    <t>Does your district use DESE function codes in the coding structure in your accounting software or is a crosswalk needed?</t>
  </si>
  <si>
    <t>0038</t>
  </si>
  <si>
    <t>CodesOrCrosswalk</t>
  </si>
  <si>
    <t>DESE codes</t>
  </si>
  <si>
    <t>18.</t>
  </si>
  <si>
    <t>Do you provide your own self-operated regular or special education transportation?</t>
  </si>
  <si>
    <t>0039</t>
  </si>
  <si>
    <t>RegularTransport</t>
  </si>
  <si>
    <t>Regular 
education</t>
  </si>
  <si>
    <t>No</t>
  </si>
  <si>
    <t>0040</t>
  </si>
  <si>
    <t>SpecialTransport</t>
  </si>
  <si>
    <t>Special
education</t>
  </si>
  <si>
    <t>000</t>
  </si>
  <si>
    <t>025</t>
  </si>
  <si>
    <t>305</t>
  </si>
  <si>
    <t>505</t>
  </si>
  <si>
    <t>FY23 Schedule 20 Non-Instructional Grant Expenditures</t>
  </si>
  <si>
    <t>Amounts entered will populate Schedule 1 C.2</t>
  </si>
  <si>
    <t>Grant</t>
  </si>
  <si>
    <t>http://profiles.doe.mass.edu/statereport/enrollmentbygrade.aspx</t>
  </si>
  <si>
    <t>http://profiles.doe.mass.edu/statereport/selectedpopulations.aspx</t>
  </si>
  <si>
    <t>Total Headcount as of 10.1.19/20</t>
  </si>
  <si>
    <t>Student with disabilities as of 10.1.19/20</t>
  </si>
  <si>
    <t>LEA CODE</t>
  </si>
  <si>
    <t>DISTRICT</t>
  </si>
  <si>
    <t>21-22</t>
  </si>
  <si>
    <t>20-21</t>
  </si>
  <si>
    <t>001</t>
  </si>
  <si>
    <t xml:space="preserve">ABINGTON                     </t>
  </si>
  <si>
    <t>002</t>
  </si>
  <si>
    <t xml:space="preserve">ACTON                        </t>
  </si>
  <si>
    <t>003</t>
  </si>
  <si>
    <t xml:space="preserve">ACUSHNET                     </t>
  </si>
  <si>
    <t>004</t>
  </si>
  <si>
    <t xml:space="preserve">ADAMS                        </t>
  </si>
  <si>
    <t>005</t>
  </si>
  <si>
    <t xml:space="preserve">AGAWAM                       </t>
  </si>
  <si>
    <t>006</t>
  </si>
  <si>
    <t xml:space="preserve">ALFORD                       </t>
  </si>
  <si>
    <t>007</t>
  </si>
  <si>
    <t xml:space="preserve">AMESBURY                     </t>
  </si>
  <si>
    <t>008</t>
  </si>
  <si>
    <t xml:space="preserve">AMHERST                      </t>
  </si>
  <si>
    <t>009</t>
  </si>
  <si>
    <t xml:space="preserve">ANDOVER                      </t>
  </si>
  <si>
    <t xml:space="preserve">ARLINGTON                    </t>
  </si>
  <si>
    <t>011</t>
  </si>
  <si>
    <t xml:space="preserve">ASHBURNHAM                   </t>
  </si>
  <si>
    <t>012</t>
  </si>
  <si>
    <t xml:space="preserve">ASHBY                        </t>
  </si>
  <si>
    <t>013</t>
  </si>
  <si>
    <t xml:space="preserve">ASHFIELD                     </t>
  </si>
  <si>
    <t>014</t>
  </si>
  <si>
    <t xml:space="preserve">ASHLAND                      </t>
  </si>
  <si>
    <t>015</t>
  </si>
  <si>
    <t xml:space="preserve">ATHOL                        </t>
  </si>
  <si>
    <t>016</t>
  </si>
  <si>
    <t xml:space="preserve">ATTLEBORO                    </t>
  </si>
  <si>
    <t>017</t>
  </si>
  <si>
    <t xml:space="preserve">AUBURN                       </t>
  </si>
  <si>
    <t>018</t>
  </si>
  <si>
    <t xml:space="preserve">AVON                         </t>
  </si>
  <si>
    <t>019</t>
  </si>
  <si>
    <t xml:space="preserve">AYER                         </t>
  </si>
  <si>
    <t>020</t>
  </si>
  <si>
    <t xml:space="preserve">BARNSTABLE                   </t>
  </si>
  <si>
    <t>021</t>
  </si>
  <si>
    <t xml:space="preserve">BARRE                        </t>
  </si>
  <si>
    <t>022</t>
  </si>
  <si>
    <t xml:space="preserve">BECKET                       </t>
  </si>
  <si>
    <t>023</t>
  </si>
  <si>
    <t xml:space="preserve">BEDFORD                      </t>
  </si>
  <si>
    <t>024</t>
  </si>
  <si>
    <t xml:space="preserve">BELCHERTOWN                  </t>
  </si>
  <si>
    <t xml:space="preserve">BELLINGHAM                   </t>
  </si>
  <si>
    <t>026</t>
  </si>
  <si>
    <t xml:space="preserve">BELMONT                      </t>
  </si>
  <si>
    <t>027</t>
  </si>
  <si>
    <t xml:space="preserve">BERKLEY                      </t>
  </si>
  <si>
    <t>028</t>
  </si>
  <si>
    <t xml:space="preserve">BERLIN                       </t>
  </si>
  <si>
    <t>029</t>
  </si>
  <si>
    <t xml:space="preserve">BERNARDSTON                  </t>
  </si>
  <si>
    <t>030</t>
  </si>
  <si>
    <t xml:space="preserve">BEVERLY                      </t>
  </si>
  <si>
    <t>031</t>
  </si>
  <si>
    <t xml:space="preserve">BILLERICA                    </t>
  </si>
  <si>
    <t>032</t>
  </si>
  <si>
    <t xml:space="preserve">BLACKSTONE                   </t>
  </si>
  <si>
    <t>033</t>
  </si>
  <si>
    <t xml:space="preserve">BLANDFORD                    </t>
  </si>
  <si>
    <t>034</t>
  </si>
  <si>
    <t xml:space="preserve">BOLTON                       </t>
  </si>
  <si>
    <t>035</t>
  </si>
  <si>
    <t xml:space="preserve">BOSTON                       </t>
  </si>
  <si>
    <t>036</t>
  </si>
  <si>
    <t xml:space="preserve">BOURNE                       </t>
  </si>
  <si>
    <t>037</t>
  </si>
  <si>
    <t xml:space="preserve">BOXBOROUGH                   </t>
  </si>
  <si>
    <t>038</t>
  </si>
  <si>
    <t xml:space="preserve">BOXFORD                      </t>
  </si>
  <si>
    <t>039</t>
  </si>
  <si>
    <t xml:space="preserve">BOYLSTON                     </t>
  </si>
  <si>
    <t>040</t>
  </si>
  <si>
    <t xml:space="preserve">BRAINTREE                    </t>
  </si>
  <si>
    <t>041</t>
  </si>
  <si>
    <t xml:space="preserve">BREWSTER                     </t>
  </si>
  <si>
    <t>042</t>
  </si>
  <si>
    <t xml:space="preserve">BRIDGEWATER                  </t>
  </si>
  <si>
    <t>043</t>
  </si>
  <si>
    <t xml:space="preserve">BRIMFIELD                    </t>
  </si>
  <si>
    <t>044</t>
  </si>
  <si>
    <t xml:space="preserve">BROCKTON                     </t>
  </si>
  <si>
    <t>045</t>
  </si>
  <si>
    <t xml:space="preserve">BROOKFIELD                   </t>
  </si>
  <si>
    <t>046</t>
  </si>
  <si>
    <t xml:space="preserve">BROOKLINE                    </t>
  </si>
  <si>
    <t>047</t>
  </si>
  <si>
    <t xml:space="preserve">BUCKLAND                     </t>
  </si>
  <si>
    <t>048</t>
  </si>
  <si>
    <t xml:space="preserve">BURLINGTON                   </t>
  </si>
  <si>
    <t>049</t>
  </si>
  <si>
    <t xml:space="preserve">CAMBRIDGE                    </t>
  </si>
  <si>
    <t>050</t>
  </si>
  <si>
    <t xml:space="preserve">CANTON                       </t>
  </si>
  <si>
    <t>051</t>
  </si>
  <si>
    <t xml:space="preserve">CARLISLE                     </t>
  </si>
  <si>
    <t>052</t>
  </si>
  <si>
    <t xml:space="preserve">CARVER                       </t>
  </si>
  <si>
    <t>053</t>
  </si>
  <si>
    <t xml:space="preserve">CHARLEMONT                   </t>
  </si>
  <si>
    <t>054</t>
  </si>
  <si>
    <t xml:space="preserve">CHARLTON                     </t>
  </si>
  <si>
    <t>055</t>
  </si>
  <si>
    <t xml:space="preserve">CHATHAM                      </t>
  </si>
  <si>
    <t>056</t>
  </si>
  <si>
    <t xml:space="preserve">CHELMSFORD                   </t>
  </si>
  <si>
    <t>057</t>
  </si>
  <si>
    <t xml:space="preserve">CHELSEA                      </t>
  </si>
  <si>
    <t>058</t>
  </si>
  <si>
    <t xml:space="preserve">CHESHIRE                     </t>
  </si>
  <si>
    <t>059</t>
  </si>
  <si>
    <t xml:space="preserve">CHESTER                      </t>
  </si>
  <si>
    <t>060</t>
  </si>
  <si>
    <t xml:space="preserve">CHESTERFIELD                 </t>
  </si>
  <si>
    <t>061</t>
  </si>
  <si>
    <t xml:space="preserve">CHICOPEE                     </t>
  </si>
  <si>
    <t>062</t>
  </si>
  <si>
    <t xml:space="preserve">CHILMARK                     </t>
  </si>
  <si>
    <t>063</t>
  </si>
  <si>
    <t xml:space="preserve">CLARKSBURG                   </t>
  </si>
  <si>
    <t>064</t>
  </si>
  <si>
    <t xml:space="preserve">CLINTON                      </t>
  </si>
  <si>
    <t>065</t>
  </si>
  <si>
    <t xml:space="preserve">COHASSET                     </t>
  </si>
  <si>
    <t>066</t>
  </si>
  <si>
    <t xml:space="preserve">COLRAIN                      </t>
  </si>
  <si>
    <t>067</t>
  </si>
  <si>
    <t xml:space="preserve">CONCORD                      </t>
  </si>
  <si>
    <t>068</t>
  </si>
  <si>
    <t xml:space="preserve">CONWAY                       </t>
  </si>
  <si>
    <t>069</t>
  </si>
  <si>
    <t xml:space="preserve">CUMMINGTON                   </t>
  </si>
  <si>
    <t>070</t>
  </si>
  <si>
    <t xml:space="preserve">DALTON                       </t>
  </si>
  <si>
    <t>071</t>
  </si>
  <si>
    <t xml:space="preserve">DANVERS                      </t>
  </si>
  <si>
    <t>072</t>
  </si>
  <si>
    <t xml:space="preserve">DARTMOUTH                    </t>
  </si>
  <si>
    <t>073</t>
  </si>
  <si>
    <t xml:space="preserve">DEDHAM                       </t>
  </si>
  <si>
    <t>074</t>
  </si>
  <si>
    <t xml:space="preserve">DEERFIELD                    </t>
  </si>
  <si>
    <t>075</t>
  </si>
  <si>
    <t xml:space="preserve">DENNIS                       </t>
  </si>
  <si>
    <t>076</t>
  </si>
  <si>
    <t xml:space="preserve">DIGHTON                      </t>
  </si>
  <si>
    <t>077</t>
  </si>
  <si>
    <t xml:space="preserve">DOUGLAS                      </t>
  </si>
  <si>
    <t>078</t>
  </si>
  <si>
    <t xml:space="preserve">DOVER                        </t>
  </si>
  <si>
    <t>079</t>
  </si>
  <si>
    <t xml:space="preserve">DRACUT                       </t>
  </si>
  <si>
    <t>080</t>
  </si>
  <si>
    <t xml:space="preserve">DUDLEY                       </t>
  </si>
  <si>
    <t>081</t>
  </si>
  <si>
    <t xml:space="preserve">DUNSTABLE                    </t>
  </si>
  <si>
    <t>082</t>
  </si>
  <si>
    <t xml:space="preserve">DUXBURY                      </t>
  </si>
  <si>
    <t>083</t>
  </si>
  <si>
    <t xml:space="preserve">EAST BRIDGEWATER             </t>
  </si>
  <si>
    <t>084</t>
  </si>
  <si>
    <t xml:space="preserve">EAST BROOKFIELD              </t>
  </si>
  <si>
    <t>085</t>
  </si>
  <si>
    <t xml:space="preserve">EASTHAM                      </t>
  </si>
  <si>
    <t>086</t>
  </si>
  <si>
    <t xml:space="preserve">EASTHAMPTON                  </t>
  </si>
  <si>
    <t>087</t>
  </si>
  <si>
    <t xml:space="preserve">EAST LONGMEADOW              </t>
  </si>
  <si>
    <t>088</t>
  </si>
  <si>
    <t xml:space="preserve">EASTON                       </t>
  </si>
  <si>
    <t>089</t>
  </si>
  <si>
    <t xml:space="preserve">EDGARTOWN                    </t>
  </si>
  <si>
    <t>090</t>
  </si>
  <si>
    <t xml:space="preserve">EGREMONT                     </t>
  </si>
  <si>
    <t>091</t>
  </si>
  <si>
    <t xml:space="preserve">ERVING                       </t>
  </si>
  <si>
    <t>092</t>
  </si>
  <si>
    <t xml:space="preserve">ESSEX                        </t>
  </si>
  <si>
    <t>093</t>
  </si>
  <si>
    <t xml:space="preserve">EVERETT                      </t>
  </si>
  <si>
    <t>094</t>
  </si>
  <si>
    <t xml:space="preserve">FAIRHAVEN                    </t>
  </si>
  <si>
    <t>095</t>
  </si>
  <si>
    <t xml:space="preserve">FALL RIVER                   </t>
  </si>
  <si>
    <t>096</t>
  </si>
  <si>
    <t xml:space="preserve">FALMOUTH                     </t>
  </si>
  <si>
    <t>097</t>
  </si>
  <si>
    <t xml:space="preserve">FITCHBURG                    </t>
  </si>
  <si>
    <t>098</t>
  </si>
  <si>
    <t xml:space="preserve">FLORIDA                      </t>
  </si>
  <si>
    <t>099</t>
  </si>
  <si>
    <t xml:space="preserve">FOXBOROUGH                   </t>
  </si>
  <si>
    <t>100</t>
  </si>
  <si>
    <t xml:space="preserve">FRAMINGHAM                   </t>
  </si>
  <si>
    <t>101</t>
  </si>
  <si>
    <t xml:space="preserve">FRANKLIN                     </t>
  </si>
  <si>
    <t>102</t>
  </si>
  <si>
    <t xml:space="preserve">FREETOWN                     </t>
  </si>
  <si>
    <t>103</t>
  </si>
  <si>
    <t xml:space="preserve">GARDNER                      </t>
  </si>
  <si>
    <t>104</t>
  </si>
  <si>
    <t xml:space="preserve">GAY HEAD                     </t>
  </si>
  <si>
    <t>105</t>
  </si>
  <si>
    <t xml:space="preserve">GEORGETOWN                   </t>
  </si>
  <si>
    <t>106</t>
  </si>
  <si>
    <t xml:space="preserve">GILL                         </t>
  </si>
  <si>
    <t>107</t>
  </si>
  <si>
    <t xml:space="preserve">GLOUCESTER                   </t>
  </si>
  <si>
    <t>108</t>
  </si>
  <si>
    <t xml:space="preserve">GOSHEN                       </t>
  </si>
  <si>
    <t>109</t>
  </si>
  <si>
    <t xml:space="preserve">GOSNOLD                      </t>
  </si>
  <si>
    <t>110</t>
  </si>
  <si>
    <t xml:space="preserve">GRAFTON                      </t>
  </si>
  <si>
    <t>111</t>
  </si>
  <si>
    <t xml:space="preserve">GRANBY                       </t>
  </si>
  <si>
    <t>112</t>
  </si>
  <si>
    <t xml:space="preserve">GRANVILLE                    </t>
  </si>
  <si>
    <t>113</t>
  </si>
  <si>
    <t xml:space="preserve">GREAT BARRINGTON             </t>
  </si>
  <si>
    <t>114</t>
  </si>
  <si>
    <t xml:space="preserve">GREENFIELD                   </t>
  </si>
  <si>
    <t>115</t>
  </si>
  <si>
    <t xml:space="preserve">GROTON                       </t>
  </si>
  <si>
    <t>116</t>
  </si>
  <si>
    <t xml:space="preserve">GROVELAND                    </t>
  </si>
  <si>
    <t>117</t>
  </si>
  <si>
    <t xml:space="preserve">HADLEY                       </t>
  </si>
  <si>
    <t>118</t>
  </si>
  <si>
    <t xml:space="preserve">HALIFAX                      </t>
  </si>
  <si>
    <t>119</t>
  </si>
  <si>
    <t xml:space="preserve">HAMILTON                     </t>
  </si>
  <si>
    <t>120</t>
  </si>
  <si>
    <t xml:space="preserve">HAMPDEN                      </t>
  </si>
  <si>
    <t>121</t>
  </si>
  <si>
    <t xml:space="preserve">HANCOCK                      </t>
  </si>
  <si>
    <t>122</t>
  </si>
  <si>
    <t xml:space="preserve">HANOVER                      </t>
  </si>
  <si>
    <t>123</t>
  </si>
  <si>
    <t xml:space="preserve">HANSON                       </t>
  </si>
  <si>
    <t>124</t>
  </si>
  <si>
    <t xml:space="preserve">HARDWICK                     </t>
  </si>
  <si>
    <t>125</t>
  </si>
  <si>
    <t xml:space="preserve">HARVARD                      </t>
  </si>
  <si>
    <t>126</t>
  </si>
  <si>
    <t xml:space="preserve">HARWICH                      </t>
  </si>
  <si>
    <t>127</t>
  </si>
  <si>
    <t xml:space="preserve">HATFIELD                     </t>
  </si>
  <si>
    <t>128</t>
  </si>
  <si>
    <t xml:space="preserve">HAVERHILL                    </t>
  </si>
  <si>
    <t>129</t>
  </si>
  <si>
    <t xml:space="preserve">HAWLEY                       </t>
  </si>
  <si>
    <t>130</t>
  </si>
  <si>
    <t xml:space="preserve">HEATH                        </t>
  </si>
  <si>
    <t>131</t>
  </si>
  <si>
    <t xml:space="preserve">HINGHAM                      </t>
  </si>
  <si>
    <t>132</t>
  </si>
  <si>
    <t xml:space="preserve">HINSDALE                     </t>
  </si>
  <si>
    <t>133</t>
  </si>
  <si>
    <t xml:space="preserve">HOLBROOK                     </t>
  </si>
  <si>
    <t>134</t>
  </si>
  <si>
    <t xml:space="preserve">HOLDEN                       </t>
  </si>
  <si>
    <t>135</t>
  </si>
  <si>
    <t xml:space="preserve">HOLLAND                      </t>
  </si>
  <si>
    <t xml:space="preserve">HOLLISTON                    </t>
  </si>
  <si>
    <t>137</t>
  </si>
  <si>
    <t xml:space="preserve">HOLYOKE                      </t>
  </si>
  <si>
    <t>138</t>
  </si>
  <si>
    <t xml:space="preserve">HOPEDALE                     </t>
  </si>
  <si>
    <t xml:space="preserve">HOPKINTON                    </t>
  </si>
  <si>
    <t>140</t>
  </si>
  <si>
    <t xml:space="preserve">HUBBARDSTON                  </t>
  </si>
  <si>
    <t>141</t>
  </si>
  <si>
    <t xml:space="preserve">HUDSON                       </t>
  </si>
  <si>
    <t>142</t>
  </si>
  <si>
    <t xml:space="preserve">HULL                         </t>
  </si>
  <si>
    <t>143</t>
  </si>
  <si>
    <t xml:space="preserve">HUNTINGTON                   </t>
  </si>
  <si>
    <t xml:space="preserve">IPSWICH                      </t>
  </si>
  <si>
    <t>145</t>
  </si>
  <si>
    <t xml:space="preserve">KINGSTON                     </t>
  </si>
  <si>
    <t>146</t>
  </si>
  <si>
    <t xml:space="preserve">LAKEVILLE                    </t>
  </si>
  <si>
    <t>147</t>
  </si>
  <si>
    <t xml:space="preserve">LANCASTER                    </t>
  </si>
  <si>
    <t>148</t>
  </si>
  <si>
    <t xml:space="preserve">LANESBOROUGH                 </t>
  </si>
  <si>
    <t>149</t>
  </si>
  <si>
    <t xml:space="preserve">LAWRENCE                     </t>
  </si>
  <si>
    <t>150</t>
  </si>
  <si>
    <t xml:space="preserve">LEE                          </t>
  </si>
  <si>
    <t>151</t>
  </si>
  <si>
    <t xml:space="preserve">LEICESTER                    </t>
  </si>
  <si>
    <t>152</t>
  </si>
  <si>
    <t xml:space="preserve">LENOX                        </t>
  </si>
  <si>
    <t>153</t>
  </si>
  <si>
    <t xml:space="preserve">LEOMINSTER                   </t>
  </si>
  <si>
    <t>154</t>
  </si>
  <si>
    <t xml:space="preserve">LEVERETT                     </t>
  </si>
  <si>
    <t>155</t>
  </si>
  <si>
    <t xml:space="preserve">LEXINGTON                    </t>
  </si>
  <si>
    <t>156</t>
  </si>
  <si>
    <t xml:space="preserve">LEYDEN                       </t>
  </si>
  <si>
    <t>157</t>
  </si>
  <si>
    <t xml:space="preserve">LINCOLN                      </t>
  </si>
  <si>
    <t>158</t>
  </si>
  <si>
    <t xml:space="preserve">LITTLETON                    </t>
  </si>
  <si>
    <t>159</t>
  </si>
  <si>
    <t xml:space="preserve">LONGMEADOW                   </t>
  </si>
  <si>
    <t>160</t>
  </si>
  <si>
    <t xml:space="preserve">LOWELL                       </t>
  </si>
  <si>
    <t>161</t>
  </si>
  <si>
    <t xml:space="preserve">LUDLOW                       </t>
  </si>
  <si>
    <t xml:space="preserve">LUNENBURG                    </t>
  </si>
  <si>
    <t>163</t>
  </si>
  <si>
    <t xml:space="preserve">LYNN                         </t>
  </si>
  <si>
    <t>164</t>
  </si>
  <si>
    <t xml:space="preserve">LYNNFIELD                    </t>
  </si>
  <si>
    <t>165</t>
  </si>
  <si>
    <t xml:space="preserve">MALDEN                       </t>
  </si>
  <si>
    <t>166</t>
  </si>
  <si>
    <t xml:space="preserve">MANCHESTER                   </t>
  </si>
  <si>
    <t>167</t>
  </si>
  <si>
    <t xml:space="preserve">MANSFIELD                    </t>
  </si>
  <si>
    <t>168</t>
  </si>
  <si>
    <t xml:space="preserve">MARBLEHEAD                   </t>
  </si>
  <si>
    <t>169</t>
  </si>
  <si>
    <t xml:space="preserve">MARION                       </t>
  </si>
  <si>
    <t>170</t>
  </si>
  <si>
    <t xml:space="preserve">MARLBOROUGH                  </t>
  </si>
  <si>
    <t>171</t>
  </si>
  <si>
    <t xml:space="preserve">MARSHFIELD                   </t>
  </si>
  <si>
    <t>172</t>
  </si>
  <si>
    <t xml:space="preserve">MASHPEE                      </t>
  </si>
  <si>
    <t>173</t>
  </si>
  <si>
    <t xml:space="preserve">MATTAPOISETT                 </t>
  </si>
  <si>
    <t>174</t>
  </si>
  <si>
    <t xml:space="preserve">MAYNARD                      </t>
  </si>
  <si>
    <t>175</t>
  </si>
  <si>
    <t xml:space="preserve">MEDFIELD                     </t>
  </si>
  <si>
    <t>176</t>
  </si>
  <si>
    <t xml:space="preserve">MEDFORD                      </t>
  </si>
  <si>
    <t>177</t>
  </si>
  <si>
    <t xml:space="preserve">MEDWAY                       </t>
  </si>
  <si>
    <t>178</t>
  </si>
  <si>
    <t xml:space="preserve">MELROSE                      </t>
  </si>
  <si>
    <t>179</t>
  </si>
  <si>
    <t xml:space="preserve">MENDON                       </t>
  </si>
  <si>
    <t>180</t>
  </si>
  <si>
    <t xml:space="preserve">MERRIMAC                     </t>
  </si>
  <si>
    <t>181</t>
  </si>
  <si>
    <t xml:space="preserve">METHUEN                      </t>
  </si>
  <si>
    <t>182</t>
  </si>
  <si>
    <t xml:space="preserve">MIDDLEBOROUGH                </t>
  </si>
  <si>
    <t>183</t>
  </si>
  <si>
    <t xml:space="preserve">MIDDLEFIELD                  </t>
  </si>
  <si>
    <t>184</t>
  </si>
  <si>
    <t xml:space="preserve">MIDDLETON                    </t>
  </si>
  <si>
    <t>185</t>
  </si>
  <si>
    <t xml:space="preserve">MILFORD                      </t>
  </si>
  <si>
    <t>186</t>
  </si>
  <si>
    <t xml:space="preserve">MILLBURY                     </t>
  </si>
  <si>
    <t>187</t>
  </si>
  <si>
    <t xml:space="preserve">MILLIS                       </t>
  </si>
  <si>
    <t>188</t>
  </si>
  <si>
    <t xml:space="preserve">MILLVILLE                    </t>
  </si>
  <si>
    <t>189</t>
  </si>
  <si>
    <t xml:space="preserve">MILTON                       </t>
  </si>
  <si>
    <t>190</t>
  </si>
  <si>
    <t xml:space="preserve">MONROE                       </t>
  </si>
  <si>
    <t>191</t>
  </si>
  <si>
    <t xml:space="preserve">MONSON                       </t>
  </si>
  <si>
    <t>192</t>
  </si>
  <si>
    <t xml:space="preserve">MONTAGUE                     </t>
  </si>
  <si>
    <t>193</t>
  </si>
  <si>
    <t xml:space="preserve">MONTEREY                     </t>
  </si>
  <si>
    <t>194</t>
  </si>
  <si>
    <t xml:space="preserve">MONTGOMERY                   </t>
  </si>
  <si>
    <t>195</t>
  </si>
  <si>
    <t xml:space="preserve">MOUNT WASHINGTON             </t>
  </si>
  <si>
    <t>196</t>
  </si>
  <si>
    <t xml:space="preserve">NAHANT                       </t>
  </si>
  <si>
    <t>197</t>
  </si>
  <si>
    <t xml:space="preserve">NANTUCKET                    </t>
  </si>
  <si>
    <t>198</t>
  </si>
  <si>
    <t xml:space="preserve">NATICK                       </t>
  </si>
  <si>
    <t>199</t>
  </si>
  <si>
    <t xml:space="preserve">NEEDHAM                      </t>
  </si>
  <si>
    <t>200</t>
  </si>
  <si>
    <t xml:space="preserve">NEW ASHFORD                  </t>
  </si>
  <si>
    <t>201</t>
  </si>
  <si>
    <t xml:space="preserve">NEW BEDFORD                  </t>
  </si>
  <si>
    <t>202</t>
  </si>
  <si>
    <t xml:space="preserve">NEW BRAINTREE                </t>
  </si>
  <si>
    <t>203</t>
  </si>
  <si>
    <t xml:space="preserve">NEWBURY                      </t>
  </si>
  <si>
    <t>204</t>
  </si>
  <si>
    <t xml:space="preserve">NEWBURYPORT                  </t>
  </si>
  <si>
    <t>205</t>
  </si>
  <si>
    <t xml:space="preserve">NEW MARLBOROUGH              </t>
  </si>
  <si>
    <t>206</t>
  </si>
  <si>
    <t xml:space="preserve">NEW SALEM                    </t>
  </si>
  <si>
    <t>207</t>
  </si>
  <si>
    <t xml:space="preserve">NEWTON                       </t>
  </si>
  <si>
    <t>208</t>
  </si>
  <si>
    <t xml:space="preserve">NORFOLK                      </t>
  </si>
  <si>
    <t>209</t>
  </si>
  <si>
    <t xml:space="preserve">NORTH ADAMS                  </t>
  </si>
  <si>
    <t>210</t>
  </si>
  <si>
    <t xml:space="preserve">NORTHAMPTON                  </t>
  </si>
  <si>
    <t>211</t>
  </si>
  <si>
    <t xml:space="preserve">NORTH ANDOVER                </t>
  </si>
  <si>
    <t>212</t>
  </si>
  <si>
    <t xml:space="preserve">NORTH ATTLEBOROUGH           </t>
  </si>
  <si>
    <t>213</t>
  </si>
  <si>
    <t xml:space="preserve">NORTHBOROUGH                 </t>
  </si>
  <si>
    <t>214</t>
  </si>
  <si>
    <t xml:space="preserve">NORTHBRIDGE                  </t>
  </si>
  <si>
    <t>215</t>
  </si>
  <si>
    <t xml:space="preserve">NORTH BROOKFIELD             </t>
  </si>
  <si>
    <t>216</t>
  </si>
  <si>
    <t xml:space="preserve">NORTHFIELD                   </t>
  </si>
  <si>
    <t>217</t>
  </si>
  <si>
    <t xml:space="preserve">NORTH READING                </t>
  </si>
  <si>
    <t>218</t>
  </si>
  <si>
    <t xml:space="preserve">NORTON                       </t>
  </si>
  <si>
    <t>219</t>
  </si>
  <si>
    <t xml:space="preserve">NORWELL                      </t>
  </si>
  <si>
    <t>220</t>
  </si>
  <si>
    <t xml:space="preserve">NORWOOD                      </t>
  </si>
  <si>
    <t>221</t>
  </si>
  <si>
    <t xml:space="preserve">OAK BLUFFS                   </t>
  </si>
  <si>
    <t>222</t>
  </si>
  <si>
    <t xml:space="preserve">OAKHAM                       </t>
  </si>
  <si>
    <t>223</t>
  </si>
  <si>
    <t xml:space="preserve">ORANGE                       </t>
  </si>
  <si>
    <t>224</t>
  </si>
  <si>
    <t xml:space="preserve">ORLEANS                      </t>
  </si>
  <si>
    <t>225</t>
  </si>
  <si>
    <t xml:space="preserve">OTIS                         </t>
  </si>
  <si>
    <t>226</t>
  </si>
  <si>
    <t xml:space="preserve">OXFORD                       </t>
  </si>
  <si>
    <t>227</t>
  </si>
  <si>
    <t xml:space="preserve">PALMER                       </t>
  </si>
  <si>
    <t>228</t>
  </si>
  <si>
    <t xml:space="preserve">PAXTON                       </t>
  </si>
  <si>
    <t>229</t>
  </si>
  <si>
    <t xml:space="preserve">PEABODY                      </t>
  </si>
  <si>
    <t>230</t>
  </si>
  <si>
    <t xml:space="preserve">PELHAM                       </t>
  </si>
  <si>
    <t>231</t>
  </si>
  <si>
    <t xml:space="preserve">PEMBROKE                     </t>
  </si>
  <si>
    <t>232</t>
  </si>
  <si>
    <t xml:space="preserve">PEPPERELL                    </t>
  </si>
  <si>
    <t>233</t>
  </si>
  <si>
    <t xml:space="preserve">PERU                         </t>
  </si>
  <si>
    <t>234</t>
  </si>
  <si>
    <t xml:space="preserve">PETERSHAM                    </t>
  </si>
  <si>
    <t>235</t>
  </si>
  <si>
    <t xml:space="preserve">PHILLIPSTON                  </t>
  </si>
  <si>
    <t>236</t>
  </si>
  <si>
    <t xml:space="preserve">PITTSFIELD                   </t>
  </si>
  <si>
    <t>237</t>
  </si>
  <si>
    <t xml:space="preserve">PLAINFIELD                   </t>
  </si>
  <si>
    <t>238</t>
  </si>
  <si>
    <t xml:space="preserve">PLAINVILLE                   </t>
  </si>
  <si>
    <t>239</t>
  </si>
  <si>
    <t xml:space="preserve">PLYMOUTH                     </t>
  </si>
  <si>
    <t>240</t>
  </si>
  <si>
    <t xml:space="preserve">PLYMPTON                     </t>
  </si>
  <si>
    <t>241</t>
  </si>
  <si>
    <t xml:space="preserve">PRINCETON                    </t>
  </si>
  <si>
    <t>242</t>
  </si>
  <si>
    <t xml:space="preserve">PROVINCETOWN                 </t>
  </si>
  <si>
    <t>243</t>
  </si>
  <si>
    <t xml:space="preserve">QUINCY                       </t>
  </si>
  <si>
    <t>244</t>
  </si>
  <si>
    <t xml:space="preserve">RANDOLPH                     </t>
  </si>
  <si>
    <t>245</t>
  </si>
  <si>
    <t xml:space="preserve">RAYNHAM                      </t>
  </si>
  <si>
    <t>246</t>
  </si>
  <si>
    <t xml:space="preserve">READING                      </t>
  </si>
  <si>
    <t>247</t>
  </si>
  <si>
    <t xml:space="preserve">REHOBOTH                     </t>
  </si>
  <si>
    <t>248</t>
  </si>
  <si>
    <t xml:space="preserve">REVERE                       </t>
  </si>
  <si>
    <t>249</t>
  </si>
  <si>
    <t xml:space="preserve">RICHMOND                     </t>
  </si>
  <si>
    <t>250</t>
  </si>
  <si>
    <t xml:space="preserve">ROCHESTER                    </t>
  </si>
  <si>
    <t>251</t>
  </si>
  <si>
    <t xml:space="preserve">ROCKLAND                     </t>
  </si>
  <si>
    <t>252</t>
  </si>
  <si>
    <t xml:space="preserve">ROCKPORT                     </t>
  </si>
  <si>
    <t>253</t>
  </si>
  <si>
    <t xml:space="preserve">ROWE                         </t>
  </si>
  <si>
    <t>254</t>
  </si>
  <si>
    <t xml:space="preserve">ROWLEY                       </t>
  </si>
  <si>
    <t>255</t>
  </si>
  <si>
    <t xml:space="preserve">ROYALSTON                    </t>
  </si>
  <si>
    <t>256</t>
  </si>
  <si>
    <t xml:space="preserve">RUSSELL                      </t>
  </si>
  <si>
    <t>257</t>
  </si>
  <si>
    <t xml:space="preserve">RUTLAND                      </t>
  </si>
  <si>
    <t>258</t>
  </si>
  <si>
    <t xml:space="preserve">SALEM                        </t>
  </si>
  <si>
    <t>259</t>
  </si>
  <si>
    <t xml:space="preserve">SALISBURY                    </t>
  </si>
  <si>
    <t>260</t>
  </si>
  <si>
    <t xml:space="preserve">SANDISFIELD                  </t>
  </si>
  <si>
    <t>261</t>
  </si>
  <si>
    <t xml:space="preserve">SANDWICH                     </t>
  </si>
  <si>
    <t>262</t>
  </si>
  <si>
    <t xml:space="preserve">SAUGUS                       </t>
  </si>
  <si>
    <t>263</t>
  </si>
  <si>
    <t xml:space="preserve">SAVOY                        </t>
  </si>
  <si>
    <t>264</t>
  </si>
  <si>
    <t xml:space="preserve">SCITUATE                     </t>
  </si>
  <si>
    <t>265</t>
  </si>
  <si>
    <t xml:space="preserve">SEEKONK                      </t>
  </si>
  <si>
    <t>266</t>
  </si>
  <si>
    <t xml:space="preserve">SHARON                       </t>
  </si>
  <si>
    <t>267</t>
  </si>
  <si>
    <t xml:space="preserve">SHEFFIELD                    </t>
  </si>
  <si>
    <t>268</t>
  </si>
  <si>
    <t xml:space="preserve">SHELBURNE                    </t>
  </si>
  <si>
    <t>269</t>
  </si>
  <si>
    <t xml:space="preserve">SHERBORN                     </t>
  </si>
  <si>
    <t>270</t>
  </si>
  <si>
    <t xml:space="preserve">SHIRLEY                      </t>
  </si>
  <si>
    <t>271</t>
  </si>
  <si>
    <t xml:space="preserve">SHREWSBURY                   </t>
  </si>
  <si>
    <t>272</t>
  </si>
  <si>
    <t xml:space="preserve">SHUTESBURY                   </t>
  </si>
  <si>
    <t>273</t>
  </si>
  <si>
    <t xml:space="preserve">SOMERSET                     </t>
  </si>
  <si>
    <t>274</t>
  </si>
  <si>
    <t xml:space="preserve">SOMERVILLE                   </t>
  </si>
  <si>
    <t>275</t>
  </si>
  <si>
    <t xml:space="preserve">SOUTHAMPTON                  </t>
  </si>
  <si>
    <t>276</t>
  </si>
  <si>
    <t xml:space="preserve">SOUTHBOROUGH                 </t>
  </si>
  <si>
    <t>277</t>
  </si>
  <si>
    <t xml:space="preserve">SOUTHBRIDGE                  </t>
  </si>
  <si>
    <t>278</t>
  </si>
  <si>
    <t xml:space="preserve">SOUTH HADLEY                 </t>
  </si>
  <si>
    <t>279</t>
  </si>
  <si>
    <t xml:space="preserve">SOUTHWICK                    </t>
  </si>
  <si>
    <t>280</t>
  </si>
  <si>
    <t xml:space="preserve">SPENCER                      </t>
  </si>
  <si>
    <t>281</t>
  </si>
  <si>
    <t xml:space="preserve">SPRINGFIELD                  </t>
  </si>
  <si>
    <t>282</t>
  </si>
  <si>
    <t xml:space="preserve">STERLING                     </t>
  </si>
  <si>
    <t>283</t>
  </si>
  <si>
    <t xml:space="preserve">STOCKBRIDGE                  </t>
  </si>
  <si>
    <t>284</t>
  </si>
  <si>
    <t xml:space="preserve">STONEHAM                     </t>
  </si>
  <si>
    <t>285</t>
  </si>
  <si>
    <t xml:space="preserve">STOUGHTON                    </t>
  </si>
  <si>
    <t>286</t>
  </si>
  <si>
    <t xml:space="preserve">STOW                         </t>
  </si>
  <si>
    <t>287</t>
  </si>
  <si>
    <t xml:space="preserve">STURBRIDGE                   </t>
  </si>
  <si>
    <t>288</t>
  </si>
  <si>
    <t xml:space="preserve">SUDBURY                      </t>
  </si>
  <si>
    <t>289</t>
  </si>
  <si>
    <t xml:space="preserve">SUNDERLAND                   </t>
  </si>
  <si>
    <t>290</t>
  </si>
  <si>
    <t xml:space="preserve">SUTTON                       </t>
  </si>
  <si>
    <t>291</t>
  </si>
  <si>
    <t xml:space="preserve">SWAMPSCOTT                   </t>
  </si>
  <si>
    <t>292</t>
  </si>
  <si>
    <t xml:space="preserve">SWANSEA                      </t>
  </si>
  <si>
    <t>293</t>
  </si>
  <si>
    <t xml:space="preserve">TAUNTON                      </t>
  </si>
  <si>
    <t>294</t>
  </si>
  <si>
    <t xml:space="preserve">TEMPLETON                    </t>
  </si>
  <si>
    <t>295</t>
  </si>
  <si>
    <t xml:space="preserve">TEWKSBURY                    </t>
  </si>
  <si>
    <t>296</t>
  </si>
  <si>
    <t xml:space="preserve">TISBURY                      </t>
  </si>
  <si>
    <t>297</t>
  </si>
  <si>
    <t xml:space="preserve">TOLLAND                      </t>
  </si>
  <si>
    <t>298</t>
  </si>
  <si>
    <t xml:space="preserve">TOPSFIELD                    </t>
  </si>
  <si>
    <t>299</t>
  </si>
  <si>
    <t xml:space="preserve">TOWNSEND                     </t>
  </si>
  <si>
    <t>300</t>
  </si>
  <si>
    <t xml:space="preserve">TRURO                        </t>
  </si>
  <si>
    <t>301</t>
  </si>
  <si>
    <t xml:space="preserve">TYNGSBOROUGH                 </t>
  </si>
  <si>
    <t>302</t>
  </si>
  <si>
    <t xml:space="preserve">TYRINGHAM                    </t>
  </si>
  <si>
    <t>303</t>
  </si>
  <si>
    <t xml:space="preserve">UPTON                        </t>
  </si>
  <si>
    <t>304</t>
  </si>
  <si>
    <t xml:space="preserve">UXBRIDGE                     </t>
  </si>
  <si>
    <t xml:space="preserve">WAKEFIELD                    </t>
  </si>
  <si>
    <t>306</t>
  </si>
  <si>
    <t xml:space="preserve">WALES                        </t>
  </si>
  <si>
    <t>307</t>
  </si>
  <si>
    <t xml:space="preserve">WALPOLE                      </t>
  </si>
  <si>
    <t>308</t>
  </si>
  <si>
    <t xml:space="preserve">WALTHAM                      </t>
  </si>
  <si>
    <t>309</t>
  </si>
  <si>
    <t xml:space="preserve">WARE                         </t>
  </si>
  <si>
    <t>310</t>
  </si>
  <si>
    <t xml:space="preserve">WAREHAM                      </t>
  </si>
  <si>
    <t>311</t>
  </si>
  <si>
    <t xml:space="preserve">WARREN                       </t>
  </si>
  <si>
    <t>312</t>
  </si>
  <si>
    <t xml:space="preserve">WARWICK                      </t>
  </si>
  <si>
    <t>313</t>
  </si>
  <si>
    <t xml:space="preserve">WASHINGTON                   </t>
  </si>
  <si>
    <t>314</t>
  </si>
  <si>
    <t xml:space="preserve">WATERTOWN                    </t>
  </si>
  <si>
    <t>315</t>
  </si>
  <si>
    <t xml:space="preserve">WAYLAND                      </t>
  </si>
  <si>
    <t>316</t>
  </si>
  <si>
    <t xml:space="preserve">WEBSTER                      </t>
  </si>
  <si>
    <t>317</t>
  </si>
  <si>
    <t xml:space="preserve">WELLESLEY                    </t>
  </si>
  <si>
    <t>318</t>
  </si>
  <si>
    <t xml:space="preserve">WELLFLEET                    </t>
  </si>
  <si>
    <t>319</t>
  </si>
  <si>
    <t xml:space="preserve">WENDELL                      </t>
  </si>
  <si>
    <t>320</t>
  </si>
  <si>
    <t xml:space="preserve">WENHAM                       </t>
  </si>
  <si>
    <t>321</t>
  </si>
  <si>
    <t xml:space="preserve">WESTBOROUGH                  </t>
  </si>
  <si>
    <t>322</t>
  </si>
  <si>
    <t xml:space="preserve">WEST BOYLSTON                </t>
  </si>
  <si>
    <t>323</t>
  </si>
  <si>
    <t xml:space="preserve">WEST BRIDGEWATER             </t>
  </si>
  <si>
    <t>324</t>
  </si>
  <si>
    <t xml:space="preserve">WEST BROOKFIELD              </t>
  </si>
  <si>
    <t>325</t>
  </si>
  <si>
    <t xml:space="preserve">WESTFIELD                    </t>
  </si>
  <si>
    <t>326</t>
  </si>
  <si>
    <t xml:space="preserve">WESTFORD                     </t>
  </si>
  <si>
    <t>327</t>
  </si>
  <si>
    <t xml:space="preserve">WESTHAMPTON                  </t>
  </si>
  <si>
    <t>328</t>
  </si>
  <si>
    <t xml:space="preserve">WESTMINSTER                  </t>
  </si>
  <si>
    <t>329</t>
  </si>
  <si>
    <t xml:space="preserve">WEST NEWBURY                 </t>
  </si>
  <si>
    <t>330</t>
  </si>
  <si>
    <t xml:space="preserve">WESTON                       </t>
  </si>
  <si>
    <t>331</t>
  </si>
  <si>
    <t xml:space="preserve">WESTPORT                     </t>
  </si>
  <si>
    <t>332</t>
  </si>
  <si>
    <t xml:space="preserve">WEST SPRINGFIELD             </t>
  </si>
  <si>
    <t>333</t>
  </si>
  <si>
    <t xml:space="preserve">WEST STOCKBRIDGE             </t>
  </si>
  <si>
    <t>334</t>
  </si>
  <si>
    <t xml:space="preserve">WEST TISBURY                 </t>
  </si>
  <si>
    <t>335</t>
  </si>
  <si>
    <t xml:space="preserve">WESTWOOD                     </t>
  </si>
  <si>
    <t>336</t>
  </si>
  <si>
    <t xml:space="preserve">WEYMOUTH                     </t>
  </si>
  <si>
    <t>337</t>
  </si>
  <si>
    <t xml:space="preserve">WHATELY                      </t>
  </si>
  <si>
    <t>338</t>
  </si>
  <si>
    <t xml:space="preserve">WHITMAN                      </t>
  </si>
  <si>
    <t>339</t>
  </si>
  <si>
    <t xml:space="preserve">WILBRAHAM                    </t>
  </si>
  <si>
    <t>340</t>
  </si>
  <si>
    <t xml:space="preserve">WILLIAMSBURG                 </t>
  </si>
  <si>
    <t xml:space="preserve">WILLIAMSTOWN                 </t>
  </si>
  <si>
    <t>342</t>
  </si>
  <si>
    <t xml:space="preserve">WILMINGTON                   </t>
  </si>
  <si>
    <t>343</t>
  </si>
  <si>
    <t xml:space="preserve">WINCHENDON                   </t>
  </si>
  <si>
    <t>344</t>
  </si>
  <si>
    <t xml:space="preserve">WINCHESTER                   </t>
  </si>
  <si>
    <t>345</t>
  </si>
  <si>
    <t xml:space="preserve">WINDSOR                      </t>
  </si>
  <si>
    <t>346</t>
  </si>
  <si>
    <t xml:space="preserve">WINTHROP                     </t>
  </si>
  <si>
    <t>347</t>
  </si>
  <si>
    <t>WOBURN</t>
  </si>
  <si>
    <t xml:space="preserve">WORCESTER                    </t>
  </si>
  <si>
    <t>349</t>
  </si>
  <si>
    <t xml:space="preserve">WORTHINGTON                  </t>
  </si>
  <si>
    <t>350</t>
  </si>
  <si>
    <t xml:space="preserve">WRENTHAM                     </t>
  </si>
  <si>
    <t>351</t>
  </si>
  <si>
    <t xml:space="preserve">YARMOUTH                     </t>
  </si>
  <si>
    <t>352</t>
  </si>
  <si>
    <t>DEVENS</t>
  </si>
  <si>
    <t>406</t>
  </si>
  <si>
    <t xml:space="preserve">NORTHAMPTON SMITH            </t>
  </si>
  <si>
    <t>600</t>
  </si>
  <si>
    <t xml:space="preserve">ACTON BOXBOROUGH             </t>
  </si>
  <si>
    <t>603</t>
  </si>
  <si>
    <t xml:space="preserve">ADAMS CHESHIRE               </t>
  </si>
  <si>
    <t>605</t>
  </si>
  <si>
    <t xml:space="preserve">AMHERST PELHAM               </t>
  </si>
  <si>
    <t>610</t>
  </si>
  <si>
    <t xml:space="preserve">ASHBURNHAM WESTMINSTER       </t>
  </si>
  <si>
    <t xml:space="preserve">ATHOL ROYALSTON              </t>
  </si>
  <si>
    <t>616</t>
  </si>
  <si>
    <t>AYER SHIRLEY</t>
  </si>
  <si>
    <t>618</t>
  </si>
  <si>
    <t xml:space="preserve">BERKSHIRE HILLS              </t>
  </si>
  <si>
    <t>620</t>
  </si>
  <si>
    <t xml:space="preserve">BERLIN BOYLSTON              </t>
  </si>
  <si>
    <t>622</t>
  </si>
  <si>
    <t xml:space="preserve">BLACKSTONE MILLVILLE         </t>
  </si>
  <si>
    <t>625</t>
  </si>
  <si>
    <t xml:space="preserve">BRIDGEWATER RAYNHAM          </t>
  </si>
  <si>
    <t>632</t>
  </si>
  <si>
    <t>CHESTERFIELD GOSHEN</t>
  </si>
  <si>
    <t>635</t>
  </si>
  <si>
    <t xml:space="preserve">CENTRAL BERKSHIRE            </t>
  </si>
  <si>
    <t>640</t>
  </si>
  <si>
    <t xml:space="preserve">CONCORD CARLISLE             </t>
  </si>
  <si>
    <t>645</t>
  </si>
  <si>
    <t xml:space="preserve">DENNIS YARMOUTH              </t>
  </si>
  <si>
    <t>650</t>
  </si>
  <si>
    <t xml:space="preserve">DIGHTON REHOBOTH             </t>
  </si>
  <si>
    <t>655</t>
  </si>
  <si>
    <t xml:space="preserve">DOVER SHERBORN               </t>
  </si>
  <si>
    <t>658</t>
  </si>
  <si>
    <t xml:space="preserve">DUDLEY CHARLTON              </t>
  </si>
  <si>
    <t>660</t>
  </si>
  <si>
    <t xml:space="preserve">NAUSET                       </t>
  </si>
  <si>
    <t>662</t>
  </si>
  <si>
    <t>FARMINGTON RIVER</t>
  </si>
  <si>
    <t>665</t>
  </si>
  <si>
    <t xml:space="preserve">FREETOWN LAKEVILLE           </t>
  </si>
  <si>
    <t>670</t>
  </si>
  <si>
    <t xml:space="preserve">FRONTIER                     </t>
  </si>
  <si>
    <t>672</t>
  </si>
  <si>
    <t xml:space="preserve">GATEWAY                      </t>
  </si>
  <si>
    <t>673</t>
  </si>
  <si>
    <t xml:space="preserve">GROTON DUNSTABLE             </t>
  </si>
  <si>
    <t>674</t>
  </si>
  <si>
    <t xml:space="preserve">GILL MONTAGUE                </t>
  </si>
  <si>
    <t xml:space="preserve">HAMILTON WENHAM              </t>
  </si>
  <si>
    <t>680</t>
  </si>
  <si>
    <t xml:space="preserve">HAMPDEN WILBRAHAM            </t>
  </si>
  <si>
    <t>683</t>
  </si>
  <si>
    <t xml:space="preserve">HAMPSHIRE                    </t>
  </si>
  <si>
    <t>685</t>
  </si>
  <si>
    <t xml:space="preserve">HAWLEMONT                    </t>
  </si>
  <si>
    <t>690</t>
  </si>
  <si>
    <t xml:space="preserve">KING PHILIP                  </t>
  </si>
  <si>
    <t>695</t>
  </si>
  <si>
    <t xml:space="preserve">LINCOLN SUDBURY              </t>
  </si>
  <si>
    <t>MANCHESTER ESSEX</t>
  </si>
  <si>
    <t>700</t>
  </si>
  <si>
    <t xml:space="preserve">MARTHAS VINEYARD             </t>
  </si>
  <si>
    <t>705</t>
  </si>
  <si>
    <t xml:space="preserve">MASCONOMET                   </t>
  </si>
  <si>
    <t>710</t>
  </si>
  <si>
    <t xml:space="preserve">MENDON UPTON                 </t>
  </si>
  <si>
    <t>712</t>
  </si>
  <si>
    <t>MONOMOY</t>
  </si>
  <si>
    <t>715</t>
  </si>
  <si>
    <t xml:space="preserve">MOUNT GREYLOCK               </t>
  </si>
  <si>
    <t>717</t>
  </si>
  <si>
    <t xml:space="preserve">MOHAWK TRAIL                 </t>
  </si>
  <si>
    <t>720</t>
  </si>
  <si>
    <t xml:space="preserve">NARRAGANSETT                 </t>
  </si>
  <si>
    <t>725</t>
  </si>
  <si>
    <t xml:space="preserve">NASHOBA                      </t>
  </si>
  <si>
    <t>728</t>
  </si>
  <si>
    <t xml:space="preserve">NEW SALEM WENDELL            </t>
  </si>
  <si>
    <t>730</t>
  </si>
  <si>
    <t xml:space="preserve">NORTHBORO SOUTHBORO          </t>
  </si>
  <si>
    <t>735</t>
  </si>
  <si>
    <t xml:space="preserve">NORTH MIDDLESEX              </t>
  </si>
  <si>
    <t>740</t>
  </si>
  <si>
    <t xml:space="preserve">OLD ROCHESTER                </t>
  </si>
  <si>
    <t>745</t>
  </si>
  <si>
    <t xml:space="preserve">PENTUCKET                    </t>
  </si>
  <si>
    <t>750</t>
  </si>
  <si>
    <t xml:space="preserve">PIONEER                      </t>
  </si>
  <si>
    <t>753</t>
  </si>
  <si>
    <t xml:space="preserve">QUABBIN                      </t>
  </si>
  <si>
    <t>755</t>
  </si>
  <si>
    <t xml:space="preserve">RALPH C MAHAR                </t>
  </si>
  <si>
    <t>760</t>
  </si>
  <si>
    <t xml:space="preserve">SILVER LAKE                  </t>
  </si>
  <si>
    <t>763</t>
  </si>
  <si>
    <t>SOMERSET BERKLEY</t>
  </si>
  <si>
    <t>765</t>
  </si>
  <si>
    <t xml:space="preserve">SOUTHERN BERKSHIRE           </t>
  </si>
  <si>
    <t>766</t>
  </si>
  <si>
    <t>SOUTHWICK TOLLAND GRANVILLE</t>
  </si>
  <si>
    <t>767</t>
  </si>
  <si>
    <t xml:space="preserve">SPENCER EAST BROOKFIELD      </t>
  </si>
  <si>
    <t>770</t>
  </si>
  <si>
    <t xml:space="preserve">TANTASQUA                    </t>
  </si>
  <si>
    <t>773</t>
  </si>
  <si>
    <t xml:space="preserve">TRITON                       </t>
  </si>
  <si>
    <t>774</t>
  </si>
  <si>
    <t>UPISLAND</t>
  </si>
  <si>
    <t>775</t>
  </si>
  <si>
    <t xml:space="preserve">WACHUSETT                    </t>
  </si>
  <si>
    <t>778</t>
  </si>
  <si>
    <t>QUABOAG</t>
  </si>
  <si>
    <t>780</t>
  </si>
  <si>
    <t xml:space="preserve">WHITMAN HANSON               </t>
  </si>
  <si>
    <t>801</t>
  </si>
  <si>
    <t xml:space="preserve">ASSABET VALLEY               </t>
  </si>
  <si>
    <t>805</t>
  </si>
  <si>
    <t xml:space="preserve">BLACKSTONE VALLEY            </t>
  </si>
  <si>
    <t>806</t>
  </si>
  <si>
    <t xml:space="preserve">BLUE HILLS                   </t>
  </si>
  <si>
    <t>810</t>
  </si>
  <si>
    <t xml:space="preserve">BRISTOL PLYMOUTH             </t>
  </si>
  <si>
    <t>815</t>
  </si>
  <si>
    <t xml:space="preserve">CAPE COD                     </t>
  </si>
  <si>
    <t>817</t>
  </si>
  <si>
    <t>ESSEX NORTH SHORE</t>
  </si>
  <si>
    <t>818</t>
  </si>
  <si>
    <t xml:space="preserve">FRANKLIN COUNTY              </t>
  </si>
  <si>
    <t>821</t>
  </si>
  <si>
    <t xml:space="preserve">GREATER FALL RIVER           </t>
  </si>
  <si>
    <t>823</t>
  </si>
  <si>
    <t xml:space="preserve">GREATER LAWRENCE             </t>
  </si>
  <si>
    <t>825</t>
  </si>
  <si>
    <t xml:space="preserve">GREATER NEW BEDFORD          </t>
  </si>
  <si>
    <t>828</t>
  </si>
  <si>
    <t xml:space="preserve">GREATER LOWELL               </t>
  </si>
  <si>
    <t>829</t>
  </si>
  <si>
    <t xml:space="preserve">SOUTH MIDDLESEX              </t>
  </si>
  <si>
    <t>830</t>
  </si>
  <si>
    <t xml:space="preserve">MINUTEMAN                    </t>
  </si>
  <si>
    <t>832</t>
  </si>
  <si>
    <t xml:space="preserve">MONTACHUSETT                 </t>
  </si>
  <si>
    <t>851</t>
  </si>
  <si>
    <t xml:space="preserve">NORTHERN BERKSHIRE           </t>
  </si>
  <si>
    <t>852</t>
  </si>
  <si>
    <t xml:space="preserve">NASHOBA VALLEY               </t>
  </si>
  <si>
    <t>853</t>
  </si>
  <si>
    <t xml:space="preserve">NORTHEAST METROPOLITAN       </t>
  </si>
  <si>
    <t>855</t>
  </si>
  <si>
    <t xml:space="preserve">OLD COLONY                   </t>
  </si>
  <si>
    <t>860</t>
  </si>
  <si>
    <t xml:space="preserve">PATHFINDER                   </t>
  </si>
  <si>
    <t>871</t>
  </si>
  <si>
    <t xml:space="preserve">SHAWSHEEN VALLEY             </t>
  </si>
  <si>
    <t>872</t>
  </si>
  <si>
    <t xml:space="preserve">SOUTHEASTERN                 </t>
  </si>
  <si>
    <t>873</t>
  </si>
  <si>
    <t xml:space="preserve">SOUTH SHORE                  </t>
  </si>
  <si>
    <t>876</t>
  </si>
  <si>
    <t xml:space="preserve">SOUTHERN WORCESTER           </t>
  </si>
  <si>
    <t>878</t>
  </si>
  <si>
    <t xml:space="preserve">TRI COUNTY                   </t>
  </si>
  <si>
    <t>879</t>
  </si>
  <si>
    <t xml:space="preserve">UPPER CAPE COD               </t>
  </si>
  <si>
    <t>885</t>
  </si>
  <si>
    <t xml:space="preserve">WHITTIER                     </t>
  </si>
  <si>
    <t>910</t>
  </si>
  <si>
    <t xml:space="preserve">BRISTOL COUNTY               </t>
  </si>
  <si>
    <t>915</t>
  </si>
  <si>
    <t xml:space="preserve">NORFOLK COUNTY               </t>
  </si>
  <si>
    <r>
      <rPr>
        <b/>
        <sz val="22"/>
        <color theme="1"/>
        <rFont val="Calibri"/>
        <family val="2"/>
      </rPr>
      <t xml:space="preserve">Excess Cost Calculator  34 CFR </t>
    </r>
    <r>
      <rPr>
        <b/>
        <sz val="22"/>
        <color rgb="FF000000"/>
        <rFont val="Calibri"/>
        <family val="2"/>
      </rPr>
      <t>§300.16</t>
    </r>
    <r>
      <rPr>
        <b/>
        <sz val="22"/>
        <color rgb="FF000000"/>
        <rFont val="Calibri"/>
        <family val="2"/>
      </rPr>
      <t xml:space="preserve">  </t>
    </r>
  </si>
  <si>
    <t xml:space="preserve">Introduction
Local educational agencies (districts) receiving a federal grant under the Individuals with Disabilities Education Act (IDEA) Part B sections 611 (Fund Code 240) and 619 (Fund Code 262)  funds are required to follow certain requirements when accepting the federal IDEA funds; one requirement is the calculation and use of IDEA Part B section 611 and 619 funds for excess costs.
Definition
Excess costs are those costs for the education of elementary school or secondary school students with disabilities that are in excess of the aggregated average annual per -pupil expenditure in a district during the preceding school year. A district must spend at least a minimum average amount on the education of elementary school or secondary school children with disabilities, calculated separately, before (or concurrently with, see note below) IDEA Part B section 611 and 619 funds can be used to pay for the excess costs of providing special education and related services.
Compliance
Excess cost must be calculated by the beginning of each school year to determine the minimum amount an LEA must spend for the education of students with disabilities before they use IDEA Part B section 611 and 619  funds. The district must maintain accurate records and meet the excess cost requirements by: calculating average cost per student for elementary and secondary school students separately (see note below re: distinguishing elementary and secondary expenses), spending at least the minimum average amount per student with a disability before (or concurrently with, see note below) using IDEA Part B section 611 and 619  funds, and ensure that the excess costs are specific to special education needs and allowable under IDEA Part B section 611 and 619 grant requirements. If a district  determines that they will not or have not met the excess cost requirements, they must notify the Massachusetts Department Elementary and Secondary Education (DESE) and will be subject to repayment of IDEA Part B section 611 and 619 federal funds.  The district should maintain all supporting documentation for its calculation of excess cost for  future follow up by the Audit and Compliance unit. 
Note: The United States Department of Education, Office of Special Education Programs (OSEP) has determined that the LEA does not need to expend the aggregated average per pupil expenditure prior to expending its IDEA Part B section 611 and 619 funds; as long as the LEA expends at least the required amount by the end of the school year, it can expend IDEA Part B section 611 and 619 funds concurrently with its general educational funds. 
See OSEP: Letter to Kennedy and OSEP: Letter to Plagata-Neubauer.
Exceptions
If no local or state funds are available for non-disabled children ages 3-5 and 18-21, then the excess cost requirement does not apply to students with disabilities in those age ranges. The district must however comply with the non-supplanting and other requirements for providing the education and services to those students with disabilities.
Calculating Excess Cost 
DESE has created the Excess Cost Calculator (below) for district to use to calculate the minimum amount of funds to be spent in FY23 for elementary and secondary school students before (or concurrently with) using IDEA Part B section 611 and 619 funds.
Federal Guidance:  Excess Cost Requirements: 34 CFR 300.16; Use of Amounts: 34 CFR 300.202(a)(b); Excess Costs Calculation: 34 CFR Appendix A to Part 300; Office of Special Education Programs (OSEP): Letter to Kennedy and Letter to Plagata-Neubauer. 
</t>
  </si>
  <si>
    <t xml:space="preserve">Helpful Links </t>
  </si>
  <si>
    <t>Letter to Kennedy</t>
  </si>
  <si>
    <t>Letter to Plagata-Neubauer</t>
  </si>
  <si>
    <t>34 CFR 300.16</t>
  </si>
  <si>
    <t>34 CFR 300.202(a)(b)</t>
  </si>
  <si>
    <t>34 CFR Appendix A to Part 300</t>
  </si>
  <si>
    <r>
      <rPr>
        <sz val="12"/>
        <color theme="1"/>
        <rFont val="Calibri"/>
        <family val="2"/>
      </rPr>
      <t xml:space="preserve">
</t>
    </r>
    <r>
      <rPr>
        <b/>
        <sz val="13"/>
        <color theme="1"/>
        <rFont val="Calibri"/>
        <family val="2"/>
      </rPr>
      <t xml:space="preserve">Distinguishing elementary and secondary students </t>
    </r>
    <r>
      <rPr>
        <sz val="12"/>
        <color theme="1"/>
        <rFont val="Calibri"/>
        <family val="2"/>
      </rPr>
      <t xml:space="preserve">
The calculator should be completed with requested expenditure and enrollment information for all students in grades K-12 (</t>
    </r>
    <r>
      <rPr>
        <b/>
        <i/>
        <sz val="12"/>
        <color theme="1"/>
        <rFont val="Calibri"/>
        <family val="2"/>
      </rPr>
      <t xml:space="preserve">not </t>
    </r>
    <r>
      <rPr>
        <sz val="12"/>
        <color theme="1"/>
        <rFont val="Calibri"/>
        <family val="2"/>
      </rPr>
      <t xml:space="preserve">pre-kindergarten), divided into elementary and secondary categories.  
Massachusetts student learning time regulations define an </t>
    </r>
    <r>
      <rPr>
        <b/>
        <sz val="12"/>
        <color theme="1"/>
        <rFont val="Calibri"/>
        <family val="2"/>
      </rPr>
      <t>elementary school</t>
    </r>
    <r>
      <rPr>
        <sz val="12"/>
        <color theme="1"/>
        <rFont val="Calibri"/>
        <family val="2"/>
      </rPr>
      <t xml:space="preserve"> as a school providing instruction to grades 1 through 5, 6, 7, or 8, and, where so designated by a school committee prior to the commencement of a school year, may also include a middle school or other intermediate level school providing instruction to grades 5 through 8 or any combination thereof.  
A </t>
    </r>
    <r>
      <rPr>
        <b/>
        <sz val="12"/>
        <color theme="1"/>
        <rFont val="Calibri"/>
        <family val="2"/>
      </rPr>
      <t>secondary school</t>
    </r>
    <r>
      <rPr>
        <sz val="12"/>
        <color theme="1"/>
        <rFont val="Calibri"/>
        <family val="2"/>
      </rPr>
      <t xml:space="preserve"> is defined as a school providing instruction to grades 6 through 12, or any combination of those grades, except where a school committee, prior to the commencement of the school year, has designated a middle or other intermediate level school providing instruction to grades 5 through 8, or any combination thereof, as an elementary school.  
</t>
    </r>
    <r>
      <rPr>
        <b/>
        <sz val="12"/>
        <color theme="1"/>
        <rFont val="Calibri"/>
        <family val="2"/>
      </rPr>
      <t>Within these definitions (and including kindergarten as elementary), your district has some flexibility to distinguish elementary from secondary students, as long as the categories are reasonable and consistent across schools and from year to year.</t>
    </r>
    <r>
      <rPr>
        <sz val="12"/>
        <color theme="1"/>
        <rFont val="Calibri"/>
        <family val="2"/>
      </rPr>
      <t xml:space="preserve">   For example, your district may include all expenditures for students in grades K-6 in elementary and those for students in grades 7-12 in the elementary category, as longs as this is consistent for all students in those grades regardless of which school they attend.  Please indicate below how your district has defined each group by grade.
</t>
    </r>
    <r>
      <rPr>
        <b/>
        <sz val="13"/>
        <color theme="1"/>
        <rFont val="Calibri"/>
        <family val="2"/>
      </rPr>
      <t xml:space="preserve">
Allocating expenditures between elementary and secondary students</t>
    </r>
    <r>
      <rPr>
        <b/>
        <sz val="12"/>
        <color theme="1"/>
        <rFont val="Calibri"/>
        <family val="2"/>
      </rPr>
      <t xml:space="preserve">
 </t>
    </r>
    <r>
      <rPr>
        <sz val="12"/>
        <color theme="1"/>
        <rFont val="Calibri"/>
        <family val="2"/>
      </rPr>
      <t xml:space="preserve">•  Districts should use actual expenditure information to separate elementary from secondary expenses (most districts -- it is not permissible to lump all school system expenditures and pro-rate based solely on 
     elementary and secondary enrollment.  
 •  While all K-12 expenditures should be included in these calculations, a district's expenditures for purposes outside of K-12 should not be included (i.e., adult education or preschool).
 •  When expenditures represent staff or services to both elementary and secondary students, work assignments should be used to allocate costs as accurately as possible.
 •  Where separating or distinguishing an expenditure between elementary and secondary students cannot be achieved as described above, the district may determine a reasonable method of allocation, 
     which should be memorialized and retained for audit purposes.  
</t>
    </r>
    <r>
      <rPr>
        <b/>
        <sz val="18"/>
        <color theme="1"/>
        <rFont val="Calibri"/>
        <family val="2"/>
      </rPr>
      <t xml:space="preserve">Districts should contact DESE's Audit and Compliance office with questions about allocating expenditures </t>
    </r>
    <r>
      <rPr>
        <b/>
        <sz val="22"/>
        <color theme="1"/>
        <rFont val="Calibri"/>
        <family val="2"/>
      </rPr>
      <t>(</t>
    </r>
    <r>
      <rPr>
        <b/>
        <sz val="22"/>
        <color rgb="FF0000FF"/>
        <rFont val="Calibri"/>
        <family val="2"/>
      </rPr>
      <t>Audit.Compliance@doe.mass.edu</t>
    </r>
    <r>
      <rPr>
        <b/>
        <sz val="22"/>
        <color theme="1"/>
        <rFont val="Calibri"/>
        <family val="2"/>
      </rPr>
      <t>)</t>
    </r>
    <r>
      <rPr>
        <b/>
        <sz val="18"/>
        <color theme="1"/>
        <rFont val="Calibri"/>
        <family val="2"/>
      </rPr>
      <t>.</t>
    </r>
    <r>
      <rPr>
        <sz val="12"/>
        <color theme="1"/>
        <rFont val="Calibri"/>
        <family val="2"/>
      </rPr>
      <t xml:space="preserve">
</t>
    </r>
  </si>
  <si>
    <t>Appendix A to Part 300—Excess Costs Calculation</t>
  </si>
  <si>
    <r>
      <rPr>
        <b/>
        <sz val="12"/>
        <color theme="1"/>
        <rFont val="Calibri"/>
        <family val="2"/>
      </rPr>
      <t>Elementary students</t>
    </r>
    <r>
      <rPr>
        <sz val="12"/>
        <color theme="1"/>
        <rFont val="Calibri"/>
        <family val="2"/>
      </rPr>
      <t xml:space="preserve">
 (Example:  Grades K to 5)</t>
    </r>
  </si>
  <si>
    <t xml:space="preserve"> Grades___ to ___</t>
  </si>
  <si>
    <r>
      <rPr>
        <b/>
        <sz val="12"/>
        <color theme="1"/>
        <rFont val="Calibri"/>
        <family val="2"/>
      </rPr>
      <t>Secondary Students</t>
    </r>
    <r>
      <rPr>
        <sz val="12"/>
        <color theme="1"/>
        <rFont val="Calibri"/>
        <family val="2"/>
      </rPr>
      <t xml:space="preserve">
(Example:  Grades 6 to 12)</t>
    </r>
  </si>
  <si>
    <t>Grades ___ to ___</t>
  </si>
  <si>
    <t xml:space="preserve">Excess Cost Calculation </t>
  </si>
  <si>
    <t>Elementary</t>
  </si>
  <si>
    <t>Secondary</t>
  </si>
  <si>
    <t>EOYR Validation Check</t>
  </si>
  <si>
    <t>(please note, this validation is not a check of your districts 
Elementary / Secondary allocation methodology)</t>
  </si>
  <si>
    <t xml:space="preserve"> Grades K to 5</t>
  </si>
  <si>
    <t>Grades 6 to 12</t>
  </si>
  <si>
    <t>A.</t>
  </si>
  <si>
    <t>Total Expenditures from all sources</t>
  </si>
  <si>
    <t>B.</t>
  </si>
  <si>
    <t>Total Capital Outlay and Debt Services</t>
  </si>
  <si>
    <t>C.</t>
  </si>
  <si>
    <t>Total IDEA, Part B Expenditures</t>
  </si>
  <si>
    <t>D.</t>
  </si>
  <si>
    <t>Total Title I, Part A Expenditures</t>
  </si>
  <si>
    <t>**</t>
  </si>
  <si>
    <t>E.</t>
  </si>
  <si>
    <t>Total Title III, Parts A &amp; B Expenditures</t>
  </si>
  <si>
    <t>Please review at the district level</t>
  </si>
  <si>
    <t>F.</t>
  </si>
  <si>
    <t>State/Local funds for students with disabilities</t>
  </si>
  <si>
    <t>G.</t>
  </si>
  <si>
    <t>State/Local funds for Title I and Title III programs</t>
  </si>
  <si>
    <r>
      <rPr>
        <sz val="11"/>
        <color theme="1"/>
        <rFont val="Calibri"/>
        <family val="2"/>
      </rPr>
      <t xml:space="preserve"> Total Debt and Expenditures</t>
    </r>
    <r>
      <rPr>
        <sz val="11"/>
        <color rgb="FFFF0000"/>
        <rFont val="Calibri"/>
        <family val="2"/>
      </rPr>
      <t xml:space="preserve"> </t>
    </r>
    <r>
      <rPr>
        <sz val="11"/>
        <color theme="1"/>
        <rFont val="Calibri"/>
        <family val="2"/>
      </rPr>
      <t>(Lines B-G)</t>
    </r>
  </si>
  <si>
    <r>
      <rPr>
        <sz val="12"/>
        <color theme="1"/>
        <rFont val="Swiss"/>
      </rPr>
      <t xml:space="preserve">Total Expenditures from all sources  minus Total Debt and </t>
    </r>
    <r>
      <rPr>
        <sz val="12"/>
        <color theme="1"/>
        <rFont val="Swiss"/>
      </rPr>
      <t>Expenditures</t>
    </r>
  </si>
  <si>
    <t>H.</t>
  </si>
  <si>
    <t>Total Enrollment Elementary or Secondary Students 
(October 2022 SIMS)</t>
  </si>
  <si>
    <t>Please refer to profiles on the DESE website to tie back your K-12 enrollment data</t>
  </si>
  <si>
    <t>Average Annual Expenditure per Student</t>
  </si>
  <si>
    <t>I.</t>
  </si>
  <si>
    <t>Estimated Students with an IEP in 2023-2024 school year</t>
  </si>
  <si>
    <t>J.</t>
  </si>
  <si>
    <t>Minimum annual aggregate expenditure to be spent on the education of students with disabilities in FY24 before using IDEA Part B funds</t>
  </si>
  <si>
    <t>This sheet shows various calculations and data used in net school spending and edits</t>
  </si>
  <si>
    <t>Day program share of instructional expenditures (used in nss)</t>
  </si>
  <si>
    <t>EDIT 13 formula</t>
  </si>
  <si>
    <t>line</t>
  </si>
  <si>
    <t>col</t>
  </si>
  <si>
    <t>description</t>
  </si>
  <si>
    <t>actual</t>
  </si>
  <si>
    <t>budgeted</t>
  </si>
  <si>
    <t>e</t>
  </si>
  <si>
    <t>reg day instructional total</t>
  </si>
  <si>
    <t>f</t>
  </si>
  <si>
    <t>sped instructional total</t>
  </si>
  <si>
    <t>g</t>
  </si>
  <si>
    <t>vocational/technical instructional total</t>
  </si>
  <si>
    <t>subtotal, designated day programs</t>
  </si>
  <si>
    <t>I</t>
  </si>
  <si>
    <t>other programs instructional total</t>
  </si>
  <si>
    <t>total, designated programs</t>
  </si>
  <si>
    <t>daypct</t>
  </si>
  <si>
    <t>daypctbud</t>
  </si>
  <si>
    <t>total, day % of all designated programs</t>
  </si>
  <si>
    <t>II.</t>
  </si>
  <si>
    <t>Undistributed administrative school committee expenditures (used in nss)</t>
  </si>
  <si>
    <t>j</t>
  </si>
  <si>
    <t>School Committee</t>
  </si>
  <si>
    <t>Superintendent</t>
  </si>
  <si>
    <t>Assistant Superintendent</t>
  </si>
  <si>
    <t>Other District-Wide Admin</t>
  </si>
  <si>
    <t>Business and Finance</t>
  </si>
  <si>
    <t>Human Resources and Benefits</t>
  </si>
  <si>
    <t>Legal Service for School Committee</t>
  </si>
  <si>
    <t>Districtwide Info Mgmt &amp; Tech</t>
  </si>
  <si>
    <t>Total, sc admin</t>
  </si>
  <si>
    <t>scadmin</t>
  </si>
  <si>
    <t>III.</t>
  </si>
  <si>
    <t>Current year facilities aid used in budgeted nss</t>
  </si>
  <si>
    <t>projected facilities aid</t>
  </si>
  <si>
    <t>projfacaid</t>
  </si>
  <si>
    <t>code436</t>
  </si>
  <si>
    <t>yes</t>
  </si>
  <si>
    <t>no</t>
  </si>
  <si>
    <t>AQUINNAH</t>
  </si>
  <si>
    <t>136</t>
  </si>
  <si>
    <t>139</t>
  </si>
  <si>
    <t>144</t>
  </si>
  <si>
    <t>341</t>
  </si>
  <si>
    <t>348</t>
  </si>
  <si>
    <t>615</t>
  </si>
  <si>
    <t>675</t>
  </si>
  <si>
    <t>IV.</t>
  </si>
  <si>
    <t>Title I Maintenance of Effort</t>
  </si>
  <si>
    <t>A &amp; M</t>
  </si>
  <si>
    <t>Networking and Telecommunications (4400)</t>
  </si>
  <si>
    <t>Instruc</t>
  </si>
  <si>
    <t>Other Fixed</t>
  </si>
  <si>
    <t>Athletics</t>
  </si>
  <si>
    <t>Trans.</t>
  </si>
  <si>
    <t>V.</t>
  </si>
  <si>
    <t>IDEA Maintenance of Effort</t>
  </si>
  <si>
    <t>VI.</t>
  </si>
  <si>
    <t>State Chromebook Purchase</t>
  </si>
  <si>
    <t>Districtwide</t>
  </si>
  <si>
    <t>K</t>
  </si>
  <si>
    <t>Turkey Hill Elementary School</t>
  </si>
  <si>
    <t>Lunenburg Middle School</t>
  </si>
  <si>
    <t>Lunenburg High</t>
  </si>
  <si>
    <t>Advanced Community Experience Program</t>
  </si>
  <si>
    <t>SP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</si>
</sst>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4" formatCode="_(&quot;$&quot;* #,##0.00_);_(&quot;$&quot;* \(#,##0.00\);_(&quot;$&quot;* &quot;-&quot;??_);_(@_)"/>
    <numFmt numFmtId="43" formatCode="_(* #,##0.00_);_(* \(#,##0.00\);_(* &quot;-&quot;??_);_(@_)"/>
    <numFmt numFmtId="164" formatCode="#,##0.0"/>
    <numFmt numFmtId="165" formatCode="0.0"/>
    <numFmt numFmtId="166" formatCode="0.0%"/>
    <numFmt numFmtId="167" formatCode="0_);\(0\)"/>
    <numFmt numFmtId="168" formatCode="m/d/yy"/>
    <numFmt numFmtId="169" formatCode="&quot;$&quot;#,##0.00"/>
  </numFmts>
  <fonts count="93">
    <font>
      <sz val="12"/>
      <color rgb="FF000000"/>
      <name val="swiss"/>
      <scheme val="minor"/>
    </font>
    <font>
      <sz val="10"/>
      <color theme="1"/>
      <name val="Arial"/>
      <family val="2"/>
    </font>
    <font>
      <sz val="10"/>
      <color theme="1"/>
      <name val="Arial Narrow"/>
      <family val="2"/>
    </font>
    <font>
      <b/>
      <sz val="10"/>
      <color theme="1"/>
      <name val="Arial"/>
      <family val="2"/>
    </font>
    <font>
      <b/>
      <sz val="10"/>
      <color theme="1"/>
      <name val="Arial Narrow"/>
      <family val="2"/>
    </font>
    <font>
      <b/>
      <u/>
      <sz val="10"/>
      <color theme="1"/>
      <name val="Arial Narrow"/>
      <family val="2"/>
    </font>
    <font>
      <sz val="12"/>
      <name val="swiss"/>
    </font>
    <font>
      <sz val="12"/>
      <color theme="1"/>
      <name val="Arial"/>
      <family val="2"/>
    </font>
    <font>
      <sz val="12"/>
      <color theme="1"/>
      <name val="Arial Narrow"/>
      <family val="2"/>
    </font>
    <font>
      <sz val="12"/>
      <color theme="1"/>
      <name val="Swiss"/>
    </font>
    <font>
      <b/>
      <sz val="20"/>
      <color theme="1"/>
      <name val="Arial"/>
      <family val="2"/>
    </font>
    <font>
      <b/>
      <sz val="16"/>
      <color theme="1"/>
      <name val="Arial"/>
      <family val="2"/>
    </font>
    <font>
      <b/>
      <sz val="14"/>
      <color theme="1"/>
      <name val="Arial"/>
      <family val="2"/>
    </font>
    <font>
      <b/>
      <sz val="14"/>
      <color theme="1"/>
      <name val="Arial Narrow"/>
      <family val="2"/>
    </font>
    <font>
      <u/>
      <sz val="10"/>
      <color rgb="FF0000FF"/>
      <name val="Arial"/>
      <family val="2"/>
    </font>
    <font>
      <b/>
      <sz val="12"/>
      <color theme="1"/>
      <name val="Arial"/>
      <family val="2"/>
    </font>
    <font>
      <sz val="10"/>
      <color theme="1"/>
      <name val="Consolas"/>
      <family val="3"/>
    </font>
    <font>
      <sz val="12"/>
      <color theme="1"/>
      <name val="Calibri"/>
      <family val="2"/>
    </font>
    <font>
      <sz val="11"/>
      <color theme="1"/>
      <name val="Calibri"/>
      <family val="2"/>
    </font>
    <font>
      <sz val="12"/>
      <color rgb="FF0000FF"/>
      <name val="Arial"/>
      <family val="2"/>
    </font>
    <font>
      <sz val="12"/>
      <color rgb="FF000000"/>
      <name val="Calibri"/>
      <family val="2"/>
    </font>
    <font>
      <sz val="18"/>
      <color theme="1"/>
      <name val="Arial"/>
      <family val="2"/>
    </font>
    <font>
      <b/>
      <i/>
      <sz val="12"/>
      <color theme="1"/>
      <name val="Arial"/>
      <family val="2"/>
    </font>
    <font>
      <b/>
      <u/>
      <sz val="12"/>
      <color theme="1"/>
      <name val="Arial"/>
      <family val="2"/>
    </font>
    <font>
      <sz val="16"/>
      <color theme="1"/>
      <name val="Arial"/>
      <family val="2"/>
    </font>
    <font>
      <b/>
      <sz val="20"/>
      <color theme="1"/>
      <name val="Arial Narrow"/>
      <family val="2"/>
    </font>
    <font>
      <sz val="12"/>
      <color rgb="FFFF0000"/>
      <name val="Arial"/>
      <family val="2"/>
    </font>
    <font>
      <sz val="10"/>
      <color rgb="FF000000"/>
      <name val="Arial"/>
      <family val="2"/>
    </font>
    <font>
      <sz val="16"/>
      <color rgb="FF000000"/>
      <name val="Arial"/>
      <family val="2"/>
    </font>
    <font>
      <sz val="18"/>
      <color rgb="FF000000"/>
      <name val="Arial"/>
      <family val="2"/>
    </font>
    <font>
      <b/>
      <sz val="11"/>
      <color theme="1"/>
      <name val="Arial"/>
      <family val="2"/>
    </font>
    <font>
      <sz val="11"/>
      <color theme="1"/>
      <name val="Arial"/>
      <family val="2"/>
    </font>
    <font>
      <b/>
      <sz val="11"/>
      <color theme="1"/>
      <name val="Arial Narrow"/>
      <family val="2"/>
    </font>
    <font>
      <b/>
      <sz val="12"/>
      <color theme="1"/>
      <name val="Arial Narrow"/>
      <family val="2"/>
    </font>
    <font>
      <b/>
      <sz val="12"/>
      <color rgb="FFFF0000"/>
      <name val="Arial Narrow"/>
      <family val="2"/>
    </font>
    <font>
      <b/>
      <sz val="8"/>
      <color theme="1"/>
      <name val="Arial Narrow"/>
      <family val="2"/>
    </font>
    <font>
      <b/>
      <u/>
      <sz val="8"/>
      <color theme="1"/>
      <name val="Arial"/>
      <family val="2"/>
    </font>
    <font>
      <sz val="8"/>
      <color theme="1"/>
      <name val="Arial"/>
      <family val="2"/>
    </font>
    <font>
      <b/>
      <sz val="12"/>
      <color rgb="FFFF0000"/>
      <name val="Arial"/>
      <family val="2"/>
    </font>
    <font>
      <sz val="20"/>
      <color theme="1"/>
      <name val="Arial"/>
      <family val="2"/>
    </font>
    <font>
      <sz val="9"/>
      <color theme="1"/>
      <name val="Arial"/>
      <family val="2"/>
    </font>
    <font>
      <b/>
      <sz val="9"/>
      <color theme="1"/>
      <name val="Arial"/>
      <family val="2"/>
    </font>
    <font>
      <sz val="12"/>
      <color rgb="FF008000"/>
      <name val="Arial"/>
      <family val="2"/>
    </font>
    <font>
      <sz val="12"/>
      <color theme="0"/>
      <name val="Arial"/>
      <family val="2"/>
    </font>
    <font>
      <b/>
      <u/>
      <sz val="9"/>
      <color theme="1"/>
      <name val="Arial"/>
      <family val="2"/>
    </font>
    <font>
      <b/>
      <u/>
      <sz val="10"/>
      <color theme="1"/>
      <name val="Arial"/>
      <family val="2"/>
    </font>
    <font>
      <u/>
      <sz val="10"/>
      <color theme="1"/>
      <name val="Arial"/>
      <family val="2"/>
    </font>
    <font>
      <b/>
      <sz val="6"/>
      <color rgb="FFFFFFFF"/>
      <name val="Verdana"/>
      <family val="2"/>
    </font>
    <font>
      <sz val="11"/>
      <color rgb="FF000000"/>
      <name val="Georgia"/>
      <family val="1"/>
    </font>
    <font>
      <b/>
      <i/>
      <sz val="10"/>
      <color theme="1"/>
      <name val="Arial"/>
      <family val="2"/>
    </font>
    <font>
      <i/>
      <sz val="10"/>
      <color theme="1"/>
      <name val="Arial"/>
      <family val="2"/>
    </font>
    <font>
      <b/>
      <sz val="10"/>
      <color rgb="FF993300"/>
      <name val="Arial"/>
      <family val="2"/>
    </font>
    <font>
      <b/>
      <sz val="10"/>
      <color rgb="FF800000"/>
      <name val="Arial Narrow"/>
      <family val="2"/>
    </font>
    <font>
      <sz val="10"/>
      <color rgb="FF800000"/>
      <name val="Arial Narrow"/>
      <family val="2"/>
    </font>
    <font>
      <sz val="10"/>
      <color rgb="FF000080"/>
      <name val="Arial"/>
      <family val="2"/>
    </font>
    <font>
      <b/>
      <sz val="10"/>
      <color rgb="FF000080"/>
      <name val="Arial"/>
      <family val="2"/>
    </font>
    <font>
      <b/>
      <sz val="16"/>
      <color theme="1"/>
      <name val="Calibri"/>
      <family val="2"/>
    </font>
    <font>
      <sz val="14"/>
      <color rgb="FF000000"/>
      <name val="Calibri"/>
      <family val="2"/>
    </font>
    <font>
      <b/>
      <sz val="11"/>
      <color theme="1"/>
      <name val="Calibri"/>
      <family val="2"/>
    </font>
    <font>
      <b/>
      <sz val="11"/>
      <color rgb="FF000000"/>
      <name val="Calibri"/>
      <family val="2"/>
    </font>
    <font>
      <b/>
      <sz val="12"/>
      <color rgb="FF000000"/>
      <name val="Calibri"/>
      <family val="2"/>
    </font>
    <font>
      <sz val="11"/>
      <color rgb="FF000000"/>
      <name val="Calibri"/>
      <family val="2"/>
    </font>
    <font>
      <b/>
      <sz val="12"/>
      <color theme="1"/>
      <name val="Calibri"/>
      <family val="2"/>
    </font>
    <font>
      <sz val="11"/>
      <color rgb="FFFF0000"/>
      <name val="Calibri"/>
      <family val="2"/>
    </font>
    <font>
      <u/>
      <sz val="12"/>
      <color rgb="FF0000FF"/>
      <name val="Calibri"/>
      <family val="2"/>
    </font>
    <font>
      <sz val="12"/>
      <color theme="1"/>
      <name val="swiss"/>
      <scheme val="minor"/>
    </font>
    <font>
      <b/>
      <sz val="8"/>
      <color theme="1"/>
      <name val="Arial"/>
      <family val="2"/>
    </font>
    <font>
      <sz val="8"/>
      <color rgb="FF993300"/>
      <name val="Arial"/>
      <family val="2"/>
    </font>
    <font>
      <b/>
      <sz val="12"/>
      <color theme="1"/>
      <name val="Swiss"/>
    </font>
    <font>
      <b/>
      <sz val="14"/>
      <color theme="1"/>
      <name val="Swiss"/>
    </font>
    <font>
      <b/>
      <sz val="22"/>
      <color theme="1"/>
      <name val="Calibri"/>
      <family val="2"/>
    </font>
    <font>
      <b/>
      <u/>
      <sz val="11"/>
      <color theme="1"/>
      <name val="Calibri"/>
      <family val="2"/>
    </font>
    <font>
      <b/>
      <sz val="13"/>
      <color theme="1"/>
      <name val="Calibri"/>
      <family val="2"/>
    </font>
    <font>
      <i/>
      <sz val="11"/>
      <color theme="1"/>
      <name val="Swiss"/>
    </font>
    <font>
      <sz val="9"/>
      <color rgb="FF000000"/>
      <name val="Calibri"/>
      <family val="2"/>
    </font>
    <font>
      <sz val="10"/>
      <color theme="1"/>
      <name val="Swiss"/>
    </font>
    <font>
      <i/>
      <sz val="12"/>
      <color theme="1"/>
      <name val="Swiss"/>
    </font>
    <font>
      <b/>
      <i/>
      <sz val="11"/>
      <color theme="1"/>
      <name val="Calibri"/>
      <family val="2"/>
    </font>
    <font>
      <sz val="9"/>
      <color theme="1"/>
      <name val="Swiss"/>
    </font>
    <font>
      <sz val="10"/>
      <color rgb="FF008000"/>
      <name val="Arial"/>
      <family val="2"/>
    </font>
    <font>
      <sz val="10"/>
      <color rgb="FF0000FF"/>
      <name val="Arial"/>
      <family val="2"/>
    </font>
    <font>
      <sz val="10"/>
      <color rgb="FFFF0000"/>
      <name val="Arial"/>
      <family val="2"/>
    </font>
    <font>
      <b/>
      <sz val="10"/>
      <color rgb="FF800000"/>
      <name val="Arial"/>
      <family val="2"/>
    </font>
    <font>
      <b/>
      <sz val="14"/>
      <color rgb="FF000000"/>
      <name val="Calibri"/>
      <family val="2"/>
    </font>
    <font>
      <u/>
      <sz val="12"/>
      <color rgb="FF000000"/>
      <name val="Calibri"/>
      <family val="2"/>
    </font>
    <font>
      <i/>
      <sz val="12"/>
      <color rgb="FF000000"/>
      <name val="Calibri"/>
      <family val="2"/>
    </font>
    <font>
      <u/>
      <sz val="11"/>
      <color rgb="FF000000"/>
      <name val="Calibri"/>
      <family val="2"/>
    </font>
    <font>
      <sz val="12"/>
      <name val="Calibri"/>
      <family val="2"/>
    </font>
    <font>
      <b/>
      <sz val="22"/>
      <color rgb="FF000000"/>
      <name val="Calibri"/>
      <family val="2"/>
    </font>
    <font>
      <b/>
      <i/>
      <sz val="12"/>
      <color theme="1"/>
      <name val="Calibri"/>
      <family val="2"/>
    </font>
    <font>
      <b/>
      <sz val="18"/>
      <color theme="1"/>
      <name val="Calibri"/>
      <family val="2"/>
    </font>
    <font>
      <b/>
      <sz val="22"/>
      <color rgb="FF0000FF"/>
      <name val="Calibri"/>
      <family val="2"/>
    </font>
    <font>
      <sz val="12"/>
      <name val="Arial"/>
      <family val="2"/>
    </font>
  </fonts>
  <fills count="17">
    <fill>
      <patternFill patternType="none"/>
    </fill>
    <fill>
      <patternFill patternType="gray125"/>
    </fill>
    <fill>
      <patternFill patternType="solid">
        <fgColor rgb="FFD6E3BC"/>
        <bgColor rgb="FFD6E3BC"/>
      </patternFill>
    </fill>
    <fill>
      <patternFill patternType="solid">
        <fgColor rgb="FFCCFFCC"/>
        <bgColor rgb="FFCCFFCC"/>
      </patternFill>
    </fill>
    <fill>
      <patternFill patternType="solid">
        <fgColor rgb="FFFFFFFF"/>
        <bgColor rgb="FFFFFFFF"/>
      </patternFill>
    </fill>
    <fill>
      <patternFill patternType="solid">
        <fgColor rgb="FF808080"/>
        <bgColor rgb="FF808080"/>
      </patternFill>
    </fill>
    <fill>
      <patternFill patternType="solid">
        <fgColor rgb="FFC0C0C0"/>
        <bgColor rgb="FFC0C0C0"/>
      </patternFill>
    </fill>
    <fill>
      <patternFill patternType="solid">
        <fgColor rgb="FFBFBFBF"/>
        <bgColor rgb="FFBFBFBF"/>
      </patternFill>
    </fill>
    <fill>
      <patternFill patternType="solid">
        <fgColor theme="0"/>
        <bgColor theme="0"/>
      </patternFill>
    </fill>
    <fill>
      <patternFill patternType="solid">
        <fgColor rgb="FFA5A5A5"/>
        <bgColor rgb="FFA5A5A5"/>
      </patternFill>
    </fill>
    <fill>
      <patternFill patternType="solid">
        <fgColor rgb="FFFFFF00"/>
        <bgColor rgb="FFFFFF00"/>
      </patternFill>
    </fill>
    <fill>
      <patternFill patternType="solid">
        <fgColor rgb="FFFFFFCC"/>
        <bgColor rgb="FFFFFFCC"/>
      </patternFill>
    </fill>
    <fill>
      <patternFill patternType="solid">
        <fgColor rgb="FFDBE5F1"/>
        <bgColor rgb="FFDBE5F1"/>
      </patternFill>
    </fill>
    <fill>
      <patternFill patternType="solid">
        <fgColor rgb="FFF2F2F2"/>
        <bgColor rgb="FFF2F2F2"/>
      </patternFill>
    </fill>
    <fill>
      <patternFill patternType="solid">
        <fgColor rgb="FFFDE9D9"/>
        <bgColor rgb="FFFDE9D9"/>
      </patternFill>
    </fill>
    <fill>
      <patternFill patternType="solid">
        <fgColor rgb="FFD8D8D8"/>
        <bgColor rgb="FFD8D8D8"/>
      </patternFill>
    </fill>
    <fill>
      <patternFill patternType="solid">
        <fgColor rgb="FFFFFF00"/>
        <bgColor indexed="64"/>
      </patternFill>
    </fill>
  </fills>
  <borders count="50">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top style="thin">
        <color rgb="FF000000"/>
      </top>
      <bottom/>
      <diagonal/>
    </border>
    <border>
      <left/>
      <right/>
      <top style="thin">
        <color rgb="FF000000"/>
      </top>
      <bottom style="thin">
        <color rgb="FF000000"/>
      </bottom>
      <diagonal/>
    </border>
    <border>
      <left/>
      <right/>
      <top style="thin">
        <color rgb="FF000000"/>
      </top>
      <bottom/>
      <diagonal/>
    </border>
    <border>
      <left style="thin">
        <color rgb="FF000000"/>
      </left>
      <right/>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bottom style="thin">
        <color rgb="FF000000"/>
      </bottom>
      <diagonal/>
    </border>
    <border>
      <left style="thin">
        <color rgb="FF000000"/>
      </left>
      <right style="thin">
        <color rgb="FF000000"/>
      </right>
      <top style="double">
        <color rgb="FF000000"/>
      </top>
      <bottom style="thin">
        <color rgb="FF000000"/>
      </bottom>
      <diagonal/>
    </border>
    <border>
      <left style="thick">
        <color rgb="FF000000"/>
      </left>
      <right style="thick">
        <color rgb="FF000000"/>
      </right>
      <top style="thick">
        <color rgb="FF000000"/>
      </top>
      <bottom style="thick">
        <color rgb="FF000000"/>
      </bottom>
      <diagonal/>
    </border>
    <border>
      <left/>
      <right style="thin">
        <color rgb="FF000000"/>
      </right>
      <top style="thin">
        <color rgb="FF000000"/>
      </top>
      <bottom/>
      <diagonal/>
    </border>
    <border>
      <left/>
      <right style="thin">
        <color rgb="FF000000"/>
      </right>
      <top/>
      <bottom/>
      <diagonal/>
    </border>
    <border>
      <left style="medium">
        <color rgb="FF7F7F7F"/>
      </left>
      <right/>
      <top style="medium">
        <color rgb="FF7F7F7F"/>
      </top>
      <bottom/>
      <diagonal/>
    </border>
    <border>
      <left/>
      <right style="medium">
        <color rgb="FF7F7F7F"/>
      </right>
      <top style="medium">
        <color rgb="FF7F7F7F"/>
      </top>
      <bottom/>
      <diagonal/>
    </border>
    <border>
      <left style="medium">
        <color rgb="FF7F7F7F"/>
      </left>
      <right/>
      <top/>
      <bottom/>
      <diagonal/>
    </border>
    <border>
      <left/>
      <right style="medium">
        <color rgb="FF7F7F7F"/>
      </right>
      <top/>
      <bottom/>
      <diagonal/>
    </border>
    <border>
      <left style="medium">
        <color rgb="FF7F7F7F"/>
      </left>
      <right/>
      <top/>
      <bottom style="medium">
        <color rgb="FF7F7F7F"/>
      </bottom>
      <diagonal/>
    </border>
    <border>
      <left/>
      <right style="medium">
        <color rgb="FF7F7F7F"/>
      </right>
      <top/>
      <bottom style="medium">
        <color rgb="FF7F7F7F"/>
      </bottom>
      <diagonal/>
    </border>
    <border>
      <left/>
      <right/>
      <top style="medium">
        <color rgb="FF7F7F7F"/>
      </top>
      <bottom/>
      <diagonal/>
    </border>
    <border>
      <left/>
      <right/>
      <top/>
      <bottom/>
      <diagonal/>
    </border>
    <border>
      <left/>
      <right/>
      <top/>
      <bottom style="medium">
        <color rgb="FF7F7F7F"/>
      </bottom>
      <diagonal/>
    </border>
    <border>
      <left/>
      <right style="thin">
        <color rgb="FF000000"/>
      </right>
      <top/>
      <bottom style="thin">
        <color rgb="FF000000"/>
      </bottom>
      <diagonal/>
    </border>
    <border>
      <left/>
      <right style="medium">
        <color rgb="FF7F7F7F"/>
      </right>
      <top style="medium">
        <color rgb="FF7F7F7F"/>
      </top>
      <bottom style="medium">
        <color rgb="FF7F7F7F"/>
      </bottom>
      <diagonal/>
    </border>
    <border>
      <left style="medium">
        <color rgb="FF7F7F7F"/>
      </left>
      <right style="medium">
        <color rgb="FF7F7F7F"/>
      </right>
      <top style="medium">
        <color rgb="FF7F7F7F"/>
      </top>
      <bottom style="medium">
        <color rgb="FF7F7F7F"/>
      </bottom>
      <diagonal/>
    </border>
    <border>
      <left style="medium">
        <color rgb="FF7F7F7F"/>
      </left>
      <right/>
      <top style="medium">
        <color rgb="FF7F7F7F"/>
      </top>
      <bottom style="medium">
        <color rgb="FF7F7F7F"/>
      </bottom>
      <diagonal/>
    </border>
    <border>
      <left/>
      <right/>
      <top style="medium">
        <color rgb="FF7F7F7F"/>
      </top>
      <bottom style="medium">
        <color rgb="FF7F7F7F"/>
      </bottom>
      <diagonal/>
    </border>
    <border>
      <left style="double">
        <color rgb="FF000000"/>
      </left>
      <right/>
      <top style="double">
        <color rgb="FF000000"/>
      </top>
      <bottom style="double">
        <color rgb="FF000000"/>
      </bottom>
      <diagonal/>
    </border>
    <border>
      <left/>
      <right/>
      <top style="double">
        <color rgb="FF000000"/>
      </top>
      <bottom style="double">
        <color rgb="FF000000"/>
      </bottom>
      <diagonal/>
    </border>
    <border>
      <left/>
      <right style="double">
        <color rgb="FF000000"/>
      </right>
      <top style="double">
        <color rgb="FF000000"/>
      </top>
      <bottom style="double">
        <color rgb="FF000000"/>
      </bottom>
      <diagonal/>
    </border>
    <border>
      <left/>
      <right style="double">
        <color rgb="FF000000"/>
      </right>
      <top style="double">
        <color rgb="FF000000"/>
      </top>
      <bottom/>
      <diagonal/>
    </border>
    <border>
      <left/>
      <right/>
      <top style="double">
        <color rgb="FF000000"/>
      </top>
      <bottom/>
      <diagonal/>
    </border>
    <border>
      <left style="double">
        <color rgb="FF000000"/>
      </left>
      <right style="double">
        <color rgb="FF000000"/>
      </right>
      <top style="double">
        <color rgb="FF000000"/>
      </top>
      <bottom style="double">
        <color rgb="FF000000"/>
      </bottom>
      <diagonal/>
    </border>
    <border>
      <left style="double">
        <color rgb="FF000000"/>
      </left>
      <right style="double">
        <color rgb="FF000000"/>
      </right>
      <top/>
      <bottom/>
      <diagonal/>
    </border>
    <border>
      <left style="double">
        <color rgb="FF000000"/>
      </left>
      <right/>
      <top style="thin">
        <color rgb="FF000000"/>
      </top>
      <bottom style="thin">
        <color rgb="FF000000"/>
      </bottom>
      <diagonal/>
    </border>
    <border>
      <left/>
      <right style="double">
        <color rgb="FF000000"/>
      </right>
      <top style="thin">
        <color rgb="FF000000"/>
      </top>
      <bottom style="thin">
        <color rgb="FF000000"/>
      </bottom>
      <diagonal/>
    </border>
    <border>
      <left style="double">
        <color rgb="FF000000"/>
      </left>
      <right/>
      <top style="thin">
        <color rgb="FF000000"/>
      </top>
      <bottom/>
      <diagonal/>
    </border>
    <border>
      <left/>
      <right style="double">
        <color rgb="FF000000"/>
      </right>
      <top style="thin">
        <color rgb="FF000000"/>
      </top>
      <bottom/>
      <diagonal/>
    </border>
    <border>
      <left style="double">
        <color rgb="FF000000"/>
      </left>
      <right/>
      <top/>
      <bottom/>
      <diagonal/>
    </border>
    <border>
      <left/>
      <right style="double">
        <color rgb="FF000000"/>
      </right>
      <top/>
      <bottom/>
      <diagonal/>
    </border>
    <border>
      <left style="double">
        <color rgb="FF000000"/>
      </left>
      <right/>
      <top/>
      <bottom style="thin">
        <color rgb="FF000000"/>
      </bottom>
      <diagonal/>
    </border>
    <border>
      <left/>
      <right/>
      <top/>
      <bottom style="thin">
        <color rgb="FF000000"/>
      </bottom>
      <diagonal/>
    </border>
    <border>
      <left/>
      <right style="double">
        <color rgb="FF000000"/>
      </right>
      <top/>
      <bottom style="thin">
        <color rgb="FF000000"/>
      </bottom>
      <diagonal/>
    </border>
    <border>
      <left style="double">
        <color rgb="FF000000"/>
      </left>
      <right/>
      <top/>
      <bottom style="double">
        <color rgb="FF000000"/>
      </bottom>
      <diagonal/>
    </border>
    <border>
      <left/>
      <right/>
      <top/>
      <bottom style="double">
        <color rgb="FF000000"/>
      </bottom>
      <diagonal/>
    </border>
    <border>
      <left/>
      <right style="double">
        <color rgb="FF000000"/>
      </right>
      <top/>
      <bottom style="double">
        <color rgb="FF000000"/>
      </bottom>
      <diagonal/>
    </border>
    <border>
      <left style="thin">
        <color indexed="64"/>
      </left>
      <right style="thin">
        <color indexed="64"/>
      </right>
      <top style="thin">
        <color indexed="64"/>
      </top>
      <bottom style="thin">
        <color indexed="64"/>
      </bottom>
      <diagonal/>
    </border>
  </borders>
  <cellStyleXfs count="1">
    <xf numFmtId="3" fontId="0" fillId="0" borderId="0"/>
  </cellStyleXfs>
  <cellXfs count="647">
    <xf numFmtId="3" fontId="0" fillId="0" borderId="0" xfId="0"/>
    <xf numFmtId="3" fontId="1" fillId="0" borderId="0" xfId="0" applyFont="1"/>
    <xf numFmtId="3" fontId="2" fillId="0" borderId="0" xfId="0" applyFont="1"/>
    <xf numFmtId="3" fontId="2" fillId="0" borderId="0" xfId="0" applyFont="1" applyAlignment="1">
      <alignment wrapText="1"/>
    </xf>
    <xf numFmtId="3" fontId="3" fillId="0" borderId="0" xfId="0" applyFont="1"/>
    <xf numFmtId="3" fontId="4" fillId="0" borderId="0" xfId="0" applyFont="1"/>
    <xf numFmtId="3" fontId="2" fillId="0" borderId="1" xfId="0" applyFont="1" applyBorder="1"/>
    <xf numFmtId="14" fontId="2" fillId="0" borderId="1" xfId="0" applyNumberFormat="1" applyFont="1" applyBorder="1"/>
    <xf numFmtId="3" fontId="2" fillId="0" borderId="1" xfId="0" applyFont="1" applyBorder="1" applyAlignment="1">
      <alignment wrapText="1"/>
    </xf>
    <xf numFmtId="14" fontId="2" fillId="0" borderId="0" xfId="0" applyNumberFormat="1" applyFont="1"/>
    <xf numFmtId="3" fontId="7" fillId="0" borderId="0" xfId="0" applyFont="1"/>
    <xf numFmtId="3" fontId="8" fillId="0" borderId="0" xfId="0" applyFont="1"/>
    <xf numFmtId="3" fontId="8" fillId="0" borderId="0" xfId="0" applyFont="1" applyAlignment="1">
      <alignment horizontal="center"/>
    </xf>
    <xf numFmtId="3" fontId="9" fillId="0" borderId="0" xfId="0" applyFont="1"/>
    <xf numFmtId="3" fontId="10" fillId="0" borderId="0" xfId="0" applyFont="1" applyAlignment="1">
      <alignment horizontal="center"/>
    </xf>
    <xf numFmtId="3" fontId="10" fillId="0" borderId="0" xfId="0" applyFont="1" applyAlignment="1">
      <alignment horizontal="left"/>
    </xf>
    <xf numFmtId="3" fontId="10" fillId="0" borderId="0" xfId="0" applyFont="1"/>
    <xf numFmtId="3" fontId="11" fillId="0" borderId="0" xfId="0" applyFont="1"/>
    <xf numFmtId="3" fontId="11" fillId="0" borderId="0" xfId="0" applyFont="1" applyAlignment="1">
      <alignment horizontal="left"/>
    </xf>
    <xf numFmtId="3" fontId="12" fillId="0" borderId="0" xfId="0" applyFont="1"/>
    <xf numFmtId="3" fontId="13" fillId="0" borderId="0" xfId="0" applyFont="1" applyAlignment="1">
      <alignment horizontal="right"/>
    </xf>
    <xf numFmtId="3" fontId="14" fillId="0" borderId="0" xfId="0" applyFont="1"/>
    <xf numFmtId="3" fontId="7" fillId="0" borderId="0" xfId="0" applyFont="1" applyAlignment="1">
      <alignment horizontal="center"/>
    </xf>
    <xf numFmtId="3" fontId="15" fillId="0" borderId="0" xfId="0" applyFont="1"/>
    <xf numFmtId="3" fontId="15" fillId="0" borderId="0" xfId="0" applyFont="1" applyAlignment="1">
      <alignment horizontal="center"/>
    </xf>
    <xf numFmtId="3" fontId="3" fillId="0" borderId="2" xfId="0" applyFont="1" applyBorder="1" applyAlignment="1">
      <alignment horizontal="center"/>
    </xf>
    <xf numFmtId="3" fontId="3" fillId="0" borderId="3" xfId="0" applyFont="1" applyBorder="1" applyAlignment="1">
      <alignment horizontal="center"/>
    </xf>
    <xf numFmtId="3" fontId="3" fillId="0" borderId="4" xfId="0" applyFont="1" applyBorder="1" applyAlignment="1">
      <alignment horizontal="center"/>
    </xf>
    <xf numFmtId="1" fontId="7" fillId="0" borderId="0" xfId="0" applyNumberFormat="1" applyFont="1"/>
    <xf numFmtId="3" fontId="7" fillId="3" borderId="5" xfId="0" applyFont="1" applyFill="1" applyBorder="1"/>
    <xf numFmtId="3" fontId="7" fillId="0" borderId="1" xfId="0" applyFont="1" applyBorder="1"/>
    <xf numFmtId="3" fontId="16" fillId="0" borderId="0" xfId="0" applyFont="1"/>
    <xf numFmtId="3" fontId="15" fillId="0" borderId="5" xfId="0" applyFont="1" applyBorder="1" applyAlignment="1">
      <alignment horizontal="left"/>
    </xf>
    <xf numFmtId="3" fontId="15" fillId="0" borderId="5" xfId="0" applyFont="1" applyBorder="1"/>
    <xf numFmtId="3" fontId="17" fillId="0" borderId="0" xfId="0" applyFont="1" applyAlignment="1">
      <alignment vertical="center"/>
    </xf>
    <xf numFmtId="3" fontId="18" fillId="0" borderId="0" xfId="0" applyFont="1"/>
    <xf numFmtId="3" fontId="7" fillId="3" borderId="6" xfId="0" applyFont="1" applyFill="1" applyBorder="1"/>
    <xf numFmtId="3" fontId="7" fillId="3" borderId="7" xfId="0" applyFont="1" applyFill="1" applyBorder="1"/>
    <xf numFmtId="3" fontId="18" fillId="0" borderId="0" xfId="0" applyFont="1" applyAlignment="1">
      <alignment vertical="center"/>
    </xf>
    <xf numFmtId="3" fontId="7" fillId="4" borderId="5" xfId="0" applyFont="1" applyFill="1" applyBorder="1"/>
    <xf numFmtId="3" fontId="7" fillId="4" borderId="1" xfId="0" applyFont="1" applyFill="1" applyBorder="1"/>
    <xf numFmtId="3" fontId="20" fillId="0" borderId="0" xfId="0" applyFont="1" applyAlignment="1">
      <alignment vertical="center"/>
    </xf>
    <xf numFmtId="3" fontId="19" fillId="0" borderId="1" xfId="0" applyFont="1" applyBorder="1"/>
    <xf numFmtId="3" fontId="17" fillId="0" borderId="0" xfId="0" applyFont="1"/>
    <xf numFmtId="3" fontId="7" fillId="3" borderId="8" xfId="0" applyFont="1" applyFill="1" applyBorder="1"/>
    <xf numFmtId="0" fontId="7" fillId="0" borderId="1" xfId="0" applyNumberFormat="1" applyFont="1" applyBorder="1" applyAlignment="1">
      <alignment horizontal="left"/>
    </xf>
    <xf numFmtId="3" fontId="15" fillId="0" borderId="1" xfId="0" applyFont="1" applyBorder="1"/>
    <xf numFmtId="3" fontId="7" fillId="0" borderId="0" xfId="0" applyFont="1" applyAlignment="1">
      <alignment horizontal="center" vertical="top" wrapText="1"/>
    </xf>
    <xf numFmtId="3" fontId="21" fillId="0" borderId="0" xfId="0" applyFont="1"/>
    <xf numFmtId="1" fontId="8" fillId="0" borderId="0" xfId="0" applyNumberFormat="1" applyFont="1"/>
    <xf numFmtId="3" fontId="18" fillId="0" borderId="0" xfId="0" applyFont="1" applyAlignment="1">
      <alignment horizontal="left" vertical="center"/>
    </xf>
    <xf numFmtId="3" fontId="7" fillId="0" borderId="1" xfId="0" applyFont="1" applyBorder="1" applyAlignment="1">
      <alignment horizontal="left"/>
    </xf>
    <xf numFmtId="3" fontId="22" fillId="0" borderId="1" xfId="0" applyFont="1" applyBorder="1"/>
    <xf numFmtId="3" fontId="7" fillId="3" borderId="9" xfId="0" applyFont="1" applyFill="1" applyBorder="1"/>
    <xf numFmtId="3" fontId="7" fillId="3" borderId="1" xfId="0" applyFont="1" applyFill="1" applyBorder="1"/>
    <xf numFmtId="3" fontId="23" fillId="0" borderId="0" xfId="0" applyFont="1"/>
    <xf numFmtId="3" fontId="19" fillId="0" borderId="0" xfId="0" applyFont="1"/>
    <xf numFmtId="3" fontId="24" fillId="0" borderId="0" xfId="0" applyFont="1" applyAlignment="1">
      <alignment horizontal="center" vertical="center"/>
    </xf>
    <xf numFmtId="1" fontId="7" fillId="0" borderId="1" xfId="0" applyNumberFormat="1" applyFont="1" applyBorder="1" applyAlignment="1">
      <alignment horizontal="left"/>
    </xf>
    <xf numFmtId="1" fontId="7" fillId="0" borderId="0" xfId="0" applyNumberFormat="1" applyFont="1" applyAlignment="1">
      <alignment horizontal="left"/>
    </xf>
    <xf numFmtId="164" fontId="7" fillId="0" borderId="0" xfId="0" applyNumberFormat="1" applyFont="1"/>
    <xf numFmtId="3" fontId="15" fillId="0" borderId="0" xfId="0" applyFont="1" applyAlignment="1">
      <alignment horizontal="center" wrapText="1"/>
    </xf>
    <xf numFmtId="1" fontId="15" fillId="0" borderId="1" xfId="0" applyNumberFormat="1" applyFont="1" applyBorder="1" applyAlignment="1">
      <alignment horizontal="left"/>
    </xf>
    <xf numFmtId="3" fontId="7" fillId="0" borderId="10" xfId="0" applyFont="1" applyBorder="1"/>
    <xf numFmtId="3" fontId="22" fillId="0" borderId="10" xfId="0" applyFont="1" applyBorder="1"/>
    <xf numFmtId="3" fontId="7" fillId="3" borderId="2" xfId="0" applyFont="1" applyFill="1" applyBorder="1"/>
    <xf numFmtId="3" fontId="7" fillId="3" borderId="4" xfId="0" applyFont="1" applyFill="1" applyBorder="1"/>
    <xf numFmtId="3" fontId="15" fillId="0" borderId="0" xfId="0" applyFont="1" applyAlignment="1">
      <alignment horizontal="left"/>
    </xf>
    <xf numFmtId="3" fontId="7" fillId="0" borderId="0" xfId="0" applyFont="1" applyAlignment="1">
      <alignment horizontal="left"/>
    </xf>
    <xf numFmtId="3" fontId="22" fillId="0" borderId="0" xfId="0" applyFont="1"/>
    <xf numFmtId="3" fontId="25" fillId="0" borderId="0" xfId="0" applyFont="1" applyAlignment="1">
      <alignment horizontal="center"/>
    </xf>
    <xf numFmtId="3" fontId="25" fillId="0" borderId="0" xfId="0" applyFont="1" applyAlignment="1">
      <alignment horizontal="center" vertical="top"/>
    </xf>
    <xf numFmtId="3" fontId="26" fillId="0" borderId="0" xfId="0" applyFont="1"/>
    <xf numFmtId="3" fontId="24" fillId="0" borderId="0" xfId="0" applyFont="1" applyAlignment="1">
      <alignment horizontal="center"/>
    </xf>
    <xf numFmtId="3" fontId="24" fillId="0" borderId="0" xfId="0" applyFont="1"/>
    <xf numFmtId="3" fontId="27" fillId="0" borderId="0" xfId="0" applyFont="1"/>
    <xf numFmtId="3" fontId="28" fillId="0" borderId="0" xfId="0" applyFont="1"/>
    <xf numFmtId="3" fontId="29" fillId="0" borderId="0" xfId="0" applyFont="1"/>
    <xf numFmtId="1" fontId="8" fillId="0" borderId="0" xfId="0" applyNumberFormat="1" applyFont="1" applyAlignment="1">
      <alignment horizontal="center"/>
    </xf>
    <xf numFmtId="3" fontId="15" fillId="0" borderId="1" xfId="0" applyFont="1" applyBorder="1" applyAlignment="1">
      <alignment horizontal="center"/>
    </xf>
    <xf numFmtId="3" fontId="30" fillId="0" borderId="11" xfId="0" applyFont="1" applyBorder="1" applyAlignment="1">
      <alignment horizontal="center"/>
    </xf>
    <xf numFmtId="3" fontId="15" fillId="3" borderId="1" xfId="0" applyFont="1" applyFill="1" applyBorder="1"/>
    <xf numFmtId="3" fontId="4" fillId="0" borderId="1" xfId="0" applyFont="1" applyBorder="1"/>
    <xf numFmtId="3" fontId="4" fillId="0" borderId="5" xfId="0" applyFont="1" applyBorder="1" applyAlignment="1">
      <alignment horizontal="center"/>
    </xf>
    <xf numFmtId="3" fontId="4" fillId="0" borderId="8" xfId="0" applyFont="1" applyBorder="1" applyAlignment="1">
      <alignment horizontal="center"/>
    </xf>
    <xf numFmtId="0" fontId="27" fillId="0" borderId="1" xfId="0" applyNumberFormat="1" applyFont="1" applyBorder="1" applyAlignment="1">
      <alignment horizontal="left" wrapText="1"/>
    </xf>
    <xf numFmtId="3" fontId="24" fillId="0" borderId="1" xfId="0" applyFont="1" applyBorder="1" applyAlignment="1">
      <alignment horizontal="center"/>
    </xf>
    <xf numFmtId="3" fontId="7" fillId="0" borderId="0" xfId="0" applyFont="1" applyAlignment="1">
      <alignment horizontal="right"/>
    </xf>
    <xf numFmtId="0" fontId="7" fillId="0" borderId="0" xfId="0" applyNumberFormat="1" applyFont="1"/>
    <xf numFmtId="3" fontId="3" fillId="0" borderId="1" xfId="0" applyFont="1" applyBorder="1" applyAlignment="1">
      <alignment horizontal="center"/>
    </xf>
    <xf numFmtId="3" fontId="4" fillId="0" borderId="2" xfId="0" applyFont="1" applyBorder="1" applyAlignment="1">
      <alignment horizontal="center"/>
    </xf>
    <xf numFmtId="3" fontId="4" fillId="0" borderId="3" xfId="0" applyFont="1" applyBorder="1" applyAlignment="1">
      <alignment horizontal="center"/>
    </xf>
    <xf numFmtId="3" fontId="4" fillId="0" borderId="4" xfId="0" applyFont="1" applyBorder="1" applyAlignment="1">
      <alignment horizontal="center"/>
    </xf>
    <xf numFmtId="49" fontId="7" fillId="4" borderId="1" xfId="0" applyNumberFormat="1" applyFont="1" applyFill="1" applyBorder="1"/>
    <xf numFmtId="49" fontId="7" fillId="0" borderId="0" xfId="0" applyNumberFormat="1" applyFont="1"/>
    <xf numFmtId="3" fontId="22" fillId="4" borderId="1" xfId="0" applyFont="1" applyFill="1" applyBorder="1"/>
    <xf numFmtId="0" fontId="7" fillId="4" borderId="1" xfId="0" applyNumberFormat="1" applyFont="1" applyFill="1" applyBorder="1" applyAlignment="1">
      <alignment horizontal="left"/>
    </xf>
    <xf numFmtId="0" fontId="7" fillId="4" borderId="2" xfId="0" applyNumberFormat="1" applyFont="1" applyFill="1" applyBorder="1" applyAlignment="1">
      <alignment horizontal="left"/>
    </xf>
    <xf numFmtId="3" fontId="22" fillId="4" borderId="2" xfId="0" applyFont="1" applyFill="1" applyBorder="1"/>
    <xf numFmtId="3" fontId="7" fillId="4" borderId="2" xfId="0" applyFont="1" applyFill="1" applyBorder="1"/>
    <xf numFmtId="49" fontId="7" fillId="4" borderId="6" xfId="0" applyNumberFormat="1" applyFont="1" applyFill="1" applyBorder="1" applyAlignment="1">
      <alignment horizontal="left"/>
    </xf>
    <xf numFmtId="3" fontId="15" fillId="4" borderId="6" xfId="0" applyFont="1" applyFill="1" applyBorder="1"/>
    <xf numFmtId="3" fontId="7" fillId="4" borderId="6" xfId="0" applyFont="1" applyFill="1" applyBorder="1"/>
    <xf numFmtId="0" fontId="7" fillId="4" borderId="4" xfId="0" applyNumberFormat="1" applyFont="1" applyFill="1" applyBorder="1" applyAlignment="1">
      <alignment horizontal="left"/>
    </xf>
    <xf numFmtId="3" fontId="7" fillId="4" borderId="4" xfId="0" applyFont="1" applyFill="1" applyBorder="1"/>
    <xf numFmtId="49" fontId="7" fillId="4" borderId="6" xfId="0" applyNumberFormat="1" applyFont="1" applyFill="1" applyBorder="1"/>
    <xf numFmtId="49" fontId="7" fillId="4" borderId="2" xfId="0" applyNumberFormat="1" applyFont="1" applyFill="1" applyBorder="1"/>
    <xf numFmtId="49" fontId="7" fillId="4" borderId="12" xfId="0" applyNumberFormat="1" applyFont="1" applyFill="1" applyBorder="1"/>
    <xf numFmtId="3" fontId="15" fillId="4" borderId="12" xfId="0" applyFont="1" applyFill="1" applyBorder="1"/>
    <xf numFmtId="1" fontId="8" fillId="0" borderId="0" xfId="0" applyNumberFormat="1" applyFont="1" applyAlignment="1">
      <alignment horizontal="left"/>
    </xf>
    <xf numFmtId="3" fontId="15" fillId="0" borderId="11" xfId="0" applyFont="1" applyBorder="1" applyAlignment="1">
      <alignment horizontal="center"/>
    </xf>
    <xf numFmtId="49" fontId="7" fillId="4" borderId="4" xfId="0" applyNumberFormat="1" applyFont="1" applyFill="1" applyBorder="1"/>
    <xf numFmtId="3" fontId="33" fillId="0" borderId="0" xfId="0" applyFont="1"/>
    <xf numFmtId="3" fontId="4" fillId="0" borderId="1" xfId="0" applyFont="1" applyBorder="1" applyAlignment="1">
      <alignment horizontal="center"/>
    </xf>
    <xf numFmtId="3" fontId="4" fillId="0" borderId="11" xfId="0" applyFont="1" applyBorder="1" applyAlignment="1">
      <alignment horizontal="center"/>
    </xf>
    <xf numFmtId="3" fontId="34" fillId="0" borderId="0" xfId="0" applyFont="1"/>
    <xf numFmtId="3" fontId="33" fillId="0" borderId="0" xfId="0" applyFont="1" applyAlignment="1">
      <alignment horizontal="center"/>
    </xf>
    <xf numFmtId="3" fontId="35" fillId="0" borderId="0" xfId="0" applyFont="1"/>
    <xf numFmtId="3" fontId="35" fillId="0" borderId="11" xfId="0" applyFont="1" applyBorder="1"/>
    <xf numFmtId="2" fontId="7" fillId="0" borderId="0" xfId="0" applyNumberFormat="1" applyFont="1"/>
    <xf numFmtId="3" fontId="7" fillId="5" borderId="1" xfId="0" applyFont="1" applyFill="1" applyBorder="1"/>
    <xf numFmtId="49" fontId="7" fillId="0" borderId="1" xfId="0" applyNumberFormat="1" applyFont="1" applyBorder="1"/>
    <xf numFmtId="3" fontId="35" fillId="0" borderId="0" xfId="0" applyFont="1" applyAlignment="1">
      <alignment horizontal="left"/>
    </xf>
    <xf numFmtId="3" fontId="35" fillId="0" borderId="11" xfId="0" applyFont="1" applyBorder="1" applyAlignment="1">
      <alignment horizontal="left"/>
    </xf>
    <xf numFmtId="3" fontId="7" fillId="0" borderId="11" xfId="0" applyFont="1" applyBorder="1"/>
    <xf numFmtId="165" fontId="7" fillId="0" borderId="0" xfId="0" applyNumberFormat="1" applyFont="1"/>
    <xf numFmtId="49" fontId="15" fillId="0" borderId="0" xfId="0" applyNumberFormat="1" applyFont="1" applyAlignment="1">
      <alignment horizontal="left"/>
    </xf>
    <xf numFmtId="0" fontId="15" fillId="0" borderId="5" xfId="0" applyNumberFormat="1" applyFont="1" applyBorder="1" applyAlignment="1">
      <alignment horizontal="left"/>
    </xf>
    <xf numFmtId="3" fontId="19" fillId="3" borderId="5" xfId="0" applyFont="1" applyFill="1" applyBorder="1"/>
    <xf numFmtId="3" fontId="33" fillId="0" borderId="0" xfId="0" applyFont="1" applyAlignment="1">
      <alignment vertical="center"/>
    </xf>
    <xf numFmtId="3" fontId="4" fillId="0" borderId="0" xfId="0" applyFont="1" applyAlignment="1">
      <alignment horizontal="center"/>
    </xf>
    <xf numFmtId="3" fontId="11" fillId="0" borderId="13" xfId="0" applyFont="1" applyBorder="1" applyAlignment="1">
      <alignment horizontal="center"/>
    </xf>
    <xf numFmtId="1" fontId="7" fillId="0" borderId="5" xfId="0" applyNumberFormat="1" applyFont="1" applyBorder="1" applyAlignment="1">
      <alignment horizontal="left"/>
    </xf>
    <xf numFmtId="3" fontId="7" fillId="0" borderId="5" xfId="0" applyFont="1" applyBorder="1"/>
    <xf numFmtId="1" fontId="15" fillId="0" borderId="5" xfId="0" applyNumberFormat="1" applyFont="1" applyBorder="1" applyAlignment="1">
      <alignment horizontal="left"/>
    </xf>
    <xf numFmtId="0" fontId="15" fillId="0" borderId="1" xfId="0" applyNumberFormat="1" applyFont="1" applyBorder="1" applyAlignment="1">
      <alignment horizontal="left"/>
    </xf>
    <xf numFmtId="3" fontId="4" fillId="0" borderId="14" xfId="0" applyFont="1" applyBorder="1" applyAlignment="1">
      <alignment horizontal="center"/>
    </xf>
    <xf numFmtId="3" fontId="39" fillId="0" borderId="0" xfId="0" applyFont="1"/>
    <xf numFmtId="3" fontId="7" fillId="0" borderId="1" xfId="0" applyFont="1" applyBorder="1" applyAlignment="1">
      <alignment horizontal="center"/>
    </xf>
    <xf numFmtId="3" fontId="3" fillId="0" borderId="10" xfId="0" applyFont="1" applyBorder="1" applyAlignment="1">
      <alignment horizontal="center"/>
    </xf>
    <xf numFmtId="3" fontId="15" fillId="4" borderId="5" xfId="0" applyFont="1" applyFill="1" applyBorder="1" applyAlignment="1">
      <alignment horizontal="left"/>
    </xf>
    <xf numFmtId="3" fontId="41" fillId="4" borderId="5" xfId="0" applyFont="1" applyFill="1" applyBorder="1" applyAlignment="1">
      <alignment horizontal="center"/>
    </xf>
    <xf numFmtId="3" fontId="15" fillId="4" borderId="2" xfId="0" applyFont="1" applyFill="1" applyBorder="1" applyAlignment="1">
      <alignment horizontal="center"/>
    </xf>
    <xf numFmtId="3" fontId="15" fillId="4" borderId="5" xfId="0" applyFont="1" applyFill="1" applyBorder="1" applyAlignment="1">
      <alignment horizontal="center"/>
    </xf>
    <xf numFmtId="3" fontId="7" fillId="4" borderId="8" xfId="0" applyFont="1" applyFill="1" applyBorder="1"/>
    <xf numFmtId="3" fontId="15" fillId="4" borderId="8" xfId="0" applyFont="1" applyFill="1" applyBorder="1"/>
    <xf numFmtId="3" fontId="41" fillId="4" borderId="8" xfId="0" applyFont="1" applyFill="1" applyBorder="1" applyAlignment="1">
      <alignment horizontal="center"/>
    </xf>
    <xf numFmtId="3" fontId="15" fillId="4" borderId="4" xfId="0" applyFont="1" applyFill="1" applyBorder="1" applyAlignment="1">
      <alignment horizontal="center"/>
    </xf>
    <xf numFmtId="3" fontId="19" fillId="4" borderId="1" xfId="0" applyFont="1" applyFill="1" applyBorder="1"/>
    <xf numFmtId="3" fontId="8" fillId="3" borderId="5" xfId="0" applyFont="1" applyFill="1" applyBorder="1" applyAlignment="1">
      <alignment horizontal="center"/>
    </xf>
    <xf numFmtId="3" fontId="19" fillId="4" borderId="1" xfId="0" applyFont="1" applyFill="1" applyBorder="1" applyAlignment="1">
      <alignment horizontal="center"/>
    </xf>
    <xf numFmtId="3" fontId="8" fillId="3" borderId="5" xfId="0" applyFont="1" applyFill="1" applyBorder="1"/>
    <xf numFmtId="3" fontId="19" fillId="4" borderId="5" xfId="0" applyFont="1" applyFill="1" applyBorder="1"/>
    <xf numFmtId="3" fontId="40" fillId="3" borderId="1" xfId="0" applyFont="1" applyFill="1" applyBorder="1"/>
    <xf numFmtId="3" fontId="8" fillId="3" borderId="1" xfId="0" applyFont="1" applyFill="1" applyBorder="1"/>
    <xf numFmtId="3" fontId="40" fillId="3" borderId="5" xfId="0" applyFont="1" applyFill="1" applyBorder="1"/>
    <xf numFmtId="3" fontId="7" fillId="4" borderId="7" xfId="0" applyFont="1" applyFill="1" applyBorder="1"/>
    <xf numFmtId="3" fontId="40" fillId="4" borderId="7" xfId="0" applyFont="1" applyFill="1" applyBorder="1"/>
    <xf numFmtId="49" fontId="7" fillId="4" borderId="5" xfId="0" applyNumberFormat="1" applyFont="1" applyFill="1" applyBorder="1"/>
    <xf numFmtId="3" fontId="7" fillId="0" borderId="0" xfId="0" applyFont="1" applyAlignment="1">
      <alignment horizontal="left" vertical="center" wrapText="1"/>
    </xf>
    <xf numFmtId="3" fontId="15" fillId="4" borderId="1" xfId="0" applyFont="1" applyFill="1" applyBorder="1" applyAlignment="1">
      <alignment horizontal="center"/>
    </xf>
    <xf numFmtId="3" fontId="15" fillId="4" borderId="1" xfId="0" applyFont="1" applyFill="1" applyBorder="1" applyAlignment="1">
      <alignment horizontal="center" wrapText="1"/>
    </xf>
    <xf numFmtId="3" fontId="15" fillId="0" borderId="1" xfId="0" applyFont="1" applyBorder="1" applyAlignment="1">
      <alignment horizontal="center" vertical="center" wrapText="1"/>
    </xf>
    <xf numFmtId="10" fontId="7" fillId="4" borderId="1" xfId="0" applyNumberFormat="1" applyFont="1" applyFill="1" applyBorder="1"/>
    <xf numFmtId="3" fontId="42" fillId="4" borderId="1" xfId="0" applyFont="1" applyFill="1" applyBorder="1" applyAlignment="1">
      <alignment horizontal="center"/>
    </xf>
    <xf numFmtId="10" fontId="7" fillId="0" borderId="1" xfId="0" applyNumberFormat="1" applyFont="1" applyBorder="1"/>
    <xf numFmtId="164" fontId="19" fillId="4" borderId="1" xfId="0" applyNumberFormat="1" applyFont="1" applyFill="1" applyBorder="1"/>
    <xf numFmtId="3" fontId="1" fillId="0" borderId="0" xfId="0" applyFont="1" applyAlignment="1">
      <alignment horizontal="left"/>
    </xf>
    <xf numFmtId="1" fontId="1" fillId="0" borderId="0" xfId="0" applyNumberFormat="1" applyFont="1"/>
    <xf numFmtId="3" fontId="47" fillId="0" borderId="0" xfId="0" applyFont="1" applyAlignment="1">
      <alignment horizontal="center" vertical="center" wrapText="1"/>
    </xf>
    <xf numFmtId="3" fontId="48" fillId="0" borderId="0" xfId="0" applyFont="1" applyAlignment="1">
      <alignment horizontal="left" vertical="top" wrapText="1"/>
    </xf>
    <xf numFmtId="3" fontId="3" fillId="0" borderId="0" xfId="0" applyFont="1" applyAlignment="1">
      <alignment horizontal="left" vertical="top"/>
    </xf>
    <xf numFmtId="3" fontId="40" fillId="0" borderId="0" xfId="0" applyFont="1"/>
    <xf numFmtId="49" fontId="2" fillId="0" borderId="0" xfId="0" applyNumberFormat="1" applyFont="1"/>
    <xf numFmtId="1" fontId="1" fillId="0" borderId="0" xfId="0" applyNumberFormat="1" applyFont="1" applyAlignment="1">
      <alignment horizontal="center"/>
    </xf>
    <xf numFmtId="3" fontId="1" fillId="0" borderId="0" xfId="0" applyFont="1" applyAlignment="1">
      <alignment horizontal="center"/>
    </xf>
    <xf numFmtId="3" fontId="1" fillId="0" borderId="0" xfId="0" applyFont="1" applyAlignment="1">
      <alignment wrapText="1"/>
    </xf>
    <xf numFmtId="1" fontId="49" fillId="0" borderId="0" xfId="0" applyNumberFormat="1" applyFont="1" applyAlignment="1">
      <alignment horizontal="left"/>
    </xf>
    <xf numFmtId="1" fontId="3" fillId="0" borderId="0" xfId="0" applyNumberFormat="1" applyFont="1" applyAlignment="1">
      <alignment horizontal="center"/>
    </xf>
    <xf numFmtId="3" fontId="3" fillId="0" borderId="0" xfId="0" applyFont="1" applyAlignment="1">
      <alignment horizontal="center"/>
    </xf>
    <xf numFmtId="1" fontId="1" fillId="0" borderId="0" xfId="0" applyNumberFormat="1" applyFont="1" applyAlignment="1">
      <alignment horizontal="left"/>
    </xf>
    <xf numFmtId="166" fontId="1" fillId="0" borderId="0" xfId="0" applyNumberFormat="1" applyFont="1"/>
    <xf numFmtId="167" fontId="1" fillId="0" borderId="0" xfId="0" applyNumberFormat="1" applyFont="1" applyAlignment="1">
      <alignment horizontal="center"/>
    </xf>
    <xf numFmtId="167" fontId="1" fillId="0" borderId="0" xfId="0" applyNumberFormat="1" applyFont="1"/>
    <xf numFmtId="3" fontId="9" fillId="0" borderId="0" xfId="0" applyFont="1" applyAlignment="1">
      <alignment horizontal="center"/>
    </xf>
    <xf numFmtId="3" fontId="3" fillId="4" borderId="1" xfId="0" applyFont="1" applyFill="1" applyBorder="1" applyAlignment="1">
      <alignment horizontal="center"/>
    </xf>
    <xf numFmtId="49" fontId="1" fillId="0" borderId="1" xfId="0" applyNumberFormat="1" applyFont="1" applyBorder="1" applyAlignment="1">
      <alignment horizontal="center"/>
    </xf>
    <xf numFmtId="49" fontId="9" fillId="0" borderId="1" xfId="0" applyNumberFormat="1" applyFont="1" applyBorder="1" applyAlignment="1">
      <alignment horizontal="center"/>
    </xf>
    <xf numFmtId="3" fontId="9" fillId="0" borderId="1" xfId="0" applyFont="1" applyBorder="1" applyAlignment="1">
      <alignment horizontal="center"/>
    </xf>
    <xf numFmtId="3" fontId="3" fillId="4" borderId="2" xfId="0" applyFont="1" applyFill="1" applyBorder="1" applyAlignment="1">
      <alignment horizontal="center"/>
    </xf>
    <xf numFmtId="3" fontId="1" fillId="4" borderId="2" xfId="0" applyFont="1" applyFill="1" applyBorder="1" applyAlignment="1">
      <alignment vertical="center"/>
    </xf>
    <xf numFmtId="3" fontId="1" fillId="6" borderId="2" xfId="0" applyFont="1" applyFill="1" applyBorder="1" applyAlignment="1">
      <alignment vertical="center"/>
    </xf>
    <xf numFmtId="3" fontId="1" fillId="4" borderId="2" xfId="0" applyFont="1" applyFill="1" applyBorder="1" applyAlignment="1">
      <alignment horizontal="center" vertical="center"/>
    </xf>
    <xf numFmtId="3" fontId="1" fillId="4" borderId="3" xfId="0" applyFont="1" applyFill="1" applyBorder="1" applyAlignment="1">
      <alignment vertical="center"/>
    </xf>
    <xf numFmtId="3" fontId="1" fillId="6" borderId="3" xfId="0" applyFont="1" applyFill="1" applyBorder="1" applyAlignment="1">
      <alignment vertical="center"/>
    </xf>
    <xf numFmtId="3" fontId="1" fillId="4" borderId="3" xfId="0" applyFont="1" applyFill="1" applyBorder="1" applyAlignment="1">
      <alignment horizontal="center" vertical="center"/>
    </xf>
    <xf numFmtId="3" fontId="9" fillId="0" borderId="0" xfId="0" applyFont="1" applyAlignment="1">
      <alignment vertical="center"/>
    </xf>
    <xf numFmtId="3" fontId="1" fillId="8" borderId="3" xfId="0" applyFont="1" applyFill="1" applyBorder="1" applyAlignment="1">
      <alignment horizontal="center" vertical="center"/>
    </xf>
    <xf numFmtId="3" fontId="3" fillId="4" borderId="3" xfId="0" applyFont="1" applyFill="1" applyBorder="1" applyAlignment="1">
      <alignment horizontal="center" vertical="center"/>
    </xf>
    <xf numFmtId="3" fontId="1" fillId="4" borderId="8" xfId="0" applyFont="1" applyFill="1" applyBorder="1" applyAlignment="1">
      <alignment horizontal="center" vertical="center"/>
    </xf>
    <xf numFmtId="3" fontId="1" fillId="4" borderId="4" xfId="0" applyFont="1" applyFill="1" applyBorder="1" applyAlignment="1">
      <alignment horizontal="center" vertical="center"/>
    </xf>
    <xf numFmtId="3" fontId="1" fillId="8" borderId="4" xfId="0" applyFont="1" applyFill="1" applyBorder="1" applyAlignment="1">
      <alignment horizontal="center" vertical="center"/>
    </xf>
    <xf numFmtId="3" fontId="1" fillId="6" borderId="4" xfId="0" applyFont="1" applyFill="1" applyBorder="1" applyAlignment="1">
      <alignment horizontal="center" vertical="center"/>
    </xf>
    <xf numFmtId="49" fontId="1" fillId="4" borderId="1" xfId="0" applyNumberFormat="1" applyFont="1" applyFill="1" applyBorder="1"/>
    <xf numFmtId="3" fontId="1" fillId="4" borderId="1" xfId="0" applyFont="1" applyFill="1" applyBorder="1"/>
    <xf numFmtId="3" fontId="1" fillId="3" borderId="1" xfId="0" applyFont="1" applyFill="1" applyBorder="1"/>
    <xf numFmtId="3" fontId="1" fillId="0" borderId="1" xfId="0" applyFont="1" applyBorder="1"/>
    <xf numFmtId="3" fontId="49" fillId="4" borderId="1" xfId="0" applyFont="1" applyFill="1" applyBorder="1"/>
    <xf numFmtId="49" fontId="1" fillId="0" borderId="1" xfId="0" applyNumberFormat="1" applyFont="1" applyBorder="1"/>
    <xf numFmtId="3" fontId="1" fillId="3" borderId="2" xfId="0" applyFont="1" applyFill="1" applyBorder="1"/>
    <xf numFmtId="3" fontId="1" fillId="4" borderId="2" xfId="0" applyFont="1" applyFill="1" applyBorder="1"/>
    <xf numFmtId="49" fontId="1" fillId="4" borderId="2" xfId="0" applyNumberFormat="1" applyFont="1" applyFill="1" applyBorder="1"/>
    <xf numFmtId="3" fontId="49" fillId="4" borderId="2" xfId="0" applyFont="1" applyFill="1" applyBorder="1"/>
    <xf numFmtId="49" fontId="1" fillId="4" borderId="6" xfId="0" applyNumberFormat="1" applyFont="1" applyFill="1" applyBorder="1"/>
    <xf numFmtId="3" fontId="3" fillId="4" borderId="6" xfId="0" applyFont="1" applyFill="1" applyBorder="1"/>
    <xf numFmtId="3" fontId="1" fillId="4" borderId="6" xfId="0" applyFont="1" applyFill="1" applyBorder="1"/>
    <xf numFmtId="49" fontId="1" fillId="4" borderId="4" xfId="0" applyNumberFormat="1" applyFont="1" applyFill="1" applyBorder="1"/>
    <xf numFmtId="3" fontId="1" fillId="4" borderId="4" xfId="0" applyFont="1" applyFill="1" applyBorder="1"/>
    <xf numFmtId="3" fontId="1" fillId="3" borderId="4" xfId="0" applyFont="1" applyFill="1" applyBorder="1"/>
    <xf numFmtId="49" fontId="1" fillId="4" borderId="12" xfId="0" applyNumberFormat="1" applyFont="1" applyFill="1" applyBorder="1"/>
    <xf numFmtId="3" fontId="3" fillId="4" borderId="12" xfId="0" applyFont="1" applyFill="1" applyBorder="1"/>
    <xf numFmtId="3" fontId="1" fillId="4" borderId="12" xfId="0" applyFont="1" applyFill="1" applyBorder="1"/>
    <xf numFmtId="3" fontId="1" fillId="3" borderId="12" xfId="0" applyFont="1" applyFill="1" applyBorder="1"/>
    <xf numFmtId="3" fontId="3" fillId="4" borderId="9" xfId="0" applyFont="1" applyFill="1" applyBorder="1"/>
    <xf numFmtId="0" fontId="18" fillId="8" borderId="1" xfId="0" applyNumberFormat="1" applyFont="1" applyFill="1" applyBorder="1"/>
    <xf numFmtId="0" fontId="58" fillId="8" borderId="1" xfId="0" applyNumberFormat="1" applyFont="1" applyFill="1" applyBorder="1" applyAlignment="1">
      <alignment horizontal="center" vertical="center"/>
    </xf>
    <xf numFmtId="0" fontId="59" fillId="8" borderId="1" xfId="0" applyNumberFormat="1" applyFont="1" applyFill="1" applyBorder="1" applyAlignment="1">
      <alignment horizontal="center" vertical="center"/>
    </xf>
    <xf numFmtId="49" fontId="61" fillId="8" borderId="1" xfId="0" applyNumberFormat="1" applyFont="1" applyFill="1" applyBorder="1" applyAlignment="1">
      <alignment horizontal="center" vertical="center" wrapText="1"/>
    </xf>
    <xf numFmtId="0" fontId="61" fillId="8" borderId="1" xfId="0" applyNumberFormat="1" applyFont="1" applyFill="1" applyBorder="1" applyAlignment="1">
      <alignment horizontal="center" vertical="center"/>
    </xf>
    <xf numFmtId="0" fontId="18" fillId="8" borderId="1" xfId="0" applyNumberFormat="1" applyFont="1" applyFill="1" applyBorder="1" applyAlignment="1">
      <alignment horizontal="center" vertical="center" wrapText="1"/>
    </xf>
    <xf numFmtId="0" fontId="18" fillId="9" borderId="1" xfId="0" applyNumberFormat="1" applyFont="1" applyFill="1" applyBorder="1"/>
    <xf numFmtId="168" fontId="18" fillId="0" borderId="1" xfId="0" applyNumberFormat="1" applyFont="1" applyBorder="1" applyAlignment="1">
      <alignment vertical="center"/>
    </xf>
    <xf numFmtId="49" fontId="18" fillId="8" borderId="1" xfId="0" applyNumberFormat="1" applyFont="1" applyFill="1" applyBorder="1" applyAlignment="1">
      <alignment horizontal="center" vertical="center"/>
    </xf>
    <xf numFmtId="3" fontId="18" fillId="8" borderId="1" xfId="0" applyFont="1" applyFill="1" applyBorder="1" applyAlignment="1">
      <alignment horizontal="center" vertical="center"/>
    </xf>
    <xf numFmtId="0" fontId="18" fillId="8" borderId="1" xfId="0" applyNumberFormat="1" applyFont="1" applyFill="1" applyBorder="1" applyAlignment="1">
      <alignment horizontal="center" vertical="center"/>
    </xf>
    <xf numFmtId="10" fontId="18" fillId="0" borderId="1" xfId="0" applyNumberFormat="1" applyFont="1" applyBorder="1" applyAlignment="1">
      <alignment vertical="center"/>
    </xf>
    <xf numFmtId="0" fontId="60" fillId="8" borderId="1" xfId="0" applyNumberFormat="1" applyFont="1" applyFill="1" applyBorder="1" applyAlignment="1">
      <alignment horizontal="center" vertical="center"/>
    </xf>
    <xf numFmtId="0" fontId="20" fillId="8" borderId="1" xfId="0" applyNumberFormat="1" applyFont="1" applyFill="1" applyBorder="1" applyAlignment="1">
      <alignment vertical="center" wrapText="1"/>
    </xf>
    <xf numFmtId="0" fontId="18" fillId="9" borderId="1" xfId="0" applyNumberFormat="1" applyFont="1" applyFill="1" applyBorder="1" applyAlignment="1">
      <alignment vertical="center"/>
    </xf>
    <xf numFmtId="1" fontId="18" fillId="0" borderId="1" xfId="0" applyNumberFormat="1" applyFont="1" applyBorder="1" applyAlignment="1">
      <alignment vertical="center"/>
    </xf>
    <xf numFmtId="0" fontId="60" fillId="8" borderId="2" xfId="0" applyNumberFormat="1" applyFont="1" applyFill="1" applyBorder="1" applyAlignment="1">
      <alignment horizontal="center" vertical="center"/>
    </xf>
    <xf numFmtId="0" fontId="20" fillId="8" borderId="2" xfId="0" applyNumberFormat="1" applyFont="1" applyFill="1" applyBorder="1" applyAlignment="1">
      <alignment vertical="center" wrapText="1"/>
    </xf>
    <xf numFmtId="169" fontId="18" fillId="8" borderId="1" xfId="0" applyNumberFormat="1" applyFont="1" applyFill="1" applyBorder="1" applyAlignment="1">
      <alignment vertical="center"/>
    </xf>
    <xf numFmtId="3" fontId="62" fillId="8" borderId="4" xfId="0" applyFont="1" applyFill="1" applyBorder="1" applyAlignment="1">
      <alignment horizontal="center" vertical="center"/>
    </xf>
    <xf numFmtId="3" fontId="17" fillId="8" borderId="4" xfId="0" applyFont="1" applyFill="1" applyBorder="1" applyAlignment="1">
      <alignment vertical="center"/>
    </xf>
    <xf numFmtId="165" fontId="18" fillId="0" borderId="1" xfId="0" applyNumberFormat="1" applyFont="1" applyBorder="1" applyAlignment="1">
      <alignment vertical="center"/>
    </xf>
    <xf numFmtId="3" fontId="18" fillId="0" borderId="1" xfId="0" applyFont="1" applyBorder="1" applyAlignment="1">
      <alignment vertical="center"/>
    </xf>
    <xf numFmtId="169" fontId="18" fillId="0" borderId="1" xfId="0" applyNumberFormat="1" applyFont="1" applyBorder="1" applyAlignment="1">
      <alignment vertical="center"/>
    </xf>
    <xf numFmtId="3" fontId="62" fillId="8" borderId="1" xfId="0" applyFont="1" applyFill="1" applyBorder="1" applyAlignment="1">
      <alignment horizontal="center" vertical="center"/>
    </xf>
    <xf numFmtId="3" fontId="17" fillId="8" borderId="3" xfId="0" applyFont="1" applyFill="1" applyBorder="1" applyAlignment="1">
      <alignment vertical="center"/>
    </xf>
    <xf numFmtId="0" fontId="64" fillId="8" borderId="1" xfId="0" applyNumberFormat="1" applyFont="1" applyFill="1" applyBorder="1" applyAlignment="1">
      <alignment vertical="center" wrapText="1"/>
    </xf>
    <xf numFmtId="49" fontId="3" fillId="0" borderId="0" xfId="0" applyNumberFormat="1" applyFont="1"/>
    <xf numFmtId="49" fontId="37" fillId="0" borderId="0" xfId="0" applyNumberFormat="1" applyFont="1"/>
    <xf numFmtId="3" fontId="37" fillId="0" borderId="0" xfId="0" applyFont="1"/>
    <xf numFmtId="0" fontId="65" fillId="0" borderId="0" xfId="0" applyNumberFormat="1" applyFont="1"/>
    <xf numFmtId="49" fontId="66" fillId="0" borderId="0" xfId="0" applyNumberFormat="1" applyFont="1"/>
    <xf numFmtId="3" fontId="2" fillId="0" borderId="0" xfId="0" applyFont="1" applyAlignment="1">
      <alignment horizontal="center" vertical="top"/>
    </xf>
    <xf numFmtId="3" fontId="67" fillId="0" borderId="0" xfId="0" applyFont="1"/>
    <xf numFmtId="49" fontId="7" fillId="0" borderId="0" xfId="0" applyNumberFormat="1" applyFont="1" applyAlignment="1">
      <alignment horizontal="left"/>
    </xf>
    <xf numFmtId="3" fontId="3" fillId="8" borderId="1" xfId="0" applyFont="1" applyFill="1" applyBorder="1" applyAlignment="1">
      <alignment horizontal="center"/>
    </xf>
    <xf numFmtId="3" fontId="1" fillId="8" borderId="2" xfId="0" applyFont="1" applyFill="1" applyBorder="1" applyAlignment="1">
      <alignment horizontal="center"/>
    </xf>
    <xf numFmtId="3" fontId="1" fillId="8" borderId="2" xfId="0" applyFont="1" applyFill="1" applyBorder="1" applyAlignment="1">
      <alignment vertical="center"/>
    </xf>
    <xf numFmtId="3" fontId="1" fillId="8" borderId="2" xfId="0" applyFont="1" applyFill="1" applyBorder="1" applyAlignment="1">
      <alignment horizontal="center" vertical="center"/>
    </xf>
    <xf numFmtId="3" fontId="1" fillId="8" borderId="6" xfId="0" applyFont="1" applyFill="1" applyBorder="1" applyAlignment="1">
      <alignment horizontal="center" vertical="top"/>
    </xf>
    <xf numFmtId="3" fontId="1" fillId="8" borderId="6" xfId="0" applyFont="1" applyFill="1" applyBorder="1" applyAlignment="1">
      <alignment horizontal="center"/>
    </xf>
    <xf numFmtId="1" fontId="1" fillId="8" borderId="1" xfId="0" applyNumberFormat="1" applyFont="1" applyFill="1" applyBorder="1" applyAlignment="1">
      <alignment horizontal="left"/>
    </xf>
    <xf numFmtId="3" fontId="1" fillId="8" borderId="1" xfId="0" applyFont="1" applyFill="1" applyBorder="1"/>
    <xf numFmtId="1" fontId="3" fillId="8" borderId="1" xfId="0" applyNumberFormat="1" applyFont="1" applyFill="1" applyBorder="1" applyAlignment="1">
      <alignment horizontal="left"/>
    </xf>
    <xf numFmtId="3" fontId="3" fillId="8" borderId="1" xfId="0" applyFont="1" applyFill="1" applyBorder="1"/>
    <xf numFmtId="3" fontId="69" fillId="0" borderId="0" xfId="0" applyFont="1"/>
    <xf numFmtId="3" fontId="9" fillId="0" borderId="10" xfId="0" applyFont="1" applyBorder="1" applyAlignment="1">
      <alignment horizontal="center"/>
    </xf>
    <xf numFmtId="49" fontId="9" fillId="0" borderId="0" xfId="0" applyNumberFormat="1" applyFont="1"/>
    <xf numFmtId="0" fontId="9" fillId="0" borderId="0" xfId="0" applyNumberFormat="1" applyFont="1"/>
    <xf numFmtId="3" fontId="70" fillId="0" borderId="0" xfId="0" applyFont="1" applyAlignment="1">
      <alignment horizontal="left" vertical="center"/>
    </xf>
    <xf numFmtId="3" fontId="9" fillId="0" borderId="0" xfId="0" applyFont="1" applyAlignment="1">
      <alignment wrapText="1"/>
    </xf>
    <xf numFmtId="3" fontId="63" fillId="0" borderId="0" xfId="0" applyFont="1"/>
    <xf numFmtId="3" fontId="68" fillId="12" borderId="1" xfId="0" applyFont="1" applyFill="1" applyBorder="1"/>
    <xf numFmtId="3" fontId="9" fillId="12" borderId="3" xfId="0" applyFont="1" applyFill="1" applyBorder="1"/>
    <xf numFmtId="0" fontId="17" fillId="0" borderId="0" xfId="0" applyNumberFormat="1" applyFont="1" applyAlignment="1">
      <alignment horizontal="left" vertical="top" wrapText="1"/>
    </xf>
    <xf numFmtId="3" fontId="68" fillId="12" borderId="4" xfId="0" applyFont="1" applyFill="1" applyBorder="1"/>
    <xf numFmtId="0" fontId="17" fillId="12" borderId="25" xfId="0" applyNumberFormat="1" applyFont="1" applyFill="1" applyBorder="1" applyAlignment="1">
      <alignment horizontal="left" vertical="top" wrapText="1"/>
    </xf>
    <xf numFmtId="3" fontId="9" fillId="11" borderId="27" xfId="0" applyFont="1" applyFill="1" applyBorder="1" applyAlignment="1">
      <alignment horizontal="center" vertical="center"/>
    </xf>
    <xf numFmtId="3" fontId="71" fillId="0" borderId="0" xfId="0" applyFont="1" applyAlignment="1">
      <alignment vertical="top"/>
    </xf>
    <xf numFmtId="3" fontId="9" fillId="0" borderId="33" xfId="0" applyFont="1" applyBorder="1"/>
    <xf numFmtId="3" fontId="59" fillId="0" borderId="0" xfId="0" applyFont="1" applyAlignment="1">
      <alignment horizontal="center" vertical="center" wrapText="1"/>
    </xf>
    <xf numFmtId="3" fontId="9" fillId="0" borderId="34" xfId="0" applyFont="1" applyBorder="1"/>
    <xf numFmtId="3" fontId="73" fillId="0" borderId="0" xfId="0" applyFont="1" applyAlignment="1">
      <alignment horizontal="right" vertical="center" wrapText="1"/>
    </xf>
    <xf numFmtId="3" fontId="58" fillId="0" borderId="35" xfId="0" applyFont="1" applyBorder="1" applyAlignment="1">
      <alignment horizontal="center" vertical="center" wrapText="1"/>
    </xf>
    <xf numFmtId="3" fontId="58" fillId="0" borderId="0" xfId="0" applyFont="1" applyAlignment="1">
      <alignment horizontal="center" wrapText="1"/>
    </xf>
    <xf numFmtId="3" fontId="61" fillId="0" borderId="0" xfId="0" applyFont="1" applyAlignment="1">
      <alignment vertical="center" wrapText="1"/>
    </xf>
    <xf numFmtId="3" fontId="74" fillId="0" borderId="0" xfId="0" applyFont="1" applyAlignment="1">
      <alignment vertical="center" wrapText="1"/>
    </xf>
    <xf numFmtId="3" fontId="58" fillId="0" borderId="0" xfId="0" applyFont="1" applyAlignment="1">
      <alignment horizontal="center" vertical="center" wrapText="1"/>
    </xf>
    <xf numFmtId="3" fontId="74" fillId="0" borderId="0" xfId="0" applyFont="1" applyAlignment="1">
      <alignment vertical="center"/>
    </xf>
    <xf numFmtId="3" fontId="75" fillId="0" borderId="19" xfId="0" applyFont="1" applyBorder="1" applyAlignment="1">
      <alignment horizontal="center" vertical="center"/>
    </xf>
    <xf numFmtId="3" fontId="75" fillId="11" borderId="27" xfId="0" applyFont="1" applyFill="1" applyBorder="1" applyAlignment="1">
      <alignment horizontal="center" vertical="center"/>
    </xf>
    <xf numFmtId="3" fontId="76" fillId="0" borderId="0" xfId="0" applyFont="1" applyAlignment="1">
      <alignment horizontal="center"/>
    </xf>
    <xf numFmtId="3" fontId="77" fillId="0" borderId="0" xfId="0" applyFont="1" applyAlignment="1">
      <alignment horizontal="center"/>
    </xf>
    <xf numFmtId="3" fontId="58" fillId="0" borderId="0" xfId="0" applyFont="1"/>
    <xf numFmtId="3" fontId="9" fillId="0" borderId="0" xfId="0" applyFont="1" applyAlignment="1">
      <alignment vertical="center" wrapText="1"/>
    </xf>
    <xf numFmtId="3" fontId="58" fillId="0" borderId="0" xfId="0" applyFont="1" applyAlignment="1">
      <alignment horizontal="right" vertical="center"/>
    </xf>
    <xf numFmtId="3" fontId="9" fillId="0" borderId="35" xfId="0" applyFont="1" applyBorder="1" applyAlignment="1">
      <alignment wrapText="1"/>
    </xf>
    <xf numFmtId="169" fontId="9" fillId="0" borderId="36" xfId="0" applyNumberFormat="1" applyFont="1" applyBorder="1"/>
    <xf numFmtId="169" fontId="9" fillId="11" borderId="35" xfId="0" applyNumberFormat="1" applyFont="1" applyFill="1" applyBorder="1"/>
    <xf numFmtId="3" fontId="9" fillId="0" borderId="0" xfId="0" applyFont="1" applyAlignment="1">
      <alignment horizontal="left" vertical="center" wrapText="1"/>
    </xf>
    <xf numFmtId="44" fontId="9" fillId="0" borderId="0" xfId="0" applyNumberFormat="1" applyFont="1"/>
    <xf numFmtId="169" fontId="9" fillId="0" borderId="0" xfId="0" applyNumberFormat="1" applyFont="1"/>
    <xf numFmtId="3" fontId="78" fillId="0" borderId="0" xfId="0" applyFont="1"/>
    <xf numFmtId="3" fontId="68" fillId="0" borderId="0" xfId="0" applyFont="1"/>
    <xf numFmtId="169" fontId="68" fillId="0" borderId="0" xfId="0" applyNumberFormat="1" applyFont="1"/>
    <xf numFmtId="169" fontId="68" fillId="11" borderId="35" xfId="0" applyNumberFormat="1" applyFont="1" applyFill="1" applyBorder="1"/>
    <xf numFmtId="3" fontId="68" fillId="0" borderId="0" xfId="0" applyFont="1" applyAlignment="1">
      <alignment horizontal="left" vertical="center" wrapText="1"/>
    </xf>
    <xf numFmtId="169" fontId="9" fillId="15" borderId="35" xfId="0" applyNumberFormat="1" applyFont="1" applyFill="1" applyBorder="1"/>
    <xf numFmtId="3" fontId="9" fillId="0" borderId="0" xfId="0" applyFont="1" applyAlignment="1">
      <alignment horizontal="center" vertical="center" wrapText="1"/>
    </xf>
    <xf numFmtId="0" fontId="9" fillId="11" borderId="35" xfId="0" applyNumberFormat="1" applyFont="1" applyFill="1" applyBorder="1"/>
    <xf numFmtId="3" fontId="9" fillId="11" borderId="35" xfId="0" applyFont="1" applyFill="1" applyBorder="1"/>
    <xf numFmtId="3" fontId="9" fillId="0" borderId="46" xfId="0" applyFont="1" applyBorder="1"/>
    <xf numFmtId="3" fontId="9" fillId="0" borderId="47" xfId="0" applyFont="1" applyBorder="1" applyAlignment="1">
      <alignment horizontal="left" vertical="center" wrapText="1"/>
    </xf>
    <xf numFmtId="3" fontId="9" fillId="0" borderId="48" xfId="0" applyFont="1" applyBorder="1"/>
    <xf numFmtId="3" fontId="1" fillId="0" borderId="10" xfId="0" applyFont="1" applyBorder="1"/>
    <xf numFmtId="3" fontId="79" fillId="3" borderId="14" xfId="0" applyFont="1" applyFill="1" applyBorder="1"/>
    <xf numFmtId="3" fontId="50" fillId="0" borderId="0" xfId="0" applyFont="1" applyAlignment="1">
      <alignment horizontal="center"/>
    </xf>
    <xf numFmtId="3" fontId="50" fillId="0" borderId="0" xfId="0" applyFont="1"/>
    <xf numFmtId="3" fontId="80" fillId="0" borderId="0" xfId="0" applyFont="1"/>
    <xf numFmtId="3" fontId="1" fillId="0" borderId="0" xfId="0" applyFont="1" applyAlignment="1">
      <alignment vertical="top"/>
    </xf>
    <xf numFmtId="3" fontId="61" fillId="0" borderId="0" xfId="0" applyFont="1" applyAlignment="1">
      <alignment vertical="top" wrapText="1"/>
    </xf>
    <xf numFmtId="1" fontId="61" fillId="0" borderId="0" xfId="0" applyNumberFormat="1" applyFont="1" applyAlignment="1">
      <alignment vertical="top" wrapText="1"/>
    </xf>
    <xf numFmtId="3" fontId="63" fillId="0" borderId="0" xfId="0" applyFont="1" applyAlignment="1">
      <alignment vertical="top" wrapText="1"/>
    </xf>
    <xf numFmtId="3" fontId="81" fillId="0" borderId="0" xfId="0" applyFont="1"/>
    <xf numFmtId="3" fontId="1" fillId="0" borderId="0" xfId="0" applyFont="1" applyAlignment="1">
      <alignment horizontal="right"/>
    </xf>
    <xf numFmtId="3" fontId="9" fillId="0" borderId="1" xfId="0" applyFont="1" applyBorder="1"/>
    <xf numFmtId="0" fontId="61" fillId="0" borderId="1" xfId="0" applyNumberFormat="1" applyFont="1" applyBorder="1" applyAlignment="1">
      <alignment wrapText="1"/>
    </xf>
    <xf numFmtId="0" fontId="1" fillId="0" borderId="0" xfId="0" applyNumberFormat="1" applyFont="1"/>
    <xf numFmtId="49" fontId="82" fillId="0" borderId="0" xfId="0" applyNumberFormat="1" applyFont="1"/>
    <xf numFmtId="3" fontId="55" fillId="0" borderId="0" xfId="0" applyFont="1"/>
    <xf numFmtId="49" fontId="9" fillId="0" borderId="1" xfId="0" applyNumberFormat="1" applyFont="1" applyBorder="1"/>
    <xf numFmtId="49" fontId="1" fillId="0" borderId="0" xfId="0" applyNumberFormat="1" applyFont="1"/>
    <xf numFmtId="3" fontId="9" fillId="0" borderId="1" xfId="0" applyFont="1" applyBorder="1" applyAlignment="1">
      <alignment horizontal="left"/>
    </xf>
    <xf numFmtId="0" fontId="27" fillId="0" borderId="1" xfId="0" applyNumberFormat="1" applyFont="1" applyBorder="1" applyAlignment="1">
      <alignment wrapText="1"/>
    </xf>
    <xf numFmtId="3" fontId="7" fillId="16" borderId="1" xfId="0" applyFont="1" applyFill="1" applyBorder="1"/>
    <xf numFmtId="3" fontId="92" fillId="0" borderId="49" xfId="0" applyFont="1" applyBorder="1" applyProtection="1">
      <protection locked="0"/>
    </xf>
    <xf numFmtId="3" fontId="0" fillId="0" borderId="49" xfId="0" applyBorder="1" applyProtection="1">
      <protection locked="0"/>
    </xf>
    <xf numFmtId="3" fontId="1" fillId="2" borderId="23" xfId="0" applyFont="1" applyFill="1" applyBorder="1"/>
    <xf numFmtId="3" fontId="5" fillId="0" borderId="0" xfId="0" applyFont="1" applyAlignment="1">
      <alignment wrapText="1"/>
    </xf>
    <xf numFmtId="3" fontId="5" fillId="0" borderId="0" xfId="0" applyFont="1"/>
    <xf numFmtId="3" fontId="3" fillId="0" borderId="5" xfId="0" applyFont="1" applyBorder="1" applyAlignment="1">
      <alignment horizontal="center"/>
    </xf>
    <xf numFmtId="3" fontId="7" fillId="0" borderId="8" xfId="0" applyFont="1" applyBorder="1"/>
    <xf numFmtId="3" fontId="3" fillId="0" borderId="5" xfId="0" applyFont="1" applyBorder="1"/>
    <xf numFmtId="3" fontId="3" fillId="0" borderId="2" xfId="0" applyFont="1" applyBorder="1"/>
    <xf numFmtId="3" fontId="3" fillId="0" borderId="8" xfId="0" applyFont="1" applyBorder="1" applyAlignment="1">
      <alignment horizontal="center"/>
    </xf>
    <xf numFmtId="3" fontId="3" fillId="0" borderId="3" xfId="0" applyFont="1" applyBorder="1"/>
    <xf numFmtId="3" fontId="7" fillId="0" borderId="15" xfId="0" applyFont="1" applyBorder="1"/>
    <xf numFmtId="0" fontId="7" fillId="0" borderId="5" xfId="0" applyNumberFormat="1" applyFont="1" applyBorder="1" applyAlignment="1">
      <alignment horizontal="left"/>
    </xf>
    <xf numFmtId="3" fontId="7" fillId="0" borderId="6" xfId="0" applyFont="1" applyBorder="1"/>
    <xf numFmtId="3" fontId="15" fillId="0" borderId="7" xfId="0" applyFont="1" applyBorder="1"/>
    <xf numFmtId="1" fontId="7" fillId="0" borderId="7" xfId="0" applyNumberFormat="1" applyFont="1" applyBorder="1"/>
    <xf numFmtId="3" fontId="15" fillId="0" borderId="7" xfId="0" applyFont="1" applyBorder="1" applyAlignment="1">
      <alignment horizontal="center"/>
    </xf>
    <xf numFmtId="3" fontId="19" fillId="0" borderId="5" xfId="0" applyFont="1" applyBorder="1"/>
    <xf numFmtId="3" fontId="7" fillId="3" borderId="23" xfId="0" applyFont="1" applyFill="1" applyBorder="1"/>
    <xf numFmtId="3" fontId="7" fillId="0" borderId="9" xfId="0" applyFont="1" applyBorder="1"/>
    <xf numFmtId="3" fontId="19" fillId="0" borderId="9" xfId="0" applyFont="1" applyBorder="1"/>
    <xf numFmtId="3" fontId="7" fillId="3" borderId="15" xfId="0" applyFont="1" applyFill="1" applyBorder="1"/>
    <xf numFmtId="3" fontId="7" fillId="3" borderId="11" xfId="0" applyFont="1" applyFill="1" applyBorder="1"/>
    <xf numFmtId="3" fontId="7" fillId="3" borderId="44" xfId="0" applyFont="1" applyFill="1" applyBorder="1"/>
    <xf numFmtId="3" fontId="7" fillId="3" borderId="10" xfId="0" applyFont="1" applyFill="1" applyBorder="1"/>
    <xf numFmtId="0" fontId="7" fillId="0" borderId="44" xfId="0" applyNumberFormat="1" applyFont="1" applyBorder="1" applyAlignment="1">
      <alignment horizontal="left"/>
    </xf>
    <xf numFmtId="3" fontId="19" fillId="0" borderId="44" xfId="0" applyFont="1" applyBorder="1"/>
    <xf numFmtId="3" fontId="7" fillId="0" borderId="44" xfId="0" applyFont="1" applyBorder="1"/>
    <xf numFmtId="3" fontId="7" fillId="0" borderId="6" xfId="0" applyFont="1" applyBorder="1" applyAlignment="1">
      <alignment horizontal="left"/>
    </xf>
    <xf numFmtId="3" fontId="7" fillId="0" borderId="5" xfId="0" applyFont="1" applyBorder="1" applyAlignment="1">
      <alignment horizontal="left"/>
    </xf>
    <xf numFmtId="3" fontId="7" fillId="0" borderId="7" xfId="0" applyFont="1" applyBorder="1"/>
    <xf numFmtId="3" fontId="4" fillId="0" borderId="6" xfId="0" applyFont="1" applyBorder="1" applyAlignment="1">
      <alignment horizontal="center"/>
    </xf>
    <xf numFmtId="3" fontId="7" fillId="0" borderId="44" xfId="0" applyFont="1" applyBorder="1" applyAlignment="1">
      <alignment horizontal="left"/>
    </xf>
    <xf numFmtId="3" fontId="15" fillId="0" borderId="6" xfId="0" applyFont="1" applyBorder="1"/>
    <xf numFmtId="3" fontId="15" fillId="0" borderId="44" xfId="0" applyFont="1" applyBorder="1"/>
    <xf numFmtId="3" fontId="15" fillId="0" borderId="6" xfId="0" applyFont="1" applyBorder="1" applyAlignment="1">
      <alignment horizontal="left"/>
    </xf>
    <xf numFmtId="1" fontId="7" fillId="0" borderId="7" xfId="0" applyNumberFormat="1" applyFont="1" applyBorder="1" applyAlignment="1">
      <alignment horizontal="left"/>
    </xf>
    <xf numFmtId="3" fontId="7" fillId="0" borderId="4" xfId="0" applyFont="1" applyBorder="1"/>
    <xf numFmtId="3" fontId="15" fillId="0" borderId="6" xfId="0" applyFont="1" applyBorder="1" applyAlignment="1">
      <alignment horizontal="center"/>
    </xf>
    <xf numFmtId="3" fontId="15" fillId="0" borderId="9" xfId="0" applyFont="1" applyBorder="1" applyAlignment="1">
      <alignment horizontal="center"/>
    </xf>
    <xf numFmtId="3" fontId="15" fillId="0" borderId="2" xfId="0" applyFont="1" applyBorder="1" applyAlignment="1">
      <alignment horizontal="center"/>
    </xf>
    <xf numFmtId="3" fontId="30" fillId="0" borderId="5" xfId="0" applyFont="1" applyBorder="1" applyAlignment="1">
      <alignment horizontal="center"/>
    </xf>
    <xf numFmtId="3" fontId="31" fillId="0" borderId="2" xfId="0" applyFont="1" applyBorder="1"/>
    <xf numFmtId="3" fontId="30" fillId="0" borderId="2" xfId="0" applyFont="1" applyBorder="1" applyAlignment="1">
      <alignment horizontal="center"/>
    </xf>
    <xf numFmtId="3" fontId="15" fillId="0" borderId="3" xfId="0" applyFont="1" applyBorder="1" applyAlignment="1">
      <alignment horizontal="center"/>
    </xf>
    <xf numFmtId="3" fontId="30" fillId="0" borderId="8" xfId="0" applyFont="1" applyBorder="1" applyAlignment="1">
      <alignment horizontal="center"/>
    </xf>
    <xf numFmtId="3" fontId="30" fillId="0" borderId="3" xfId="0" applyFont="1" applyBorder="1"/>
    <xf numFmtId="3" fontId="30" fillId="0" borderId="3" xfId="0" applyFont="1" applyBorder="1" applyAlignment="1">
      <alignment horizontal="center"/>
    </xf>
    <xf numFmtId="3" fontId="30" fillId="0" borderId="4" xfId="0" applyFont="1" applyBorder="1" applyAlignment="1">
      <alignment horizontal="center"/>
    </xf>
    <xf numFmtId="3" fontId="15" fillId="0" borderId="4" xfId="0" applyFont="1" applyBorder="1" applyAlignment="1">
      <alignment horizontal="center"/>
    </xf>
    <xf numFmtId="1" fontId="7" fillId="0" borderId="6" xfId="0" applyNumberFormat="1" applyFont="1" applyBorder="1" applyAlignment="1">
      <alignment horizontal="left"/>
    </xf>
    <xf numFmtId="3" fontId="15" fillId="0" borderId="15" xfId="0" applyFont="1" applyBorder="1" applyAlignment="1">
      <alignment horizontal="left"/>
    </xf>
    <xf numFmtId="3" fontId="4" fillId="0" borderId="5" xfId="0" applyFont="1" applyBorder="1"/>
    <xf numFmtId="3" fontId="9" fillId="0" borderId="3" xfId="0" applyFont="1" applyBorder="1"/>
    <xf numFmtId="3" fontId="15" fillId="0" borderId="44" xfId="0" applyFont="1" applyBorder="1" applyAlignment="1">
      <alignment horizontal="center"/>
    </xf>
    <xf numFmtId="3" fontId="7" fillId="0" borderId="5" xfId="0" applyFont="1" applyBorder="1" applyAlignment="1">
      <alignment horizontal="center"/>
    </xf>
    <xf numFmtId="3" fontId="7" fillId="0" borderId="2" xfId="0" applyFont="1" applyBorder="1"/>
    <xf numFmtId="3" fontId="7" fillId="0" borderId="8" xfId="0" applyFont="1" applyBorder="1" applyAlignment="1">
      <alignment horizontal="right"/>
    </xf>
    <xf numFmtId="0" fontId="7" fillId="0" borderId="5" xfId="0" applyNumberFormat="1" applyFont="1" applyBorder="1" applyAlignment="1">
      <alignment horizontal="center"/>
    </xf>
    <xf numFmtId="3" fontId="15" fillId="0" borderId="8" xfId="0" applyFont="1" applyBorder="1" applyAlignment="1">
      <alignment horizontal="center"/>
    </xf>
    <xf numFmtId="0" fontId="7" fillId="0" borderId="9" xfId="0" applyNumberFormat="1" applyFont="1" applyBorder="1" applyAlignment="1">
      <alignment horizontal="left"/>
    </xf>
    <xf numFmtId="3" fontId="15" fillId="0" borderId="9" xfId="0" applyFont="1" applyBorder="1"/>
    <xf numFmtId="3" fontId="4" fillId="0" borderId="2" xfId="0" applyFont="1" applyBorder="1"/>
    <xf numFmtId="3" fontId="4" fillId="0" borderId="3" xfId="0" applyFont="1" applyBorder="1"/>
    <xf numFmtId="1" fontId="4" fillId="0" borderId="4" xfId="0" applyNumberFormat="1" applyFont="1" applyBorder="1" applyAlignment="1">
      <alignment horizontal="center"/>
    </xf>
    <xf numFmtId="49" fontId="7" fillId="4" borderId="23" xfId="0" applyNumberFormat="1" applyFont="1" applyFill="1" applyBorder="1"/>
    <xf numFmtId="3" fontId="15" fillId="4" borderId="23" xfId="0" applyFont="1" applyFill="1" applyBorder="1"/>
    <xf numFmtId="3" fontId="7" fillId="4" borderId="23" xfId="0" applyFont="1" applyFill="1" applyBorder="1"/>
    <xf numFmtId="3" fontId="1" fillId="4" borderId="23" xfId="0" applyFont="1" applyFill="1" applyBorder="1"/>
    <xf numFmtId="3" fontId="32" fillId="0" borderId="44" xfId="0" applyFont="1" applyBorder="1" applyAlignment="1">
      <alignment horizontal="center"/>
    </xf>
    <xf numFmtId="3" fontId="15" fillId="0" borderId="5" xfId="0" applyFont="1" applyBorder="1" applyAlignment="1">
      <alignment horizontal="center"/>
    </xf>
    <xf numFmtId="3" fontId="8" fillId="0" borderId="6" xfId="0" applyFont="1" applyBorder="1"/>
    <xf numFmtId="1" fontId="7" fillId="0" borderId="8" xfId="0" applyNumberFormat="1" applyFont="1" applyBorder="1"/>
    <xf numFmtId="1" fontId="7" fillId="0" borderId="44" xfId="0" applyNumberFormat="1" applyFont="1" applyBorder="1" applyAlignment="1">
      <alignment horizontal="left"/>
    </xf>
    <xf numFmtId="3" fontId="15" fillId="0" borderId="7" xfId="0" applyFont="1" applyBorder="1" applyAlignment="1">
      <alignment horizontal="left"/>
    </xf>
    <xf numFmtId="3" fontId="33" fillId="0" borderId="8" xfId="0" applyFont="1" applyBorder="1" applyAlignment="1">
      <alignment vertical="top"/>
    </xf>
    <xf numFmtId="3" fontId="33" fillId="0" borderId="8" xfId="0" applyFont="1" applyBorder="1" applyAlignment="1">
      <alignment horizontal="center" vertical="top" wrapText="1"/>
    </xf>
    <xf numFmtId="3" fontId="33" fillId="0" borderId="8" xfId="0" applyFont="1" applyBorder="1" applyAlignment="1">
      <alignment horizontal="center"/>
    </xf>
    <xf numFmtId="3" fontId="35" fillId="0" borderId="8" xfId="0" applyFont="1" applyBorder="1"/>
    <xf numFmtId="3" fontId="35" fillId="0" borderId="8" xfId="0" applyFont="1" applyBorder="1" applyAlignment="1">
      <alignment horizontal="center"/>
    </xf>
    <xf numFmtId="3" fontId="35" fillId="0" borderId="3" xfId="0" applyFont="1" applyBorder="1" applyAlignment="1">
      <alignment horizontal="center"/>
    </xf>
    <xf numFmtId="3" fontId="35" fillId="0" borderId="5" xfId="0" applyFont="1" applyBorder="1" applyAlignment="1">
      <alignment horizontal="center"/>
    </xf>
    <xf numFmtId="3" fontId="7" fillId="0" borderId="3" xfId="0" applyFont="1" applyBorder="1"/>
    <xf numFmtId="3" fontId="35" fillId="0" borderId="2" xfId="0" applyFont="1" applyBorder="1" applyAlignment="1">
      <alignment horizontal="center" wrapText="1"/>
    </xf>
    <xf numFmtId="3" fontId="36" fillId="0" borderId="5" xfId="0" applyFont="1" applyBorder="1" applyAlignment="1">
      <alignment horizontal="center"/>
    </xf>
    <xf numFmtId="3" fontId="37" fillId="0" borderId="7" xfId="0" applyFont="1" applyBorder="1"/>
    <xf numFmtId="49" fontId="7" fillId="0" borderId="7" xfId="0" applyNumberFormat="1" applyFont="1" applyBorder="1"/>
    <xf numFmtId="49" fontId="7" fillId="0" borderId="5" xfId="0" applyNumberFormat="1" applyFont="1" applyBorder="1"/>
    <xf numFmtId="3" fontId="15" fillId="0" borderId="14" xfId="0" applyFont="1" applyBorder="1"/>
    <xf numFmtId="3" fontId="35" fillId="0" borderId="5" xfId="0" applyFont="1" applyBorder="1" applyAlignment="1">
      <alignment vertical="top"/>
    </xf>
    <xf numFmtId="3" fontId="35" fillId="0" borderId="7" xfId="0" applyFont="1" applyBorder="1" applyAlignment="1">
      <alignment horizontal="center"/>
    </xf>
    <xf numFmtId="3" fontId="35" fillId="0" borderId="5" xfId="0" applyFont="1" applyBorder="1" applyAlignment="1">
      <alignment horizontal="center" vertical="top" wrapText="1"/>
    </xf>
    <xf numFmtId="3" fontId="35" fillId="0" borderId="2" xfId="0" applyFont="1" applyBorder="1" applyAlignment="1">
      <alignment horizontal="center"/>
    </xf>
    <xf numFmtId="49" fontId="7" fillId="0" borderId="8" xfId="0" applyNumberFormat="1" applyFont="1" applyBorder="1"/>
    <xf numFmtId="3" fontId="15" fillId="0" borderId="15" xfId="0" applyFont="1" applyBorder="1"/>
    <xf numFmtId="3" fontId="35" fillId="0" borderId="8" xfId="0" applyFont="1" applyBorder="1" applyAlignment="1">
      <alignment horizontal="left"/>
    </xf>
    <xf numFmtId="3" fontId="7" fillId="0" borderId="14" xfId="0" applyFont="1" applyBorder="1"/>
    <xf numFmtId="3" fontId="15" fillId="0" borderId="14" xfId="0" applyFont="1" applyBorder="1" applyAlignment="1">
      <alignment horizontal="left"/>
    </xf>
    <xf numFmtId="3" fontId="35" fillId="0" borderId="5" xfId="0" applyFont="1" applyBorder="1"/>
    <xf numFmtId="3" fontId="35" fillId="0" borderId="7" xfId="0" applyFont="1" applyBorder="1"/>
    <xf numFmtId="3" fontId="7" fillId="0" borderId="25" xfId="0" applyFont="1" applyBorder="1"/>
    <xf numFmtId="3" fontId="38" fillId="0" borderId="8" xfId="0" applyFont="1" applyBorder="1"/>
    <xf numFmtId="3" fontId="15" fillId="0" borderId="2" xfId="0" applyFont="1" applyBorder="1"/>
    <xf numFmtId="1" fontId="7" fillId="0" borderId="9" xfId="0" applyNumberFormat="1" applyFont="1" applyBorder="1" applyAlignment="1">
      <alignment horizontal="left"/>
    </xf>
    <xf numFmtId="3" fontId="15" fillId="0" borderId="8" xfId="0" applyFont="1" applyBorder="1"/>
    <xf numFmtId="49" fontId="7" fillId="0" borderId="5" xfId="0" applyNumberFormat="1" applyFont="1" applyBorder="1" applyAlignment="1">
      <alignment horizontal="left"/>
    </xf>
    <xf numFmtId="1" fontId="7" fillId="0" borderId="23" xfId="0" applyNumberFormat="1" applyFont="1" applyBorder="1"/>
    <xf numFmtId="165" fontId="7" fillId="0" borderId="23" xfId="0" applyNumberFormat="1" applyFont="1" applyBorder="1"/>
    <xf numFmtId="1" fontId="7" fillId="0" borderId="44" xfId="0" applyNumberFormat="1" applyFont="1" applyBorder="1"/>
    <xf numFmtId="3" fontId="4" fillId="0" borderId="8" xfId="0" applyFont="1" applyBorder="1"/>
    <xf numFmtId="3" fontId="4" fillId="0" borderId="9" xfId="0" applyFont="1" applyBorder="1"/>
    <xf numFmtId="3" fontId="3" fillId="0" borderId="14" xfId="0" applyFont="1" applyBorder="1" applyAlignment="1">
      <alignment horizontal="center"/>
    </xf>
    <xf numFmtId="3" fontId="3" fillId="0" borderId="15" xfId="0" applyFont="1" applyBorder="1" applyAlignment="1">
      <alignment horizontal="center"/>
    </xf>
    <xf numFmtId="3" fontId="40" fillId="4" borderId="23" xfId="0" applyFont="1" applyFill="1" applyBorder="1"/>
    <xf numFmtId="3" fontId="26" fillId="4" borderId="23" xfId="0" applyFont="1" applyFill="1" applyBorder="1"/>
    <xf numFmtId="3" fontId="41" fillId="4" borderId="23" xfId="0" applyFont="1" applyFill="1" applyBorder="1" applyAlignment="1">
      <alignment horizontal="center"/>
    </xf>
    <xf numFmtId="3" fontId="15" fillId="4" borderId="23" xfId="0" applyFont="1" applyFill="1" applyBorder="1" applyAlignment="1">
      <alignment horizontal="center"/>
    </xf>
    <xf numFmtId="3" fontId="7" fillId="4" borderId="23" xfId="0" applyFont="1" applyFill="1" applyBorder="1" applyAlignment="1">
      <alignment horizontal="center"/>
    </xf>
    <xf numFmtId="3" fontId="7" fillId="4" borderId="23" xfId="0" applyFont="1" applyFill="1" applyBorder="1" applyAlignment="1">
      <alignment horizontal="right"/>
    </xf>
    <xf numFmtId="10" fontId="7" fillId="0" borderId="5" xfId="0" applyNumberFormat="1" applyFont="1" applyBorder="1"/>
    <xf numFmtId="3" fontId="41" fillId="4" borderId="11" xfId="0" applyFont="1" applyFill="1" applyBorder="1" applyAlignment="1">
      <alignment horizontal="center"/>
    </xf>
    <xf numFmtId="3" fontId="23" fillId="4" borderId="23" xfId="0" applyFont="1" applyFill="1" applyBorder="1"/>
    <xf numFmtId="3" fontId="41" fillId="4" borderId="23" xfId="0" applyFont="1" applyFill="1" applyBorder="1"/>
    <xf numFmtId="3" fontId="43" fillId="4" borderId="23" xfId="0" applyFont="1" applyFill="1" applyBorder="1"/>
    <xf numFmtId="3" fontId="44" fillId="4" borderId="23" xfId="0" applyFont="1" applyFill="1" applyBorder="1"/>
    <xf numFmtId="10" fontId="7" fillId="4" borderId="23" xfId="0" applyNumberFormat="1" applyFont="1" applyFill="1" applyBorder="1"/>
    <xf numFmtId="3" fontId="19" fillId="4" borderId="10" xfId="0" applyFont="1" applyFill="1" applyBorder="1"/>
    <xf numFmtId="164" fontId="7" fillId="4" borderId="23" xfId="0" applyNumberFormat="1" applyFont="1" applyFill="1" applyBorder="1"/>
    <xf numFmtId="3" fontId="19" fillId="4" borderId="23" xfId="0" applyFont="1" applyFill="1" applyBorder="1"/>
    <xf numFmtId="1" fontId="1" fillId="4" borderId="23" xfId="0" applyNumberFormat="1" applyFont="1" applyFill="1" applyBorder="1"/>
    <xf numFmtId="3" fontId="3" fillId="4" borderId="23" xfId="0" applyFont="1" applyFill="1" applyBorder="1"/>
    <xf numFmtId="1" fontId="3" fillId="4" borderId="23" xfId="0" applyNumberFormat="1" applyFont="1" applyFill="1" applyBorder="1"/>
    <xf numFmtId="3" fontId="1" fillId="4" borderId="23" xfId="0" applyFont="1" applyFill="1" applyBorder="1" applyAlignment="1">
      <alignment horizontal="left"/>
    </xf>
    <xf numFmtId="14" fontId="1" fillId="4" borderId="23" xfId="0" applyNumberFormat="1" applyFont="1" applyFill="1" applyBorder="1"/>
    <xf numFmtId="3" fontId="1" fillId="6" borderId="23" xfId="0" applyFont="1" applyFill="1" applyBorder="1"/>
    <xf numFmtId="3" fontId="45" fillId="6" borderId="23" xfId="0" applyFont="1" applyFill="1" applyBorder="1"/>
    <xf numFmtId="1" fontId="1" fillId="6" borderId="23" xfId="0" applyNumberFormat="1" applyFont="1" applyFill="1" applyBorder="1"/>
    <xf numFmtId="1" fontId="45" fillId="4" borderId="23" xfId="0" applyNumberFormat="1" applyFont="1" applyFill="1" applyBorder="1" applyAlignment="1">
      <alignment horizontal="left"/>
    </xf>
    <xf numFmtId="3" fontId="46" fillId="4" borderId="23" xfId="0" applyFont="1" applyFill="1" applyBorder="1" applyAlignment="1">
      <alignment horizontal="left"/>
    </xf>
    <xf numFmtId="3" fontId="1" fillId="4" borderId="23" xfId="0" applyFont="1" applyFill="1" applyBorder="1" applyAlignment="1">
      <alignment horizontal="center"/>
    </xf>
    <xf numFmtId="3" fontId="45" fillId="4" borderId="23" xfId="0" applyFont="1" applyFill="1" applyBorder="1" applyAlignment="1">
      <alignment horizontal="left"/>
    </xf>
    <xf numFmtId="1" fontId="3" fillId="4" borderId="23" xfId="0" applyNumberFormat="1" applyFont="1" applyFill="1" applyBorder="1" applyAlignment="1">
      <alignment horizontal="center"/>
    </xf>
    <xf numFmtId="3" fontId="3" fillId="4" borderId="23" xfId="0" applyFont="1" applyFill="1" applyBorder="1" applyAlignment="1">
      <alignment horizontal="center"/>
    </xf>
    <xf numFmtId="1" fontId="1" fillId="4" borderId="23" xfId="0" applyNumberFormat="1" applyFont="1" applyFill="1" applyBorder="1" applyAlignment="1">
      <alignment horizontal="center"/>
    </xf>
    <xf numFmtId="1" fontId="3" fillId="6" borderId="23" xfId="0" applyNumberFormat="1" applyFont="1" applyFill="1" applyBorder="1" applyAlignment="1">
      <alignment horizontal="center"/>
    </xf>
    <xf numFmtId="3" fontId="3" fillId="6" borderId="23" xfId="0" applyFont="1" applyFill="1" applyBorder="1" applyAlignment="1">
      <alignment horizontal="center"/>
    </xf>
    <xf numFmtId="3" fontId="3" fillId="6" borderId="23" xfId="0" applyFont="1" applyFill="1" applyBorder="1"/>
    <xf numFmtId="3" fontId="1" fillId="6" borderId="23" xfId="0" applyFont="1" applyFill="1" applyBorder="1" applyAlignment="1">
      <alignment horizontal="center"/>
    </xf>
    <xf numFmtId="1" fontId="3" fillId="6" borderId="23" xfId="0" applyNumberFormat="1" applyFont="1" applyFill="1" applyBorder="1"/>
    <xf numFmtId="1" fontId="3" fillId="4" borderId="23" xfId="0" applyNumberFormat="1" applyFont="1" applyFill="1" applyBorder="1" applyAlignment="1">
      <alignment horizontal="left"/>
    </xf>
    <xf numFmtId="3" fontId="3" fillId="4" borderId="23" xfId="0" applyFont="1" applyFill="1" applyBorder="1" applyAlignment="1">
      <alignment horizontal="left"/>
    </xf>
    <xf numFmtId="3" fontId="3" fillId="4" borderId="23" xfId="0" applyFont="1" applyFill="1" applyBorder="1" applyAlignment="1">
      <alignment vertical="top"/>
    </xf>
    <xf numFmtId="1" fontId="3" fillId="4" borderId="23" xfId="0" applyNumberFormat="1" applyFont="1" applyFill="1" applyBorder="1" applyAlignment="1">
      <alignment horizontal="center" vertical="top"/>
    </xf>
    <xf numFmtId="3" fontId="3" fillId="4" borderId="23" xfId="0" applyFont="1" applyFill="1" applyBorder="1" applyAlignment="1">
      <alignment horizontal="center" vertical="top"/>
    </xf>
    <xf numFmtId="1" fontId="46" fillId="4" borderId="23" xfId="0" applyNumberFormat="1" applyFont="1" applyFill="1" applyBorder="1" applyAlignment="1">
      <alignment horizontal="left"/>
    </xf>
    <xf numFmtId="3" fontId="46" fillId="4" borderId="23" xfId="0" applyFont="1" applyFill="1" applyBorder="1" applyAlignment="1">
      <alignment horizontal="center"/>
    </xf>
    <xf numFmtId="164" fontId="3" fillId="6" borderId="23" xfId="0" applyNumberFormat="1" applyFont="1" applyFill="1" applyBorder="1"/>
    <xf numFmtId="3" fontId="1" fillId="4" borderId="23" xfId="0" applyFont="1" applyFill="1" applyBorder="1" applyAlignment="1">
      <alignment vertical="top"/>
    </xf>
    <xf numFmtId="1" fontId="3" fillId="4" borderId="23" xfId="0" applyNumberFormat="1" applyFont="1" applyFill="1" applyBorder="1" applyAlignment="1">
      <alignment horizontal="left" vertical="top"/>
    </xf>
    <xf numFmtId="3" fontId="3" fillId="4" borderId="23" xfId="0" applyFont="1" applyFill="1" applyBorder="1" applyAlignment="1">
      <alignment horizontal="left" vertical="top"/>
    </xf>
    <xf numFmtId="1" fontId="1" fillId="4" borderId="23" xfId="0" applyNumberFormat="1" applyFont="1" applyFill="1" applyBorder="1" applyAlignment="1">
      <alignment horizontal="left"/>
    </xf>
    <xf numFmtId="164" fontId="1" fillId="6" borderId="23" xfId="0" applyNumberFormat="1" applyFont="1" applyFill="1" applyBorder="1"/>
    <xf numFmtId="3" fontId="45" fillId="4" borderId="23" xfId="0" applyFont="1" applyFill="1" applyBorder="1"/>
    <xf numFmtId="164" fontId="1" fillId="4" borderId="23" xfId="0" applyNumberFormat="1" applyFont="1" applyFill="1" applyBorder="1"/>
    <xf numFmtId="3" fontId="9" fillId="6" borderId="23" xfId="0" applyFont="1" applyFill="1" applyBorder="1"/>
    <xf numFmtId="1" fontId="1" fillId="4" borderId="23" xfId="0" applyNumberFormat="1" applyFont="1" applyFill="1" applyBorder="1" applyAlignment="1">
      <alignment horizontal="center" vertical="top"/>
    </xf>
    <xf numFmtId="3" fontId="1" fillId="4" borderId="23" xfId="0" applyFont="1" applyFill="1" applyBorder="1" applyAlignment="1">
      <alignment wrapText="1"/>
    </xf>
    <xf numFmtId="3" fontId="45" fillId="7" borderId="23" xfId="0" applyFont="1" applyFill="1" applyBorder="1"/>
    <xf numFmtId="1" fontId="1" fillId="7" borderId="23" xfId="0" applyNumberFormat="1" applyFont="1" applyFill="1" applyBorder="1"/>
    <xf numFmtId="3" fontId="1" fillId="7" borderId="23" xfId="0" applyFont="1" applyFill="1" applyBorder="1"/>
    <xf numFmtId="3" fontId="14" fillId="4" borderId="23" xfId="0" applyFont="1" applyFill="1" applyBorder="1"/>
    <xf numFmtId="1" fontId="14" fillId="0" borderId="0" xfId="0" applyNumberFormat="1" applyFont="1" applyAlignment="1">
      <alignment horizontal="left"/>
    </xf>
    <xf numFmtId="43" fontId="1" fillId="4" borderId="23" xfId="0" applyNumberFormat="1" applyFont="1" applyFill="1" applyBorder="1"/>
    <xf numFmtId="1" fontId="50" fillId="4" borderId="23" xfId="0" applyNumberFormat="1" applyFont="1" applyFill="1" applyBorder="1"/>
    <xf numFmtId="1" fontId="46" fillId="0" borderId="0" xfId="0" applyNumberFormat="1" applyFont="1" applyAlignment="1">
      <alignment horizontal="left"/>
    </xf>
    <xf numFmtId="3" fontId="46" fillId="0" borderId="0" xfId="0" applyFont="1" applyAlignment="1">
      <alignment horizontal="left"/>
    </xf>
    <xf numFmtId="3" fontId="2" fillId="4" borderId="23" xfId="0" applyFont="1" applyFill="1" applyBorder="1"/>
    <xf numFmtId="3" fontId="51" fillId="4" borderId="23" xfId="0" applyFont="1" applyFill="1" applyBorder="1"/>
    <xf numFmtId="3" fontId="52" fillId="4" borderId="23" xfId="0" applyFont="1" applyFill="1" applyBorder="1" applyAlignment="1">
      <alignment horizontal="center"/>
    </xf>
    <xf numFmtId="3" fontId="9" fillId="4" borderId="23" xfId="0" applyFont="1" applyFill="1" applyBorder="1" applyAlignment="1">
      <alignment horizontal="center"/>
    </xf>
    <xf numFmtId="3" fontId="9" fillId="4" borderId="23" xfId="0" applyFont="1" applyFill="1" applyBorder="1"/>
    <xf numFmtId="3" fontId="1" fillId="8" borderId="23" xfId="0" applyFont="1" applyFill="1" applyBorder="1"/>
    <xf numFmtId="3" fontId="30" fillId="4" borderId="23" xfId="0" applyFont="1" applyFill="1" applyBorder="1"/>
    <xf numFmtId="3" fontId="3" fillId="8" borderId="23" xfId="0" applyFont="1" applyFill="1" applyBorder="1" applyAlignment="1">
      <alignment horizontal="center"/>
    </xf>
    <xf numFmtId="3" fontId="53" fillId="4" borderId="23" xfId="0" applyFont="1" applyFill="1" applyBorder="1" applyAlignment="1">
      <alignment horizontal="center"/>
    </xf>
    <xf numFmtId="3" fontId="1" fillId="8" borderId="23" xfId="0" applyFont="1" applyFill="1" applyBorder="1" applyAlignment="1">
      <alignment horizontal="center"/>
    </xf>
    <xf numFmtId="3" fontId="54" fillId="4" borderId="23" xfId="0" applyFont="1" applyFill="1" applyBorder="1"/>
    <xf numFmtId="3" fontId="55" fillId="4" borderId="23" xfId="0" applyFont="1" applyFill="1" applyBorder="1"/>
    <xf numFmtId="3" fontId="1" fillId="4" borderId="23" xfId="0" applyFont="1" applyFill="1" applyBorder="1" applyAlignment="1">
      <alignment vertical="center"/>
    </xf>
    <xf numFmtId="3" fontId="9" fillId="0" borderId="2" xfId="0" applyFont="1" applyBorder="1" applyAlignment="1">
      <alignment vertical="center"/>
    </xf>
    <xf numFmtId="3" fontId="1" fillId="0" borderId="3" xfId="0" applyFont="1" applyBorder="1" applyAlignment="1">
      <alignment horizontal="center" vertical="center"/>
    </xf>
    <xf numFmtId="3" fontId="1" fillId="6" borderId="23" xfId="0" applyFont="1" applyFill="1" applyBorder="1" applyAlignment="1">
      <alignment vertical="center"/>
    </xf>
    <xf numFmtId="3" fontId="1" fillId="6" borderId="15" xfId="0" applyFont="1" applyFill="1" applyBorder="1" applyAlignment="1">
      <alignment horizontal="center" vertical="center"/>
    </xf>
    <xf numFmtId="3" fontId="1" fillId="4" borderId="23" xfId="0" applyFont="1" applyFill="1" applyBorder="1" applyAlignment="1">
      <alignment horizontal="center" vertical="center"/>
    </xf>
    <xf numFmtId="49" fontId="1" fillId="4" borderId="23" xfId="0" applyNumberFormat="1" applyFont="1" applyFill="1" applyBorder="1"/>
    <xf numFmtId="3" fontId="1" fillId="0" borderId="2" xfId="0" applyFont="1" applyBorder="1"/>
    <xf numFmtId="3" fontId="1" fillId="0" borderId="6" xfId="0" applyFont="1" applyBorder="1"/>
    <xf numFmtId="3" fontId="2" fillId="8" borderId="23" xfId="0" applyFont="1" applyFill="1" applyBorder="1"/>
    <xf numFmtId="3" fontId="3" fillId="8" borderId="23" xfId="0" applyFont="1" applyFill="1" applyBorder="1"/>
    <xf numFmtId="3" fontId="9" fillId="8" borderId="23" xfId="0" applyFont="1" applyFill="1" applyBorder="1" applyAlignment="1">
      <alignment horizontal="center"/>
    </xf>
    <xf numFmtId="3" fontId="9" fillId="8" borderId="23" xfId="0" applyFont="1" applyFill="1" applyBorder="1"/>
    <xf numFmtId="3" fontId="7" fillId="8" borderId="23" xfId="0" applyFont="1" applyFill="1" applyBorder="1"/>
    <xf numFmtId="49" fontId="1" fillId="8" borderId="23" xfId="0" applyNumberFormat="1" applyFont="1" applyFill="1" applyBorder="1" applyAlignment="1">
      <alignment horizontal="center"/>
    </xf>
    <xf numFmtId="3" fontId="1" fillId="8" borderId="23" xfId="0" applyFont="1" applyFill="1" applyBorder="1" applyAlignment="1">
      <alignment vertical="center"/>
    </xf>
    <xf numFmtId="3" fontId="1" fillId="0" borderId="2" xfId="0" applyFont="1" applyBorder="1" applyAlignment="1">
      <alignment horizontal="center" vertical="center"/>
    </xf>
    <xf numFmtId="49" fontId="1" fillId="4" borderId="10" xfId="0" applyNumberFormat="1" applyFont="1" applyFill="1" applyBorder="1"/>
    <xf numFmtId="0" fontId="18" fillId="8" borderId="23" xfId="0" applyNumberFormat="1" applyFont="1" applyFill="1" applyBorder="1"/>
    <xf numFmtId="0" fontId="18" fillId="8" borderId="23" xfId="0" applyNumberFormat="1" applyFont="1" applyFill="1" applyBorder="1" applyAlignment="1">
      <alignment wrapText="1"/>
    </xf>
    <xf numFmtId="0" fontId="57" fillId="8" borderId="23" xfId="0" applyNumberFormat="1" applyFont="1" applyFill="1" applyBorder="1" applyAlignment="1">
      <alignment wrapText="1"/>
    </xf>
    <xf numFmtId="0" fontId="18" fillId="8" borderId="23" xfId="0" applyNumberFormat="1" applyFont="1" applyFill="1" applyBorder="1" applyAlignment="1">
      <alignment horizontal="center" vertical="center"/>
    </xf>
    <xf numFmtId="0" fontId="18" fillId="8" borderId="23" xfId="0" applyNumberFormat="1" applyFont="1" applyFill="1" applyBorder="1" applyAlignment="1">
      <alignment horizontal="center"/>
    </xf>
    <xf numFmtId="0" fontId="63" fillId="8" borderId="23" xfId="0" applyNumberFormat="1" applyFont="1" applyFill="1" applyBorder="1" applyAlignment="1">
      <alignment vertical="center"/>
    </xf>
    <xf numFmtId="3" fontId="20" fillId="8" borderId="23" xfId="0" applyFont="1" applyFill="1" applyBorder="1" applyAlignment="1">
      <alignment vertical="center"/>
    </xf>
    <xf numFmtId="1" fontId="18" fillId="8" borderId="23" xfId="0" applyNumberFormat="1" applyFont="1" applyFill="1" applyBorder="1"/>
    <xf numFmtId="3" fontId="1" fillId="0" borderId="4" xfId="0" applyFont="1" applyBorder="1" applyAlignment="1">
      <alignment horizontal="center" vertical="center"/>
    </xf>
    <xf numFmtId="3" fontId="30" fillId="8" borderId="23" xfId="0" applyFont="1" applyFill="1" applyBorder="1"/>
    <xf numFmtId="3" fontId="68" fillId="10" borderId="23" xfId="0" applyFont="1" applyFill="1" applyBorder="1"/>
    <xf numFmtId="3" fontId="69" fillId="10" borderId="23" xfId="0" applyFont="1" applyFill="1" applyBorder="1"/>
    <xf numFmtId="3" fontId="9" fillId="0" borderId="9" xfId="0" applyFont="1" applyBorder="1"/>
    <xf numFmtId="3" fontId="9" fillId="0" borderId="6" xfId="0" applyFont="1" applyBorder="1"/>
    <xf numFmtId="3" fontId="9" fillId="0" borderId="6" xfId="0" applyFont="1" applyBorder="1" applyAlignment="1">
      <alignment horizontal="center"/>
    </xf>
    <xf numFmtId="49" fontId="9" fillId="0" borderId="9" xfId="0" applyNumberFormat="1" applyFont="1" applyBorder="1"/>
    <xf numFmtId="3" fontId="14" fillId="12" borderId="2" xfId="0" applyFont="1" applyFill="1" applyBorder="1"/>
    <xf numFmtId="3" fontId="14" fillId="12" borderId="3" xfId="0" applyFont="1" applyFill="1" applyBorder="1"/>
    <xf numFmtId="3" fontId="14" fillId="12" borderId="4" xfId="0" applyFont="1" applyFill="1" applyBorder="1" applyAlignment="1">
      <alignment vertical="center"/>
    </xf>
    <xf numFmtId="3" fontId="14" fillId="0" borderId="7" xfId="0" applyFont="1" applyBorder="1"/>
    <xf numFmtId="3" fontId="58" fillId="8" borderId="23" xfId="0" applyFont="1" applyFill="1" applyBorder="1" applyAlignment="1">
      <alignment horizontal="center" vertical="center" wrapText="1"/>
    </xf>
    <xf numFmtId="3" fontId="58" fillId="0" borderId="42" xfId="0" applyFont="1" applyBorder="1" applyAlignment="1">
      <alignment horizontal="center" vertical="center" wrapText="1"/>
    </xf>
    <xf numFmtId="3" fontId="58" fillId="0" borderId="41" xfId="0" applyFont="1" applyBorder="1" applyAlignment="1">
      <alignment horizontal="center" vertical="center" wrapText="1"/>
    </xf>
    <xf numFmtId="3" fontId="61" fillId="0" borderId="41" xfId="0" applyFont="1" applyBorder="1" applyAlignment="1">
      <alignment vertical="center" wrapText="1"/>
    </xf>
    <xf numFmtId="3" fontId="61" fillId="0" borderId="42" xfId="0" applyFont="1" applyBorder="1" applyAlignment="1">
      <alignment vertical="center" wrapText="1"/>
    </xf>
    <xf numFmtId="3" fontId="9" fillId="0" borderId="41" xfId="0" applyFont="1" applyBorder="1" applyAlignment="1">
      <alignment vertical="center" wrapText="1"/>
    </xf>
    <xf numFmtId="3" fontId="9" fillId="0" borderId="42" xfId="0" applyFont="1" applyBorder="1" applyAlignment="1">
      <alignment vertical="center" wrapText="1"/>
    </xf>
    <xf numFmtId="3" fontId="9" fillId="0" borderId="41" xfId="0" applyFont="1" applyBorder="1"/>
    <xf numFmtId="3" fontId="9" fillId="0" borderId="42" xfId="0" applyFont="1" applyBorder="1"/>
    <xf numFmtId="3" fontId="9" fillId="0" borderId="42" xfId="0" applyFont="1" applyBorder="1" applyAlignment="1">
      <alignment horizontal="center" vertical="center" wrapText="1"/>
    </xf>
    <xf numFmtId="3" fontId="14" fillId="0" borderId="0" xfId="0" applyFont="1" applyAlignment="1">
      <alignment horizontal="center" wrapText="1"/>
    </xf>
    <xf numFmtId="3" fontId="1" fillId="0" borderId="9" xfId="0" applyFont="1" applyBorder="1"/>
    <xf numFmtId="3" fontId="45" fillId="0" borderId="0" xfId="0" applyFont="1"/>
    <xf numFmtId="3" fontId="1" fillId="0" borderId="5" xfId="0" applyFont="1" applyBorder="1"/>
    <xf numFmtId="3" fontId="1" fillId="0" borderId="8" xfId="0" applyFont="1" applyBorder="1"/>
    <xf numFmtId="3" fontId="1" fillId="0" borderId="15" xfId="0" applyFont="1" applyBorder="1"/>
    <xf numFmtId="3" fontId="1" fillId="10" borderId="23" xfId="0" applyFont="1" applyFill="1" applyBorder="1"/>
    <xf numFmtId="166" fontId="1" fillId="10" borderId="23" xfId="0" applyNumberFormat="1" applyFont="1" applyFill="1" applyBorder="1"/>
    <xf numFmtId="3" fontId="1" fillId="0" borderId="25" xfId="0" applyFont="1" applyBorder="1"/>
    <xf numFmtId="3" fontId="79" fillId="3" borderId="23" xfId="0" applyFont="1" applyFill="1" applyBorder="1"/>
    <xf numFmtId="3" fontId="5" fillId="0" borderId="0" xfId="0" applyFont="1" applyAlignment="1">
      <alignment horizontal="left" wrapText="1"/>
    </xf>
    <xf numFmtId="3" fontId="15" fillId="0" borderId="9" xfId="0" applyFont="1" applyBorder="1" applyAlignment="1">
      <alignment horizontal="center"/>
    </xf>
    <xf numFmtId="3" fontId="10" fillId="0" borderId="0" xfId="0" applyFont="1" applyAlignment="1">
      <alignment horizontal="center"/>
    </xf>
    <xf numFmtId="3" fontId="1" fillId="4" borderId="9" xfId="0" applyFont="1" applyFill="1" applyBorder="1" applyAlignment="1">
      <alignment horizontal="center" vertical="center"/>
    </xf>
    <xf numFmtId="3" fontId="1" fillId="4" borderId="9" xfId="0" applyFont="1" applyFill="1" applyBorder="1" applyAlignment="1">
      <alignment horizontal="center" vertical="center" wrapText="1"/>
    </xf>
    <xf numFmtId="3" fontId="3" fillId="4" borderId="9" xfId="0" applyFont="1" applyFill="1" applyBorder="1" applyAlignment="1">
      <alignment horizontal="center"/>
    </xf>
    <xf numFmtId="49" fontId="1" fillId="0" borderId="9" xfId="0" applyNumberFormat="1" applyFont="1" applyBorder="1" applyAlignment="1">
      <alignment horizontal="left"/>
    </xf>
    <xf numFmtId="3" fontId="1" fillId="0" borderId="9" xfId="0" applyFont="1" applyBorder="1" applyAlignment="1">
      <alignment horizontal="left"/>
    </xf>
    <xf numFmtId="49" fontId="1" fillId="8" borderId="23" xfId="0" applyNumberFormat="1" applyFont="1" applyFill="1" applyBorder="1" applyAlignment="1">
      <alignment horizontal="left"/>
    </xf>
    <xf numFmtId="3" fontId="1" fillId="8" borderId="23" xfId="0" applyFont="1" applyFill="1" applyBorder="1" applyAlignment="1">
      <alignment horizontal="left"/>
    </xf>
    <xf numFmtId="0" fontId="61" fillId="8" borderId="2" xfId="0" applyNumberFormat="1" applyFont="1" applyFill="1" applyBorder="1" applyAlignment="1">
      <alignment horizontal="center" vertical="center"/>
    </xf>
    <xf numFmtId="0" fontId="18" fillId="8" borderId="2" xfId="0" applyNumberFormat="1" applyFont="1" applyFill="1" applyBorder="1" applyAlignment="1">
      <alignment horizontal="center" vertical="center" wrapText="1"/>
    </xf>
    <xf numFmtId="3" fontId="18" fillId="8" borderId="2" xfId="0" applyFont="1" applyFill="1" applyBorder="1" applyAlignment="1">
      <alignment horizontal="center" vertical="center"/>
    </xf>
    <xf numFmtId="0" fontId="18" fillId="8" borderId="15" xfId="0" applyNumberFormat="1" applyFont="1" applyFill="1" applyBorder="1" applyAlignment="1">
      <alignment horizontal="center" vertical="center"/>
    </xf>
    <xf numFmtId="0" fontId="62" fillId="8" borderId="2" xfId="0" applyNumberFormat="1" applyFont="1" applyFill="1" applyBorder="1" applyAlignment="1">
      <alignment horizontal="center" vertical="center"/>
    </xf>
    <xf numFmtId="0" fontId="17" fillId="8" borderId="2" xfId="0" applyNumberFormat="1" applyFont="1" applyFill="1" applyBorder="1" applyAlignment="1">
      <alignment vertical="center"/>
    </xf>
    <xf numFmtId="3" fontId="62" fillId="8" borderId="2" xfId="0" applyFont="1" applyFill="1" applyBorder="1" applyAlignment="1">
      <alignment horizontal="center" vertical="center"/>
    </xf>
    <xf numFmtId="3" fontId="17" fillId="8" borderId="2" xfId="0" applyFont="1" applyFill="1" applyBorder="1" applyAlignment="1">
      <alignment vertical="center"/>
    </xf>
    <xf numFmtId="0" fontId="60" fillId="8" borderId="2" xfId="0" applyNumberFormat="1" applyFont="1" applyFill="1" applyBorder="1" applyAlignment="1">
      <alignment horizontal="center" vertical="center"/>
    </xf>
    <xf numFmtId="0" fontId="20" fillId="8" borderId="2" xfId="0" applyNumberFormat="1" applyFont="1" applyFill="1" applyBorder="1" applyAlignment="1">
      <alignment vertical="center" wrapText="1"/>
    </xf>
    <xf numFmtId="0" fontId="56" fillId="8" borderId="23" xfId="0" applyNumberFormat="1" applyFont="1" applyFill="1" applyBorder="1" applyAlignment="1">
      <alignment wrapText="1"/>
    </xf>
    <xf numFmtId="0" fontId="57" fillId="8" borderId="23" xfId="0" applyNumberFormat="1" applyFont="1" applyFill="1" applyBorder="1" applyAlignment="1">
      <alignment wrapText="1"/>
    </xf>
    <xf numFmtId="3" fontId="1" fillId="8" borderId="9" xfId="0" applyFont="1" applyFill="1" applyBorder="1" applyAlignment="1">
      <alignment horizontal="center"/>
    </xf>
    <xf numFmtId="3" fontId="68" fillId="10" borderId="23" xfId="0" applyFont="1" applyFill="1" applyBorder="1" applyAlignment="1">
      <alignment wrapText="1"/>
    </xf>
    <xf numFmtId="3" fontId="72" fillId="0" borderId="30" xfId="0" applyFont="1" applyBorder="1" applyAlignment="1">
      <alignment horizontal="center" vertical="center" wrapText="1"/>
    </xf>
    <xf numFmtId="3" fontId="59" fillId="0" borderId="0" xfId="0" applyFont="1" applyAlignment="1">
      <alignment horizontal="center" vertical="center" wrapText="1"/>
    </xf>
    <xf numFmtId="3" fontId="3" fillId="3" borderId="43" xfId="0" applyFont="1" applyFill="1" applyBorder="1" applyAlignment="1">
      <alignment horizontal="center"/>
    </xf>
    <xf numFmtId="3" fontId="14" fillId="0" borderId="37" xfId="0" applyFont="1" applyBorder="1" applyAlignment="1">
      <alignment horizontal="center" wrapText="1"/>
    </xf>
    <xf numFmtId="3" fontId="58" fillId="0" borderId="30" xfId="0" applyFont="1" applyBorder="1" applyAlignment="1">
      <alignment horizontal="center" vertical="center" wrapText="1"/>
    </xf>
    <xf numFmtId="3" fontId="75" fillId="0" borderId="37" xfId="0" applyFont="1" applyBorder="1" applyAlignment="1">
      <alignment horizontal="center"/>
    </xf>
    <xf numFmtId="3" fontId="75" fillId="0" borderId="39" xfId="0" applyFont="1" applyBorder="1" applyAlignment="1">
      <alignment horizontal="center"/>
    </xf>
    <xf numFmtId="3" fontId="75" fillId="0" borderId="41" xfId="0" applyFont="1" applyBorder="1" applyAlignment="1">
      <alignment horizontal="center"/>
    </xf>
    <xf numFmtId="3" fontId="3" fillId="3" borderId="41" xfId="0" applyFont="1" applyFill="1" applyBorder="1" applyAlignment="1">
      <alignment horizontal="center"/>
    </xf>
    <xf numFmtId="0" fontId="9" fillId="11" borderId="16" xfId="0" applyNumberFormat="1" applyFont="1" applyFill="1" applyBorder="1" applyAlignment="1">
      <alignment horizontal="left" vertical="top" wrapText="1"/>
    </xf>
    <xf numFmtId="0" fontId="17" fillId="13" borderId="22" xfId="0" applyNumberFormat="1" applyFont="1" applyFill="1" applyBorder="1" applyAlignment="1">
      <alignment horizontal="left" vertical="center" wrapText="1"/>
    </xf>
    <xf numFmtId="0" fontId="17" fillId="14" borderId="29" xfId="0" applyNumberFormat="1" applyFont="1" applyFill="1" applyBorder="1" applyAlignment="1">
      <alignment horizontal="center" vertical="center" wrapText="1"/>
    </xf>
    <xf numFmtId="0" fontId="17" fillId="14" borderId="28" xfId="0" applyNumberFormat="1" applyFont="1" applyFill="1" applyBorder="1" applyAlignment="1">
      <alignment horizontal="center" vertical="center" wrapText="1"/>
    </xf>
    <xf numFmtId="3" fontId="9" fillId="11" borderId="28" xfId="0" applyFont="1" applyFill="1" applyBorder="1" applyAlignment="1">
      <alignment horizontal="center" vertical="center"/>
    </xf>
    <xf numFmtId="0" fontId="6" fillId="0" borderId="44" xfId="0" applyNumberFormat="1" applyFont="1" applyBorder="1" applyAlignment="1"/>
    <xf numFmtId="3" fontId="0" fillId="0" borderId="0" xfId="0" applyAlignment="1"/>
    <xf numFmtId="0" fontId="6" fillId="0" borderId="6" xfId="0" applyNumberFormat="1" applyFont="1" applyBorder="1" applyAlignment="1"/>
    <xf numFmtId="0" fontId="6" fillId="0" borderId="10" xfId="0" applyNumberFormat="1" applyFont="1" applyBorder="1" applyAlignment="1"/>
    <xf numFmtId="0" fontId="6" fillId="0" borderId="23" xfId="0" applyNumberFormat="1" applyFont="1" applyBorder="1" applyAlignment="1"/>
    <xf numFmtId="0" fontId="6" fillId="0" borderId="4" xfId="0" applyNumberFormat="1" applyFont="1" applyBorder="1" applyAlignment="1"/>
    <xf numFmtId="0" fontId="6" fillId="0" borderId="3" xfId="0" applyNumberFormat="1" applyFont="1" applyBorder="1" applyAlignment="1"/>
    <xf numFmtId="0" fontId="6" fillId="0" borderId="15" xfId="0" applyNumberFormat="1" applyFont="1" applyBorder="1" applyAlignment="1"/>
    <xf numFmtId="0" fontId="6" fillId="0" borderId="22" xfId="0" applyNumberFormat="1" applyFont="1" applyBorder="1" applyAlignment="1"/>
    <xf numFmtId="0" fontId="6" fillId="0" borderId="17" xfId="0" applyNumberFormat="1" applyFont="1" applyBorder="1" applyAlignment="1"/>
    <xf numFmtId="0" fontId="6" fillId="0" borderId="18" xfId="0" applyNumberFormat="1" applyFont="1" applyBorder="1" applyAlignment="1"/>
    <xf numFmtId="0" fontId="6" fillId="0" borderId="19" xfId="0" applyNumberFormat="1" applyFont="1" applyBorder="1" applyAlignment="1"/>
    <xf numFmtId="0" fontId="6" fillId="0" borderId="20" xfId="0" applyNumberFormat="1" applyFont="1" applyBorder="1" applyAlignment="1"/>
    <xf numFmtId="0" fontId="6" fillId="0" borderId="24" xfId="0" applyNumberFormat="1" applyFont="1" applyBorder="1" applyAlignment="1"/>
    <xf numFmtId="0" fontId="6" fillId="0" borderId="21" xfId="0" applyNumberFormat="1" applyFont="1" applyBorder="1" applyAlignment="1"/>
    <xf numFmtId="0" fontId="6" fillId="0" borderId="26" xfId="0" applyNumberFormat="1" applyFont="1" applyBorder="1" applyAlignment="1"/>
    <xf numFmtId="0" fontId="6" fillId="0" borderId="29" xfId="0" applyNumberFormat="1" applyFont="1" applyBorder="1" applyAlignment="1"/>
    <xf numFmtId="0" fontId="6" fillId="0" borderId="31" xfId="0" applyNumberFormat="1" applyFont="1" applyBorder="1" applyAlignment="1"/>
    <xf numFmtId="0" fontId="6" fillId="0" borderId="32" xfId="0" applyNumberFormat="1" applyFont="1" applyBorder="1" applyAlignment="1"/>
    <xf numFmtId="0" fontId="6" fillId="0" borderId="38" xfId="0" applyNumberFormat="1" applyFont="1" applyBorder="1" applyAlignment="1"/>
    <xf numFmtId="0" fontId="6" fillId="0" borderId="7" xfId="0" applyNumberFormat="1" applyFont="1" applyBorder="1" applyAlignment="1"/>
    <xf numFmtId="0" fontId="6" fillId="0" borderId="40" xfId="0" applyNumberFormat="1" applyFont="1" applyBorder="1" applyAlignment="1"/>
    <xf numFmtId="0" fontId="6" fillId="0" borderId="42" xfId="0" applyNumberFormat="1" applyFont="1" applyBorder="1" applyAlignment="1"/>
    <xf numFmtId="0" fontId="6" fillId="0" borderId="45" xfId="0" applyNumberFormat="1" applyFont="1" applyBorder="1" applyAlignment="1"/>
  </cellXfs>
  <cellStyles count="1">
    <cellStyle name="Normal" xfId="0" builtinId="0"/>
  </cellStyles>
  <dxfs count="8">
    <dxf>
      <font>
        <color rgb="FFFF0000"/>
      </font>
      <fill>
        <patternFill patternType="solid">
          <fgColor rgb="FFFFFF00"/>
          <bgColor rgb="FFFFFF00"/>
        </patternFill>
      </fill>
    </dxf>
    <dxf>
      <font>
        <color rgb="FFFF0000"/>
      </font>
      <fill>
        <patternFill patternType="solid">
          <fgColor rgb="FFFFFF00"/>
          <bgColor rgb="FFFFFF00"/>
        </patternFill>
      </fill>
    </dxf>
    <dxf>
      <font>
        <color rgb="FFFF0000"/>
      </font>
      <fill>
        <patternFill patternType="solid">
          <fgColor rgb="FFFFFF00"/>
          <bgColor rgb="FFFFFF00"/>
        </patternFill>
      </fill>
    </dxf>
    <dxf>
      <font>
        <color rgb="FFFF0000"/>
      </font>
      <fill>
        <patternFill patternType="solid">
          <fgColor rgb="FFFFFF00"/>
          <bgColor rgb="FFFFFF00"/>
        </patternFill>
      </fill>
    </dxf>
    <dxf>
      <font>
        <color rgb="FFFF0000"/>
      </font>
      <fill>
        <patternFill patternType="solid">
          <fgColor rgb="FFFFFF00"/>
          <bgColor rgb="FFFFFF00"/>
        </patternFill>
      </fill>
    </dxf>
    <dxf>
      <font>
        <color rgb="FFFF0000"/>
      </font>
      <fill>
        <patternFill patternType="solid">
          <fgColor rgb="FFFFFF00"/>
          <bgColor rgb="FFFFFF00"/>
        </patternFill>
      </fill>
    </dxf>
    <dxf>
      <font>
        <color rgb="FFFF0000"/>
      </font>
      <fill>
        <patternFill patternType="solid">
          <fgColor rgb="FFFFFF00"/>
          <bgColor rgb="FFFFFF00"/>
        </patternFill>
      </fill>
    </dxf>
    <dxf>
      <fill>
        <patternFill patternType="solid">
          <fgColor rgb="FFFF99CC"/>
          <bgColor rgb="FFFF99CC"/>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comments1.xml.rels><?xml version="1.0" encoding="UTF-8" standalone="yes"?>
<Relationships xmlns="http://schemas.openxmlformats.org/package/2006/relationships"><Relationship Id="rId1" Type="http://customschemas.google.com/relationships/workbookmetadata" Target="commentsmeta0"/></Relationships>
</file>

<file path=xl/_rels/comments2.xml.rels><?xml version="1.0" encoding="UTF-8" standalone="yes"?>
<Relationships xmlns="http://schemas.openxmlformats.org/package/2006/relationships"><Relationship Id="rId1" Type="http://customschemas.google.com/relationships/workbookmetadata" Target="commentsmeta1"/></Relationships>
</file>

<file path=xl/_rels/comments3.xml.rels><?xml version="1.0" encoding="UTF-8" standalone="yes"?>
<Relationships xmlns="http://schemas.openxmlformats.org/package/2006/relationships"><Relationship Id="rId1" Type="http://customschemas.google.com/relationships/workbookmetadata" Target="commentsmeta2"/></Relationships>
</file>

<file path=xl/_rels/comments4.xml.rels><?xml version="1.0" encoding="UTF-8" standalone="yes"?>
<Relationships xmlns="http://schemas.openxmlformats.org/package/2006/relationships"><Relationship Id="rId1" Type="http://customschemas.google.com/relationships/workbookmetadata" Target="commentsmeta3"/></Relationships>
</file>

<file path=xl/_rels/comments5.xml.rels><?xml version="1.0" encoding="UTF-8" standalone="yes"?>
<Relationships xmlns="http://schemas.openxmlformats.org/package/2006/relationships"><Relationship Id="rId1" Type="http://customschemas.google.com/relationships/workbookmetadata" Target="commentsmeta4"/></Relationships>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26" Type="http://schemas.openxmlformats.org/officeDocument/2006/relationships/customXml" Target="../customXml/item3.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25" Type="http://schemas.openxmlformats.org/officeDocument/2006/relationships/customXml" Target="../customXml/item2.xml"/><Relationship Id="rId2" Type="http://schemas.openxmlformats.org/officeDocument/2006/relationships/worksheet" Target="worksheets/sheet2.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ustomXml" Target="../customXml/item1.xml"/><Relationship Id="rId5" Type="http://schemas.openxmlformats.org/officeDocument/2006/relationships/worksheet" Target="worksheets/sheet5.xml"/><Relationship Id="rId23" Type="http://schemas.openxmlformats.org/officeDocument/2006/relationships/calcChain" Target="calcChain.xml"/><Relationship Id="rId10" Type="http://schemas.openxmlformats.org/officeDocument/2006/relationships/worksheet" Target="worksheets/sheet10.xml"/><Relationship Id="rId19" Type="http://customschemas.google.com/relationships/workbookmetadata" Target="metadata"/><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 Id="rId27" Type="http://schemas.microsoft.com/office/2006/relationships/vbaProject" Target="vbaProject.bin"/></Relationships>
</file>

<file path=xl/drawings/drawing1.xml><?xml version="1.0" encoding="utf-8"?>
<xdr:wsDr xmlns:xdr="http://schemas.openxmlformats.org/drawingml/2006/spreadsheetDrawing" xmlns:a="http://schemas.openxmlformats.org/drawingml/2006/main">
  <xdr:oneCellAnchor>
    <xdr:from>
      <xdr:col>13</xdr:col>
      <xdr:colOff>-9525</xdr:colOff>
      <xdr:row>35</xdr:row>
      <xdr:rowOff>152400</xdr:rowOff>
    </xdr:from>
    <xdr:ext cx="9220200" cy="7400925"/>
    <xdr:sp macro="" textlink="">
      <xdr:nvSpPr>
        <xdr:cNvPr id="3" name="Shape 3">
          <a:extLst>
            <a:ext uri="{FF2B5EF4-FFF2-40B4-BE49-F238E27FC236}">
              <a16:creationId xmlns:a16="http://schemas.microsoft.com/office/drawing/2014/main" id="{00000000-0008-0000-0B00-000003000000}"/>
            </a:ext>
          </a:extLst>
        </xdr:cNvPr>
        <xdr:cNvSpPr/>
      </xdr:nvSpPr>
      <xdr:spPr>
        <a:xfrm>
          <a:off x="745425" y="93825"/>
          <a:ext cx="9201150" cy="7372350"/>
        </a:xfrm>
        <a:prstGeom prst="rect">
          <a:avLst/>
        </a:prstGeom>
        <a:solidFill>
          <a:srgbClr val="F2F2F2"/>
        </a:solidFill>
        <a:ln w="28575" cap="flat" cmpd="sng">
          <a:solidFill>
            <a:srgbClr val="7F7F7F"/>
          </a:solidFill>
          <a:prstDash val="solid"/>
          <a:miter lim="800000"/>
          <a:headEnd type="none" w="sm" len="sm"/>
          <a:tailEnd type="none" w="sm" len="sm"/>
        </a:ln>
      </xdr:spPr>
      <xdr:txBody>
        <a:bodyPr spcFirstLastPara="1" wrap="square" lIns="91425" tIns="45700" rIns="91425" bIns="45700" anchor="t" anchorCtr="0">
          <a:noAutofit/>
        </a:bodyPr>
        <a:lstStyle/>
        <a:p>
          <a:pPr marL="0" lvl="0" indent="0" algn="l" rtl="0">
            <a:spcBef>
              <a:spcPts val="0"/>
            </a:spcBef>
            <a:spcAft>
              <a:spcPts val="0"/>
            </a:spcAft>
            <a:buNone/>
          </a:pPr>
          <a:r>
            <a:rPr lang="en-US" sz="1300" b="1" i="0" u="none" strike="noStrike">
              <a:solidFill>
                <a:srgbClr val="000000"/>
              </a:solidFill>
              <a:latin typeface="Calibri"/>
              <a:ea typeface="Calibri"/>
              <a:cs typeface="Calibri"/>
              <a:sym typeface="Calibri"/>
            </a:rPr>
            <a:t>Excess Cost Calculation Instructions </a:t>
          </a:r>
          <a:endParaRPr sz="1400"/>
        </a:p>
        <a:p>
          <a:pPr marL="0" lvl="0" indent="0" algn="l" rtl="0">
            <a:spcBef>
              <a:spcPts val="0"/>
            </a:spcBef>
            <a:spcAft>
              <a:spcPts val="0"/>
            </a:spcAft>
            <a:buNone/>
          </a:pPr>
          <a:r>
            <a:rPr lang="en-US" sz="1100" i="0" u="none" strike="noStrike">
              <a:solidFill>
                <a:srgbClr val="000000"/>
              </a:solidFill>
              <a:latin typeface="Calibri"/>
              <a:ea typeface="Calibri"/>
              <a:cs typeface="Calibri"/>
              <a:sym typeface="Calibri"/>
            </a:rPr>
            <a:t>IDEA funds must only be used to pay the excess costs of providing special education and related services to children with disabilities.  34 CFR § 300.202(a)(2).  34 CFR § 300.16 defines the term to mean costs that are in  excess of the average annual per-student expenditure in an LEA during the preceding school year for an elementary or secondary school student as may be appropriate. Each district is required to complete separate calculations for elementary schools and secondary schools.</a:t>
          </a:r>
          <a:endParaRPr sz="1400"/>
        </a:p>
        <a:p>
          <a:pPr marL="0" lvl="0" indent="0" algn="l" rtl="0">
            <a:spcBef>
              <a:spcPts val="0"/>
            </a:spcBef>
            <a:spcAft>
              <a:spcPts val="0"/>
            </a:spcAft>
            <a:buNone/>
          </a:pPr>
          <a:endParaRPr sz="1100" i="0" u="none" strike="noStrike">
            <a:solidFill>
              <a:srgbClr val="000000"/>
            </a:solidFill>
            <a:latin typeface="Calibri"/>
            <a:ea typeface="Calibri"/>
            <a:cs typeface="Calibri"/>
            <a:sym typeface="Calibri"/>
          </a:endParaRPr>
        </a:p>
        <a:p>
          <a:pPr marL="0" lvl="0" indent="0" algn="l" rtl="0">
            <a:spcBef>
              <a:spcPts val="0"/>
            </a:spcBef>
            <a:spcAft>
              <a:spcPts val="0"/>
            </a:spcAft>
            <a:buNone/>
          </a:pPr>
          <a:r>
            <a:rPr lang="en-US" sz="1100" b="1" i="0" u="none" strike="noStrike">
              <a:solidFill>
                <a:srgbClr val="000000"/>
              </a:solidFill>
              <a:latin typeface="Calibri"/>
              <a:ea typeface="Calibri"/>
              <a:cs typeface="Calibri"/>
              <a:sym typeface="Calibri"/>
            </a:rPr>
            <a:t>Elementary and Secondary Calculations</a:t>
          </a:r>
          <a:endParaRPr sz="1400"/>
        </a:p>
        <a:p>
          <a:pPr marL="0" lvl="0" indent="0" algn="l" rtl="0">
            <a:spcBef>
              <a:spcPts val="0"/>
            </a:spcBef>
            <a:spcAft>
              <a:spcPts val="0"/>
            </a:spcAft>
            <a:buNone/>
          </a:pPr>
          <a:r>
            <a:rPr lang="en-US" sz="1100" i="1" u="none" strike="noStrike">
              <a:solidFill>
                <a:srgbClr val="FF0000"/>
              </a:solidFill>
              <a:latin typeface="Calibri"/>
              <a:ea typeface="Calibri"/>
              <a:cs typeface="Calibri"/>
              <a:sym typeface="Calibri"/>
            </a:rPr>
            <a:t>Complete once for Elementary Students and once for Secondary Students</a:t>
          </a:r>
          <a:endParaRPr sz="1400"/>
        </a:p>
        <a:p>
          <a:pPr marL="0" lvl="0" indent="0" algn="l" rtl="0">
            <a:spcBef>
              <a:spcPts val="0"/>
            </a:spcBef>
            <a:spcAft>
              <a:spcPts val="0"/>
            </a:spcAft>
            <a:buNone/>
          </a:pPr>
          <a:r>
            <a:rPr lang="en-US" sz="1100" i="0" u="none" strike="noStrike">
              <a:solidFill>
                <a:srgbClr val="000000"/>
              </a:solidFill>
              <a:latin typeface="Calibri"/>
              <a:ea typeface="Calibri"/>
              <a:cs typeface="Calibri"/>
              <a:sym typeface="Calibri"/>
            </a:rPr>
            <a:t>If final audited expense or enrollment information for FY22 is not available at the time you are submitting this application, you may use preliminary or estimated amounts, which will be subject to updating as final information becomes available.</a:t>
          </a:r>
          <a:endParaRPr sz="1400"/>
        </a:p>
        <a:p>
          <a:pPr marL="0" lvl="0" indent="0" algn="l" rtl="0">
            <a:spcBef>
              <a:spcPts val="0"/>
            </a:spcBef>
            <a:spcAft>
              <a:spcPts val="0"/>
            </a:spcAft>
            <a:buNone/>
          </a:pPr>
          <a:r>
            <a:rPr lang="en-US" sz="1100" i="0" u="none" strike="noStrike">
              <a:solidFill>
                <a:srgbClr val="000000"/>
              </a:solidFill>
              <a:latin typeface="Calibri"/>
              <a:ea typeface="Calibri"/>
              <a:cs typeface="Calibri"/>
              <a:sym typeface="Calibri"/>
            </a:rPr>
            <a:t> </a:t>
          </a:r>
          <a:endParaRPr sz="1400"/>
        </a:p>
        <a:p>
          <a:pPr marL="0" lvl="0" indent="0" algn="l" rtl="0">
            <a:spcBef>
              <a:spcPts val="0"/>
            </a:spcBef>
            <a:spcAft>
              <a:spcPts val="0"/>
            </a:spcAft>
            <a:buNone/>
          </a:pPr>
          <a:r>
            <a:rPr lang="en-US" sz="1100" b="1" i="0" u="none" strike="noStrike">
              <a:solidFill>
                <a:srgbClr val="000000"/>
              </a:solidFill>
              <a:latin typeface="Calibri"/>
              <a:ea typeface="Calibri"/>
              <a:cs typeface="Calibri"/>
              <a:sym typeface="Calibri"/>
            </a:rPr>
            <a:t> A</a:t>
          </a:r>
          <a:r>
            <a:rPr lang="en-US" sz="1100" i="0" u="none" strike="noStrike">
              <a:solidFill>
                <a:srgbClr val="000000"/>
              </a:solidFill>
              <a:latin typeface="Calibri"/>
              <a:ea typeface="Calibri"/>
              <a:cs typeface="Calibri"/>
              <a:sym typeface="Calibri"/>
            </a:rPr>
            <a:t>.   Total Expenditures from all sources: Enter the total elementary or secondary expenditures for</a:t>
          </a:r>
          <a:endParaRPr sz="1400"/>
        </a:p>
        <a:p>
          <a:pPr marL="0" lvl="0" indent="0" algn="l" rtl="0">
            <a:spcBef>
              <a:spcPts val="0"/>
            </a:spcBef>
            <a:spcAft>
              <a:spcPts val="0"/>
            </a:spcAft>
            <a:buNone/>
          </a:pPr>
          <a:r>
            <a:rPr lang="en-US" sz="1100" i="0" u="none" strike="noStrike">
              <a:solidFill>
                <a:srgbClr val="000000"/>
              </a:solidFill>
              <a:latin typeface="Calibri"/>
              <a:ea typeface="Calibri"/>
              <a:cs typeface="Calibri"/>
              <a:sym typeface="Calibri"/>
            </a:rPr>
            <a:t>        the previous fiscal year (</a:t>
          </a:r>
          <a:r>
            <a:rPr lang="en-US" sz="1100" i="0" u="sng" strike="noStrike">
              <a:solidFill>
                <a:srgbClr val="000000"/>
              </a:solidFill>
              <a:latin typeface="Calibri"/>
              <a:ea typeface="Calibri"/>
              <a:cs typeface="Calibri"/>
              <a:sym typeface="Calibri"/>
            </a:rPr>
            <a:t>FY23</a:t>
          </a:r>
          <a:r>
            <a:rPr lang="en-US" sz="1100" i="0" u="none" strike="noStrike">
              <a:solidFill>
                <a:srgbClr val="000000"/>
              </a:solidFill>
              <a:latin typeface="Calibri"/>
              <a:ea typeface="Calibri"/>
              <a:cs typeface="Calibri"/>
              <a:sym typeface="Calibri"/>
            </a:rPr>
            <a:t>) for ALL elementary or secondary students from ALL sources </a:t>
          </a:r>
          <a:endParaRPr sz="1400"/>
        </a:p>
        <a:p>
          <a:pPr marL="0" lvl="0" indent="0" algn="l" rtl="0">
            <a:spcBef>
              <a:spcPts val="0"/>
            </a:spcBef>
            <a:spcAft>
              <a:spcPts val="0"/>
            </a:spcAft>
            <a:buNone/>
          </a:pPr>
          <a:r>
            <a:rPr lang="en-US" sz="1100" i="0" u="none" strike="noStrike">
              <a:solidFill>
                <a:srgbClr val="000000"/>
              </a:solidFill>
              <a:latin typeface="Calibri"/>
              <a:ea typeface="Calibri"/>
              <a:cs typeface="Calibri"/>
              <a:sym typeface="Calibri"/>
            </a:rPr>
            <a:t>        (local, state, and federal).</a:t>
          </a:r>
          <a:endParaRPr sz="1400"/>
        </a:p>
        <a:p>
          <a:pPr marL="0" lvl="0" indent="0" algn="l" rtl="0">
            <a:spcBef>
              <a:spcPts val="0"/>
            </a:spcBef>
            <a:spcAft>
              <a:spcPts val="0"/>
            </a:spcAft>
            <a:buNone/>
          </a:pPr>
          <a:r>
            <a:rPr lang="en-US" sz="1100" b="1" i="0" u="none" strike="noStrike">
              <a:solidFill>
                <a:srgbClr val="000000"/>
              </a:solidFill>
              <a:latin typeface="Calibri"/>
              <a:ea typeface="Calibri"/>
              <a:cs typeface="Calibri"/>
              <a:sym typeface="Calibri"/>
            </a:rPr>
            <a:t> B.    </a:t>
          </a:r>
          <a:r>
            <a:rPr lang="en-US" sz="1100" i="0" u="none" strike="noStrike">
              <a:solidFill>
                <a:srgbClr val="000000"/>
              </a:solidFill>
              <a:latin typeface="Calibri"/>
              <a:ea typeface="Calibri"/>
              <a:cs typeface="Calibri"/>
              <a:sym typeface="Calibri"/>
            </a:rPr>
            <a:t>Total Capital Outlay and Debt Services: Enter the amount spent for capital outlay or debt </a:t>
          </a:r>
          <a:endParaRPr sz="1400"/>
        </a:p>
        <a:p>
          <a:pPr marL="0" lvl="0" indent="0" algn="l" rtl="0">
            <a:spcBef>
              <a:spcPts val="0"/>
            </a:spcBef>
            <a:spcAft>
              <a:spcPts val="0"/>
            </a:spcAft>
            <a:buNone/>
          </a:pPr>
          <a:r>
            <a:rPr lang="en-US" sz="1100" i="0" u="none" strike="noStrike">
              <a:solidFill>
                <a:srgbClr val="000000"/>
              </a:solidFill>
              <a:latin typeface="Calibri"/>
              <a:ea typeface="Calibri"/>
              <a:cs typeface="Calibri"/>
              <a:sym typeface="Calibri"/>
            </a:rPr>
            <a:t>         services in </a:t>
          </a:r>
          <a:r>
            <a:rPr lang="en-US" sz="1100" i="0" u="sng" strike="noStrike">
              <a:solidFill>
                <a:srgbClr val="000000"/>
              </a:solidFill>
              <a:latin typeface="Calibri"/>
              <a:ea typeface="Calibri"/>
              <a:cs typeface="Calibri"/>
              <a:sym typeface="Calibri"/>
            </a:rPr>
            <a:t>FY23</a:t>
          </a:r>
          <a:r>
            <a:rPr lang="en-US" sz="1100" i="0" u="none" strike="noStrike">
              <a:solidFill>
                <a:srgbClr val="000000"/>
              </a:solidFill>
              <a:latin typeface="Calibri"/>
              <a:ea typeface="Calibri"/>
              <a:cs typeface="Calibri"/>
              <a:sym typeface="Calibri"/>
            </a:rPr>
            <a:t>.	</a:t>
          </a:r>
          <a:endParaRPr sz="1400"/>
        </a:p>
        <a:p>
          <a:pPr marL="0" lvl="0" indent="0" algn="l" rtl="0">
            <a:spcBef>
              <a:spcPts val="0"/>
            </a:spcBef>
            <a:spcAft>
              <a:spcPts val="0"/>
            </a:spcAft>
            <a:buNone/>
          </a:pPr>
          <a:r>
            <a:rPr lang="en-US" sz="1100" b="1" i="0" u="none" strike="noStrike">
              <a:solidFill>
                <a:srgbClr val="000000"/>
              </a:solidFill>
              <a:latin typeface="Calibri"/>
              <a:ea typeface="Calibri"/>
              <a:cs typeface="Calibri"/>
              <a:sym typeface="Calibri"/>
            </a:rPr>
            <a:t> C.    </a:t>
          </a:r>
          <a:r>
            <a:rPr lang="en-US" sz="1100" i="0" u="none" strike="noStrike">
              <a:solidFill>
                <a:srgbClr val="000000"/>
              </a:solidFill>
              <a:latin typeface="Calibri"/>
              <a:ea typeface="Calibri"/>
              <a:cs typeface="Calibri"/>
              <a:sym typeface="Calibri"/>
            </a:rPr>
            <a:t>Total IDEA, Part B Expenditures: Enter the total amount of federal IDEA special education grant-funded</a:t>
          </a:r>
          <a:endParaRPr sz="1400"/>
        </a:p>
        <a:p>
          <a:pPr marL="0" lvl="0" indent="0" algn="l" rtl="0">
            <a:spcBef>
              <a:spcPts val="0"/>
            </a:spcBef>
            <a:spcAft>
              <a:spcPts val="0"/>
            </a:spcAft>
            <a:buNone/>
          </a:pPr>
          <a:r>
            <a:rPr lang="en-US" sz="1100" i="0" u="none" strike="noStrike">
              <a:solidFill>
                <a:srgbClr val="000000"/>
              </a:solidFill>
              <a:latin typeface="Calibri"/>
              <a:ea typeface="Calibri"/>
              <a:cs typeface="Calibri"/>
              <a:sym typeface="Calibri"/>
            </a:rPr>
            <a:t>         expenditures in </a:t>
          </a:r>
          <a:r>
            <a:rPr lang="en-US" sz="1100" i="0" u="sng" strike="noStrike">
              <a:solidFill>
                <a:srgbClr val="000000"/>
              </a:solidFill>
              <a:latin typeface="Calibri"/>
              <a:ea typeface="Calibri"/>
              <a:cs typeface="Calibri"/>
              <a:sym typeface="Calibri"/>
            </a:rPr>
            <a:t>FY23</a:t>
          </a:r>
          <a:r>
            <a:rPr lang="en-US" sz="1100" i="0" u="none" strike="noStrike">
              <a:solidFill>
                <a:srgbClr val="000000"/>
              </a:solidFill>
              <a:latin typeface="Calibri"/>
              <a:ea typeface="Calibri"/>
              <a:cs typeface="Calibri"/>
              <a:sym typeface="Calibri"/>
            </a:rPr>
            <a:t>. 	</a:t>
          </a:r>
          <a:endParaRPr sz="1400"/>
        </a:p>
        <a:p>
          <a:pPr marL="0" lvl="0" indent="0" algn="l" rtl="0">
            <a:spcBef>
              <a:spcPts val="0"/>
            </a:spcBef>
            <a:spcAft>
              <a:spcPts val="0"/>
            </a:spcAft>
            <a:buNone/>
          </a:pPr>
          <a:r>
            <a:rPr lang="en-US" sz="1100" b="1" i="0" u="none" strike="noStrike">
              <a:solidFill>
                <a:srgbClr val="000000"/>
              </a:solidFill>
              <a:latin typeface="Calibri"/>
              <a:ea typeface="Calibri"/>
              <a:cs typeface="Calibri"/>
              <a:sym typeface="Calibri"/>
            </a:rPr>
            <a:t> D.    </a:t>
          </a:r>
          <a:r>
            <a:rPr lang="en-US" sz="1100" i="0" u="none" strike="noStrike">
              <a:solidFill>
                <a:srgbClr val="000000"/>
              </a:solidFill>
              <a:latin typeface="Calibri"/>
              <a:ea typeface="Calibri"/>
              <a:cs typeface="Calibri"/>
              <a:sym typeface="Calibri"/>
            </a:rPr>
            <a:t>Total Title I, Part A Expenditures: Enter the total amount of federal ESEA Title I, part A grant-funded</a:t>
          </a:r>
          <a:endParaRPr sz="1400"/>
        </a:p>
        <a:p>
          <a:pPr marL="0" lvl="0" indent="0" algn="l" rtl="0">
            <a:spcBef>
              <a:spcPts val="0"/>
            </a:spcBef>
            <a:spcAft>
              <a:spcPts val="0"/>
            </a:spcAft>
            <a:buNone/>
          </a:pPr>
          <a:r>
            <a:rPr lang="en-US" sz="1100" i="0" u="none" strike="noStrike">
              <a:solidFill>
                <a:srgbClr val="000000"/>
              </a:solidFill>
              <a:latin typeface="Calibri"/>
              <a:ea typeface="Calibri"/>
              <a:cs typeface="Calibri"/>
              <a:sym typeface="Calibri"/>
            </a:rPr>
            <a:t>         expenditures in </a:t>
          </a:r>
          <a:r>
            <a:rPr lang="en-US" sz="1100" i="0" u="sng" strike="noStrike">
              <a:solidFill>
                <a:srgbClr val="000000"/>
              </a:solidFill>
              <a:latin typeface="Calibri"/>
              <a:ea typeface="Calibri"/>
              <a:cs typeface="Calibri"/>
              <a:sym typeface="Calibri"/>
            </a:rPr>
            <a:t>FY23</a:t>
          </a:r>
          <a:r>
            <a:rPr lang="en-US" sz="1100" i="0" u="none" strike="noStrike">
              <a:solidFill>
                <a:srgbClr val="000000"/>
              </a:solidFill>
              <a:latin typeface="Calibri"/>
              <a:ea typeface="Calibri"/>
              <a:cs typeface="Calibri"/>
              <a:sym typeface="Calibri"/>
            </a:rPr>
            <a:t>. </a:t>
          </a:r>
          <a:endParaRPr sz="1400"/>
        </a:p>
        <a:p>
          <a:pPr marL="0" lvl="0" indent="0" algn="l" rtl="0">
            <a:spcBef>
              <a:spcPts val="0"/>
            </a:spcBef>
            <a:spcAft>
              <a:spcPts val="0"/>
            </a:spcAft>
            <a:buNone/>
          </a:pPr>
          <a:r>
            <a:rPr lang="en-US" sz="1100" b="1" i="0" u="none" strike="noStrike">
              <a:solidFill>
                <a:srgbClr val="000000"/>
              </a:solidFill>
              <a:latin typeface="Calibri"/>
              <a:ea typeface="Calibri"/>
              <a:cs typeface="Calibri"/>
              <a:sym typeface="Calibri"/>
            </a:rPr>
            <a:t> E.    </a:t>
          </a:r>
          <a:r>
            <a:rPr lang="en-US" sz="1100" i="0" u="none" strike="noStrike">
              <a:solidFill>
                <a:srgbClr val="000000"/>
              </a:solidFill>
              <a:latin typeface="Calibri"/>
              <a:ea typeface="Calibri"/>
              <a:cs typeface="Calibri"/>
              <a:sym typeface="Calibri"/>
            </a:rPr>
            <a:t>Total Title III, Parts A and B Expenditures: Enter the total amount of federal ESEA Title III, parts</a:t>
          </a:r>
          <a:endParaRPr sz="1400"/>
        </a:p>
        <a:p>
          <a:pPr marL="0" lvl="0" indent="0" algn="l" rtl="0">
            <a:spcBef>
              <a:spcPts val="0"/>
            </a:spcBef>
            <a:spcAft>
              <a:spcPts val="0"/>
            </a:spcAft>
            <a:buNone/>
          </a:pPr>
          <a:r>
            <a:rPr lang="en-US" sz="1100" i="0" u="none" strike="noStrike">
              <a:solidFill>
                <a:srgbClr val="000000"/>
              </a:solidFill>
              <a:latin typeface="Calibri"/>
              <a:ea typeface="Calibri"/>
              <a:cs typeface="Calibri"/>
              <a:sym typeface="Calibri"/>
            </a:rPr>
            <a:t>         A &amp; B for Limited English Proficient students grant-funded expenditures in </a:t>
          </a:r>
          <a:r>
            <a:rPr lang="en-US" sz="1100" i="0" u="sng" strike="noStrike">
              <a:solidFill>
                <a:srgbClr val="000000"/>
              </a:solidFill>
              <a:latin typeface="Calibri"/>
              <a:ea typeface="Calibri"/>
              <a:cs typeface="Calibri"/>
              <a:sym typeface="Calibri"/>
            </a:rPr>
            <a:t>FY23</a:t>
          </a:r>
          <a:r>
            <a:rPr lang="en-US" sz="1100" i="0" u="none" strike="noStrike">
              <a:solidFill>
                <a:srgbClr val="000000"/>
              </a:solidFill>
              <a:latin typeface="Calibri"/>
              <a:ea typeface="Calibri"/>
              <a:cs typeface="Calibri"/>
              <a:sym typeface="Calibri"/>
            </a:rPr>
            <a:t>. </a:t>
          </a:r>
          <a:endParaRPr sz="1400"/>
        </a:p>
        <a:p>
          <a:pPr marL="0" lvl="0" indent="0" algn="l" rtl="0">
            <a:spcBef>
              <a:spcPts val="0"/>
            </a:spcBef>
            <a:spcAft>
              <a:spcPts val="0"/>
            </a:spcAft>
            <a:buNone/>
          </a:pPr>
          <a:r>
            <a:rPr lang="en-US" sz="1100" b="1" i="0" u="none" strike="noStrike">
              <a:solidFill>
                <a:srgbClr val="000000"/>
              </a:solidFill>
              <a:latin typeface="Calibri"/>
              <a:ea typeface="Calibri"/>
              <a:cs typeface="Calibri"/>
              <a:sym typeface="Calibri"/>
            </a:rPr>
            <a:t> F.     </a:t>
          </a:r>
          <a:r>
            <a:rPr lang="en-US" sz="1100" i="0" u="none" strike="noStrike">
              <a:solidFill>
                <a:srgbClr val="000000"/>
              </a:solidFill>
              <a:latin typeface="Calibri"/>
              <a:ea typeface="Calibri"/>
              <a:cs typeface="Calibri"/>
              <a:sym typeface="Calibri"/>
            </a:rPr>
            <a:t>State/Local funds for students with disabilities: Enter the total state and local funds for special </a:t>
          </a:r>
          <a:endParaRPr sz="1400"/>
        </a:p>
        <a:p>
          <a:pPr marL="0" lvl="0" indent="0" algn="l" rtl="0">
            <a:spcBef>
              <a:spcPts val="0"/>
            </a:spcBef>
            <a:spcAft>
              <a:spcPts val="0"/>
            </a:spcAft>
            <a:buNone/>
          </a:pPr>
          <a:r>
            <a:rPr lang="en-US" sz="1100" i="0" u="none" strike="noStrike">
              <a:solidFill>
                <a:srgbClr val="000000"/>
              </a:solidFill>
              <a:latin typeface="Calibri"/>
              <a:ea typeface="Calibri"/>
              <a:cs typeface="Calibri"/>
              <a:sym typeface="Calibri"/>
            </a:rPr>
            <a:t>         education the District received in </a:t>
          </a:r>
          <a:r>
            <a:rPr lang="en-US" sz="1100" i="0" u="sng" strike="noStrike">
              <a:solidFill>
                <a:srgbClr val="000000"/>
              </a:solidFill>
              <a:latin typeface="Calibri"/>
              <a:ea typeface="Calibri"/>
              <a:cs typeface="Calibri"/>
              <a:sym typeface="Calibri"/>
            </a:rPr>
            <a:t>FY23</a:t>
          </a:r>
          <a:r>
            <a:rPr lang="en-US" sz="1100" i="0" u="none" strike="noStrike">
              <a:solidFill>
                <a:srgbClr val="000000"/>
              </a:solidFill>
              <a:latin typeface="Calibri"/>
              <a:ea typeface="Calibri"/>
              <a:cs typeface="Calibri"/>
              <a:sym typeface="Calibri"/>
            </a:rPr>
            <a:t> (Including, but not limited to: spending</a:t>
          </a:r>
          <a:endParaRPr sz="1400"/>
        </a:p>
        <a:p>
          <a:pPr marL="0" lvl="0" indent="0" algn="l" rtl="0">
            <a:spcBef>
              <a:spcPts val="0"/>
            </a:spcBef>
            <a:spcAft>
              <a:spcPts val="0"/>
            </a:spcAft>
            <a:buNone/>
          </a:pPr>
          <a:r>
            <a:rPr lang="en-US" sz="1100" i="0" u="none" strike="noStrike">
              <a:solidFill>
                <a:srgbClr val="000000"/>
              </a:solidFill>
              <a:latin typeface="Calibri"/>
              <a:ea typeface="Calibri"/>
              <a:cs typeface="Calibri"/>
              <a:sym typeface="Calibri"/>
            </a:rPr>
            <a:t>         from “circuit breaker” reimbursements or any state grant programs for special education.)</a:t>
          </a:r>
          <a:endParaRPr sz="1400"/>
        </a:p>
        <a:p>
          <a:pPr marL="0" lvl="0" indent="0" algn="l" rtl="0">
            <a:spcBef>
              <a:spcPts val="0"/>
            </a:spcBef>
            <a:spcAft>
              <a:spcPts val="0"/>
            </a:spcAft>
            <a:buNone/>
          </a:pPr>
          <a:r>
            <a:rPr lang="en-US" sz="1100" b="1" i="0" u="none" strike="noStrike">
              <a:solidFill>
                <a:srgbClr val="000000"/>
              </a:solidFill>
              <a:latin typeface="Calibri"/>
              <a:ea typeface="Calibri"/>
              <a:cs typeface="Calibri"/>
              <a:sym typeface="Calibri"/>
            </a:rPr>
            <a:t> G.</a:t>
          </a:r>
          <a:r>
            <a:rPr lang="en-US" sz="1100" i="0" u="none" strike="noStrike">
              <a:solidFill>
                <a:srgbClr val="000000"/>
              </a:solidFill>
              <a:latin typeface="Calibri"/>
              <a:ea typeface="Calibri"/>
              <a:cs typeface="Calibri"/>
              <a:sym typeface="Calibri"/>
            </a:rPr>
            <a:t>    State/Local funds for Title I and Title III programming: Enter the total state and local funds for programs developed under the ESEA, Title I,</a:t>
          </a:r>
          <a:endParaRPr sz="1400"/>
        </a:p>
        <a:p>
          <a:pPr marL="0" lvl="0" indent="0" algn="l" rtl="0">
            <a:spcBef>
              <a:spcPts val="0"/>
            </a:spcBef>
            <a:spcAft>
              <a:spcPts val="0"/>
            </a:spcAft>
            <a:buNone/>
          </a:pPr>
          <a:r>
            <a:rPr lang="en-US" sz="1100" i="0" u="none" strike="noStrike">
              <a:solidFill>
                <a:srgbClr val="000000"/>
              </a:solidFill>
              <a:latin typeface="Calibri"/>
              <a:ea typeface="Calibri"/>
              <a:cs typeface="Calibri"/>
              <a:sym typeface="Calibri"/>
            </a:rPr>
            <a:t>         Part A and Title III, Parts A &amp; B the District expended in </a:t>
          </a:r>
          <a:r>
            <a:rPr lang="en-US" sz="1100" i="0" u="sng" strike="noStrike">
              <a:solidFill>
                <a:srgbClr val="000000"/>
              </a:solidFill>
              <a:latin typeface="Calibri"/>
              <a:ea typeface="Calibri"/>
              <a:cs typeface="Calibri"/>
              <a:sym typeface="Calibri"/>
            </a:rPr>
            <a:t>FY23</a:t>
          </a:r>
          <a:r>
            <a:rPr lang="en-US" sz="1100" i="0" u="none" strike="noStrike">
              <a:solidFill>
                <a:srgbClr val="000000"/>
              </a:solidFill>
              <a:latin typeface="Calibri"/>
              <a:ea typeface="Calibri"/>
              <a:cs typeface="Calibri"/>
              <a:sym typeface="Calibri"/>
            </a:rPr>
            <a:t>. (For example any allowable expenditures for low income, neglected, LEP or</a:t>
          </a:r>
          <a:endParaRPr sz="1400"/>
        </a:p>
        <a:p>
          <a:pPr marL="0" lvl="0" indent="0" algn="l" rtl="0">
            <a:spcBef>
              <a:spcPts val="0"/>
            </a:spcBef>
            <a:spcAft>
              <a:spcPts val="0"/>
            </a:spcAft>
            <a:buNone/>
          </a:pPr>
          <a:r>
            <a:rPr lang="en-US" sz="1100" i="0" u="none" strike="noStrike">
              <a:solidFill>
                <a:srgbClr val="000000"/>
              </a:solidFill>
              <a:latin typeface="Calibri"/>
              <a:ea typeface="Calibri"/>
              <a:cs typeface="Calibri"/>
              <a:sym typeface="Calibri"/>
            </a:rPr>
            <a:t>         migrant students such as salaries/fringes for core instructional staff, tutoring services, parent transportation, licenses for software or</a:t>
          </a:r>
          <a:endParaRPr sz="1400"/>
        </a:p>
        <a:p>
          <a:pPr marL="0" lvl="0" indent="0" algn="l" rtl="0">
            <a:spcBef>
              <a:spcPts val="0"/>
            </a:spcBef>
            <a:spcAft>
              <a:spcPts val="0"/>
            </a:spcAft>
            <a:buNone/>
          </a:pPr>
          <a:r>
            <a:rPr lang="en-US" sz="1100" i="0" u="none" strike="noStrike">
              <a:solidFill>
                <a:srgbClr val="000000"/>
              </a:solidFill>
              <a:latin typeface="Calibri"/>
              <a:ea typeface="Calibri"/>
              <a:cs typeface="Calibri"/>
              <a:sym typeface="Calibri"/>
            </a:rPr>
            <a:t>         curriculum used by school - Plato or Renaissance Learning membership are examples of allowable licenses).</a:t>
          </a:r>
          <a:endParaRPr sz="1400"/>
        </a:p>
        <a:p>
          <a:pPr marL="0" lvl="0" indent="0" algn="l" rtl="0">
            <a:spcBef>
              <a:spcPts val="0"/>
            </a:spcBef>
            <a:spcAft>
              <a:spcPts val="0"/>
            </a:spcAft>
            <a:buNone/>
          </a:pPr>
          <a:r>
            <a:rPr lang="en-US" sz="1100" i="0" u="none" strike="noStrike">
              <a:solidFill>
                <a:srgbClr val="000000"/>
              </a:solidFill>
              <a:latin typeface="Calibri"/>
              <a:ea typeface="Calibri"/>
              <a:cs typeface="Calibri"/>
              <a:sym typeface="Calibri"/>
            </a:rPr>
            <a:t> </a:t>
          </a:r>
          <a:r>
            <a:rPr lang="en-US" sz="1100" b="1" i="0" u="none" strike="noStrike">
              <a:solidFill>
                <a:srgbClr val="000000"/>
              </a:solidFill>
              <a:latin typeface="Calibri"/>
              <a:ea typeface="Calibri"/>
              <a:cs typeface="Calibri"/>
              <a:sym typeface="Calibri"/>
            </a:rPr>
            <a:t>H</a:t>
          </a:r>
          <a:r>
            <a:rPr lang="en-US" sz="1100" i="0" u="none" strike="noStrike">
              <a:solidFill>
                <a:srgbClr val="000000"/>
              </a:solidFill>
              <a:latin typeface="Calibri"/>
              <a:ea typeface="Calibri"/>
              <a:cs typeface="Calibri"/>
              <a:sym typeface="Calibri"/>
            </a:rPr>
            <a:t>.    Total Enrollment: Enter the total enrollment of ALL elementary or secondary students, including</a:t>
          </a:r>
          <a:endParaRPr sz="1400"/>
        </a:p>
        <a:p>
          <a:pPr marL="0" lvl="0" indent="0" algn="l" rtl="0">
            <a:spcBef>
              <a:spcPts val="0"/>
            </a:spcBef>
            <a:spcAft>
              <a:spcPts val="0"/>
            </a:spcAft>
            <a:buNone/>
          </a:pPr>
          <a:r>
            <a:rPr lang="en-US" sz="1100" i="0" u="none" strike="noStrike">
              <a:solidFill>
                <a:srgbClr val="000000"/>
              </a:solidFill>
              <a:latin typeface="Calibri"/>
              <a:ea typeface="Calibri"/>
              <a:cs typeface="Calibri"/>
              <a:sym typeface="Calibri"/>
            </a:rPr>
            <a:t>         students with disabilities in the </a:t>
          </a:r>
          <a:r>
            <a:rPr lang="en-US" sz="1100" i="0" u="sng" strike="noStrike">
              <a:solidFill>
                <a:srgbClr val="000000"/>
              </a:solidFill>
              <a:latin typeface="Calibri"/>
              <a:ea typeface="Calibri"/>
              <a:cs typeface="Calibri"/>
              <a:sym typeface="Calibri"/>
            </a:rPr>
            <a:t>2022-2023 school</a:t>
          </a:r>
          <a:r>
            <a:rPr lang="en-US" sz="1100" i="0" u="none" strike="noStrike">
              <a:solidFill>
                <a:srgbClr val="000000"/>
              </a:solidFill>
              <a:latin typeface="Calibri"/>
              <a:ea typeface="Calibri"/>
              <a:cs typeface="Calibri"/>
              <a:sym typeface="Calibri"/>
            </a:rPr>
            <a:t> year (October 2022 SIMS).	</a:t>
          </a:r>
          <a:endParaRPr sz="1400"/>
        </a:p>
        <a:p>
          <a:pPr marL="0" lvl="0" indent="0" algn="l" rtl="0">
            <a:spcBef>
              <a:spcPts val="0"/>
            </a:spcBef>
            <a:spcAft>
              <a:spcPts val="0"/>
            </a:spcAft>
            <a:buNone/>
          </a:pPr>
          <a:r>
            <a:rPr lang="en-US" sz="1100" b="1" i="0" u="none" strike="noStrike">
              <a:solidFill>
                <a:srgbClr val="000000"/>
              </a:solidFill>
              <a:latin typeface="Calibri"/>
              <a:ea typeface="Calibri"/>
              <a:cs typeface="Calibri"/>
              <a:sym typeface="Calibri"/>
            </a:rPr>
            <a:t> I</a:t>
          </a:r>
          <a:r>
            <a:rPr lang="en-US" sz="1100" i="0" u="none" strike="noStrike">
              <a:solidFill>
                <a:srgbClr val="000000"/>
              </a:solidFill>
              <a:latin typeface="Calibri"/>
              <a:ea typeface="Calibri"/>
              <a:cs typeface="Calibri"/>
              <a:sym typeface="Calibri"/>
            </a:rPr>
            <a:t>.      Students with an IEP: Enter the total number of elementary or secondary students with IEPs in</a:t>
          </a:r>
          <a:endParaRPr sz="1400"/>
        </a:p>
        <a:p>
          <a:pPr marL="0" lvl="0" indent="0" algn="l" rtl="0">
            <a:spcBef>
              <a:spcPts val="0"/>
            </a:spcBef>
            <a:spcAft>
              <a:spcPts val="0"/>
            </a:spcAft>
            <a:buNone/>
          </a:pPr>
          <a:r>
            <a:rPr lang="en-US" sz="1100" i="0" u="none" strike="noStrike">
              <a:solidFill>
                <a:srgbClr val="000000"/>
              </a:solidFill>
              <a:latin typeface="Calibri"/>
              <a:ea typeface="Calibri"/>
              <a:cs typeface="Calibri"/>
              <a:sym typeface="Calibri"/>
            </a:rPr>
            <a:t>         the </a:t>
          </a:r>
          <a:r>
            <a:rPr lang="en-US" sz="1100" i="0" u="sng" strike="noStrike">
              <a:solidFill>
                <a:srgbClr val="000000"/>
              </a:solidFill>
              <a:latin typeface="Calibri"/>
              <a:ea typeface="Calibri"/>
              <a:cs typeface="Calibri"/>
              <a:sym typeface="Calibri"/>
            </a:rPr>
            <a:t>2023-2024 school year.</a:t>
          </a:r>
          <a:endParaRPr sz="1400"/>
        </a:p>
        <a:p>
          <a:pPr marL="0" lvl="0" indent="0" algn="l" rtl="0">
            <a:spcBef>
              <a:spcPts val="0"/>
            </a:spcBef>
            <a:spcAft>
              <a:spcPts val="0"/>
            </a:spcAft>
            <a:buNone/>
          </a:pPr>
          <a:r>
            <a:rPr lang="en-US" sz="1100" b="1" i="0" u="none" strike="noStrike">
              <a:solidFill>
                <a:srgbClr val="000000"/>
              </a:solidFill>
              <a:latin typeface="Calibri"/>
              <a:ea typeface="Calibri"/>
              <a:cs typeface="Calibri"/>
              <a:sym typeface="Calibri"/>
            </a:rPr>
            <a:t> J.     Minimum aggregate educational expenditures for FY24 for students with disabilities: This amount must     </a:t>
          </a:r>
          <a:endParaRPr sz="1400"/>
        </a:p>
        <a:p>
          <a:pPr marL="0" lvl="0" indent="0" algn="l" rtl="0">
            <a:spcBef>
              <a:spcPts val="0"/>
            </a:spcBef>
            <a:spcAft>
              <a:spcPts val="0"/>
            </a:spcAft>
            <a:buNone/>
          </a:pPr>
          <a:r>
            <a:rPr lang="en-US" sz="1100" b="1" i="0" u="none" strike="noStrike">
              <a:solidFill>
                <a:srgbClr val="000000"/>
              </a:solidFill>
              <a:latin typeface="Calibri"/>
              <a:ea typeface="Calibri"/>
              <a:cs typeface="Calibri"/>
              <a:sym typeface="Calibri"/>
            </a:rPr>
            <a:t>         be spent for the education of students with disabilities before (or concurrently with) IDEA Part B funds </a:t>
          </a:r>
          <a:endParaRPr sz="1400"/>
        </a:p>
        <a:p>
          <a:pPr marL="0" lvl="0" indent="0" algn="l" rtl="0">
            <a:spcBef>
              <a:spcPts val="0"/>
            </a:spcBef>
            <a:spcAft>
              <a:spcPts val="0"/>
            </a:spcAft>
            <a:buNone/>
          </a:pPr>
          <a:r>
            <a:rPr lang="en-US" sz="1100" b="1" i="0" u="none" strike="noStrike">
              <a:solidFill>
                <a:srgbClr val="000000"/>
              </a:solidFill>
              <a:latin typeface="Calibri"/>
              <a:ea typeface="Calibri"/>
              <a:cs typeface="Calibri"/>
              <a:sym typeface="Calibri"/>
            </a:rPr>
            <a:t>         during the FY24 school year.</a:t>
          </a:r>
          <a:r>
            <a:rPr lang="en-US" sz="1100" i="0" u="none" strike="noStrike">
              <a:solidFill>
                <a:srgbClr val="000000"/>
              </a:solidFill>
              <a:latin typeface="Calibri"/>
              <a:ea typeface="Calibri"/>
              <a:cs typeface="Calibri"/>
              <a:sym typeface="Calibri"/>
            </a:rPr>
            <a:t>   Districts should monitor this spending and, if an LEA determines that it will not</a:t>
          </a:r>
          <a:endParaRPr sz="1400"/>
        </a:p>
        <a:p>
          <a:pPr marL="0" lvl="0" indent="0" algn="l" rtl="0">
            <a:spcBef>
              <a:spcPts val="0"/>
            </a:spcBef>
            <a:spcAft>
              <a:spcPts val="0"/>
            </a:spcAft>
            <a:buNone/>
          </a:pPr>
          <a:r>
            <a:rPr lang="en-US" sz="1100" i="0" u="none" strike="noStrike">
              <a:solidFill>
                <a:srgbClr val="000000"/>
              </a:solidFill>
              <a:latin typeface="Calibri"/>
              <a:ea typeface="Calibri"/>
              <a:cs typeface="Calibri"/>
              <a:sym typeface="Calibri"/>
            </a:rPr>
            <a:t>         or has not met the excess cost requirements at any point, it must notify the Massachusetts Department </a:t>
          </a:r>
          <a:endParaRPr sz="1400"/>
        </a:p>
        <a:p>
          <a:pPr marL="0" lvl="0" indent="0" algn="l" rtl="0">
            <a:spcBef>
              <a:spcPts val="0"/>
            </a:spcBef>
            <a:spcAft>
              <a:spcPts val="0"/>
            </a:spcAft>
            <a:buNone/>
          </a:pPr>
          <a:r>
            <a:rPr lang="en-US" sz="1100" i="0" u="none" strike="noStrike">
              <a:solidFill>
                <a:srgbClr val="000000"/>
              </a:solidFill>
              <a:latin typeface="Calibri"/>
              <a:ea typeface="Calibri"/>
              <a:cs typeface="Calibri"/>
              <a:sym typeface="Calibri"/>
            </a:rPr>
            <a:t>         Elementary and Secondary Education (DESE).  Failure to meet minimum spending requirements will be subject</a:t>
          </a:r>
          <a:endParaRPr sz="1400"/>
        </a:p>
        <a:p>
          <a:pPr marL="0" lvl="0" indent="0" algn="l" rtl="0">
            <a:spcBef>
              <a:spcPts val="0"/>
            </a:spcBef>
            <a:spcAft>
              <a:spcPts val="0"/>
            </a:spcAft>
            <a:buNone/>
          </a:pPr>
          <a:r>
            <a:rPr lang="en-US" sz="1100" i="0" u="none" strike="noStrike">
              <a:solidFill>
                <a:srgbClr val="000000"/>
              </a:solidFill>
              <a:latin typeface="Calibri"/>
              <a:ea typeface="Calibri"/>
              <a:cs typeface="Calibri"/>
              <a:sym typeface="Calibri"/>
            </a:rPr>
            <a:t>         to repayment of IDEA Part B section 611 and 619 federal funds.</a:t>
          </a:r>
          <a:endParaRPr sz="1400"/>
        </a:p>
        <a:p>
          <a:pPr marL="0" lvl="0" indent="0" algn="l" rtl="0">
            <a:spcBef>
              <a:spcPts val="0"/>
            </a:spcBef>
            <a:spcAft>
              <a:spcPts val="0"/>
            </a:spcAft>
            <a:buNone/>
          </a:pPr>
          <a:endParaRPr sz="1100" i="0" u="none" strike="noStrike">
            <a:solidFill>
              <a:srgbClr val="000000"/>
            </a:solidFill>
            <a:latin typeface="Calibri"/>
            <a:ea typeface="Calibri"/>
            <a:cs typeface="Calibri"/>
            <a:sym typeface="Calibri"/>
          </a:endParaRPr>
        </a:p>
        <a:p>
          <a:pPr marL="0" lvl="0" indent="0" algn="l" rtl="0">
            <a:spcBef>
              <a:spcPts val="0"/>
            </a:spcBef>
            <a:spcAft>
              <a:spcPts val="0"/>
            </a:spcAft>
            <a:buNone/>
          </a:pPr>
          <a:r>
            <a:rPr lang="en-US" sz="1100" b="1" i="0" u="none" strike="noStrike">
              <a:solidFill>
                <a:srgbClr val="000000"/>
              </a:solidFill>
              <a:latin typeface="Calibri"/>
              <a:ea typeface="Calibri"/>
              <a:cs typeface="Calibri"/>
              <a:sym typeface="Calibri"/>
            </a:rPr>
            <a:t>		</a:t>
          </a:r>
          <a:endParaRPr sz="1400"/>
        </a:p>
      </xdr:txBody>
    </xdr:sp>
    <xdr:clientData fLocksWithSheet="0"/>
  </xdr:oneCellAnchor>
  <xdr:oneCellAnchor>
    <xdr:from>
      <xdr:col>22</xdr:col>
      <xdr:colOff>238125</xdr:colOff>
      <xdr:row>46</xdr:row>
      <xdr:rowOff>200025</xdr:rowOff>
    </xdr:from>
    <xdr:ext cx="1809750" cy="1790700"/>
    <xdr:sp macro="" textlink="">
      <xdr:nvSpPr>
        <xdr:cNvPr id="4" name="Shape 4">
          <a:extLst>
            <a:ext uri="{FF2B5EF4-FFF2-40B4-BE49-F238E27FC236}">
              <a16:creationId xmlns:a16="http://schemas.microsoft.com/office/drawing/2014/main" id="{00000000-0008-0000-0B00-000004000000}"/>
            </a:ext>
          </a:extLst>
        </xdr:cNvPr>
        <xdr:cNvSpPr/>
      </xdr:nvSpPr>
      <xdr:spPr>
        <a:xfrm>
          <a:off x="4450650" y="2894175"/>
          <a:ext cx="1790700" cy="1771650"/>
        </a:xfrm>
        <a:prstGeom prst="wedgeRectCallout">
          <a:avLst>
            <a:gd name="adj1" fmla="val -20833"/>
            <a:gd name="adj2" fmla="val 62500"/>
          </a:avLst>
        </a:prstGeom>
        <a:solidFill>
          <a:srgbClr val="FBC1F0"/>
        </a:solidFill>
        <a:ln w="19050" cap="flat" cmpd="sng">
          <a:solidFill>
            <a:srgbClr val="7F7F7F"/>
          </a:solidFill>
          <a:prstDash val="solid"/>
          <a:miter lim="800000"/>
          <a:headEnd type="none" w="sm" len="sm"/>
          <a:tailEnd type="none" w="sm" len="sm"/>
        </a:ln>
      </xdr:spPr>
      <xdr:txBody>
        <a:bodyPr spcFirstLastPara="1" wrap="square" lIns="91425" tIns="45700" rIns="91425" bIns="45700" anchor="t" anchorCtr="0">
          <a:noAutofit/>
        </a:bodyPr>
        <a:lstStyle/>
        <a:p>
          <a:pPr marL="0" lvl="0" indent="0" algn="l" rtl="0">
            <a:spcBef>
              <a:spcPts val="0"/>
            </a:spcBef>
            <a:spcAft>
              <a:spcPts val="0"/>
            </a:spcAft>
            <a:buNone/>
          </a:pPr>
          <a:r>
            <a:rPr lang="en-US" sz="1600" b="1" i="0" u="none" strike="noStrike">
              <a:solidFill>
                <a:srgbClr val="000000"/>
              </a:solidFill>
              <a:latin typeface="Calibri"/>
              <a:ea typeface="Calibri"/>
              <a:cs typeface="Calibri"/>
              <a:sym typeface="Calibri"/>
            </a:rPr>
            <a:t>TIP: </a:t>
          </a:r>
          <a:r>
            <a:rPr lang="en-US" sz="1100" i="0" u="none" strike="noStrike">
              <a:solidFill>
                <a:srgbClr val="000000"/>
              </a:solidFill>
              <a:latin typeface="Calibri"/>
              <a:ea typeface="Calibri"/>
              <a:cs typeface="Calibri"/>
              <a:sym typeface="Calibri"/>
            </a:rPr>
            <a:t>Grant funds entered in C through E are those funds that the district </a:t>
          </a:r>
          <a:r>
            <a:rPr lang="en-US" sz="1100" b="1" i="1" u="none" strike="noStrike">
              <a:solidFill>
                <a:srgbClr val="000000"/>
              </a:solidFill>
              <a:latin typeface="Calibri"/>
              <a:ea typeface="Calibri"/>
              <a:cs typeface="Calibri"/>
              <a:sym typeface="Calibri"/>
            </a:rPr>
            <a:t>actually spent </a:t>
          </a:r>
          <a:r>
            <a:rPr lang="en-US" sz="1100" i="0" u="none" strike="noStrike">
              <a:solidFill>
                <a:srgbClr val="000000"/>
              </a:solidFill>
              <a:latin typeface="Calibri"/>
              <a:ea typeface="Calibri"/>
              <a:cs typeface="Calibri"/>
              <a:sym typeface="Calibri"/>
            </a:rPr>
            <a:t>in FY23.  Any funds that were received last year and carried over for the current school year (FY24) should not be included.</a:t>
          </a:r>
          <a:endParaRPr sz="1400"/>
        </a:p>
        <a:p>
          <a:pPr marL="0" lvl="0" indent="0" algn="l" rtl="0">
            <a:spcBef>
              <a:spcPts val="0"/>
            </a:spcBef>
            <a:spcAft>
              <a:spcPts val="0"/>
            </a:spcAft>
            <a:buNone/>
          </a:pPr>
          <a:r>
            <a:rPr lang="en-US" sz="1100" i="0" u="none" strike="noStrike">
              <a:solidFill>
                <a:srgbClr val="0000FF"/>
              </a:solidFill>
              <a:latin typeface="Calibri"/>
              <a:ea typeface="Calibri"/>
              <a:cs typeface="Calibri"/>
              <a:sym typeface="Calibri"/>
            </a:rPr>
            <a:t>  </a:t>
          </a:r>
          <a:endParaRPr sz="1400"/>
        </a:p>
      </xdr:txBody>
    </xdr:sp>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swiss"/>
        <a:ea typeface="swiss"/>
        <a:cs typeface="swiss"/>
      </a:majorFont>
      <a:minorFont>
        <a:latin typeface="swiss"/>
        <a:ea typeface="swiss"/>
        <a:cs typeface="swiss"/>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hyperlink" Target="http://www.doe.mass.edu/finance/accounting/eoy/?fy=2022" TargetMode="External"/></Relationships>
</file>

<file path=xl/worksheets/_rels/sheet3.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4.xml.rels><?xml version="1.0" encoding="UTF-8" standalone="yes"?>
<Relationships xmlns="http://schemas.openxmlformats.org/package/2006/relationships"><Relationship Id="rId1" Type="http://schemas.openxmlformats.org/officeDocument/2006/relationships/hyperlink" Target="https://cifr.wested.org/resources/lea-moe/calculator/" TargetMode="External"/></Relationships>
</file>

<file path=xl/worksheets/_rels/sheet5.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_rels/sheet7.xml.rels><?xml version="1.0" encoding="UTF-8" standalone="yes"?>
<Relationships xmlns="http://schemas.openxmlformats.org/package/2006/relationships"><Relationship Id="rId1" Type="http://schemas.openxmlformats.org/officeDocument/2006/relationships/hyperlink" Target="https://www.doe.mass.edu/lawsregs/603cmr10.html?section=03" TargetMode="External"/></Relationships>
</file>

<file path=xl/worksheets/_rels/sheet10.xml.rels><?xml version="1.0" encoding="UTF-8" standalone="yes"?>
<Relationships xmlns="http://schemas.openxmlformats.org/package/2006/relationships"><Relationship Id="rId2" Type="http://schemas.openxmlformats.org/officeDocument/2006/relationships/comments" Target="../comments4.xml"/><Relationship Id="rId1" Type="http://schemas.openxmlformats.org/officeDocument/2006/relationships/vmlDrawing" Target="../drawings/vmlDrawing4.vml"/></Relationships>
</file>

<file path=xl/worksheets/_rels/sheet11.xml.rels><?xml version="1.0" encoding="UTF-8" standalone="yes"?>
<Relationships xmlns="http://schemas.openxmlformats.org/package/2006/relationships"><Relationship Id="rId2" Type="http://schemas.openxmlformats.org/officeDocument/2006/relationships/hyperlink" Target="http://profiles.doe.mass.edu/statereport/selectedpopulations.aspx" TargetMode="External"/><Relationship Id="rId1" Type="http://schemas.openxmlformats.org/officeDocument/2006/relationships/hyperlink" Target="http://profiles.doe.mass.edu/statereport/enrollmentbygrade.aspx" TargetMode="External"/></Relationships>
</file>

<file path=xl/worksheets/_rels/sheet12.xml.rels><?xml version="1.0" encoding="UTF-8" standalone="yes"?>
<Relationships xmlns="http://schemas.openxmlformats.org/package/2006/relationships"><Relationship Id="rId8" Type="http://schemas.openxmlformats.org/officeDocument/2006/relationships/hyperlink" Target="http://profiles.doe.mass.edu/statereport/selectedpopulations.aspx" TargetMode="External"/><Relationship Id="rId3" Type="http://schemas.openxmlformats.org/officeDocument/2006/relationships/hyperlink" Target="https://www.ecfr.gov/cgi-bin/text-idx?SID=eaee26196a38985490980c8ef6f12b14&amp;mc=true&amp;node=se34.2.300_116&amp;rgn=div8" TargetMode="External"/><Relationship Id="rId7" Type="http://schemas.openxmlformats.org/officeDocument/2006/relationships/hyperlink" Target="http://profiles.doe.mass.edu/statereport/enrollmentbygrade.aspx" TargetMode="External"/><Relationship Id="rId2" Type="http://schemas.openxmlformats.org/officeDocument/2006/relationships/hyperlink" Target="https://sites.ed.gov/idea/files/Fiscal-Plagata-Neubauer-Excess-Cost-Letter.pdf" TargetMode="External"/><Relationship Id="rId1" Type="http://schemas.openxmlformats.org/officeDocument/2006/relationships/hyperlink" Target="https://sites.ed.gov/idea/files/Fiscal-Kennedy-Excess-Cost-MOE-Letter.pdf" TargetMode="External"/><Relationship Id="rId6" Type="http://schemas.openxmlformats.org/officeDocument/2006/relationships/hyperlink" Target="https://sites.ed.gov/idea/regs/b/appendix-a" TargetMode="External"/><Relationship Id="rId11" Type="http://schemas.openxmlformats.org/officeDocument/2006/relationships/comments" Target="../comments5.xml"/><Relationship Id="rId5" Type="http://schemas.openxmlformats.org/officeDocument/2006/relationships/hyperlink" Target="https://www.ecfr.gov/cgi-bin/text-idx?SID=eaee26196a38985490980c8ef6f12b14&amp;mc=true&amp;node=ap34.2.300_1818.a&amp;rgn=div9" TargetMode="External"/><Relationship Id="rId10" Type="http://schemas.openxmlformats.org/officeDocument/2006/relationships/vmlDrawing" Target="../drawings/vmlDrawing5.vml"/><Relationship Id="rId4" Type="http://schemas.openxmlformats.org/officeDocument/2006/relationships/hyperlink" Target="https://www.ecfr.gov/cgi-bin/text-idx?SID=eaee26196a38985490980c8ef6f12b14&amp;mc=true&amp;node=se34.2.300_1202&amp;rgn=div8" TargetMode="External"/><Relationship Id="rId9"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7">
    <tabColor rgb="FF666699"/>
  </sheetPr>
  <dimension ref="A1:Z1002"/>
  <sheetViews>
    <sheetView workbookViewId="0">
      <selection activeCell="C8" sqref="C8"/>
    </sheetView>
  </sheetViews>
  <sheetFormatPr defaultColWidth="11.21875" defaultRowHeight="15" customHeight="1"/>
  <cols>
    <col min="1" max="1" width="15.33203125" customWidth="1"/>
    <col min="2" max="2" width="8.88671875" customWidth="1"/>
    <col min="3" max="3" width="75.6640625" customWidth="1"/>
    <col min="4" max="4" width="20.6640625" customWidth="1"/>
    <col min="5" max="15" width="8.88671875" customWidth="1"/>
    <col min="16" max="26" width="8" customWidth="1"/>
  </cols>
  <sheetData>
    <row r="1" spans="1:26" ht="12.75" customHeight="1">
      <c r="A1" s="1" t="s">
        <v>0</v>
      </c>
      <c r="B1" s="2"/>
      <c r="C1" s="3"/>
      <c r="D1" s="2"/>
      <c r="E1" s="2"/>
      <c r="F1" s="2"/>
      <c r="G1" s="2"/>
      <c r="H1" s="2"/>
      <c r="I1" s="2"/>
      <c r="J1" s="2"/>
      <c r="K1" s="2"/>
      <c r="L1" s="2"/>
      <c r="M1" s="2"/>
      <c r="N1" s="2"/>
      <c r="O1" s="2"/>
      <c r="P1" s="2"/>
      <c r="Q1" s="2"/>
      <c r="R1" s="2"/>
      <c r="S1" s="2"/>
      <c r="T1" s="2"/>
      <c r="U1" s="2"/>
      <c r="V1" s="2"/>
      <c r="W1" s="2"/>
      <c r="X1" s="2"/>
      <c r="Y1" s="2"/>
      <c r="Z1" s="2"/>
    </row>
    <row r="2" spans="1:26" ht="12.75" customHeight="1">
      <c r="A2" s="1" t="s">
        <v>1</v>
      </c>
      <c r="B2" s="2"/>
      <c r="C2" s="3"/>
      <c r="D2" s="2"/>
      <c r="E2" s="2"/>
      <c r="F2" s="2"/>
      <c r="G2" s="2"/>
      <c r="H2" s="2"/>
      <c r="I2" s="2"/>
      <c r="J2" s="2"/>
      <c r="K2" s="2"/>
      <c r="L2" s="2"/>
      <c r="M2" s="2"/>
      <c r="N2" s="2"/>
      <c r="O2" s="2"/>
      <c r="P2" s="2"/>
      <c r="Q2" s="2"/>
      <c r="R2" s="2"/>
      <c r="S2" s="2"/>
      <c r="T2" s="2"/>
      <c r="U2" s="2"/>
      <c r="V2" s="2"/>
      <c r="W2" s="2"/>
      <c r="X2" s="2"/>
      <c r="Y2" s="2"/>
      <c r="Z2" s="2"/>
    </row>
    <row r="3" spans="1:26" ht="12.75" customHeight="1">
      <c r="A3" s="1" t="s">
        <v>2</v>
      </c>
      <c r="B3" s="2"/>
      <c r="C3" s="3"/>
      <c r="D3" s="2"/>
      <c r="E3" s="2"/>
      <c r="F3" s="2"/>
      <c r="G3" s="2"/>
      <c r="H3" s="2"/>
      <c r="I3" s="2"/>
      <c r="J3" s="2"/>
      <c r="K3" s="2"/>
      <c r="L3" s="2"/>
      <c r="M3" s="2"/>
      <c r="N3" s="2"/>
      <c r="O3" s="2"/>
      <c r="P3" s="2"/>
      <c r="Q3" s="2"/>
      <c r="R3" s="2"/>
      <c r="S3" s="2"/>
      <c r="T3" s="2"/>
      <c r="U3" s="2"/>
      <c r="V3" s="2"/>
      <c r="W3" s="2"/>
      <c r="X3" s="2"/>
      <c r="Y3" s="2"/>
      <c r="Z3" s="2"/>
    </row>
    <row r="4" spans="1:26" ht="12.75" customHeight="1">
      <c r="A4" s="1" t="s">
        <v>3</v>
      </c>
      <c r="B4" s="2"/>
      <c r="C4" s="3"/>
      <c r="D4" s="2"/>
      <c r="E4" s="2"/>
      <c r="F4" s="2"/>
      <c r="G4" s="2"/>
      <c r="H4" s="2"/>
      <c r="I4" s="2"/>
      <c r="J4" s="2"/>
      <c r="K4" s="2"/>
      <c r="L4" s="2"/>
      <c r="M4" s="2"/>
      <c r="N4" s="2"/>
      <c r="O4" s="2"/>
      <c r="P4" s="2"/>
      <c r="Q4" s="2"/>
      <c r="R4" s="2"/>
      <c r="S4" s="2"/>
      <c r="T4" s="2"/>
      <c r="U4" s="2"/>
      <c r="V4" s="2"/>
      <c r="W4" s="2"/>
      <c r="X4" s="2"/>
      <c r="Y4" s="2"/>
      <c r="Z4" s="2"/>
    </row>
    <row r="5" spans="1:26" ht="12.75" customHeight="1">
      <c r="A5" s="4" t="s">
        <v>4</v>
      </c>
      <c r="B5" s="2"/>
      <c r="C5" s="3"/>
      <c r="D5" s="2"/>
      <c r="E5" s="2"/>
      <c r="F5" s="2"/>
      <c r="G5" s="2"/>
      <c r="H5" s="2"/>
      <c r="I5" s="2"/>
      <c r="J5" s="2"/>
      <c r="K5" s="2"/>
      <c r="L5" s="2"/>
      <c r="M5" s="2"/>
      <c r="N5" s="2"/>
      <c r="O5" s="2"/>
      <c r="P5" s="2"/>
      <c r="Q5" s="2"/>
      <c r="R5" s="2"/>
      <c r="S5" s="2"/>
      <c r="T5" s="2"/>
      <c r="U5" s="2"/>
      <c r="V5" s="2"/>
      <c r="W5" s="2"/>
      <c r="X5" s="2"/>
      <c r="Y5" s="2"/>
      <c r="Z5" s="2"/>
    </row>
    <row r="6" spans="1:26" ht="15" customHeight="1">
      <c r="A6" s="5" t="s">
        <v>5</v>
      </c>
      <c r="B6" s="341"/>
      <c r="C6" s="3"/>
      <c r="D6" s="585" t="s">
        <v>6</v>
      </c>
      <c r="E6" s="2"/>
      <c r="F6" s="2"/>
      <c r="G6" s="2"/>
      <c r="H6" s="2"/>
      <c r="I6" s="2"/>
      <c r="J6" s="2"/>
      <c r="K6" s="2"/>
      <c r="L6" s="2"/>
      <c r="M6" s="2"/>
      <c r="N6" s="2"/>
      <c r="O6" s="2"/>
      <c r="P6" s="2"/>
      <c r="Q6" s="2"/>
      <c r="R6" s="2"/>
      <c r="S6" s="2"/>
      <c r="T6" s="2"/>
      <c r="U6" s="2"/>
      <c r="V6" s="2"/>
      <c r="W6" s="2"/>
      <c r="X6" s="2"/>
      <c r="Y6" s="2"/>
      <c r="Z6" s="2"/>
    </row>
    <row r="7" spans="1:26" ht="21.75" customHeight="1">
      <c r="A7" s="342" t="s">
        <v>7</v>
      </c>
      <c r="B7" s="343" t="s">
        <v>8</v>
      </c>
      <c r="C7" s="342" t="s">
        <v>9</v>
      </c>
      <c r="D7" s="623"/>
      <c r="E7" s="2"/>
      <c r="F7" s="2"/>
      <c r="G7" s="2"/>
      <c r="H7" s="2"/>
      <c r="I7" s="2"/>
      <c r="J7" s="2"/>
      <c r="K7" s="2"/>
      <c r="L7" s="2"/>
      <c r="M7" s="2"/>
      <c r="N7" s="2"/>
      <c r="O7" s="2"/>
      <c r="P7" s="2"/>
      <c r="Q7" s="2"/>
      <c r="R7" s="2"/>
      <c r="S7" s="2"/>
      <c r="T7" s="2"/>
      <c r="U7" s="2"/>
      <c r="V7" s="2"/>
      <c r="W7" s="2"/>
      <c r="X7" s="2"/>
      <c r="Y7" s="2"/>
      <c r="Z7" s="2"/>
    </row>
    <row r="8" spans="1:26" ht="34.5" customHeight="1">
      <c r="A8" s="6"/>
      <c r="B8" s="7"/>
      <c r="C8" s="8"/>
      <c r="D8" s="7"/>
      <c r="E8" s="2"/>
      <c r="F8" s="2"/>
      <c r="G8" s="2"/>
      <c r="H8" s="2"/>
      <c r="I8" s="2"/>
      <c r="J8" s="2"/>
      <c r="K8" s="2"/>
      <c r="L8" s="2"/>
      <c r="M8" s="2"/>
      <c r="N8" s="2"/>
      <c r="O8" s="2"/>
      <c r="P8" s="2"/>
      <c r="Q8" s="2"/>
      <c r="R8" s="2"/>
      <c r="S8" s="2"/>
      <c r="T8" s="2"/>
      <c r="U8" s="2"/>
      <c r="V8" s="2"/>
      <c r="W8" s="2"/>
      <c r="X8" s="2"/>
      <c r="Y8" s="2"/>
      <c r="Z8" s="2"/>
    </row>
    <row r="9" spans="1:26" ht="34.5" customHeight="1">
      <c r="A9" s="6"/>
      <c r="B9" s="7"/>
      <c r="C9" s="8"/>
      <c r="D9" s="7"/>
      <c r="E9" s="2"/>
      <c r="F9" s="2"/>
      <c r="G9" s="2"/>
      <c r="H9" s="2"/>
      <c r="I9" s="2"/>
      <c r="J9" s="2"/>
      <c r="K9" s="2"/>
      <c r="L9" s="2"/>
      <c r="M9" s="2"/>
      <c r="N9" s="2"/>
      <c r="O9" s="2"/>
      <c r="P9" s="2"/>
      <c r="Q9" s="2"/>
      <c r="R9" s="2"/>
      <c r="S9" s="2"/>
      <c r="T9" s="2"/>
      <c r="U9" s="2"/>
      <c r="V9" s="2"/>
      <c r="W9" s="2"/>
      <c r="X9" s="2"/>
      <c r="Y9" s="2"/>
      <c r="Z9" s="2"/>
    </row>
    <row r="10" spans="1:26" ht="34.5" customHeight="1">
      <c r="A10" s="6"/>
      <c r="B10" s="7"/>
      <c r="C10" s="8"/>
      <c r="D10" s="7"/>
      <c r="E10" s="2"/>
      <c r="F10" s="2"/>
      <c r="G10" s="2"/>
      <c r="H10" s="2"/>
      <c r="I10" s="2"/>
      <c r="J10" s="2"/>
      <c r="K10" s="2"/>
      <c r="L10" s="2"/>
      <c r="M10" s="2"/>
      <c r="N10" s="2"/>
      <c r="O10" s="2"/>
      <c r="P10" s="2"/>
      <c r="Q10" s="2"/>
      <c r="R10" s="2"/>
      <c r="S10" s="2"/>
      <c r="T10" s="2"/>
      <c r="U10" s="2"/>
      <c r="V10" s="2"/>
      <c r="W10" s="2"/>
      <c r="X10" s="2"/>
      <c r="Y10" s="2"/>
      <c r="Z10" s="2"/>
    </row>
    <row r="11" spans="1:26" ht="34.5" customHeight="1">
      <c r="A11" s="6"/>
      <c r="B11" s="7"/>
      <c r="C11" s="8"/>
      <c r="D11" s="7"/>
      <c r="E11" s="2"/>
      <c r="F11" s="2"/>
      <c r="G11" s="2"/>
      <c r="H11" s="2"/>
      <c r="I11" s="2"/>
      <c r="J11" s="2"/>
      <c r="K11" s="2"/>
      <c r="L11" s="2"/>
      <c r="M11" s="2"/>
      <c r="N11" s="2"/>
      <c r="O11" s="2"/>
      <c r="P11" s="2"/>
      <c r="Q11" s="2"/>
      <c r="R11" s="2"/>
      <c r="S11" s="2"/>
      <c r="T11" s="2"/>
      <c r="U11" s="2"/>
      <c r="V11" s="2"/>
      <c r="W11" s="2"/>
      <c r="X11" s="2"/>
      <c r="Y11" s="2"/>
      <c r="Z11" s="2"/>
    </row>
    <row r="12" spans="1:26" ht="34.5" customHeight="1">
      <c r="A12" s="6"/>
      <c r="B12" s="7"/>
      <c r="C12" s="8"/>
      <c r="D12" s="7"/>
      <c r="E12" s="2"/>
      <c r="F12" s="2"/>
      <c r="G12" s="2"/>
      <c r="H12" s="2"/>
      <c r="I12" s="2"/>
      <c r="J12" s="2"/>
      <c r="K12" s="2"/>
      <c r="L12" s="2"/>
      <c r="M12" s="2"/>
      <c r="N12" s="2"/>
      <c r="O12" s="2"/>
      <c r="P12" s="2"/>
      <c r="Q12" s="2"/>
      <c r="R12" s="2"/>
      <c r="S12" s="2"/>
      <c r="T12" s="2"/>
      <c r="U12" s="2"/>
      <c r="V12" s="2"/>
      <c r="W12" s="2"/>
      <c r="X12" s="2"/>
      <c r="Y12" s="2"/>
      <c r="Z12" s="2"/>
    </row>
    <row r="13" spans="1:26" ht="34.5" customHeight="1">
      <c r="A13" s="6"/>
      <c r="B13" s="7"/>
      <c r="C13" s="8"/>
      <c r="D13" s="7"/>
      <c r="E13" s="2"/>
      <c r="F13" s="2"/>
      <c r="G13" s="2"/>
      <c r="H13" s="2"/>
      <c r="I13" s="2"/>
      <c r="J13" s="2"/>
      <c r="K13" s="2"/>
      <c r="L13" s="2"/>
      <c r="M13" s="2"/>
      <c r="N13" s="2"/>
      <c r="O13" s="2"/>
      <c r="P13" s="2"/>
      <c r="Q13" s="2"/>
      <c r="R13" s="2"/>
      <c r="S13" s="2"/>
      <c r="T13" s="2"/>
      <c r="U13" s="2"/>
      <c r="V13" s="2"/>
      <c r="W13" s="2"/>
      <c r="X13" s="2"/>
      <c r="Y13" s="2"/>
      <c r="Z13" s="2"/>
    </row>
    <row r="14" spans="1:26" ht="34.5" customHeight="1">
      <c r="A14" s="6"/>
      <c r="B14" s="7"/>
      <c r="C14" s="8"/>
      <c r="D14" s="7"/>
      <c r="E14" s="2"/>
      <c r="F14" s="2"/>
      <c r="G14" s="2"/>
      <c r="H14" s="2"/>
      <c r="I14" s="2"/>
      <c r="J14" s="2"/>
      <c r="K14" s="2"/>
      <c r="L14" s="2"/>
      <c r="M14" s="2"/>
      <c r="N14" s="2"/>
      <c r="O14" s="2"/>
      <c r="P14" s="2"/>
      <c r="Q14" s="2"/>
      <c r="R14" s="2"/>
      <c r="S14" s="2"/>
      <c r="T14" s="2"/>
      <c r="U14" s="2"/>
      <c r="V14" s="2"/>
      <c r="W14" s="2"/>
      <c r="X14" s="2"/>
      <c r="Y14" s="2"/>
      <c r="Z14" s="2"/>
    </row>
    <row r="15" spans="1:26" ht="34.5" customHeight="1">
      <c r="A15" s="6"/>
      <c r="B15" s="7"/>
      <c r="C15" s="8"/>
      <c r="D15" s="7"/>
      <c r="E15" s="2"/>
      <c r="F15" s="2"/>
      <c r="G15" s="2"/>
      <c r="H15" s="2"/>
      <c r="I15" s="2"/>
      <c r="J15" s="2"/>
      <c r="K15" s="2"/>
      <c r="L15" s="2"/>
      <c r="M15" s="2"/>
      <c r="N15" s="2"/>
      <c r="O15" s="2"/>
      <c r="P15" s="2"/>
      <c r="Q15" s="2"/>
      <c r="R15" s="2"/>
      <c r="S15" s="2"/>
      <c r="T15" s="2"/>
      <c r="U15" s="2"/>
      <c r="V15" s="2"/>
      <c r="W15" s="2"/>
      <c r="X15" s="2"/>
      <c r="Y15" s="2"/>
      <c r="Z15" s="2"/>
    </row>
    <row r="16" spans="1:26" ht="34.5" customHeight="1">
      <c r="A16" s="6"/>
      <c r="B16" s="7"/>
      <c r="C16" s="8"/>
      <c r="D16" s="7"/>
      <c r="E16" s="2"/>
      <c r="F16" s="2"/>
      <c r="G16" s="2"/>
      <c r="H16" s="2"/>
      <c r="I16" s="2"/>
      <c r="J16" s="2"/>
      <c r="K16" s="2"/>
      <c r="L16" s="2"/>
      <c r="M16" s="2"/>
      <c r="N16" s="2"/>
      <c r="O16" s="2"/>
      <c r="P16" s="2"/>
      <c r="Q16" s="2"/>
      <c r="R16" s="2"/>
      <c r="S16" s="2"/>
      <c r="T16" s="2"/>
      <c r="U16" s="2"/>
      <c r="V16" s="2"/>
      <c r="W16" s="2"/>
      <c r="X16" s="2"/>
      <c r="Y16" s="2"/>
      <c r="Z16" s="2"/>
    </row>
    <row r="17" spans="1:26" ht="34.5" customHeight="1">
      <c r="A17" s="6"/>
      <c r="B17" s="7"/>
      <c r="C17" s="8"/>
      <c r="D17" s="7"/>
      <c r="E17" s="2"/>
      <c r="F17" s="2"/>
      <c r="G17" s="2"/>
      <c r="H17" s="2"/>
      <c r="I17" s="2"/>
      <c r="J17" s="2"/>
      <c r="K17" s="2"/>
      <c r="L17" s="2"/>
      <c r="M17" s="2"/>
      <c r="N17" s="2"/>
      <c r="O17" s="2"/>
      <c r="P17" s="2"/>
      <c r="Q17" s="2"/>
      <c r="R17" s="2"/>
      <c r="S17" s="2"/>
      <c r="T17" s="2"/>
      <c r="U17" s="2"/>
      <c r="V17" s="2"/>
      <c r="W17" s="2"/>
      <c r="X17" s="2"/>
      <c r="Y17" s="2"/>
      <c r="Z17" s="2"/>
    </row>
    <row r="18" spans="1:26" ht="34.5" customHeight="1">
      <c r="A18" s="6"/>
      <c r="B18" s="7"/>
      <c r="C18" s="8"/>
      <c r="D18" s="7"/>
      <c r="E18" s="2"/>
      <c r="F18" s="2"/>
      <c r="G18" s="2"/>
      <c r="H18" s="2"/>
      <c r="I18" s="2"/>
      <c r="J18" s="2"/>
      <c r="K18" s="2"/>
      <c r="L18" s="2"/>
      <c r="M18" s="2"/>
      <c r="N18" s="2"/>
      <c r="O18" s="2"/>
      <c r="P18" s="2"/>
      <c r="Q18" s="2"/>
      <c r="R18" s="2"/>
      <c r="S18" s="2"/>
      <c r="T18" s="2"/>
      <c r="U18" s="2"/>
      <c r="V18" s="2"/>
      <c r="W18" s="2"/>
      <c r="X18" s="2"/>
      <c r="Y18" s="2"/>
      <c r="Z18" s="2"/>
    </row>
    <row r="19" spans="1:26" ht="30" customHeight="1">
      <c r="A19" s="6"/>
      <c r="B19" s="7"/>
      <c r="C19" s="8"/>
      <c r="D19" s="7"/>
      <c r="E19" s="2"/>
      <c r="F19" s="2"/>
      <c r="G19" s="2"/>
      <c r="H19" s="2"/>
      <c r="I19" s="2"/>
      <c r="J19" s="2"/>
      <c r="K19" s="2"/>
      <c r="L19" s="2"/>
      <c r="M19" s="2"/>
      <c r="N19" s="2"/>
      <c r="O19" s="2"/>
      <c r="P19" s="2"/>
      <c r="Q19" s="2"/>
      <c r="R19" s="2"/>
      <c r="S19" s="2"/>
      <c r="T19" s="2"/>
      <c r="U19" s="2"/>
      <c r="V19" s="2"/>
      <c r="W19" s="2"/>
      <c r="X19" s="2"/>
      <c r="Y19" s="2"/>
      <c r="Z19" s="2"/>
    </row>
    <row r="20" spans="1:26" ht="30" customHeight="1">
      <c r="A20" s="6"/>
      <c r="B20" s="7"/>
      <c r="C20" s="8"/>
      <c r="D20" s="7"/>
      <c r="E20" s="2"/>
      <c r="F20" s="2"/>
      <c r="G20" s="2"/>
      <c r="H20" s="2"/>
      <c r="I20" s="2"/>
      <c r="J20" s="2"/>
      <c r="K20" s="2"/>
      <c r="L20" s="2"/>
      <c r="M20" s="2"/>
      <c r="N20" s="2"/>
      <c r="O20" s="2"/>
      <c r="P20" s="2"/>
      <c r="Q20" s="2"/>
      <c r="R20" s="2"/>
      <c r="S20" s="2"/>
      <c r="T20" s="2"/>
      <c r="U20" s="2"/>
      <c r="V20" s="2"/>
      <c r="W20" s="2"/>
      <c r="X20" s="2"/>
      <c r="Y20" s="2"/>
      <c r="Z20" s="2"/>
    </row>
    <row r="21" spans="1:26" ht="30" customHeight="1">
      <c r="A21" s="6"/>
      <c r="B21" s="7"/>
      <c r="C21" s="8"/>
      <c r="D21" s="7"/>
      <c r="E21" s="2"/>
      <c r="F21" s="2"/>
      <c r="G21" s="2"/>
      <c r="H21" s="2"/>
      <c r="I21" s="2"/>
      <c r="J21" s="2"/>
      <c r="K21" s="2"/>
      <c r="L21" s="2"/>
      <c r="M21" s="2"/>
      <c r="N21" s="2"/>
      <c r="O21" s="2"/>
      <c r="P21" s="2"/>
      <c r="Q21" s="2"/>
      <c r="R21" s="2"/>
      <c r="S21" s="2"/>
      <c r="T21" s="2"/>
      <c r="U21" s="2"/>
      <c r="V21" s="2"/>
      <c r="W21" s="2"/>
      <c r="X21" s="2"/>
      <c r="Y21" s="2"/>
      <c r="Z21" s="2"/>
    </row>
    <row r="22" spans="1:26" ht="30" customHeight="1">
      <c r="A22" s="6"/>
      <c r="B22" s="7"/>
      <c r="C22" s="8"/>
      <c r="D22" s="7"/>
      <c r="E22" s="2"/>
      <c r="F22" s="2"/>
      <c r="G22" s="2"/>
      <c r="H22" s="2"/>
      <c r="I22" s="2"/>
      <c r="J22" s="2"/>
      <c r="K22" s="2"/>
      <c r="L22" s="2"/>
      <c r="M22" s="2"/>
      <c r="N22" s="2"/>
      <c r="O22" s="2"/>
      <c r="P22" s="2"/>
      <c r="Q22" s="2"/>
      <c r="R22" s="2"/>
      <c r="S22" s="2"/>
      <c r="T22" s="2"/>
      <c r="U22" s="2"/>
      <c r="V22" s="2"/>
      <c r="W22" s="2"/>
      <c r="X22" s="2"/>
      <c r="Y22" s="2"/>
      <c r="Z22" s="2"/>
    </row>
    <row r="23" spans="1:26" ht="30" customHeight="1">
      <c r="A23" s="6"/>
      <c r="B23" s="7"/>
      <c r="C23" s="8"/>
      <c r="D23" s="7"/>
      <c r="E23" s="2"/>
      <c r="F23" s="2"/>
      <c r="G23" s="2"/>
      <c r="H23" s="2"/>
      <c r="I23" s="2"/>
      <c r="J23" s="2"/>
      <c r="K23" s="2"/>
      <c r="L23" s="2"/>
      <c r="M23" s="2"/>
      <c r="N23" s="2"/>
      <c r="O23" s="2"/>
      <c r="P23" s="2"/>
      <c r="Q23" s="2"/>
      <c r="R23" s="2"/>
      <c r="S23" s="2"/>
      <c r="T23" s="2"/>
      <c r="U23" s="2"/>
      <c r="V23" s="2"/>
      <c r="W23" s="2"/>
      <c r="X23" s="2"/>
      <c r="Y23" s="2"/>
      <c r="Z23" s="2"/>
    </row>
    <row r="24" spans="1:26" ht="30" customHeight="1">
      <c r="A24" s="6"/>
      <c r="B24" s="7"/>
      <c r="C24" s="8"/>
      <c r="D24" s="7"/>
      <c r="E24" s="2"/>
      <c r="F24" s="2"/>
      <c r="G24" s="2"/>
      <c r="H24" s="2"/>
      <c r="I24" s="2"/>
      <c r="J24" s="2"/>
      <c r="K24" s="2"/>
      <c r="L24" s="2"/>
      <c r="M24" s="2"/>
      <c r="N24" s="2"/>
      <c r="O24" s="2"/>
      <c r="P24" s="2"/>
      <c r="Q24" s="2"/>
      <c r="R24" s="2"/>
      <c r="S24" s="2"/>
      <c r="T24" s="2"/>
      <c r="U24" s="2"/>
      <c r="V24" s="2"/>
      <c r="W24" s="2"/>
      <c r="X24" s="2"/>
      <c r="Y24" s="2"/>
      <c r="Z24" s="2"/>
    </row>
    <row r="25" spans="1:26" ht="30" customHeight="1">
      <c r="A25" s="6"/>
      <c r="B25" s="7"/>
      <c r="C25" s="8"/>
      <c r="D25" s="7"/>
      <c r="E25" s="2"/>
      <c r="F25" s="2"/>
      <c r="G25" s="2"/>
      <c r="H25" s="2"/>
      <c r="I25" s="2"/>
      <c r="J25" s="2"/>
      <c r="K25" s="2"/>
      <c r="L25" s="2"/>
      <c r="M25" s="2"/>
      <c r="N25" s="2"/>
      <c r="O25" s="2"/>
      <c r="P25" s="2"/>
      <c r="Q25" s="2"/>
      <c r="R25" s="2"/>
      <c r="S25" s="2"/>
      <c r="T25" s="2"/>
      <c r="U25" s="2"/>
      <c r="V25" s="2"/>
      <c r="W25" s="2"/>
      <c r="X25" s="2"/>
      <c r="Y25" s="2"/>
      <c r="Z25" s="2"/>
    </row>
    <row r="26" spans="1:26" ht="30" customHeight="1">
      <c r="A26" s="6"/>
      <c r="B26" s="7"/>
      <c r="C26" s="8"/>
      <c r="D26" s="7"/>
      <c r="E26" s="2"/>
      <c r="F26" s="2"/>
      <c r="G26" s="2"/>
      <c r="H26" s="2"/>
      <c r="I26" s="2"/>
      <c r="J26" s="2"/>
      <c r="K26" s="2"/>
      <c r="L26" s="2"/>
      <c r="M26" s="2"/>
      <c r="N26" s="2"/>
      <c r="O26" s="2"/>
      <c r="P26" s="2"/>
      <c r="Q26" s="2"/>
      <c r="R26" s="2"/>
      <c r="S26" s="2"/>
      <c r="T26" s="2"/>
      <c r="U26" s="2"/>
      <c r="V26" s="2"/>
      <c r="W26" s="2"/>
      <c r="X26" s="2"/>
      <c r="Y26" s="2"/>
      <c r="Z26" s="2"/>
    </row>
    <row r="27" spans="1:26" ht="30" customHeight="1">
      <c r="A27" s="6"/>
      <c r="B27" s="7"/>
      <c r="C27" s="8"/>
      <c r="D27" s="7"/>
      <c r="E27" s="2"/>
      <c r="F27" s="2"/>
      <c r="G27" s="2"/>
      <c r="H27" s="2"/>
      <c r="I27" s="2"/>
      <c r="J27" s="2"/>
      <c r="K27" s="2"/>
      <c r="L27" s="2"/>
      <c r="M27" s="2"/>
      <c r="N27" s="2"/>
      <c r="O27" s="2"/>
      <c r="P27" s="2"/>
      <c r="Q27" s="2"/>
      <c r="R27" s="2"/>
      <c r="S27" s="2"/>
      <c r="T27" s="2"/>
      <c r="U27" s="2"/>
      <c r="V27" s="2"/>
      <c r="W27" s="2"/>
      <c r="X27" s="2"/>
      <c r="Y27" s="2"/>
      <c r="Z27" s="2"/>
    </row>
    <row r="28" spans="1:26" ht="30" customHeight="1">
      <c r="A28" s="6"/>
      <c r="B28" s="7"/>
      <c r="C28" s="8"/>
      <c r="D28" s="7"/>
      <c r="E28" s="2"/>
      <c r="F28" s="2"/>
      <c r="G28" s="2"/>
      <c r="H28" s="2"/>
      <c r="I28" s="2"/>
      <c r="J28" s="2"/>
      <c r="K28" s="2"/>
      <c r="L28" s="2"/>
      <c r="M28" s="2"/>
      <c r="N28" s="2"/>
      <c r="O28" s="2"/>
      <c r="P28" s="2"/>
      <c r="Q28" s="2"/>
      <c r="R28" s="2"/>
      <c r="S28" s="2"/>
      <c r="T28" s="2"/>
      <c r="U28" s="2"/>
      <c r="V28" s="2"/>
      <c r="W28" s="2"/>
      <c r="X28" s="2"/>
      <c r="Y28" s="2"/>
      <c r="Z28" s="2"/>
    </row>
    <row r="29" spans="1:26" ht="30" customHeight="1">
      <c r="A29" s="6"/>
      <c r="B29" s="7"/>
      <c r="C29" s="8"/>
      <c r="D29" s="7"/>
      <c r="E29" s="2"/>
      <c r="F29" s="2"/>
      <c r="G29" s="2"/>
      <c r="H29" s="2"/>
      <c r="I29" s="2"/>
      <c r="J29" s="2"/>
      <c r="K29" s="2"/>
      <c r="L29" s="2"/>
      <c r="M29" s="2"/>
      <c r="N29" s="2"/>
      <c r="O29" s="2"/>
      <c r="P29" s="2"/>
      <c r="Q29" s="2"/>
      <c r="R29" s="2"/>
      <c r="S29" s="2"/>
      <c r="T29" s="2"/>
      <c r="U29" s="2"/>
      <c r="V29" s="2"/>
      <c r="W29" s="2"/>
      <c r="X29" s="2"/>
      <c r="Y29" s="2"/>
      <c r="Z29" s="2"/>
    </row>
    <row r="30" spans="1:26" ht="30" customHeight="1">
      <c r="A30" s="6"/>
      <c r="B30" s="7"/>
      <c r="C30" s="8"/>
      <c r="D30" s="7"/>
      <c r="E30" s="2"/>
      <c r="F30" s="2"/>
      <c r="G30" s="2"/>
      <c r="H30" s="2"/>
      <c r="I30" s="2"/>
      <c r="J30" s="2"/>
      <c r="K30" s="2"/>
      <c r="L30" s="2"/>
      <c r="M30" s="2"/>
      <c r="N30" s="2"/>
      <c r="O30" s="2"/>
      <c r="P30" s="2"/>
      <c r="Q30" s="2"/>
      <c r="R30" s="2"/>
      <c r="S30" s="2"/>
      <c r="T30" s="2"/>
      <c r="U30" s="2"/>
      <c r="V30" s="2"/>
      <c r="W30" s="2"/>
      <c r="X30" s="2"/>
      <c r="Y30" s="2"/>
      <c r="Z30" s="2"/>
    </row>
    <row r="31" spans="1:26" ht="30" customHeight="1">
      <c r="A31" s="6"/>
      <c r="B31" s="7"/>
      <c r="C31" s="8"/>
      <c r="D31" s="7"/>
      <c r="E31" s="2"/>
      <c r="F31" s="2"/>
      <c r="G31" s="2"/>
      <c r="H31" s="2"/>
      <c r="I31" s="2"/>
      <c r="J31" s="2"/>
      <c r="K31" s="2"/>
      <c r="L31" s="2"/>
      <c r="M31" s="2"/>
      <c r="N31" s="2"/>
      <c r="O31" s="2"/>
      <c r="P31" s="2"/>
      <c r="Q31" s="2"/>
      <c r="R31" s="2"/>
      <c r="S31" s="2"/>
      <c r="T31" s="2"/>
      <c r="U31" s="2"/>
      <c r="V31" s="2"/>
      <c r="W31" s="2"/>
      <c r="X31" s="2"/>
      <c r="Y31" s="2"/>
      <c r="Z31" s="2"/>
    </row>
    <row r="32" spans="1:26" ht="30" customHeight="1">
      <c r="A32" s="6"/>
      <c r="B32" s="7"/>
      <c r="C32" s="8"/>
      <c r="D32" s="7"/>
      <c r="E32" s="2"/>
      <c r="F32" s="2"/>
      <c r="G32" s="2"/>
      <c r="H32" s="2"/>
      <c r="I32" s="2"/>
      <c r="J32" s="2"/>
      <c r="K32" s="2"/>
      <c r="L32" s="2"/>
      <c r="M32" s="2"/>
      <c r="N32" s="2"/>
      <c r="O32" s="2"/>
      <c r="P32" s="2"/>
      <c r="Q32" s="2"/>
      <c r="R32" s="2"/>
      <c r="S32" s="2"/>
      <c r="T32" s="2"/>
      <c r="U32" s="2"/>
      <c r="V32" s="2"/>
      <c r="W32" s="2"/>
      <c r="X32" s="2"/>
      <c r="Y32" s="2"/>
      <c r="Z32" s="2"/>
    </row>
    <row r="33" spans="1:26" ht="30" customHeight="1">
      <c r="A33" s="6"/>
      <c r="B33" s="7"/>
      <c r="C33" s="8"/>
      <c r="D33" s="7"/>
      <c r="E33" s="2"/>
      <c r="F33" s="2"/>
      <c r="G33" s="2"/>
      <c r="H33" s="2"/>
      <c r="I33" s="2"/>
      <c r="J33" s="2"/>
      <c r="K33" s="2"/>
      <c r="L33" s="2"/>
      <c r="M33" s="2"/>
      <c r="N33" s="2"/>
      <c r="O33" s="2"/>
      <c r="P33" s="2"/>
      <c r="Q33" s="2"/>
      <c r="R33" s="2"/>
      <c r="S33" s="2"/>
      <c r="T33" s="2"/>
      <c r="U33" s="2"/>
      <c r="V33" s="2"/>
      <c r="W33" s="2"/>
      <c r="X33" s="2"/>
      <c r="Y33" s="2"/>
      <c r="Z33" s="2"/>
    </row>
    <row r="34" spans="1:26" ht="30" customHeight="1">
      <c r="A34" s="6"/>
      <c r="B34" s="7"/>
      <c r="C34" s="8"/>
      <c r="D34" s="7"/>
      <c r="E34" s="2"/>
      <c r="F34" s="2"/>
      <c r="G34" s="2"/>
      <c r="H34" s="2"/>
      <c r="I34" s="2"/>
      <c r="J34" s="2"/>
      <c r="K34" s="2"/>
      <c r="L34" s="2"/>
      <c r="M34" s="2"/>
      <c r="N34" s="2"/>
      <c r="O34" s="2"/>
      <c r="P34" s="2"/>
      <c r="Q34" s="2"/>
      <c r="R34" s="2"/>
      <c r="S34" s="2"/>
      <c r="T34" s="2"/>
      <c r="U34" s="2"/>
      <c r="V34" s="2"/>
      <c r="W34" s="2"/>
      <c r="X34" s="2"/>
      <c r="Y34" s="2"/>
      <c r="Z34" s="2"/>
    </row>
    <row r="35" spans="1:26" ht="30" customHeight="1">
      <c r="A35" s="6"/>
      <c r="B35" s="7"/>
      <c r="C35" s="8"/>
      <c r="D35" s="7"/>
      <c r="E35" s="2"/>
      <c r="F35" s="2"/>
      <c r="G35" s="2"/>
      <c r="H35" s="2"/>
      <c r="I35" s="2"/>
      <c r="J35" s="2"/>
      <c r="K35" s="2"/>
      <c r="L35" s="2"/>
      <c r="M35" s="2"/>
      <c r="N35" s="2"/>
      <c r="O35" s="2"/>
      <c r="P35" s="2"/>
      <c r="Q35" s="2"/>
      <c r="R35" s="2"/>
      <c r="S35" s="2"/>
      <c r="T35" s="2"/>
      <c r="U35" s="2"/>
      <c r="V35" s="2"/>
      <c r="W35" s="2"/>
      <c r="X35" s="2"/>
      <c r="Y35" s="2"/>
      <c r="Z35" s="2"/>
    </row>
    <row r="36" spans="1:26" ht="30" customHeight="1">
      <c r="A36" s="6"/>
      <c r="B36" s="7"/>
      <c r="C36" s="8"/>
      <c r="D36" s="7"/>
      <c r="E36" s="2"/>
      <c r="F36" s="2"/>
      <c r="G36" s="2"/>
      <c r="H36" s="2"/>
      <c r="I36" s="2"/>
      <c r="J36" s="2"/>
      <c r="K36" s="2"/>
      <c r="L36" s="2"/>
      <c r="M36" s="2"/>
      <c r="N36" s="2"/>
      <c r="O36" s="2"/>
      <c r="P36" s="2"/>
      <c r="Q36" s="2"/>
      <c r="R36" s="2"/>
      <c r="S36" s="2"/>
      <c r="T36" s="2"/>
      <c r="U36" s="2"/>
      <c r="V36" s="2"/>
      <c r="W36" s="2"/>
      <c r="X36" s="2"/>
      <c r="Y36" s="2"/>
      <c r="Z36" s="2"/>
    </row>
    <row r="37" spans="1:26" ht="30" customHeight="1">
      <c r="A37" s="6"/>
      <c r="B37" s="7"/>
      <c r="C37" s="8"/>
      <c r="D37" s="7"/>
      <c r="E37" s="2"/>
      <c r="F37" s="2"/>
      <c r="G37" s="2"/>
      <c r="H37" s="2"/>
      <c r="I37" s="2"/>
      <c r="J37" s="2"/>
      <c r="K37" s="2"/>
      <c r="L37" s="2"/>
      <c r="M37" s="2"/>
      <c r="N37" s="2"/>
      <c r="O37" s="2"/>
      <c r="P37" s="2"/>
      <c r="Q37" s="2"/>
      <c r="R37" s="2"/>
      <c r="S37" s="2"/>
      <c r="T37" s="2"/>
      <c r="U37" s="2"/>
      <c r="V37" s="2"/>
      <c r="W37" s="2"/>
      <c r="X37" s="2"/>
      <c r="Y37" s="2"/>
      <c r="Z37" s="2"/>
    </row>
    <row r="38" spans="1:26" ht="30" customHeight="1">
      <c r="A38" s="6"/>
      <c r="B38" s="7"/>
      <c r="C38" s="8"/>
      <c r="D38" s="7"/>
      <c r="E38" s="2"/>
      <c r="F38" s="2"/>
      <c r="G38" s="2"/>
      <c r="H38" s="2"/>
      <c r="I38" s="2"/>
      <c r="J38" s="2"/>
      <c r="K38" s="2"/>
      <c r="L38" s="2"/>
      <c r="M38" s="2"/>
      <c r="N38" s="2"/>
      <c r="O38" s="2"/>
      <c r="P38" s="2"/>
      <c r="Q38" s="2"/>
      <c r="R38" s="2"/>
      <c r="S38" s="2"/>
      <c r="T38" s="2"/>
      <c r="U38" s="2"/>
      <c r="V38" s="2"/>
      <c r="W38" s="2"/>
      <c r="X38" s="2"/>
      <c r="Y38" s="2"/>
      <c r="Z38" s="2"/>
    </row>
    <row r="39" spans="1:26" ht="30" customHeight="1">
      <c r="A39" s="6"/>
      <c r="B39" s="7"/>
      <c r="C39" s="8"/>
      <c r="D39" s="7"/>
      <c r="E39" s="2"/>
      <c r="F39" s="2"/>
      <c r="G39" s="2"/>
      <c r="H39" s="2"/>
      <c r="I39" s="2"/>
      <c r="J39" s="2"/>
      <c r="K39" s="2"/>
      <c r="L39" s="2"/>
      <c r="M39" s="2"/>
      <c r="N39" s="2"/>
      <c r="O39" s="2"/>
      <c r="P39" s="2"/>
      <c r="Q39" s="2"/>
      <c r="R39" s="2"/>
      <c r="S39" s="2"/>
      <c r="T39" s="2"/>
      <c r="U39" s="2"/>
      <c r="V39" s="2"/>
      <c r="W39" s="2"/>
      <c r="X39" s="2"/>
      <c r="Y39" s="2"/>
      <c r="Z39" s="2"/>
    </row>
    <row r="40" spans="1:26" ht="30" customHeight="1">
      <c r="A40" s="6"/>
      <c r="B40" s="7"/>
      <c r="C40" s="8"/>
      <c r="D40" s="7"/>
      <c r="E40" s="2"/>
      <c r="F40" s="2"/>
      <c r="G40" s="2"/>
      <c r="H40" s="2"/>
      <c r="I40" s="2"/>
      <c r="J40" s="2"/>
      <c r="K40" s="2"/>
      <c r="L40" s="2"/>
      <c r="M40" s="2"/>
      <c r="N40" s="2"/>
      <c r="O40" s="2"/>
      <c r="P40" s="2"/>
      <c r="Q40" s="2"/>
      <c r="R40" s="2"/>
      <c r="S40" s="2"/>
      <c r="T40" s="2"/>
      <c r="U40" s="2"/>
      <c r="V40" s="2"/>
      <c r="W40" s="2"/>
      <c r="X40" s="2"/>
      <c r="Y40" s="2"/>
      <c r="Z40" s="2"/>
    </row>
    <row r="41" spans="1:26" ht="30" customHeight="1">
      <c r="A41" s="6"/>
      <c r="B41" s="7"/>
      <c r="C41" s="8"/>
      <c r="D41" s="7"/>
      <c r="E41" s="2"/>
      <c r="F41" s="2"/>
      <c r="G41" s="2"/>
      <c r="H41" s="2"/>
      <c r="I41" s="2"/>
      <c r="J41" s="2"/>
      <c r="K41" s="2"/>
      <c r="L41" s="2"/>
      <c r="M41" s="2"/>
      <c r="N41" s="2"/>
      <c r="O41" s="2"/>
      <c r="P41" s="2"/>
      <c r="Q41" s="2"/>
      <c r="R41" s="2"/>
      <c r="S41" s="2"/>
      <c r="T41" s="2"/>
      <c r="U41" s="2"/>
      <c r="V41" s="2"/>
      <c r="W41" s="2"/>
      <c r="X41" s="2"/>
      <c r="Y41" s="2"/>
      <c r="Z41" s="2"/>
    </row>
    <row r="42" spans="1:26" ht="30" customHeight="1">
      <c r="A42" s="6"/>
      <c r="B42" s="7"/>
      <c r="C42" s="8"/>
      <c r="D42" s="7"/>
      <c r="E42" s="2"/>
      <c r="F42" s="2"/>
      <c r="G42" s="2"/>
      <c r="H42" s="2"/>
      <c r="I42" s="2"/>
      <c r="J42" s="2"/>
      <c r="K42" s="2"/>
      <c r="L42" s="2"/>
      <c r="M42" s="2"/>
      <c r="N42" s="2"/>
      <c r="O42" s="2"/>
      <c r="P42" s="2"/>
      <c r="Q42" s="2"/>
      <c r="R42" s="2"/>
      <c r="S42" s="2"/>
      <c r="T42" s="2"/>
      <c r="U42" s="2"/>
      <c r="V42" s="2"/>
      <c r="W42" s="2"/>
      <c r="X42" s="2"/>
      <c r="Y42" s="2"/>
      <c r="Z42" s="2"/>
    </row>
    <row r="43" spans="1:26" ht="30" customHeight="1">
      <c r="A43" s="6"/>
      <c r="B43" s="7"/>
      <c r="C43" s="8"/>
      <c r="D43" s="7"/>
      <c r="E43" s="2"/>
      <c r="F43" s="2"/>
      <c r="G43" s="2"/>
      <c r="H43" s="2"/>
      <c r="I43" s="2"/>
      <c r="J43" s="2"/>
      <c r="K43" s="2"/>
      <c r="L43" s="2"/>
      <c r="M43" s="2"/>
      <c r="N43" s="2"/>
      <c r="O43" s="2"/>
      <c r="P43" s="2"/>
      <c r="Q43" s="2"/>
      <c r="R43" s="2"/>
      <c r="S43" s="2"/>
      <c r="T43" s="2"/>
      <c r="U43" s="2"/>
      <c r="V43" s="2"/>
      <c r="W43" s="2"/>
      <c r="X43" s="2"/>
      <c r="Y43" s="2"/>
      <c r="Z43" s="2"/>
    </row>
    <row r="44" spans="1:26" ht="30" customHeight="1">
      <c r="A44" s="6"/>
      <c r="B44" s="7"/>
      <c r="C44" s="8"/>
      <c r="D44" s="7"/>
      <c r="E44" s="2"/>
      <c r="F44" s="2"/>
      <c r="G44" s="2"/>
      <c r="H44" s="2"/>
      <c r="I44" s="2"/>
      <c r="J44" s="2"/>
      <c r="K44" s="2"/>
      <c r="L44" s="2"/>
      <c r="M44" s="2"/>
      <c r="N44" s="2"/>
      <c r="O44" s="2"/>
      <c r="P44" s="2"/>
      <c r="Q44" s="2"/>
      <c r="R44" s="2"/>
      <c r="S44" s="2"/>
      <c r="T44" s="2"/>
      <c r="U44" s="2"/>
      <c r="V44" s="2"/>
      <c r="W44" s="2"/>
      <c r="X44" s="2"/>
      <c r="Y44" s="2"/>
      <c r="Z44" s="2"/>
    </row>
    <row r="45" spans="1:26" ht="30" customHeight="1">
      <c r="A45" s="6"/>
      <c r="B45" s="7"/>
      <c r="C45" s="8"/>
      <c r="D45" s="7"/>
      <c r="E45" s="2"/>
      <c r="F45" s="2"/>
      <c r="G45" s="2"/>
      <c r="H45" s="2"/>
      <c r="I45" s="2"/>
      <c r="J45" s="2"/>
      <c r="K45" s="2"/>
      <c r="L45" s="2"/>
      <c r="M45" s="2"/>
      <c r="N45" s="2"/>
      <c r="O45" s="2"/>
      <c r="P45" s="2"/>
      <c r="Q45" s="2"/>
      <c r="R45" s="2"/>
      <c r="S45" s="2"/>
      <c r="T45" s="2"/>
      <c r="U45" s="2"/>
      <c r="V45" s="2"/>
      <c r="W45" s="2"/>
      <c r="X45" s="2"/>
      <c r="Y45" s="2"/>
      <c r="Z45" s="2"/>
    </row>
    <row r="46" spans="1:26" ht="30" customHeight="1">
      <c r="A46" s="6"/>
      <c r="B46" s="7"/>
      <c r="C46" s="8"/>
      <c r="D46" s="7"/>
      <c r="E46" s="2"/>
      <c r="F46" s="2"/>
      <c r="G46" s="2"/>
      <c r="H46" s="2"/>
      <c r="I46" s="2"/>
      <c r="J46" s="2"/>
      <c r="K46" s="2"/>
      <c r="L46" s="2"/>
      <c r="M46" s="2"/>
      <c r="N46" s="2"/>
      <c r="O46" s="2"/>
      <c r="P46" s="2"/>
      <c r="Q46" s="2"/>
      <c r="R46" s="2"/>
      <c r="S46" s="2"/>
      <c r="T46" s="2"/>
      <c r="U46" s="2"/>
      <c r="V46" s="2"/>
      <c r="W46" s="2"/>
      <c r="X46" s="2"/>
      <c r="Y46" s="2"/>
      <c r="Z46" s="2"/>
    </row>
    <row r="47" spans="1:26" ht="30" customHeight="1">
      <c r="A47" s="6"/>
      <c r="B47" s="7"/>
      <c r="C47" s="8"/>
      <c r="D47" s="7"/>
      <c r="E47" s="2"/>
      <c r="F47" s="2"/>
      <c r="G47" s="2"/>
      <c r="H47" s="2"/>
      <c r="I47" s="2"/>
      <c r="J47" s="2"/>
      <c r="K47" s="2"/>
      <c r="L47" s="2"/>
      <c r="M47" s="2"/>
      <c r="N47" s="2"/>
      <c r="O47" s="2"/>
      <c r="P47" s="2"/>
      <c r="Q47" s="2"/>
      <c r="R47" s="2"/>
      <c r="S47" s="2"/>
      <c r="T47" s="2"/>
      <c r="U47" s="2"/>
      <c r="V47" s="2"/>
      <c r="W47" s="2"/>
      <c r="X47" s="2"/>
      <c r="Y47" s="2"/>
      <c r="Z47" s="2"/>
    </row>
    <row r="48" spans="1:26" ht="30" customHeight="1">
      <c r="A48" s="6"/>
      <c r="B48" s="7"/>
      <c r="C48" s="8"/>
      <c r="D48" s="7"/>
      <c r="E48" s="2"/>
      <c r="F48" s="2"/>
      <c r="G48" s="2"/>
      <c r="H48" s="2"/>
      <c r="I48" s="2"/>
      <c r="J48" s="2"/>
      <c r="K48" s="2"/>
      <c r="L48" s="2"/>
      <c r="M48" s="2"/>
      <c r="N48" s="2"/>
      <c r="O48" s="2"/>
      <c r="P48" s="2"/>
      <c r="Q48" s="2"/>
      <c r="R48" s="2"/>
      <c r="S48" s="2"/>
      <c r="T48" s="2"/>
      <c r="U48" s="2"/>
      <c r="V48" s="2"/>
      <c r="W48" s="2"/>
      <c r="X48" s="2"/>
      <c r="Y48" s="2"/>
      <c r="Z48" s="2"/>
    </row>
    <row r="49" spans="1:26" ht="30" customHeight="1">
      <c r="A49" s="6"/>
      <c r="B49" s="7"/>
      <c r="C49" s="8"/>
      <c r="D49" s="7"/>
      <c r="E49" s="2"/>
      <c r="F49" s="2"/>
      <c r="G49" s="2"/>
      <c r="H49" s="2"/>
      <c r="I49" s="2"/>
      <c r="J49" s="2"/>
      <c r="K49" s="2"/>
      <c r="L49" s="2"/>
      <c r="M49" s="2"/>
      <c r="N49" s="2"/>
      <c r="O49" s="2"/>
      <c r="P49" s="2"/>
      <c r="Q49" s="2"/>
      <c r="R49" s="2"/>
      <c r="S49" s="2"/>
      <c r="T49" s="2"/>
      <c r="U49" s="2"/>
      <c r="V49" s="2"/>
      <c r="W49" s="2"/>
      <c r="X49" s="2"/>
      <c r="Y49" s="2"/>
      <c r="Z49" s="2"/>
    </row>
    <row r="50" spans="1:26" ht="30" customHeight="1">
      <c r="A50" s="6"/>
      <c r="B50" s="7"/>
      <c r="C50" s="8"/>
      <c r="D50" s="7"/>
      <c r="E50" s="2"/>
      <c r="F50" s="2"/>
      <c r="G50" s="2"/>
      <c r="H50" s="2"/>
      <c r="I50" s="2"/>
      <c r="J50" s="2"/>
      <c r="K50" s="2"/>
      <c r="L50" s="2"/>
      <c r="M50" s="2"/>
      <c r="N50" s="2"/>
      <c r="O50" s="2"/>
      <c r="P50" s="2"/>
      <c r="Q50" s="2"/>
      <c r="R50" s="2"/>
      <c r="S50" s="2"/>
      <c r="T50" s="2"/>
      <c r="U50" s="2"/>
      <c r="V50" s="2"/>
      <c r="W50" s="2"/>
      <c r="X50" s="2"/>
      <c r="Y50" s="2"/>
      <c r="Z50" s="2"/>
    </row>
    <row r="51" spans="1:26" ht="30" customHeight="1">
      <c r="A51" s="6"/>
      <c r="B51" s="7"/>
      <c r="C51" s="8"/>
      <c r="D51" s="7"/>
      <c r="E51" s="2"/>
      <c r="F51" s="2"/>
      <c r="G51" s="2"/>
      <c r="H51" s="2"/>
      <c r="I51" s="2"/>
      <c r="J51" s="2"/>
      <c r="K51" s="2"/>
      <c r="L51" s="2"/>
      <c r="M51" s="2"/>
      <c r="N51" s="2"/>
      <c r="O51" s="2"/>
      <c r="P51" s="2"/>
      <c r="Q51" s="2"/>
      <c r="R51" s="2"/>
      <c r="S51" s="2"/>
      <c r="T51" s="2"/>
      <c r="U51" s="2"/>
      <c r="V51" s="2"/>
      <c r="W51" s="2"/>
      <c r="X51" s="2"/>
      <c r="Y51" s="2"/>
      <c r="Z51" s="2"/>
    </row>
    <row r="52" spans="1:26" ht="30" customHeight="1">
      <c r="A52" s="2"/>
      <c r="B52" s="9"/>
      <c r="C52" s="3"/>
      <c r="D52" s="2"/>
      <c r="E52" s="2"/>
      <c r="F52" s="2"/>
      <c r="G52" s="2"/>
      <c r="H52" s="2"/>
      <c r="I52" s="2"/>
      <c r="J52" s="2"/>
      <c r="K52" s="2"/>
      <c r="L52" s="2"/>
      <c r="M52" s="2"/>
      <c r="N52" s="2"/>
      <c r="O52" s="2"/>
      <c r="P52" s="2"/>
      <c r="Q52" s="2"/>
      <c r="R52" s="2"/>
      <c r="S52" s="2"/>
      <c r="T52" s="2"/>
      <c r="U52" s="2"/>
      <c r="V52" s="2"/>
      <c r="W52" s="2"/>
      <c r="X52" s="2"/>
      <c r="Y52" s="2"/>
      <c r="Z52" s="2"/>
    </row>
    <row r="53" spans="1:26" ht="30" customHeight="1">
      <c r="A53" s="2"/>
      <c r="B53" s="9"/>
      <c r="C53" s="3"/>
      <c r="D53" s="2"/>
      <c r="E53" s="2"/>
      <c r="F53" s="2"/>
      <c r="G53" s="2"/>
      <c r="H53" s="2"/>
      <c r="I53" s="2"/>
      <c r="J53" s="2"/>
      <c r="K53" s="2"/>
      <c r="L53" s="2"/>
      <c r="M53" s="2"/>
      <c r="N53" s="2"/>
      <c r="O53" s="2"/>
      <c r="P53" s="2"/>
      <c r="Q53" s="2"/>
      <c r="R53" s="2"/>
      <c r="S53" s="2"/>
      <c r="T53" s="2"/>
      <c r="U53" s="2"/>
      <c r="V53" s="2"/>
      <c r="W53" s="2"/>
      <c r="X53" s="2"/>
      <c r="Y53" s="2"/>
      <c r="Z53" s="2"/>
    </row>
    <row r="54" spans="1:26" ht="30" customHeight="1">
      <c r="A54" s="2"/>
      <c r="B54" s="9"/>
      <c r="C54" s="3"/>
      <c r="D54" s="2"/>
      <c r="E54" s="2"/>
      <c r="F54" s="2"/>
      <c r="G54" s="2"/>
      <c r="H54" s="2"/>
      <c r="I54" s="2"/>
      <c r="J54" s="2"/>
      <c r="K54" s="2"/>
      <c r="L54" s="2"/>
      <c r="M54" s="2"/>
      <c r="N54" s="2"/>
      <c r="O54" s="2"/>
      <c r="P54" s="2"/>
      <c r="Q54" s="2"/>
      <c r="R54" s="2"/>
      <c r="S54" s="2"/>
      <c r="T54" s="2"/>
      <c r="U54" s="2"/>
      <c r="V54" s="2"/>
      <c r="W54" s="2"/>
      <c r="X54" s="2"/>
      <c r="Y54" s="2"/>
      <c r="Z54" s="2"/>
    </row>
    <row r="55" spans="1:26" ht="30" customHeight="1">
      <c r="A55" s="2"/>
      <c r="B55" s="9"/>
      <c r="C55" s="3"/>
      <c r="D55" s="2"/>
      <c r="E55" s="2"/>
      <c r="F55" s="2"/>
      <c r="G55" s="2"/>
      <c r="H55" s="2"/>
      <c r="I55" s="2"/>
      <c r="J55" s="2"/>
      <c r="K55" s="2"/>
      <c r="L55" s="2"/>
      <c r="M55" s="2"/>
      <c r="N55" s="2"/>
      <c r="O55" s="2"/>
      <c r="P55" s="2"/>
      <c r="Q55" s="2"/>
      <c r="R55" s="2"/>
      <c r="S55" s="2"/>
      <c r="T55" s="2"/>
      <c r="U55" s="2"/>
      <c r="V55" s="2"/>
      <c r="W55" s="2"/>
      <c r="X55" s="2"/>
      <c r="Y55" s="2"/>
      <c r="Z55" s="2"/>
    </row>
    <row r="56" spans="1:26" ht="30" customHeight="1">
      <c r="A56" s="2"/>
      <c r="B56" s="9"/>
      <c r="C56" s="3"/>
      <c r="D56" s="2"/>
      <c r="E56" s="2"/>
      <c r="F56" s="2"/>
      <c r="G56" s="2"/>
      <c r="H56" s="2"/>
      <c r="I56" s="2"/>
      <c r="J56" s="2"/>
      <c r="K56" s="2"/>
      <c r="L56" s="2"/>
      <c r="M56" s="2"/>
      <c r="N56" s="2"/>
      <c r="O56" s="2"/>
      <c r="P56" s="2"/>
      <c r="Q56" s="2"/>
      <c r="R56" s="2"/>
      <c r="S56" s="2"/>
      <c r="T56" s="2"/>
      <c r="U56" s="2"/>
      <c r="V56" s="2"/>
      <c r="W56" s="2"/>
      <c r="X56" s="2"/>
      <c r="Y56" s="2"/>
      <c r="Z56" s="2"/>
    </row>
    <row r="57" spans="1:26" ht="30" customHeight="1">
      <c r="A57" s="2"/>
      <c r="B57" s="9"/>
      <c r="C57" s="3"/>
      <c r="D57" s="2"/>
      <c r="E57" s="2"/>
      <c r="F57" s="2"/>
      <c r="G57" s="2"/>
      <c r="H57" s="2"/>
      <c r="I57" s="2"/>
      <c r="J57" s="2"/>
      <c r="K57" s="2"/>
      <c r="L57" s="2"/>
      <c r="M57" s="2"/>
      <c r="N57" s="2"/>
      <c r="O57" s="2"/>
      <c r="P57" s="2"/>
      <c r="Q57" s="2"/>
      <c r="R57" s="2"/>
      <c r="S57" s="2"/>
      <c r="T57" s="2"/>
      <c r="U57" s="2"/>
      <c r="V57" s="2"/>
      <c r="W57" s="2"/>
      <c r="X57" s="2"/>
      <c r="Y57" s="2"/>
      <c r="Z57" s="2"/>
    </row>
    <row r="58" spans="1:26" ht="30" customHeight="1">
      <c r="A58" s="2"/>
      <c r="B58" s="9"/>
      <c r="C58" s="3"/>
      <c r="D58" s="2"/>
      <c r="E58" s="2"/>
      <c r="F58" s="2"/>
      <c r="G58" s="2"/>
      <c r="H58" s="2"/>
      <c r="I58" s="2"/>
      <c r="J58" s="2"/>
      <c r="K58" s="2"/>
      <c r="L58" s="2"/>
      <c r="M58" s="2"/>
      <c r="N58" s="2"/>
      <c r="O58" s="2"/>
      <c r="P58" s="2"/>
      <c r="Q58" s="2"/>
      <c r="R58" s="2"/>
      <c r="S58" s="2"/>
      <c r="T58" s="2"/>
      <c r="U58" s="2"/>
      <c r="V58" s="2"/>
      <c r="W58" s="2"/>
      <c r="X58" s="2"/>
      <c r="Y58" s="2"/>
      <c r="Z58" s="2"/>
    </row>
    <row r="59" spans="1:26" ht="30" customHeight="1">
      <c r="A59" s="2"/>
      <c r="B59" s="9"/>
      <c r="C59" s="3"/>
      <c r="D59" s="2"/>
      <c r="E59" s="2"/>
      <c r="F59" s="2"/>
      <c r="G59" s="2"/>
      <c r="H59" s="2"/>
      <c r="I59" s="2"/>
      <c r="J59" s="2"/>
      <c r="K59" s="2"/>
      <c r="L59" s="2"/>
      <c r="M59" s="2"/>
      <c r="N59" s="2"/>
      <c r="O59" s="2"/>
      <c r="P59" s="2"/>
      <c r="Q59" s="2"/>
      <c r="R59" s="2"/>
      <c r="S59" s="2"/>
      <c r="T59" s="2"/>
      <c r="U59" s="2"/>
      <c r="V59" s="2"/>
      <c r="W59" s="2"/>
      <c r="X59" s="2"/>
      <c r="Y59" s="2"/>
      <c r="Z59" s="2"/>
    </row>
    <row r="60" spans="1:26" ht="30" customHeight="1">
      <c r="A60" s="2"/>
      <c r="B60" s="9"/>
      <c r="C60" s="3"/>
      <c r="D60" s="2"/>
      <c r="E60" s="2"/>
      <c r="F60" s="2"/>
      <c r="G60" s="2"/>
      <c r="H60" s="2"/>
      <c r="I60" s="2"/>
      <c r="J60" s="2"/>
      <c r="K60" s="2"/>
      <c r="L60" s="2"/>
      <c r="M60" s="2"/>
      <c r="N60" s="2"/>
      <c r="O60" s="2"/>
      <c r="P60" s="2"/>
      <c r="Q60" s="2"/>
      <c r="R60" s="2"/>
      <c r="S60" s="2"/>
      <c r="T60" s="2"/>
      <c r="U60" s="2"/>
      <c r="V60" s="2"/>
      <c r="W60" s="2"/>
      <c r="X60" s="2"/>
      <c r="Y60" s="2"/>
      <c r="Z60" s="2"/>
    </row>
    <row r="61" spans="1:26" ht="30" customHeight="1">
      <c r="A61" s="2"/>
      <c r="B61" s="9"/>
      <c r="C61" s="3"/>
      <c r="D61" s="2"/>
      <c r="E61" s="2"/>
      <c r="F61" s="2"/>
      <c r="G61" s="2"/>
      <c r="H61" s="2"/>
      <c r="I61" s="2"/>
      <c r="J61" s="2"/>
      <c r="K61" s="2"/>
      <c r="L61" s="2"/>
      <c r="M61" s="2"/>
      <c r="N61" s="2"/>
      <c r="O61" s="2"/>
      <c r="P61" s="2"/>
      <c r="Q61" s="2"/>
      <c r="R61" s="2"/>
      <c r="S61" s="2"/>
      <c r="T61" s="2"/>
      <c r="U61" s="2"/>
      <c r="V61" s="2"/>
      <c r="W61" s="2"/>
      <c r="X61" s="2"/>
      <c r="Y61" s="2"/>
      <c r="Z61" s="2"/>
    </row>
    <row r="62" spans="1:26" ht="30" customHeight="1">
      <c r="A62" s="2"/>
      <c r="B62" s="9"/>
      <c r="C62" s="3"/>
      <c r="D62" s="2"/>
      <c r="E62" s="2"/>
      <c r="F62" s="2"/>
      <c r="G62" s="2"/>
      <c r="H62" s="2"/>
      <c r="I62" s="2"/>
      <c r="J62" s="2"/>
      <c r="K62" s="2"/>
      <c r="L62" s="2"/>
      <c r="M62" s="2"/>
      <c r="N62" s="2"/>
      <c r="O62" s="2"/>
      <c r="P62" s="2"/>
      <c r="Q62" s="2"/>
      <c r="R62" s="2"/>
      <c r="S62" s="2"/>
      <c r="T62" s="2"/>
      <c r="U62" s="2"/>
      <c r="V62" s="2"/>
      <c r="W62" s="2"/>
      <c r="X62" s="2"/>
      <c r="Y62" s="2"/>
      <c r="Z62" s="2"/>
    </row>
    <row r="63" spans="1:26" ht="30" customHeight="1">
      <c r="A63" s="2"/>
      <c r="B63" s="9"/>
      <c r="C63" s="3"/>
      <c r="D63" s="2"/>
      <c r="E63" s="2"/>
      <c r="F63" s="2"/>
      <c r="G63" s="2"/>
      <c r="H63" s="2"/>
      <c r="I63" s="2"/>
      <c r="J63" s="2"/>
      <c r="K63" s="2"/>
      <c r="L63" s="2"/>
      <c r="M63" s="2"/>
      <c r="N63" s="2"/>
      <c r="O63" s="2"/>
      <c r="P63" s="2"/>
      <c r="Q63" s="2"/>
      <c r="R63" s="2"/>
      <c r="S63" s="2"/>
      <c r="T63" s="2"/>
      <c r="U63" s="2"/>
      <c r="V63" s="2"/>
      <c r="W63" s="2"/>
      <c r="X63" s="2"/>
      <c r="Y63" s="2"/>
      <c r="Z63" s="2"/>
    </row>
    <row r="64" spans="1:26" ht="30" customHeight="1">
      <c r="A64" s="2"/>
      <c r="B64" s="9"/>
      <c r="C64" s="3"/>
      <c r="D64" s="2"/>
      <c r="E64" s="2"/>
      <c r="F64" s="2"/>
      <c r="G64" s="2"/>
      <c r="H64" s="2"/>
      <c r="I64" s="2"/>
      <c r="J64" s="2"/>
      <c r="K64" s="2"/>
      <c r="L64" s="2"/>
      <c r="M64" s="2"/>
      <c r="N64" s="2"/>
      <c r="O64" s="2"/>
      <c r="P64" s="2"/>
      <c r="Q64" s="2"/>
      <c r="R64" s="2"/>
      <c r="S64" s="2"/>
      <c r="T64" s="2"/>
      <c r="U64" s="2"/>
      <c r="V64" s="2"/>
      <c r="W64" s="2"/>
      <c r="X64" s="2"/>
      <c r="Y64" s="2"/>
      <c r="Z64" s="2"/>
    </row>
    <row r="65" spans="1:26" ht="30" customHeight="1">
      <c r="A65" s="2"/>
      <c r="B65" s="9"/>
      <c r="C65" s="3"/>
      <c r="D65" s="2"/>
      <c r="E65" s="2"/>
      <c r="F65" s="2"/>
      <c r="G65" s="2"/>
      <c r="H65" s="2"/>
      <c r="I65" s="2"/>
      <c r="J65" s="2"/>
      <c r="K65" s="2"/>
      <c r="L65" s="2"/>
      <c r="M65" s="2"/>
      <c r="N65" s="2"/>
      <c r="O65" s="2"/>
      <c r="P65" s="2"/>
      <c r="Q65" s="2"/>
      <c r="R65" s="2"/>
      <c r="S65" s="2"/>
      <c r="T65" s="2"/>
      <c r="U65" s="2"/>
      <c r="V65" s="2"/>
      <c r="W65" s="2"/>
      <c r="X65" s="2"/>
      <c r="Y65" s="2"/>
      <c r="Z65" s="2"/>
    </row>
    <row r="66" spans="1:26" ht="30" customHeight="1">
      <c r="A66" s="2"/>
      <c r="B66" s="9"/>
      <c r="C66" s="3"/>
      <c r="D66" s="2"/>
      <c r="E66" s="2"/>
      <c r="F66" s="2"/>
      <c r="G66" s="2"/>
      <c r="H66" s="2"/>
      <c r="I66" s="2"/>
      <c r="J66" s="2"/>
      <c r="K66" s="2"/>
      <c r="L66" s="2"/>
      <c r="M66" s="2"/>
      <c r="N66" s="2"/>
      <c r="O66" s="2"/>
      <c r="P66" s="2"/>
      <c r="Q66" s="2"/>
      <c r="R66" s="2"/>
      <c r="S66" s="2"/>
      <c r="T66" s="2"/>
      <c r="U66" s="2"/>
      <c r="V66" s="2"/>
      <c r="W66" s="2"/>
      <c r="X66" s="2"/>
      <c r="Y66" s="2"/>
      <c r="Z66" s="2"/>
    </row>
    <row r="67" spans="1:26" ht="30" customHeight="1">
      <c r="A67" s="2"/>
      <c r="B67" s="9"/>
      <c r="C67" s="3"/>
      <c r="D67" s="2"/>
      <c r="E67" s="2"/>
      <c r="F67" s="2"/>
      <c r="G67" s="2"/>
      <c r="H67" s="2"/>
      <c r="I67" s="2"/>
      <c r="J67" s="2"/>
      <c r="K67" s="2"/>
      <c r="L67" s="2"/>
      <c r="M67" s="2"/>
      <c r="N67" s="2"/>
      <c r="O67" s="2"/>
      <c r="P67" s="2"/>
      <c r="Q67" s="2"/>
      <c r="R67" s="2"/>
      <c r="S67" s="2"/>
      <c r="T67" s="2"/>
      <c r="U67" s="2"/>
      <c r="V67" s="2"/>
      <c r="W67" s="2"/>
      <c r="X67" s="2"/>
      <c r="Y67" s="2"/>
      <c r="Z67" s="2"/>
    </row>
    <row r="68" spans="1:26" ht="30" customHeight="1">
      <c r="A68" s="2"/>
      <c r="B68" s="9"/>
      <c r="C68" s="3"/>
      <c r="D68" s="2"/>
      <c r="E68" s="2"/>
      <c r="F68" s="2"/>
      <c r="G68" s="2"/>
      <c r="H68" s="2"/>
      <c r="I68" s="2"/>
      <c r="J68" s="2"/>
      <c r="K68" s="2"/>
      <c r="L68" s="2"/>
      <c r="M68" s="2"/>
      <c r="N68" s="2"/>
      <c r="O68" s="2"/>
      <c r="P68" s="2"/>
      <c r="Q68" s="2"/>
      <c r="R68" s="2"/>
      <c r="S68" s="2"/>
      <c r="T68" s="2"/>
      <c r="U68" s="2"/>
      <c r="V68" s="2"/>
      <c r="W68" s="2"/>
      <c r="X68" s="2"/>
      <c r="Y68" s="2"/>
      <c r="Z68" s="2"/>
    </row>
    <row r="69" spans="1:26" ht="30" customHeight="1">
      <c r="A69" s="2"/>
      <c r="B69" s="9"/>
      <c r="C69" s="3"/>
      <c r="D69" s="2"/>
      <c r="E69" s="2"/>
      <c r="F69" s="2"/>
      <c r="G69" s="2"/>
      <c r="H69" s="2"/>
      <c r="I69" s="2"/>
      <c r="J69" s="2"/>
      <c r="K69" s="2"/>
      <c r="L69" s="2"/>
      <c r="M69" s="2"/>
      <c r="N69" s="2"/>
      <c r="O69" s="2"/>
      <c r="P69" s="2"/>
      <c r="Q69" s="2"/>
      <c r="R69" s="2"/>
      <c r="S69" s="2"/>
      <c r="T69" s="2"/>
      <c r="U69" s="2"/>
      <c r="V69" s="2"/>
      <c r="W69" s="2"/>
      <c r="X69" s="2"/>
      <c r="Y69" s="2"/>
      <c r="Z69" s="2"/>
    </row>
    <row r="70" spans="1:26" ht="30" customHeight="1">
      <c r="A70" s="2"/>
      <c r="B70" s="9"/>
      <c r="C70" s="3"/>
      <c r="D70" s="2"/>
      <c r="E70" s="2"/>
      <c r="F70" s="2"/>
      <c r="G70" s="2"/>
      <c r="H70" s="2"/>
      <c r="I70" s="2"/>
      <c r="J70" s="2"/>
      <c r="K70" s="2"/>
      <c r="L70" s="2"/>
      <c r="M70" s="2"/>
      <c r="N70" s="2"/>
      <c r="O70" s="2"/>
      <c r="P70" s="2"/>
      <c r="Q70" s="2"/>
      <c r="R70" s="2"/>
      <c r="S70" s="2"/>
      <c r="T70" s="2"/>
      <c r="U70" s="2"/>
      <c r="V70" s="2"/>
      <c r="W70" s="2"/>
      <c r="X70" s="2"/>
      <c r="Y70" s="2"/>
      <c r="Z70" s="2"/>
    </row>
    <row r="71" spans="1:26" ht="30" customHeight="1">
      <c r="A71" s="2"/>
      <c r="B71" s="9"/>
      <c r="C71" s="3"/>
      <c r="D71" s="2"/>
      <c r="E71" s="2"/>
      <c r="F71" s="2"/>
      <c r="G71" s="2"/>
      <c r="H71" s="2"/>
      <c r="I71" s="2"/>
      <c r="J71" s="2"/>
      <c r="K71" s="2"/>
      <c r="L71" s="2"/>
      <c r="M71" s="2"/>
      <c r="N71" s="2"/>
      <c r="O71" s="2"/>
      <c r="P71" s="2"/>
      <c r="Q71" s="2"/>
      <c r="R71" s="2"/>
      <c r="S71" s="2"/>
      <c r="T71" s="2"/>
      <c r="U71" s="2"/>
      <c r="V71" s="2"/>
      <c r="W71" s="2"/>
      <c r="X71" s="2"/>
      <c r="Y71" s="2"/>
      <c r="Z71" s="2"/>
    </row>
    <row r="72" spans="1:26" ht="30" customHeight="1">
      <c r="A72" s="2"/>
      <c r="B72" s="9"/>
      <c r="C72" s="3"/>
      <c r="D72" s="2"/>
      <c r="E72" s="2"/>
      <c r="F72" s="2"/>
      <c r="G72" s="2"/>
      <c r="H72" s="2"/>
      <c r="I72" s="2"/>
      <c r="J72" s="2"/>
      <c r="K72" s="2"/>
      <c r="L72" s="2"/>
      <c r="M72" s="2"/>
      <c r="N72" s="2"/>
      <c r="O72" s="2"/>
      <c r="P72" s="2"/>
      <c r="Q72" s="2"/>
      <c r="R72" s="2"/>
      <c r="S72" s="2"/>
      <c r="T72" s="2"/>
      <c r="U72" s="2"/>
      <c r="V72" s="2"/>
      <c r="W72" s="2"/>
      <c r="X72" s="2"/>
      <c r="Y72" s="2"/>
      <c r="Z72" s="2"/>
    </row>
    <row r="73" spans="1:26" ht="30" customHeight="1">
      <c r="A73" s="2"/>
      <c r="B73" s="9"/>
      <c r="C73" s="3"/>
      <c r="D73" s="2"/>
      <c r="E73" s="2"/>
      <c r="F73" s="2"/>
      <c r="G73" s="2"/>
      <c r="H73" s="2"/>
      <c r="I73" s="2"/>
      <c r="J73" s="2"/>
      <c r="K73" s="2"/>
      <c r="L73" s="2"/>
      <c r="M73" s="2"/>
      <c r="N73" s="2"/>
      <c r="O73" s="2"/>
      <c r="P73" s="2"/>
      <c r="Q73" s="2"/>
      <c r="R73" s="2"/>
      <c r="S73" s="2"/>
      <c r="T73" s="2"/>
      <c r="U73" s="2"/>
      <c r="V73" s="2"/>
      <c r="W73" s="2"/>
      <c r="X73" s="2"/>
      <c r="Y73" s="2"/>
      <c r="Z73" s="2"/>
    </row>
    <row r="74" spans="1:26" ht="30" customHeight="1">
      <c r="A74" s="2"/>
      <c r="B74" s="9"/>
      <c r="C74" s="3"/>
      <c r="D74" s="2"/>
      <c r="E74" s="2"/>
      <c r="F74" s="2"/>
      <c r="G74" s="2"/>
      <c r="H74" s="2"/>
      <c r="I74" s="2"/>
      <c r="J74" s="2"/>
      <c r="K74" s="2"/>
      <c r="L74" s="2"/>
      <c r="M74" s="2"/>
      <c r="N74" s="2"/>
      <c r="O74" s="2"/>
      <c r="P74" s="2"/>
      <c r="Q74" s="2"/>
      <c r="R74" s="2"/>
      <c r="S74" s="2"/>
      <c r="T74" s="2"/>
      <c r="U74" s="2"/>
      <c r="V74" s="2"/>
      <c r="W74" s="2"/>
      <c r="X74" s="2"/>
      <c r="Y74" s="2"/>
      <c r="Z74" s="2"/>
    </row>
    <row r="75" spans="1:26" ht="30" customHeight="1">
      <c r="A75" s="2"/>
      <c r="B75" s="9"/>
      <c r="C75" s="3"/>
      <c r="D75" s="2"/>
      <c r="E75" s="2"/>
      <c r="F75" s="2"/>
      <c r="G75" s="2"/>
      <c r="H75" s="2"/>
      <c r="I75" s="2"/>
      <c r="J75" s="2"/>
      <c r="K75" s="2"/>
      <c r="L75" s="2"/>
      <c r="M75" s="2"/>
      <c r="N75" s="2"/>
      <c r="O75" s="2"/>
      <c r="P75" s="2"/>
      <c r="Q75" s="2"/>
      <c r="R75" s="2"/>
      <c r="S75" s="2"/>
      <c r="T75" s="2"/>
      <c r="U75" s="2"/>
      <c r="V75" s="2"/>
      <c r="W75" s="2"/>
      <c r="X75" s="2"/>
      <c r="Y75" s="2"/>
      <c r="Z75" s="2"/>
    </row>
    <row r="76" spans="1:26" ht="30" customHeight="1">
      <c r="A76" s="2"/>
      <c r="B76" s="9"/>
      <c r="C76" s="3"/>
      <c r="D76" s="2"/>
      <c r="E76" s="2"/>
      <c r="F76" s="2"/>
      <c r="G76" s="2"/>
      <c r="H76" s="2"/>
      <c r="I76" s="2"/>
      <c r="J76" s="2"/>
      <c r="K76" s="2"/>
      <c r="L76" s="2"/>
      <c r="M76" s="2"/>
      <c r="N76" s="2"/>
      <c r="O76" s="2"/>
      <c r="P76" s="2"/>
      <c r="Q76" s="2"/>
      <c r="R76" s="2"/>
      <c r="S76" s="2"/>
      <c r="T76" s="2"/>
      <c r="U76" s="2"/>
      <c r="V76" s="2"/>
      <c r="W76" s="2"/>
      <c r="X76" s="2"/>
      <c r="Y76" s="2"/>
      <c r="Z76" s="2"/>
    </row>
    <row r="77" spans="1:26" ht="30" customHeight="1">
      <c r="A77" s="2"/>
      <c r="B77" s="9"/>
      <c r="C77" s="3"/>
      <c r="D77" s="2"/>
      <c r="E77" s="2"/>
      <c r="F77" s="2"/>
      <c r="G77" s="2"/>
      <c r="H77" s="2"/>
      <c r="I77" s="2"/>
      <c r="J77" s="2"/>
      <c r="K77" s="2"/>
      <c r="L77" s="2"/>
      <c r="M77" s="2"/>
      <c r="N77" s="2"/>
      <c r="O77" s="2"/>
      <c r="P77" s="2"/>
      <c r="Q77" s="2"/>
      <c r="R77" s="2"/>
      <c r="S77" s="2"/>
      <c r="T77" s="2"/>
      <c r="U77" s="2"/>
      <c r="V77" s="2"/>
      <c r="W77" s="2"/>
      <c r="X77" s="2"/>
      <c r="Y77" s="2"/>
      <c r="Z77" s="2"/>
    </row>
    <row r="78" spans="1:26" ht="30" customHeight="1">
      <c r="A78" s="2"/>
      <c r="B78" s="9"/>
      <c r="C78" s="3"/>
      <c r="D78" s="2"/>
      <c r="E78" s="2"/>
      <c r="F78" s="2"/>
      <c r="G78" s="2"/>
      <c r="H78" s="2"/>
      <c r="I78" s="2"/>
      <c r="J78" s="2"/>
      <c r="K78" s="2"/>
      <c r="L78" s="2"/>
      <c r="M78" s="2"/>
      <c r="N78" s="2"/>
      <c r="O78" s="2"/>
      <c r="P78" s="2"/>
      <c r="Q78" s="2"/>
      <c r="R78" s="2"/>
      <c r="S78" s="2"/>
      <c r="T78" s="2"/>
      <c r="U78" s="2"/>
      <c r="V78" s="2"/>
      <c r="W78" s="2"/>
      <c r="X78" s="2"/>
      <c r="Y78" s="2"/>
      <c r="Z78" s="2"/>
    </row>
    <row r="79" spans="1:26" ht="30" customHeight="1">
      <c r="A79" s="2"/>
      <c r="B79" s="9"/>
      <c r="C79" s="3"/>
      <c r="D79" s="2"/>
      <c r="E79" s="2"/>
      <c r="F79" s="2"/>
      <c r="G79" s="2"/>
      <c r="H79" s="2"/>
      <c r="I79" s="2"/>
      <c r="J79" s="2"/>
      <c r="K79" s="2"/>
      <c r="L79" s="2"/>
      <c r="M79" s="2"/>
      <c r="N79" s="2"/>
      <c r="O79" s="2"/>
      <c r="P79" s="2"/>
      <c r="Q79" s="2"/>
      <c r="R79" s="2"/>
      <c r="S79" s="2"/>
      <c r="T79" s="2"/>
      <c r="U79" s="2"/>
      <c r="V79" s="2"/>
      <c r="W79" s="2"/>
      <c r="X79" s="2"/>
      <c r="Y79" s="2"/>
      <c r="Z79" s="2"/>
    </row>
    <row r="80" spans="1:26" ht="30" customHeight="1">
      <c r="A80" s="2"/>
      <c r="B80" s="9"/>
      <c r="C80" s="3"/>
      <c r="D80" s="2"/>
      <c r="E80" s="2"/>
      <c r="F80" s="2"/>
      <c r="G80" s="2"/>
      <c r="H80" s="2"/>
      <c r="I80" s="2"/>
      <c r="J80" s="2"/>
      <c r="K80" s="2"/>
      <c r="L80" s="2"/>
      <c r="M80" s="2"/>
      <c r="N80" s="2"/>
      <c r="O80" s="2"/>
      <c r="P80" s="2"/>
      <c r="Q80" s="2"/>
      <c r="R80" s="2"/>
      <c r="S80" s="2"/>
      <c r="T80" s="2"/>
      <c r="U80" s="2"/>
      <c r="V80" s="2"/>
      <c r="W80" s="2"/>
      <c r="X80" s="2"/>
      <c r="Y80" s="2"/>
      <c r="Z80" s="2"/>
    </row>
    <row r="81" spans="1:26" ht="30" customHeight="1">
      <c r="A81" s="2"/>
      <c r="B81" s="9"/>
      <c r="C81" s="3"/>
      <c r="D81" s="2"/>
      <c r="E81" s="2"/>
      <c r="F81" s="2"/>
      <c r="G81" s="2"/>
      <c r="H81" s="2"/>
      <c r="I81" s="2"/>
      <c r="J81" s="2"/>
      <c r="K81" s="2"/>
      <c r="L81" s="2"/>
      <c r="M81" s="2"/>
      <c r="N81" s="2"/>
      <c r="O81" s="2"/>
      <c r="P81" s="2"/>
      <c r="Q81" s="2"/>
      <c r="R81" s="2"/>
      <c r="S81" s="2"/>
      <c r="T81" s="2"/>
      <c r="U81" s="2"/>
      <c r="V81" s="2"/>
      <c r="W81" s="2"/>
      <c r="X81" s="2"/>
      <c r="Y81" s="2"/>
      <c r="Z81" s="2"/>
    </row>
    <row r="82" spans="1:26" ht="30" customHeight="1">
      <c r="A82" s="2"/>
      <c r="B82" s="9"/>
      <c r="C82" s="3"/>
      <c r="D82" s="2"/>
      <c r="E82" s="2"/>
      <c r="F82" s="2"/>
      <c r="G82" s="2"/>
      <c r="H82" s="2"/>
      <c r="I82" s="2"/>
      <c r="J82" s="2"/>
      <c r="K82" s="2"/>
      <c r="L82" s="2"/>
      <c r="M82" s="2"/>
      <c r="N82" s="2"/>
      <c r="O82" s="2"/>
      <c r="P82" s="2"/>
      <c r="Q82" s="2"/>
      <c r="R82" s="2"/>
      <c r="S82" s="2"/>
      <c r="T82" s="2"/>
      <c r="U82" s="2"/>
      <c r="V82" s="2"/>
      <c r="W82" s="2"/>
      <c r="X82" s="2"/>
      <c r="Y82" s="2"/>
      <c r="Z82" s="2"/>
    </row>
    <row r="83" spans="1:26" ht="30" customHeight="1">
      <c r="A83" s="2"/>
      <c r="B83" s="9"/>
      <c r="C83" s="3"/>
      <c r="D83" s="2"/>
      <c r="E83" s="2"/>
      <c r="F83" s="2"/>
      <c r="G83" s="2"/>
      <c r="H83" s="2"/>
      <c r="I83" s="2"/>
      <c r="J83" s="2"/>
      <c r="K83" s="2"/>
      <c r="L83" s="2"/>
      <c r="M83" s="2"/>
      <c r="N83" s="2"/>
      <c r="O83" s="2"/>
      <c r="P83" s="2"/>
      <c r="Q83" s="2"/>
      <c r="R83" s="2"/>
      <c r="S83" s="2"/>
      <c r="T83" s="2"/>
      <c r="U83" s="2"/>
      <c r="V83" s="2"/>
      <c r="W83" s="2"/>
      <c r="X83" s="2"/>
      <c r="Y83" s="2"/>
      <c r="Z83" s="2"/>
    </row>
    <row r="84" spans="1:26" ht="30" customHeight="1">
      <c r="A84" s="2"/>
      <c r="B84" s="9"/>
      <c r="C84" s="3"/>
      <c r="D84" s="2"/>
      <c r="E84" s="2"/>
      <c r="F84" s="2"/>
      <c r="G84" s="2"/>
      <c r="H84" s="2"/>
      <c r="I84" s="2"/>
      <c r="J84" s="2"/>
      <c r="K84" s="2"/>
      <c r="L84" s="2"/>
      <c r="M84" s="2"/>
      <c r="N84" s="2"/>
      <c r="O84" s="2"/>
      <c r="P84" s="2"/>
      <c r="Q84" s="2"/>
      <c r="R84" s="2"/>
      <c r="S84" s="2"/>
      <c r="T84" s="2"/>
      <c r="U84" s="2"/>
      <c r="V84" s="2"/>
      <c r="W84" s="2"/>
      <c r="X84" s="2"/>
      <c r="Y84" s="2"/>
      <c r="Z84" s="2"/>
    </row>
    <row r="85" spans="1:26" ht="30" customHeight="1">
      <c r="A85" s="2"/>
      <c r="B85" s="9"/>
      <c r="C85" s="3"/>
      <c r="D85" s="2"/>
      <c r="E85" s="2"/>
      <c r="F85" s="2"/>
      <c r="G85" s="2"/>
      <c r="H85" s="2"/>
      <c r="I85" s="2"/>
      <c r="J85" s="2"/>
      <c r="K85" s="2"/>
      <c r="L85" s="2"/>
      <c r="M85" s="2"/>
      <c r="N85" s="2"/>
      <c r="O85" s="2"/>
      <c r="P85" s="2"/>
      <c r="Q85" s="2"/>
      <c r="R85" s="2"/>
      <c r="S85" s="2"/>
      <c r="T85" s="2"/>
      <c r="U85" s="2"/>
      <c r="V85" s="2"/>
      <c r="W85" s="2"/>
      <c r="X85" s="2"/>
      <c r="Y85" s="2"/>
      <c r="Z85" s="2"/>
    </row>
    <row r="86" spans="1:26" ht="30" customHeight="1">
      <c r="A86" s="2"/>
      <c r="B86" s="9"/>
      <c r="C86" s="3"/>
      <c r="D86" s="2"/>
      <c r="E86" s="2"/>
      <c r="F86" s="2"/>
      <c r="G86" s="2"/>
      <c r="H86" s="2"/>
      <c r="I86" s="2"/>
      <c r="J86" s="2"/>
      <c r="K86" s="2"/>
      <c r="L86" s="2"/>
      <c r="M86" s="2"/>
      <c r="N86" s="2"/>
      <c r="O86" s="2"/>
      <c r="P86" s="2"/>
      <c r="Q86" s="2"/>
      <c r="R86" s="2"/>
      <c r="S86" s="2"/>
      <c r="T86" s="2"/>
      <c r="U86" s="2"/>
      <c r="V86" s="2"/>
      <c r="W86" s="2"/>
      <c r="X86" s="2"/>
      <c r="Y86" s="2"/>
      <c r="Z86" s="2"/>
    </row>
    <row r="87" spans="1:26" ht="30" customHeight="1">
      <c r="A87" s="2"/>
      <c r="B87" s="9"/>
      <c r="C87" s="3"/>
      <c r="D87" s="2"/>
      <c r="E87" s="2"/>
      <c r="F87" s="2"/>
      <c r="G87" s="2"/>
      <c r="H87" s="2"/>
      <c r="I87" s="2"/>
      <c r="J87" s="2"/>
      <c r="K87" s="2"/>
      <c r="L87" s="2"/>
      <c r="M87" s="2"/>
      <c r="N87" s="2"/>
      <c r="O87" s="2"/>
      <c r="P87" s="2"/>
      <c r="Q87" s="2"/>
      <c r="R87" s="2"/>
      <c r="S87" s="2"/>
      <c r="T87" s="2"/>
      <c r="U87" s="2"/>
      <c r="V87" s="2"/>
      <c r="W87" s="2"/>
      <c r="X87" s="2"/>
      <c r="Y87" s="2"/>
      <c r="Z87" s="2"/>
    </row>
    <row r="88" spans="1:26" ht="30" customHeight="1">
      <c r="A88" s="2"/>
      <c r="B88" s="9"/>
      <c r="C88" s="3"/>
      <c r="D88" s="2"/>
      <c r="E88" s="2"/>
      <c r="F88" s="2"/>
      <c r="G88" s="2"/>
      <c r="H88" s="2"/>
      <c r="I88" s="2"/>
      <c r="J88" s="2"/>
      <c r="K88" s="2"/>
      <c r="L88" s="2"/>
      <c r="M88" s="2"/>
      <c r="N88" s="2"/>
      <c r="O88" s="2"/>
      <c r="P88" s="2"/>
      <c r="Q88" s="2"/>
      <c r="R88" s="2"/>
      <c r="S88" s="2"/>
      <c r="T88" s="2"/>
      <c r="U88" s="2"/>
      <c r="V88" s="2"/>
      <c r="W88" s="2"/>
      <c r="X88" s="2"/>
      <c r="Y88" s="2"/>
      <c r="Z88" s="2"/>
    </row>
    <row r="89" spans="1:26" ht="30" customHeight="1">
      <c r="A89" s="2"/>
      <c r="B89" s="9"/>
      <c r="C89" s="3"/>
      <c r="D89" s="2"/>
      <c r="E89" s="2"/>
      <c r="F89" s="2"/>
      <c r="G89" s="2"/>
      <c r="H89" s="2"/>
      <c r="I89" s="2"/>
      <c r="J89" s="2"/>
      <c r="K89" s="2"/>
      <c r="L89" s="2"/>
      <c r="M89" s="2"/>
      <c r="N89" s="2"/>
      <c r="O89" s="2"/>
      <c r="P89" s="2"/>
      <c r="Q89" s="2"/>
      <c r="R89" s="2"/>
      <c r="S89" s="2"/>
      <c r="T89" s="2"/>
      <c r="U89" s="2"/>
      <c r="V89" s="2"/>
      <c r="W89" s="2"/>
      <c r="X89" s="2"/>
      <c r="Y89" s="2"/>
      <c r="Z89" s="2"/>
    </row>
    <row r="90" spans="1:26" ht="30" customHeight="1">
      <c r="A90" s="2"/>
      <c r="B90" s="9"/>
      <c r="C90" s="3"/>
      <c r="D90" s="2"/>
      <c r="E90" s="2"/>
      <c r="F90" s="2"/>
      <c r="G90" s="2"/>
      <c r="H90" s="2"/>
      <c r="I90" s="2"/>
      <c r="J90" s="2"/>
      <c r="K90" s="2"/>
      <c r="L90" s="2"/>
      <c r="M90" s="2"/>
      <c r="N90" s="2"/>
      <c r="O90" s="2"/>
      <c r="P90" s="2"/>
      <c r="Q90" s="2"/>
      <c r="R90" s="2"/>
      <c r="S90" s="2"/>
      <c r="T90" s="2"/>
      <c r="U90" s="2"/>
      <c r="V90" s="2"/>
      <c r="W90" s="2"/>
      <c r="X90" s="2"/>
      <c r="Y90" s="2"/>
      <c r="Z90" s="2"/>
    </row>
    <row r="91" spans="1:26" ht="30" customHeight="1">
      <c r="A91" s="2"/>
      <c r="B91" s="9"/>
      <c r="C91" s="3"/>
      <c r="D91" s="2"/>
      <c r="E91" s="2"/>
      <c r="F91" s="2"/>
      <c r="G91" s="2"/>
      <c r="H91" s="2"/>
      <c r="I91" s="2"/>
      <c r="J91" s="2"/>
      <c r="K91" s="2"/>
      <c r="L91" s="2"/>
      <c r="M91" s="2"/>
      <c r="N91" s="2"/>
      <c r="O91" s="2"/>
      <c r="P91" s="2"/>
      <c r="Q91" s="2"/>
      <c r="R91" s="2"/>
      <c r="S91" s="2"/>
      <c r="T91" s="2"/>
      <c r="U91" s="2"/>
      <c r="V91" s="2"/>
      <c r="W91" s="2"/>
      <c r="X91" s="2"/>
      <c r="Y91" s="2"/>
      <c r="Z91" s="2"/>
    </row>
    <row r="92" spans="1:26" ht="30" customHeight="1">
      <c r="A92" s="2"/>
      <c r="B92" s="9"/>
      <c r="C92" s="3"/>
      <c r="D92" s="2"/>
      <c r="E92" s="2"/>
      <c r="F92" s="2"/>
      <c r="G92" s="2"/>
      <c r="H92" s="2"/>
      <c r="I92" s="2"/>
      <c r="J92" s="2"/>
      <c r="K92" s="2"/>
      <c r="L92" s="2"/>
      <c r="M92" s="2"/>
      <c r="N92" s="2"/>
      <c r="O92" s="2"/>
      <c r="P92" s="2"/>
      <c r="Q92" s="2"/>
      <c r="R92" s="2"/>
      <c r="S92" s="2"/>
      <c r="T92" s="2"/>
      <c r="U92" s="2"/>
      <c r="V92" s="2"/>
      <c r="W92" s="2"/>
      <c r="X92" s="2"/>
      <c r="Y92" s="2"/>
      <c r="Z92" s="2"/>
    </row>
    <row r="93" spans="1:26" ht="30" customHeight="1">
      <c r="A93" s="2"/>
      <c r="B93" s="9"/>
      <c r="C93" s="3"/>
      <c r="D93" s="2"/>
      <c r="E93" s="2"/>
      <c r="F93" s="2"/>
      <c r="G93" s="2"/>
      <c r="H93" s="2"/>
      <c r="I93" s="2"/>
      <c r="J93" s="2"/>
      <c r="K93" s="2"/>
      <c r="L93" s="2"/>
      <c r="M93" s="2"/>
      <c r="N93" s="2"/>
      <c r="O93" s="2"/>
      <c r="P93" s="2"/>
      <c r="Q93" s="2"/>
      <c r="R93" s="2"/>
      <c r="S93" s="2"/>
      <c r="T93" s="2"/>
      <c r="U93" s="2"/>
      <c r="V93" s="2"/>
      <c r="W93" s="2"/>
      <c r="X93" s="2"/>
      <c r="Y93" s="2"/>
      <c r="Z93" s="2"/>
    </row>
    <row r="94" spans="1:26" ht="30" customHeight="1">
      <c r="A94" s="2"/>
      <c r="B94" s="9"/>
      <c r="C94" s="3"/>
      <c r="D94" s="2"/>
      <c r="E94" s="2"/>
      <c r="F94" s="2"/>
      <c r="G94" s="2"/>
      <c r="H94" s="2"/>
      <c r="I94" s="2"/>
      <c r="J94" s="2"/>
      <c r="K94" s="2"/>
      <c r="L94" s="2"/>
      <c r="M94" s="2"/>
      <c r="N94" s="2"/>
      <c r="O94" s="2"/>
      <c r="P94" s="2"/>
      <c r="Q94" s="2"/>
      <c r="R94" s="2"/>
      <c r="S94" s="2"/>
      <c r="T94" s="2"/>
      <c r="U94" s="2"/>
      <c r="V94" s="2"/>
      <c r="W94" s="2"/>
      <c r="X94" s="2"/>
      <c r="Y94" s="2"/>
      <c r="Z94" s="2"/>
    </row>
    <row r="95" spans="1:26" ht="30" customHeight="1">
      <c r="A95" s="2"/>
      <c r="B95" s="9"/>
      <c r="C95" s="3"/>
      <c r="D95" s="2"/>
      <c r="E95" s="2"/>
      <c r="F95" s="2"/>
      <c r="G95" s="2"/>
      <c r="H95" s="2"/>
      <c r="I95" s="2"/>
      <c r="J95" s="2"/>
      <c r="K95" s="2"/>
      <c r="L95" s="2"/>
      <c r="M95" s="2"/>
      <c r="N95" s="2"/>
      <c r="O95" s="2"/>
      <c r="P95" s="2"/>
      <c r="Q95" s="2"/>
      <c r="R95" s="2"/>
      <c r="S95" s="2"/>
      <c r="T95" s="2"/>
      <c r="U95" s="2"/>
      <c r="V95" s="2"/>
      <c r="W95" s="2"/>
      <c r="X95" s="2"/>
      <c r="Y95" s="2"/>
      <c r="Z95" s="2"/>
    </row>
    <row r="96" spans="1:26" ht="30" customHeight="1">
      <c r="A96" s="2"/>
      <c r="B96" s="9"/>
      <c r="C96" s="3"/>
      <c r="D96" s="2"/>
      <c r="E96" s="2"/>
      <c r="F96" s="2"/>
      <c r="G96" s="2"/>
      <c r="H96" s="2"/>
      <c r="I96" s="2"/>
      <c r="J96" s="2"/>
      <c r="K96" s="2"/>
      <c r="L96" s="2"/>
      <c r="M96" s="2"/>
      <c r="N96" s="2"/>
      <c r="O96" s="2"/>
      <c r="P96" s="2"/>
      <c r="Q96" s="2"/>
      <c r="R96" s="2"/>
      <c r="S96" s="2"/>
      <c r="T96" s="2"/>
      <c r="U96" s="2"/>
      <c r="V96" s="2"/>
      <c r="W96" s="2"/>
      <c r="X96" s="2"/>
      <c r="Y96" s="2"/>
      <c r="Z96" s="2"/>
    </row>
    <row r="97" spans="1:26" ht="30" customHeight="1">
      <c r="A97" s="2"/>
      <c r="B97" s="9"/>
      <c r="C97" s="3"/>
      <c r="D97" s="2"/>
      <c r="E97" s="2"/>
      <c r="F97" s="2"/>
      <c r="G97" s="2"/>
      <c r="H97" s="2"/>
      <c r="I97" s="2"/>
      <c r="J97" s="2"/>
      <c r="K97" s="2"/>
      <c r="L97" s="2"/>
      <c r="M97" s="2"/>
      <c r="N97" s="2"/>
      <c r="O97" s="2"/>
      <c r="P97" s="2"/>
      <c r="Q97" s="2"/>
      <c r="R97" s="2"/>
      <c r="S97" s="2"/>
      <c r="T97" s="2"/>
      <c r="U97" s="2"/>
      <c r="V97" s="2"/>
      <c r="W97" s="2"/>
      <c r="X97" s="2"/>
      <c r="Y97" s="2"/>
      <c r="Z97" s="2"/>
    </row>
    <row r="98" spans="1:26" ht="30" customHeight="1">
      <c r="A98" s="2"/>
      <c r="B98" s="9"/>
      <c r="C98" s="3"/>
      <c r="D98" s="2"/>
      <c r="E98" s="2"/>
      <c r="F98" s="2"/>
      <c r="G98" s="2"/>
      <c r="H98" s="2"/>
      <c r="I98" s="2"/>
      <c r="J98" s="2"/>
      <c r="K98" s="2"/>
      <c r="L98" s="2"/>
      <c r="M98" s="2"/>
      <c r="N98" s="2"/>
      <c r="O98" s="2"/>
      <c r="P98" s="2"/>
      <c r="Q98" s="2"/>
      <c r="R98" s="2"/>
      <c r="S98" s="2"/>
      <c r="T98" s="2"/>
      <c r="U98" s="2"/>
      <c r="V98" s="2"/>
      <c r="W98" s="2"/>
      <c r="X98" s="2"/>
      <c r="Y98" s="2"/>
      <c r="Z98" s="2"/>
    </row>
    <row r="99" spans="1:26" ht="30" customHeight="1">
      <c r="A99" s="2"/>
      <c r="B99" s="9"/>
      <c r="C99" s="3"/>
      <c r="D99" s="2"/>
      <c r="E99" s="2"/>
      <c r="F99" s="2"/>
      <c r="G99" s="2"/>
      <c r="H99" s="2"/>
      <c r="I99" s="2"/>
      <c r="J99" s="2"/>
      <c r="K99" s="2"/>
      <c r="L99" s="2"/>
      <c r="M99" s="2"/>
      <c r="N99" s="2"/>
      <c r="O99" s="2"/>
      <c r="P99" s="2"/>
      <c r="Q99" s="2"/>
      <c r="R99" s="2"/>
      <c r="S99" s="2"/>
      <c r="T99" s="2"/>
      <c r="U99" s="2"/>
      <c r="V99" s="2"/>
      <c r="W99" s="2"/>
      <c r="X99" s="2"/>
      <c r="Y99" s="2"/>
      <c r="Z99" s="2"/>
    </row>
    <row r="100" spans="1:26" ht="30" customHeight="1">
      <c r="A100" s="2"/>
      <c r="B100" s="9"/>
      <c r="C100" s="3"/>
      <c r="D100" s="2"/>
      <c r="E100" s="2"/>
      <c r="F100" s="2"/>
      <c r="G100" s="2"/>
      <c r="H100" s="2"/>
      <c r="I100" s="2"/>
      <c r="J100" s="2"/>
      <c r="K100" s="2"/>
      <c r="L100" s="2"/>
      <c r="M100" s="2"/>
      <c r="N100" s="2"/>
      <c r="O100" s="2"/>
      <c r="P100" s="2"/>
      <c r="Q100" s="2"/>
      <c r="R100" s="2"/>
      <c r="S100" s="2"/>
      <c r="T100" s="2"/>
      <c r="U100" s="2"/>
      <c r="V100" s="2"/>
      <c r="W100" s="2"/>
      <c r="X100" s="2"/>
      <c r="Y100" s="2"/>
      <c r="Z100" s="2"/>
    </row>
    <row r="101" spans="1:26" ht="30" customHeight="1">
      <c r="A101" s="2"/>
      <c r="B101" s="9"/>
      <c r="C101" s="3"/>
      <c r="D101" s="2"/>
      <c r="E101" s="2"/>
      <c r="F101" s="2"/>
      <c r="G101" s="2"/>
      <c r="H101" s="2"/>
      <c r="I101" s="2"/>
      <c r="J101" s="2"/>
      <c r="K101" s="2"/>
      <c r="L101" s="2"/>
      <c r="M101" s="2"/>
      <c r="N101" s="2"/>
      <c r="O101" s="2"/>
      <c r="P101" s="2"/>
      <c r="Q101" s="2"/>
      <c r="R101" s="2"/>
      <c r="S101" s="2"/>
      <c r="T101" s="2"/>
      <c r="U101" s="2"/>
      <c r="V101" s="2"/>
      <c r="W101" s="2"/>
      <c r="X101" s="2"/>
      <c r="Y101" s="2"/>
      <c r="Z101" s="2"/>
    </row>
    <row r="102" spans="1:26" ht="30" customHeight="1">
      <c r="A102" s="2"/>
      <c r="B102" s="9"/>
      <c r="C102" s="3"/>
      <c r="D102" s="2"/>
      <c r="E102" s="2"/>
      <c r="F102" s="2"/>
      <c r="G102" s="2"/>
      <c r="H102" s="2"/>
      <c r="I102" s="2"/>
      <c r="J102" s="2"/>
      <c r="K102" s="2"/>
      <c r="L102" s="2"/>
      <c r="M102" s="2"/>
      <c r="N102" s="2"/>
      <c r="O102" s="2"/>
      <c r="P102" s="2"/>
      <c r="Q102" s="2"/>
      <c r="R102" s="2"/>
      <c r="S102" s="2"/>
      <c r="T102" s="2"/>
      <c r="U102" s="2"/>
      <c r="V102" s="2"/>
      <c r="W102" s="2"/>
      <c r="X102" s="2"/>
      <c r="Y102" s="2"/>
      <c r="Z102" s="2"/>
    </row>
    <row r="103" spans="1:26" ht="30" customHeight="1">
      <c r="A103" s="2"/>
      <c r="B103" s="9"/>
      <c r="C103" s="3"/>
      <c r="D103" s="2"/>
      <c r="E103" s="2"/>
      <c r="F103" s="2"/>
      <c r="G103" s="2"/>
      <c r="H103" s="2"/>
      <c r="I103" s="2"/>
      <c r="J103" s="2"/>
      <c r="K103" s="2"/>
      <c r="L103" s="2"/>
      <c r="M103" s="2"/>
      <c r="N103" s="2"/>
      <c r="O103" s="2"/>
      <c r="P103" s="2"/>
      <c r="Q103" s="2"/>
      <c r="R103" s="2"/>
      <c r="S103" s="2"/>
      <c r="T103" s="2"/>
      <c r="U103" s="2"/>
      <c r="V103" s="2"/>
      <c r="W103" s="2"/>
      <c r="X103" s="2"/>
      <c r="Y103" s="2"/>
      <c r="Z103" s="2"/>
    </row>
    <row r="104" spans="1:26" ht="30" customHeight="1">
      <c r="A104" s="2"/>
      <c r="B104" s="9"/>
      <c r="C104" s="3"/>
      <c r="D104" s="2"/>
      <c r="E104" s="2"/>
      <c r="F104" s="2"/>
      <c r="G104" s="2"/>
      <c r="H104" s="2"/>
      <c r="I104" s="2"/>
      <c r="J104" s="2"/>
      <c r="K104" s="2"/>
      <c r="L104" s="2"/>
      <c r="M104" s="2"/>
      <c r="N104" s="2"/>
      <c r="O104" s="2"/>
      <c r="P104" s="2"/>
      <c r="Q104" s="2"/>
      <c r="R104" s="2"/>
      <c r="S104" s="2"/>
      <c r="T104" s="2"/>
      <c r="U104" s="2"/>
      <c r="V104" s="2"/>
      <c r="W104" s="2"/>
      <c r="X104" s="2"/>
      <c r="Y104" s="2"/>
      <c r="Z104" s="2"/>
    </row>
    <row r="105" spans="1:26" ht="30" customHeight="1">
      <c r="A105" s="2"/>
      <c r="B105" s="9"/>
      <c r="C105" s="3"/>
      <c r="D105" s="2"/>
      <c r="E105" s="2"/>
      <c r="F105" s="2"/>
      <c r="G105" s="2"/>
      <c r="H105" s="2"/>
      <c r="I105" s="2"/>
      <c r="J105" s="2"/>
      <c r="K105" s="2"/>
      <c r="L105" s="2"/>
      <c r="M105" s="2"/>
      <c r="N105" s="2"/>
      <c r="O105" s="2"/>
      <c r="P105" s="2"/>
      <c r="Q105" s="2"/>
      <c r="R105" s="2"/>
      <c r="S105" s="2"/>
      <c r="T105" s="2"/>
      <c r="U105" s="2"/>
      <c r="V105" s="2"/>
      <c r="W105" s="2"/>
      <c r="X105" s="2"/>
      <c r="Y105" s="2"/>
      <c r="Z105" s="2"/>
    </row>
    <row r="106" spans="1:26" ht="30" customHeight="1">
      <c r="A106" s="2"/>
      <c r="B106" s="9"/>
      <c r="C106" s="3"/>
      <c r="D106" s="2"/>
      <c r="E106" s="2"/>
      <c r="F106" s="2"/>
      <c r="G106" s="2"/>
      <c r="H106" s="2"/>
      <c r="I106" s="2"/>
      <c r="J106" s="2"/>
      <c r="K106" s="2"/>
      <c r="L106" s="2"/>
      <c r="M106" s="2"/>
      <c r="N106" s="2"/>
      <c r="O106" s="2"/>
      <c r="P106" s="2"/>
      <c r="Q106" s="2"/>
      <c r="R106" s="2"/>
      <c r="S106" s="2"/>
      <c r="T106" s="2"/>
      <c r="U106" s="2"/>
      <c r="V106" s="2"/>
      <c r="W106" s="2"/>
      <c r="X106" s="2"/>
      <c r="Y106" s="2"/>
      <c r="Z106" s="2"/>
    </row>
    <row r="107" spans="1:26" ht="30" customHeight="1">
      <c r="A107" s="2"/>
      <c r="B107" s="9"/>
      <c r="C107" s="3"/>
      <c r="D107" s="2"/>
      <c r="E107" s="2"/>
      <c r="F107" s="2"/>
      <c r="G107" s="2"/>
      <c r="H107" s="2"/>
      <c r="I107" s="2"/>
      <c r="J107" s="2"/>
      <c r="K107" s="2"/>
      <c r="L107" s="2"/>
      <c r="M107" s="2"/>
      <c r="N107" s="2"/>
      <c r="O107" s="2"/>
      <c r="P107" s="2"/>
      <c r="Q107" s="2"/>
      <c r="R107" s="2"/>
      <c r="S107" s="2"/>
      <c r="T107" s="2"/>
      <c r="U107" s="2"/>
      <c r="V107" s="2"/>
      <c r="W107" s="2"/>
      <c r="X107" s="2"/>
      <c r="Y107" s="2"/>
      <c r="Z107" s="2"/>
    </row>
    <row r="108" spans="1:26" ht="30" customHeight="1">
      <c r="A108" s="2"/>
      <c r="B108" s="9"/>
      <c r="C108" s="3"/>
      <c r="D108" s="2"/>
      <c r="E108" s="2"/>
      <c r="F108" s="2"/>
      <c r="G108" s="2"/>
      <c r="H108" s="2"/>
      <c r="I108" s="2"/>
      <c r="J108" s="2"/>
      <c r="K108" s="2"/>
      <c r="L108" s="2"/>
      <c r="M108" s="2"/>
      <c r="N108" s="2"/>
      <c r="O108" s="2"/>
      <c r="P108" s="2"/>
      <c r="Q108" s="2"/>
      <c r="R108" s="2"/>
      <c r="S108" s="2"/>
      <c r="T108" s="2"/>
      <c r="U108" s="2"/>
      <c r="V108" s="2"/>
      <c r="W108" s="2"/>
      <c r="X108" s="2"/>
      <c r="Y108" s="2"/>
      <c r="Z108" s="2"/>
    </row>
    <row r="109" spans="1:26" ht="30" customHeight="1">
      <c r="A109" s="2"/>
      <c r="B109" s="9"/>
      <c r="C109" s="3"/>
      <c r="D109" s="2"/>
      <c r="E109" s="2"/>
      <c r="F109" s="2"/>
      <c r="G109" s="2"/>
      <c r="H109" s="2"/>
      <c r="I109" s="2"/>
      <c r="J109" s="2"/>
      <c r="K109" s="2"/>
      <c r="L109" s="2"/>
      <c r="M109" s="2"/>
      <c r="N109" s="2"/>
      <c r="O109" s="2"/>
      <c r="P109" s="2"/>
      <c r="Q109" s="2"/>
      <c r="R109" s="2"/>
      <c r="S109" s="2"/>
      <c r="T109" s="2"/>
      <c r="U109" s="2"/>
      <c r="V109" s="2"/>
      <c r="W109" s="2"/>
      <c r="X109" s="2"/>
      <c r="Y109" s="2"/>
      <c r="Z109" s="2"/>
    </row>
    <row r="110" spans="1:26" ht="30" customHeight="1">
      <c r="A110" s="2"/>
      <c r="B110" s="9"/>
      <c r="C110" s="3"/>
      <c r="D110" s="2"/>
      <c r="E110" s="2"/>
      <c r="F110" s="2"/>
      <c r="G110" s="2"/>
      <c r="H110" s="2"/>
      <c r="I110" s="2"/>
      <c r="J110" s="2"/>
      <c r="K110" s="2"/>
      <c r="L110" s="2"/>
      <c r="M110" s="2"/>
      <c r="N110" s="2"/>
      <c r="O110" s="2"/>
      <c r="P110" s="2"/>
      <c r="Q110" s="2"/>
      <c r="R110" s="2"/>
      <c r="S110" s="2"/>
      <c r="T110" s="2"/>
      <c r="U110" s="2"/>
      <c r="V110" s="2"/>
      <c r="W110" s="2"/>
      <c r="X110" s="2"/>
      <c r="Y110" s="2"/>
      <c r="Z110" s="2"/>
    </row>
    <row r="111" spans="1:26" ht="30" customHeight="1">
      <c r="A111" s="2"/>
      <c r="B111" s="9"/>
      <c r="C111" s="3"/>
      <c r="D111" s="2"/>
      <c r="E111" s="2"/>
      <c r="F111" s="2"/>
      <c r="G111" s="2"/>
      <c r="H111" s="2"/>
      <c r="I111" s="2"/>
      <c r="J111" s="2"/>
      <c r="K111" s="2"/>
      <c r="L111" s="2"/>
      <c r="M111" s="2"/>
      <c r="N111" s="2"/>
      <c r="O111" s="2"/>
      <c r="P111" s="2"/>
      <c r="Q111" s="2"/>
      <c r="R111" s="2"/>
      <c r="S111" s="2"/>
      <c r="T111" s="2"/>
      <c r="U111" s="2"/>
      <c r="V111" s="2"/>
      <c r="W111" s="2"/>
      <c r="X111" s="2"/>
      <c r="Y111" s="2"/>
      <c r="Z111" s="2"/>
    </row>
    <row r="112" spans="1:26" ht="30" customHeight="1">
      <c r="A112" s="2"/>
      <c r="B112" s="9"/>
      <c r="C112" s="3"/>
      <c r="D112" s="2"/>
      <c r="E112" s="2"/>
      <c r="F112" s="2"/>
      <c r="G112" s="2"/>
      <c r="H112" s="2"/>
      <c r="I112" s="2"/>
      <c r="J112" s="2"/>
      <c r="K112" s="2"/>
      <c r="L112" s="2"/>
      <c r="M112" s="2"/>
      <c r="N112" s="2"/>
      <c r="O112" s="2"/>
      <c r="P112" s="2"/>
      <c r="Q112" s="2"/>
      <c r="R112" s="2"/>
      <c r="S112" s="2"/>
      <c r="T112" s="2"/>
      <c r="U112" s="2"/>
      <c r="V112" s="2"/>
      <c r="W112" s="2"/>
      <c r="X112" s="2"/>
      <c r="Y112" s="2"/>
      <c r="Z112" s="2"/>
    </row>
    <row r="113" spans="1:26" ht="30" customHeight="1">
      <c r="A113" s="2"/>
      <c r="B113" s="9"/>
      <c r="C113" s="3"/>
      <c r="D113" s="2"/>
      <c r="E113" s="2"/>
      <c r="F113" s="2"/>
      <c r="G113" s="2"/>
      <c r="H113" s="2"/>
      <c r="I113" s="2"/>
      <c r="J113" s="2"/>
      <c r="K113" s="2"/>
      <c r="L113" s="2"/>
      <c r="M113" s="2"/>
      <c r="N113" s="2"/>
      <c r="O113" s="2"/>
      <c r="P113" s="2"/>
      <c r="Q113" s="2"/>
      <c r="R113" s="2"/>
      <c r="S113" s="2"/>
      <c r="T113" s="2"/>
      <c r="U113" s="2"/>
      <c r="V113" s="2"/>
      <c r="W113" s="2"/>
      <c r="X113" s="2"/>
      <c r="Y113" s="2"/>
      <c r="Z113" s="2"/>
    </row>
    <row r="114" spans="1:26" ht="30" customHeight="1">
      <c r="A114" s="2"/>
      <c r="B114" s="9"/>
      <c r="C114" s="3"/>
      <c r="D114" s="2"/>
      <c r="E114" s="2"/>
      <c r="F114" s="2"/>
      <c r="G114" s="2"/>
      <c r="H114" s="2"/>
      <c r="I114" s="2"/>
      <c r="J114" s="2"/>
      <c r="K114" s="2"/>
      <c r="L114" s="2"/>
      <c r="M114" s="2"/>
      <c r="N114" s="2"/>
      <c r="O114" s="2"/>
      <c r="P114" s="2"/>
      <c r="Q114" s="2"/>
      <c r="R114" s="2"/>
      <c r="S114" s="2"/>
      <c r="T114" s="2"/>
      <c r="U114" s="2"/>
      <c r="V114" s="2"/>
      <c r="W114" s="2"/>
      <c r="X114" s="2"/>
      <c r="Y114" s="2"/>
      <c r="Z114" s="2"/>
    </row>
    <row r="115" spans="1:26" ht="30" customHeight="1">
      <c r="A115" s="2"/>
      <c r="B115" s="9"/>
      <c r="C115" s="3"/>
      <c r="D115" s="2"/>
      <c r="E115" s="2"/>
      <c r="F115" s="2"/>
      <c r="G115" s="2"/>
      <c r="H115" s="2"/>
      <c r="I115" s="2"/>
      <c r="J115" s="2"/>
      <c r="K115" s="2"/>
      <c r="L115" s="2"/>
      <c r="M115" s="2"/>
      <c r="N115" s="2"/>
      <c r="O115" s="2"/>
      <c r="P115" s="2"/>
      <c r="Q115" s="2"/>
      <c r="R115" s="2"/>
      <c r="S115" s="2"/>
      <c r="T115" s="2"/>
      <c r="U115" s="2"/>
      <c r="V115" s="2"/>
      <c r="W115" s="2"/>
      <c r="X115" s="2"/>
      <c r="Y115" s="2"/>
      <c r="Z115" s="2"/>
    </row>
    <row r="116" spans="1:26" ht="30" customHeight="1">
      <c r="A116" s="2"/>
      <c r="B116" s="9"/>
      <c r="C116" s="3"/>
      <c r="D116" s="2"/>
      <c r="E116" s="2"/>
      <c r="F116" s="2"/>
      <c r="G116" s="2"/>
      <c r="H116" s="2"/>
      <c r="I116" s="2"/>
      <c r="J116" s="2"/>
      <c r="K116" s="2"/>
      <c r="L116" s="2"/>
      <c r="M116" s="2"/>
      <c r="N116" s="2"/>
      <c r="O116" s="2"/>
      <c r="P116" s="2"/>
      <c r="Q116" s="2"/>
      <c r="R116" s="2"/>
      <c r="S116" s="2"/>
      <c r="T116" s="2"/>
      <c r="U116" s="2"/>
      <c r="V116" s="2"/>
      <c r="W116" s="2"/>
      <c r="X116" s="2"/>
      <c r="Y116" s="2"/>
      <c r="Z116" s="2"/>
    </row>
    <row r="117" spans="1:26" ht="30" customHeight="1">
      <c r="A117" s="2"/>
      <c r="B117" s="9"/>
      <c r="C117" s="3"/>
      <c r="D117" s="2"/>
      <c r="E117" s="2"/>
      <c r="F117" s="2"/>
      <c r="G117" s="2"/>
      <c r="H117" s="2"/>
      <c r="I117" s="2"/>
      <c r="J117" s="2"/>
      <c r="K117" s="2"/>
      <c r="L117" s="2"/>
      <c r="M117" s="2"/>
      <c r="N117" s="2"/>
      <c r="O117" s="2"/>
      <c r="P117" s="2"/>
      <c r="Q117" s="2"/>
      <c r="R117" s="2"/>
      <c r="S117" s="2"/>
      <c r="T117" s="2"/>
      <c r="U117" s="2"/>
      <c r="V117" s="2"/>
      <c r="W117" s="2"/>
      <c r="X117" s="2"/>
      <c r="Y117" s="2"/>
      <c r="Z117" s="2"/>
    </row>
    <row r="118" spans="1:26" ht="30" customHeight="1">
      <c r="A118" s="2"/>
      <c r="B118" s="9"/>
      <c r="C118" s="3"/>
      <c r="D118" s="2"/>
      <c r="E118" s="2"/>
      <c r="F118" s="2"/>
      <c r="G118" s="2"/>
      <c r="H118" s="2"/>
      <c r="I118" s="2"/>
      <c r="J118" s="2"/>
      <c r="K118" s="2"/>
      <c r="L118" s="2"/>
      <c r="M118" s="2"/>
      <c r="N118" s="2"/>
      <c r="O118" s="2"/>
      <c r="P118" s="2"/>
      <c r="Q118" s="2"/>
      <c r="R118" s="2"/>
      <c r="S118" s="2"/>
      <c r="T118" s="2"/>
      <c r="U118" s="2"/>
      <c r="V118" s="2"/>
      <c r="W118" s="2"/>
      <c r="X118" s="2"/>
      <c r="Y118" s="2"/>
      <c r="Z118" s="2"/>
    </row>
    <row r="119" spans="1:26" ht="30" customHeight="1">
      <c r="A119" s="2"/>
      <c r="B119" s="9"/>
      <c r="C119" s="3"/>
      <c r="D119" s="2"/>
      <c r="E119" s="2"/>
      <c r="F119" s="2"/>
      <c r="G119" s="2"/>
      <c r="H119" s="2"/>
      <c r="I119" s="2"/>
      <c r="J119" s="2"/>
      <c r="K119" s="2"/>
      <c r="L119" s="2"/>
      <c r="M119" s="2"/>
      <c r="N119" s="2"/>
      <c r="O119" s="2"/>
      <c r="P119" s="2"/>
      <c r="Q119" s="2"/>
      <c r="R119" s="2"/>
      <c r="S119" s="2"/>
      <c r="T119" s="2"/>
      <c r="U119" s="2"/>
      <c r="V119" s="2"/>
      <c r="W119" s="2"/>
      <c r="X119" s="2"/>
      <c r="Y119" s="2"/>
      <c r="Z119" s="2"/>
    </row>
    <row r="120" spans="1:26" ht="30" customHeight="1">
      <c r="A120" s="2"/>
      <c r="B120" s="9"/>
      <c r="C120" s="3"/>
      <c r="D120" s="2"/>
      <c r="E120" s="2"/>
      <c r="F120" s="2"/>
      <c r="G120" s="2"/>
      <c r="H120" s="2"/>
      <c r="I120" s="2"/>
      <c r="J120" s="2"/>
      <c r="K120" s="2"/>
      <c r="L120" s="2"/>
      <c r="M120" s="2"/>
      <c r="N120" s="2"/>
      <c r="O120" s="2"/>
      <c r="P120" s="2"/>
      <c r="Q120" s="2"/>
      <c r="R120" s="2"/>
      <c r="S120" s="2"/>
      <c r="T120" s="2"/>
      <c r="U120" s="2"/>
      <c r="V120" s="2"/>
      <c r="W120" s="2"/>
      <c r="X120" s="2"/>
      <c r="Y120" s="2"/>
      <c r="Z120" s="2"/>
    </row>
    <row r="121" spans="1:26" ht="30" customHeight="1">
      <c r="A121" s="2"/>
      <c r="B121" s="9"/>
      <c r="C121" s="3"/>
      <c r="D121" s="2"/>
      <c r="E121" s="2"/>
      <c r="F121" s="2"/>
      <c r="G121" s="2"/>
      <c r="H121" s="2"/>
      <c r="I121" s="2"/>
      <c r="J121" s="2"/>
      <c r="K121" s="2"/>
      <c r="L121" s="2"/>
      <c r="M121" s="2"/>
      <c r="N121" s="2"/>
      <c r="O121" s="2"/>
      <c r="P121" s="2"/>
      <c r="Q121" s="2"/>
      <c r="R121" s="2"/>
      <c r="S121" s="2"/>
      <c r="T121" s="2"/>
      <c r="U121" s="2"/>
      <c r="V121" s="2"/>
      <c r="W121" s="2"/>
      <c r="X121" s="2"/>
      <c r="Y121" s="2"/>
      <c r="Z121" s="2"/>
    </row>
    <row r="122" spans="1:26" ht="30" customHeight="1">
      <c r="A122" s="2"/>
      <c r="B122" s="9"/>
      <c r="C122" s="3"/>
      <c r="D122" s="2"/>
      <c r="E122" s="2"/>
      <c r="F122" s="2"/>
      <c r="G122" s="2"/>
      <c r="H122" s="2"/>
      <c r="I122" s="2"/>
      <c r="J122" s="2"/>
      <c r="K122" s="2"/>
      <c r="L122" s="2"/>
      <c r="M122" s="2"/>
      <c r="N122" s="2"/>
      <c r="O122" s="2"/>
      <c r="P122" s="2"/>
      <c r="Q122" s="2"/>
      <c r="R122" s="2"/>
      <c r="S122" s="2"/>
      <c r="T122" s="2"/>
      <c r="U122" s="2"/>
      <c r="V122" s="2"/>
      <c r="W122" s="2"/>
      <c r="X122" s="2"/>
      <c r="Y122" s="2"/>
      <c r="Z122" s="2"/>
    </row>
    <row r="123" spans="1:26" ht="30" customHeight="1">
      <c r="A123" s="2"/>
      <c r="B123" s="9"/>
      <c r="C123" s="3"/>
      <c r="D123" s="2"/>
      <c r="E123" s="2"/>
      <c r="F123" s="2"/>
      <c r="G123" s="2"/>
      <c r="H123" s="2"/>
      <c r="I123" s="2"/>
      <c r="J123" s="2"/>
      <c r="K123" s="2"/>
      <c r="L123" s="2"/>
      <c r="M123" s="2"/>
      <c r="N123" s="2"/>
      <c r="O123" s="2"/>
      <c r="P123" s="2"/>
      <c r="Q123" s="2"/>
      <c r="R123" s="2"/>
      <c r="S123" s="2"/>
      <c r="T123" s="2"/>
      <c r="U123" s="2"/>
      <c r="V123" s="2"/>
      <c r="W123" s="2"/>
      <c r="X123" s="2"/>
      <c r="Y123" s="2"/>
      <c r="Z123" s="2"/>
    </row>
    <row r="124" spans="1:26" ht="30" customHeight="1">
      <c r="A124" s="2"/>
      <c r="B124" s="9"/>
      <c r="C124" s="3"/>
      <c r="D124" s="2"/>
      <c r="E124" s="2"/>
      <c r="F124" s="2"/>
      <c r="G124" s="2"/>
      <c r="H124" s="2"/>
      <c r="I124" s="2"/>
      <c r="J124" s="2"/>
      <c r="K124" s="2"/>
      <c r="L124" s="2"/>
      <c r="M124" s="2"/>
      <c r="N124" s="2"/>
      <c r="O124" s="2"/>
      <c r="P124" s="2"/>
      <c r="Q124" s="2"/>
      <c r="R124" s="2"/>
      <c r="S124" s="2"/>
      <c r="T124" s="2"/>
      <c r="U124" s="2"/>
      <c r="V124" s="2"/>
      <c r="W124" s="2"/>
      <c r="X124" s="2"/>
      <c r="Y124" s="2"/>
      <c r="Z124" s="2"/>
    </row>
    <row r="125" spans="1:26" ht="30" customHeight="1">
      <c r="A125" s="2"/>
      <c r="B125" s="9"/>
      <c r="C125" s="3"/>
      <c r="D125" s="2"/>
      <c r="E125" s="2"/>
      <c r="F125" s="2"/>
      <c r="G125" s="2"/>
      <c r="H125" s="2"/>
      <c r="I125" s="2"/>
      <c r="J125" s="2"/>
      <c r="K125" s="2"/>
      <c r="L125" s="2"/>
      <c r="M125" s="2"/>
      <c r="N125" s="2"/>
      <c r="O125" s="2"/>
      <c r="P125" s="2"/>
      <c r="Q125" s="2"/>
      <c r="R125" s="2"/>
      <c r="S125" s="2"/>
      <c r="T125" s="2"/>
      <c r="U125" s="2"/>
      <c r="V125" s="2"/>
      <c r="W125" s="2"/>
      <c r="X125" s="2"/>
      <c r="Y125" s="2"/>
      <c r="Z125" s="2"/>
    </row>
    <row r="126" spans="1:26" ht="30" customHeight="1">
      <c r="A126" s="2"/>
      <c r="B126" s="9"/>
      <c r="C126" s="3"/>
      <c r="D126" s="2"/>
      <c r="E126" s="2"/>
      <c r="F126" s="2"/>
      <c r="G126" s="2"/>
      <c r="H126" s="2"/>
      <c r="I126" s="2"/>
      <c r="J126" s="2"/>
      <c r="K126" s="2"/>
      <c r="L126" s="2"/>
      <c r="M126" s="2"/>
      <c r="N126" s="2"/>
      <c r="O126" s="2"/>
      <c r="P126" s="2"/>
      <c r="Q126" s="2"/>
      <c r="R126" s="2"/>
      <c r="S126" s="2"/>
      <c r="T126" s="2"/>
      <c r="U126" s="2"/>
      <c r="V126" s="2"/>
      <c r="W126" s="2"/>
      <c r="X126" s="2"/>
      <c r="Y126" s="2"/>
      <c r="Z126" s="2"/>
    </row>
    <row r="127" spans="1:26" ht="30" customHeight="1">
      <c r="A127" s="2"/>
      <c r="B127" s="9"/>
      <c r="C127" s="3"/>
      <c r="D127" s="2"/>
      <c r="E127" s="2"/>
      <c r="F127" s="2"/>
      <c r="G127" s="2"/>
      <c r="H127" s="2"/>
      <c r="I127" s="2"/>
      <c r="J127" s="2"/>
      <c r="K127" s="2"/>
      <c r="L127" s="2"/>
      <c r="M127" s="2"/>
      <c r="N127" s="2"/>
      <c r="O127" s="2"/>
      <c r="P127" s="2"/>
      <c r="Q127" s="2"/>
      <c r="R127" s="2"/>
      <c r="S127" s="2"/>
      <c r="T127" s="2"/>
      <c r="U127" s="2"/>
      <c r="V127" s="2"/>
      <c r="W127" s="2"/>
      <c r="X127" s="2"/>
      <c r="Y127" s="2"/>
      <c r="Z127" s="2"/>
    </row>
    <row r="128" spans="1:26" ht="30" customHeight="1">
      <c r="A128" s="2"/>
      <c r="B128" s="9"/>
      <c r="C128" s="3"/>
      <c r="D128" s="2"/>
      <c r="E128" s="2"/>
      <c r="F128" s="2"/>
      <c r="G128" s="2"/>
      <c r="H128" s="2"/>
      <c r="I128" s="2"/>
      <c r="J128" s="2"/>
      <c r="K128" s="2"/>
      <c r="L128" s="2"/>
      <c r="M128" s="2"/>
      <c r="N128" s="2"/>
      <c r="O128" s="2"/>
      <c r="P128" s="2"/>
      <c r="Q128" s="2"/>
      <c r="R128" s="2"/>
      <c r="S128" s="2"/>
      <c r="T128" s="2"/>
      <c r="U128" s="2"/>
      <c r="V128" s="2"/>
      <c r="W128" s="2"/>
      <c r="X128" s="2"/>
      <c r="Y128" s="2"/>
      <c r="Z128" s="2"/>
    </row>
    <row r="129" spans="1:26" ht="30" customHeight="1">
      <c r="A129" s="2"/>
      <c r="B129" s="9"/>
      <c r="C129" s="3"/>
      <c r="D129" s="2"/>
      <c r="E129" s="2"/>
      <c r="F129" s="2"/>
      <c r="G129" s="2"/>
      <c r="H129" s="2"/>
      <c r="I129" s="2"/>
      <c r="J129" s="2"/>
      <c r="K129" s="2"/>
      <c r="L129" s="2"/>
      <c r="M129" s="2"/>
      <c r="N129" s="2"/>
      <c r="O129" s="2"/>
      <c r="P129" s="2"/>
      <c r="Q129" s="2"/>
      <c r="R129" s="2"/>
      <c r="S129" s="2"/>
      <c r="T129" s="2"/>
      <c r="U129" s="2"/>
      <c r="V129" s="2"/>
      <c r="W129" s="2"/>
      <c r="X129" s="2"/>
      <c r="Y129" s="2"/>
      <c r="Z129" s="2"/>
    </row>
    <row r="130" spans="1:26" ht="30" customHeight="1">
      <c r="A130" s="2"/>
      <c r="B130" s="9"/>
      <c r="C130" s="3"/>
      <c r="D130" s="2"/>
      <c r="E130" s="2"/>
      <c r="F130" s="2"/>
      <c r="G130" s="2"/>
      <c r="H130" s="2"/>
      <c r="I130" s="2"/>
      <c r="J130" s="2"/>
      <c r="K130" s="2"/>
      <c r="L130" s="2"/>
      <c r="M130" s="2"/>
      <c r="N130" s="2"/>
      <c r="O130" s="2"/>
      <c r="P130" s="2"/>
      <c r="Q130" s="2"/>
      <c r="R130" s="2"/>
      <c r="S130" s="2"/>
      <c r="T130" s="2"/>
      <c r="U130" s="2"/>
      <c r="V130" s="2"/>
      <c r="W130" s="2"/>
      <c r="X130" s="2"/>
      <c r="Y130" s="2"/>
      <c r="Z130" s="2"/>
    </row>
    <row r="131" spans="1:26" ht="30" customHeight="1">
      <c r="A131" s="2"/>
      <c r="B131" s="9"/>
      <c r="C131" s="3"/>
      <c r="D131" s="2"/>
      <c r="E131" s="2"/>
      <c r="F131" s="2"/>
      <c r="G131" s="2"/>
      <c r="H131" s="2"/>
      <c r="I131" s="2"/>
      <c r="J131" s="2"/>
      <c r="K131" s="2"/>
      <c r="L131" s="2"/>
      <c r="M131" s="2"/>
      <c r="N131" s="2"/>
      <c r="O131" s="2"/>
      <c r="P131" s="2"/>
      <c r="Q131" s="2"/>
      <c r="R131" s="2"/>
      <c r="S131" s="2"/>
      <c r="T131" s="2"/>
      <c r="U131" s="2"/>
      <c r="V131" s="2"/>
      <c r="W131" s="2"/>
      <c r="X131" s="2"/>
      <c r="Y131" s="2"/>
      <c r="Z131" s="2"/>
    </row>
    <row r="132" spans="1:26" ht="30" customHeight="1">
      <c r="A132" s="2"/>
      <c r="B132" s="9"/>
      <c r="C132" s="3"/>
      <c r="D132" s="2"/>
      <c r="E132" s="2"/>
      <c r="F132" s="2"/>
      <c r="G132" s="2"/>
      <c r="H132" s="2"/>
      <c r="I132" s="2"/>
      <c r="J132" s="2"/>
      <c r="K132" s="2"/>
      <c r="L132" s="2"/>
      <c r="M132" s="2"/>
      <c r="N132" s="2"/>
      <c r="O132" s="2"/>
      <c r="P132" s="2"/>
      <c r="Q132" s="2"/>
      <c r="R132" s="2"/>
      <c r="S132" s="2"/>
      <c r="T132" s="2"/>
      <c r="U132" s="2"/>
      <c r="V132" s="2"/>
      <c r="W132" s="2"/>
      <c r="X132" s="2"/>
      <c r="Y132" s="2"/>
      <c r="Z132" s="2"/>
    </row>
    <row r="133" spans="1:26" ht="30" customHeight="1">
      <c r="A133" s="2"/>
      <c r="B133" s="9"/>
      <c r="C133" s="3"/>
      <c r="D133" s="2"/>
      <c r="E133" s="2"/>
      <c r="F133" s="2"/>
      <c r="G133" s="2"/>
      <c r="H133" s="2"/>
      <c r="I133" s="2"/>
      <c r="J133" s="2"/>
      <c r="K133" s="2"/>
      <c r="L133" s="2"/>
      <c r="M133" s="2"/>
      <c r="N133" s="2"/>
      <c r="O133" s="2"/>
      <c r="P133" s="2"/>
      <c r="Q133" s="2"/>
      <c r="R133" s="2"/>
      <c r="S133" s="2"/>
      <c r="T133" s="2"/>
      <c r="U133" s="2"/>
      <c r="V133" s="2"/>
      <c r="W133" s="2"/>
      <c r="X133" s="2"/>
      <c r="Y133" s="2"/>
      <c r="Z133" s="2"/>
    </row>
    <row r="134" spans="1:26" ht="30" customHeight="1">
      <c r="A134" s="2"/>
      <c r="B134" s="9"/>
      <c r="C134" s="3"/>
      <c r="D134" s="2"/>
      <c r="E134" s="2"/>
      <c r="F134" s="2"/>
      <c r="G134" s="2"/>
      <c r="H134" s="2"/>
      <c r="I134" s="2"/>
      <c r="J134" s="2"/>
      <c r="K134" s="2"/>
      <c r="L134" s="2"/>
      <c r="M134" s="2"/>
      <c r="N134" s="2"/>
      <c r="O134" s="2"/>
      <c r="P134" s="2"/>
      <c r="Q134" s="2"/>
      <c r="R134" s="2"/>
      <c r="S134" s="2"/>
      <c r="T134" s="2"/>
      <c r="U134" s="2"/>
      <c r="V134" s="2"/>
      <c r="W134" s="2"/>
      <c r="X134" s="2"/>
      <c r="Y134" s="2"/>
      <c r="Z134" s="2"/>
    </row>
    <row r="135" spans="1:26" ht="30" customHeight="1">
      <c r="A135" s="2"/>
      <c r="B135" s="9"/>
      <c r="C135" s="3"/>
      <c r="D135" s="2"/>
      <c r="E135" s="2"/>
      <c r="F135" s="2"/>
      <c r="G135" s="2"/>
      <c r="H135" s="2"/>
      <c r="I135" s="2"/>
      <c r="J135" s="2"/>
      <c r="K135" s="2"/>
      <c r="L135" s="2"/>
      <c r="M135" s="2"/>
      <c r="N135" s="2"/>
      <c r="O135" s="2"/>
      <c r="P135" s="2"/>
      <c r="Q135" s="2"/>
      <c r="R135" s="2"/>
      <c r="S135" s="2"/>
      <c r="T135" s="2"/>
      <c r="U135" s="2"/>
      <c r="V135" s="2"/>
      <c r="W135" s="2"/>
      <c r="X135" s="2"/>
      <c r="Y135" s="2"/>
      <c r="Z135" s="2"/>
    </row>
    <row r="136" spans="1:26" ht="30" customHeight="1">
      <c r="A136" s="2"/>
      <c r="B136" s="9"/>
      <c r="C136" s="3"/>
      <c r="D136" s="2"/>
      <c r="E136" s="2"/>
      <c r="F136" s="2"/>
      <c r="G136" s="2"/>
      <c r="H136" s="2"/>
      <c r="I136" s="2"/>
      <c r="J136" s="2"/>
      <c r="K136" s="2"/>
      <c r="L136" s="2"/>
      <c r="M136" s="2"/>
      <c r="N136" s="2"/>
      <c r="O136" s="2"/>
      <c r="P136" s="2"/>
      <c r="Q136" s="2"/>
      <c r="R136" s="2"/>
      <c r="S136" s="2"/>
      <c r="T136" s="2"/>
      <c r="U136" s="2"/>
      <c r="V136" s="2"/>
      <c r="W136" s="2"/>
      <c r="X136" s="2"/>
      <c r="Y136" s="2"/>
      <c r="Z136" s="2"/>
    </row>
    <row r="137" spans="1:26" ht="30" customHeight="1">
      <c r="A137" s="2"/>
      <c r="B137" s="9"/>
      <c r="C137" s="3"/>
      <c r="D137" s="2"/>
      <c r="E137" s="2"/>
      <c r="F137" s="2"/>
      <c r="G137" s="2"/>
      <c r="H137" s="2"/>
      <c r="I137" s="2"/>
      <c r="J137" s="2"/>
      <c r="K137" s="2"/>
      <c r="L137" s="2"/>
      <c r="M137" s="2"/>
      <c r="N137" s="2"/>
      <c r="O137" s="2"/>
      <c r="P137" s="2"/>
      <c r="Q137" s="2"/>
      <c r="R137" s="2"/>
      <c r="S137" s="2"/>
      <c r="T137" s="2"/>
      <c r="U137" s="2"/>
      <c r="V137" s="2"/>
      <c r="W137" s="2"/>
      <c r="X137" s="2"/>
      <c r="Y137" s="2"/>
      <c r="Z137" s="2"/>
    </row>
    <row r="138" spans="1:26" ht="30" customHeight="1">
      <c r="A138" s="2"/>
      <c r="B138" s="9"/>
      <c r="C138" s="3"/>
      <c r="D138" s="2"/>
      <c r="E138" s="2"/>
      <c r="F138" s="2"/>
      <c r="G138" s="2"/>
      <c r="H138" s="2"/>
      <c r="I138" s="2"/>
      <c r="J138" s="2"/>
      <c r="K138" s="2"/>
      <c r="L138" s="2"/>
      <c r="M138" s="2"/>
      <c r="N138" s="2"/>
      <c r="O138" s="2"/>
      <c r="P138" s="2"/>
      <c r="Q138" s="2"/>
      <c r="R138" s="2"/>
      <c r="S138" s="2"/>
      <c r="T138" s="2"/>
      <c r="U138" s="2"/>
      <c r="V138" s="2"/>
      <c r="W138" s="2"/>
      <c r="X138" s="2"/>
      <c r="Y138" s="2"/>
      <c r="Z138" s="2"/>
    </row>
    <row r="139" spans="1:26" ht="30" customHeight="1">
      <c r="A139" s="2"/>
      <c r="B139" s="9"/>
      <c r="C139" s="3"/>
      <c r="D139" s="2"/>
      <c r="E139" s="2"/>
      <c r="F139" s="2"/>
      <c r="G139" s="2"/>
      <c r="H139" s="2"/>
      <c r="I139" s="2"/>
      <c r="J139" s="2"/>
      <c r="K139" s="2"/>
      <c r="L139" s="2"/>
      <c r="M139" s="2"/>
      <c r="N139" s="2"/>
      <c r="O139" s="2"/>
      <c r="P139" s="2"/>
      <c r="Q139" s="2"/>
      <c r="R139" s="2"/>
      <c r="S139" s="2"/>
      <c r="T139" s="2"/>
      <c r="U139" s="2"/>
      <c r="V139" s="2"/>
      <c r="W139" s="2"/>
      <c r="X139" s="2"/>
      <c r="Y139" s="2"/>
      <c r="Z139" s="2"/>
    </row>
    <row r="140" spans="1:26" ht="30" customHeight="1">
      <c r="A140" s="2"/>
      <c r="B140" s="9"/>
      <c r="C140" s="3"/>
      <c r="D140" s="2"/>
      <c r="E140" s="2"/>
      <c r="F140" s="2"/>
      <c r="G140" s="2"/>
      <c r="H140" s="2"/>
      <c r="I140" s="2"/>
      <c r="J140" s="2"/>
      <c r="K140" s="2"/>
      <c r="L140" s="2"/>
      <c r="M140" s="2"/>
      <c r="N140" s="2"/>
      <c r="O140" s="2"/>
      <c r="P140" s="2"/>
      <c r="Q140" s="2"/>
      <c r="R140" s="2"/>
      <c r="S140" s="2"/>
      <c r="T140" s="2"/>
      <c r="U140" s="2"/>
      <c r="V140" s="2"/>
      <c r="W140" s="2"/>
      <c r="X140" s="2"/>
      <c r="Y140" s="2"/>
      <c r="Z140" s="2"/>
    </row>
    <row r="141" spans="1:26" ht="30" customHeight="1">
      <c r="A141" s="2"/>
      <c r="B141" s="9"/>
      <c r="C141" s="3"/>
      <c r="D141" s="2"/>
      <c r="E141" s="2"/>
      <c r="F141" s="2"/>
      <c r="G141" s="2"/>
      <c r="H141" s="2"/>
      <c r="I141" s="2"/>
      <c r="J141" s="2"/>
      <c r="K141" s="2"/>
      <c r="L141" s="2"/>
      <c r="M141" s="2"/>
      <c r="N141" s="2"/>
      <c r="O141" s="2"/>
      <c r="P141" s="2"/>
      <c r="Q141" s="2"/>
      <c r="R141" s="2"/>
      <c r="S141" s="2"/>
      <c r="T141" s="2"/>
      <c r="U141" s="2"/>
      <c r="V141" s="2"/>
      <c r="W141" s="2"/>
      <c r="X141" s="2"/>
      <c r="Y141" s="2"/>
      <c r="Z141" s="2"/>
    </row>
    <row r="142" spans="1:26" ht="30" customHeight="1">
      <c r="A142" s="2"/>
      <c r="B142" s="9"/>
      <c r="C142" s="3"/>
      <c r="D142" s="2"/>
      <c r="E142" s="2"/>
      <c r="F142" s="2"/>
      <c r="G142" s="2"/>
      <c r="H142" s="2"/>
      <c r="I142" s="2"/>
      <c r="J142" s="2"/>
      <c r="K142" s="2"/>
      <c r="L142" s="2"/>
      <c r="M142" s="2"/>
      <c r="N142" s="2"/>
      <c r="O142" s="2"/>
      <c r="P142" s="2"/>
      <c r="Q142" s="2"/>
      <c r="R142" s="2"/>
      <c r="S142" s="2"/>
      <c r="T142" s="2"/>
      <c r="U142" s="2"/>
      <c r="V142" s="2"/>
      <c r="W142" s="2"/>
      <c r="X142" s="2"/>
      <c r="Y142" s="2"/>
      <c r="Z142" s="2"/>
    </row>
    <row r="143" spans="1:26" ht="30" customHeight="1">
      <c r="A143" s="2"/>
      <c r="B143" s="9"/>
      <c r="C143" s="3"/>
      <c r="D143" s="2"/>
      <c r="E143" s="2"/>
      <c r="F143" s="2"/>
      <c r="G143" s="2"/>
      <c r="H143" s="2"/>
      <c r="I143" s="2"/>
      <c r="J143" s="2"/>
      <c r="K143" s="2"/>
      <c r="L143" s="2"/>
      <c r="M143" s="2"/>
      <c r="N143" s="2"/>
      <c r="O143" s="2"/>
      <c r="P143" s="2"/>
      <c r="Q143" s="2"/>
      <c r="R143" s="2"/>
      <c r="S143" s="2"/>
      <c r="T143" s="2"/>
      <c r="U143" s="2"/>
      <c r="V143" s="2"/>
      <c r="W143" s="2"/>
      <c r="X143" s="2"/>
      <c r="Y143" s="2"/>
      <c r="Z143" s="2"/>
    </row>
    <row r="144" spans="1:26" ht="30" customHeight="1">
      <c r="A144" s="2"/>
      <c r="B144" s="9"/>
      <c r="C144" s="3"/>
      <c r="D144" s="2"/>
      <c r="E144" s="2"/>
      <c r="F144" s="2"/>
      <c r="G144" s="2"/>
      <c r="H144" s="2"/>
      <c r="I144" s="2"/>
      <c r="J144" s="2"/>
      <c r="K144" s="2"/>
      <c r="L144" s="2"/>
      <c r="M144" s="2"/>
      <c r="N144" s="2"/>
      <c r="O144" s="2"/>
      <c r="P144" s="2"/>
      <c r="Q144" s="2"/>
      <c r="R144" s="2"/>
      <c r="S144" s="2"/>
      <c r="T144" s="2"/>
      <c r="U144" s="2"/>
      <c r="V144" s="2"/>
      <c r="W144" s="2"/>
      <c r="X144" s="2"/>
      <c r="Y144" s="2"/>
      <c r="Z144" s="2"/>
    </row>
    <row r="145" spans="1:26" ht="30" customHeight="1">
      <c r="A145" s="2"/>
      <c r="B145" s="9"/>
      <c r="C145" s="3"/>
      <c r="D145" s="2"/>
      <c r="E145" s="2"/>
      <c r="F145" s="2"/>
      <c r="G145" s="2"/>
      <c r="H145" s="2"/>
      <c r="I145" s="2"/>
      <c r="J145" s="2"/>
      <c r="K145" s="2"/>
      <c r="L145" s="2"/>
      <c r="M145" s="2"/>
      <c r="N145" s="2"/>
      <c r="O145" s="2"/>
      <c r="P145" s="2"/>
      <c r="Q145" s="2"/>
      <c r="R145" s="2"/>
      <c r="S145" s="2"/>
      <c r="T145" s="2"/>
      <c r="U145" s="2"/>
      <c r="V145" s="2"/>
      <c r="W145" s="2"/>
      <c r="X145" s="2"/>
      <c r="Y145" s="2"/>
      <c r="Z145" s="2"/>
    </row>
    <row r="146" spans="1:26" ht="30" customHeight="1">
      <c r="A146" s="2"/>
      <c r="B146" s="9"/>
      <c r="C146" s="3"/>
      <c r="D146" s="2"/>
      <c r="E146" s="2"/>
      <c r="F146" s="2"/>
      <c r="G146" s="2"/>
      <c r="H146" s="2"/>
      <c r="I146" s="2"/>
      <c r="J146" s="2"/>
      <c r="K146" s="2"/>
      <c r="L146" s="2"/>
      <c r="M146" s="2"/>
      <c r="N146" s="2"/>
      <c r="O146" s="2"/>
      <c r="P146" s="2"/>
      <c r="Q146" s="2"/>
      <c r="R146" s="2"/>
      <c r="S146" s="2"/>
      <c r="T146" s="2"/>
      <c r="U146" s="2"/>
      <c r="V146" s="2"/>
      <c r="W146" s="2"/>
      <c r="X146" s="2"/>
      <c r="Y146" s="2"/>
      <c r="Z146" s="2"/>
    </row>
    <row r="147" spans="1:26" ht="30" customHeight="1">
      <c r="A147" s="2"/>
      <c r="B147" s="9"/>
      <c r="C147" s="3"/>
      <c r="D147" s="2"/>
      <c r="E147" s="2"/>
      <c r="F147" s="2"/>
      <c r="G147" s="2"/>
      <c r="H147" s="2"/>
      <c r="I147" s="2"/>
      <c r="J147" s="2"/>
      <c r="K147" s="2"/>
      <c r="L147" s="2"/>
      <c r="M147" s="2"/>
      <c r="N147" s="2"/>
      <c r="O147" s="2"/>
      <c r="P147" s="2"/>
      <c r="Q147" s="2"/>
      <c r="R147" s="2"/>
      <c r="S147" s="2"/>
      <c r="T147" s="2"/>
      <c r="U147" s="2"/>
      <c r="V147" s="2"/>
      <c r="W147" s="2"/>
      <c r="X147" s="2"/>
      <c r="Y147" s="2"/>
      <c r="Z147" s="2"/>
    </row>
    <row r="148" spans="1:26" ht="30" customHeight="1">
      <c r="A148" s="2"/>
      <c r="B148" s="9"/>
      <c r="C148" s="3"/>
      <c r="D148" s="2"/>
      <c r="E148" s="2"/>
      <c r="F148" s="2"/>
      <c r="G148" s="2"/>
      <c r="H148" s="2"/>
      <c r="I148" s="2"/>
      <c r="J148" s="2"/>
      <c r="K148" s="2"/>
      <c r="L148" s="2"/>
      <c r="M148" s="2"/>
      <c r="N148" s="2"/>
      <c r="O148" s="2"/>
      <c r="P148" s="2"/>
      <c r="Q148" s="2"/>
      <c r="R148" s="2"/>
      <c r="S148" s="2"/>
      <c r="T148" s="2"/>
      <c r="U148" s="2"/>
      <c r="V148" s="2"/>
      <c r="W148" s="2"/>
      <c r="X148" s="2"/>
      <c r="Y148" s="2"/>
      <c r="Z148" s="2"/>
    </row>
    <row r="149" spans="1:26" ht="30" customHeight="1">
      <c r="A149" s="2"/>
      <c r="B149" s="9"/>
      <c r="C149" s="3"/>
      <c r="D149" s="2"/>
      <c r="E149" s="2"/>
      <c r="F149" s="2"/>
      <c r="G149" s="2"/>
      <c r="H149" s="2"/>
      <c r="I149" s="2"/>
      <c r="J149" s="2"/>
      <c r="K149" s="2"/>
      <c r="L149" s="2"/>
      <c r="M149" s="2"/>
      <c r="N149" s="2"/>
      <c r="O149" s="2"/>
      <c r="P149" s="2"/>
      <c r="Q149" s="2"/>
      <c r="R149" s="2"/>
      <c r="S149" s="2"/>
      <c r="T149" s="2"/>
      <c r="U149" s="2"/>
      <c r="V149" s="2"/>
      <c r="W149" s="2"/>
      <c r="X149" s="2"/>
      <c r="Y149" s="2"/>
      <c r="Z149" s="2"/>
    </row>
    <row r="150" spans="1:26" ht="30" customHeight="1">
      <c r="A150" s="2"/>
      <c r="B150" s="9"/>
      <c r="C150" s="3"/>
      <c r="D150" s="2"/>
      <c r="E150" s="2"/>
      <c r="F150" s="2"/>
      <c r="G150" s="2"/>
      <c r="H150" s="2"/>
      <c r="I150" s="2"/>
      <c r="J150" s="2"/>
      <c r="K150" s="2"/>
      <c r="L150" s="2"/>
      <c r="M150" s="2"/>
      <c r="N150" s="2"/>
      <c r="O150" s="2"/>
      <c r="P150" s="2"/>
      <c r="Q150" s="2"/>
      <c r="R150" s="2"/>
      <c r="S150" s="2"/>
      <c r="T150" s="2"/>
      <c r="U150" s="2"/>
      <c r="V150" s="2"/>
      <c r="W150" s="2"/>
      <c r="X150" s="2"/>
      <c r="Y150" s="2"/>
      <c r="Z150" s="2"/>
    </row>
    <row r="151" spans="1:26" ht="30" customHeight="1">
      <c r="A151" s="2"/>
      <c r="B151" s="9"/>
      <c r="C151" s="3"/>
      <c r="D151" s="2"/>
      <c r="E151" s="2"/>
      <c r="F151" s="2"/>
      <c r="G151" s="2"/>
      <c r="H151" s="2"/>
      <c r="I151" s="2"/>
      <c r="J151" s="2"/>
      <c r="K151" s="2"/>
      <c r="L151" s="2"/>
      <c r="M151" s="2"/>
      <c r="N151" s="2"/>
      <c r="O151" s="2"/>
      <c r="P151" s="2"/>
      <c r="Q151" s="2"/>
      <c r="R151" s="2"/>
      <c r="S151" s="2"/>
      <c r="T151" s="2"/>
      <c r="U151" s="2"/>
      <c r="V151" s="2"/>
      <c r="W151" s="2"/>
      <c r="X151" s="2"/>
      <c r="Y151" s="2"/>
      <c r="Z151" s="2"/>
    </row>
    <row r="152" spans="1:26" ht="30" customHeight="1">
      <c r="A152" s="2"/>
      <c r="B152" s="9"/>
      <c r="C152" s="3"/>
      <c r="D152" s="2"/>
      <c r="E152" s="2"/>
      <c r="F152" s="2"/>
      <c r="G152" s="2"/>
      <c r="H152" s="2"/>
      <c r="I152" s="2"/>
      <c r="J152" s="2"/>
      <c r="K152" s="2"/>
      <c r="L152" s="2"/>
      <c r="M152" s="2"/>
      <c r="N152" s="2"/>
      <c r="O152" s="2"/>
      <c r="P152" s="2"/>
      <c r="Q152" s="2"/>
      <c r="R152" s="2"/>
      <c r="S152" s="2"/>
      <c r="T152" s="2"/>
      <c r="U152" s="2"/>
      <c r="V152" s="2"/>
      <c r="W152" s="2"/>
      <c r="X152" s="2"/>
      <c r="Y152" s="2"/>
      <c r="Z152" s="2"/>
    </row>
    <row r="153" spans="1:26" ht="30" customHeight="1">
      <c r="A153" s="2"/>
      <c r="B153" s="9"/>
      <c r="C153" s="3"/>
      <c r="D153" s="2"/>
      <c r="E153" s="2"/>
      <c r="F153" s="2"/>
      <c r="G153" s="2"/>
      <c r="H153" s="2"/>
      <c r="I153" s="2"/>
      <c r="J153" s="2"/>
      <c r="K153" s="2"/>
      <c r="L153" s="2"/>
      <c r="M153" s="2"/>
      <c r="N153" s="2"/>
      <c r="O153" s="2"/>
      <c r="P153" s="2"/>
      <c r="Q153" s="2"/>
      <c r="R153" s="2"/>
      <c r="S153" s="2"/>
      <c r="T153" s="2"/>
      <c r="U153" s="2"/>
      <c r="V153" s="2"/>
      <c r="W153" s="2"/>
      <c r="X153" s="2"/>
      <c r="Y153" s="2"/>
      <c r="Z153" s="2"/>
    </row>
    <row r="154" spans="1:26" ht="30" customHeight="1">
      <c r="A154" s="2"/>
      <c r="B154" s="9"/>
      <c r="C154" s="3"/>
      <c r="D154" s="2"/>
      <c r="E154" s="2"/>
      <c r="F154" s="2"/>
      <c r="G154" s="2"/>
      <c r="H154" s="2"/>
      <c r="I154" s="2"/>
      <c r="J154" s="2"/>
      <c r="K154" s="2"/>
      <c r="L154" s="2"/>
      <c r="M154" s="2"/>
      <c r="N154" s="2"/>
      <c r="O154" s="2"/>
      <c r="P154" s="2"/>
      <c r="Q154" s="2"/>
      <c r="R154" s="2"/>
      <c r="S154" s="2"/>
      <c r="T154" s="2"/>
      <c r="U154" s="2"/>
      <c r="V154" s="2"/>
      <c r="W154" s="2"/>
      <c r="X154" s="2"/>
      <c r="Y154" s="2"/>
      <c r="Z154" s="2"/>
    </row>
    <row r="155" spans="1:26" ht="30" customHeight="1">
      <c r="A155" s="2"/>
      <c r="B155" s="9"/>
      <c r="C155" s="3"/>
      <c r="D155" s="2"/>
      <c r="E155" s="2"/>
      <c r="F155" s="2"/>
      <c r="G155" s="2"/>
      <c r="H155" s="2"/>
      <c r="I155" s="2"/>
      <c r="J155" s="2"/>
      <c r="K155" s="2"/>
      <c r="L155" s="2"/>
      <c r="M155" s="2"/>
      <c r="N155" s="2"/>
      <c r="O155" s="2"/>
      <c r="P155" s="2"/>
      <c r="Q155" s="2"/>
      <c r="R155" s="2"/>
      <c r="S155" s="2"/>
      <c r="T155" s="2"/>
      <c r="U155" s="2"/>
      <c r="V155" s="2"/>
      <c r="W155" s="2"/>
      <c r="X155" s="2"/>
      <c r="Y155" s="2"/>
      <c r="Z155" s="2"/>
    </row>
    <row r="156" spans="1:26" ht="30" customHeight="1">
      <c r="A156" s="2"/>
      <c r="B156" s="9"/>
      <c r="C156" s="3"/>
      <c r="D156" s="2"/>
      <c r="E156" s="2"/>
      <c r="F156" s="2"/>
      <c r="G156" s="2"/>
      <c r="H156" s="2"/>
      <c r="I156" s="2"/>
      <c r="J156" s="2"/>
      <c r="K156" s="2"/>
      <c r="L156" s="2"/>
      <c r="M156" s="2"/>
      <c r="N156" s="2"/>
      <c r="O156" s="2"/>
      <c r="P156" s="2"/>
      <c r="Q156" s="2"/>
      <c r="R156" s="2"/>
      <c r="S156" s="2"/>
      <c r="T156" s="2"/>
      <c r="U156" s="2"/>
      <c r="V156" s="2"/>
      <c r="W156" s="2"/>
      <c r="X156" s="2"/>
      <c r="Y156" s="2"/>
      <c r="Z156" s="2"/>
    </row>
    <row r="157" spans="1:26" ht="30" customHeight="1">
      <c r="A157" s="2"/>
      <c r="B157" s="9"/>
      <c r="C157" s="3"/>
      <c r="D157" s="2"/>
      <c r="E157" s="2"/>
      <c r="F157" s="2"/>
      <c r="G157" s="2"/>
      <c r="H157" s="2"/>
      <c r="I157" s="2"/>
      <c r="J157" s="2"/>
      <c r="K157" s="2"/>
      <c r="L157" s="2"/>
      <c r="M157" s="2"/>
      <c r="N157" s="2"/>
      <c r="O157" s="2"/>
      <c r="P157" s="2"/>
      <c r="Q157" s="2"/>
      <c r="R157" s="2"/>
      <c r="S157" s="2"/>
      <c r="T157" s="2"/>
      <c r="U157" s="2"/>
      <c r="V157" s="2"/>
      <c r="W157" s="2"/>
      <c r="X157" s="2"/>
      <c r="Y157" s="2"/>
      <c r="Z157" s="2"/>
    </row>
    <row r="158" spans="1:26" ht="30" customHeight="1">
      <c r="A158" s="2"/>
      <c r="B158" s="9"/>
      <c r="C158" s="3"/>
      <c r="D158" s="2"/>
      <c r="E158" s="2"/>
      <c r="F158" s="2"/>
      <c r="G158" s="2"/>
      <c r="H158" s="2"/>
      <c r="I158" s="2"/>
      <c r="J158" s="2"/>
      <c r="K158" s="2"/>
      <c r="L158" s="2"/>
      <c r="M158" s="2"/>
      <c r="N158" s="2"/>
      <c r="O158" s="2"/>
      <c r="P158" s="2"/>
      <c r="Q158" s="2"/>
      <c r="R158" s="2"/>
      <c r="S158" s="2"/>
      <c r="T158" s="2"/>
      <c r="U158" s="2"/>
      <c r="V158" s="2"/>
      <c r="W158" s="2"/>
      <c r="X158" s="2"/>
      <c r="Y158" s="2"/>
      <c r="Z158" s="2"/>
    </row>
    <row r="159" spans="1:26" ht="30" customHeight="1">
      <c r="A159" s="2"/>
      <c r="B159" s="9"/>
      <c r="C159" s="3"/>
      <c r="D159" s="2"/>
      <c r="E159" s="2"/>
      <c r="F159" s="2"/>
      <c r="G159" s="2"/>
      <c r="H159" s="2"/>
      <c r="I159" s="2"/>
      <c r="J159" s="2"/>
      <c r="K159" s="2"/>
      <c r="L159" s="2"/>
      <c r="M159" s="2"/>
      <c r="N159" s="2"/>
      <c r="O159" s="2"/>
      <c r="P159" s="2"/>
      <c r="Q159" s="2"/>
      <c r="R159" s="2"/>
      <c r="S159" s="2"/>
      <c r="T159" s="2"/>
      <c r="U159" s="2"/>
      <c r="V159" s="2"/>
      <c r="W159" s="2"/>
      <c r="X159" s="2"/>
      <c r="Y159" s="2"/>
      <c r="Z159" s="2"/>
    </row>
    <row r="160" spans="1:26" ht="30" customHeight="1">
      <c r="A160" s="2"/>
      <c r="B160" s="9"/>
      <c r="C160" s="3"/>
      <c r="D160" s="2"/>
      <c r="E160" s="2"/>
      <c r="F160" s="2"/>
      <c r="G160" s="2"/>
      <c r="H160" s="2"/>
      <c r="I160" s="2"/>
      <c r="J160" s="2"/>
      <c r="K160" s="2"/>
      <c r="L160" s="2"/>
      <c r="M160" s="2"/>
      <c r="N160" s="2"/>
      <c r="O160" s="2"/>
      <c r="P160" s="2"/>
      <c r="Q160" s="2"/>
      <c r="R160" s="2"/>
      <c r="S160" s="2"/>
      <c r="T160" s="2"/>
      <c r="U160" s="2"/>
      <c r="V160" s="2"/>
      <c r="W160" s="2"/>
      <c r="X160" s="2"/>
      <c r="Y160" s="2"/>
      <c r="Z160" s="2"/>
    </row>
    <row r="161" spans="1:26" ht="30" customHeight="1">
      <c r="A161" s="2"/>
      <c r="B161" s="9"/>
      <c r="C161" s="3"/>
      <c r="D161" s="2"/>
      <c r="E161" s="2"/>
      <c r="F161" s="2"/>
      <c r="G161" s="2"/>
      <c r="H161" s="2"/>
      <c r="I161" s="2"/>
      <c r="J161" s="2"/>
      <c r="K161" s="2"/>
      <c r="L161" s="2"/>
      <c r="M161" s="2"/>
      <c r="N161" s="2"/>
      <c r="O161" s="2"/>
      <c r="P161" s="2"/>
      <c r="Q161" s="2"/>
      <c r="R161" s="2"/>
      <c r="S161" s="2"/>
      <c r="T161" s="2"/>
      <c r="U161" s="2"/>
      <c r="V161" s="2"/>
      <c r="W161" s="2"/>
      <c r="X161" s="2"/>
      <c r="Y161" s="2"/>
      <c r="Z161" s="2"/>
    </row>
    <row r="162" spans="1:26" ht="30" customHeight="1">
      <c r="A162" s="2"/>
      <c r="B162" s="9"/>
      <c r="C162" s="3"/>
      <c r="D162" s="2"/>
      <c r="E162" s="2"/>
      <c r="F162" s="2"/>
      <c r="G162" s="2"/>
      <c r="H162" s="2"/>
      <c r="I162" s="2"/>
      <c r="J162" s="2"/>
      <c r="K162" s="2"/>
      <c r="L162" s="2"/>
      <c r="M162" s="2"/>
      <c r="N162" s="2"/>
      <c r="O162" s="2"/>
      <c r="P162" s="2"/>
      <c r="Q162" s="2"/>
      <c r="R162" s="2"/>
      <c r="S162" s="2"/>
      <c r="T162" s="2"/>
      <c r="U162" s="2"/>
      <c r="V162" s="2"/>
      <c r="W162" s="2"/>
      <c r="X162" s="2"/>
      <c r="Y162" s="2"/>
      <c r="Z162" s="2"/>
    </row>
    <row r="163" spans="1:26" ht="30" customHeight="1">
      <c r="A163" s="2"/>
      <c r="B163" s="9"/>
      <c r="C163" s="3"/>
      <c r="D163" s="2"/>
      <c r="E163" s="2"/>
      <c r="F163" s="2"/>
      <c r="G163" s="2"/>
      <c r="H163" s="2"/>
      <c r="I163" s="2"/>
      <c r="J163" s="2"/>
      <c r="K163" s="2"/>
      <c r="L163" s="2"/>
      <c r="M163" s="2"/>
      <c r="N163" s="2"/>
      <c r="O163" s="2"/>
      <c r="P163" s="2"/>
      <c r="Q163" s="2"/>
      <c r="R163" s="2"/>
      <c r="S163" s="2"/>
      <c r="T163" s="2"/>
      <c r="U163" s="2"/>
      <c r="V163" s="2"/>
      <c r="W163" s="2"/>
      <c r="X163" s="2"/>
      <c r="Y163" s="2"/>
      <c r="Z163" s="2"/>
    </row>
    <row r="164" spans="1:26" ht="30" customHeight="1">
      <c r="A164" s="2"/>
      <c r="B164" s="9"/>
      <c r="C164" s="3"/>
      <c r="D164" s="2"/>
      <c r="E164" s="2"/>
      <c r="F164" s="2"/>
      <c r="G164" s="2"/>
      <c r="H164" s="2"/>
      <c r="I164" s="2"/>
      <c r="J164" s="2"/>
      <c r="K164" s="2"/>
      <c r="L164" s="2"/>
      <c r="M164" s="2"/>
      <c r="N164" s="2"/>
      <c r="O164" s="2"/>
      <c r="P164" s="2"/>
      <c r="Q164" s="2"/>
      <c r="R164" s="2"/>
      <c r="S164" s="2"/>
      <c r="T164" s="2"/>
      <c r="U164" s="2"/>
      <c r="V164" s="2"/>
      <c r="W164" s="2"/>
      <c r="X164" s="2"/>
      <c r="Y164" s="2"/>
      <c r="Z164" s="2"/>
    </row>
    <row r="165" spans="1:26" ht="30" customHeight="1">
      <c r="A165" s="2"/>
      <c r="B165" s="9"/>
      <c r="C165" s="3"/>
      <c r="D165" s="2"/>
      <c r="E165" s="2"/>
      <c r="F165" s="2"/>
      <c r="G165" s="2"/>
      <c r="H165" s="2"/>
      <c r="I165" s="2"/>
      <c r="J165" s="2"/>
      <c r="K165" s="2"/>
      <c r="L165" s="2"/>
      <c r="M165" s="2"/>
      <c r="N165" s="2"/>
      <c r="O165" s="2"/>
      <c r="P165" s="2"/>
      <c r="Q165" s="2"/>
      <c r="R165" s="2"/>
      <c r="S165" s="2"/>
      <c r="T165" s="2"/>
      <c r="U165" s="2"/>
      <c r="V165" s="2"/>
      <c r="W165" s="2"/>
      <c r="X165" s="2"/>
      <c r="Y165" s="2"/>
      <c r="Z165" s="2"/>
    </row>
    <row r="166" spans="1:26" ht="30" customHeight="1">
      <c r="A166" s="2"/>
      <c r="B166" s="9"/>
      <c r="C166" s="3"/>
      <c r="D166" s="2"/>
      <c r="E166" s="2"/>
      <c r="F166" s="2"/>
      <c r="G166" s="2"/>
      <c r="H166" s="2"/>
      <c r="I166" s="2"/>
      <c r="J166" s="2"/>
      <c r="K166" s="2"/>
      <c r="L166" s="2"/>
      <c r="M166" s="2"/>
      <c r="N166" s="2"/>
      <c r="O166" s="2"/>
      <c r="P166" s="2"/>
      <c r="Q166" s="2"/>
      <c r="R166" s="2"/>
      <c r="S166" s="2"/>
      <c r="T166" s="2"/>
      <c r="U166" s="2"/>
      <c r="V166" s="2"/>
      <c r="W166" s="2"/>
      <c r="X166" s="2"/>
      <c r="Y166" s="2"/>
      <c r="Z166" s="2"/>
    </row>
    <row r="167" spans="1:26" ht="30" customHeight="1">
      <c r="A167" s="2"/>
      <c r="B167" s="9"/>
      <c r="C167" s="3"/>
      <c r="D167" s="2"/>
      <c r="E167" s="2"/>
      <c r="F167" s="2"/>
      <c r="G167" s="2"/>
      <c r="H167" s="2"/>
      <c r="I167" s="2"/>
      <c r="J167" s="2"/>
      <c r="K167" s="2"/>
      <c r="L167" s="2"/>
      <c r="M167" s="2"/>
      <c r="N167" s="2"/>
      <c r="O167" s="2"/>
      <c r="P167" s="2"/>
      <c r="Q167" s="2"/>
      <c r="R167" s="2"/>
      <c r="S167" s="2"/>
      <c r="T167" s="2"/>
      <c r="U167" s="2"/>
      <c r="V167" s="2"/>
      <c r="W167" s="2"/>
      <c r="X167" s="2"/>
      <c r="Y167" s="2"/>
      <c r="Z167" s="2"/>
    </row>
    <row r="168" spans="1:26" ht="30" customHeight="1">
      <c r="A168" s="2"/>
      <c r="B168" s="9"/>
      <c r="C168" s="3"/>
      <c r="D168" s="2"/>
      <c r="E168" s="2"/>
      <c r="F168" s="2"/>
      <c r="G168" s="2"/>
      <c r="H168" s="2"/>
      <c r="I168" s="2"/>
      <c r="J168" s="2"/>
      <c r="K168" s="2"/>
      <c r="L168" s="2"/>
      <c r="M168" s="2"/>
      <c r="N168" s="2"/>
      <c r="O168" s="2"/>
      <c r="P168" s="2"/>
      <c r="Q168" s="2"/>
      <c r="R168" s="2"/>
      <c r="S168" s="2"/>
      <c r="T168" s="2"/>
      <c r="U168" s="2"/>
      <c r="V168" s="2"/>
      <c r="W168" s="2"/>
      <c r="X168" s="2"/>
      <c r="Y168" s="2"/>
      <c r="Z168" s="2"/>
    </row>
    <row r="169" spans="1:26" ht="30" customHeight="1">
      <c r="A169" s="2"/>
      <c r="B169" s="9"/>
      <c r="C169" s="3"/>
      <c r="D169" s="2"/>
      <c r="E169" s="2"/>
      <c r="F169" s="2"/>
      <c r="G169" s="2"/>
      <c r="H169" s="2"/>
      <c r="I169" s="2"/>
      <c r="J169" s="2"/>
      <c r="K169" s="2"/>
      <c r="L169" s="2"/>
      <c r="M169" s="2"/>
      <c r="N169" s="2"/>
      <c r="O169" s="2"/>
      <c r="P169" s="2"/>
      <c r="Q169" s="2"/>
      <c r="R169" s="2"/>
      <c r="S169" s="2"/>
      <c r="T169" s="2"/>
      <c r="U169" s="2"/>
      <c r="V169" s="2"/>
      <c r="W169" s="2"/>
      <c r="X169" s="2"/>
      <c r="Y169" s="2"/>
      <c r="Z169" s="2"/>
    </row>
    <row r="170" spans="1:26" ht="30" customHeight="1">
      <c r="A170" s="2"/>
      <c r="B170" s="9"/>
      <c r="C170" s="3"/>
      <c r="D170" s="2"/>
      <c r="E170" s="2"/>
      <c r="F170" s="2"/>
      <c r="G170" s="2"/>
      <c r="H170" s="2"/>
      <c r="I170" s="2"/>
      <c r="J170" s="2"/>
      <c r="K170" s="2"/>
      <c r="L170" s="2"/>
      <c r="M170" s="2"/>
      <c r="N170" s="2"/>
      <c r="O170" s="2"/>
      <c r="P170" s="2"/>
      <c r="Q170" s="2"/>
      <c r="R170" s="2"/>
      <c r="S170" s="2"/>
      <c r="T170" s="2"/>
      <c r="U170" s="2"/>
      <c r="V170" s="2"/>
      <c r="W170" s="2"/>
      <c r="X170" s="2"/>
      <c r="Y170" s="2"/>
      <c r="Z170" s="2"/>
    </row>
    <row r="171" spans="1:26" ht="30" customHeight="1">
      <c r="A171" s="2"/>
      <c r="B171" s="9"/>
      <c r="C171" s="3"/>
      <c r="D171" s="2"/>
      <c r="E171" s="2"/>
      <c r="F171" s="2"/>
      <c r="G171" s="2"/>
      <c r="H171" s="2"/>
      <c r="I171" s="2"/>
      <c r="J171" s="2"/>
      <c r="K171" s="2"/>
      <c r="L171" s="2"/>
      <c r="M171" s="2"/>
      <c r="N171" s="2"/>
      <c r="O171" s="2"/>
      <c r="P171" s="2"/>
      <c r="Q171" s="2"/>
      <c r="R171" s="2"/>
      <c r="S171" s="2"/>
      <c r="T171" s="2"/>
      <c r="U171" s="2"/>
      <c r="V171" s="2"/>
      <c r="W171" s="2"/>
      <c r="X171" s="2"/>
      <c r="Y171" s="2"/>
      <c r="Z171" s="2"/>
    </row>
    <row r="172" spans="1:26" ht="30" customHeight="1">
      <c r="A172" s="2"/>
      <c r="B172" s="9"/>
      <c r="C172" s="3"/>
      <c r="D172" s="2"/>
      <c r="E172" s="2"/>
      <c r="F172" s="2"/>
      <c r="G172" s="2"/>
      <c r="H172" s="2"/>
      <c r="I172" s="2"/>
      <c r="J172" s="2"/>
      <c r="K172" s="2"/>
      <c r="L172" s="2"/>
      <c r="M172" s="2"/>
      <c r="N172" s="2"/>
      <c r="O172" s="2"/>
      <c r="P172" s="2"/>
      <c r="Q172" s="2"/>
      <c r="R172" s="2"/>
      <c r="S172" s="2"/>
      <c r="T172" s="2"/>
      <c r="U172" s="2"/>
      <c r="V172" s="2"/>
      <c r="W172" s="2"/>
      <c r="X172" s="2"/>
      <c r="Y172" s="2"/>
      <c r="Z172" s="2"/>
    </row>
    <row r="173" spans="1:26" ht="30" customHeight="1">
      <c r="A173" s="2"/>
      <c r="B173" s="9"/>
      <c r="C173" s="3"/>
      <c r="D173" s="2"/>
      <c r="E173" s="2"/>
      <c r="F173" s="2"/>
      <c r="G173" s="2"/>
      <c r="H173" s="2"/>
      <c r="I173" s="2"/>
      <c r="J173" s="2"/>
      <c r="K173" s="2"/>
      <c r="L173" s="2"/>
      <c r="M173" s="2"/>
      <c r="N173" s="2"/>
      <c r="O173" s="2"/>
      <c r="P173" s="2"/>
      <c r="Q173" s="2"/>
      <c r="R173" s="2"/>
      <c r="S173" s="2"/>
      <c r="T173" s="2"/>
      <c r="U173" s="2"/>
      <c r="V173" s="2"/>
      <c r="W173" s="2"/>
      <c r="X173" s="2"/>
      <c r="Y173" s="2"/>
      <c r="Z173" s="2"/>
    </row>
    <row r="174" spans="1:26" ht="30" customHeight="1">
      <c r="A174" s="2"/>
      <c r="B174" s="9"/>
      <c r="C174" s="3"/>
      <c r="D174" s="2"/>
      <c r="E174" s="2"/>
      <c r="F174" s="2"/>
      <c r="G174" s="2"/>
      <c r="H174" s="2"/>
      <c r="I174" s="2"/>
      <c r="J174" s="2"/>
      <c r="K174" s="2"/>
      <c r="L174" s="2"/>
      <c r="M174" s="2"/>
      <c r="N174" s="2"/>
      <c r="O174" s="2"/>
      <c r="P174" s="2"/>
      <c r="Q174" s="2"/>
      <c r="R174" s="2"/>
      <c r="S174" s="2"/>
      <c r="T174" s="2"/>
      <c r="U174" s="2"/>
      <c r="V174" s="2"/>
      <c r="W174" s="2"/>
      <c r="X174" s="2"/>
      <c r="Y174" s="2"/>
      <c r="Z174" s="2"/>
    </row>
    <row r="175" spans="1:26" ht="30" customHeight="1">
      <c r="A175" s="2"/>
      <c r="B175" s="9"/>
      <c r="C175" s="3"/>
      <c r="D175" s="2"/>
      <c r="E175" s="2"/>
      <c r="F175" s="2"/>
      <c r="G175" s="2"/>
      <c r="H175" s="2"/>
      <c r="I175" s="2"/>
      <c r="J175" s="2"/>
      <c r="K175" s="2"/>
      <c r="L175" s="2"/>
      <c r="M175" s="2"/>
      <c r="N175" s="2"/>
      <c r="O175" s="2"/>
      <c r="P175" s="2"/>
      <c r="Q175" s="2"/>
      <c r="R175" s="2"/>
      <c r="S175" s="2"/>
      <c r="T175" s="2"/>
      <c r="U175" s="2"/>
      <c r="V175" s="2"/>
      <c r="W175" s="2"/>
      <c r="X175" s="2"/>
      <c r="Y175" s="2"/>
      <c r="Z175" s="2"/>
    </row>
    <row r="176" spans="1:26" ht="30" customHeight="1">
      <c r="A176" s="2"/>
      <c r="B176" s="9"/>
      <c r="C176" s="3"/>
      <c r="D176" s="2"/>
      <c r="E176" s="2"/>
      <c r="F176" s="2"/>
      <c r="G176" s="2"/>
      <c r="H176" s="2"/>
      <c r="I176" s="2"/>
      <c r="J176" s="2"/>
      <c r="K176" s="2"/>
      <c r="L176" s="2"/>
      <c r="M176" s="2"/>
      <c r="N176" s="2"/>
      <c r="O176" s="2"/>
      <c r="P176" s="2"/>
      <c r="Q176" s="2"/>
      <c r="R176" s="2"/>
      <c r="S176" s="2"/>
      <c r="T176" s="2"/>
      <c r="U176" s="2"/>
      <c r="V176" s="2"/>
      <c r="W176" s="2"/>
      <c r="X176" s="2"/>
      <c r="Y176" s="2"/>
      <c r="Z176" s="2"/>
    </row>
    <row r="177" spans="1:26" ht="30" customHeight="1">
      <c r="A177" s="2"/>
      <c r="B177" s="9"/>
      <c r="C177" s="3"/>
      <c r="D177" s="2"/>
      <c r="E177" s="2"/>
      <c r="F177" s="2"/>
      <c r="G177" s="2"/>
      <c r="H177" s="2"/>
      <c r="I177" s="2"/>
      <c r="J177" s="2"/>
      <c r="K177" s="2"/>
      <c r="L177" s="2"/>
      <c r="M177" s="2"/>
      <c r="N177" s="2"/>
      <c r="O177" s="2"/>
      <c r="P177" s="2"/>
      <c r="Q177" s="2"/>
      <c r="R177" s="2"/>
      <c r="S177" s="2"/>
      <c r="T177" s="2"/>
      <c r="U177" s="2"/>
      <c r="V177" s="2"/>
      <c r="W177" s="2"/>
      <c r="X177" s="2"/>
      <c r="Y177" s="2"/>
      <c r="Z177" s="2"/>
    </row>
    <row r="178" spans="1:26" ht="30" customHeight="1">
      <c r="A178" s="2"/>
      <c r="B178" s="9"/>
      <c r="C178" s="3"/>
      <c r="D178" s="2"/>
      <c r="E178" s="2"/>
      <c r="F178" s="2"/>
      <c r="G178" s="2"/>
      <c r="H178" s="2"/>
      <c r="I178" s="2"/>
      <c r="J178" s="2"/>
      <c r="K178" s="2"/>
      <c r="L178" s="2"/>
      <c r="M178" s="2"/>
      <c r="N178" s="2"/>
      <c r="O178" s="2"/>
      <c r="P178" s="2"/>
      <c r="Q178" s="2"/>
      <c r="R178" s="2"/>
      <c r="S178" s="2"/>
      <c r="T178" s="2"/>
      <c r="U178" s="2"/>
      <c r="V178" s="2"/>
      <c r="W178" s="2"/>
      <c r="X178" s="2"/>
      <c r="Y178" s="2"/>
      <c r="Z178" s="2"/>
    </row>
    <row r="179" spans="1:26" ht="30" customHeight="1">
      <c r="A179" s="2"/>
      <c r="B179" s="9"/>
      <c r="C179" s="3"/>
      <c r="D179" s="2"/>
      <c r="E179" s="2"/>
      <c r="F179" s="2"/>
      <c r="G179" s="2"/>
      <c r="H179" s="2"/>
      <c r="I179" s="2"/>
      <c r="J179" s="2"/>
      <c r="K179" s="2"/>
      <c r="L179" s="2"/>
      <c r="M179" s="2"/>
      <c r="N179" s="2"/>
      <c r="O179" s="2"/>
      <c r="P179" s="2"/>
      <c r="Q179" s="2"/>
      <c r="R179" s="2"/>
      <c r="S179" s="2"/>
      <c r="T179" s="2"/>
      <c r="U179" s="2"/>
      <c r="V179" s="2"/>
      <c r="W179" s="2"/>
      <c r="X179" s="2"/>
      <c r="Y179" s="2"/>
      <c r="Z179" s="2"/>
    </row>
    <row r="180" spans="1:26" ht="30" customHeight="1">
      <c r="A180" s="2"/>
      <c r="B180" s="9"/>
      <c r="C180" s="3"/>
      <c r="D180" s="2"/>
      <c r="E180" s="2"/>
      <c r="F180" s="2"/>
      <c r="G180" s="2"/>
      <c r="H180" s="2"/>
      <c r="I180" s="2"/>
      <c r="J180" s="2"/>
      <c r="K180" s="2"/>
      <c r="L180" s="2"/>
      <c r="M180" s="2"/>
      <c r="N180" s="2"/>
      <c r="O180" s="2"/>
      <c r="P180" s="2"/>
      <c r="Q180" s="2"/>
      <c r="R180" s="2"/>
      <c r="S180" s="2"/>
      <c r="T180" s="2"/>
      <c r="U180" s="2"/>
      <c r="V180" s="2"/>
      <c r="W180" s="2"/>
      <c r="X180" s="2"/>
      <c r="Y180" s="2"/>
      <c r="Z180" s="2"/>
    </row>
    <row r="181" spans="1:26" ht="30" customHeight="1">
      <c r="A181" s="2"/>
      <c r="B181" s="9"/>
      <c r="C181" s="3"/>
      <c r="D181" s="2"/>
      <c r="E181" s="2"/>
      <c r="F181" s="2"/>
      <c r="G181" s="2"/>
      <c r="H181" s="2"/>
      <c r="I181" s="2"/>
      <c r="J181" s="2"/>
      <c r="K181" s="2"/>
      <c r="L181" s="2"/>
      <c r="M181" s="2"/>
      <c r="N181" s="2"/>
      <c r="O181" s="2"/>
      <c r="P181" s="2"/>
      <c r="Q181" s="2"/>
      <c r="R181" s="2"/>
      <c r="S181" s="2"/>
      <c r="T181" s="2"/>
      <c r="U181" s="2"/>
      <c r="V181" s="2"/>
      <c r="W181" s="2"/>
      <c r="X181" s="2"/>
      <c r="Y181" s="2"/>
      <c r="Z181" s="2"/>
    </row>
    <row r="182" spans="1:26" ht="30" customHeight="1">
      <c r="A182" s="2"/>
      <c r="B182" s="9"/>
      <c r="C182" s="3"/>
      <c r="D182" s="2"/>
      <c r="E182" s="2"/>
      <c r="F182" s="2"/>
      <c r="G182" s="2"/>
      <c r="H182" s="2"/>
      <c r="I182" s="2"/>
      <c r="J182" s="2"/>
      <c r="K182" s="2"/>
      <c r="L182" s="2"/>
      <c r="M182" s="2"/>
      <c r="N182" s="2"/>
      <c r="O182" s="2"/>
      <c r="P182" s="2"/>
      <c r="Q182" s="2"/>
      <c r="R182" s="2"/>
      <c r="S182" s="2"/>
      <c r="T182" s="2"/>
      <c r="U182" s="2"/>
      <c r="V182" s="2"/>
      <c r="W182" s="2"/>
      <c r="X182" s="2"/>
      <c r="Y182" s="2"/>
      <c r="Z182" s="2"/>
    </row>
    <row r="183" spans="1:26" ht="30" customHeight="1">
      <c r="A183" s="2"/>
      <c r="B183" s="9"/>
      <c r="C183" s="3"/>
      <c r="D183" s="2"/>
      <c r="E183" s="2"/>
      <c r="F183" s="2"/>
      <c r="G183" s="2"/>
      <c r="H183" s="2"/>
      <c r="I183" s="2"/>
      <c r="J183" s="2"/>
      <c r="K183" s="2"/>
      <c r="L183" s="2"/>
      <c r="M183" s="2"/>
      <c r="N183" s="2"/>
      <c r="O183" s="2"/>
      <c r="P183" s="2"/>
      <c r="Q183" s="2"/>
      <c r="R183" s="2"/>
      <c r="S183" s="2"/>
      <c r="T183" s="2"/>
      <c r="U183" s="2"/>
      <c r="V183" s="2"/>
      <c r="W183" s="2"/>
      <c r="X183" s="2"/>
      <c r="Y183" s="2"/>
      <c r="Z183" s="2"/>
    </row>
    <row r="184" spans="1:26" ht="30" customHeight="1">
      <c r="A184" s="2"/>
      <c r="B184" s="9"/>
      <c r="C184" s="3"/>
      <c r="D184" s="2"/>
      <c r="E184" s="2"/>
      <c r="F184" s="2"/>
      <c r="G184" s="2"/>
      <c r="H184" s="2"/>
      <c r="I184" s="2"/>
      <c r="J184" s="2"/>
      <c r="K184" s="2"/>
      <c r="L184" s="2"/>
      <c r="M184" s="2"/>
      <c r="N184" s="2"/>
      <c r="O184" s="2"/>
      <c r="P184" s="2"/>
      <c r="Q184" s="2"/>
      <c r="R184" s="2"/>
      <c r="S184" s="2"/>
      <c r="T184" s="2"/>
      <c r="U184" s="2"/>
      <c r="V184" s="2"/>
      <c r="W184" s="2"/>
      <c r="X184" s="2"/>
      <c r="Y184" s="2"/>
      <c r="Z184" s="2"/>
    </row>
    <row r="185" spans="1:26" ht="30" customHeight="1">
      <c r="A185" s="2"/>
      <c r="B185" s="9"/>
      <c r="C185" s="3"/>
      <c r="D185" s="2"/>
      <c r="E185" s="2"/>
      <c r="F185" s="2"/>
      <c r="G185" s="2"/>
      <c r="H185" s="2"/>
      <c r="I185" s="2"/>
      <c r="J185" s="2"/>
      <c r="K185" s="2"/>
      <c r="L185" s="2"/>
      <c r="M185" s="2"/>
      <c r="N185" s="2"/>
      <c r="O185" s="2"/>
      <c r="P185" s="2"/>
      <c r="Q185" s="2"/>
      <c r="R185" s="2"/>
      <c r="S185" s="2"/>
      <c r="T185" s="2"/>
      <c r="U185" s="2"/>
      <c r="V185" s="2"/>
      <c r="W185" s="2"/>
      <c r="X185" s="2"/>
      <c r="Y185" s="2"/>
      <c r="Z185" s="2"/>
    </row>
    <row r="186" spans="1:26" ht="30" customHeight="1">
      <c r="A186" s="2"/>
      <c r="B186" s="9"/>
      <c r="C186" s="3"/>
      <c r="D186" s="2"/>
      <c r="E186" s="2"/>
      <c r="F186" s="2"/>
      <c r="G186" s="2"/>
      <c r="H186" s="2"/>
      <c r="I186" s="2"/>
      <c r="J186" s="2"/>
      <c r="K186" s="2"/>
      <c r="L186" s="2"/>
      <c r="M186" s="2"/>
      <c r="N186" s="2"/>
      <c r="O186" s="2"/>
      <c r="P186" s="2"/>
      <c r="Q186" s="2"/>
      <c r="R186" s="2"/>
      <c r="S186" s="2"/>
      <c r="T186" s="2"/>
      <c r="U186" s="2"/>
      <c r="V186" s="2"/>
      <c r="W186" s="2"/>
      <c r="X186" s="2"/>
      <c r="Y186" s="2"/>
      <c r="Z186" s="2"/>
    </row>
    <row r="187" spans="1:26" ht="30" customHeight="1">
      <c r="A187" s="2"/>
      <c r="B187" s="9"/>
      <c r="C187" s="3"/>
      <c r="D187" s="2"/>
      <c r="E187" s="2"/>
      <c r="F187" s="2"/>
      <c r="G187" s="2"/>
      <c r="H187" s="2"/>
      <c r="I187" s="2"/>
      <c r="J187" s="2"/>
      <c r="K187" s="2"/>
      <c r="L187" s="2"/>
      <c r="M187" s="2"/>
      <c r="N187" s="2"/>
      <c r="O187" s="2"/>
      <c r="P187" s="2"/>
      <c r="Q187" s="2"/>
      <c r="R187" s="2"/>
      <c r="S187" s="2"/>
      <c r="T187" s="2"/>
      <c r="U187" s="2"/>
      <c r="V187" s="2"/>
      <c r="W187" s="2"/>
      <c r="X187" s="2"/>
      <c r="Y187" s="2"/>
      <c r="Z187" s="2"/>
    </row>
    <row r="188" spans="1:26" ht="30" customHeight="1">
      <c r="A188" s="2"/>
      <c r="B188" s="9"/>
      <c r="C188" s="3"/>
      <c r="D188" s="2"/>
      <c r="E188" s="2"/>
      <c r="F188" s="2"/>
      <c r="G188" s="2"/>
      <c r="H188" s="2"/>
      <c r="I188" s="2"/>
      <c r="J188" s="2"/>
      <c r="K188" s="2"/>
      <c r="L188" s="2"/>
      <c r="M188" s="2"/>
      <c r="N188" s="2"/>
      <c r="O188" s="2"/>
      <c r="P188" s="2"/>
      <c r="Q188" s="2"/>
      <c r="R188" s="2"/>
      <c r="S188" s="2"/>
      <c r="T188" s="2"/>
      <c r="U188" s="2"/>
      <c r="V188" s="2"/>
      <c r="W188" s="2"/>
      <c r="X188" s="2"/>
      <c r="Y188" s="2"/>
      <c r="Z188" s="2"/>
    </row>
    <row r="189" spans="1:26" ht="30" customHeight="1">
      <c r="A189" s="2"/>
      <c r="B189" s="9"/>
      <c r="C189" s="3"/>
      <c r="D189" s="2"/>
      <c r="E189" s="2"/>
      <c r="F189" s="2"/>
      <c r="G189" s="2"/>
      <c r="H189" s="2"/>
      <c r="I189" s="2"/>
      <c r="J189" s="2"/>
      <c r="K189" s="2"/>
      <c r="L189" s="2"/>
      <c r="M189" s="2"/>
      <c r="N189" s="2"/>
      <c r="O189" s="2"/>
      <c r="P189" s="2"/>
      <c r="Q189" s="2"/>
      <c r="R189" s="2"/>
      <c r="S189" s="2"/>
      <c r="T189" s="2"/>
      <c r="U189" s="2"/>
      <c r="V189" s="2"/>
      <c r="W189" s="2"/>
      <c r="X189" s="2"/>
      <c r="Y189" s="2"/>
      <c r="Z189" s="2"/>
    </row>
    <row r="190" spans="1:26" ht="30" customHeight="1">
      <c r="A190" s="2"/>
      <c r="B190" s="9"/>
      <c r="C190" s="3"/>
      <c r="D190" s="2"/>
      <c r="E190" s="2"/>
      <c r="F190" s="2"/>
      <c r="G190" s="2"/>
      <c r="H190" s="2"/>
      <c r="I190" s="2"/>
      <c r="J190" s="2"/>
      <c r="K190" s="2"/>
      <c r="L190" s="2"/>
      <c r="M190" s="2"/>
      <c r="N190" s="2"/>
      <c r="O190" s="2"/>
      <c r="P190" s="2"/>
      <c r="Q190" s="2"/>
      <c r="R190" s="2"/>
      <c r="S190" s="2"/>
      <c r="T190" s="2"/>
      <c r="U190" s="2"/>
      <c r="V190" s="2"/>
      <c r="W190" s="2"/>
      <c r="X190" s="2"/>
      <c r="Y190" s="2"/>
      <c r="Z190" s="2"/>
    </row>
    <row r="191" spans="1:26" ht="30" customHeight="1">
      <c r="A191" s="2"/>
      <c r="B191" s="9"/>
      <c r="C191" s="3"/>
      <c r="D191" s="2"/>
      <c r="E191" s="2"/>
      <c r="F191" s="2"/>
      <c r="G191" s="2"/>
      <c r="H191" s="2"/>
      <c r="I191" s="2"/>
      <c r="J191" s="2"/>
      <c r="K191" s="2"/>
      <c r="L191" s="2"/>
      <c r="M191" s="2"/>
      <c r="N191" s="2"/>
      <c r="O191" s="2"/>
      <c r="P191" s="2"/>
      <c r="Q191" s="2"/>
      <c r="R191" s="2"/>
      <c r="S191" s="2"/>
      <c r="T191" s="2"/>
      <c r="U191" s="2"/>
      <c r="V191" s="2"/>
      <c r="W191" s="2"/>
      <c r="X191" s="2"/>
      <c r="Y191" s="2"/>
      <c r="Z191" s="2"/>
    </row>
    <row r="192" spans="1:26" ht="30" customHeight="1">
      <c r="A192" s="2"/>
      <c r="B192" s="9"/>
      <c r="C192" s="3"/>
      <c r="D192" s="2"/>
      <c r="E192" s="2"/>
      <c r="F192" s="2"/>
      <c r="G192" s="2"/>
      <c r="H192" s="2"/>
      <c r="I192" s="2"/>
      <c r="J192" s="2"/>
      <c r="K192" s="2"/>
      <c r="L192" s="2"/>
      <c r="M192" s="2"/>
      <c r="N192" s="2"/>
      <c r="O192" s="2"/>
      <c r="P192" s="2"/>
      <c r="Q192" s="2"/>
      <c r="R192" s="2"/>
      <c r="S192" s="2"/>
      <c r="T192" s="2"/>
      <c r="U192" s="2"/>
      <c r="V192" s="2"/>
      <c r="W192" s="2"/>
      <c r="X192" s="2"/>
      <c r="Y192" s="2"/>
      <c r="Z192" s="2"/>
    </row>
    <row r="193" spans="1:26" ht="30" customHeight="1">
      <c r="A193" s="2"/>
      <c r="B193" s="9"/>
      <c r="C193" s="3"/>
      <c r="D193" s="2"/>
      <c r="E193" s="2"/>
      <c r="F193" s="2"/>
      <c r="G193" s="2"/>
      <c r="H193" s="2"/>
      <c r="I193" s="2"/>
      <c r="J193" s="2"/>
      <c r="K193" s="2"/>
      <c r="L193" s="2"/>
      <c r="M193" s="2"/>
      <c r="N193" s="2"/>
      <c r="O193" s="2"/>
      <c r="P193" s="2"/>
      <c r="Q193" s="2"/>
      <c r="R193" s="2"/>
      <c r="S193" s="2"/>
      <c r="T193" s="2"/>
      <c r="U193" s="2"/>
      <c r="V193" s="2"/>
      <c r="W193" s="2"/>
      <c r="X193" s="2"/>
      <c r="Y193" s="2"/>
      <c r="Z193" s="2"/>
    </row>
    <row r="194" spans="1:26" ht="30" customHeight="1">
      <c r="A194" s="2"/>
      <c r="B194" s="9"/>
      <c r="C194" s="3"/>
      <c r="D194" s="2"/>
      <c r="E194" s="2"/>
      <c r="F194" s="2"/>
      <c r="G194" s="2"/>
      <c r="H194" s="2"/>
      <c r="I194" s="2"/>
      <c r="J194" s="2"/>
      <c r="K194" s="2"/>
      <c r="L194" s="2"/>
      <c r="M194" s="2"/>
      <c r="N194" s="2"/>
      <c r="O194" s="2"/>
      <c r="P194" s="2"/>
      <c r="Q194" s="2"/>
      <c r="R194" s="2"/>
      <c r="S194" s="2"/>
      <c r="T194" s="2"/>
      <c r="U194" s="2"/>
      <c r="V194" s="2"/>
      <c r="W194" s="2"/>
      <c r="X194" s="2"/>
      <c r="Y194" s="2"/>
      <c r="Z194" s="2"/>
    </row>
    <row r="195" spans="1:26" ht="30" customHeight="1">
      <c r="A195" s="2"/>
      <c r="B195" s="9"/>
      <c r="C195" s="3"/>
      <c r="D195" s="2"/>
      <c r="E195" s="2"/>
      <c r="F195" s="2"/>
      <c r="G195" s="2"/>
      <c r="H195" s="2"/>
      <c r="I195" s="2"/>
      <c r="J195" s="2"/>
      <c r="K195" s="2"/>
      <c r="L195" s="2"/>
      <c r="M195" s="2"/>
      <c r="N195" s="2"/>
      <c r="O195" s="2"/>
      <c r="P195" s="2"/>
      <c r="Q195" s="2"/>
      <c r="R195" s="2"/>
      <c r="S195" s="2"/>
      <c r="T195" s="2"/>
      <c r="U195" s="2"/>
      <c r="V195" s="2"/>
      <c r="W195" s="2"/>
      <c r="X195" s="2"/>
      <c r="Y195" s="2"/>
      <c r="Z195" s="2"/>
    </row>
    <row r="196" spans="1:26" ht="30" customHeight="1">
      <c r="A196" s="2"/>
      <c r="B196" s="9"/>
      <c r="C196" s="3"/>
      <c r="D196" s="2"/>
      <c r="E196" s="2"/>
      <c r="F196" s="2"/>
      <c r="G196" s="2"/>
      <c r="H196" s="2"/>
      <c r="I196" s="2"/>
      <c r="J196" s="2"/>
      <c r="K196" s="2"/>
      <c r="L196" s="2"/>
      <c r="M196" s="2"/>
      <c r="N196" s="2"/>
      <c r="O196" s="2"/>
      <c r="P196" s="2"/>
      <c r="Q196" s="2"/>
      <c r="R196" s="2"/>
      <c r="S196" s="2"/>
      <c r="T196" s="2"/>
      <c r="U196" s="2"/>
      <c r="V196" s="2"/>
      <c r="W196" s="2"/>
      <c r="X196" s="2"/>
      <c r="Y196" s="2"/>
      <c r="Z196" s="2"/>
    </row>
    <row r="197" spans="1:26" ht="30" customHeight="1">
      <c r="A197" s="2"/>
      <c r="B197" s="9"/>
      <c r="C197" s="3"/>
      <c r="D197" s="2"/>
      <c r="E197" s="2"/>
      <c r="F197" s="2"/>
      <c r="G197" s="2"/>
      <c r="H197" s="2"/>
      <c r="I197" s="2"/>
      <c r="J197" s="2"/>
      <c r="K197" s="2"/>
      <c r="L197" s="2"/>
      <c r="M197" s="2"/>
      <c r="N197" s="2"/>
      <c r="O197" s="2"/>
      <c r="P197" s="2"/>
      <c r="Q197" s="2"/>
      <c r="R197" s="2"/>
      <c r="S197" s="2"/>
      <c r="T197" s="2"/>
      <c r="U197" s="2"/>
      <c r="V197" s="2"/>
      <c r="W197" s="2"/>
      <c r="X197" s="2"/>
      <c r="Y197" s="2"/>
      <c r="Z197" s="2"/>
    </row>
    <row r="198" spans="1:26" ht="30" customHeight="1">
      <c r="A198" s="2"/>
      <c r="B198" s="9"/>
      <c r="C198" s="3"/>
      <c r="D198" s="2"/>
      <c r="E198" s="2"/>
      <c r="F198" s="2"/>
      <c r="G198" s="2"/>
      <c r="H198" s="2"/>
      <c r="I198" s="2"/>
      <c r="J198" s="2"/>
      <c r="K198" s="2"/>
      <c r="L198" s="2"/>
      <c r="M198" s="2"/>
      <c r="N198" s="2"/>
      <c r="O198" s="2"/>
      <c r="P198" s="2"/>
      <c r="Q198" s="2"/>
      <c r="R198" s="2"/>
      <c r="S198" s="2"/>
      <c r="T198" s="2"/>
      <c r="U198" s="2"/>
      <c r="V198" s="2"/>
      <c r="W198" s="2"/>
      <c r="X198" s="2"/>
      <c r="Y198" s="2"/>
      <c r="Z198" s="2"/>
    </row>
    <row r="199" spans="1:26" ht="30" customHeight="1">
      <c r="A199" s="2"/>
      <c r="B199" s="9"/>
      <c r="C199" s="3"/>
      <c r="D199" s="2"/>
      <c r="E199" s="2"/>
      <c r="F199" s="2"/>
      <c r="G199" s="2"/>
      <c r="H199" s="2"/>
      <c r="I199" s="2"/>
      <c r="J199" s="2"/>
      <c r="K199" s="2"/>
      <c r="L199" s="2"/>
      <c r="M199" s="2"/>
      <c r="N199" s="2"/>
      <c r="O199" s="2"/>
      <c r="P199" s="2"/>
      <c r="Q199" s="2"/>
      <c r="R199" s="2"/>
      <c r="S199" s="2"/>
      <c r="T199" s="2"/>
      <c r="U199" s="2"/>
      <c r="V199" s="2"/>
      <c r="W199" s="2"/>
      <c r="X199" s="2"/>
      <c r="Y199" s="2"/>
      <c r="Z199" s="2"/>
    </row>
    <row r="200" spans="1:26" ht="30" customHeight="1">
      <c r="A200" s="2"/>
      <c r="B200" s="9"/>
      <c r="C200" s="3"/>
      <c r="D200" s="2"/>
      <c r="E200" s="2"/>
      <c r="F200" s="2"/>
      <c r="G200" s="2"/>
      <c r="H200" s="2"/>
      <c r="I200" s="2"/>
      <c r="J200" s="2"/>
      <c r="K200" s="2"/>
      <c r="L200" s="2"/>
      <c r="M200" s="2"/>
      <c r="N200" s="2"/>
      <c r="O200" s="2"/>
      <c r="P200" s="2"/>
      <c r="Q200" s="2"/>
      <c r="R200" s="2"/>
      <c r="S200" s="2"/>
      <c r="T200" s="2"/>
      <c r="U200" s="2"/>
      <c r="V200" s="2"/>
      <c r="W200" s="2"/>
      <c r="X200" s="2"/>
      <c r="Y200" s="2"/>
      <c r="Z200" s="2"/>
    </row>
    <row r="201" spans="1:26" ht="30" customHeight="1">
      <c r="A201" s="2"/>
      <c r="B201" s="9"/>
      <c r="C201" s="3"/>
      <c r="D201" s="2"/>
      <c r="E201" s="2"/>
      <c r="F201" s="2"/>
      <c r="G201" s="2"/>
      <c r="H201" s="2"/>
      <c r="I201" s="2"/>
      <c r="J201" s="2"/>
      <c r="K201" s="2"/>
      <c r="L201" s="2"/>
      <c r="M201" s="2"/>
      <c r="N201" s="2"/>
      <c r="O201" s="2"/>
      <c r="P201" s="2"/>
      <c r="Q201" s="2"/>
      <c r="R201" s="2"/>
      <c r="S201" s="2"/>
      <c r="T201" s="2"/>
      <c r="U201" s="2"/>
      <c r="V201" s="2"/>
      <c r="W201" s="2"/>
      <c r="X201" s="2"/>
      <c r="Y201" s="2"/>
      <c r="Z201" s="2"/>
    </row>
    <row r="202" spans="1:26" ht="30" customHeight="1">
      <c r="A202" s="2"/>
      <c r="B202" s="9"/>
      <c r="C202" s="3"/>
      <c r="D202" s="2"/>
      <c r="E202" s="2"/>
      <c r="F202" s="2"/>
      <c r="G202" s="2"/>
      <c r="H202" s="2"/>
      <c r="I202" s="2"/>
      <c r="J202" s="2"/>
      <c r="K202" s="2"/>
      <c r="L202" s="2"/>
      <c r="M202" s="2"/>
      <c r="N202" s="2"/>
      <c r="O202" s="2"/>
      <c r="P202" s="2"/>
      <c r="Q202" s="2"/>
      <c r="R202" s="2"/>
      <c r="S202" s="2"/>
      <c r="T202" s="2"/>
      <c r="U202" s="2"/>
      <c r="V202" s="2"/>
      <c r="W202" s="2"/>
      <c r="X202" s="2"/>
      <c r="Y202" s="2"/>
      <c r="Z202" s="2"/>
    </row>
    <row r="203" spans="1:26" ht="30" customHeight="1">
      <c r="A203" s="2"/>
      <c r="B203" s="9"/>
      <c r="C203" s="3"/>
      <c r="D203" s="2"/>
      <c r="E203" s="2"/>
      <c r="F203" s="2"/>
      <c r="G203" s="2"/>
      <c r="H203" s="2"/>
      <c r="I203" s="2"/>
      <c r="J203" s="2"/>
      <c r="K203" s="2"/>
      <c r="L203" s="2"/>
      <c r="M203" s="2"/>
      <c r="N203" s="2"/>
      <c r="O203" s="2"/>
      <c r="P203" s="2"/>
      <c r="Q203" s="2"/>
      <c r="R203" s="2"/>
      <c r="S203" s="2"/>
      <c r="T203" s="2"/>
      <c r="U203" s="2"/>
      <c r="V203" s="2"/>
      <c r="W203" s="2"/>
      <c r="X203" s="2"/>
      <c r="Y203" s="2"/>
      <c r="Z203" s="2"/>
    </row>
    <row r="204" spans="1:26" ht="30" customHeight="1">
      <c r="A204" s="2"/>
      <c r="B204" s="9"/>
      <c r="C204" s="3"/>
      <c r="D204" s="2"/>
      <c r="E204" s="2"/>
      <c r="F204" s="2"/>
      <c r="G204" s="2"/>
      <c r="H204" s="2"/>
      <c r="I204" s="2"/>
      <c r="J204" s="2"/>
      <c r="K204" s="2"/>
      <c r="L204" s="2"/>
      <c r="M204" s="2"/>
      <c r="N204" s="2"/>
      <c r="O204" s="2"/>
      <c r="P204" s="2"/>
      <c r="Q204" s="2"/>
      <c r="R204" s="2"/>
      <c r="S204" s="2"/>
      <c r="T204" s="2"/>
      <c r="U204" s="2"/>
      <c r="V204" s="2"/>
      <c r="W204" s="2"/>
      <c r="X204" s="2"/>
      <c r="Y204" s="2"/>
      <c r="Z204" s="2"/>
    </row>
    <row r="205" spans="1:26" ht="30" customHeight="1">
      <c r="A205" s="2"/>
      <c r="B205" s="9"/>
      <c r="C205" s="3"/>
      <c r="D205" s="2"/>
      <c r="E205" s="2"/>
      <c r="F205" s="2"/>
      <c r="G205" s="2"/>
      <c r="H205" s="2"/>
      <c r="I205" s="2"/>
      <c r="J205" s="2"/>
      <c r="K205" s="2"/>
      <c r="L205" s="2"/>
      <c r="M205" s="2"/>
      <c r="N205" s="2"/>
      <c r="O205" s="2"/>
      <c r="P205" s="2"/>
      <c r="Q205" s="2"/>
      <c r="R205" s="2"/>
      <c r="S205" s="2"/>
      <c r="T205" s="2"/>
      <c r="U205" s="2"/>
      <c r="V205" s="2"/>
      <c r="W205" s="2"/>
      <c r="X205" s="2"/>
      <c r="Y205" s="2"/>
      <c r="Z205" s="2"/>
    </row>
    <row r="206" spans="1:26" ht="30" customHeight="1">
      <c r="A206" s="2"/>
      <c r="B206" s="9"/>
      <c r="C206" s="3"/>
      <c r="D206" s="2"/>
      <c r="E206" s="2"/>
      <c r="F206" s="2"/>
      <c r="G206" s="2"/>
      <c r="H206" s="2"/>
      <c r="I206" s="2"/>
      <c r="J206" s="2"/>
      <c r="K206" s="2"/>
      <c r="L206" s="2"/>
      <c r="M206" s="2"/>
      <c r="N206" s="2"/>
      <c r="O206" s="2"/>
      <c r="P206" s="2"/>
      <c r="Q206" s="2"/>
      <c r="R206" s="2"/>
      <c r="S206" s="2"/>
      <c r="T206" s="2"/>
      <c r="U206" s="2"/>
      <c r="V206" s="2"/>
      <c r="W206" s="2"/>
      <c r="X206" s="2"/>
      <c r="Y206" s="2"/>
      <c r="Z206" s="2"/>
    </row>
    <row r="207" spans="1:26" ht="30" customHeight="1">
      <c r="A207" s="2"/>
      <c r="B207" s="9"/>
      <c r="C207" s="3"/>
      <c r="D207" s="2"/>
      <c r="E207" s="2"/>
      <c r="F207" s="2"/>
      <c r="G207" s="2"/>
      <c r="H207" s="2"/>
      <c r="I207" s="2"/>
      <c r="J207" s="2"/>
      <c r="K207" s="2"/>
      <c r="L207" s="2"/>
      <c r="M207" s="2"/>
      <c r="N207" s="2"/>
      <c r="O207" s="2"/>
      <c r="P207" s="2"/>
      <c r="Q207" s="2"/>
      <c r="R207" s="2"/>
      <c r="S207" s="2"/>
      <c r="T207" s="2"/>
      <c r="U207" s="2"/>
      <c r="V207" s="2"/>
      <c r="W207" s="2"/>
      <c r="X207" s="2"/>
      <c r="Y207" s="2"/>
      <c r="Z207" s="2"/>
    </row>
    <row r="208" spans="1:26" ht="30" customHeight="1">
      <c r="A208" s="2"/>
      <c r="B208" s="9"/>
      <c r="C208" s="3"/>
      <c r="D208" s="2"/>
      <c r="E208" s="2"/>
      <c r="F208" s="2"/>
      <c r="G208" s="2"/>
      <c r="H208" s="2"/>
      <c r="I208" s="2"/>
      <c r="J208" s="2"/>
      <c r="K208" s="2"/>
      <c r="L208" s="2"/>
      <c r="M208" s="2"/>
      <c r="N208" s="2"/>
      <c r="O208" s="2"/>
      <c r="P208" s="2"/>
      <c r="Q208" s="2"/>
      <c r="R208" s="2"/>
      <c r="S208" s="2"/>
      <c r="T208" s="2"/>
      <c r="U208" s="2"/>
      <c r="V208" s="2"/>
      <c r="W208" s="2"/>
      <c r="X208" s="2"/>
      <c r="Y208" s="2"/>
      <c r="Z208" s="2"/>
    </row>
    <row r="209" spans="1:26" ht="30" customHeight="1">
      <c r="A209" s="2"/>
      <c r="B209" s="9"/>
      <c r="C209" s="3"/>
      <c r="D209" s="2"/>
      <c r="E209" s="2"/>
      <c r="F209" s="2"/>
      <c r="G209" s="2"/>
      <c r="H209" s="2"/>
      <c r="I209" s="2"/>
      <c r="J209" s="2"/>
      <c r="K209" s="2"/>
      <c r="L209" s="2"/>
      <c r="M209" s="2"/>
      <c r="N209" s="2"/>
      <c r="O209" s="2"/>
      <c r="P209" s="2"/>
      <c r="Q209" s="2"/>
      <c r="R209" s="2"/>
      <c r="S209" s="2"/>
      <c r="T209" s="2"/>
      <c r="U209" s="2"/>
      <c r="V209" s="2"/>
      <c r="W209" s="2"/>
      <c r="X209" s="2"/>
      <c r="Y209" s="2"/>
      <c r="Z209" s="2"/>
    </row>
    <row r="210" spans="1:26" ht="30" customHeight="1">
      <c r="A210" s="2"/>
      <c r="B210" s="9"/>
      <c r="C210" s="3"/>
      <c r="D210" s="2"/>
      <c r="E210" s="2"/>
      <c r="F210" s="2"/>
      <c r="G210" s="2"/>
      <c r="H210" s="2"/>
      <c r="I210" s="2"/>
      <c r="J210" s="2"/>
      <c r="K210" s="2"/>
      <c r="L210" s="2"/>
      <c r="M210" s="2"/>
      <c r="N210" s="2"/>
      <c r="O210" s="2"/>
      <c r="P210" s="2"/>
      <c r="Q210" s="2"/>
      <c r="R210" s="2"/>
      <c r="S210" s="2"/>
      <c r="T210" s="2"/>
      <c r="U210" s="2"/>
      <c r="V210" s="2"/>
      <c r="W210" s="2"/>
      <c r="X210" s="2"/>
      <c r="Y210" s="2"/>
      <c r="Z210" s="2"/>
    </row>
    <row r="211" spans="1:26" ht="30" customHeight="1">
      <c r="A211" s="2"/>
      <c r="B211" s="9"/>
      <c r="C211" s="3"/>
      <c r="D211" s="2"/>
      <c r="E211" s="2"/>
      <c r="F211" s="2"/>
      <c r="G211" s="2"/>
      <c r="H211" s="2"/>
      <c r="I211" s="2"/>
      <c r="J211" s="2"/>
      <c r="K211" s="2"/>
      <c r="L211" s="2"/>
      <c r="M211" s="2"/>
      <c r="N211" s="2"/>
      <c r="O211" s="2"/>
      <c r="P211" s="2"/>
      <c r="Q211" s="2"/>
      <c r="R211" s="2"/>
      <c r="S211" s="2"/>
      <c r="T211" s="2"/>
      <c r="U211" s="2"/>
      <c r="V211" s="2"/>
      <c r="W211" s="2"/>
      <c r="X211" s="2"/>
      <c r="Y211" s="2"/>
      <c r="Z211" s="2"/>
    </row>
    <row r="212" spans="1:26" ht="30" customHeight="1">
      <c r="A212" s="2"/>
      <c r="B212" s="9"/>
      <c r="C212" s="3"/>
      <c r="D212" s="2"/>
      <c r="E212" s="2"/>
      <c r="F212" s="2"/>
      <c r="G212" s="2"/>
      <c r="H212" s="2"/>
      <c r="I212" s="2"/>
      <c r="J212" s="2"/>
      <c r="K212" s="2"/>
      <c r="L212" s="2"/>
      <c r="M212" s="2"/>
      <c r="N212" s="2"/>
      <c r="O212" s="2"/>
      <c r="P212" s="2"/>
      <c r="Q212" s="2"/>
      <c r="R212" s="2"/>
      <c r="S212" s="2"/>
      <c r="T212" s="2"/>
      <c r="U212" s="2"/>
      <c r="V212" s="2"/>
      <c r="W212" s="2"/>
      <c r="X212" s="2"/>
      <c r="Y212" s="2"/>
      <c r="Z212" s="2"/>
    </row>
    <row r="213" spans="1:26" ht="30" customHeight="1">
      <c r="A213" s="2"/>
      <c r="B213" s="9"/>
      <c r="C213" s="3"/>
      <c r="D213" s="2"/>
      <c r="E213" s="2"/>
      <c r="F213" s="2"/>
      <c r="G213" s="2"/>
      <c r="H213" s="2"/>
      <c r="I213" s="2"/>
      <c r="J213" s="2"/>
      <c r="K213" s="2"/>
      <c r="L213" s="2"/>
      <c r="M213" s="2"/>
      <c r="N213" s="2"/>
      <c r="O213" s="2"/>
      <c r="P213" s="2"/>
      <c r="Q213" s="2"/>
      <c r="R213" s="2"/>
      <c r="S213" s="2"/>
      <c r="T213" s="2"/>
      <c r="U213" s="2"/>
      <c r="V213" s="2"/>
      <c r="W213" s="2"/>
      <c r="X213" s="2"/>
      <c r="Y213" s="2"/>
      <c r="Z213" s="2"/>
    </row>
    <row r="214" spans="1:26" ht="30" customHeight="1">
      <c r="A214" s="2"/>
      <c r="B214" s="9"/>
      <c r="C214" s="3"/>
      <c r="D214" s="2"/>
      <c r="E214" s="2"/>
      <c r="F214" s="2"/>
      <c r="G214" s="2"/>
      <c r="H214" s="2"/>
      <c r="I214" s="2"/>
      <c r="J214" s="2"/>
      <c r="K214" s="2"/>
      <c r="L214" s="2"/>
      <c r="M214" s="2"/>
      <c r="N214" s="2"/>
      <c r="O214" s="2"/>
      <c r="P214" s="2"/>
      <c r="Q214" s="2"/>
      <c r="R214" s="2"/>
      <c r="S214" s="2"/>
      <c r="T214" s="2"/>
      <c r="U214" s="2"/>
      <c r="V214" s="2"/>
      <c r="W214" s="2"/>
      <c r="X214" s="2"/>
      <c r="Y214" s="2"/>
      <c r="Z214" s="2"/>
    </row>
    <row r="215" spans="1:26" ht="30" customHeight="1">
      <c r="A215" s="2"/>
      <c r="B215" s="9"/>
      <c r="C215" s="3"/>
      <c r="D215" s="2"/>
      <c r="E215" s="2"/>
      <c r="F215" s="2"/>
      <c r="G215" s="2"/>
      <c r="H215" s="2"/>
      <c r="I215" s="2"/>
      <c r="J215" s="2"/>
      <c r="K215" s="2"/>
      <c r="L215" s="2"/>
      <c r="M215" s="2"/>
      <c r="N215" s="2"/>
      <c r="O215" s="2"/>
      <c r="P215" s="2"/>
      <c r="Q215" s="2"/>
      <c r="R215" s="2"/>
      <c r="S215" s="2"/>
      <c r="T215" s="2"/>
      <c r="U215" s="2"/>
      <c r="V215" s="2"/>
      <c r="W215" s="2"/>
      <c r="X215" s="2"/>
      <c r="Y215" s="2"/>
      <c r="Z215" s="2"/>
    </row>
    <row r="216" spans="1:26" ht="30" customHeight="1">
      <c r="A216" s="2"/>
      <c r="B216" s="9"/>
      <c r="C216" s="3"/>
      <c r="D216" s="2"/>
      <c r="E216" s="2"/>
      <c r="F216" s="2"/>
      <c r="G216" s="2"/>
      <c r="H216" s="2"/>
      <c r="I216" s="2"/>
      <c r="J216" s="2"/>
      <c r="K216" s="2"/>
      <c r="L216" s="2"/>
      <c r="M216" s="2"/>
      <c r="N216" s="2"/>
      <c r="O216" s="2"/>
      <c r="P216" s="2"/>
      <c r="Q216" s="2"/>
      <c r="R216" s="2"/>
      <c r="S216" s="2"/>
      <c r="T216" s="2"/>
      <c r="U216" s="2"/>
      <c r="V216" s="2"/>
      <c r="W216" s="2"/>
      <c r="X216" s="2"/>
      <c r="Y216" s="2"/>
      <c r="Z216" s="2"/>
    </row>
    <row r="217" spans="1:26" ht="30" customHeight="1">
      <c r="A217" s="2"/>
      <c r="B217" s="9"/>
      <c r="C217" s="3"/>
      <c r="D217" s="2"/>
      <c r="E217" s="2"/>
      <c r="F217" s="2"/>
      <c r="G217" s="2"/>
      <c r="H217" s="2"/>
      <c r="I217" s="2"/>
      <c r="J217" s="2"/>
      <c r="K217" s="2"/>
      <c r="L217" s="2"/>
      <c r="M217" s="2"/>
      <c r="N217" s="2"/>
      <c r="O217" s="2"/>
      <c r="P217" s="2"/>
      <c r="Q217" s="2"/>
      <c r="R217" s="2"/>
      <c r="S217" s="2"/>
      <c r="T217" s="2"/>
      <c r="U217" s="2"/>
      <c r="V217" s="2"/>
      <c r="W217" s="2"/>
      <c r="X217" s="2"/>
      <c r="Y217" s="2"/>
      <c r="Z217" s="2"/>
    </row>
    <row r="218" spans="1:26" ht="30" customHeight="1">
      <c r="A218" s="2"/>
      <c r="B218" s="9"/>
      <c r="C218" s="3"/>
      <c r="D218" s="2"/>
      <c r="E218" s="2"/>
      <c r="F218" s="2"/>
      <c r="G218" s="2"/>
      <c r="H218" s="2"/>
      <c r="I218" s="2"/>
      <c r="J218" s="2"/>
      <c r="K218" s="2"/>
      <c r="L218" s="2"/>
      <c r="M218" s="2"/>
      <c r="N218" s="2"/>
      <c r="O218" s="2"/>
      <c r="P218" s="2"/>
      <c r="Q218" s="2"/>
      <c r="R218" s="2"/>
      <c r="S218" s="2"/>
      <c r="T218" s="2"/>
      <c r="U218" s="2"/>
      <c r="V218" s="2"/>
      <c r="W218" s="2"/>
      <c r="X218" s="2"/>
      <c r="Y218" s="2"/>
      <c r="Z218" s="2"/>
    </row>
    <row r="219" spans="1:26" ht="30" customHeight="1">
      <c r="A219" s="2"/>
      <c r="B219" s="9"/>
      <c r="C219" s="3"/>
      <c r="D219" s="2"/>
      <c r="E219" s="2"/>
      <c r="F219" s="2"/>
      <c r="G219" s="2"/>
      <c r="H219" s="2"/>
      <c r="I219" s="2"/>
      <c r="J219" s="2"/>
      <c r="K219" s="2"/>
      <c r="L219" s="2"/>
      <c r="M219" s="2"/>
      <c r="N219" s="2"/>
      <c r="O219" s="2"/>
      <c r="P219" s="2"/>
      <c r="Q219" s="2"/>
      <c r="R219" s="2"/>
      <c r="S219" s="2"/>
      <c r="T219" s="2"/>
      <c r="U219" s="2"/>
      <c r="V219" s="2"/>
      <c r="W219" s="2"/>
      <c r="X219" s="2"/>
      <c r="Y219" s="2"/>
      <c r="Z219" s="2"/>
    </row>
    <row r="220" spans="1:26" ht="30" customHeight="1">
      <c r="A220" s="2"/>
      <c r="B220" s="9"/>
      <c r="C220" s="3"/>
      <c r="D220" s="2"/>
      <c r="E220" s="2"/>
      <c r="F220" s="2"/>
      <c r="G220" s="2"/>
      <c r="H220" s="2"/>
      <c r="I220" s="2"/>
      <c r="J220" s="2"/>
      <c r="K220" s="2"/>
      <c r="L220" s="2"/>
      <c r="M220" s="2"/>
      <c r="N220" s="2"/>
      <c r="O220" s="2"/>
      <c r="P220" s="2"/>
      <c r="Q220" s="2"/>
      <c r="R220" s="2"/>
      <c r="S220" s="2"/>
      <c r="T220" s="2"/>
      <c r="U220" s="2"/>
      <c r="V220" s="2"/>
      <c r="W220" s="2"/>
      <c r="X220" s="2"/>
      <c r="Y220" s="2"/>
      <c r="Z220" s="2"/>
    </row>
    <row r="221" spans="1:26" ht="30" customHeight="1">
      <c r="A221" s="2"/>
      <c r="B221" s="9"/>
      <c r="C221" s="3"/>
      <c r="D221" s="2"/>
      <c r="E221" s="2"/>
      <c r="F221" s="2"/>
      <c r="G221" s="2"/>
      <c r="H221" s="2"/>
      <c r="I221" s="2"/>
      <c r="J221" s="2"/>
      <c r="K221" s="2"/>
      <c r="L221" s="2"/>
      <c r="M221" s="2"/>
      <c r="N221" s="2"/>
      <c r="O221" s="2"/>
      <c r="P221" s="2"/>
      <c r="Q221" s="2"/>
      <c r="R221" s="2"/>
      <c r="S221" s="2"/>
      <c r="T221" s="2"/>
      <c r="U221" s="2"/>
      <c r="V221" s="2"/>
      <c r="W221" s="2"/>
      <c r="X221" s="2"/>
      <c r="Y221" s="2"/>
      <c r="Z221" s="2"/>
    </row>
    <row r="222" spans="1:26" ht="15" customHeight="1">
      <c r="A222" s="2"/>
      <c r="B222" s="9"/>
      <c r="C222" s="3"/>
      <c r="D222" s="2"/>
      <c r="E222" s="2"/>
      <c r="F222" s="2"/>
      <c r="G222" s="2"/>
      <c r="H222" s="2"/>
      <c r="I222" s="2"/>
      <c r="J222" s="2"/>
      <c r="K222" s="2"/>
      <c r="L222" s="2"/>
      <c r="M222" s="2"/>
      <c r="N222" s="2"/>
      <c r="O222" s="2"/>
      <c r="P222" s="2"/>
      <c r="Q222" s="2"/>
      <c r="R222" s="2"/>
      <c r="S222" s="2"/>
      <c r="T222" s="2"/>
      <c r="U222" s="2"/>
      <c r="V222" s="2"/>
      <c r="W222" s="2"/>
      <c r="X222" s="2"/>
      <c r="Y222" s="2"/>
      <c r="Z222" s="2"/>
    </row>
    <row r="223" spans="1:26" ht="15" customHeight="1">
      <c r="A223" s="2"/>
      <c r="B223" s="9"/>
      <c r="C223" s="3"/>
      <c r="D223" s="2"/>
      <c r="E223" s="2"/>
      <c r="F223" s="2"/>
      <c r="G223" s="2"/>
      <c r="H223" s="2"/>
      <c r="I223" s="2"/>
      <c r="J223" s="2"/>
      <c r="K223" s="2"/>
      <c r="L223" s="2"/>
      <c r="M223" s="2"/>
      <c r="N223" s="2"/>
      <c r="O223" s="2"/>
      <c r="P223" s="2"/>
      <c r="Q223" s="2"/>
      <c r="R223" s="2"/>
      <c r="S223" s="2"/>
      <c r="T223" s="2"/>
      <c r="U223" s="2"/>
      <c r="V223" s="2"/>
      <c r="W223" s="2"/>
      <c r="X223" s="2"/>
      <c r="Y223" s="2"/>
      <c r="Z223" s="2"/>
    </row>
    <row r="224" spans="1:26" ht="15" customHeight="1">
      <c r="A224" s="2"/>
      <c r="B224" s="9"/>
      <c r="C224" s="3"/>
      <c r="D224" s="2"/>
      <c r="E224" s="2"/>
      <c r="F224" s="2"/>
      <c r="G224" s="2"/>
      <c r="H224" s="2"/>
      <c r="I224" s="2"/>
      <c r="J224" s="2"/>
      <c r="K224" s="2"/>
      <c r="L224" s="2"/>
      <c r="M224" s="2"/>
      <c r="N224" s="2"/>
      <c r="O224" s="2"/>
      <c r="P224" s="2"/>
      <c r="Q224" s="2"/>
      <c r="R224" s="2"/>
      <c r="S224" s="2"/>
      <c r="T224" s="2"/>
      <c r="U224" s="2"/>
      <c r="V224" s="2"/>
      <c r="W224" s="2"/>
      <c r="X224" s="2"/>
      <c r="Y224" s="2"/>
      <c r="Z224" s="2"/>
    </row>
    <row r="225" spans="1:26" ht="15" customHeight="1">
      <c r="A225" s="2"/>
      <c r="B225" s="9"/>
      <c r="C225" s="3"/>
      <c r="D225" s="2"/>
      <c r="E225" s="2"/>
      <c r="F225" s="2"/>
      <c r="G225" s="2"/>
      <c r="H225" s="2"/>
      <c r="I225" s="2"/>
      <c r="J225" s="2"/>
      <c r="K225" s="2"/>
      <c r="L225" s="2"/>
      <c r="M225" s="2"/>
      <c r="N225" s="2"/>
      <c r="O225" s="2"/>
      <c r="P225" s="2"/>
      <c r="Q225" s="2"/>
      <c r="R225" s="2"/>
      <c r="S225" s="2"/>
      <c r="T225" s="2"/>
      <c r="U225" s="2"/>
      <c r="V225" s="2"/>
      <c r="W225" s="2"/>
      <c r="X225" s="2"/>
      <c r="Y225" s="2"/>
      <c r="Z225" s="2"/>
    </row>
    <row r="226" spans="1:26" ht="15" customHeight="1">
      <c r="A226" s="2"/>
      <c r="B226" s="9"/>
      <c r="C226" s="3"/>
      <c r="D226" s="2"/>
      <c r="E226" s="2"/>
      <c r="F226" s="2"/>
      <c r="G226" s="2"/>
      <c r="H226" s="2"/>
      <c r="I226" s="2"/>
      <c r="J226" s="2"/>
      <c r="K226" s="2"/>
      <c r="L226" s="2"/>
      <c r="M226" s="2"/>
      <c r="N226" s="2"/>
      <c r="O226" s="2"/>
      <c r="P226" s="2"/>
      <c r="Q226" s="2"/>
      <c r="R226" s="2"/>
      <c r="S226" s="2"/>
      <c r="T226" s="2"/>
      <c r="U226" s="2"/>
      <c r="V226" s="2"/>
      <c r="W226" s="2"/>
      <c r="X226" s="2"/>
      <c r="Y226" s="2"/>
      <c r="Z226" s="2"/>
    </row>
    <row r="227" spans="1:26" ht="15" customHeight="1">
      <c r="A227" s="2"/>
      <c r="B227" s="9"/>
      <c r="C227" s="3"/>
      <c r="D227" s="2"/>
      <c r="E227" s="2"/>
      <c r="F227" s="2"/>
      <c r="G227" s="2"/>
      <c r="H227" s="2"/>
      <c r="I227" s="2"/>
      <c r="J227" s="2"/>
      <c r="K227" s="2"/>
      <c r="L227" s="2"/>
      <c r="M227" s="2"/>
      <c r="N227" s="2"/>
      <c r="O227" s="2"/>
      <c r="P227" s="2"/>
      <c r="Q227" s="2"/>
      <c r="R227" s="2"/>
      <c r="S227" s="2"/>
      <c r="T227" s="2"/>
      <c r="U227" s="2"/>
      <c r="V227" s="2"/>
      <c r="W227" s="2"/>
      <c r="X227" s="2"/>
      <c r="Y227" s="2"/>
      <c r="Z227" s="2"/>
    </row>
    <row r="228" spans="1:26" ht="15" customHeight="1">
      <c r="A228" s="2"/>
      <c r="B228" s="9"/>
      <c r="C228" s="3"/>
      <c r="D228" s="2"/>
      <c r="E228" s="2"/>
      <c r="F228" s="2"/>
      <c r="G228" s="2"/>
      <c r="H228" s="2"/>
      <c r="I228" s="2"/>
      <c r="J228" s="2"/>
      <c r="K228" s="2"/>
      <c r="L228" s="2"/>
      <c r="M228" s="2"/>
      <c r="N228" s="2"/>
      <c r="O228" s="2"/>
      <c r="P228" s="2"/>
      <c r="Q228" s="2"/>
      <c r="R228" s="2"/>
      <c r="S228" s="2"/>
      <c r="T228" s="2"/>
      <c r="U228" s="2"/>
      <c r="V228" s="2"/>
      <c r="W228" s="2"/>
      <c r="X228" s="2"/>
      <c r="Y228" s="2"/>
      <c r="Z228" s="2"/>
    </row>
    <row r="229" spans="1:26" ht="15" customHeight="1">
      <c r="A229" s="2"/>
      <c r="B229" s="9"/>
      <c r="C229" s="3"/>
      <c r="D229" s="2"/>
      <c r="E229" s="2"/>
      <c r="F229" s="2"/>
      <c r="G229" s="2"/>
      <c r="H229" s="2"/>
      <c r="I229" s="2"/>
      <c r="J229" s="2"/>
      <c r="K229" s="2"/>
      <c r="L229" s="2"/>
      <c r="M229" s="2"/>
      <c r="N229" s="2"/>
      <c r="O229" s="2"/>
      <c r="P229" s="2"/>
      <c r="Q229" s="2"/>
      <c r="R229" s="2"/>
      <c r="S229" s="2"/>
      <c r="T229" s="2"/>
      <c r="U229" s="2"/>
      <c r="V229" s="2"/>
      <c r="W229" s="2"/>
      <c r="X229" s="2"/>
      <c r="Y229" s="2"/>
      <c r="Z229" s="2"/>
    </row>
    <row r="230" spans="1:26" ht="15" customHeight="1">
      <c r="A230" s="2"/>
      <c r="B230" s="9"/>
      <c r="C230" s="3"/>
      <c r="D230" s="2"/>
      <c r="E230" s="2"/>
      <c r="F230" s="2"/>
      <c r="G230" s="2"/>
      <c r="H230" s="2"/>
      <c r="I230" s="2"/>
      <c r="J230" s="2"/>
      <c r="K230" s="2"/>
      <c r="L230" s="2"/>
      <c r="M230" s="2"/>
      <c r="N230" s="2"/>
      <c r="O230" s="2"/>
      <c r="P230" s="2"/>
      <c r="Q230" s="2"/>
      <c r="R230" s="2"/>
      <c r="S230" s="2"/>
      <c r="T230" s="2"/>
      <c r="U230" s="2"/>
      <c r="V230" s="2"/>
      <c r="W230" s="2"/>
      <c r="X230" s="2"/>
      <c r="Y230" s="2"/>
      <c r="Z230" s="2"/>
    </row>
    <row r="231" spans="1:26" ht="15" customHeight="1">
      <c r="A231" s="2"/>
      <c r="B231" s="9"/>
      <c r="C231" s="3"/>
      <c r="D231" s="2"/>
      <c r="E231" s="2"/>
      <c r="F231" s="2"/>
      <c r="G231" s="2"/>
      <c r="H231" s="2"/>
      <c r="I231" s="2"/>
      <c r="J231" s="2"/>
      <c r="K231" s="2"/>
      <c r="L231" s="2"/>
      <c r="M231" s="2"/>
      <c r="N231" s="2"/>
      <c r="O231" s="2"/>
      <c r="P231" s="2"/>
      <c r="Q231" s="2"/>
      <c r="R231" s="2"/>
      <c r="S231" s="2"/>
      <c r="T231" s="2"/>
      <c r="U231" s="2"/>
      <c r="V231" s="2"/>
      <c r="W231" s="2"/>
      <c r="X231" s="2"/>
      <c r="Y231" s="2"/>
      <c r="Z231" s="2"/>
    </row>
    <row r="232" spans="1:26" ht="15" customHeight="1">
      <c r="A232" s="2"/>
      <c r="B232" s="9"/>
      <c r="C232" s="3"/>
      <c r="D232" s="2"/>
      <c r="E232" s="2"/>
      <c r="F232" s="2"/>
      <c r="G232" s="2"/>
      <c r="H232" s="2"/>
      <c r="I232" s="2"/>
      <c r="J232" s="2"/>
      <c r="K232" s="2"/>
      <c r="L232" s="2"/>
      <c r="M232" s="2"/>
      <c r="N232" s="2"/>
      <c r="O232" s="2"/>
      <c r="P232" s="2"/>
      <c r="Q232" s="2"/>
      <c r="R232" s="2"/>
      <c r="S232" s="2"/>
      <c r="T232" s="2"/>
      <c r="U232" s="2"/>
      <c r="V232" s="2"/>
      <c r="W232" s="2"/>
      <c r="X232" s="2"/>
      <c r="Y232" s="2"/>
      <c r="Z232" s="2"/>
    </row>
    <row r="233" spans="1:26" ht="15" customHeight="1">
      <c r="A233" s="2"/>
      <c r="B233" s="9"/>
      <c r="C233" s="3"/>
      <c r="D233" s="2"/>
      <c r="E233" s="2"/>
      <c r="F233" s="2"/>
      <c r="G233" s="2"/>
      <c r="H233" s="2"/>
      <c r="I233" s="2"/>
      <c r="J233" s="2"/>
      <c r="K233" s="2"/>
      <c r="L233" s="2"/>
      <c r="M233" s="2"/>
      <c r="N233" s="2"/>
      <c r="O233" s="2"/>
      <c r="P233" s="2"/>
      <c r="Q233" s="2"/>
      <c r="R233" s="2"/>
      <c r="S233" s="2"/>
      <c r="T233" s="2"/>
      <c r="U233" s="2"/>
      <c r="V233" s="2"/>
      <c r="W233" s="2"/>
      <c r="X233" s="2"/>
      <c r="Y233" s="2"/>
      <c r="Z233" s="2"/>
    </row>
    <row r="234" spans="1:26" ht="15" customHeight="1">
      <c r="A234" s="2"/>
      <c r="B234" s="9"/>
      <c r="C234" s="3"/>
      <c r="D234" s="2"/>
      <c r="E234" s="2"/>
      <c r="F234" s="2"/>
      <c r="G234" s="2"/>
      <c r="H234" s="2"/>
      <c r="I234" s="2"/>
      <c r="J234" s="2"/>
      <c r="K234" s="2"/>
      <c r="L234" s="2"/>
      <c r="M234" s="2"/>
      <c r="N234" s="2"/>
      <c r="O234" s="2"/>
      <c r="P234" s="2"/>
      <c r="Q234" s="2"/>
      <c r="R234" s="2"/>
      <c r="S234" s="2"/>
      <c r="T234" s="2"/>
      <c r="U234" s="2"/>
      <c r="V234" s="2"/>
      <c r="W234" s="2"/>
      <c r="X234" s="2"/>
      <c r="Y234" s="2"/>
      <c r="Z234" s="2"/>
    </row>
    <row r="235" spans="1:26" ht="15" customHeight="1">
      <c r="A235" s="2"/>
      <c r="B235" s="9"/>
      <c r="C235" s="3"/>
      <c r="D235" s="2"/>
      <c r="E235" s="2"/>
      <c r="F235" s="2"/>
      <c r="G235" s="2"/>
      <c r="H235" s="2"/>
      <c r="I235" s="2"/>
      <c r="J235" s="2"/>
      <c r="K235" s="2"/>
      <c r="L235" s="2"/>
      <c r="M235" s="2"/>
      <c r="N235" s="2"/>
      <c r="O235" s="2"/>
      <c r="P235" s="2"/>
      <c r="Q235" s="2"/>
      <c r="R235" s="2"/>
      <c r="S235" s="2"/>
      <c r="T235" s="2"/>
      <c r="U235" s="2"/>
      <c r="V235" s="2"/>
      <c r="W235" s="2"/>
      <c r="X235" s="2"/>
      <c r="Y235" s="2"/>
      <c r="Z235" s="2"/>
    </row>
    <row r="236" spans="1:26" ht="15" customHeight="1">
      <c r="A236" s="2"/>
      <c r="B236" s="9"/>
      <c r="C236" s="3"/>
      <c r="D236" s="2"/>
      <c r="E236" s="2"/>
      <c r="F236" s="2"/>
      <c r="G236" s="2"/>
      <c r="H236" s="2"/>
      <c r="I236" s="2"/>
      <c r="J236" s="2"/>
      <c r="K236" s="2"/>
      <c r="L236" s="2"/>
      <c r="M236" s="2"/>
      <c r="N236" s="2"/>
      <c r="O236" s="2"/>
      <c r="P236" s="2"/>
      <c r="Q236" s="2"/>
      <c r="R236" s="2"/>
      <c r="S236" s="2"/>
      <c r="T236" s="2"/>
      <c r="U236" s="2"/>
      <c r="V236" s="2"/>
      <c r="W236" s="2"/>
      <c r="X236" s="2"/>
      <c r="Y236" s="2"/>
      <c r="Z236" s="2"/>
    </row>
    <row r="237" spans="1:26" ht="15" customHeight="1">
      <c r="A237" s="2"/>
      <c r="B237" s="9"/>
      <c r="C237" s="3"/>
      <c r="D237" s="2"/>
      <c r="E237" s="2"/>
      <c r="F237" s="2"/>
      <c r="G237" s="2"/>
      <c r="H237" s="2"/>
      <c r="I237" s="2"/>
      <c r="J237" s="2"/>
      <c r="K237" s="2"/>
      <c r="L237" s="2"/>
      <c r="M237" s="2"/>
      <c r="N237" s="2"/>
      <c r="O237" s="2"/>
      <c r="P237" s="2"/>
      <c r="Q237" s="2"/>
      <c r="R237" s="2"/>
      <c r="S237" s="2"/>
      <c r="T237" s="2"/>
      <c r="U237" s="2"/>
      <c r="V237" s="2"/>
      <c r="W237" s="2"/>
      <c r="X237" s="2"/>
      <c r="Y237" s="2"/>
      <c r="Z237" s="2"/>
    </row>
    <row r="238" spans="1:26" ht="15" customHeight="1">
      <c r="A238" s="2"/>
      <c r="B238" s="9"/>
      <c r="C238" s="3"/>
      <c r="D238" s="2"/>
      <c r="E238" s="2"/>
      <c r="F238" s="2"/>
      <c r="G238" s="2"/>
      <c r="H238" s="2"/>
      <c r="I238" s="2"/>
      <c r="J238" s="2"/>
      <c r="K238" s="2"/>
      <c r="L238" s="2"/>
      <c r="M238" s="2"/>
      <c r="N238" s="2"/>
      <c r="O238" s="2"/>
      <c r="P238" s="2"/>
      <c r="Q238" s="2"/>
      <c r="R238" s="2"/>
      <c r="S238" s="2"/>
      <c r="T238" s="2"/>
      <c r="U238" s="2"/>
      <c r="V238" s="2"/>
      <c r="W238" s="2"/>
      <c r="X238" s="2"/>
      <c r="Y238" s="2"/>
      <c r="Z238" s="2"/>
    </row>
    <row r="239" spans="1:26" ht="15" customHeight="1">
      <c r="A239" s="2"/>
      <c r="B239" s="9"/>
      <c r="C239" s="3"/>
      <c r="D239" s="2"/>
      <c r="E239" s="2"/>
      <c r="F239" s="2"/>
      <c r="G239" s="2"/>
      <c r="H239" s="2"/>
      <c r="I239" s="2"/>
      <c r="J239" s="2"/>
      <c r="K239" s="2"/>
      <c r="L239" s="2"/>
      <c r="M239" s="2"/>
      <c r="N239" s="2"/>
      <c r="O239" s="2"/>
      <c r="P239" s="2"/>
      <c r="Q239" s="2"/>
      <c r="R239" s="2"/>
      <c r="S239" s="2"/>
      <c r="T239" s="2"/>
      <c r="U239" s="2"/>
      <c r="V239" s="2"/>
      <c r="W239" s="2"/>
      <c r="X239" s="2"/>
      <c r="Y239" s="2"/>
      <c r="Z239" s="2"/>
    </row>
    <row r="240" spans="1:26" ht="15" customHeight="1">
      <c r="A240" s="2"/>
      <c r="B240" s="9"/>
      <c r="C240" s="3"/>
      <c r="D240" s="2"/>
      <c r="E240" s="2"/>
      <c r="F240" s="2"/>
      <c r="G240" s="2"/>
      <c r="H240" s="2"/>
      <c r="I240" s="2"/>
      <c r="J240" s="2"/>
      <c r="K240" s="2"/>
      <c r="L240" s="2"/>
      <c r="M240" s="2"/>
      <c r="N240" s="2"/>
      <c r="O240" s="2"/>
      <c r="P240" s="2"/>
      <c r="Q240" s="2"/>
      <c r="R240" s="2"/>
      <c r="S240" s="2"/>
      <c r="T240" s="2"/>
      <c r="U240" s="2"/>
      <c r="V240" s="2"/>
      <c r="W240" s="2"/>
      <c r="X240" s="2"/>
      <c r="Y240" s="2"/>
      <c r="Z240" s="2"/>
    </row>
    <row r="241" spans="1:26" ht="15" customHeight="1">
      <c r="A241" s="2"/>
      <c r="B241" s="9"/>
      <c r="C241" s="3"/>
      <c r="D241" s="2"/>
      <c r="E241" s="2"/>
      <c r="F241" s="2"/>
      <c r="G241" s="2"/>
      <c r="H241" s="2"/>
      <c r="I241" s="2"/>
      <c r="J241" s="2"/>
      <c r="K241" s="2"/>
      <c r="L241" s="2"/>
      <c r="M241" s="2"/>
      <c r="N241" s="2"/>
      <c r="O241" s="2"/>
      <c r="P241" s="2"/>
      <c r="Q241" s="2"/>
      <c r="R241" s="2"/>
      <c r="S241" s="2"/>
      <c r="T241" s="2"/>
      <c r="U241" s="2"/>
      <c r="V241" s="2"/>
      <c r="W241" s="2"/>
      <c r="X241" s="2"/>
      <c r="Y241" s="2"/>
      <c r="Z241" s="2"/>
    </row>
    <row r="242" spans="1:26" ht="15" customHeight="1">
      <c r="A242" s="2"/>
      <c r="B242" s="9"/>
      <c r="C242" s="3"/>
      <c r="D242" s="2"/>
      <c r="E242" s="2"/>
      <c r="F242" s="2"/>
      <c r="G242" s="2"/>
      <c r="H242" s="2"/>
      <c r="I242" s="2"/>
      <c r="J242" s="2"/>
      <c r="K242" s="2"/>
      <c r="L242" s="2"/>
      <c r="M242" s="2"/>
      <c r="N242" s="2"/>
      <c r="O242" s="2"/>
      <c r="P242" s="2"/>
      <c r="Q242" s="2"/>
      <c r="R242" s="2"/>
      <c r="S242" s="2"/>
      <c r="T242" s="2"/>
      <c r="U242" s="2"/>
      <c r="V242" s="2"/>
      <c r="W242" s="2"/>
      <c r="X242" s="2"/>
      <c r="Y242" s="2"/>
      <c r="Z242" s="2"/>
    </row>
    <row r="243" spans="1:26" ht="15" customHeight="1">
      <c r="A243" s="2"/>
      <c r="B243" s="9"/>
      <c r="C243" s="3"/>
      <c r="D243" s="2"/>
      <c r="E243" s="2"/>
      <c r="F243" s="2"/>
      <c r="G243" s="2"/>
      <c r="H243" s="2"/>
      <c r="I243" s="2"/>
      <c r="J243" s="2"/>
      <c r="K243" s="2"/>
      <c r="L243" s="2"/>
      <c r="M243" s="2"/>
      <c r="N243" s="2"/>
      <c r="O243" s="2"/>
      <c r="P243" s="2"/>
      <c r="Q243" s="2"/>
      <c r="R243" s="2"/>
      <c r="S243" s="2"/>
      <c r="T243" s="2"/>
      <c r="U243" s="2"/>
      <c r="V243" s="2"/>
      <c r="W243" s="2"/>
      <c r="X243" s="2"/>
      <c r="Y243" s="2"/>
      <c r="Z243" s="2"/>
    </row>
    <row r="244" spans="1:26" ht="15" customHeight="1">
      <c r="A244" s="2"/>
      <c r="B244" s="9"/>
      <c r="C244" s="3"/>
      <c r="D244" s="2"/>
      <c r="E244" s="2"/>
      <c r="F244" s="2"/>
      <c r="G244" s="2"/>
      <c r="H244" s="2"/>
      <c r="I244" s="2"/>
      <c r="J244" s="2"/>
      <c r="K244" s="2"/>
      <c r="L244" s="2"/>
      <c r="M244" s="2"/>
      <c r="N244" s="2"/>
      <c r="O244" s="2"/>
      <c r="P244" s="2"/>
      <c r="Q244" s="2"/>
      <c r="R244" s="2"/>
      <c r="S244" s="2"/>
      <c r="T244" s="2"/>
      <c r="U244" s="2"/>
      <c r="V244" s="2"/>
      <c r="W244" s="2"/>
      <c r="X244" s="2"/>
      <c r="Y244" s="2"/>
      <c r="Z244" s="2"/>
    </row>
    <row r="245" spans="1:26" ht="15" customHeight="1">
      <c r="A245" s="2"/>
      <c r="B245" s="9"/>
      <c r="C245" s="3"/>
      <c r="D245" s="2"/>
      <c r="E245" s="2"/>
      <c r="F245" s="2"/>
      <c r="G245" s="2"/>
      <c r="H245" s="2"/>
      <c r="I245" s="2"/>
      <c r="J245" s="2"/>
      <c r="K245" s="2"/>
      <c r="L245" s="2"/>
      <c r="M245" s="2"/>
      <c r="N245" s="2"/>
      <c r="O245" s="2"/>
      <c r="P245" s="2"/>
      <c r="Q245" s="2"/>
      <c r="R245" s="2"/>
      <c r="S245" s="2"/>
      <c r="T245" s="2"/>
      <c r="U245" s="2"/>
      <c r="V245" s="2"/>
      <c r="W245" s="2"/>
      <c r="X245" s="2"/>
      <c r="Y245" s="2"/>
      <c r="Z245" s="2"/>
    </row>
    <row r="246" spans="1:26" ht="15" customHeight="1">
      <c r="A246" s="2"/>
      <c r="B246" s="9"/>
      <c r="C246" s="3"/>
      <c r="D246" s="2"/>
      <c r="E246" s="2"/>
      <c r="F246" s="2"/>
      <c r="G246" s="2"/>
      <c r="H246" s="2"/>
      <c r="I246" s="2"/>
      <c r="J246" s="2"/>
      <c r="K246" s="2"/>
      <c r="L246" s="2"/>
      <c r="M246" s="2"/>
      <c r="N246" s="2"/>
      <c r="O246" s="2"/>
      <c r="P246" s="2"/>
      <c r="Q246" s="2"/>
      <c r="R246" s="2"/>
      <c r="S246" s="2"/>
      <c r="T246" s="2"/>
      <c r="U246" s="2"/>
      <c r="V246" s="2"/>
      <c r="W246" s="2"/>
      <c r="X246" s="2"/>
      <c r="Y246" s="2"/>
      <c r="Z246" s="2"/>
    </row>
    <row r="247" spans="1:26" ht="15" customHeight="1">
      <c r="A247" s="2"/>
      <c r="B247" s="9"/>
      <c r="C247" s="3"/>
      <c r="D247" s="2"/>
      <c r="E247" s="2"/>
      <c r="F247" s="2"/>
      <c r="G247" s="2"/>
      <c r="H247" s="2"/>
      <c r="I247" s="2"/>
      <c r="J247" s="2"/>
      <c r="K247" s="2"/>
      <c r="L247" s="2"/>
      <c r="M247" s="2"/>
      <c r="N247" s="2"/>
      <c r="O247" s="2"/>
      <c r="P247" s="2"/>
      <c r="Q247" s="2"/>
      <c r="R247" s="2"/>
      <c r="S247" s="2"/>
      <c r="T247" s="2"/>
      <c r="U247" s="2"/>
      <c r="V247" s="2"/>
      <c r="W247" s="2"/>
      <c r="X247" s="2"/>
      <c r="Y247" s="2"/>
      <c r="Z247" s="2"/>
    </row>
    <row r="248" spans="1:26" ht="15" customHeight="1">
      <c r="A248" s="2"/>
      <c r="B248" s="9"/>
      <c r="C248" s="3"/>
      <c r="D248" s="2"/>
      <c r="E248" s="2"/>
      <c r="F248" s="2"/>
      <c r="G248" s="2"/>
      <c r="H248" s="2"/>
      <c r="I248" s="2"/>
      <c r="J248" s="2"/>
      <c r="K248" s="2"/>
      <c r="L248" s="2"/>
      <c r="M248" s="2"/>
      <c r="N248" s="2"/>
      <c r="O248" s="2"/>
      <c r="P248" s="2"/>
      <c r="Q248" s="2"/>
      <c r="R248" s="2"/>
      <c r="S248" s="2"/>
      <c r="T248" s="2"/>
      <c r="U248" s="2"/>
      <c r="V248" s="2"/>
      <c r="W248" s="2"/>
      <c r="X248" s="2"/>
      <c r="Y248" s="2"/>
      <c r="Z248" s="2"/>
    </row>
    <row r="249" spans="1:26" ht="15" customHeight="1">
      <c r="A249" s="2"/>
      <c r="B249" s="9"/>
      <c r="C249" s="3"/>
      <c r="D249" s="2"/>
      <c r="E249" s="2"/>
      <c r="F249" s="2"/>
      <c r="G249" s="2"/>
      <c r="H249" s="2"/>
      <c r="I249" s="2"/>
      <c r="J249" s="2"/>
      <c r="K249" s="2"/>
      <c r="L249" s="2"/>
      <c r="M249" s="2"/>
      <c r="N249" s="2"/>
      <c r="O249" s="2"/>
      <c r="P249" s="2"/>
      <c r="Q249" s="2"/>
      <c r="R249" s="2"/>
      <c r="S249" s="2"/>
      <c r="T249" s="2"/>
      <c r="U249" s="2"/>
      <c r="V249" s="2"/>
      <c r="W249" s="2"/>
      <c r="X249" s="2"/>
      <c r="Y249" s="2"/>
      <c r="Z249" s="2"/>
    </row>
    <row r="250" spans="1:26" ht="15" customHeight="1">
      <c r="A250" s="2"/>
      <c r="B250" s="9"/>
      <c r="C250" s="3"/>
      <c r="D250" s="2"/>
      <c r="E250" s="2"/>
      <c r="F250" s="2"/>
      <c r="G250" s="2"/>
      <c r="H250" s="2"/>
      <c r="I250" s="2"/>
      <c r="J250" s="2"/>
      <c r="K250" s="2"/>
      <c r="L250" s="2"/>
      <c r="M250" s="2"/>
      <c r="N250" s="2"/>
      <c r="O250" s="2"/>
      <c r="P250" s="2"/>
      <c r="Q250" s="2"/>
      <c r="R250" s="2"/>
      <c r="S250" s="2"/>
      <c r="T250" s="2"/>
      <c r="U250" s="2"/>
      <c r="V250" s="2"/>
      <c r="W250" s="2"/>
      <c r="X250" s="2"/>
      <c r="Y250" s="2"/>
      <c r="Z250" s="2"/>
    </row>
    <row r="251" spans="1:26" ht="15" customHeight="1">
      <c r="A251" s="2"/>
      <c r="B251" s="9"/>
      <c r="C251" s="3"/>
      <c r="D251" s="2"/>
      <c r="E251" s="2"/>
      <c r="F251" s="2"/>
      <c r="G251" s="2"/>
      <c r="H251" s="2"/>
      <c r="I251" s="2"/>
      <c r="J251" s="2"/>
      <c r="K251" s="2"/>
      <c r="L251" s="2"/>
      <c r="M251" s="2"/>
      <c r="N251" s="2"/>
      <c r="O251" s="2"/>
      <c r="P251" s="2"/>
      <c r="Q251" s="2"/>
      <c r="R251" s="2"/>
      <c r="S251" s="2"/>
      <c r="T251" s="2"/>
      <c r="U251" s="2"/>
      <c r="V251" s="2"/>
      <c r="W251" s="2"/>
      <c r="X251" s="2"/>
      <c r="Y251" s="2"/>
      <c r="Z251" s="2"/>
    </row>
    <row r="252" spans="1:26" ht="15" customHeight="1">
      <c r="A252" s="2"/>
      <c r="B252" s="9"/>
      <c r="C252" s="3"/>
      <c r="D252" s="2"/>
      <c r="E252" s="2"/>
      <c r="F252" s="2"/>
      <c r="G252" s="2"/>
      <c r="H252" s="2"/>
      <c r="I252" s="2"/>
      <c r="J252" s="2"/>
      <c r="K252" s="2"/>
      <c r="L252" s="2"/>
      <c r="M252" s="2"/>
      <c r="N252" s="2"/>
      <c r="O252" s="2"/>
      <c r="P252" s="2"/>
      <c r="Q252" s="2"/>
      <c r="R252" s="2"/>
      <c r="S252" s="2"/>
      <c r="T252" s="2"/>
      <c r="U252" s="2"/>
      <c r="V252" s="2"/>
      <c r="W252" s="2"/>
      <c r="X252" s="2"/>
      <c r="Y252" s="2"/>
      <c r="Z252" s="2"/>
    </row>
    <row r="253" spans="1:26" ht="15" customHeight="1">
      <c r="A253" s="2"/>
      <c r="B253" s="9"/>
      <c r="C253" s="3"/>
      <c r="D253" s="2"/>
      <c r="E253" s="2"/>
      <c r="F253" s="2"/>
      <c r="G253" s="2"/>
      <c r="H253" s="2"/>
      <c r="I253" s="2"/>
      <c r="J253" s="2"/>
      <c r="K253" s="2"/>
      <c r="L253" s="2"/>
      <c r="M253" s="2"/>
      <c r="N253" s="2"/>
      <c r="O253" s="2"/>
      <c r="P253" s="2"/>
      <c r="Q253" s="2"/>
      <c r="R253" s="2"/>
      <c r="S253" s="2"/>
      <c r="T253" s="2"/>
      <c r="U253" s="2"/>
      <c r="V253" s="2"/>
      <c r="W253" s="2"/>
      <c r="X253" s="2"/>
      <c r="Y253" s="2"/>
      <c r="Z253" s="2"/>
    </row>
    <row r="254" spans="1:26" ht="15" customHeight="1">
      <c r="A254" s="2"/>
      <c r="B254" s="9"/>
      <c r="C254" s="3"/>
      <c r="D254" s="2"/>
      <c r="E254" s="2"/>
      <c r="F254" s="2"/>
      <c r="G254" s="2"/>
      <c r="H254" s="2"/>
      <c r="I254" s="2"/>
      <c r="J254" s="2"/>
      <c r="K254" s="2"/>
      <c r="L254" s="2"/>
      <c r="M254" s="2"/>
      <c r="N254" s="2"/>
      <c r="O254" s="2"/>
      <c r="P254" s="2"/>
      <c r="Q254" s="2"/>
      <c r="R254" s="2"/>
      <c r="S254" s="2"/>
      <c r="T254" s="2"/>
      <c r="U254" s="2"/>
      <c r="V254" s="2"/>
      <c r="W254" s="2"/>
      <c r="X254" s="2"/>
      <c r="Y254" s="2"/>
      <c r="Z254" s="2"/>
    </row>
    <row r="255" spans="1:26" ht="15" customHeight="1">
      <c r="A255" s="2"/>
      <c r="B255" s="9"/>
      <c r="C255" s="3"/>
      <c r="D255" s="2"/>
      <c r="E255" s="2"/>
      <c r="F255" s="2"/>
      <c r="G255" s="2"/>
      <c r="H255" s="2"/>
      <c r="I255" s="2"/>
      <c r="J255" s="2"/>
      <c r="K255" s="2"/>
      <c r="L255" s="2"/>
      <c r="M255" s="2"/>
      <c r="N255" s="2"/>
      <c r="O255" s="2"/>
      <c r="P255" s="2"/>
      <c r="Q255" s="2"/>
      <c r="R255" s="2"/>
      <c r="S255" s="2"/>
      <c r="T255" s="2"/>
      <c r="U255" s="2"/>
      <c r="V255" s="2"/>
      <c r="W255" s="2"/>
      <c r="X255" s="2"/>
      <c r="Y255" s="2"/>
      <c r="Z255" s="2"/>
    </row>
    <row r="256" spans="1:26" ht="15" customHeight="1">
      <c r="A256" s="2"/>
      <c r="B256" s="9"/>
      <c r="C256" s="3"/>
      <c r="D256" s="2"/>
      <c r="E256" s="2"/>
      <c r="F256" s="2"/>
      <c r="G256" s="2"/>
      <c r="H256" s="2"/>
      <c r="I256" s="2"/>
      <c r="J256" s="2"/>
      <c r="K256" s="2"/>
      <c r="L256" s="2"/>
      <c r="M256" s="2"/>
      <c r="N256" s="2"/>
      <c r="O256" s="2"/>
      <c r="P256" s="2"/>
      <c r="Q256" s="2"/>
      <c r="R256" s="2"/>
      <c r="S256" s="2"/>
      <c r="T256" s="2"/>
      <c r="U256" s="2"/>
      <c r="V256" s="2"/>
      <c r="W256" s="2"/>
      <c r="X256" s="2"/>
      <c r="Y256" s="2"/>
      <c r="Z256" s="2"/>
    </row>
    <row r="257" spans="1:26" ht="15" customHeight="1">
      <c r="A257" s="2"/>
      <c r="B257" s="9"/>
      <c r="C257" s="3"/>
      <c r="D257" s="2"/>
      <c r="E257" s="2"/>
      <c r="F257" s="2"/>
      <c r="G257" s="2"/>
      <c r="H257" s="2"/>
      <c r="I257" s="2"/>
      <c r="J257" s="2"/>
      <c r="K257" s="2"/>
      <c r="L257" s="2"/>
      <c r="M257" s="2"/>
      <c r="N257" s="2"/>
      <c r="O257" s="2"/>
      <c r="P257" s="2"/>
      <c r="Q257" s="2"/>
      <c r="R257" s="2"/>
      <c r="S257" s="2"/>
      <c r="T257" s="2"/>
      <c r="U257" s="2"/>
      <c r="V257" s="2"/>
      <c r="W257" s="2"/>
      <c r="X257" s="2"/>
      <c r="Y257" s="2"/>
      <c r="Z257" s="2"/>
    </row>
    <row r="258" spans="1:26" ht="15" customHeight="1">
      <c r="A258" s="2"/>
      <c r="B258" s="9"/>
      <c r="C258" s="3"/>
      <c r="D258" s="2"/>
      <c r="E258" s="2"/>
      <c r="F258" s="2"/>
      <c r="G258" s="2"/>
      <c r="H258" s="2"/>
      <c r="I258" s="2"/>
      <c r="J258" s="2"/>
      <c r="K258" s="2"/>
      <c r="L258" s="2"/>
      <c r="M258" s="2"/>
      <c r="N258" s="2"/>
      <c r="O258" s="2"/>
      <c r="P258" s="2"/>
      <c r="Q258" s="2"/>
      <c r="R258" s="2"/>
      <c r="S258" s="2"/>
      <c r="T258" s="2"/>
      <c r="U258" s="2"/>
      <c r="V258" s="2"/>
      <c r="W258" s="2"/>
      <c r="X258" s="2"/>
      <c r="Y258" s="2"/>
      <c r="Z258" s="2"/>
    </row>
    <row r="259" spans="1:26" ht="15" customHeight="1">
      <c r="A259" s="2"/>
      <c r="B259" s="9"/>
      <c r="C259" s="3"/>
      <c r="D259" s="2"/>
      <c r="E259" s="2"/>
      <c r="F259" s="2"/>
      <c r="G259" s="2"/>
      <c r="H259" s="2"/>
      <c r="I259" s="2"/>
      <c r="J259" s="2"/>
      <c r="K259" s="2"/>
      <c r="L259" s="2"/>
      <c r="M259" s="2"/>
      <c r="N259" s="2"/>
      <c r="O259" s="2"/>
      <c r="P259" s="2"/>
      <c r="Q259" s="2"/>
      <c r="R259" s="2"/>
      <c r="S259" s="2"/>
      <c r="T259" s="2"/>
      <c r="U259" s="2"/>
      <c r="V259" s="2"/>
      <c r="W259" s="2"/>
      <c r="X259" s="2"/>
      <c r="Y259" s="2"/>
      <c r="Z259" s="2"/>
    </row>
    <row r="260" spans="1:26" ht="15" customHeight="1">
      <c r="A260" s="2"/>
      <c r="B260" s="9"/>
      <c r="C260" s="3"/>
      <c r="D260" s="2"/>
      <c r="E260" s="2"/>
      <c r="F260" s="2"/>
      <c r="G260" s="2"/>
      <c r="H260" s="2"/>
      <c r="I260" s="2"/>
      <c r="J260" s="2"/>
      <c r="K260" s="2"/>
      <c r="L260" s="2"/>
      <c r="M260" s="2"/>
      <c r="N260" s="2"/>
      <c r="O260" s="2"/>
      <c r="P260" s="2"/>
      <c r="Q260" s="2"/>
      <c r="R260" s="2"/>
      <c r="S260" s="2"/>
      <c r="T260" s="2"/>
      <c r="U260" s="2"/>
      <c r="V260" s="2"/>
      <c r="W260" s="2"/>
      <c r="X260" s="2"/>
      <c r="Y260" s="2"/>
      <c r="Z260" s="2"/>
    </row>
    <row r="261" spans="1:26" ht="15" customHeight="1">
      <c r="A261" s="2"/>
      <c r="B261" s="9"/>
      <c r="C261" s="3"/>
      <c r="D261" s="2"/>
      <c r="E261" s="2"/>
      <c r="F261" s="2"/>
      <c r="G261" s="2"/>
      <c r="H261" s="2"/>
      <c r="I261" s="2"/>
      <c r="J261" s="2"/>
      <c r="K261" s="2"/>
      <c r="L261" s="2"/>
      <c r="M261" s="2"/>
      <c r="N261" s="2"/>
      <c r="O261" s="2"/>
      <c r="P261" s="2"/>
      <c r="Q261" s="2"/>
      <c r="R261" s="2"/>
      <c r="S261" s="2"/>
      <c r="T261" s="2"/>
      <c r="U261" s="2"/>
      <c r="V261" s="2"/>
      <c r="W261" s="2"/>
      <c r="X261" s="2"/>
      <c r="Y261" s="2"/>
      <c r="Z261" s="2"/>
    </row>
    <row r="262" spans="1:26" ht="15" customHeight="1">
      <c r="A262" s="2"/>
      <c r="B262" s="9"/>
      <c r="C262" s="3"/>
      <c r="D262" s="2"/>
      <c r="E262" s="2"/>
      <c r="F262" s="2"/>
      <c r="G262" s="2"/>
      <c r="H262" s="2"/>
      <c r="I262" s="2"/>
      <c r="J262" s="2"/>
      <c r="K262" s="2"/>
      <c r="L262" s="2"/>
      <c r="M262" s="2"/>
      <c r="N262" s="2"/>
      <c r="O262" s="2"/>
      <c r="P262" s="2"/>
      <c r="Q262" s="2"/>
      <c r="R262" s="2"/>
      <c r="S262" s="2"/>
      <c r="T262" s="2"/>
      <c r="U262" s="2"/>
      <c r="V262" s="2"/>
      <c r="W262" s="2"/>
      <c r="X262" s="2"/>
      <c r="Y262" s="2"/>
      <c r="Z262" s="2"/>
    </row>
    <row r="263" spans="1:26" ht="15" customHeight="1">
      <c r="A263" s="2"/>
      <c r="B263" s="9"/>
      <c r="C263" s="3"/>
      <c r="D263" s="2"/>
      <c r="E263" s="2"/>
      <c r="F263" s="2"/>
      <c r="G263" s="2"/>
      <c r="H263" s="2"/>
      <c r="I263" s="2"/>
      <c r="J263" s="2"/>
      <c r="K263" s="2"/>
      <c r="L263" s="2"/>
      <c r="M263" s="2"/>
      <c r="N263" s="2"/>
      <c r="O263" s="2"/>
      <c r="P263" s="2"/>
      <c r="Q263" s="2"/>
      <c r="R263" s="2"/>
      <c r="S263" s="2"/>
      <c r="T263" s="2"/>
      <c r="U263" s="2"/>
      <c r="V263" s="2"/>
      <c r="W263" s="2"/>
      <c r="X263" s="2"/>
      <c r="Y263" s="2"/>
      <c r="Z263" s="2"/>
    </row>
    <row r="264" spans="1:26" ht="15" customHeight="1">
      <c r="A264" s="2"/>
      <c r="B264" s="9"/>
      <c r="C264" s="3"/>
      <c r="D264" s="2"/>
      <c r="E264" s="2"/>
      <c r="F264" s="2"/>
      <c r="G264" s="2"/>
      <c r="H264" s="2"/>
      <c r="I264" s="2"/>
      <c r="J264" s="2"/>
      <c r="K264" s="2"/>
      <c r="L264" s="2"/>
      <c r="M264" s="2"/>
      <c r="N264" s="2"/>
      <c r="O264" s="2"/>
      <c r="P264" s="2"/>
      <c r="Q264" s="2"/>
      <c r="R264" s="2"/>
      <c r="S264" s="2"/>
      <c r="T264" s="2"/>
      <c r="U264" s="2"/>
      <c r="V264" s="2"/>
      <c r="W264" s="2"/>
      <c r="X264" s="2"/>
      <c r="Y264" s="2"/>
      <c r="Z264" s="2"/>
    </row>
    <row r="265" spans="1:26" ht="15" customHeight="1">
      <c r="A265" s="2"/>
      <c r="B265" s="9"/>
      <c r="C265" s="3"/>
      <c r="D265" s="2"/>
      <c r="E265" s="2"/>
      <c r="F265" s="2"/>
      <c r="G265" s="2"/>
      <c r="H265" s="2"/>
      <c r="I265" s="2"/>
      <c r="J265" s="2"/>
      <c r="K265" s="2"/>
      <c r="L265" s="2"/>
      <c r="M265" s="2"/>
      <c r="N265" s="2"/>
      <c r="O265" s="2"/>
      <c r="P265" s="2"/>
      <c r="Q265" s="2"/>
      <c r="R265" s="2"/>
      <c r="S265" s="2"/>
      <c r="T265" s="2"/>
      <c r="U265" s="2"/>
      <c r="V265" s="2"/>
      <c r="W265" s="2"/>
      <c r="X265" s="2"/>
      <c r="Y265" s="2"/>
      <c r="Z265" s="2"/>
    </row>
    <row r="266" spans="1:26" ht="15" customHeight="1">
      <c r="A266" s="2"/>
      <c r="B266" s="9"/>
      <c r="C266" s="3"/>
      <c r="D266" s="2"/>
      <c r="E266" s="2"/>
      <c r="F266" s="2"/>
      <c r="G266" s="2"/>
      <c r="H266" s="2"/>
      <c r="I266" s="2"/>
      <c r="J266" s="2"/>
      <c r="K266" s="2"/>
      <c r="L266" s="2"/>
      <c r="M266" s="2"/>
      <c r="N266" s="2"/>
      <c r="O266" s="2"/>
      <c r="P266" s="2"/>
      <c r="Q266" s="2"/>
      <c r="R266" s="2"/>
      <c r="S266" s="2"/>
      <c r="T266" s="2"/>
      <c r="U266" s="2"/>
      <c r="V266" s="2"/>
      <c r="W266" s="2"/>
      <c r="X266" s="2"/>
      <c r="Y266" s="2"/>
      <c r="Z266" s="2"/>
    </row>
    <row r="267" spans="1:26" ht="15" customHeight="1">
      <c r="A267" s="2"/>
      <c r="B267" s="9"/>
      <c r="C267" s="3"/>
      <c r="D267" s="2"/>
      <c r="E267" s="2"/>
      <c r="F267" s="2"/>
      <c r="G267" s="2"/>
      <c r="H267" s="2"/>
      <c r="I267" s="2"/>
      <c r="J267" s="2"/>
      <c r="K267" s="2"/>
      <c r="L267" s="2"/>
      <c r="M267" s="2"/>
      <c r="N267" s="2"/>
      <c r="O267" s="2"/>
      <c r="P267" s="2"/>
      <c r="Q267" s="2"/>
      <c r="R267" s="2"/>
      <c r="S267" s="2"/>
      <c r="T267" s="2"/>
      <c r="U267" s="2"/>
      <c r="V267" s="2"/>
      <c r="W267" s="2"/>
      <c r="X267" s="2"/>
      <c r="Y267" s="2"/>
      <c r="Z267" s="2"/>
    </row>
    <row r="268" spans="1:26" ht="15" customHeight="1">
      <c r="A268" s="2"/>
      <c r="B268" s="9"/>
      <c r="C268" s="3"/>
      <c r="D268" s="2"/>
      <c r="E268" s="2"/>
      <c r="F268" s="2"/>
      <c r="G268" s="2"/>
      <c r="H268" s="2"/>
      <c r="I268" s="2"/>
      <c r="J268" s="2"/>
      <c r="K268" s="2"/>
      <c r="L268" s="2"/>
      <c r="M268" s="2"/>
      <c r="N268" s="2"/>
      <c r="O268" s="2"/>
      <c r="P268" s="2"/>
      <c r="Q268" s="2"/>
      <c r="R268" s="2"/>
      <c r="S268" s="2"/>
      <c r="T268" s="2"/>
      <c r="U268" s="2"/>
      <c r="V268" s="2"/>
      <c r="W268" s="2"/>
      <c r="X268" s="2"/>
      <c r="Y268" s="2"/>
      <c r="Z268" s="2"/>
    </row>
    <row r="269" spans="1:26" ht="15" customHeight="1">
      <c r="A269" s="2"/>
      <c r="B269" s="9"/>
      <c r="C269" s="3"/>
      <c r="D269" s="2"/>
      <c r="E269" s="2"/>
      <c r="F269" s="2"/>
      <c r="G269" s="2"/>
      <c r="H269" s="2"/>
      <c r="I269" s="2"/>
      <c r="J269" s="2"/>
      <c r="K269" s="2"/>
      <c r="L269" s="2"/>
      <c r="M269" s="2"/>
      <c r="N269" s="2"/>
      <c r="O269" s="2"/>
      <c r="P269" s="2"/>
      <c r="Q269" s="2"/>
      <c r="R269" s="2"/>
      <c r="S269" s="2"/>
      <c r="T269" s="2"/>
      <c r="U269" s="2"/>
      <c r="V269" s="2"/>
      <c r="W269" s="2"/>
      <c r="X269" s="2"/>
      <c r="Y269" s="2"/>
      <c r="Z269" s="2"/>
    </row>
    <row r="270" spans="1:26" ht="15" customHeight="1">
      <c r="A270" s="2"/>
      <c r="B270" s="9"/>
      <c r="C270" s="3"/>
      <c r="D270" s="2"/>
      <c r="E270" s="2"/>
      <c r="F270" s="2"/>
      <c r="G270" s="2"/>
      <c r="H270" s="2"/>
      <c r="I270" s="2"/>
      <c r="J270" s="2"/>
      <c r="K270" s="2"/>
      <c r="L270" s="2"/>
      <c r="M270" s="2"/>
      <c r="N270" s="2"/>
      <c r="O270" s="2"/>
      <c r="P270" s="2"/>
      <c r="Q270" s="2"/>
      <c r="R270" s="2"/>
      <c r="S270" s="2"/>
      <c r="T270" s="2"/>
      <c r="U270" s="2"/>
      <c r="V270" s="2"/>
      <c r="W270" s="2"/>
      <c r="X270" s="2"/>
      <c r="Y270" s="2"/>
      <c r="Z270" s="2"/>
    </row>
    <row r="271" spans="1:26" ht="15" customHeight="1">
      <c r="A271" s="2"/>
      <c r="B271" s="9"/>
      <c r="C271" s="3"/>
      <c r="D271" s="2"/>
      <c r="E271" s="2"/>
      <c r="F271" s="2"/>
      <c r="G271" s="2"/>
      <c r="H271" s="2"/>
      <c r="I271" s="2"/>
      <c r="J271" s="2"/>
      <c r="K271" s="2"/>
      <c r="L271" s="2"/>
      <c r="M271" s="2"/>
      <c r="N271" s="2"/>
      <c r="O271" s="2"/>
      <c r="P271" s="2"/>
      <c r="Q271" s="2"/>
      <c r="R271" s="2"/>
      <c r="S271" s="2"/>
      <c r="T271" s="2"/>
      <c r="U271" s="2"/>
      <c r="V271" s="2"/>
      <c r="W271" s="2"/>
      <c r="X271" s="2"/>
      <c r="Y271" s="2"/>
      <c r="Z271" s="2"/>
    </row>
    <row r="272" spans="1:26" ht="15" customHeight="1">
      <c r="A272" s="2"/>
      <c r="B272" s="9"/>
      <c r="C272" s="3"/>
      <c r="D272" s="2"/>
      <c r="E272" s="2"/>
      <c r="F272" s="2"/>
      <c r="G272" s="2"/>
      <c r="H272" s="2"/>
      <c r="I272" s="2"/>
      <c r="J272" s="2"/>
      <c r="K272" s="2"/>
      <c r="L272" s="2"/>
      <c r="M272" s="2"/>
      <c r="N272" s="2"/>
      <c r="O272" s="2"/>
      <c r="P272" s="2"/>
      <c r="Q272" s="2"/>
      <c r="R272" s="2"/>
      <c r="S272" s="2"/>
      <c r="T272" s="2"/>
      <c r="U272" s="2"/>
      <c r="V272" s="2"/>
      <c r="W272" s="2"/>
      <c r="X272" s="2"/>
      <c r="Y272" s="2"/>
      <c r="Z272" s="2"/>
    </row>
    <row r="273" spans="1:26" ht="15" customHeight="1">
      <c r="A273" s="2"/>
      <c r="B273" s="9"/>
      <c r="C273" s="3"/>
      <c r="D273" s="2"/>
      <c r="E273" s="2"/>
      <c r="F273" s="2"/>
      <c r="G273" s="2"/>
      <c r="H273" s="2"/>
      <c r="I273" s="2"/>
      <c r="J273" s="2"/>
      <c r="K273" s="2"/>
      <c r="L273" s="2"/>
      <c r="M273" s="2"/>
      <c r="N273" s="2"/>
      <c r="O273" s="2"/>
      <c r="P273" s="2"/>
      <c r="Q273" s="2"/>
      <c r="R273" s="2"/>
      <c r="S273" s="2"/>
      <c r="T273" s="2"/>
      <c r="U273" s="2"/>
      <c r="V273" s="2"/>
      <c r="W273" s="2"/>
      <c r="X273" s="2"/>
      <c r="Y273" s="2"/>
      <c r="Z273" s="2"/>
    </row>
    <row r="274" spans="1:26" ht="15" customHeight="1">
      <c r="A274" s="2"/>
      <c r="B274" s="9"/>
      <c r="C274" s="3"/>
      <c r="D274" s="2"/>
      <c r="E274" s="2"/>
      <c r="F274" s="2"/>
      <c r="G274" s="2"/>
      <c r="H274" s="2"/>
      <c r="I274" s="2"/>
      <c r="J274" s="2"/>
      <c r="K274" s="2"/>
      <c r="L274" s="2"/>
      <c r="M274" s="2"/>
      <c r="N274" s="2"/>
      <c r="O274" s="2"/>
      <c r="P274" s="2"/>
      <c r="Q274" s="2"/>
      <c r="R274" s="2"/>
      <c r="S274" s="2"/>
      <c r="T274" s="2"/>
      <c r="U274" s="2"/>
      <c r="V274" s="2"/>
      <c r="W274" s="2"/>
      <c r="X274" s="2"/>
      <c r="Y274" s="2"/>
      <c r="Z274" s="2"/>
    </row>
    <row r="275" spans="1:26" ht="15" customHeight="1">
      <c r="A275" s="2"/>
      <c r="B275" s="9"/>
      <c r="C275" s="3"/>
      <c r="D275" s="2"/>
      <c r="E275" s="2"/>
      <c r="F275" s="2"/>
      <c r="G275" s="2"/>
      <c r="H275" s="2"/>
      <c r="I275" s="2"/>
      <c r="J275" s="2"/>
      <c r="K275" s="2"/>
      <c r="L275" s="2"/>
      <c r="M275" s="2"/>
      <c r="N275" s="2"/>
      <c r="O275" s="2"/>
      <c r="P275" s="2"/>
      <c r="Q275" s="2"/>
      <c r="R275" s="2"/>
      <c r="S275" s="2"/>
      <c r="T275" s="2"/>
      <c r="U275" s="2"/>
      <c r="V275" s="2"/>
      <c r="W275" s="2"/>
      <c r="X275" s="2"/>
      <c r="Y275" s="2"/>
      <c r="Z275" s="2"/>
    </row>
    <row r="276" spans="1:26" ht="15" customHeight="1">
      <c r="A276" s="2"/>
      <c r="B276" s="9"/>
      <c r="C276" s="3"/>
      <c r="D276" s="2"/>
      <c r="E276" s="2"/>
      <c r="F276" s="2"/>
      <c r="G276" s="2"/>
      <c r="H276" s="2"/>
      <c r="I276" s="2"/>
      <c r="J276" s="2"/>
      <c r="K276" s="2"/>
      <c r="L276" s="2"/>
      <c r="M276" s="2"/>
      <c r="N276" s="2"/>
      <c r="O276" s="2"/>
      <c r="P276" s="2"/>
      <c r="Q276" s="2"/>
      <c r="R276" s="2"/>
      <c r="S276" s="2"/>
      <c r="T276" s="2"/>
      <c r="U276" s="2"/>
      <c r="V276" s="2"/>
      <c r="W276" s="2"/>
      <c r="X276" s="2"/>
      <c r="Y276" s="2"/>
      <c r="Z276" s="2"/>
    </row>
    <row r="277" spans="1:26" ht="15" customHeight="1">
      <c r="A277" s="2"/>
      <c r="B277" s="9"/>
      <c r="C277" s="3"/>
      <c r="D277" s="2"/>
      <c r="E277" s="2"/>
      <c r="F277" s="2"/>
      <c r="G277" s="2"/>
      <c r="H277" s="2"/>
      <c r="I277" s="2"/>
      <c r="J277" s="2"/>
      <c r="K277" s="2"/>
      <c r="L277" s="2"/>
      <c r="M277" s="2"/>
      <c r="N277" s="2"/>
      <c r="O277" s="2"/>
      <c r="P277" s="2"/>
      <c r="Q277" s="2"/>
      <c r="R277" s="2"/>
      <c r="S277" s="2"/>
      <c r="T277" s="2"/>
      <c r="U277" s="2"/>
      <c r="V277" s="2"/>
      <c r="W277" s="2"/>
      <c r="X277" s="2"/>
      <c r="Y277" s="2"/>
      <c r="Z277" s="2"/>
    </row>
    <row r="278" spans="1:26" ht="15" customHeight="1">
      <c r="A278" s="2"/>
      <c r="B278" s="9"/>
      <c r="C278" s="3"/>
      <c r="D278" s="2"/>
      <c r="E278" s="2"/>
      <c r="F278" s="2"/>
      <c r="G278" s="2"/>
      <c r="H278" s="2"/>
      <c r="I278" s="2"/>
      <c r="J278" s="2"/>
      <c r="K278" s="2"/>
      <c r="L278" s="2"/>
      <c r="M278" s="2"/>
      <c r="N278" s="2"/>
      <c r="O278" s="2"/>
      <c r="P278" s="2"/>
      <c r="Q278" s="2"/>
      <c r="R278" s="2"/>
      <c r="S278" s="2"/>
      <c r="T278" s="2"/>
      <c r="U278" s="2"/>
      <c r="V278" s="2"/>
      <c r="W278" s="2"/>
      <c r="X278" s="2"/>
      <c r="Y278" s="2"/>
      <c r="Z278" s="2"/>
    </row>
    <row r="279" spans="1:26" ht="15" customHeight="1">
      <c r="A279" s="2"/>
      <c r="B279" s="9"/>
      <c r="C279" s="3"/>
      <c r="D279" s="2"/>
      <c r="E279" s="2"/>
      <c r="F279" s="2"/>
      <c r="G279" s="2"/>
      <c r="H279" s="2"/>
      <c r="I279" s="2"/>
      <c r="J279" s="2"/>
      <c r="K279" s="2"/>
      <c r="L279" s="2"/>
      <c r="M279" s="2"/>
      <c r="N279" s="2"/>
      <c r="O279" s="2"/>
      <c r="P279" s="2"/>
      <c r="Q279" s="2"/>
      <c r="R279" s="2"/>
      <c r="S279" s="2"/>
      <c r="T279" s="2"/>
      <c r="U279" s="2"/>
      <c r="V279" s="2"/>
      <c r="W279" s="2"/>
      <c r="X279" s="2"/>
      <c r="Y279" s="2"/>
      <c r="Z279" s="2"/>
    </row>
    <row r="280" spans="1:26" ht="15" customHeight="1">
      <c r="A280" s="2"/>
      <c r="B280" s="9"/>
      <c r="C280" s="3"/>
      <c r="D280" s="2"/>
      <c r="E280" s="2"/>
      <c r="F280" s="2"/>
      <c r="G280" s="2"/>
      <c r="H280" s="2"/>
      <c r="I280" s="2"/>
      <c r="J280" s="2"/>
      <c r="K280" s="2"/>
      <c r="L280" s="2"/>
      <c r="M280" s="2"/>
      <c r="N280" s="2"/>
      <c r="O280" s="2"/>
      <c r="P280" s="2"/>
      <c r="Q280" s="2"/>
      <c r="R280" s="2"/>
      <c r="S280" s="2"/>
      <c r="T280" s="2"/>
      <c r="U280" s="2"/>
      <c r="V280" s="2"/>
      <c r="W280" s="2"/>
      <c r="X280" s="2"/>
      <c r="Y280" s="2"/>
      <c r="Z280" s="2"/>
    </row>
    <row r="281" spans="1:26" ht="15" customHeight="1">
      <c r="A281" s="2"/>
      <c r="B281" s="9"/>
      <c r="C281" s="3"/>
      <c r="D281" s="2"/>
      <c r="E281" s="2"/>
      <c r="F281" s="2"/>
      <c r="G281" s="2"/>
      <c r="H281" s="2"/>
      <c r="I281" s="2"/>
      <c r="J281" s="2"/>
      <c r="K281" s="2"/>
      <c r="L281" s="2"/>
      <c r="M281" s="2"/>
      <c r="N281" s="2"/>
      <c r="O281" s="2"/>
      <c r="P281" s="2"/>
      <c r="Q281" s="2"/>
      <c r="R281" s="2"/>
      <c r="S281" s="2"/>
      <c r="T281" s="2"/>
      <c r="U281" s="2"/>
      <c r="V281" s="2"/>
      <c r="W281" s="2"/>
      <c r="X281" s="2"/>
      <c r="Y281" s="2"/>
      <c r="Z281" s="2"/>
    </row>
    <row r="282" spans="1:26" ht="15" customHeight="1">
      <c r="A282" s="2"/>
      <c r="B282" s="9"/>
      <c r="C282" s="3"/>
      <c r="D282" s="2"/>
      <c r="E282" s="2"/>
      <c r="F282" s="2"/>
      <c r="G282" s="2"/>
      <c r="H282" s="2"/>
      <c r="I282" s="2"/>
      <c r="J282" s="2"/>
      <c r="K282" s="2"/>
      <c r="L282" s="2"/>
      <c r="M282" s="2"/>
      <c r="N282" s="2"/>
      <c r="O282" s="2"/>
      <c r="P282" s="2"/>
      <c r="Q282" s="2"/>
      <c r="R282" s="2"/>
      <c r="S282" s="2"/>
      <c r="T282" s="2"/>
      <c r="U282" s="2"/>
      <c r="V282" s="2"/>
      <c r="W282" s="2"/>
      <c r="X282" s="2"/>
      <c r="Y282" s="2"/>
      <c r="Z282" s="2"/>
    </row>
    <row r="283" spans="1:26" ht="15" customHeight="1">
      <c r="A283" s="2"/>
      <c r="B283" s="9"/>
      <c r="C283" s="3"/>
      <c r="D283" s="2"/>
      <c r="E283" s="2"/>
      <c r="F283" s="2"/>
      <c r="G283" s="2"/>
      <c r="H283" s="2"/>
      <c r="I283" s="2"/>
      <c r="J283" s="2"/>
      <c r="K283" s="2"/>
      <c r="L283" s="2"/>
      <c r="M283" s="2"/>
      <c r="N283" s="2"/>
      <c r="O283" s="2"/>
      <c r="P283" s="2"/>
      <c r="Q283" s="2"/>
      <c r="R283" s="2"/>
      <c r="S283" s="2"/>
      <c r="T283" s="2"/>
      <c r="U283" s="2"/>
      <c r="V283" s="2"/>
      <c r="W283" s="2"/>
      <c r="X283" s="2"/>
      <c r="Y283" s="2"/>
      <c r="Z283" s="2"/>
    </row>
    <row r="284" spans="1:26" ht="15" customHeight="1">
      <c r="A284" s="2"/>
      <c r="B284" s="9"/>
      <c r="C284" s="3"/>
      <c r="D284" s="2"/>
      <c r="E284" s="2"/>
      <c r="F284" s="2"/>
      <c r="G284" s="2"/>
      <c r="H284" s="2"/>
      <c r="I284" s="2"/>
      <c r="J284" s="2"/>
      <c r="K284" s="2"/>
      <c r="L284" s="2"/>
      <c r="M284" s="2"/>
      <c r="N284" s="2"/>
      <c r="O284" s="2"/>
      <c r="P284" s="2"/>
      <c r="Q284" s="2"/>
      <c r="R284" s="2"/>
      <c r="S284" s="2"/>
      <c r="T284" s="2"/>
      <c r="U284" s="2"/>
      <c r="V284" s="2"/>
      <c r="W284" s="2"/>
      <c r="X284" s="2"/>
      <c r="Y284" s="2"/>
      <c r="Z284" s="2"/>
    </row>
    <row r="285" spans="1:26" ht="15" customHeight="1">
      <c r="A285" s="2"/>
      <c r="B285" s="9"/>
      <c r="C285" s="3"/>
      <c r="D285" s="2"/>
      <c r="E285" s="2"/>
      <c r="F285" s="2"/>
      <c r="G285" s="2"/>
      <c r="H285" s="2"/>
      <c r="I285" s="2"/>
      <c r="J285" s="2"/>
      <c r="K285" s="2"/>
      <c r="L285" s="2"/>
      <c r="M285" s="2"/>
      <c r="N285" s="2"/>
      <c r="O285" s="2"/>
      <c r="P285" s="2"/>
      <c r="Q285" s="2"/>
      <c r="R285" s="2"/>
      <c r="S285" s="2"/>
      <c r="T285" s="2"/>
      <c r="U285" s="2"/>
      <c r="V285" s="2"/>
      <c r="W285" s="2"/>
      <c r="X285" s="2"/>
      <c r="Y285" s="2"/>
      <c r="Z285" s="2"/>
    </row>
    <row r="286" spans="1:26" ht="15" customHeight="1">
      <c r="A286" s="2"/>
      <c r="B286" s="9"/>
      <c r="C286" s="3"/>
      <c r="D286" s="2"/>
      <c r="E286" s="2"/>
      <c r="F286" s="2"/>
      <c r="G286" s="2"/>
      <c r="H286" s="2"/>
      <c r="I286" s="2"/>
      <c r="J286" s="2"/>
      <c r="K286" s="2"/>
      <c r="L286" s="2"/>
      <c r="M286" s="2"/>
      <c r="N286" s="2"/>
      <c r="O286" s="2"/>
      <c r="P286" s="2"/>
      <c r="Q286" s="2"/>
      <c r="R286" s="2"/>
      <c r="S286" s="2"/>
      <c r="T286" s="2"/>
      <c r="U286" s="2"/>
      <c r="V286" s="2"/>
      <c r="W286" s="2"/>
      <c r="X286" s="2"/>
      <c r="Y286" s="2"/>
      <c r="Z286" s="2"/>
    </row>
    <row r="287" spans="1:26" ht="15" customHeight="1">
      <c r="A287" s="2"/>
      <c r="B287" s="9"/>
      <c r="C287" s="3"/>
      <c r="D287" s="2"/>
      <c r="E287" s="2"/>
      <c r="F287" s="2"/>
      <c r="G287" s="2"/>
      <c r="H287" s="2"/>
      <c r="I287" s="2"/>
      <c r="J287" s="2"/>
      <c r="K287" s="2"/>
      <c r="L287" s="2"/>
      <c r="M287" s="2"/>
      <c r="N287" s="2"/>
      <c r="O287" s="2"/>
      <c r="P287" s="2"/>
      <c r="Q287" s="2"/>
      <c r="R287" s="2"/>
      <c r="S287" s="2"/>
      <c r="T287" s="2"/>
      <c r="U287" s="2"/>
      <c r="V287" s="2"/>
      <c r="W287" s="2"/>
      <c r="X287" s="2"/>
      <c r="Y287" s="2"/>
      <c r="Z287" s="2"/>
    </row>
    <row r="288" spans="1:26" ht="15" customHeight="1">
      <c r="A288" s="2"/>
      <c r="B288" s="9"/>
      <c r="C288" s="3"/>
      <c r="D288" s="2"/>
      <c r="E288" s="2"/>
      <c r="F288" s="2"/>
      <c r="G288" s="2"/>
      <c r="H288" s="2"/>
      <c r="I288" s="2"/>
      <c r="J288" s="2"/>
      <c r="K288" s="2"/>
      <c r="L288" s="2"/>
      <c r="M288" s="2"/>
      <c r="N288" s="2"/>
      <c r="O288" s="2"/>
      <c r="P288" s="2"/>
      <c r="Q288" s="2"/>
      <c r="R288" s="2"/>
      <c r="S288" s="2"/>
      <c r="T288" s="2"/>
      <c r="U288" s="2"/>
      <c r="V288" s="2"/>
      <c r="W288" s="2"/>
      <c r="X288" s="2"/>
      <c r="Y288" s="2"/>
      <c r="Z288" s="2"/>
    </row>
    <row r="289" spans="1:26" ht="15" customHeight="1">
      <c r="A289" s="2"/>
      <c r="B289" s="9"/>
      <c r="C289" s="3"/>
      <c r="D289" s="2"/>
      <c r="E289" s="2"/>
      <c r="F289" s="2"/>
      <c r="G289" s="2"/>
      <c r="H289" s="2"/>
      <c r="I289" s="2"/>
      <c r="J289" s="2"/>
      <c r="K289" s="2"/>
      <c r="L289" s="2"/>
      <c r="M289" s="2"/>
      <c r="N289" s="2"/>
      <c r="O289" s="2"/>
      <c r="P289" s="2"/>
      <c r="Q289" s="2"/>
      <c r="R289" s="2"/>
      <c r="S289" s="2"/>
      <c r="T289" s="2"/>
      <c r="U289" s="2"/>
      <c r="V289" s="2"/>
      <c r="W289" s="2"/>
      <c r="X289" s="2"/>
      <c r="Y289" s="2"/>
      <c r="Z289" s="2"/>
    </row>
    <row r="290" spans="1:26" ht="15" customHeight="1">
      <c r="A290" s="2"/>
      <c r="B290" s="9"/>
      <c r="C290" s="3"/>
      <c r="D290" s="2"/>
      <c r="E290" s="2"/>
      <c r="F290" s="2"/>
      <c r="G290" s="2"/>
      <c r="H290" s="2"/>
      <c r="I290" s="2"/>
      <c r="J290" s="2"/>
      <c r="K290" s="2"/>
      <c r="L290" s="2"/>
      <c r="M290" s="2"/>
      <c r="N290" s="2"/>
      <c r="O290" s="2"/>
      <c r="P290" s="2"/>
      <c r="Q290" s="2"/>
      <c r="R290" s="2"/>
      <c r="S290" s="2"/>
      <c r="T290" s="2"/>
      <c r="U290" s="2"/>
      <c r="V290" s="2"/>
      <c r="W290" s="2"/>
      <c r="X290" s="2"/>
      <c r="Y290" s="2"/>
      <c r="Z290" s="2"/>
    </row>
    <row r="291" spans="1:26" ht="15" customHeight="1">
      <c r="A291" s="2"/>
      <c r="B291" s="9"/>
      <c r="C291" s="3"/>
      <c r="D291" s="2"/>
      <c r="E291" s="2"/>
      <c r="F291" s="2"/>
      <c r="G291" s="2"/>
      <c r="H291" s="2"/>
      <c r="I291" s="2"/>
      <c r="J291" s="2"/>
      <c r="K291" s="2"/>
      <c r="L291" s="2"/>
      <c r="M291" s="2"/>
      <c r="N291" s="2"/>
      <c r="O291" s="2"/>
      <c r="P291" s="2"/>
      <c r="Q291" s="2"/>
      <c r="R291" s="2"/>
      <c r="S291" s="2"/>
      <c r="T291" s="2"/>
      <c r="U291" s="2"/>
      <c r="V291" s="2"/>
      <c r="W291" s="2"/>
      <c r="X291" s="2"/>
      <c r="Y291" s="2"/>
      <c r="Z291" s="2"/>
    </row>
    <row r="292" spans="1:26" ht="15" customHeight="1">
      <c r="A292" s="2"/>
      <c r="B292" s="9"/>
      <c r="C292" s="3"/>
      <c r="D292" s="2"/>
      <c r="E292" s="2"/>
      <c r="F292" s="2"/>
      <c r="G292" s="2"/>
      <c r="H292" s="2"/>
      <c r="I292" s="2"/>
      <c r="J292" s="2"/>
      <c r="K292" s="2"/>
      <c r="L292" s="2"/>
      <c r="M292" s="2"/>
      <c r="N292" s="2"/>
      <c r="O292" s="2"/>
      <c r="P292" s="2"/>
      <c r="Q292" s="2"/>
      <c r="R292" s="2"/>
      <c r="S292" s="2"/>
      <c r="T292" s="2"/>
      <c r="U292" s="2"/>
      <c r="V292" s="2"/>
      <c r="W292" s="2"/>
      <c r="X292" s="2"/>
      <c r="Y292" s="2"/>
      <c r="Z292" s="2"/>
    </row>
    <row r="293" spans="1:26" ht="15" customHeight="1">
      <c r="A293" s="2"/>
      <c r="B293" s="9"/>
      <c r="C293" s="3"/>
      <c r="D293" s="2"/>
      <c r="E293" s="2"/>
      <c r="F293" s="2"/>
      <c r="G293" s="2"/>
      <c r="H293" s="2"/>
      <c r="I293" s="2"/>
      <c r="J293" s="2"/>
      <c r="K293" s="2"/>
      <c r="L293" s="2"/>
      <c r="M293" s="2"/>
      <c r="N293" s="2"/>
      <c r="O293" s="2"/>
      <c r="P293" s="2"/>
      <c r="Q293" s="2"/>
      <c r="R293" s="2"/>
      <c r="S293" s="2"/>
      <c r="T293" s="2"/>
      <c r="U293" s="2"/>
      <c r="V293" s="2"/>
      <c r="W293" s="2"/>
      <c r="X293" s="2"/>
      <c r="Y293" s="2"/>
      <c r="Z293" s="2"/>
    </row>
    <row r="294" spans="1:26" ht="15" customHeight="1">
      <c r="A294" s="2"/>
      <c r="B294" s="9"/>
      <c r="C294" s="3"/>
      <c r="D294" s="2"/>
      <c r="E294" s="2"/>
      <c r="F294" s="2"/>
      <c r="G294" s="2"/>
      <c r="H294" s="2"/>
      <c r="I294" s="2"/>
      <c r="J294" s="2"/>
      <c r="K294" s="2"/>
      <c r="L294" s="2"/>
      <c r="M294" s="2"/>
      <c r="N294" s="2"/>
      <c r="O294" s="2"/>
      <c r="P294" s="2"/>
      <c r="Q294" s="2"/>
      <c r="R294" s="2"/>
      <c r="S294" s="2"/>
      <c r="T294" s="2"/>
      <c r="U294" s="2"/>
      <c r="V294" s="2"/>
      <c r="W294" s="2"/>
      <c r="X294" s="2"/>
      <c r="Y294" s="2"/>
      <c r="Z294" s="2"/>
    </row>
    <row r="295" spans="1:26" ht="15" customHeight="1">
      <c r="A295" s="2"/>
      <c r="B295" s="9"/>
      <c r="C295" s="3"/>
      <c r="D295" s="2"/>
      <c r="E295" s="2"/>
      <c r="F295" s="2"/>
      <c r="G295" s="2"/>
      <c r="H295" s="2"/>
      <c r="I295" s="2"/>
      <c r="J295" s="2"/>
      <c r="K295" s="2"/>
      <c r="L295" s="2"/>
      <c r="M295" s="2"/>
      <c r="N295" s="2"/>
      <c r="O295" s="2"/>
      <c r="P295" s="2"/>
      <c r="Q295" s="2"/>
      <c r="R295" s="2"/>
      <c r="S295" s="2"/>
      <c r="T295" s="2"/>
      <c r="U295" s="2"/>
      <c r="V295" s="2"/>
      <c r="W295" s="2"/>
      <c r="X295" s="2"/>
      <c r="Y295" s="2"/>
      <c r="Z295" s="2"/>
    </row>
    <row r="296" spans="1:26" ht="15" customHeight="1">
      <c r="A296" s="2"/>
      <c r="B296" s="9"/>
      <c r="C296" s="3"/>
      <c r="D296" s="2"/>
      <c r="E296" s="2"/>
      <c r="F296" s="2"/>
      <c r="G296" s="2"/>
      <c r="H296" s="2"/>
      <c r="I296" s="2"/>
      <c r="J296" s="2"/>
      <c r="K296" s="2"/>
      <c r="L296" s="2"/>
      <c r="M296" s="2"/>
      <c r="N296" s="2"/>
      <c r="O296" s="2"/>
      <c r="P296" s="2"/>
      <c r="Q296" s="2"/>
      <c r="R296" s="2"/>
      <c r="S296" s="2"/>
      <c r="T296" s="2"/>
      <c r="U296" s="2"/>
      <c r="V296" s="2"/>
      <c r="W296" s="2"/>
      <c r="X296" s="2"/>
      <c r="Y296" s="2"/>
      <c r="Z296" s="2"/>
    </row>
    <row r="297" spans="1:26" ht="15" customHeight="1">
      <c r="A297" s="2"/>
      <c r="B297" s="9"/>
      <c r="C297" s="3"/>
      <c r="D297" s="2"/>
      <c r="E297" s="2"/>
      <c r="F297" s="2"/>
      <c r="G297" s="2"/>
      <c r="H297" s="2"/>
      <c r="I297" s="2"/>
      <c r="J297" s="2"/>
      <c r="K297" s="2"/>
      <c r="L297" s="2"/>
      <c r="M297" s="2"/>
      <c r="N297" s="2"/>
      <c r="O297" s="2"/>
      <c r="P297" s="2"/>
      <c r="Q297" s="2"/>
      <c r="R297" s="2"/>
      <c r="S297" s="2"/>
      <c r="T297" s="2"/>
      <c r="U297" s="2"/>
      <c r="V297" s="2"/>
      <c r="W297" s="2"/>
      <c r="X297" s="2"/>
      <c r="Y297" s="2"/>
      <c r="Z297" s="2"/>
    </row>
    <row r="298" spans="1:26" ht="15" customHeight="1">
      <c r="A298" s="2"/>
      <c r="B298" s="9"/>
      <c r="C298" s="3"/>
      <c r="D298" s="2"/>
      <c r="E298" s="2"/>
      <c r="F298" s="2"/>
      <c r="G298" s="2"/>
      <c r="H298" s="2"/>
      <c r="I298" s="2"/>
      <c r="J298" s="2"/>
      <c r="K298" s="2"/>
      <c r="L298" s="2"/>
      <c r="M298" s="2"/>
      <c r="N298" s="2"/>
      <c r="O298" s="2"/>
      <c r="P298" s="2"/>
      <c r="Q298" s="2"/>
      <c r="R298" s="2"/>
      <c r="S298" s="2"/>
      <c r="T298" s="2"/>
      <c r="U298" s="2"/>
      <c r="V298" s="2"/>
      <c r="W298" s="2"/>
      <c r="X298" s="2"/>
      <c r="Y298" s="2"/>
      <c r="Z298" s="2"/>
    </row>
    <row r="299" spans="1:26" ht="15" customHeight="1">
      <c r="A299" s="2"/>
      <c r="B299" s="9"/>
      <c r="C299" s="3"/>
      <c r="D299" s="2"/>
      <c r="E299" s="2"/>
      <c r="F299" s="2"/>
      <c r="G299" s="2"/>
      <c r="H299" s="2"/>
      <c r="I299" s="2"/>
      <c r="J299" s="2"/>
      <c r="K299" s="2"/>
      <c r="L299" s="2"/>
      <c r="M299" s="2"/>
      <c r="N299" s="2"/>
      <c r="O299" s="2"/>
      <c r="P299" s="2"/>
      <c r="Q299" s="2"/>
      <c r="R299" s="2"/>
      <c r="S299" s="2"/>
      <c r="T299" s="2"/>
      <c r="U299" s="2"/>
      <c r="V299" s="2"/>
      <c r="W299" s="2"/>
      <c r="X299" s="2"/>
      <c r="Y299" s="2"/>
      <c r="Z299" s="2"/>
    </row>
    <row r="300" spans="1:26" ht="15" customHeight="1">
      <c r="A300" s="2"/>
      <c r="B300" s="9"/>
      <c r="C300" s="3"/>
      <c r="D300" s="2"/>
      <c r="E300" s="2"/>
      <c r="F300" s="2"/>
      <c r="G300" s="2"/>
      <c r="H300" s="2"/>
      <c r="I300" s="2"/>
      <c r="J300" s="2"/>
      <c r="K300" s="2"/>
      <c r="L300" s="2"/>
      <c r="M300" s="2"/>
      <c r="N300" s="2"/>
      <c r="O300" s="2"/>
      <c r="P300" s="2"/>
      <c r="Q300" s="2"/>
      <c r="R300" s="2"/>
      <c r="S300" s="2"/>
      <c r="T300" s="2"/>
      <c r="U300" s="2"/>
      <c r="V300" s="2"/>
      <c r="W300" s="2"/>
      <c r="X300" s="2"/>
      <c r="Y300" s="2"/>
      <c r="Z300" s="2"/>
    </row>
    <row r="301" spans="1:26" ht="15" customHeight="1">
      <c r="A301" s="2"/>
      <c r="B301" s="9"/>
      <c r="C301" s="3"/>
      <c r="D301" s="2"/>
      <c r="E301" s="2"/>
      <c r="F301" s="2"/>
      <c r="G301" s="2"/>
      <c r="H301" s="2"/>
      <c r="I301" s="2"/>
      <c r="J301" s="2"/>
      <c r="K301" s="2"/>
      <c r="L301" s="2"/>
      <c r="M301" s="2"/>
      <c r="N301" s="2"/>
      <c r="O301" s="2"/>
      <c r="P301" s="2"/>
      <c r="Q301" s="2"/>
      <c r="R301" s="2"/>
      <c r="S301" s="2"/>
      <c r="T301" s="2"/>
      <c r="U301" s="2"/>
      <c r="V301" s="2"/>
      <c r="W301" s="2"/>
      <c r="X301" s="2"/>
      <c r="Y301" s="2"/>
      <c r="Z301" s="2"/>
    </row>
    <row r="302" spans="1:26" ht="15" customHeight="1">
      <c r="A302" s="2"/>
      <c r="B302" s="9"/>
      <c r="C302" s="3"/>
      <c r="D302" s="2"/>
      <c r="E302" s="2"/>
      <c r="F302" s="2"/>
      <c r="G302" s="2"/>
      <c r="H302" s="2"/>
      <c r="I302" s="2"/>
      <c r="J302" s="2"/>
      <c r="K302" s="2"/>
      <c r="L302" s="2"/>
      <c r="M302" s="2"/>
      <c r="N302" s="2"/>
      <c r="O302" s="2"/>
      <c r="P302" s="2"/>
      <c r="Q302" s="2"/>
      <c r="R302" s="2"/>
      <c r="S302" s="2"/>
      <c r="T302" s="2"/>
      <c r="U302" s="2"/>
      <c r="V302" s="2"/>
      <c r="W302" s="2"/>
      <c r="X302" s="2"/>
      <c r="Y302" s="2"/>
      <c r="Z302" s="2"/>
    </row>
    <row r="303" spans="1:26" ht="15" customHeight="1">
      <c r="A303" s="2"/>
      <c r="B303" s="9"/>
      <c r="C303" s="3"/>
      <c r="D303" s="2"/>
      <c r="E303" s="2"/>
      <c r="F303" s="2"/>
      <c r="G303" s="2"/>
      <c r="H303" s="2"/>
      <c r="I303" s="2"/>
      <c r="J303" s="2"/>
      <c r="K303" s="2"/>
      <c r="L303" s="2"/>
      <c r="M303" s="2"/>
      <c r="N303" s="2"/>
      <c r="O303" s="2"/>
      <c r="P303" s="2"/>
      <c r="Q303" s="2"/>
      <c r="R303" s="2"/>
      <c r="S303" s="2"/>
      <c r="T303" s="2"/>
      <c r="U303" s="2"/>
      <c r="V303" s="2"/>
      <c r="W303" s="2"/>
      <c r="X303" s="2"/>
      <c r="Y303" s="2"/>
      <c r="Z303" s="2"/>
    </row>
    <row r="304" spans="1:26" ht="15" customHeight="1">
      <c r="A304" s="2"/>
      <c r="B304" s="9"/>
      <c r="C304" s="3"/>
      <c r="D304" s="2"/>
      <c r="E304" s="2"/>
      <c r="F304" s="2"/>
      <c r="G304" s="2"/>
      <c r="H304" s="2"/>
      <c r="I304" s="2"/>
      <c r="J304" s="2"/>
      <c r="K304" s="2"/>
      <c r="L304" s="2"/>
      <c r="M304" s="2"/>
      <c r="N304" s="2"/>
      <c r="O304" s="2"/>
      <c r="P304" s="2"/>
      <c r="Q304" s="2"/>
      <c r="R304" s="2"/>
      <c r="S304" s="2"/>
      <c r="T304" s="2"/>
      <c r="U304" s="2"/>
      <c r="V304" s="2"/>
      <c r="W304" s="2"/>
      <c r="X304" s="2"/>
      <c r="Y304" s="2"/>
      <c r="Z304" s="2"/>
    </row>
    <row r="305" spans="1:26" ht="15" customHeight="1">
      <c r="A305" s="2"/>
      <c r="B305" s="9"/>
      <c r="C305" s="3"/>
      <c r="D305" s="2"/>
      <c r="E305" s="2"/>
      <c r="F305" s="2"/>
      <c r="G305" s="2"/>
      <c r="H305" s="2"/>
      <c r="I305" s="2"/>
      <c r="J305" s="2"/>
      <c r="K305" s="2"/>
      <c r="L305" s="2"/>
      <c r="M305" s="2"/>
      <c r="N305" s="2"/>
      <c r="O305" s="2"/>
      <c r="P305" s="2"/>
      <c r="Q305" s="2"/>
      <c r="R305" s="2"/>
      <c r="S305" s="2"/>
      <c r="T305" s="2"/>
      <c r="U305" s="2"/>
      <c r="V305" s="2"/>
      <c r="W305" s="2"/>
      <c r="X305" s="2"/>
      <c r="Y305" s="2"/>
      <c r="Z305" s="2"/>
    </row>
    <row r="306" spans="1:26" ht="15" customHeight="1">
      <c r="A306" s="2"/>
      <c r="B306" s="9"/>
      <c r="C306" s="3"/>
      <c r="D306" s="2"/>
      <c r="E306" s="2"/>
      <c r="F306" s="2"/>
      <c r="G306" s="2"/>
      <c r="H306" s="2"/>
      <c r="I306" s="2"/>
      <c r="J306" s="2"/>
      <c r="K306" s="2"/>
      <c r="L306" s="2"/>
      <c r="M306" s="2"/>
      <c r="N306" s="2"/>
      <c r="O306" s="2"/>
      <c r="P306" s="2"/>
      <c r="Q306" s="2"/>
      <c r="R306" s="2"/>
      <c r="S306" s="2"/>
      <c r="T306" s="2"/>
      <c r="U306" s="2"/>
      <c r="V306" s="2"/>
      <c r="W306" s="2"/>
      <c r="X306" s="2"/>
      <c r="Y306" s="2"/>
      <c r="Z306" s="2"/>
    </row>
    <row r="307" spans="1:26" ht="15" customHeight="1">
      <c r="A307" s="2"/>
      <c r="B307" s="9"/>
      <c r="C307" s="3"/>
      <c r="D307" s="2"/>
      <c r="E307" s="2"/>
      <c r="F307" s="2"/>
      <c r="G307" s="2"/>
      <c r="H307" s="2"/>
      <c r="I307" s="2"/>
      <c r="J307" s="2"/>
      <c r="K307" s="2"/>
      <c r="L307" s="2"/>
      <c r="M307" s="2"/>
      <c r="N307" s="2"/>
      <c r="O307" s="2"/>
      <c r="P307" s="2"/>
      <c r="Q307" s="2"/>
      <c r="R307" s="2"/>
      <c r="S307" s="2"/>
      <c r="T307" s="2"/>
      <c r="U307" s="2"/>
      <c r="V307" s="2"/>
      <c r="W307" s="2"/>
      <c r="X307" s="2"/>
      <c r="Y307" s="2"/>
      <c r="Z307" s="2"/>
    </row>
    <row r="308" spans="1:26" ht="15" customHeight="1">
      <c r="A308" s="2"/>
      <c r="B308" s="9"/>
      <c r="C308" s="3"/>
      <c r="D308" s="2"/>
      <c r="E308" s="2"/>
      <c r="F308" s="2"/>
      <c r="G308" s="2"/>
      <c r="H308" s="2"/>
      <c r="I308" s="2"/>
      <c r="J308" s="2"/>
      <c r="K308" s="2"/>
      <c r="L308" s="2"/>
      <c r="M308" s="2"/>
      <c r="N308" s="2"/>
      <c r="O308" s="2"/>
      <c r="P308" s="2"/>
      <c r="Q308" s="2"/>
      <c r="R308" s="2"/>
      <c r="S308" s="2"/>
      <c r="T308" s="2"/>
      <c r="U308" s="2"/>
      <c r="V308" s="2"/>
      <c r="W308" s="2"/>
      <c r="X308" s="2"/>
      <c r="Y308" s="2"/>
      <c r="Z308" s="2"/>
    </row>
    <row r="309" spans="1:26" ht="15" customHeight="1">
      <c r="A309" s="2"/>
      <c r="B309" s="9"/>
      <c r="C309" s="3"/>
      <c r="D309" s="2"/>
      <c r="E309" s="2"/>
      <c r="F309" s="2"/>
      <c r="G309" s="2"/>
      <c r="H309" s="2"/>
      <c r="I309" s="2"/>
      <c r="J309" s="2"/>
      <c r="K309" s="2"/>
      <c r="L309" s="2"/>
      <c r="M309" s="2"/>
      <c r="N309" s="2"/>
      <c r="O309" s="2"/>
      <c r="P309" s="2"/>
      <c r="Q309" s="2"/>
      <c r="R309" s="2"/>
      <c r="S309" s="2"/>
      <c r="T309" s="2"/>
      <c r="U309" s="2"/>
      <c r="V309" s="2"/>
      <c r="W309" s="2"/>
      <c r="X309" s="2"/>
      <c r="Y309" s="2"/>
      <c r="Z309" s="2"/>
    </row>
    <row r="310" spans="1:26" ht="15" customHeight="1">
      <c r="A310" s="2"/>
      <c r="B310" s="9"/>
      <c r="C310" s="3"/>
      <c r="D310" s="2"/>
      <c r="E310" s="2"/>
      <c r="F310" s="2"/>
      <c r="G310" s="2"/>
      <c r="H310" s="2"/>
      <c r="I310" s="2"/>
      <c r="J310" s="2"/>
      <c r="K310" s="2"/>
      <c r="L310" s="2"/>
      <c r="M310" s="2"/>
      <c r="N310" s="2"/>
      <c r="O310" s="2"/>
      <c r="P310" s="2"/>
      <c r="Q310" s="2"/>
      <c r="R310" s="2"/>
      <c r="S310" s="2"/>
      <c r="T310" s="2"/>
      <c r="U310" s="2"/>
      <c r="V310" s="2"/>
      <c r="W310" s="2"/>
      <c r="X310" s="2"/>
      <c r="Y310" s="2"/>
      <c r="Z310" s="2"/>
    </row>
    <row r="311" spans="1:26" ht="15" customHeight="1">
      <c r="A311" s="2"/>
      <c r="B311" s="9"/>
      <c r="C311" s="3"/>
      <c r="D311" s="2"/>
      <c r="E311" s="2"/>
      <c r="F311" s="2"/>
      <c r="G311" s="2"/>
      <c r="H311" s="2"/>
      <c r="I311" s="2"/>
      <c r="J311" s="2"/>
      <c r="K311" s="2"/>
      <c r="L311" s="2"/>
      <c r="M311" s="2"/>
      <c r="N311" s="2"/>
      <c r="O311" s="2"/>
      <c r="P311" s="2"/>
      <c r="Q311" s="2"/>
      <c r="R311" s="2"/>
      <c r="S311" s="2"/>
      <c r="T311" s="2"/>
      <c r="U311" s="2"/>
      <c r="V311" s="2"/>
      <c r="W311" s="2"/>
      <c r="X311" s="2"/>
      <c r="Y311" s="2"/>
      <c r="Z311" s="2"/>
    </row>
    <row r="312" spans="1:26" ht="15" customHeight="1">
      <c r="A312" s="2"/>
      <c r="B312" s="9"/>
      <c r="C312" s="3"/>
      <c r="D312" s="2"/>
      <c r="E312" s="2"/>
      <c r="F312" s="2"/>
      <c r="G312" s="2"/>
      <c r="H312" s="2"/>
      <c r="I312" s="2"/>
      <c r="J312" s="2"/>
      <c r="K312" s="2"/>
      <c r="L312" s="2"/>
      <c r="M312" s="2"/>
      <c r="N312" s="2"/>
      <c r="O312" s="2"/>
      <c r="P312" s="2"/>
      <c r="Q312" s="2"/>
      <c r="R312" s="2"/>
      <c r="S312" s="2"/>
      <c r="T312" s="2"/>
      <c r="U312" s="2"/>
      <c r="V312" s="2"/>
      <c r="W312" s="2"/>
      <c r="X312" s="2"/>
      <c r="Y312" s="2"/>
      <c r="Z312" s="2"/>
    </row>
    <row r="313" spans="1:26" ht="15" customHeight="1">
      <c r="A313" s="2"/>
      <c r="B313" s="9"/>
      <c r="C313" s="3"/>
      <c r="D313" s="2"/>
      <c r="E313" s="2"/>
      <c r="F313" s="2"/>
      <c r="G313" s="2"/>
      <c r="H313" s="2"/>
      <c r="I313" s="2"/>
      <c r="J313" s="2"/>
      <c r="K313" s="2"/>
      <c r="L313" s="2"/>
      <c r="M313" s="2"/>
      <c r="N313" s="2"/>
      <c r="O313" s="2"/>
      <c r="P313" s="2"/>
      <c r="Q313" s="2"/>
      <c r="R313" s="2"/>
      <c r="S313" s="2"/>
      <c r="T313" s="2"/>
      <c r="U313" s="2"/>
      <c r="V313" s="2"/>
      <c r="W313" s="2"/>
      <c r="X313" s="2"/>
      <c r="Y313" s="2"/>
      <c r="Z313" s="2"/>
    </row>
    <row r="314" spans="1:26" ht="15" customHeight="1">
      <c r="A314" s="2"/>
      <c r="B314" s="9"/>
      <c r="C314" s="3"/>
      <c r="D314" s="2"/>
      <c r="E314" s="2"/>
      <c r="F314" s="2"/>
      <c r="G314" s="2"/>
      <c r="H314" s="2"/>
      <c r="I314" s="2"/>
      <c r="J314" s="2"/>
      <c r="K314" s="2"/>
      <c r="L314" s="2"/>
      <c r="M314" s="2"/>
      <c r="N314" s="2"/>
      <c r="O314" s="2"/>
      <c r="P314" s="2"/>
      <c r="Q314" s="2"/>
      <c r="R314" s="2"/>
      <c r="S314" s="2"/>
      <c r="T314" s="2"/>
      <c r="U314" s="2"/>
      <c r="V314" s="2"/>
      <c r="W314" s="2"/>
      <c r="X314" s="2"/>
      <c r="Y314" s="2"/>
      <c r="Z314" s="2"/>
    </row>
    <row r="315" spans="1:26" ht="15" customHeight="1">
      <c r="A315" s="2"/>
      <c r="B315" s="9"/>
      <c r="C315" s="3"/>
      <c r="D315" s="2"/>
      <c r="E315" s="2"/>
      <c r="F315" s="2"/>
      <c r="G315" s="2"/>
      <c r="H315" s="2"/>
      <c r="I315" s="2"/>
      <c r="J315" s="2"/>
      <c r="K315" s="2"/>
      <c r="L315" s="2"/>
      <c r="M315" s="2"/>
      <c r="N315" s="2"/>
      <c r="O315" s="2"/>
      <c r="P315" s="2"/>
      <c r="Q315" s="2"/>
      <c r="R315" s="2"/>
      <c r="S315" s="2"/>
      <c r="T315" s="2"/>
      <c r="U315" s="2"/>
      <c r="V315" s="2"/>
      <c r="W315" s="2"/>
      <c r="X315" s="2"/>
      <c r="Y315" s="2"/>
      <c r="Z315" s="2"/>
    </row>
    <row r="316" spans="1:26" ht="15" customHeight="1">
      <c r="A316" s="2"/>
      <c r="B316" s="9"/>
      <c r="C316" s="3"/>
      <c r="D316" s="2"/>
      <c r="E316" s="2"/>
      <c r="F316" s="2"/>
      <c r="G316" s="2"/>
      <c r="H316" s="2"/>
      <c r="I316" s="2"/>
      <c r="J316" s="2"/>
      <c r="K316" s="2"/>
      <c r="L316" s="2"/>
      <c r="M316" s="2"/>
      <c r="N316" s="2"/>
      <c r="O316" s="2"/>
      <c r="P316" s="2"/>
      <c r="Q316" s="2"/>
      <c r="R316" s="2"/>
      <c r="S316" s="2"/>
      <c r="T316" s="2"/>
      <c r="U316" s="2"/>
      <c r="V316" s="2"/>
      <c r="W316" s="2"/>
      <c r="X316" s="2"/>
      <c r="Y316" s="2"/>
      <c r="Z316" s="2"/>
    </row>
    <row r="317" spans="1:26" ht="15" customHeight="1">
      <c r="A317" s="2"/>
      <c r="B317" s="9"/>
      <c r="C317" s="3"/>
      <c r="D317" s="2"/>
      <c r="E317" s="2"/>
      <c r="F317" s="2"/>
      <c r="G317" s="2"/>
      <c r="H317" s="2"/>
      <c r="I317" s="2"/>
      <c r="J317" s="2"/>
      <c r="K317" s="2"/>
      <c r="L317" s="2"/>
      <c r="M317" s="2"/>
      <c r="N317" s="2"/>
      <c r="O317" s="2"/>
      <c r="P317" s="2"/>
      <c r="Q317" s="2"/>
      <c r="R317" s="2"/>
      <c r="S317" s="2"/>
      <c r="T317" s="2"/>
      <c r="U317" s="2"/>
      <c r="V317" s="2"/>
      <c r="W317" s="2"/>
      <c r="X317" s="2"/>
      <c r="Y317" s="2"/>
      <c r="Z317" s="2"/>
    </row>
    <row r="318" spans="1:26" ht="15" customHeight="1">
      <c r="A318" s="2"/>
      <c r="B318" s="9"/>
      <c r="C318" s="3"/>
      <c r="D318" s="2"/>
      <c r="E318" s="2"/>
      <c r="F318" s="2"/>
      <c r="G318" s="2"/>
      <c r="H318" s="2"/>
      <c r="I318" s="2"/>
      <c r="J318" s="2"/>
      <c r="K318" s="2"/>
      <c r="L318" s="2"/>
      <c r="M318" s="2"/>
      <c r="N318" s="2"/>
      <c r="O318" s="2"/>
      <c r="P318" s="2"/>
      <c r="Q318" s="2"/>
      <c r="R318" s="2"/>
      <c r="S318" s="2"/>
      <c r="T318" s="2"/>
      <c r="U318" s="2"/>
      <c r="V318" s="2"/>
      <c r="W318" s="2"/>
      <c r="X318" s="2"/>
      <c r="Y318" s="2"/>
      <c r="Z318" s="2"/>
    </row>
    <row r="319" spans="1:26" ht="15" customHeight="1">
      <c r="A319" s="2"/>
      <c r="B319" s="9"/>
      <c r="C319" s="3"/>
      <c r="D319" s="2"/>
      <c r="E319" s="2"/>
      <c r="F319" s="2"/>
      <c r="G319" s="2"/>
      <c r="H319" s="2"/>
      <c r="I319" s="2"/>
      <c r="J319" s="2"/>
      <c r="K319" s="2"/>
      <c r="L319" s="2"/>
      <c r="M319" s="2"/>
      <c r="N319" s="2"/>
      <c r="O319" s="2"/>
      <c r="P319" s="2"/>
      <c r="Q319" s="2"/>
      <c r="R319" s="2"/>
      <c r="S319" s="2"/>
      <c r="T319" s="2"/>
      <c r="U319" s="2"/>
      <c r="V319" s="2"/>
      <c r="W319" s="2"/>
      <c r="X319" s="2"/>
      <c r="Y319" s="2"/>
      <c r="Z319" s="2"/>
    </row>
    <row r="320" spans="1:26" ht="15" customHeight="1">
      <c r="A320" s="2"/>
      <c r="B320" s="9"/>
      <c r="C320" s="3"/>
      <c r="D320" s="2"/>
      <c r="E320" s="2"/>
      <c r="F320" s="2"/>
      <c r="G320" s="2"/>
      <c r="H320" s="2"/>
      <c r="I320" s="2"/>
      <c r="J320" s="2"/>
      <c r="K320" s="2"/>
      <c r="L320" s="2"/>
      <c r="M320" s="2"/>
      <c r="N320" s="2"/>
      <c r="O320" s="2"/>
      <c r="P320" s="2"/>
      <c r="Q320" s="2"/>
      <c r="R320" s="2"/>
      <c r="S320" s="2"/>
      <c r="T320" s="2"/>
      <c r="U320" s="2"/>
      <c r="V320" s="2"/>
      <c r="W320" s="2"/>
      <c r="X320" s="2"/>
      <c r="Y320" s="2"/>
      <c r="Z320" s="2"/>
    </row>
    <row r="321" spans="1:26" ht="15" customHeight="1">
      <c r="A321" s="2"/>
      <c r="B321" s="9"/>
      <c r="C321" s="3"/>
      <c r="D321" s="2"/>
      <c r="E321" s="2"/>
      <c r="F321" s="2"/>
      <c r="G321" s="2"/>
      <c r="H321" s="2"/>
      <c r="I321" s="2"/>
      <c r="J321" s="2"/>
      <c r="K321" s="2"/>
      <c r="L321" s="2"/>
      <c r="M321" s="2"/>
      <c r="N321" s="2"/>
      <c r="O321" s="2"/>
      <c r="P321" s="2"/>
      <c r="Q321" s="2"/>
      <c r="R321" s="2"/>
      <c r="S321" s="2"/>
      <c r="T321" s="2"/>
      <c r="U321" s="2"/>
      <c r="V321" s="2"/>
      <c r="W321" s="2"/>
      <c r="X321" s="2"/>
      <c r="Y321" s="2"/>
      <c r="Z321" s="2"/>
    </row>
    <row r="322" spans="1:26" ht="15" customHeight="1">
      <c r="A322" s="2"/>
      <c r="B322" s="9"/>
      <c r="C322" s="3"/>
      <c r="D322" s="2"/>
      <c r="E322" s="2"/>
      <c r="F322" s="2"/>
      <c r="G322" s="2"/>
      <c r="H322" s="2"/>
      <c r="I322" s="2"/>
      <c r="J322" s="2"/>
      <c r="K322" s="2"/>
      <c r="L322" s="2"/>
      <c r="M322" s="2"/>
      <c r="N322" s="2"/>
      <c r="O322" s="2"/>
      <c r="P322" s="2"/>
      <c r="Q322" s="2"/>
      <c r="R322" s="2"/>
      <c r="S322" s="2"/>
      <c r="T322" s="2"/>
      <c r="U322" s="2"/>
      <c r="V322" s="2"/>
      <c r="W322" s="2"/>
      <c r="X322" s="2"/>
      <c r="Y322" s="2"/>
      <c r="Z322" s="2"/>
    </row>
    <row r="323" spans="1:26" ht="15" customHeight="1">
      <c r="A323" s="2"/>
      <c r="B323" s="9"/>
      <c r="C323" s="3"/>
      <c r="D323" s="2"/>
      <c r="E323" s="2"/>
      <c r="F323" s="2"/>
      <c r="G323" s="2"/>
      <c r="H323" s="2"/>
      <c r="I323" s="2"/>
      <c r="J323" s="2"/>
      <c r="K323" s="2"/>
      <c r="L323" s="2"/>
      <c r="M323" s="2"/>
      <c r="N323" s="2"/>
      <c r="O323" s="2"/>
      <c r="P323" s="2"/>
      <c r="Q323" s="2"/>
      <c r="R323" s="2"/>
      <c r="S323" s="2"/>
      <c r="T323" s="2"/>
      <c r="U323" s="2"/>
      <c r="V323" s="2"/>
      <c r="W323" s="2"/>
      <c r="X323" s="2"/>
      <c r="Y323" s="2"/>
      <c r="Z323" s="2"/>
    </row>
    <row r="324" spans="1:26" ht="15" customHeight="1">
      <c r="A324" s="2"/>
      <c r="B324" s="9"/>
      <c r="C324" s="3"/>
      <c r="D324" s="2"/>
      <c r="E324" s="2"/>
      <c r="F324" s="2"/>
      <c r="G324" s="2"/>
      <c r="H324" s="2"/>
      <c r="I324" s="2"/>
      <c r="J324" s="2"/>
      <c r="K324" s="2"/>
      <c r="L324" s="2"/>
      <c r="M324" s="2"/>
      <c r="N324" s="2"/>
      <c r="O324" s="2"/>
      <c r="P324" s="2"/>
      <c r="Q324" s="2"/>
      <c r="R324" s="2"/>
      <c r="S324" s="2"/>
      <c r="T324" s="2"/>
      <c r="U324" s="2"/>
      <c r="V324" s="2"/>
      <c r="W324" s="2"/>
      <c r="X324" s="2"/>
      <c r="Y324" s="2"/>
      <c r="Z324" s="2"/>
    </row>
    <row r="325" spans="1:26" ht="15" customHeight="1">
      <c r="A325" s="2"/>
      <c r="B325" s="9"/>
      <c r="C325" s="3"/>
      <c r="D325" s="2"/>
      <c r="E325" s="2"/>
      <c r="F325" s="2"/>
      <c r="G325" s="2"/>
      <c r="H325" s="2"/>
      <c r="I325" s="2"/>
      <c r="J325" s="2"/>
      <c r="K325" s="2"/>
      <c r="L325" s="2"/>
      <c r="M325" s="2"/>
      <c r="N325" s="2"/>
      <c r="O325" s="2"/>
      <c r="P325" s="2"/>
      <c r="Q325" s="2"/>
      <c r="R325" s="2"/>
      <c r="S325" s="2"/>
      <c r="T325" s="2"/>
      <c r="U325" s="2"/>
      <c r="V325" s="2"/>
      <c r="W325" s="2"/>
      <c r="X325" s="2"/>
      <c r="Y325" s="2"/>
      <c r="Z325" s="2"/>
    </row>
    <row r="326" spans="1:26" ht="15" customHeight="1">
      <c r="A326" s="2"/>
      <c r="B326" s="9"/>
      <c r="C326" s="3"/>
      <c r="D326" s="2"/>
      <c r="E326" s="2"/>
      <c r="F326" s="2"/>
      <c r="G326" s="2"/>
      <c r="H326" s="2"/>
      <c r="I326" s="2"/>
      <c r="J326" s="2"/>
      <c r="K326" s="2"/>
      <c r="L326" s="2"/>
      <c r="M326" s="2"/>
      <c r="N326" s="2"/>
      <c r="O326" s="2"/>
      <c r="P326" s="2"/>
      <c r="Q326" s="2"/>
      <c r="R326" s="2"/>
      <c r="S326" s="2"/>
      <c r="T326" s="2"/>
      <c r="U326" s="2"/>
      <c r="V326" s="2"/>
      <c r="W326" s="2"/>
      <c r="X326" s="2"/>
      <c r="Y326" s="2"/>
      <c r="Z326" s="2"/>
    </row>
    <row r="327" spans="1:26" ht="15" customHeight="1">
      <c r="A327" s="2"/>
      <c r="B327" s="9"/>
      <c r="C327" s="3"/>
      <c r="D327" s="2"/>
      <c r="E327" s="2"/>
      <c r="F327" s="2"/>
      <c r="G327" s="2"/>
      <c r="H327" s="2"/>
      <c r="I327" s="2"/>
      <c r="J327" s="2"/>
      <c r="K327" s="2"/>
      <c r="L327" s="2"/>
      <c r="M327" s="2"/>
      <c r="N327" s="2"/>
      <c r="O327" s="2"/>
      <c r="P327" s="2"/>
      <c r="Q327" s="2"/>
      <c r="R327" s="2"/>
      <c r="S327" s="2"/>
      <c r="T327" s="2"/>
      <c r="U327" s="2"/>
      <c r="V327" s="2"/>
      <c r="W327" s="2"/>
      <c r="X327" s="2"/>
      <c r="Y327" s="2"/>
      <c r="Z327" s="2"/>
    </row>
    <row r="328" spans="1:26" ht="15" customHeight="1">
      <c r="A328" s="2"/>
      <c r="B328" s="9"/>
      <c r="C328" s="3"/>
      <c r="D328" s="2"/>
      <c r="E328" s="2"/>
      <c r="F328" s="2"/>
      <c r="G328" s="2"/>
      <c r="H328" s="2"/>
      <c r="I328" s="2"/>
      <c r="J328" s="2"/>
      <c r="K328" s="2"/>
      <c r="L328" s="2"/>
      <c r="M328" s="2"/>
      <c r="N328" s="2"/>
      <c r="O328" s="2"/>
      <c r="P328" s="2"/>
      <c r="Q328" s="2"/>
      <c r="R328" s="2"/>
      <c r="S328" s="2"/>
      <c r="T328" s="2"/>
      <c r="U328" s="2"/>
      <c r="V328" s="2"/>
      <c r="W328" s="2"/>
      <c r="X328" s="2"/>
      <c r="Y328" s="2"/>
      <c r="Z328" s="2"/>
    </row>
    <row r="329" spans="1:26" ht="15" customHeight="1">
      <c r="A329" s="2"/>
      <c r="B329" s="9"/>
      <c r="C329" s="3"/>
      <c r="D329" s="2"/>
      <c r="E329" s="2"/>
      <c r="F329" s="2"/>
      <c r="G329" s="2"/>
      <c r="H329" s="2"/>
      <c r="I329" s="2"/>
      <c r="J329" s="2"/>
      <c r="K329" s="2"/>
      <c r="L329" s="2"/>
      <c r="M329" s="2"/>
      <c r="N329" s="2"/>
      <c r="O329" s="2"/>
      <c r="P329" s="2"/>
      <c r="Q329" s="2"/>
      <c r="R329" s="2"/>
      <c r="S329" s="2"/>
      <c r="T329" s="2"/>
      <c r="U329" s="2"/>
      <c r="V329" s="2"/>
      <c r="W329" s="2"/>
      <c r="X329" s="2"/>
      <c r="Y329" s="2"/>
      <c r="Z329" s="2"/>
    </row>
    <row r="330" spans="1:26" ht="15" customHeight="1">
      <c r="A330" s="2"/>
      <c r="B330" s="9"/>
      <c r="C330" s="3"/>
      <c r="D330" s="2"/>
      <c r="E330" s="2"/>
      <c r="F330" s="2"/>
      <c r="G330" s="2"/>
      <c r="H330" s="2"/>
      <c r="I330" s="2"/>
      <c r="J330" s="2"/>
      <c r="K330" s="2"/>
      <c r="L330" s="2"/>
      <c r="M330" s="2"/>
      <c r="N330" s="2"/>
      <c r="O330" s="2"/>
      <c r="P330" s="2"/>
      <c r="Q330" s="2"/>
      <c r="R330" s="2"/>
      <c r="S330" s="2"/>
      <c r="T330" s="2"/>
      <c r="U330" s="2"/>
      <c r="V330" s="2"/>
      <c r="W330" s="2"/>
      <c r="X330" s="2"/>
      <c r="Y330" s="2"/>
      <c r="Z330" s="2"/>
    </row>
    <row r="331" spans="1:26" ht="15" customHeight="1">
      <c r="A331" s="2"/>
      <c r="B331" s="9"/>
      <c r="C331" s="3"/>
      <c r="D331" s="2"/>
      <c r="E331" s="2"/>
      <c r="F331" s="2"/>
      <c r="G331" s="2"/>
      <c r="H331" s="2"/>
      <c r="I331" s="2"/>
      <c r="J331" s="2"/>
      <c r="K331" s="2"/>
      <c r="L331" s="2"/>
      <c r="M331" s="2"/>
      <c r="N331" s="2"/>
      <c r="O331" s="2"/>
      <c r="P331" s="2"/>
      <c r="Q331" s="2"/>
      <c r="R331" s="2"/>
      <c r="S331" s="2"/>
      <c r="T331" s="2"/>
      <c r="U331" s="2"/>
      <c r="V331" s="2"/>
      <c r="W331" s="2"/>
      <c r="X331" s="2"/>
      <c r="Y331" s="2"/>
      <c r="Z331" s="2"/>
    </row>
    <row r="332" spans="1:26" ht="15" customHeight="1">
      <c r="A332" s="2"/>
      <c r="B332" s="9"/>
      <c r="C332" s="3"/>
      <c r="D332" s="2"/>
      <c r="E332" s="2"/>
      <c r="F332" s="2"/>
      <c r="G332" s="2"/>
      <c r="H332" s="2"/>
      <c r="I332" s="2"/>
      <c r="J332" s="2"/>
      <c r="K332" s="2"/>
      <c r="L332" s="2"/>
      <c r="M332" s="2"/>
      <c r="N332" s="2"/>
      <c r="O332" s="2"/>
      <c r="P332" s="2"/>
      <c r="Q332" s="2"/>
      <c r="R332" s="2"/>
      <c r="S332" s="2"/>
      <c r="T332" s="2"/>
      <c r="U332" s="2"/>
      <c r="V332" s="2"/>
      <c r="W332" s="2"/>
      <c r="X332" s="2"/>
      <c r="Y332" s="2"/>
      <c r="Z332" s="2"/>
    </row>
    <row r="333" spans="1:26" ht="15" customHeight="1">
      <c r="A333" s="2"/>
      <c r="B333" s="9"/>
      <c r="C333" s="3"/>
      <c r="D333" s="2"/>
      <c r="E333" s="2"/>
      <c r="F333" s="2"/>
      <c r="G333" s="2"/>
      <c r="H333" s="2"/>
      <c r="I333" s="2"/>
      <c r="J333" s="2"/>
      <c r="K333" s="2"/>
      <c r="L333" s="2"/>
      <c r="M333" s="2"/>
      <c r="N333" s="2"/>
      <c r="O333" s="2"/>
      <c r="P333" s="2"/>
      <c r="Q333" s="2"/>
      <c r="R333" s="2"/>
      <c r="S333" s="2"/>
      <c r="T333" s="2"/>
      <c r="U333" s="2"/>
      <c r="V333" s="2"/>
      <c r="W333" s="2"/>
      <c r="X333" s="2"/>
      <c r="Y333" s="2"/>
      <c r="Z333" s="2"/>
    </row>
    <row r="334" spans="1:26" ht="15" customHeight="1">
      <c r="A334" s="2"/>
      <c r="B334" s="9"/>
      <c r="C334" s="3"/>
      <c r="D334" s="2"/>
      <c r="E334" s="2"/>
      <c r="F334" s="2"/>
      <c r="G334" s="2"/>
      <c r="H334" s="2"/>
      <c r="I334" s="2"/>
      <c r="J334" s="2"/>
      <c r="K334" s="2"/>
      <c r="L334" s="2"/>
      <c r="M334" s="2"/>
      <c r="N334" s="2"/>
      <c r="O334" s="2"/>
      <c r="P334" s="2"/>
      <c r="Q334" s="2"/>
      <c r="R334" s="2"/>
      <c r="S334" s="2"/>
      <c r="T334" s="2"/>
      <c r="U334" s="2"/>
      <c r="V334" s="2"/>
      <c r="W334" s="2"/>
      <c r="X334" s="2"/>
      <c r="Y334" s="2"/>
      <c r="Z334" s="2"/>
    </row>
    <row r="335" spans="1:26" ht="15" customHeight="1">
      <c r="A335" s="2"/>
      <c r="B335" s="9"/>
      <c r="C335" s="3"/>
      <c r="D335" s="2"/>
      <c r="E335" s="2"/>
      <c r="F335" s="2"/>
      <c r="G335" s="2"/>
      <c r="H335" s="2"/>
      <c r="I335" s="2"/>
      <c r="J335" s="2"/>
      <c r="K335" s="2"/>
      <c r="L335" s="2"/>
      <c r="M335" s="2"/>
      <c r="N335" s="2"/>
      <c r="O335" s="2"/>
      <c r="P335" s="2"/>
      <c r="Q335" s="2"/>
      <c r="R335" s="2"/>
      <c r="S335" s="2"/>
      <c r="T335" s="2"/>
      <c r="U335" s="2"/>
      <c r="V335" s="2"/>
      <c r="W335" s="2"/>
      <c r="X335" s="2"/>
      <c r="Y335" s="2"/>
      <c r="Z335" s="2"/>
    </row>
    <row r="336" spans="1:26" ht="15" customHeight="1">
      <c r="A336" s="2"/>
      <c r="B336" s="9"/>
      <c r="C336" s="3"/>
      <c r="D336" s="2"/>
      <c r="E336" s="2"/>
      <c r="F336" s="2"/>
      <c r="G336" s="2"/>
      <c r="H336" s="2"/>
      <c r="I336" s="2"/>
      <c r="J336" s="2"/>
      <c r="K336" s="2"/>
      <c r="L336" s="2"/>
      <c r="M336" s="2"/>
      <c r="N336" s="2"/>
      <c r="O336" s="2"/>
      <c r="P336" s="2"/>
      <c r="Q336" s="2"/>
      <c r="R336" s="2"/>
      <c r="S336" s="2"/>
      <c r="T336" s="2"/>
      <c r="U336" s="2"/>
      <c r="V336" s="2"/>
      <c r="W336" s="2"/>
      <c r="X336" s="2"/>
      <c r="Y336" s="2"/>
      <c r="Z336" s="2"/>
    </row>
    <row r="337" spans="1:26" ht="15" customHeight="1">
      <c r="A337" s="2"/>
      <c r="B337" s="9"/>
      <c r="C337" s="3"/>
      <c r="D337" s="2"/>
      <c r="E337" s="2"/>
      <c r="F337" s="2"/>
      <c r="G337" s="2"/>
      <c r="H337" s="2"/>
      <c r="I337" s="2"/>
      <c r="J337" s="2"/>
      <c r="K337" s="2"/>
      <c r="L337" s="2"/>
      <c r="M337" s="2"/>
      <c r="N337" s="2"/>
      <c r="O337" s="2"/>
      <c r="P337" s="2"/>
      <c r="Q337" s="2"/>
      <c r="R337" s="2"/>
      <c r="S337" s="2"/>
      <c r="T337" s="2"/>
      <c r="U337" s="2"/>
      <c r="V337" s="2"/>
      <c r="W337" s="2"/>
      <c r="X337" s="2"/>
      <c r="Y337" s="2"/>
      <c r="Z337" s="2"/>
    </row>
    <row r="338" spans="1:26" ht="15" customHeight="1">
      <c r="A338" s="2"/>
      <c r="B338" s="9"/>
      <c r="C338" s="3"/>
      <c r="D338" s="2"/>
      <c r="E338" s="2"/>
      <c r="F338" s="2"/>
      <c r="G338" s="2"/>
      <c r="H338" s="2"/>
      <c r="I338" s="2"/>
      <c r="J338" s="2"/>
      <c r="K338" s="2"/>
      <c r="L338" s="2"/>
      <c r="M338" s="2"/>
      <c r="N338" s="2"/>
      <c r="O338" s="2"/>
      <c r="P338" s="2"/>
      <c r="Q338" s="2"/>
      <c r="R338" s="2"/>
      <c r="S338" s="2"/>
      <c r="T338" s="2"/>
      <c r="U338" s="2"/>
      <c r="V338" s="2"/>
      <c r="W338" s="2"/>
      <c r="X338" s="2"/>
      <c r="Y338" s="2"/>
      <c r="Z338" s="2"/>
    </row>
    <row r="339" spans="1:26" ht="15" customHeight="1">
      <c r="A339" s="2"/>
      <c r="B339" s="9"/>
      <c r="C339" s="3"/>
      <c r="D339" s="2"/>
      <c r="E339" s="2"/>
      <c r="F339" s="2"/>
      <c r="G339" s="2"/>
      <c r="H339" s="2"/>
      <c r="I339" s="2"/>
      <c r="J339" s="2"/>
      <c r="K339" s="2"/>
      <c r="L339" s="2"/>
      <c r="M339" s="2"/>
      <c r="N339" s="2"/>
      <c r="O339" s="2"/>
      <c r="P339" s="2"/>
      <c r="Q339" s="2"/>
      <c r="R339" s="2"/>
      <c r="S339" s="2"/>
      <c r="T339" s="2"/>
      <c r="U339" s="2"/>
      <c r="V339" s="2"/>
      <c r="W339" s="2"/>
      <c r="X339" s="2"/>
      <c r="Y339" s="2"/>
      <c r="Z339" s="2"/>
    </row>
    <row r="340" spans="1:26" ht="15" customHeight="1">
      <c r="A340" s="2"/>
      <c r="B340" s="9"/>
      <c r="C340" s="3"/>
      <c r="D340" s="2"/>
      <c r="E340" s="2"/>
      <c r="F340" s="2"/>
      <c r="G340" s="2"/>
      <c r="H340" s="2"/>
      <c r="I340" s="2"/>
      <c r="J340" s="2"/>
      <c r="K340" s="2"/>
      <c r="L340" s="2"/>
      <c r="M340" s="2"/>
      <c r="N340" s="2"/>
      <c r="O340" s="2"/>
      <c r="P340" s="2"/>
      <c r="Q340" s="2"/>
      <c r="R340" s="2"/>
      <c r="S340" s="2"/>
      <c r="T340" s="2"/>
      <c r="U340" s="2"/>
      <c r="V340" s="2"/>
      <c r="W340" s="2"/>
      <c r="X340" s="2"/>
      <c r="Y340" s="2"/>
      <c r="Z340" s="2"/>
    </row>
    <row r="341" spans="1:26" ht="15" customHeight="1">
      <c r="A341" s="2"/>
      <c r="B341" s="9"/>
      <c r="C341" s="3"/>
      <c r="D341" s="2"/>
      <c r="E341" s="2"/>
      <c r="F341" s="2"/>
      <c r="G341" s="2"/>
      <c r="H341" s="2"/>
      <c r="I341" s="2"/>
      <c r="J341" s="2"/>
      <c r="K341" s="2"/>
      <c r="L341" s="2"/>
      <c r="M341" s="2"/>
      <c r="N341" s="2"/>
      <c r="O341" s="2"/>
      <c r="P341" s="2"/>
      <c r="Q341" s="2"/>
      <c r="R341" s="2"/>
      <c r="S341" s="2"/>
      <c r="T341" s="2"/>
      <c r="U341" s="2"/>
      <c r="V341" s="2"/>
      <c r="W341" s="2"/>
      <c r="X341" s="2"/>
      <c r="Y341" s="2"/>
      <c r="Z341" s="2"/>
    </row>
    <row r="342" spans="1:26" ht="15" customHeight="1">
      <c r="A342" s="2"/>
      <c r="B342" s="9"/>
      <c r="C342" s="3"/>
      <c r="D342" s="2"/>
      <c r="E342" s="2"/>
      <c r="F342" s="2"/>
      <c r="G342" s="2"/>
      <c r="H342" s="2"/>
      <c r="I342" s="2"/>
      <c r="J342" s="2"/>
      <c r="K342" s="2"/>
      <c r="L342" s="2"/>
      <c r="M342" s="2"/>
      <c r="N342" s="2"/>
      <c r="O342" s="2"/>
      <c r="P342" s="2"/>
      <c r="Q342" s="2"/>
      <c r="R342" s="2"/>
      <c r="S342" s="2"/>
      <c r="T342" s="2"/>
      <c r="U342" s="2"/>
      <c r="V342" s="2"/>
      <c r="W342" s="2"/>
      <c r="X342" s="2"/>
      <c r="Y342" s="2"/>
      <c r="Z342" s="2"/>
    </row>
    <row r="343" spans="1:26" ht="15" customHeight="1">
      <c r="A343" s="2"/>
      <c r="B343" s="9"/>
      <c r="C343" s="3"/>
      <c r="D343" s="2"/>
      <c r="E343" s="2"/>
      <c r="F343" s="2"/>
      <c r="G343" s="2"/>
      <c r="H343" s="2"/>
      <c r="I343" s="2"/>
      <c r="J343" s="2"/>
      <c r="K343" s="2"/>
      <c r="L343" s="2"/>
      <c r="M343" s="2"/>
      <c r="N343" s="2"/>
      <c r="O343" s="2"/>
      <c r="P343" s="2"/>
      <c r="Q343" s="2"/>
      <c r="R343" s="2"/>
      <c r="S343" s="2"/>
      <c r="T343" s="2"/>
      <c r="U343" s="2"/>
      <c r="V343" s="2"/>
      <c r="W343" s="2"/>
      <c r="X343" s="2"/>
      <c r="Y343" s="2"/>
      <c r="Z343" s="2"/>
    </row>
    <row r="344" spans="1:26" ht="15" customHeight="1">
      <c r="A344" s="2"/>
      <c r="B344" s="9"/>
      <c r="C344" s="3"/>
      <c r="D344" s="2"/>
      <c r="E344" s="2"/>
      <c r="F344" s="2"/>
      <c r="G344" s="2"/>
      <c r="H344" s="2"/>
      <c r="I344" s="2"/>
      <c r="J344" s="2"/>
      <c r="K344" s="2"/>
      <c r="L344" s="2"/>
      <c r="M344" s="2"/>
      <c r="N344" s="2"/>
      <c r="O344" s="2"/>
      <c r="P344" s="2"/>
      <c r="Q344" s="2"/>
      <c r="R344" s="2"/>
      <c r="S344" s="2"/>
      <c r="T344" s="2"/>
      <c r="U344" s="2"/>
      <c r="V344" s="2"/>
      <c r="W344" s="2"/>
      <c r="X344" s="2"/>
      <c r="Y344" s="2"/>
      <c r="Z344" s="2"/>
    </row>
    <row r="345" spans="1:26" ht="15" customHeight="1">
      <c r="A345" s="2"/>
      <c r="B345" s="9"/>
      <c r="C345" s="3"/>
      <c r="D345" s="2"/>
      <c r="E345" s="2"/>
      <c r="F345" s="2"/>
      <c r="G345" s="2"/>
      <c r="H345" s="2"/>
      <c r="I345" s="2"/>
      <c r="J345" s="2"/>
      <c r="K345" s="2"/>
      <c r="L345" s="2"/>
      <c r="M345" s="2"/>
      <c r="N345" s="2"/>
      <c r="O345" s="2"/>
      <c r="P345" s="2"/>
      <c r="Q345" s="2"/>
      <c r="R345" s="2"/>
      <c r="S345" s="2"/>
      <c r="T345" s="2"/>
      <c r="U345" s="2"/>
      <c r="V345" s="2"/>
      <c r="W345" s="2"/>
      <c r="X345" s="2"/>
      <c r="Y345" s="2"/>
      <c r="Z345" s="2"/>
    </row>
    <row r="346" spans="1:26" ht="15" customHeight="1">
      <c r="A346" s="2"/>
      <c r="B346" s="9"/>
      <c r="C346" s="3"/>
      <c r="D346" s="2"/>
      <c r="E346" s="2"/>
      <c r="F346" s="2"/>
      <c r="G346" s="2"/>
      <c r="H346" s="2"/>
      <c r="I346" s="2"/>
      <c r="J346" s="2"/>
      <c r="K346" s="2"/>
      <c r="L346" s="2"/>
      <c r="M346" s="2"/>
      <c r="N346" s="2"/>
      <c r="O346" s="2"/>
      <c r="P346" s="2"/>
      <c r="Q346" s="2"/>
      <c r="R346" s="2"/>
      <c r="S346" s="2"/>
      <c r="T346" s="2"/>
      <c r="U346" s="2"/>
      <c r="V346" s="2"/>
      <c r="W346" s="2"/>
      <c r="X346" s="2"/>
      <c r="Y346" s="2"/>
      <c r="Z346" s="2"/>
    </row>
    <row r="347" spans="1:26" ht="15" customHeight="1">
      <c r="A347" s="2"/>
      <c r="B347" s="9"/>
      <c r="C347" s="3"/>
      <c r="D347" s="2"/>
      <c r="E347" s="2"/>
      <c r="F347" s="2"/>
      <c r="G347" s="2"/>
      <c r="H347" s="2"/>
      <c r="I347" s="2"/>
      <c r="J347" s="2"/>
      <c r="K347" s="2"/>
      <c r="L347" s="2"/>
      <c r="M347" s="2"/>
      <c r="N347" s="2"/>
      <c r="O347" s="2"/>
      <c r="P347" s="2"/>
      <c r="Q347" s="2"/>
      <c r="R347" s="2"/>
      <c r="S347" s="2"/>
      <c r="T347" s="2"/>
      <c r="U347" s="2"/>
      <c r="V347" s="2"/>
      <c r="W347" s="2"/>
      <c r="X347" s="2"/>
      <c r="Y347" s="2"/>
      <c r="Z347" s="2"/>
    </row>
    <row r="348" spans="1:26" ht="15" customHeight="1">
      <c r="A348" s="2"/>
      <c r="B348" s="9"/>
      <c r="C348" s="3"/>
      <c r="D348" s="2"/>
      <c r="E348" s="2"/>
      <c r="F348" s="2"/>
      <c r="G348" s="2"/>
      <c r="H348" s="2"/>
      <c r="I348" s="2"/>
      <c r="J348" s="2"/>
      <c r="K348" s="2"/>
      <c r="L348" s="2"/>
      <c r="M348" s="2"/>
      <c r="N348" s="2"/>
      <c r="O348" s="2"/>
      <c r="P348" s="2"/>
      <c r="Q348" s="2"/>
      <c r="R348" s="2"/>
      <c r="S348" s="2"/>
      <c r="T348" s="2"/>
      <c r="U348" s="2"/>
      <c r="V348" s="2"/>
      <c r="W348" s="2"/>
      <c r="X348" s="2"/>
      <c r="Y348" s="2"/>
      <c r="Z348" s="2"/>
    </row>
    <row r="349" spans="1:26" ht="15" customHeight="1">
      <c r="A349" s="2"/>
      <c r="B349" s="9"/>
      <c r="C349" s="3"/>
      <c r="D349" s="2"/>
      <c r="E349" s="2"/>
      <c r="F349" s="2"/>
      <c r="G349" s="2"/>
      <c r="H349" s="2"/>
      <c r="I349" s="2"/>
      <c r="J349" s="2"/>
      <c r="K349" s="2"/>
      <c r="L349" s="2"/>
      <c r="M349" s="2"/>
      <c r="N349" s="2"/>
      <c r="O349" s="2"/>
      <c r="P349" s="2"/>
      <c r="Q349" s="2"/>
      <c r="R349" s="2"/>
      <c r="S349" s="2"/>
      <c r="T349" s="2"/>
      <c r="U349" s="2"/>
      <c r="V349" s="2"/>
      <c r="W349" s="2"/>
      <c r="X349" s="2"/>
      <c r="Y349" s="2"/>
      <c r="Z349" s="2"/>
    </row>
    <row r="350" spans="1:26" ht="15" customHeight="1">
      <c r="A350" s="2"/>
      <c r="B350" s="9"/>
      <c r="C350" s="3"/>
      <c r="D350" s="2"/>
      <c r="E350" s="2"/>
      <c r="F350" s="2"/>
      <c r="G350" s="2"/>
      <c r="H350" s="2"/>
      <c r="I350" s="2"/>
      <c r="J350" s="2"/>
      <c r="K350" s="2"/>
      <c r="L350" s="2"/>
      <c r="M350" s="2"/>
      <c r="N350" s="2"/>
      <c r="O350" s="2"/>
      <c r="P350" s="2"/>
      <c r="Q350" s="2"/>
      <c r="R350" s="2"/>
      <c r="S350" s="2"/>
      <c r="T350" s="2"/>
      <c r="U350" s="2"/>
      <c r="V350" s="2"/>
      <c r="W350" s="2"/>
      <c r="X350" s="2"/>
      <c r="Y350" s="2"/>
      <c r="Z350" s="2"/>
    </row>
    <row r="351" spans="1:26" ht="15" customHeight="1">
      <c r="A351" s="2"/>
      <c r="B351" s="9"/>
      <c r="C351" s="3"/>
      <c r="D351" s="2"/>
      <c r="E351" s="2"/>
      <c r="F351" s="2"/>
      <c r="G351" s="2"/>
      <c r="H351" s="2"/>
      <c r="I351" s="2"/>
      <c r="J351" s="2"/>
      <c r="K351" s="2"/>
      <c r="L351" s="2"/>
      <c r="M351" s="2"/>
      <c r="N351" s="2"/>
      <c r="O351" s="2"/>
      <c r="P351" s="2"/>
      <c r="Q351" s="2"/>
      <c r="R351" s="2"/>
      <c r="S351" s="2"/>
      <c r="T351" s="2"/>
      <c r="U351" s="2"/>
      <c r="V351" s="2"/>
      <c r="W351" s="2"/>
      <c r="X351" s="2"/>
      <c r="Y351" s="2"/>
      <c r="Z351" s="2"/>
    </row>
    <row r="352" spans="1:26" ht="15" customHeight="1">
      <c r="A352" s="2"/>
      <c r="B352" s="9"/>
      <c r="C352" s="3"/>
      <c r="D352" s="2"/>
      <c r="E352" s="2"/>
      <c r="F352" s="2"/>
      <c r="G352" s="2"/>
      <c r="H352" s="2"/>
      <c r="I352" s="2"/>
      <c r="J352" s="2"/>
      <c r="K352" s="2"/>
      <c r="L352" s="2"/>
      <c r="M352" s="2"/>
      <c r="N352" s="2"/>
      <c r="O352" s="2"/>
      <c r="P352" s="2"/>
      <c r="Q352" s="2"/>
      <c r="R352" s="2"/>
      <c r="S352" s="2"/>
      <c r="T352" s="2"/>
      <c r="U352" s="2"/>
      <c r="V352" s="2"/>
      <c r="W352" s="2"/>
      <c r="X352" s="2"/>
      <c r="Y352" s="2"/>
      <c r="Z352" s="2"/>
    </row>
    <row r="353" spans="1:26" ht="15" customHeight="1">
      <c r="A353" s="2"/>
      <c r="B353" s="9"/>
      <c r="C353" s="3"/>
      <c r="D353" s="2"/>
      <c r="E353" s="2"/>
      <c r="F353" s="2"/>
      <c r="G353" s="2"/>
      <c r="H353" s="2"/>
      <c r="I353" s="2"/>
      <c r="J353" s="2"/>
      <c r="K353" s="2"/>
      <c r="L353" s="2"/>
      <c r="M353" s="2"/>
      <c r="N353" s="2"/>
      <c r="O353" s="2"/>
      <c r="P353" s="2"/>
      <c r="Q353" s="2"/>
      <c r="R353" s="2"/>
      <c r="S353" s="2"/>
      <c r="T353" s="2"/>
      <c r="U353" s="2"/>
      <c r="V353" s="2"/>
      <c r="W353" s="2"/>
      <c r="X353" s="2"/>
      <c r="Y353" s="2"/>
      <c r="Z353" s="2"/>
    </row>
    <row r="354" spans="1:26" ht="15" customHeight="1">
      <c r="A354" s="2"/>
      <c r="B354" s="9"/>
      <c r="C354" s="3"/>
      <c r="D354" s="2"/>
      <c r="E354" s="2"/>
      <c r="F354" s="2"/>
      <c r="G354" s="2"/>
      <c r="H354" s="2"/>
      <c r="I354" s="2"/>
      <c r="J354" s="2"/>
      <c r="K354" s="2"/>
      <c r="L354" s="2"/>
      <c r="M354" s="2"/>
      <c r="N354" s="2"/>
      <c r="O354" s="2"/>
      <c r="P354" s="2"/>
      <c r="Q354" s="2"/>
      <c r="R354" s="2"/>
      <c r="S354" s="2"/>
      <c r="T354" s="2"/>
      <c r="U354" s="2"/>
      <c r="V354" s="2"/>
      <c r="W354" s="2"/>
      <c r="X354" s="2"/>
      <c r="Y354" s="2"/>
      <c r="Z354" s="2"/>
    </row>
    <row r="355" spans="1:26" ht="15" customHeight="1">
      <c r="A355" s="2"/>
      <c r="B355" s="9"/>
      <c r="C355" s="3"/>
      <c r="D355" s="2"/>
      <c r="E355" s="2"/>
      <c r="F355" s="2"/>
      <c r="G355" s="2"/>
      <c r="H355" s="2"/>
      <c r="I355" s="2"/>
      <c r="J355" s="2"/>
      <c r="K355" s="2"/>
      <c r="L355" s="2"/>
      <c r="M355" s="2"/>
      <c r="N355" s="2"/>
      <c r="O355" s="2"/>
      <c r="P355" s="2"/>
      <c r="Q355" s="2"/>
      <c r="R355" s="2"/>
      <c r="S355" s="2"/>
      <c r="T355" s="2"/>
      <c r="U355" s="2"/>
      <c r="V355" s="2"/>
      <c r="W355" s="2"/>
      <c r="X355" s="2"/>
      <c r="Y355" s="2"/>
      <c r="Z355" s="2"/>
    </row>
    <row r="356" spans="1:26" ht="15" customHeight="1">
      <c r="A356" s="2"/>
      <c r="B356" s="9"/>
      <c r="C356" s="3"/>
      <c r="D356" s="2"/>
      <c r="E356" s="2"/>
      <c r="F356" s="2"/>
      <c r="G356" s="2"/>
      <c r="H356" s="2"/>
      <c r="I356" s="2"/>
      <c r="J356" s="2"/>
      <c r="K356" s="2"/>
      <c r="L356" s="2"/>
      <c r="M356" s="2"/>
      <c r="N356" s="2"/>
      <c r="O356" s="2"/>
      <c r="P356" s="2"/>
      <c r="Q356" s="2"/>
      <c r="R356" s="2"/>
      <c r="S356" s="2"/>
      <c r="T356" s="2"/>
      <c r="U356" s="2"/>
      <c r="V356" s="2"/>
      <c r="W356" s="2"/>
      <c r="X356" s="2"/>
      <c r="Y356" s="2"/>
      <c r="Z356" s="2"/>
    </row>
    <row r="357" spans="1:26" ht="15" customHeight="1">
      <c r="A357" s="2"/>
      <c r="B357" s="9"/>
      <c r="C357" s="3"/>
      <c r="D357" s="2"/>
      <c r="E357" s="2"/>
      <c r="F357" s="2"/>
      <c r="G357" s="2"/>
      <c r="H357" s="2"/>
      <c r="I357" s="2"/>
      <c r="J357" s="2"/>
      <c r="K357" s="2"/>
      <c r="L357" s="2"/>
      <c r="M357" s="2"/>
      <c r="N357" s="2"/>
      <c r="O357" s="2"/>
      <c r="P357" s="2"/>
      <c r="Q357" s="2"/>
      <c r="R357" s="2"/>
      <c r="S357" s="2"/>
      <c r="T357" s="2"/>
      <c r="U357" s="2"/>
      <c r="V357" s="2"/>
      <c r="W357" s="2"/>
      <c r="X357" s="2"/>
      <c r="Y357" s="2"/>
      <c r="Z357" s="2"/>
    </row>
    <row r="358" spans="1:26" ht="15" customHeight="1">
      <c r="A358" s="2"/>
      <c r="B358" s="9"/>
      <c r="C358" s="3"/>
      <c r="D358" s="2"/>
      <c r="E358" s="2"/>
      <c r="F358" s="2"/>
      <c r="G358" s="2"/>
      <c r="H358" s="2"/>
      <c r="I358" s="2"/>
      <c r="J358" s="2"/>
      <c r="K358" s="2"/>
      <c r="L358" s="2"/>
      <c r="M358" s="2"/>
      <c r="N358" s="2"/>
      <c r="O358" s="2"/>
      <c r="P358" s="2"/>
      <c r="Q358" s="2"/>
      <c r="R358" s="2"/>
      <c r="S358" s="2"/>
      <c r="T358" s="2"/>
      <c r="U358" s="2"/>
      <c r="V358" s="2"/>
      <c r="W358" s="2"/>
      <c r="X358" s="2"/>
      <c r="Y358" s="2"/>
      <c r="Z358" s="2"/>
    </row>
    <row r="359" spans="1:26" ht="15" customHeight="1">
      <c r="A359" s="2"/>
      <c r="B359" s="9"/>
      <c r="C359" s="3"/>
      <c r="D359" s="2"/>
      <c r="E359" s="2"/>
      <c r="F359" s="2"/>
      <c r="G359" s="2"/>
      <c r="H359" s="2"/>
      <c r="I359" s="2"/>
      <c r="J359" s="2"/>
      <c r="K359" s="2"/>
      <c r="L359" s="2"/>
      <c r="M359" s="2"/>
      <c r="N359" s="2"/>
      <c r="O359" s="2"/>
      <c r="P359" s="2"/>
      <c r="Q359" s="2"/>
      <c r="R359" s="2"/>
      <c r="S359" s="2"/>
      <c r="T359" s="2"/>
      <c r="U359" s="2"/>
      <c r="V359" s="2"/>
      <c r="W359" s="2"/>
      <c r="X359" s="2"/>
      <c r="Y359" s="2"/>
      <c r="Z359" s="2"/>
    </row>
    <row r="360" spans="1:26" ht="15" customHeight="1">
      <c r="A360" s="2"/>
      <c r="B360" s="9"/>
      <c r="C360" s="3"/>
      <c r="D360" s="2"/>
      <c r="E360" s="2"/>
      <c r="F360" s="2"/>
      <c r="G360" s="2"/>
      <c r="H360" s="2"/>
      <c r="I360" s="2"/>
      <c r="J360" s="2"/>
      <c r="K360" s="2"/>
      <c r="L360" s="2"/>
      <c r="M360" s="2"/>
      <c r="N360" s="2"/>
      <c r="O360" s="2"/>
      <c r="P360" s="2"/>
      <c r="Q360" s="2"/>
      <c r="R360" s="2"/>
      <c r="S360" s="2"/>
      <c r="T360" s="2"/>
      <c r="U360" s="2"/>
      <c r="V360" s="2"/>
      <c r="W360" s="2"/>
      <c r="X360" s="2"/>
      <c r="Y360" s="2"/>
      <c r="Z360" s="2"/>
    </row>
    <row r="361" spans="1:26" ht="15" customHeight="1">
      <c r="A361" s="2"/>
      <c r="B361" s="9"/>
      <c r="C361" s="3"/>
      <c r="D361" s="2"/>
      <c r="E361" s="2"/>
      <c r="F361" s="2"/>
      <c r="G361" s="2"/>
      <c r="H361" s="2"/>
      <c r="I361" s="2"/>
      <c r="J361" s="2"/>
      <c r="K361" s="2"/>
      <c r="L361" s="2"/>
      <c r="M361" s="2"/>
      <c r="N361" s="2"/>
      <c r="O361" s="2"/>
      <c r="P361" s="2"/>
      <c r="Q361" s="2"/>
      <c r="R361" s="2"/>
      <c r="S361" s="2"/>
      <c r="T361" s="2"/>
      <c r="U361" s="2"/>
      <c r="V361" s="2"/>
      <c r="W361" s="2"/>
      <c r="X361" s="2"/>
      <c r="Y361" s="2"/>
      <c r="Z361" s="2"/>
    </row>
    <row r="362" spans="1:26" ht="15" customHeight="1">
      <c r="A362" s="2"/>
      <c r="B362" s="9"/>
      <c r="C362" s="3"/>
      <c r="D362" s="2"/>
      <c r="E362" s="2"/>
      <c r="F362" s="2"/>
      <c r="G362" s="2"/>
      <c r="H362" s="2"/>
      <c r="I362" s="2"/>
      <c r="J362" s="2"/>
      <c r="K362" s="2"/>
      <c r="L362" s="2"/>
      <c r="M362" s="2"/>
      <c r="N362" s="2"/>
      <c r="O362" s="2"/>
      <c r="P362" s="2"/>
      <c r="Q362" s="2"/>
      <c r="R362" s="2"/>
      <c r="S362" s="2"/>
      <c r="T362" s="2"/>
      <c r="U362" s="2"/>
      <c r="V362" s="2"/>
      <c r="W362" s="2"/>
      <c r="X362" s="2"/>
      <c r="Y362" s="2"/>
      <c r="Z362" s="2"/>
    </row>
    <row r="363" spans="1:26" ht="15" customHeight="1">
      <c r="A363" s="2"/>
      <c r="B363" s="9"/>
      <c r="C363" s="3"/>
      <c r="D363" s="2"/>
      <c r="E363" s="2"/>
      <c r="F363" s="2"/>
      <c r="G363" s="2"/>
      <c r="H363" s="2"/>
      <c r="I363" s="2"/>
      <c r="J363" s="2"/>
      <c r="K363" s="2"/>
      <c r="L363" s="2"/>
      <c r="M363" s="2"/>
      <c r="N363" s="2"/>
      <c r="O363" s="2"/>
      <c r="P363" s="2"/>
      <c r="Q363" s="2"/>
      <c r="R363" s="2"/>
      <c r="S363" s="2"/>
      <c r="T363" s="2"/>
      <c r="U363" s="2"/>
      <c r="V363" s="2"/>
      <c r="W363" s="2"/>
      <c r="X363" s="2"/>
      <c r="Y363" s="2"/>
      <c r="Z363" s="2"/>
    </row>
    <row r="364" spans="1:26" ht="15" customHeight="1">
      <c r="A364" s="2"/>
      <c r="B364" s="9"/>
      <c r="C364" s="3"/>
      <c r="D364" s="2"/>
      <c r="E364" s="2"/>
      <c r="F364" s="2"/>
      <c r="G364" s="2"/>
      <c r="H364" s="2"/>
      <c r="I364" s="2"/>
      <c r="J364" s="2"/>
      <c r="K364" s="2"/>
      <c r="L364" s="2"/>
      <c r="M364" s="2"/>
      <c r="N364" s="2"/>
      <c r="O364" s="2"/>
      <c r="P364" s="2"/>
      <c r="Q364" s="2"/>
      <c r="R364" s="2"/>
      <c r="S364" s="2"/>
      <c r="T364" s="2"/>
      <c r="U364" s="2"/>
      <c r="V364" s="2"/>
      <c r="W364" s="2"/>
      <c r="X364" s="2"/>
      <c r="Y364" s="2"/>
      <c r="Z364" s="2"/>
    </row>
    <row r="365" spans="1:26" ht="15" customHeight="1">
      <c r="A365" s="2"/>
      <c r="B365" s="9"/>
      <c r="C365" s="3"/>
      <c r="D365" s="2"/>
      <c r="E365" s="2"/>
      <c r="F365" s="2"/>
      <c r="G365" s="2"/>
      <c r="H365" s="2"/>
      <c r="I365" s="2"/>
      <c r="J365" s="2"/>
      <c r="K365" s="2"/>
      <c r="L365" s="2"/>
      <c r="M365" s="2"/>
      <c r="N365" s="2"/>
      <c r="O365" s="2"/>
      <c r="P365" s="2"/>
      <c r="Q365" s="2"/>
      <c r="R365" s="2"/>
      <c r="S365" s="2"/>
      <c r="T365" s="2"/>
      <c r="U365" s="2"/>
      <c r="V365" s="2"/>
      <c r="W365" s="2"/>
      <c r="X365" s="2"/>
      <c r="Y365" s="2"/>
      <c r="Z365" s="2"/>
    </row>
    <row r="366" spans="1:26" ht="15" customHeight="1">
      <c r="A366" s="2"/>
      <c r="B366" s="9"/>
      <c r="C366" s="3"/>
      <c r="D366" s="2"/>
      <c r="E366" s="2"/>
      <c r="F366" s="2"/>
      <c r="G366" s="2"/>
      <c r="H366" s="2"/>
      <c r="I366" s="2"/>
      <c r="J366" s="2"/>
      <c r="K366" s="2"/>
      <c r="L366" s="2"/>
      <c r="M366" s="2"/>
      <c r="N366" s="2"/>
      <c r="O366" s="2"/>
      <c r="P366" s="2"/>
      <c r="Q366" s="2"/>
      <c r="R366" s="2"/>
      <c r="S366" s="2"/>
      <c r="T366" s="2"/>
      <c r="U366" s="2"/>
      <c r="V366" s="2"/>
      <c r="W366" s="2"/>
      <c r="X366" s="2"/>
      <c r="Y366" s="2"/>
      <c r="Z366" s="2"/>
    </row>
    <row r="367" spans="1:26" ht="15" customHeight="1">
      <c r="A367" s="2"/>
      <c r="B367" s="9"/>
      <c r="C367" s="3"/>
      <c r="D367" s="2"/>
      <c r="E367" s="2"/>
      <c r="F367" s="2"/>
      <c r="G367" s="2"/>
      <c r="H367" s="2"/>
      <c r="I367" s="2"/>
      <c r="J367" s="2"/>
      <c r="K367" s="2"/>
      <c r="L367" s="2"/>
      <c r="M367" s="2"/>
      <c r="N367" s="2"/>
      <c r="O367" s="2"/>
      <c r="P367" s="2"/>
      <c r="Q367" s="2"/>
      <c r="R367" s="2"/>
      <c r="S367" s="2"/>
      <c r="T367" s="2"/>
      <c r="U367" s="2"/>
      <c r="V367" s="2"/>
      <c r="W367" s="2"/>
      <c r="X367" s="2"/>
      <c r="Y367" s="2"/>
      <c r="Z367" s="2"/>
    </row>
    <row r="368" spans="1:26" ht="15" customHeight="1">
      <c r="A368" s="2"/>
      <c r="B368" s="9"/>
      <c r="C368" s="3"/>
      <c r="D368" s="2"/>
      <c r="E368" s="2"/>
      <c r="F368" s="2"/>
      <c r="G368" s="2"/>
      <c r="H368" s="2"/>
      <c r="I368" s="2"/>
      <c r="J368" s="2"/>
      <c r="K368" s="2"/>
      <c r="L368" s="2"/>
      <c r="M368" s="2"/>
      <c r="N368" s="2"/>
      <c r="O368" s="2"/>
      <c r="P368" s="2"/>
      <c r="Q368" s="2"/>
      <c r="R368" s="2"/>
      <c r="S368" s="2"/>
      <c r="T368" s="2"/>
      <c r="U368" s="2"/>
      <c r="V368" s="2"/>
      <c r="W368" s="2"/>
      <c r="X368" s="2"/>
      <c r="Y368" s="2"/>
      <c r="Z368" s="2"/>
    </row>
    <row r="369" spans="1:26" ht="15" customHeight="1">
      <c r="A369" s="2"/>
      <c r="B369" s="9"/>
      <c r="C369" s="3"/>
      <c r="D369" s="2"/>
      <c r="E369" s="2"/>
      <c r="F369" s="2"/>
      <c r="G369" s="2"/>
      <c r="H369" s="2"/>
      <c r="I369" s="2"/>
      <c r="J369" s="2"/>
      <c r="K369" s="2"/>
      <c r="L369" s="2"/>
      <c r="M369" s="2"/>
      <c r="N369" s="2"/>
      <c r="O369" s="2"/>
      <c r="P369" s="2"/>
      <c r="Q369" s="2"/>
      <c r="R369" s="2"/>
      <c r="S369" s="2"/>
      <c r="T369" s="2"/>
      <c r="U369" s="2"/>
      <c r="V369" s="2"/>
      <c r="W369" s="2"/>
      <c r="X369" s="2"/>
      <c r="Y369" s="2"/>
      <c r="Z369" s="2"/>
    </row>
    <row r="370" spans="1:26" ht="15" customHeight="1">
      <c r="A370" s="2"/>
      <c r="B370" s="9"/>
      <c r="C370" s="3"/>
      <c r="D370" s="2"/>
      <c r="E370" s="2"/>
      <c r="F370" s="2"/>
      <c r="G370" s="2"/>
      <c r="H370" s="2"/>
      <c r="I370" s="2"/>
      <c r="J370" s="2"/>
      <c r="K370" s="2"/>
      <c r="L370" s="2"/>
      <c r="M370" s="2"/>
      <c r="N370" s="2"/>
      <c r="O370" s="2"/>
      <c r="P370" s="2"/>
      <c r="Q370" s="2"/>
      <c r="R370" s="2"/>
      <c r="S370" s="2"/>
      <c r="T370" s="2"/>
      <c r="U370" s="2"/>
      <c r="V370" s="2"/>
      <c r="W370" s="2"/>
      <c r="X370" s="2"/>
      <c r="Y370" s="2"/>
      <c r="Z370" s="2"/>
    </row>
    <row r="371" spans="1:26" ht="15" customHeight="1">
      <c r="A371" s="2"/>
      <c r="B371" s="9"/>
      <c r="C371" s="3"/>
      <c r="D371" s="2"/>
      <c r="E371" s="2"/>
      <c r="F371" s="2"/>
      <c r="G371" s="2"/>
      <c r="H371" s="2"/>
      <c r="I371" s="2"/>
      <c r="J371" s="2"/>
      <c r="K371" s="2"/>
      <c r="L371" s="2"/>
      <c r="M371" s="2"/>
      <c r="N371" s="2"/>
      <c r="O371" s="2"/>
      <c r="P371" s="2"/>
      <c r="Q371" s="2"/>
      <c r="R371" s="2"/>
      <c r="S371" s="2"/>
      <c r="T371" s="2"/>
      <c r="U371" s="2"/>
      <c r="V371" s="2"/>
      <c r="W371" s="2"/>
      <c r="X371" s="2"/>
      <c r="Y371" s="2"/>
      <c r="Z371" s="2"/>
    </row>
    <row r="372" spans="1:26" ht="15" customHeight="1">
      <c r="A372" s="2"/>
      <c r="B372" s="9"/>
      <c r="C372" s="3"/>
      <c r="D372" s="2"/>
      <c r="E372" s="2"/>
      <c r="F372" s="2"/>
      <c r="G372" s="2"/>
      <c r="H372" s="2"/>
      <c r="I372" s="2"/>
      <c r="J372" s="2"/>
      <c r="K372" s="2"/>
      <c r="L372" s="2"/>
      <c r="M372" s="2"/>
      <c r="N372" s="2"/>
      <c r="O372" s="2"/>
      <c r="P372" s="2"/>
      <c r="Q372" s="2"/>
      <c r="R372" s="2"/>
      <c r="S372" s="2"/>
      <c r="T372" s="2"/>
      <c r="U372" s="2"/>
      <c r="V372" s="2"/>
      <c r="W372" s="2"/>
      <c r="X372" s="2"/>
      <c r="Y372" s="2"/>
      <c r="Z372" s="2"/>
    </row>
    <row r="373" spans="1:26" ht="15" customHeight="1">
      <c r="A373" s="2"/>
      <c r="B373" s="9"/>
      <c r="C373" s="3"/>
      <c r="D373" s="2"/>
      <c r="E373" s="2"/>
      <c r="F373" s="2"/>
      <c r="G373" s="2"/>
      <c r="H373" s="2"/>
      <c r="I373" s="2"/>
      <c r="J373" s="2"/>
      <c r="K373" s="2"/>
      <c r="L373" s="2"/>
      <c r="M373" s="2"/>
      <c r="N373" s="2"/>
      <c r="O373" s="2"/>
      <c r="P373" s="2"/>
      <c r="Q373" s="2"/>
      <c r="R373" s="2"/>
      <c r="S373" s="2"/>
      <c r="T373" s="2"/>
      <c r="U373" s="2"/>
      <c r="V373" s="2"/>
      <c r="W373" s="2"/>
      <c r="X373" s="2"/>
      <c r="Y373" s="2"/>
      <c r="Z373" s="2"/>
    </row>
    <row r="374" spans="1:26" ht="15" customHeight="1">
      <c r="A374" s="2"/>
      <c r="B374" s="9"/>
      <c r="C374" s="3"/>
      <c r="D374" s="2"/>
      <c r="E374" s="2"/>
      <c r="F374" s="2"/>
      <c r="G374" s="2"/>
      <c r="H374" s="2"/>
      <c r="I374" s="2"/>
      <c r="J374" s="2"/>
      <c r="K374" s="2"/>
      <c r="L374" s="2"/>
      <c r="M374" s="2"/>
      <c r="N374" s="2"/>
      <c r="O374" s="2"/>
      <c r="P374" s="2"/>
      <c r="Q374" s="2"/>
      <c r="R374" s="2"/>
      <c r="S374" s="2"/>
      <c r="T374" s="2"/>
      <c r="U374" s="2"/>
      <c r="V374" s="2"/>
      <c r="W374" s="2"/>
      <c r="X374" s="2"/>
      <c r="Y374" s="2"/>
      <c r="Z374" s="2"/>
    </row>
    <row r="375" spans="1:26" ht="15" customHeight="1">
      <c r="A375" s="2"/>
      <c r="B375" s="9"/>
      <c r="C375" s="3"/>
      <c r="D375" s="2"/>
      <c r="E375" s="2"/>
      <c r="F375" s="2"/>
      <c r="G375" s="2"/>
      <c r="H375" s="2"/>
      <c r="I375" s="2"/>
      <c r="J375" s="2"/>
      <c r="K375" s="2"/>
      <c r="L375" s="2"/>
      <c r="M375" s="2"/>
      <c r="N375" s="2"/>
      <c r="O375" s="2"/>
      <c r="P375" s="2"/>
      <c r="Q375" s="2"/>
      <c r="R375" s="2"/>
      <c r="S375" s="2"/>
      <c r="T375" s="2"/>
      <c r="U375" s="2"/>
      <c r="V375" s="2"/>
      <c r="W375" s="2"/>
      <c r="X375" s="2"/>
      <c r="Y375" s="2"/>
      <c r="Z375" s="2"/>
    </row>
    <row r="376" spans="1:26" ht="15" customHeight="1">
      <c r="A376" s="2"/>
      <c r="B376" s="9"/>
      <c r="C376" s="3"/>
      <c r="D376" s="2"/>
      <c r="E376" s="2"/>
      <c r="F376" s="2"/>
      <c r="G376" s="2"/>
      <c r="H376" s="2"/>
      <c r="I376" s="2"/>
      <c r="J376" s="2"/>
      <c r="K376" s="2"/>
      <c r="L376" s="2"/>
      <c r="M376" s="2"/>
      <c r="N376" s="2"/>
      <c r="O376" s="2"/>
      <c r="P376" s="2"/>
      <c r="Q376" s="2"/>
      <c r="R376" s="2"/>
      <c r="S376" s="2"/>
      <c r="T376" s="2"/>
      <c r="U376" s="2"/>
      <c r="V376" s="2"/>
      <c r="W376" s="2"/>
      <c r="X376" s="2"/>
      <c r="Y376" s="2"/>
      <c r="Z376" s="2"/>
    </row>
    <row r="377" spans="1:26" ht="15" customHeight="1">
      <c r="A377" s="2"/>
      <c r="B377" s="9"/>
      <c r="C377" s="3"/>
      <c r="D377" s="2"/>
      <c r="E377" s="2"/>
      <c r="F377" s="2"/>
      <c r="G377" s="2"/>
      <c r="H377" s="2"/>
      <c r="I377" s="2"/>
      <c r="J377" s="2"/>
      <c r="K377" s="2"/>
      <c r="L377" s="2"/>
      <c r="M377" s="2"/>
      <c r="N377" s="2"/>
      <c r="O377" s="2"/>
      <c r="P377" s="2"/>
      <c r="Q377" s="2"/>
      <c r="R377" s="2"/>
      <c r="S377" s="2"/>
      <c r="T377" s="2"/>
      <c r="U377" s="2"/>
      <c r="V377" s="2"/>
      <c r="W377" s="2"/>
      <c r="X377" s="2"/>
      <c r="Y377" s="2"/>
      <c r="Z377" s="2"/>
    </row>
    <row r="378" spans="1:26" ht="15" customHeight="1">
      <c r="A378" s="2"/>
      <c r="B378" s="9"/>
      <c r="C378" s="3"/>
      <c r="D378" s="2"/>
      <c r="E378" s="2"/>
      <c r="F378" s="2"/>
      <c r="G378" s="2"/>
      <c r="H378" s="2"/>
      <c r="I378" s="2"/>
      <c r="J378" s="2"/>
      <c r="K378" s="2"/>
      <c r="L378" s="2"/>
      <c r="M378" s="2"/>
      <c r="N378" s="2"/>
      <c r="O378" s="2"/>
      <c r="P378" s="2"/>
      <c r="Q378" s="2"/>
      <c r="R378" s="2"/>
      <c r="S378" s="2"/>
      <c r="T378" s="2"/>
      <c r="U378" s="2"/>
      <c r="V378" s="2"/>
      <c r="W378" s="2"/>
      <c r="X378" s="2"/>
      <c r="Y378" s="2"/>
      <c r="Z378" s="2"/>
    </row>
    <row r="379" spans="1:26" ht="15" customHeight="1">
      <c r="A379" s="2"/>
      <c r="B379" s="9"/>
      <c r="C379" s="3"/>
      <c r="D379" s="2"/>
      <c r="E379" s="2"/>
      <c r="F379" s="2"/>
      <c r="G379" s="2"/>
      <c r="H379" s="2"/>
      <c r="I379" s="2"/>
      <c r="J379" s="2"/>
      <c r="K379" s="2"/>
      <c r="L379" s="2"/>
      <c r="M379" s="2"/>
      <c r="N379" s="2"/>
      <c r="O379" s="2"/>
      <c r="P379" s="2"/>
      <c r="Q379" s="2"/>
      <c r="R379" s="2"/>
      <c r="S379" s="2"/>
      <c r="T379" s="2"/>
      <c r="U379" s="2"/>
      <c r="V379" s="2"/>
      <c r="W379" s="2"/>
      <c r="X379" s="2"/>
      <c r="Y379" s="2"/>
      <c r="Z379" s="2"/>
    </row>
    <row r="380" spans="1:26" ht="15" customHeight="1">
      <c r="A380" s="2"/>
      <c r="B380" s="9"/>
      <c r="C380" s="3"/>
      <c r="D380" s="2"/>
      <c r="E380" s="2"/>
      <c r="F380" s="2"/>
      <c r="G380" s="2"/>
      <c r="H380" s="2"/>
      <c r="I380" s="2"/>
      <c r="J380" s="2"/>
      <c r="K380" s="2"/>
      <c r="L380" s="2"/>
      <c r="M380" s="2"/>
      <c r="N380" s="2"/>
      <c r="O380" s="2"/>
      <c r="P380" s="2"/>
      <c r="Q380" s="2"/>
      <c r="R380" s="2"/>
      <c r="S380" s="2"/>
      <c r="T380" s="2"/>
      <c r="U380" s="2"/>
      <c r="V380" s="2"/>
      <c r="W380" s="2"/>
      <c r="X380" s="2"/>
      <c r="Y380" s="2"/>
      <c r="Z380" s="2"/>
    </row>
    <row r="381" spans="1:26" ht="15" customHeight="1">
      <c r="A381" s="2"/>
      <c r="B381" s="9"/>
      <c r="C381" s="3"/>
      <c r="D381" s="2"/>
      <c r="E381" s="2"/>
      <c r="F381" s="2"/>
      <c r="G381" s="2"/>
      <c r="H381" s="2"/>
      <c r="I381" s="2"/>
      <c r="J381" s="2"/>
      <c r="K381" s="2"/>
      <c r="L381" s="2"/>
      <c r="M381" s="2"/>
      <c r="N381" s="2"/>
      <c r="O381" s="2"/>
      <c r="P381" s="2"/>
      <c r="Q381" s="2"/>
      <c r="R381" s="2"/>
      <c r="S381" s="2"/>
      <c r="T381" s="2"/>
      <c r="U381" s="2"/>
      <c r="V381" s="2"/>
      <c r="W381" s="2"/>
      <c r="X381" s="2"/>
      <c r="Y381" s="2"/>
      <c r="Z381" s="2"/>
    </row>
    <row r="382" spans="1:26" ht="15" customHeight="1">
      <c r="A382" s="2"/>
      <c r="B382" s="9"/>
      <c r="C382" s="3"/>
      <c r="D382" s="2"/>
      <c r="E382" s="2"/>
      <c r="F382" s="2"/>
      <c r="G382" s="2"/>
      <c r="H382" s="2"/>
      <c r="I382" s="2"/>
      <c r="J382" s="2"/>
      <c r="K382" s="2"/>
      <c r="L382" s="2"/>
      <c r="M382" s="2"/>
      <c r="N382" s="2"/>
      <c r="O382" s="2"/>
      <c r="P382" s="2"/>
      <c r="Q382" s="2"/>
      <c r="R382" s="2"/>
      <c r="S382" s="2"/>
      <c r="T382" s="2"/>
      <c r="U382" s="2"/>
      <c r="V382" s="2"/>
      <c r="W382" s="2"/>
      <c r="X382" s="2"/>
      <c r="Y382" s="2"/>
      <c r="Z382" s="2"/>
    </row>
    <row r="383" spans="1:26" ht="15" customHeight="1">
      <c r="A383" s="2"/>
      <c r="B383" s="9"/>
      <c r="C383" s="3"/>
      <c r="D383" s="2"/>
      <c r="E383" s="2"/>
      <c r="F383" s="2"/>
      <c r="G383" s="2"/>
      <c r="H383" s="2"/>
      <c r="I383" s="2"/>
      <c r="J383" s="2"/>
      <c r="K383" s="2"/>
      <c r="L383" s="2"/>
      <c r="M383" s="2"/>
      <c r="N383" s="2"/>
      <c r="O383" s="2"/>
      <c r="P383" s="2"/>
      <c r="Q383" s="2"/>
      <c r="R383" s="2"/>
      <c r="S383" s="2"/>
      <c r="T383" s="2"/>
      <c r="U383" s="2"/>
      <c r="V383" s="2"/>
      <c r="W383" s="2"/>
      <c r="X383" s="2"/>
      <c r="Y383" s="2"/>
      <c r="Z383" s="2"/>
    </row>
    <row r="384" spans="1:26" ht="15" customHeight="1">
      <c r="A384" s="2"/>
      <c r="B384" s="9"/>
      <c r="C384" s="3"/>
      <c r="D384" s="2"/>
      <c r="E384" s="2"/>
      <c r="F384" s="2"/>
      <c r="G384" s="2"/>
      <c r="H384" s="2"/>
      <c r="I384" s="2"/>
      <c r="J384" s="2"/>
      <c r="K384" s="2"/>
      <c r="L384" s="2"/>
      <c r="M384" s="2"/>
      <c r="N384" s="2"/>
      <c r="O384" s="2"/>
      <c r="P384" s="2"/>
      <c r="Q384" s="2"/>
      <c r="R384" s="2"/>
      <c r="S384" s="2"/>
      <c r="T384" s="2"/>
      <c r="U384" s="2"/>
      <c r="V384" s="2"/>
      <c r="W384" s="2"/>
      <c r="X384" s="2"/>
      <c r="Y384" s="2"/>
      <c r="Z384" s="2"/>
    </row>
    <row r="385" spans="1:26" ht="15" customHeight="1">
      <c r="A385" s="2"/>
      <c r="B385" s="9"/>
      <c r="C385" s="3"/>
      <c r="D385" s="2"/>
      <c r="E385" s="2"/>
      <c r="F385" s="2"/>
      <c r="G385" s="2"/>
      <c r="H385" s="2"/>
      <c r="I385" s="2"/>
      <c r="J385" s="2"/>
      <c r="K385" s="2"/>
      <c r="L385" s="2"/>
      <c r="M385" s="2"/>
      <c r="N385" s="2"/>
      <c r="O385" s="2"/>
      <c r="P385" s="2"/>
      <c r="Q385" s="2"/>
      <c r="R385" s="2"/>
      <c r="S385" s="2"/>
      <c r="T385" s="2"/>
      <c r="U385" s="2"/>
      <c r="V385" s="2"/>
      <c r="W385" s="2"/>
      <c r="X385" s="2"/>
      <c r="Y385" s="2"/>
      <c r="Z385" s="2"/>
    </row>
    <row r="386" spans="1:26" ht="15" customHeight="1">
      <c r="A386" s="2"/>
      <c r="B386" s="9"/>
      <c r="C386" s="3"/>
      <c r="D386" s="2"/>
      <c r="E386" s="2"/>
      <c r="F386" s="2"/>
      <c r="G386" s="2"/>
      <c r="H386" s="2"/>
      <c r="I386" s="2"/>
      <c r="J386" s="2"/>
      <c r="K386" s="2"/>
      <c r="L386" s="2"/>
      <c r="M386" s="2"/>
      <c r="N386" s="2"/>
      <c r="O386" s="2"/>
      <c r="P386" s="2"/>
      <c r="Q386" s="2"/>
      <c r="R386" s="2"/>
      <c r="S386" s="2"/>
      <c r="T386" s="2"/>
      <c r="U386" s="2"/>
      <c r="V386" s="2"/>
      <c r="W386" s="2"/>
      <c r="X386" s="2"/>
      <c r="Y386" s="2"/>
      <c r="Z386" s="2"/>
    </row>
    <row r="387" spans="1:26" ht="15" customHeight="1">
      <c r="A387" s="2"/>
      <c r="B387" s="9"/>
      <c r="C387" s="3"/>
      <c r="D387" s="2"/>
      <c r="E387" s="2"/>
      <c r="F387" s="2"/>
      <c r="G387" s="2"/>
      <c r="H387" s="2"/>
      <c r="I387" s="2"/>
      <c r="J387" s="2"/>
      <c r="K387" s="2"/>
      <c r="L387" s="2"/>
      <c r="M387" s="2"/>
      <c r="N387" s="2"/>
      <c r="O387" s="2"/>
      <c r="P387" s="2"/>
      <c r="Q387" s="2"/>
      <c r="R387" s="2"/>
      <c r="S387" s="2"/>
      <c r="T387" s="2"/>
      <c r="U387" s="2"/>
      <c r="V387" s="2"/>
      <c r="W387" s="2"/>
      <c r="X387" s="2"/>
      <c r="Y387" s="2"/>
      <c r="Z387" s="2"/>
    </row>
    <row r="388" spans="1:26" ht="15" customHeight="1">
      <c r="A388" s="2"/>
      <c r="B388" s="9"/>
      <c r="C388" s="3"/>
      <c r="D388" s="2"/>
      <c r="E388" s="2"/>
      <c r="F388" s="2"/>
      <c r="G388" s="2"/>
      <c r="H388" s="2"/>
      <c r="I388" s="2"/>
      <c r="J388" s="2"/>
      <c r="K388" s="2"/>
      <c r="L388" s="2"/>
      <c r="M388" s="2"/>
      <c r="N388" s="2"/>
      <c r="O388" s="2"/>
      <c r="P388" s="2"/>
      <c r="Q388" s="2"/>
      <c r="R388" s="2"/>
      <c r="S388" s="2"/>
      <c r="T388" s="2"/>
      <c r="U388" s="2"/>
      <c r="V388" s="2"/>
      <c r="W388" s="2"/>
      <c r="X388" s="2"/>
      <c r="Y388" s="2"/>
      <c r="Z388" s="2"/>
    </row>
    <row r="389" spans="1:26" ht="15" customHeight="1">
      <c r="A389" s="2"/>
      <c r="B389" s="9"/>
      <c r="C389" s="3"/>
      <c r="D389" s="2"/>
      <c r="E389" s="2"/>
      <c r="F389" s="2"/>
      <c r="G389" s="2"/>
      <c r="H389" s="2"/>
      <c r="I389" s="2"/>
      <c r="J389" s="2"/>
      <c r="K389" s="2"/>
      <c r="L389" s="2"/>
      <c r="M389" s="2"/>
      <c r="N389" s="2"/>
      <c r="O389" s="2"/>
      <c r="P389" s="2"/>
      <c r="Q389" s="2"/>
      <c r="R389" s="2"/>
      <c r="S389" s="2"/>
      <c r="T389" s="2"/>
      <c r="U389" s="2"/>
      <c r="V389" s="2"/>
      <c r="W389" s="2"/>
      <c r="X389" s="2"/>
      <c r="Y389" s="2"/>
      <c r="Z389" s="2"/>
    </row>
    <row r="390" spans="1:26" ht="15" customHeight="1">
      <c r="A390" s="2"/>
      <c r="B390" s="9"/>
      <c r="C390" s="3"/>
      <c r="D390" s="2"/>
      <c r="E390" s="2"/>
      <c r="F390" s="2"/>
      <c r="G390" s="2"/>
      <c r="H390" s="2"/>
      <c r="I390" s="2"/>
      <c r="J390" s="2"/>
      <c r="K390" s="2"/>
      <c r="L390" s="2"/>
      <c r="M390" s="2"/>
      <c r="N390" s="2"/>
      <c r="O390" s="2"/>
      <c r="P390" s="2"/>
      <c r="Q390" s="2"/>
      <c r="R390" s="2"/>
      <c r="S390" s="2"/>
      <c r="T390" s="2"/>
      <c r="U390" s="2"/>
      <c r="V390" s="2"/>
      <c r="W390" s="2"/>
      <c r="X390" s="2"/>
      <c r="Y390" s="2"/>
      <c r="Z390" s="2"/>
    </row>
    <row r="391" spans="1:26" ht="15" customHeight="1">
      <c r="A391" s="2"/>
      <c r="B391" s="9"/>
      <c r="C391" s="3"/>
      <c r="D391" s="2"/>
      <c r="E391" s="2"/>
      <c r="F391" s="2"/>
      <c r="G391" s="2"/>
      <c r="H391" s="2"/>
      <c r="I391" s="2"/>
      <c r="J391" s="2"/>
      <c r="K391" s="2"/>
      <c r="L391" s="2"/>
      <c r="M391" s="2"/>
      <c r="N391" s="2"/>
      <c r="O391" s="2"/>
      <c r="P391" s="2"/>
      <c r="Q391" s="2"/>
      <c r="R391" s="2"/>
      <c r="S391" s="2"/>
      <c r="T391" s="2"/>
      <c r="U391" s="2"/>
      <c r="V391" s="2"/>
      <c r="W391" s="2"/>
      <c r="X391" s="2"/>
      <c r="Y391" s="2"/>
      <c r="Z391" s="2"/>
    </row>
    <row r="392" spans="1:26" ht="15" customHeight="1">
      <c r="A392" s="2"/>
      <c r="B392" s="9"/>
      <c r="C392" s="3"/>
      <c r="D392" s="2"/>
      <c r="E392" s="2"/>
      <c r="F392" s="2"/>
      <c r="G392" s="2"/>
      <c r="H392" s="2"/>
      <c r="I392" s="2"/>
      <c r="J392" s="2"/>
      <c r="K392" s="2"/>
      <c r="L392" s="2"/>
      <c r="M392" s="2"/>
      <c r="N392" s="2"/>
      <c r="O392" s="2"/>
      <c r="P392" s="2"/>
      <c r="Q392" s="2"/>
      <c r="R392" s="2"/>
      <c r="S392" s="2"/>
      <c r="T392" s="2"/>
      <c r="U392" s="2"/>
      <c r="V392" s="2"/>
      <c r="W392" s="2"/>
      <c r="X392" s="2"/>
      <c r="Y392" s="2"/>
      <c r="Z392" s="2"/>
    </row>
    <row r="393" spans="1:26" ht="15" customHeight="1">
      <c r="A393" s="2"/>
      <c r="B393" s="9"/>
      <c r="C393" s="3"/>
      <c r="D393" s="2"/>
      <c r="E393" s="2"/>
      <c r="F393" s="2"/>
      <c r="G393" s="2"/>
      <c r="H393" s="2"/>
      <c r="I393" s="2"/>
      <c r="J393" s="2"/>
      <c r="K393" s="2"/>
      <c r="L393" s="2"/>
      <c r="M393" s="2"/>
      <c r="N393" s="2"/>
      <c r="O393" s="2"/>
      <c r="P393" s="2"/>
      <c r="Q393" s="2"/>
      <c r="R393" s="2"/>
      <c r="S393" s="2"/>
      <c r="T393" s="2"/>
      <c r="U393" s="2"/>
      <c r="V393" s="2"/>
      <c r="W393" s="2"/>
      <c r="X393" s="2"/>
      <c r="Y393" s="2"/>
      <c r="Z393" s="2"/>
    </row>
    <row r="394" spans="1:26" ht="15" customHeight="1">
      <c r="A394" s="2"/>
      <c r="B394" s="9"/>
      <c r="C394" s="3"/>
      <c r="D394" s="2"/>
      <c r="E394" s="2"/>
      <c r="F394" s="2"/>
      <c r="G394" s="2"/>
      <c r="H394" s="2"/>
      <c r="I394" s="2"/>
      <c r="J394" s="2"/>
      <c r="K394" s="2"/>
      <c r="L394" s="2"/>
      <c r="M394" s="2"/>
      <c r="N394" s="2"/>
      <c r="O394" s="2"/>
      <c r="P394" s="2"/>
      <c r="Q394" s="2"/>
      <c r="R394" s="2"/>
      <c r="S394" s="2"/>
      <c r="T394" s="2"/>
      <c r="U394" s="2"/>
      <c r="V394" s="2"/>
      <c r="W394" s="2"/>
      <c r="X394" s="2"/>
      <c r="Y394" s="2"/>
      <c r="Z394" s="2"/>
    </row>
    <row r="395" spans="1:26" ht="15" customHeight="1">
      <c r="A395" s="2"/>
      <c r="B395" s="9"/>
      <c r="C395" s="3"/>
      <c r="D395" s="2"/>
      <c r="E395" s="2"/>
      <c r="F395" s="2"/>
      <c r="G395" s="2"/>
      <c r="H395" s="2"/>
      <c r="I395" s="2"/>
      <c r="J395" s="2"/>
      <c r="K395" s="2"/>
      <c r="L395" s="2"/>
      <c r="M395" s="2"/>
      <c r="N395" s="2"/>
      <c r="O395" s="2"/>
      <c r="P395" s="2"/>
      <c r="Q395" s="2"/>
      <c r="R395" s="2"/>
      <c r="S395" s="2"/>
      <c r="T395" s="2"/>
      <c r="U395" s="2"/>
      <c r="V395" s="2"/>
      <c r="W395" s="2"/>
      <c r="X395" s="2"/>
      <c r="Y395" s="2"/>
      <c r="Z395" s="2"/>
    </row>
    <row r="396" spans="1:26" ht="15" customHeight="1">
      <c r="A396" s="2"/>
      <c r="B396" s="9"/>
      <c r="C396" s="3"/>
      <c r="D396" s="2"/>
      <c r="E396" s="2"/>
      <c r="F396" s="2"/>
      <c r="G396" s="2"/>
      <c r="H396" s="2"/>
      <c r="I396" s="2"/>
      <c r="J396" s="2"/>
      <c r="K396" s="2"/>
      <c r="L396" s="2"/>
      <c r="M396" s="2"/>
      <c r="N396" s="2"/>
      <c r="O396" s="2"/>
      <c r="P396" s="2"/>
      <c r="Q396" s="2"/>
      <c r="R396" s="2"/>
      <c r="S396" s="2"/>
      <c r="T396" s="2"/>
      <c r="U396" s="2"/>
      <c r="V396" s="2"/>
      <c r="W396" s="2"/>
      <c r="X396" s="2"/>
      <c r="Y396" s="2"/>
      <c r="Z396" s="2"/>
    </row>
    <row r="397" spans="1:26" ht="15" customHeight="1">
      <c r="A397" s="2"/>
      <c r="B397" s="9"/>
      <c r="C397" s="3"/>
      <c r="D397" s="2"/>
      <c r="E397" s="2"/>
      <c r="F397" s="2"/>
      <c r="G397" s="2"/>
      <c r="H397" s="2"/>
      <c r="I397" s="2"/>
      <c r="J397" s="2"/>
      <c r="K397" s="2"/>
      <c r="L397" s="2"/>
      <c r="M397" s="2"/>
      <c r="N397" s="2"/>
      <c r="O397" s="2"/>
      <c r="P397" s="2"/>
      <c r="Q397" s="2"/>
      <c r="R397" s="2"/>
      <c r="S397" s="2"/>
      <c r="T397" s="2"/>
      <c r="U397" s="2"/>
      <c r="V397" s="2"/>
      <c r="W397" s="2"/>
      <c r="X397" s="2"/>
      <c r="Y397" s="2"/>
      <c r="Z397" s="2"/>
    </row>
    <row r="398" spans="1:26" ht="15" customHeight="1">
      <c r="A398" s="2"/>
      <c r="B398" s="9"/>
      <c r="C398" s="3"/>
      <c r="D398" s="2"/>
      <c r="E398" s="2"/>
      <c r="F398" s="2"/>
      <c r="G398" s="2"/>
      <c r="H398" s="2"/>
      <c r="I398" s="2"/>
      <c r="J398" s="2"/>
      <c r="K398" s="2"/>
      <c r="L398" s="2"/>
      <c r="M398" s="2"/>
      <c r="N398" s="2"/>
      <c r="O398" s="2"/>
      <c r="P398" s="2"/>
      <c r="Q398" s="2"/>
      <c r="R398" s="2"/>
      <c r="S398" s="2"/>
      <c r="T398" s="2"/>
      <c r="U398" s="2"/>
      <c r="V398" s="2"/>
      <c r="W398" s="2"/>
      <c r="X398" s="2"/>
      <c r="Y398" s="2"/>
      <c r="Z398" s="2"/>
    </row>
    <row r="399" spans="1:26" ht="15" customHeight="1">
      <c r="A399" s="2"/>
      <c r="B399" s="9"/>
      <c r="C399" s="3"/>
      <c r="D399" s="2"/>
      <c r="E399" s="2"/>
      <c r="F399" s="2"/>
      <c r="G399" s="2"/>
      <c r="H399" s="2"/>
      <c r="I399" s="2"/>
      <c r="J399" s="2"/>
      <c r="K399" s="2"/>
      <c r="L399" s="2"/>
      <c r="M399" s="2"/>
      <c r="N399" s="2"/>
      <c r="O399" s="2"/>
      <c r="P399" s="2"/>
      <c r="Q399" s="2"/>
      <c r="R399" s="2"/>
      <c r="S399" s="2"/>
      <c r="T399" s="2"/>
      <c r="U399" s="2"/>
      <c r="V399" s="2"/>
      <c r="W399" s="2"/>
      <c r="X399" s="2"/>
      <c r="Y399" s="2"/>
      <c r="Z399" s="2"/>
    </row>
    <row r="400" spans="1:26" ht="15" customHeight="1">
      <c r="A400" s="2"/>
      <c r="B400" s="9"/>
      <c r="C400" s="3"/>
      <c r="D400" s="2"/>
      <c r="E400" s="2"/>
      <c r="F400" s="2"/>
      <c r="G400" s="2"/>
      <c r="H400" s="2"/>
      <c r="I400" s="2"/>
      <c r="J400" s="2"/>
      <c r="K400" s="2"/>
      <c r="L400" s="2"/>
      <c r="M400" s="2"/>
      <c r="N400" s="2"/>
      <c r="O400" s="2"/>
      <c r="P400" s="2"/>
      <c r="Q400" s="2"/>
      <c r="R400" s="2"/>
      <c r="S400" s="2"/>
      <c r="T400" s="2"/>
      <c r="U400" s="2"/>
      <c r="V400" s="2"/>
      <c r="W400" s="2"/>
      <c r="X400" s="2"/>
      <c r="Y400" s="2"/>
      <c r="Z400" s="2"/>
    </row>
    <row r="401" spans="1:26" ht="15" customHeight="1">
      <c r="A401" s="2"/>
      <c r="B401" s="9"/>
      <c r="C401" s="3"/>
      <c r="D401" s="2"/>
      <c r="E401" s="2"/>
      <c r="F401" s="2"/>
      <c r="G401" s="2"/>
      <c r="H401" s="2"/>
      <c r="I401" s="2"/>
      <c r="J401" s="2"/>
      <c r="K401" s="2"/>
      <c r="L401" s="2"/>
      <c r="M401" s="2"/>
      <c r="N401" s="2"/>
      <c r="O401" s="2"/>
      <c r="P401" s="2"/>
      <c r="Q401" s="2"/>
      <c r="R401" s="2"/>
      <c r="S401" s="2"/>
      <c r="T401" s="2"/>
      <c r="U401" s="2"/>
      <c r="V401" s="2"/>
      <c r="W401" s="2"/>
      <c r="X401" s="2"/>
      <c r="Y401" s="2"/>
      <c r="Z401" s="2"/>
    </row>
    <row r="402" spans="1:26" ht="15" customHeight="1">
      <c r="A402" s="2"/>
      <c r="B402" s="9"/>
      <c r="C402" s="3"/>
      <c r="D402" s="2"/>
      <c r="E402" s="2"/>
      <c r="F402" s="2"/>
      <c r="G402" s="2"/>
      <c r="H402" s="2"/>
      <c r="I402" s="2"/>
      <c r="J402" s="2"/>
      <c r="K402" s="2"/>
      <c r="L402" s="2"/>
      <c r="M402" s="2"/>
      <c r="N402" s="2"/>
      <c r="O402" s="2"/>
      <c r="P402" s="2"/>
      <c r="Q402" s="2"/>
      <c r="R402" s="2"/>
      <c r="S402" s="2"/>
      <c r="T402" s="2"/>
      <c r="U402" s="2"/>
      <c r="V402" s="2"/>
      <c r="W402" s="2"/>
      <c r="X402" s="2"/>
      <c r="Y402" s="2"/>
      <c r="Z402" s="2"/>
    </row>
    <row r="403" spans="1:26" ht="15" customHeight="1">
      <c r="A403" s="2"/>
      <c r="B403" s="9"/>
      <c r="C403" s="3"/>
      <c r="D403" s="2"/>
      <c r="E403" s="2"/>
      <c r="F403" s="2"/>
      <c r="G403" s="2"/>
      <c r="H403" s="2"/>
      <c r="I403" s="2"/>
      <c r="J403" s="2"/>
      <c r="K403" s="2"/>
      <c r="L403" s="2"/>
      <c r="M403" s="2"/>
      <c r="N403" s="2"/>
      <c r="O403" s="2"/>
      <c r="P403" s="2"/>
      <c r="Q403" s="2"/>
      <c r="R403" s="2"/>
      <c r="S403" s="2"/>
      <c r="T403" s="2"/>
      <c r="U403" s="2"/>
      <c r="V403" s="2"/>
      <c r="W403" s="2"/>
      <c r="X403" s="2"/>
      <c r="Y403" s="2"/>
      <c r="Z403" s="2"/>
    </row>
    <row r="404" spans="1:26" ht="15" customHeight="1">
      <c r="A404" s="2"/>
      <c r="B404" s="9"/>
      <c r="C404" s="3"/>
      <c r="D404" s="2"/>
      <c r="E404" s="2"/>
      <c r="F404" s="2"/>
      <c r="G404" s="2"/>
      <c r="H404" s="2"/>
      <c r="I404" s="2"/>
      <c r="J404" s="2"/>
      <c r="K404" s="2"/>
      <c r="L404" s="2"/>
      <c r="M404" s="2"/>
      <c r="N404" s="2"/>
      <c r="O404" s="2"/>
      <c r="P404" s="2"/>
      <c r="Q404" s="2"/>
      <c r="R404" s="2"/>
      <c r="S404" s="2"/>
      <c r="T404" s="2"/>
      <c r="U404" s="2"/>
      <c r="V404" s="2"/>
      <c r="W404" s="2"/>
      <c r="X404" s="2"/>
      <c r="Y404" s="2"/>
      <c r="Z404" s="2"/>
    </row>
    <row r="405" spans="1:26" ht="15" customHeight="1">
      <c r="A405" s="2"/>
      <c r="B405" s="9"/>
      <c r="C405" s="3"/>
      <c r="D405" s="2"/>
      <c r="E405" s="2"/>
      <c r="F405" s="2"/>
      <c r="G405" s="2"/>
      <c r="H405" s="2"/>
      <c r="I405" s="2"/>
      <c r="J405" s="2"/>
      <c r="K405" s="2"/>
      <c r="L405" s="2"/>
      <c r="M405" s="2"/>
      <c r="N405" s="2"/>
      <c r="O405" s="2"/>
      <c r="P405" s="2"/>
      <c r="Q405" s="2"/>
      <c r="R405" s="2"/>
      <c r="S405" s="2"/>
      <c r="T405" s="2"/>
      <c r="U405" s="2"/>
      <c r="V405" s="2"/>
      <c r="W405" s="2"/>
      <c r="X405" s="2"/>
      <c r="Y405" s="2"/>
      <c r="Z405" s="2"/>
    </row>
    <row r="406" spans="1:26" ht="15" customHeight="1">
      <c r="A406" s="2"/>
      <c r="B406" s="9"/>
      <c r="C406" s="3"/>
      <c r="D406" s="2"/>
      <c r="E406" s="2"/>
      <c r="F406" s="2"/>
      <c r="G406" s="2"/>
      <c r="H406" s="2"/>
      <c r="I406" s="2"/>
      <c r="J406" s="2"/>
      <c r="K406" s="2"/>
      <c r="L406" s="2"/>
      <c r="M406" s="2"/>
      <c r="N406" s="2"/>
      <c r="O406" s="2"/>
      <c r="P406" s="2"/>
      <c r="Q406" s="2"/>
      <c r="R406" s="2"/>
      <c r="S406" s="2"/>
      <c r="T406" s="2"/>
      <c r="U406" s="2"/>
      <c r="V406" s="2"/>
      <c r="W406" s="2"/>
      <c r="X406" s="2"/>
      <c r="Y406" s="2"/>
      <c r="Z406" s="2"/>
    </row>
    <row r="407" spans="1:26" ht="15" customHeight="1">
      <c r="A407" s="2"/>
      <c r="B407" s="9"/>
      <c r="C407" s="3"/>
      <c r="D407" s="2"/>
      <c r="E407" s="2"/>
      <c r="F407" s="2"/>
      <c r="G407" s="2"/>
      <c r="H407" s="2"/>
      <c r="I407" s="2"/>
      <c r="J407" s="2"/>
      <c r="K407" s="2"/>
      <c r="L407" s="2"/>
      <c r="M407" s="2"/>
      <c r="N407" s="2"/>
      <c r="O407" s="2"/>
      <c r="P407" s="2"/>
      <c r="Q407" s="2"/>
      <c r="R407" s="2"/>
      <c r="S407" s="2"/>
      <c r="T407" s="2"/>
      <c r="U407" s="2"/>
      <c r="V407" s="2"/>
      <c r="W407" s="2"/>
      <c r="X407" s="2"/>
      <c r="Y407" s="2"/>
      <c r="Z407" s="2"/>
    </row>
    <row r="408" spans="1:26" ht="15" customHeight="1">
      <c r="A408" s="2"/>
      <c r="B408" s="9"/>
      <c r="C408" s="3"/>
      <c r="D408" s="2"/>
      <c r="E408" s="2"/>
      <c r="F408" s="2"/>
      <c r="G408" s="2"/>
      <c r="H408" s="2"/>
      <c r="I408" s="2"/>
      <c r="J408" s="2"/>
      <c r="K408" s="2"/>
      <c r="L408" s="2"/>
      <c r="M408" s="2"/>
      <c r="N408" s="2"/>
      <c r="O408" s="2"/>
      <c r="P408" s="2"/>
      <c r="Q408" s="2"/>
      <c r="R408" s="2"/>
      <c r="S408" s="2"/>
      <c r="T408" s="2"/>
      <c r="U408" s="2"/>
      <c r="V408" s="2"/>
      <c r="W408" s="2"/>
      <c r="X408" s="2"/>
      <c r="Y408" s="2"/>
      <c r="Z408" s="2"/>
    </row>
    <row r="409" spans="1:26" ht="15" customHeight="1">
      <c r="A409" s="2"/>
      <c r="B409" s="9"/>
      <c r="C409" s="3"/>
      <c r="D409" s="2"/>
      <c r="E409" s="2"/>
      <c r="F409" s="2"/>
      <c r="G409" s="2"/>
      <c r="H409" s="2"/>
      <c r="I409" s="2"/>
      <c r="J409" s="2"/>
      <c r="K409" s="2"/>
      <c r="L409" s="2"/>
      <c r="M409" s="2"/>
      <c r="N409" s="2"/>
      <c r="O409" s="2"/>
      <c r="P409" s="2"/>
      <c r="Q409" s="2"/>
      <c r="R409" s="2"/>
      <c r="S409" s="2"/>
      <c r="T409" s="2"/>
      <c r="U409" s="2"/>
      <c r="V409" s="2"/>
      <c r="W409" s="2"/>
      <c r="X409" s="2"/>
      <c r="Y409" s="2"/>
      <c r="Z409" s="2"/>
    </row>
    <row r="410" spans="1:26" ht="15" customHeight="1">
      <c r="A410" s="2"/>
      <c r="B410" s="9"/>
      <c r="C410" s="3"/>
      <c r="D410" s="2"/>
      <c r="E410" s="2"/>
      <c r="F410" s="2"/>
      <c r="G410" s="2"/>
      <c r="H410" s="2"/>
      <c r="I410" s="2"/>
      <c r="J410" s="2"/>
      <c r="K410" s="2"/>
      <c r="L410" s="2"/>
      <c r="M410" s="2"/>
      <c r="N410" s="2"/>
      <c r="O410" s="2"/>
      <c r="P410" s="2"/>
      <c r="Q410" s="2"/>
      <c r="R410" s="2"/>
      <c r="S410" s="2"/>
      <c r="T410" s="2"/>
      <c r="U410" s="2"/>
      <c r="V410" s="2"/>
      <c r="W410" s="2"/>
      <c r="X410" s="2"/>
      <c r="Y410" s="2"/>
      <c r="Z410" s="2"/>
    </row>
    <row r="411" spans="1:26" ht="15" customHeight="1">
      <c r="A411" s="2"/>
      <c r="B411" s="9"/>
      <c r="C411" s="3"/>
      <c r="D411" s="2"/>
      <c r="E411" s="2"/>
      <c r="F411" s="2"/>
      <c r="G411" s="2"/>
      <c r="H411" s="2"/>
      <c r="I411" s="2"/>
      <c r="J411" s="2"/>
      <c r="K411" s="2"/>
      <c r="L411" s="2"/>
      <c r="M411" s="2"/>
      <c r="N411" s="2"/>
      <c r="O411" s="2"/>
      <c r="P411" s="2"/>
      <c r="Q411" s="2"/>
      <c r="R411" s="2"/>
      <c r="S411" s="2"/>
      <c r="T411" s="2"/>
      <c r="U411" s="2"/>
      <c r="V411" s="2"/>
      <c r="W411" s="2"/>
      <c r="X411" s="2"/>
      <c r="Y411" s="2"/>
      <c r="Z411" s="2"/>
    </row>
    <row r="412" spans="1:26" ht="15" customHeight="1">
      <c r="A412" s="2"/>
      <c r="B412" s="9"/>
      <c r="C412" s="3"/>
      <c r="D412" s="2"/>
      <c r="E412" s="2"/>
      <c r="F412" s="2"/>
      <c r="G412" s="2"/>
      <c r="H412" s="2"/>
      <c r="I412" s="2"/>
      <c r="J412" s="2"/>
      <c r="K412" s="2"/>
      <c r="L412" s="2"/>
      <c r="M412" s="2"/>
      <c r="N412" s="2"/>
      <c r="O412" s="2"/>
      <c r="P412" s="2"/>
      <c r="Q412" s="2"/>
      <c r="R412" s="2"/>
      <c r="S412" s="2"/>
      <c r="T412" s="2"/>
      <c r="U412" s="2"/>
      <c r="V412" s="2"/>
      <c r="W412" s="2"/>
      <c r="X412" s="2"/>
      <c r="Y412" s="2"/>
      <c r="Z412" s="2"/>
    </row>
    <row r="413" spans="1:26" ht="15" customHeight="1">
      <c r="A413" s="2"/>
      <c r="B413" s="9"/>
      <c r="C413" s="3"/>
      <c r="D413" s="2"/>
      <c r="E413" s="2"/>
      <c r="F413" s="2"/>
      <c r="G413" s="2"/>
      <c r="H413" s="2"/>
      <c r="I413" s="2"/>
      <c r="J413" s="2"/>
      <c r="K413" s="2"/>
      <c r="L413" s="2"/>
      <c r="M413" s="2"/>
      <c r="N413" s="2"/>
      <c r="O413" s="2"/>
      <c r="P413" s="2"/>
      <c r="Q413" s="2"/>
      <c r="R413" s="2"/>
      <c r="S413" s="2"/>
      <c r="T413" s="2"/>
      <c r="U413" s="2"/>
      <c r="V413" s="2"/>
      <c r="W413" s="2"/>
      <c r="X413" s="2"/>
      <c r="Y413" s="2"/>
      <c r="Z413" s="2"/>
    </row>
    <row r="414" spans="1:26" ht="15" customHeight="1">
      <c r="A414" s="2"/>
      <c r="B414" s="9"/>
      <c r="C414" s="3"/>
      <c r="D414" s="2"/>
      <c r="E414" s="2"/>
      <c r="F414" s="2"/>
      <c r="G414" s="2"/>
      <c r="H414" s="2"/>
      <c r="I414" s="2"/>
      <c r="J414" s="2"/>
      <c r="K414" s="2"/>
      <c r="L414" s="2"/>
      <c r="M414" s="2"/>
      <c r="N414" s="2"/>
      <c r="O414" s="2"/>
      <c r="P414" s="2"/>
      <c r="Q414" s="2"/>
      <c r="R414" s="2"/>
      <c r="S414" s="2"/>
      <c r="T414" s="2"/>
      <c r="U414" s="2"/>
      <c r="V414" s="2"/>
      <c r="W414" s="2"/>
      <c r="X414" s="2"/>
      <c r="Y414" s="2"/>
      <c r="Z414" s="2"/>
    </row>
    <row r="415" spans="1:26" ht="15" customHeight="1">
      <c r="A415" s="2"/>
      <c r="B415" s="9"/>
      <c r="C415" s="3"/>
      <c r="D415" s="2"/>
      <c r="E415" s="2"/>
      <c r="F415" s="2"/>
      <c r="G415" s="2"/>
      <c r="H415" s="2"/>
      <c r="I415" s="2"/>
      <c r="J415" s="2"/>
      <c r="K415" s="2"/>
      <c r="L415" s="2"/>
      <c r="M415" s="2"/>
      <c r="N415" s="2"/>
      <c r="O415" s="2"/>
      <c r="P415" s="2"/>
      <c r="Q415" s="2"/>
      <c r="R415" s="2"/>
      <c r="S415" s="2"/>
      <c r="T415" s="2"/>
      <c r="U415" s="2"/>
      <c r="V415" s="2"/>
      <c r="W415" s="2"/>
      <c r="X415" s="2"/>
      <c r="Y415" s="2"/>
      <c r="Z415" s="2"/>
    </row>
    <row r="416" spans="1:26" ht="15" customHeight="1">
      <c r="A416" s="2"/>
      <c r="B416" s="9"/>
      <c r="C416" s="3"/>
      <c r="D416" s="2"/>
      <c r="E416" s="2"/>
      <c r="F416" s="2"/>
      <c r="G416" s="2"/>
      <c r="H416" s="2"/>
      <c r="I416" s="2"/>
      <c r="J416" s="2"/>
      <c r="K416" s="2"/>
      <c r="L416" s="2"/>
      <c r="M416" s="2"/>
      <c r="N416" s="2"/>
      <c r="O416" s="2"/>
      <c r="P416" s="2"/>
      <c r="Q416" s="2"/>
      <c r="R416" s="2"/>
      <c r="S416" s="2"/>
      <c r="T416" s="2"/>
      <c r="U416" s="2"/>
      <c r="V416" s="2"/>
      <c r="W416" s="2"/>
      <c r="X416" s="2"/>
      <c r="Y416" s="2"/>
      <c r="Z416" s="2"/>
    </row>
    <row r="417" spans="1:26" ht="15" customHeight="1">
      <c r="A417" s="2"/>
      <c r="B417" s="9"/>
      <c r="C417" s="3"/>
      <c r="D417" s="2"/>
      <c r="E417" s="2"/>
      <c r="F417" s="2"/>
      <c r="G417" s="2"/>
      <c r="H417" s="2"/>
      <c r="I417" s="2"/>
      <c r="J417" s="2"/>
      <c r="K417" s="2"/>
      <c r="L417" s="2"/>
      <c r="M417" s="2"/>
      <c r="N417" s="2"/>
      <c r="O417" s="2"/>
      <c r="P417" s="2"/>
      <c r="Q417" s="2"/>
      <c r="R417" s="2"/>
      <c r="S417" s="2"/>
      <c r="T417" s="2"/>
      <c r="U417" s="2"/>
      <c r="V417" s="2"/>
      <c r="W417" s="2"/>
      <c r="X417" s="2"/>
      <c r="Y417" s="2"/>
      <c r="Z417" s="2"/>
    </row>
    <row r="418" spans="1:26" ht="15" customHeight="1">
      <c r="A418" s="2"/>
      <c r="B418" s="9"/>
      <c r="C418" s="3"/>
      <c r="D418" s="2"/>
      <c r="E418" s="2"/>
      <c r="F418" s="2"/>
      <c r="G418" s="2"/>
      <c r="H418" s="2"/>
      <c r="I418" s="2"/>
      <c r="J418" s="2"/>
      <c r="K418" s="2"/>
      <c r="L418" s="2"/>
      <c r="M418" s="2"/>
      <c r="N418" s="2"/>
      <c r="O418" s="2"/>
      <c r="P418" s="2"/>
      <c r="Q418" s="2"/>
      <c r="R418" s="2"/>
      <c r="S418" s="2"/>
      <c r="T418" s="2"/>
      <c r="U418" s="2"/>
      <c r="V418" s="2"/>
      <c r="W418" s="2"/>
      <c r="X418" s="2"/>
      <c r="Y418" s="2"/>
      <c r="Z418" s="2"/>
    </row>
    <row r="419" spans="1:26" ht="15" customHeight="1">
      <c r="A419" s="2"/>
      <c r="B419" s="9"/>
      <c r="C419" s="3"/>
      <c r="D419" s="2"/>
      <c r="E419" s="2"/>
      <c r="F419" s="2"/>
      <c r="G419" s="2"/>
      <c r="H419" s="2"/>
      <c r="I419" s="2"/>
      <c r="J419" s="2"/>
      <c r="K419" s="2"/>
      <c r="L419" s="2"/>
      <c r="M419" s="2"/>
      <c r="N419" s="2"/>
      <c r="O419" s="2"/>
      <c r="P419" s="2"/>
      <c r="Q419" s="2"/>
      <c r="R419" s="2"/>
      <c r="S419" s="2"/>
      <c r="T419" s="2"/>
      <c r="U419" s="2"/>
      <c r="V419" s="2"/>
      <c r="W419" s="2"/>
      <c r="X419" s="2"/>
      <c r="Y419" s="2"/>
      <c r="Z419" s="2"/>
    </row>
    <row r="420" spans="1:26" ht="15" customHeight="1">
      <c r="A420" s="2"/>
      <c r="B420" s="9"/>
      <c r="C420" s="3"/>
      <c r="D420" s="2"/>
      <c r="E420" s="2"/>
      <c r="F420" s="2"/>
      <c r="G420" s="2"/>
      <c r="H420" s="2"/>
      <c r="I420" s="2"/>
      <c r="J420" s="2"/>
      <c r="K420" s="2"/>
      <c r="L420" s="2"/>
      <c r="M420" s="2"/>
      <c r="N420" s="2"/>
      <c r="O420" s="2"/>
      <c r="P420" s="2"/>
      <c r="Q420" s="2"/>
      <c r="R420" s="2"/>
      <c r="S420" s="2"/>
      <c r="T420" s="2"/>
      <c r="U420" s="2"/>
      <c r="V420" s="2"/>
      <c r="W420" s="2"/>
      <c r="X420" s="2"/>
      <c r="Y420" s="2"/>
      <c r="Z420" s="2"/>
    </row>
    <row r="421" spans="1:26" ht="15" customHeight="1">
      <c r="A421" s="2"/>
      <c r="B421" s="9"/>
      <c r="C421" s="3"/>
      <c r="D421" s="2"/>
      <c r="E421" s="2"/>
      <c r="F421" s="2"/>
      <c r="G421" s="2"/>
      <c r="H421" s="2"/>
      <c r="I421" s="2"/>
      <c r="J421" s="2"/>
      <c r="K421" s="2"/>
      <c r="L421" s="2"/>
      <c r="M421" s="2"/>
      <c r="N421" s="2"/>
      <c r="O421" s="2"/>
      <c r="P421" s="2"/>
      <c r="Q421" s="2"/>
      <c r="R421" s="2"/>
      <c r="S421" s="2"/>
      <c r="T421" s="2"/>
      <c r="U421" s="2"/>
      <c r="V421" s="2"/>
      <c r="W421" s="2"/>
      <c r="X421" s="2"/>
      <c r="Y421" s="2"/>
      <c r="Z421" s="2"/>
    </row>
    <row r="422" spans="1:26" ht="15" customHeight="1">
      <c r="A422" s="2"/>
      <c r="B422" s="9"/>
      <c r="C422" s="3"/>
      <c r="D422" s="2"/>
      <c r="E422" s="2"/>
      <c r="F422" s="2"/>
      <c r="G422" s="2"/>
      <c r="H422" s="2"/>
      <c r="I422" s="2"/>
      <c r="J422" s="2"/>
      <c r="K422" s="2"/>
      <c r="L422" s="2"/>
      <c r="M422" s="2"/>
      <c r="N422" s="2"/>
      <c r="O422" s="2"/>
      <c r="P422" s="2"/>
      <c r="Q422" s="2"/>
      <c r="R422" s="2"/>
      <c r="S422" s="2"/>
      <c r="T422" s="2"/>
      <c r="U422" s="2"/>
      <c r="V422" s="2"/>
      <c r="W422" s="2"/>
      <c r="X422" s="2"/>
      <c r="Y422" s="2"/>
      <c r="Z422" s="2"/>
    </row>
    <row r="423" spans="1:26" ht="15" customHeight="1">
      <c r="A423" s="2"/>
      <c r="B423" s="9"/>
      <c r="C423" s="3"/>
      <c r="D423" s="2"/>
      <c r="E423" s="2"/>
      <c r="F423" s="2"/>
      <c r="G423" s="2"/>
      <c r="H423" s="2"/>
      <c r="I423" s="2"/>
      <c r="J423" s="2"/>
      <c r="K423" s="2"/>
      <c r="L423" s="2"/>
      <c r="M423" s="2"/>
      <c r="N423" s="2"/>
      <c r="O423" s="2"/>
      <c r="P423" s="2"/>
      <c r="Q423" s="2"/>
      <c r="R423" s="2"/>
      <c r="S423" s="2"/>
      <c r="T423" s="2"/>
      <c r="U423" s="2"/>
      <c r="V423" s="2"/>
      <c r="W423" s="2"/>
      <c r="X423" s="2"/>
      <c r="Y423" s="2"/>
      <c r="Z423" s="2"/>
    </row>
    <row r="424" spans="1:26" ht="15" customHeight="1">
      <c r="A424" s="2"/>
      <c r="B424" s="9"/>
      <c r="C424" s="3"/>
      <c r="D424" s="2"/>
      <c r="E424" s="2"/>
      <c r="F424" s="2"/>
      <c r="G424" s="2"/>
      <c r="H424" s="2"/>
      <c r="I424" s="2"/>
      <c r="J424" s="2"/>
      <c r="K424" s="2"/>
      <c r="L424" s="2"/>
      <c r="M424" s="2"/>
      <c r="N424" s="2"/>
      <c r="O424" s="2"/>
      <c r="P424" s="2"/>
      <c r="Q424" s="2"/>
      <c r="R424" s="2"/>
      <c r="S424" s="2"/>
      <c r="T424" s="2"/>
      <c r="U424" s="2"/>
      <c r="V424" s="2"/>
      <c r="W424" s="2"/>
      <c r="X424" s="2"/>
      <c r="Y424" s="2"/>
      <c r="Z424" s="2"/>
    </row>
    <row r="425" spans="1:26" ht="15" customHeight="1">
      <c r="A425" s="2"/>
      <c r="B425" s="9"/>
      <c r="C425" s="3"/>
      <c r="D425" s="2"/>
      <c r="E425" s="2"/>
      <c r="F425" s="2"/>
      <c r="G425" s="2"/>
      <c r="H425" s="2"/>
      <c r="I425" s="2"/>
      <c r="J425" s="2"/>
      <c r="K425" s="2"/>
      <c r="L425" s="2"/>
      <c r="M425" s="2"/>
      <c r="N425" s="2"/>
      <c r="O425" s="2"/>
      <c r="P425" s="2"/>
      <c r="Q425" s="2"/>
      <c r="R425" s="2"/>
      <c r="S425" s="2"/>
      <c r="T425" s="2"/>
      <c r="U425" s="2"/>
      <c r="V425" s="2"/>
      <c r="W425" s="2"/>
      <c r="X425" s="2"/>
      <c r="Y425" s="2"/>
      <c r="Z425" s="2"/>
    </row>
    <row r="426" spans="1:26" ht="15" customHeight="1">
      <c r="A426" s="2"/>
      <c r="B426" s="9"/>
      <c r="C426" s="3"/>
      <c r="D426" s="2"/>
      <c r="E426" s="2"/>
      <c r="F426" s="2"/>
      <c r="G426" s="2"/>
      <c r="H426" s="2"/>
      <c r="I426" s="2"/>
      <c r="J426" s="2"/>
      <c r="K426" s="2"/>
      <c r="L426" s="2"/>
      <c r="M426" s="2"/>
      <c r="N426" s="2"/>
      <c r="O426" s="2"/>
      <c r="P426" s="2"/>
      <c r="Q426" s="2"/>
      <c r="R426" s="2"/>
      <c r="S426" s="2"/>
      <c r="T426" s="2"/>
      <c r="U426" s="2"/>
      <c r="V426" s="2"/>
      <c r="W426" s="2"/>
      <c r="X426" s="2"/>
      <c r="Y426" s="2"/>
      <c r="Z426" s="2"/>
    </row>
    <row r="427" spans="1:26" ht="15" customHeight="1">
      <c r="A427" s="2"/>
      <c r="B427" s="9"/>
      <c r="C427" s="3"/>
      <c r="D427" s="2"/>
      <c r="E427" s="2"/>
      <c r="F427" s="2"/>
      <c r="G427" s="2"/>
      <c r="H427" s="2"/>
      <c r="I427" s="2"/>
      <c r="J427" s="2"/>
      <c r="K427" s="2"/>
      <c r="L427" s="2"/>
      <c r="M427" s="2"/>
      <c r="N427" s="2"/>
      <c r="O427" s="2"/>
      <c r="P427" s="2"/>
      <c r="Q427" s="2"/>
      <c r="R427" s="2"/>
      <c r="S427" s="2"/>
      <c r="T427" s="2"/>
      <c r="U427" s="2"/>
      <c r="V427" s="2"/>
      <c r="W427" s="2"/>
      <c r="X427" s="2"/>
      <c r="Y427" s="2"/>
      <c r="Z427" s="2"/>
    </row>
    <row r="428" spans="1:26" ht="15" customHeight="1">
      <c r="A428" s="2"/>
      <c r="B428" s="9"/>
      <c r="C428" s="3"/>
      <c r="D428" s="2"/>
      <c r="E428" s="2"/>
      <c r="F428" s="2"/>
      <c r="G428" s="2"/>
      <c r="H428" s="2"/>
      <c r="I428" s="2"/>
      <c r="J428" s="2"/>
      <c r="K428" s="2"/>
      <c r="L428" s="2"/>
      <c r="M428" s="2"/>
      <c r="N428" s="2"/>
      <c r="O428" s="2"/>
      <c r="P428" s="2"/>
      <c r="Q428" s="2"/>
      <c r="R428" s="2"/>
      <c r="S428" s="2"/>
      <c r="T428" s="2"/>
      <c r="U428" s="2"/>
      <c r="V428" s="2"/>
      <c r="W428" s="2"/>
      <c r="X428" s="2"/>
      <c r="Y428" s="2"/>
      <c r="Z428" s="2"/>
    </row>
    <row r="429" spans="1:26" ht="15" customHeight="1">
      <c r="A429" s="2"/>
      <c r="B429" s="9"/>
      <c r="C429" s="3"/>
      <c r="D429" s="2"/>
      <c r="E429" s="2"/>
      <c r="F429" s="2"/>
      <c r="G429" s="2"/>
      <c r="H429" s="2"/>
      <c r="I429" s="2"/>
      <c r="J429" s="2"/>
      <c r="K429" s="2"/>
      <c r="L429" s="2"/>
      <c r="M429" s="2"/>
      <c r="N429" s="2"/>
      <c r="O429" s="2"/>
      <c r="P429" s="2"/>
      <c r="Q429" s="2"/>
      <c r="R429" s="2"/>
      <c r="S429" s="2"/>
      <c r="T429" s="2"/>
      <c r="U429" s="2"/>
      <c r="V429" s="2"/>
      <c r="W429" s="2"/>
      <c r="X429" s="2"/>
      <c r="Y429" s="2"/>
      <c r="Z429" s="2"/>
    </row>
    <row r="430" spans="1:26" ht="15" customHeight="1">
      <c r="A430" s="2"/>
      <c r="B430" s="9"/>
      <c r="C430" s="3"/>
      <c r="D430" s="2"/>
      <c r="E430" s="2"/>
      <c r="F430" s="2"/>
      <c r="G430" s="2"/>
      <c r="H430" s="2"/>
      <c r="I430" s="2"/>
      <c r="J430" s="2"/>
      <c r="K430" s="2"/>
      <c r="L430" s="2"/>
      <c r="M430" s="2"/>
      <c r="N430" s="2"/>
      <c r="O430" s="2"/>
      <c r="P430" s="2"/>
      <c r="Q430" s="2"/>
      <c r="R430" s="2"/>
      <c r="S430" s="2"/>
      <c r="T430" s="2"/>
      <c r="U430" s="2"/>
      <c r="V430" s="2"/>
      <c r="W430" s="2"/>
      <c r="X430" s="2"/>
      <c r="Y430" s="2"/>
      <c r="Z430" s="2"/>
    </row>
    <row r="431" spans="1:26" ht="15" customHeight="1">
      <c r="A431" s="2"/>
      <c r="B431" s="9"/>
      <c r="C431" s="3"/>
      <c r="D431" s="2"/>
      <c r="E431" s="2"/>
      <c r="F431" s="2"/>
      <c r="G431" s="2"/>
      <c r="H431" s="2"/>
      <c r="I431" s="2"/>
      <c r="J431" s="2"/>
      <c r="K431" s="2"/>
      <c r="L431" s="2"/>
      <c r="M431" s="2"/>
      <c r="N431" s="2"/>
      <c r="O431" s="2"/>
      <c r="P431" s="2"/>
      <c r="Q431" s="2"/>
      <c r="R431" s="2"/>
      <c r="S431" s="2"/>
      <c r="T431" s="2"/>
      <c r="U431" s="2"/>
      <c r="V431" s="2"/>
      <c r="W431" s="2"/>
      <c r="X431" s="2"/>
      <c r="Y431" s="2"/>
      <c r="Z431" s="2"/>
    </row>
    <row r="432" spans="1:26" ht="15" customHeight="1">
      <c r="A432" s="2"/>
      <c r="B432" s="9"/>
      <c r="C432" s="3"/>
      <c r="D432" s="2"/>
      <c r="E432" s="2"/>
      <c r="F432" s="2"/>
      <c r="G432" s="2"/>
      <c r="H432" s="2"/>
      <c r="I432" s="2"/>
      <c r="J432" s="2"/>
      <c r="K432" s="2"/>
      <c r="L432" s="2"/>
      <c r="M432" s="2"/>
      <c r="N432" s="2"/>
      <c r="O432" s="2"/>
      <c r="P432" s="2"/>
      <c r="Q432" s="2"/>
      <c r="R432" s="2"/>
      <c r="S432" s="2"/>
      <c r="T432" s="2"/>
      <c r="U432" s="2"/>
      <c r="V432" s="2"/>
      <c r="W432" s="2"/>
      <c r="X432" s="2"/>
      <c r="Y432" s="2"/>
      <c r="Z432" s="2"/>
    </row>
    <row r="433" spans="1:26" ht="15" customHeight="1">
      <c r="A433" s="2"/>
      <c r="B433" s="9"/>
      <c r="C433" s="3"/>
      <c r="D433" s="2"/>
      <c r="E433" s="2"/>
      <c r="F433" s="2"/>
      <c r="G433" s="2"/>
      <c r="H433" s="2"/>
      <c r="I433" s="2"/>
      <c r="J433" s="2"/>
      <c r="K433" s="2"/>
      <c r="L433" s="2"/>
      <c r="M433" s="2"/>
      <c r="N433" s="2"/>
      <c r="O433" s="2"/>
      <c r="P433" s="2"/>
      <c r="Q433" s="2"/>
      <c r="R433" s="2"/>
      <c r="S433" s="2"/>
      <c r="T433" s="2"/>
      <c r="U433" s="2"/>
      <c r="V433" s="2"/>
      <c r="W433" s="2"/>
      <c r="X433" s="2"/>
      <c r="Y433" s="2"/>
      <c r="Z433" s="2"/>
    </row>
    <row r="434" spans="1:26" ht="15" customHeight="1">
      <c r="A434" s="2"/>
      <c r="B434" s="9"/>
      <c r="C434" s="3"/>
      <c r="D434" s="2"/>
      <c r="E434" s="2"/>
      <c r="F434" s="2"/>
      <c r="G434" s="2"/>
      <c r="H434" s="2"/>
      <c r="I434" s="2"/>
      <c r="J434" s="2"/>
      <c r="K434" s="2"/>
      <c r="L434" s="2"/>
      <c r="M434" s="2"/>
      <c r="N434" s="2"/>
      <c r="O434" s="2"/>
      <c r="P434" s="2"/>
      <c r="Q434" s="2"/>
      <c r="R434" s="2"/>
      <c r="S434" s="2"/>
      <c r="T434" s="2"/>
      <c r="U434" s="2"/>
      <c r="V434" s="2"/>
      <c r="W434" s="2"/>
      <c r="X434" s="2"/>
      <c r="Y434" s="2"/>
      <c r="Z434" s="2"/>
    </row>
    <row r="435" spans="1:26" ht="15" customHeight="1">
      <c r="A435" s="2"/>
      <c r="B435" s="9"/>
      <c r="C435" s="3"/>
      <c r="D435" s="2"/>
      <c r="E435" s="2"/>
      <c r="F435" s="2"/>
      <c r="G435" s="2"/>
      <c r="H435" s="2"/>
      <c r="I435" s="2"/>
      <c r="J435" s="2"/>
      <c r="K435" s="2"/>
      <c r="L435" s="2"/>
      <c r="M435" s="2"/>
      <c r="N435" s="2"/>
      <c r="O435" s="2"/>
      <c r="P435" s="2"/>
      <c r="Q435" s="2"/>
      <c r="R435" s="2"/>
      <c r="S435" s="2"/>
      <c r="T435" s="2"/>
      <c r="U435" s="2"/>
      <c r="V435" s="2"/>
      <c r="W435" s="2"/>
      <c r="X435" s="2"/>
      <c r="Y435" s="2"/>
      <c r="Z435" s="2"/>
    </row>
    <row r="436" spans="1:26" ht="15" customHeight="1">
      <c r="A436" s="2"/>
      <c r="B436" s="9"/>
      <c r="C436" s="3"/>
      <c r="D436" s="2"/>
      <c r="E436" s="2"/>
      <c r="F436" s="2"/>
      <c r="G436" s="2"/>
      <c r="H436" s="2"/>
      <c r="I436" s="2"/>
      <c r="J436" s="2"/>
      <c r="K436" s="2"/>
      <c r="L436" s="2"/>
      <c r="M436" s="2"/>
      <c r="N436" s="2"/>
      <c r="O436" s="2"/>
      <c r="P436" s="2"/>
      <c r="Q436" s="2"/>
      <c r="R436" s="2"/>
      <c r="S436" s="2"/>
      <c r="T436" s="2"/>
      <c r="U436" s="2"/>
      <c r="V436" s="2"/>
      <c r="W436" s="2"/>
      <c r="X436" s="2"/>
      <c r="Y436" s="2"/>
      <c r="Z436" s="2"/>
    </row>
    <row r="437" spans="1:26" ht="15" customHeight="1">
      <c r="A437" s="2"/>
      <c r="B437" s="9"/>
      <c r="C437" s="3"/>
      <c r="D437" s="2"/>
      <c r="E437" s="2"/>
      <c r="F437" s="2"/>
      <c r="G437" s="2"/>
      <c r="H437" s="2"/>
      <c r="I437" s="2"/>
      <c r="J437" s="2"/>
      <c r="K437" s="2"/>
      <c r="L437" s="2"/>
      <c r="M437" s="2"/>
      <c r="N437" s="2"/>
      <c r="O437" s="2"/>
      <c r="P437" s="2"/>
      <c r="Q437" s="2"/>
      <c r="R437" s="2"/>
      <c r="S437" s="2"/>
      <c r="T437" s="2"/>
      <c r="U437" s="2"/>
      <c r="V437" s="2"/>
      <c r="W437" s="2"/>
      <c r="X437" s="2"/>
      <c r="Y437" s="2"/>
      <c r="Z437" s="2"/>
    </row>
    <row r="438" spans="1:26" ht="15" customHeight="1">
      <c r="A438" s="2"/>
      <c r="B438" s="9"/>
      <c r="C438" s="3"/>
      <c r="D438" s="2"/>
      <c r="E438" s="2"/>
      <c r="F438" s="2"/>
      <c r="G438" s="2"/>
      <c r="H438" s="2"/>
      <c r="I438" s="2"/>
      <c r="J438" s="2"/>
      <c r="K438" s="2"/>
      <c r="L438" s="2"/>
      <c r="M438" s="2"/>
      <c r="N438" s="2"/>
      <c r="O438" s="2"/>
      <c r="P438" s="2"/>
      <c r="Q438" s="2"/>
      <c r="R438" s="2"/>
      <c r="S438" s="2"/>
      <c r="T438" s="2"/>
      <c r="U438" s="2"/>
      <c r="V438" s="2"/>
      <c r="W438" s="2"/>
      <c r="X438" s="2"/>
      <c r="Y438" s="2"/>
      <c r="Z438" s="2"/>
    </row>
    <row r="439" spans="1:26" ht="15" customHeight="1">
      <c r="A439" s="2"/>
      <c r="B439" s="9"/>
      <c r="C439" s="3"/>
      <c r="D439" s="2"/>
      <c r="E439" s="2"/>
      <c r="F439" s="2"/>
      <c r="G439" s="2"/>
      <c r="H439" s="2"/>
      <c r="I439" s="2"/>
      <c r="J439" s="2"/>
      <c r="K439" s="2"/>
      <c r="L439" s="2"/>
      <c r="M439" s="2"/>
      <c r="N439" s="2"/>
      <c r="O439" s="2"/>
      <c r="P439" s="2"/>
      <c r="Q439" s="2"/>
      <c r="R439" s="2"/>
      <c r="S439" s="2"/>
      <c r="T439" s="2"/>
      <c r="U439" s="2"/>
      <c r="V439" s="2"/>
      <c r="W439" s="2"/>
      <c r="X439" s="2"/>
      <c r="Y439" s="2"/>
      <c r="Z439" s="2"/>
    </row>
    <row r="440" spans="1:26" ht="15" customHeight="1">
      <c r="A440" s="2"/>
      <c r="B440" s="9"/>
      <c r="C440" s="3"/>
      <c r="D440" s="2"/>
      <c r="E440" s="2"/>
      <c r="F440" s="2"/>
      <c r="G440" s="2"/>
      <c r="H440" s="2"/>
      <c r="I440" s="2"/>
      <c r="J440" s="2"/>
      <c r="K440" s="2"/>
      <c r="L440" s="2"/>
      <c r="M440" s="2"/>
      <c r="N440" s="2"/>
      <c r="O440" s="2"/>
      <c r="P440" s="2"/>
      <c r="Q440" s="2"/>
      <c r="R440" s="2"/>
      <c r="S440" s="2"/>
      <c r="T440" s="2"/>
      <c r="U440" s="2"/>
      <c r="V440" s="2"/>
      <c r="W440" s="2"/>
      <c r="X440" s="2"/>
      <c r="Y440" s="2"/>
      <c r="Z440" s="2"/>
    </row>
    <row r="441" spans="1:26" ht="15" customHeight="1">
      <c r="A441" s="2"/>
      <c r="B441" s="9"/>
      <c r="C441" s="3"/>
      <c r="D441" s="2"/>
      <c r="E441" s="2"/>
      <c r="F441" s="2"/>
      <c r="G441" s="2"/>
      <c r="H441" s="2"/>
      <c r="I441" s="2"/>
      <c r="J441" s="2"/>
      <c r="K441" s="2"/>
      <c r="L441" s="2"/>
      <c r="M441" s="2"/>
      <c r="N441" s="2"/>
      <c r="O441" s="2"/>
      <c r="P441" s="2"/>
      <c r="Q441" s="2"/>
      <c r="R441" s="2"/>
      <c r="S441" s="2"/>
      <c r="T441" s="2"/>
      <c r="U441" s="2"/>
      <c r="V441" s="2"/>
      <c r="W441" s="2"/>
      <c r="X441" s="2"/>
      <c r="Y441" s="2"/>
      <c r="Z441" s="2"/>
    </row>
    <row r="442" spans="1:26" ht="15" customHeight="1">
      <c r="A442" s="2"/>
      <c r="B442" s="9"/>
      <c r="C442" s="3"/>
      <c r="D442" s="2"/>
      <c r="E442" s="2"/>
      <c r="F442" s="2"/>
      <c r="G442" s="2"/>
      <c r="H442" s="2"/>
      <c r="I442" s="2"/>
      <c r="J442" s="2"/>
      <c r="K442" s="2"/>
      <c r="L442" s="2"/>
      <c r="M442" s="2"/>
      <c r="N442" s="2"/>
      <c r="O442" s="2"/>
      <c r="P442" s="2"/>
      <c r="Q442" s="2"/>
      <c r="R442" s="2"/>
      <c r="S442" s="2"/>
      <c r="T442" s="2"/>
      <c r="U442" s="2"/>
      <c r="V442" s="2"/>
      <c r="W442" s="2"/>
      <c r="X442" s="2"/>
      <c r="Y442" s="2"/>
      <c r="Z442" s="2"/>
    </row>
    <row r="443" spans="1:26" ht="15" customHeight="1">
      <c r="A443" s="2"/>
      <c r="B443" s="9"/>
      <c r="C443" s="3"/>
      <c r="D443" s="2"/>
      <c r="E443" s="2"/>
      <c r="F443" s="2"/>
      <c r="G443" s="2"/>
      <c r="H443" s="2"/>
      <c r="I443" s="2"/>
      <c r="J443" s="2"/>
      <c r="K443" s="2"/>
      <c r="L443" s="2"/>
      <c r="M443" s="2"/>
      <c r="N443" s="2"/>
      <c r="O443" s="2"/>
      <c r="P443" s="2"/>
      <c r="Q443" s="2"/>
      <c r="R443" s="2"/>
      <c r="S443" s="2"/>
      <c r="T443" s="2"/>
      <c r="U443" s="2"/>
      <c r="V443" s="2"/>
      <c r="W443" s="2"/>
      <c r="X443" s="2"/>
      <c r="Y443" s="2"/>
      <c r="Z443" s="2"/>
    </row>
    <row r="444" spans="1:26" ht="15" customHeight="1">
      <c r="A444" s="2"/>
      <c r="B444" s="9"/>
      <c r="C444" s="3"/>
      <c r="D444" s="2"/>
      <c r="E444" s="2"/>
      <c r="F444" s="2"/>
      <c r="G444" s="2"/>
      <c r="H444" s="2"/>
      <c r="I444" s="2"/>
      <c r="J444" s="2"/>
      <c r="K444" s="2"/>
      <c r="L444" s="2"/>
      <c r="M444" s="2"/>
      <c r="N444" s="2"/>
      <c r="O444" s="2"/>
      <c r="P444" s="2"/>
      <c r="Q444" s="2"/>
      <c r="R444" s="2"/>
      <c r="S444" s="2"/>
      <c r="T444" s="2"/>
      <c r="U444" s="2"/>
      <c r="V444" s="2"/>
      <c r="W444" s="2"/>
      <c r="X444" s="2"/>
      <c r="Y444" s="2"/>
      <c r="Z444" s="2"/>
    </row>
    <row r="445" spans="1:26" ht="15" customHeight="1">
      <c r="A445" s="2"/>
      <c r="B445" s="9"/>
      <c r="C445" s="3"/>
      <c r="D445" s="2"/>
      <c r="E445" s="2"/>
      <c r="F445" s="2"/>
      <c r="G445" s="2"/>
      <c r="H445" s="2"/>
      <c r="I445" s="2"/>
      <c r="J445" s="2"/>
      <c r="K445" s="2"/>
      <c r="L445" s="2"/>
      <c r="M445" s="2"/>
      <c r="N445" s="2"/>
      <c r="O445" s="2"/>
      <c r="P445" s="2"/>
      <c r="Q445" s="2"/>
      <c r="R445" s="2"/>
      <c r="S445" s="2"/>
      <c r="T445" s="2"/>
      <c r="U445" s="2"/>
      <c r="V445" s="2"/>
      <c r="W445" s="2"/>
      <c r="X445" s="2"/>
      <c r="Y445" s="2"/>
      <c r="Z445" s="2"/>
    </row>
    <row r="446" spans="1:26" ht="15" customHeight="1">
      <c r="A446" s="2"/>
      <c r="B446" s="9"/>
      <c r="C446" s="3"/>
      <c r="D446" s="2"/>
      <c r="E446" s="2"/>
      <c r="F446" s="2"/>
      <c r="G446" s="2"/>
      <c r="H446" s="2"/>
      <c r="I446" s="2"/>
      <c r="J446" s="2"/>
      <c r="K446" s="2"/>
      <c r="L446" s="2"/>
      <c r="M446" s="2"/>
      <c r="N446" s="2"/>
      <c r="O446" s="2"/>
      <c r="P446" s="2"/>
      <c r="Q446" s="2"/>
      <c r="R446" s="2"/>
      <c r="S446" s="2"/>
      <c r="T446" s="2"/>
      <c r="U446" s="2"/>
      <c r="V446" s="2"/>
      <c r="W446" s="2"/>
      <c r="X446" s="2"/>
      <c r="Y446" s="2"/>
      <c r="Z446" s="2"/>
    </row>
    <row r="447" spans="1:26" ht="15" customHeight="1">
      <c r="A447" s="2"/>
      <c r="B447" s="9"/>
      <c r="C447" s="3"/>
      <c r="D447" s="2"/>
      <c r="E447" s="2"/>
      <c r="F447" s="2"/>
      <c r="G447" s="2"/>
      <c r="H447" s="2"/>
      <c r="I447" s="2"/>
      <c r="J447" s="2"/>
      <c r="K447" s="2"/>
      <c r="L447" s="2"/>
      <c r="M447" s="2"/>
      <c r="N447" s="2"/>
      <c r="O447" s="2"/>
      <c r="P447" s="2"/>
      <c r="Q447" s="2"/>
      <c r="R447" s="2"/>
      <c r="S447" s="2"/>
      <c r="T447" s="2"/>
      <c r="U447" s="2"/>
      <c r="V447" s="2"/>
      <c r="W447" s="2"/>
      <c r="X447" s="2"/>
      <c r="Y447" s="2"/>
      <c r="Z447" s="2"/>
    </row>
    <row r="448" spans="1:26" ht="15" customHeight="1">
      <c r="A448" s="2"/>
      <c r="B448" s="9"/>
      <c r="C448" s="3"/>
      <c r="D448" s="2"/>
      <c r="E448" s="2"/>
      <c r="F448" s="2"/>
      <c r="G448" s="2"/>
      <c r="H448" s="2"/>
      <c r="I448" s="2"/>
      <c r="J448" s="2"/>
      <c r="K448" s="2"/>
      <c r="L448" s="2"/>
      <c r="M448" s="2"/>
      <c r="N448" s="2"/>
      <c r="O448" s="2"/>
      <c r="P448" s="2"/>
      <c r="Q448" s="2"/>
      <c r="R448" s="2"/>
      <c r="S448" s="2"/>
      <c r="T448" s="2"/>
      <c r="U448" s="2"/>
      <c r="V448" s="2"/>
      <c r="W448" s="2"/>
      <c r="X448" s="2"/>
      <c r="Y448" s="2"/>
      <c r="Z448" s="2"/>
    </row>
    <row r="449" spans="1:26" ht="15" customHeight="1">
      <c r="A449" s="2"/>
      <c r="B449" s="9"/>
      <c r="C449" s="3"/>
      <c r="D449" s="2"/>
      <c r="E449" s="2"/>
      <c r="F449" s="2"/>
      <c r="G449" s="2"/>
      <c r="H449" s="2"/>
      <c r="I449" s="2"/>
      <c r="J449" s="2"/>
      <c r="K449" s="2"/>
      <c r="L449" s="2"/>
      <c r="M449" s="2"/>
      <c r="N449" s="2"/>
      <c r="O449" s="2"/>
      <c r="P449" s="2"/>
      <c r="Q449" s="2"/>
      <c r="R449" s="2"/>
      <c r="S449" s="2"/>
      <c r="T449" s="2"/>
      <c r="U449" s="2"/>
      <c r="V449" s="2"/>
      <c r="W449" s="2"/>
      <c r="X449" s="2"/>
      <c r="Y449" s="2"/>
      <c r="Z449" s="2"/>
    </row>
    <row r="450" spans="1:26" ht="15" customHeight="1">
      <c r="A450" s="2"/>
      <c r="B450" s="9"/>
      <c r="C450" s="3"/>
      <c r="D450" s="2"/>
      <c r="E450" s="2"/>
      <c r="F450" s="2"/>
      <c r="G450" s="2"/>
      <c r="H450" s="2"/>
      <c r="I450" s="2"/>
      <c r="J450" s="2"/>
      <c r="K450" s="2"/>
      <c r="L450" s="2"/>
      <c r="M450" s="2"/>
      <c r="N450" s="2"/>
      <c r="O450" s="2"/>
      <c r="P450" s="2"/>
      <c r="Q450" s="2"/>
      <c r="R450" s="2"/>
      <c r="S450" s="2"/>
      <c r="T450" s="2"/>
      <c r="U450" s="2"/>
      <c r="V450" s="2"/>
      <c r="W450" s="2"/>
      <c r="X450" s="2"/>
      <c r="Y450" s="2"/>
      <c r="Z450" s="2"/>
    </row>
    <row r="451" spans="1:26" ht="15" customHeight="1">
      <c r="A451" s="2"/>
      <c r="B451" s="9"/>
      <c r="C451" s="3"/>
      <c r="D451" s="2"/>
      <c r="E451" s="2"/>
      <c r="F451" s="2"/>
      <c r="G451" s="2"/>
      <c r="H451" s="2"/>
      <c r="I451" s="2"/>
      <c r="J451" s="2"/>
      <c r="K451" s="2"/>
      <c r="L451" s="2"/>
      <c r="M451" s="2"/>
      <c r="N451" s="2"/>
      <c r="O451" s="2"/>
      <c r="P451" s="2"/>
      <c r="Q451" s="2"/>
      <c r="R451" s="2"/>
      <c r="S451" s="2"/>
      <c r="T451" s="2"/>
      <c r="U451" s="2"/>
      <c r="V451" s="2"/>
      <c r="W451" s="2"/>
      <c r="X451" s="2"/>
      <c r="Y451" s="2"/>
      <c r="Z451" s="2"/>
    </row>
    <row r="452" spans="1:26" ht="15" customHeight="1">
      <c r="A452" s="2"/>
      <c r="B452" s="9"/>
      <c r="C452" s="3"/>
      <c r="D452" s="2"/>
      <c r="E452" s="2"/>
      <c r="F452" s="2"/>
      <c r="G452" s="2"/>
      <c r="H452" s="2"/>
      <c r="I452" s="2"/>
      <c r="J452" s="2"/>
      <c r="K452" s="2"/>
      <c r="L452" s="2"/>
      <c r="M452" s="2"/>
      <c r="N452" s="2"/>
      <c r="O452" s="2"/>
      <c r="P452" s="2"/>
      <c r="Q452" s="2"/>
      <c r="R452" s="2"/>
      <c r="S452" s="2"/>
      <c r="T452" s="2"/>
      <c r="U452" s="2"/>
      <c r="V452" s="2"/>
      <c r="W452" s="2"/>
      <c r="X452" s="2"/>
      <c r="Y452" s="2"/>
      <c r="Z452" s="2"/>
    </row>
    <row r="453" spans="1:26" ht="15" customHeight="1">
      <c r="A453" s="2"/>
      <c r="B453" s="9"/>
      <c r="C453" s="3"/>
      <c r="D453" s="2"/>
      <c r="E453" s="2"/>
      <c r="F453" s="2"/>
      <c r="G453" s="2"/>
      <c r="H453" s="2"/>
      <c r="I453" s="2"/>
      <c r="J453" s="2"/>
      <c r="K453" s="2"/>
      <c r="L453" s="2"/>
      <c r="M453" s="2"/>
      <c r="N453" s="2"/>
      <c r="O453" s="2"/>
      <c r="P453" s="2"/>
      <c r="Q453" s="2"/>
      <c r="R453" s="2"/>
      <c r="S453" s="2"/>
      <c r="T453" s="2"/>
      <c r="U453" s="2"/>
      <c r="V453" s="2"/>
      <c r="W453" s="2"/>
      <c r="X453" s="2"/>
      <c r="Y453" s="2"/>
      <c r="Z453" s="2"/>
    </row>
    <row r="454" spans="1:26" ht="15" customHeight="1">
      <c r="A454" s="2"/>
      <c r="B454" s="9"/>
      <c r="C454" s="3"/>
      <c r="D454" s="2"/>
      <c r="E454" s="2"/>
      <c r="F454" s="2"/>
      <c r="G454" s="2"/>
      <c r="H454" s="2"/>
      <c r="I454" s="2"/>
      <c r="J454" s="2"/>
      <c r="K454" s="2"/>
      <c r="L454" s="2"/>
      <c r="M454" s="2"/>
      <c r="N454" s="2"/>
      <c r="O454" s="2"/>
      <c r="P454" s="2"/>
      <c r="Q454" s="2"/>
      <c r="R454" s="2"/>
      <c r="S454" s="2"/>
      <c r="T454" s="2"/>
      <c r="U454" s="2"/>
      <c r="V454" s="2"/>
      <c r="W454" s="2"/>
      <c r="X454" s="2"/>
      <c r="Y454" s="2"/>
      <c r="Z454" s="2"/>
    </row>
    <row r="455" spans="1:26" ht="15" customHeight="1">
      <c r="A455" s="2"/>
      <c r="B455" s="9"/>
      <c r="C455" s="3"/>
      <c r="D455" s="2"/>
      <c r="E455" s="2"/>
      <c r="F455" s="2"/>
      <c r="G455" s="2"/>
      <c r="H455" s="2"/>
      <c r="I455" s="2"/>
      <c r="J455" s="2"/>
      <c r="K455" s="2"/>
      <c r="L455" s="2"/>
      <c r="M455" s="2"/>
      <c r="N455" s="2"/>
      <c r="O455" s="2"/>
      <c r="P455" s="2"/>
      <c r="Q455" s="2"/>
      <c r="R455" s="2"/>
      <c r="S455" s="2"/>
      <c r="T455" s="2"/>
      <c r="U455" s="2"/>
      <c r="V455" s="2"/>
      <c r="W455" s="2"/>
      <c r="X455" s="2"/>
      <c r="Y455" s="2"/>
      <c r="Z455" s="2"/>
    </row>
    <row r="456" spans="1:26" ht="15" customHeight="1">
      <c r="A456" s="2"/>
      <c r="B456" s="9"/>
      <c r="C456" s="3"/>
      <c r="D456" s="2"/>
      <c r="E456" s="2"/>
      <c r="F456" s="2"/>
      <c r="G456" s="2"/>
      <c r="H456" s="2"/>
      <c r="I456" s="2"/>
      <c r="J456" s="2"/>
      <c r="K456" s="2"/>
      <c r="L456" s="2"/>
      <c r="M456" s="2"/>
      <c r="N456" s="2"/>
      <c r="O456" s="2"/>
      <c r="P456" s="2"/>
      <c r="Q456" s="2"/>
      <c r="R456" s="2"/>
      <c r="S456" s="2"/>
      <c r="T456" s="2"/>
      <c r="U456" s="2"/>
      <c r="V456" s="2"/>
      <c r="W456" s="2"/>
      <c r="X456" s="2"/>
      <c r="Y456" s="2"/>
      <c r="Z456" s="2"/>
    </row>
    <row r="457" spans="1:26" ht="15" customHeight="1">
      <c r="A457" s="2"/>
      <c r="B457" s="9"/>
      <c r="C457" s="3"/>
      <c r="D457" s="2"/>
      <c r="E457" s="2"/>
      <c r="F457" s="2"/>
      <c r="G457" s="2"/>
      <c r="H457" s="2"/>
      <c r="I457" s="2"/>
      <c r="J457" s="2"/>
      <c r="K457" s="2"/>
      <c r="L457" s="2"/>
      <c r="M457" s="2"/>
      <c r="N457" s="2"/>
      <c r="O457" s="2"/>
      <c r="P457" s="2"/>
      <c r="Q457" s="2"/>
      <c r="R457" s="2"/>
      <c r="S457" s="2"/>
      <c r="T457" s="2"/>
      <c r="U457" s="2"/>
      <c r="V457" s="2"/>
      <c r="W457" s="2"/>
      <c r="X457" s="2"/>
      <c r="Y457" s="2"/>
      <c r="Z457" s="2"/>
    </row>
    <row r="458" spans="1:26" ht="15" customHeight="1">
      <c r="A458" s="2"/>
      <c r="B458" s="9"/>
      <c r="C458" s="3"/>
      <c r="D458" s="2"/>
      <c r="E458" s="2"/>
      <c r="F458" s="2"/>
      <c r="G458" s="2"/>
      <c r="H458" s="2"/>
      <c r="I458" s="2"/>
      <c r="J458" s="2"/>
      <c r="K458" s="2"/>
      <c r="L458" s="2"/>
      <c r="M458" s="2"/>
      <c r="N458" s="2"/>
      <c r="O458" s="2"/>
      <c r="P458" s="2"/>
      <c r="Q458" s="2"/>
      <c r="R458" s="2"/>
      <c r="S458" s="2"/>
      <c r="T458" s="2"/>
      <c r="U458" s="2"/>
      <c r="V458" s="2"/>
      <c r="W458" s="2"/>
      <c r="X458" s="2"/>
      <c r="Y458" s="2"/>
      <c r="Z458" s="2"/>
    </row>
    <row r="459" spans="1:26" ht="15" customHeight="1">
      <c r="A459" s="2"/>
      <c r="B459" s="9"/>
      <c r="C459" s="3"/>
      <c r="D459" s="2"/>
      <c r="E459" s="2"/>
      <c r="F459" s="2"/>
      <c r="G459" s="2"/>
      <c r="H459" s="2"/>
      <c r="I459" s="2"/>
      <c r="J459" s="2"/>
      <c r="K459" s="2"/>
      <c r="L459" s="2"/>
      <c r="M459" s="2"/>
      <c r="N459" s="2"/>
      <c r="O459" s="2"/>
      <c r="P459" s="2"/>
      <c r="Q459" s="2"/>
      <c r="R459" s="2"/>
      <c r="S459" s="2"/>
      <c r="T459" s="2"/>
      <c r="U459" s="2"/>
      <c r="V459" s="2"/>
      <c r="W459" s="2"/>
      <c r="X459" s="2"/>
      <c r="Y459" s="2"/>
      <c r="Z459" s="2"/>
    </row>
    <row r="460" spans="1:26" ht="15" customHeight="1">
      <c r="A460" s="2"/>
      <c r="B460" s="9"/>
      <c r="C460" s="3"/>
      <c r="D460" s="2"/>
      <c r="E460" s="2"/>
      <c r="F460" s="2"/>
      <c r="G460" s="2"/>
      <c r="H460" s="2"/>
      <c r="I460" s="2"/>
      <c r="J460" s="2"/>
      <c r="K460" s="2"/>
      <c r="L460" s="2"/>
      <c r="M460" s="2"/>
      <c r="N460" s="2"/>
      <c r="O460" s="2"/>
      <c r="P460" s="2"/>
      <c r="Q460" s="2"/>
      <c r="R460" s="2"/>
      <c r="S460" s="2"/>
      <c r="T460" s="2"/>
      <c r="U460" s="2"/>
      <c r="V460" s="2"/>
      <c r="W460" s="2"/>
      <c r="X460" s="2"/>
      <c r="Y460" s="2"/>
      <c r="Z460" s="2"/>
    </row>
    <row r="461" spans="1:26" ht="15" customHeight="1">
      <c r="A461" s="2"/>
      <c r="B461" s="9"/>
      <c r="C461" s="3"/>
      <c r="D461" s="2"/>
      <c r="E461" s="2"/>
      <c r="F461" s="2"/>
      <c r="G461" s="2"/>
      <c r="H461" s="2"/>
      <c r="I461" s="2"/>
      <c r="J461" s="2"/>
      <c r="K461" s="2"/>
      <c r="L461" s="2"/>
      <c r="M461" s="2"/>
      <c r="N461" s="2"/>
      <c r="O461" s="2"/>
      <c r="P461" s="2"/>
      <c r="Q461" s="2"/>
      <c r="R461" s="2"/>
      <c r="S461" s="2"/>
      <c r="T461" s="2"/>
      <c r="U461" s="2"/>
      <c r="V461" s="2"/>
      <c r="W461" s="2"/>
      <c r="X461" s="2"/>
      <c r="Y461" s="2"/>
      <c r="Z461" s="2"/>
    </row>
    <row r="462" spans="1:26" ht="15" customHeight="1">
      <c r="A462" s="2"/>
      <c r="B462" s="9"/>
      <c r="C462" s="3"/>
      <c r="D462" s="2"/>
      <c r="E462" s="2"/>
      <c r="F462" s="2"/>
      <c r="G462" s="2"/>
      <c r="H462" s="2"/>
      <c r="I462" s="2"/>
      <c r="J462" s="2"/>
      <c r="K462" s="2"/>
      <c r="L462" s="2"/>
      <c r="M462" s="2"/>
      <c r="N462" s="2"/>
      <c r="O462" s="2"/>
      <c r="P462" s="2"/>
      <c r="Q462" s="2"/>
      <c r="R462" s="2"/>
      <c r="S462" s="2"/>
      <c r="T462" s="2"/>
      <c r="U462" s="2"/>
      <c r="V462" s="2"/>
      <c r="W462" s="2"/>
      <c r="X462" s="2"/>
      <c r="Y462" s="2"/>
      <c r="Z462" s="2"/>
    </row>
    <row r="463" spans="1:26" ht="15" customHeight="1">
      <c r="A463" s="2"/>
      <c r="B463" s="9"/>
      <c r="C463" s="3"/>
      <c r="D463" s="2"/>
      <c r="E463" s="2"/>
      <c r="F463" s="2"/>
      <c r="G463" s="2"/>
      <c r="H463" s="2"/>
      <c r="I463" s="2"/>
      <c r="J463" s="2"/>
      <c r="K463" s="2"/>
      <c r="L463" s="2"/>
      <c r="M463" s="2"/>
      <c r="N463" s="2"/>
      <c r="O463" s="2"/>
      <c r="P463" s="2"/>
      <c r="Q463" s="2"/>
      <c r="R463" s="2"/>
      <c r="S463" s="2"/>
      <c r="T463" s="2"/>
      <c r="U463" s="2"/>
      <c r="V463" s="2"/>
      <c r="W463" s="2"/>
      <c r="X463" s="2"/>
      <c r="Y463" s="2"/>
      <c r="Z463" s="2"/>
    </row>
    <row r="464" spans="1:26" ht="15" customHeight="1">
      <c r="A464" s="2"/>
      <c r="B464" s="9"/>
      <c r="C464" s="3"/>
      <c r="D464" s="2"/>
      <c r="E464" s="2"/>
      <c r="F464" s="2"/>
      <c r="G464" s="2"/>
      <c r="H464" s="2"/>
      <c r="I464" s="2"/>
      <c r="J464" s="2"/>
      <c r="K464" s="2"/>
      <c r="L464" s="2"/>
      <c r="M464" s="2"/>
      <c r="N464" s="2"/>
      <c r="O464" s="2"/>
      <c r="P464" s="2"/>
      <c r="Q464" s="2"/>
      <c r="R464" s="2"/>
      <c r="S464" s="2"/>
      <c r="T464" s="2"/>
      <c r="U464" s="2"/>
      <c r="V464" s="2"/>
      <c r="W464" s="2"/>
      <c r="X464" s="2"/>
      <c r="Y464" s="2"/>
      <c r="Z464" s="2"/>
    </row>
    <row r="465" spans="1:26" ht="15" customHeight="1">
      <c r="A465" s="2"/>
      <c r="B465" s="9"/>
      <c r="C465" s="3"/>
      <c r="D465" s="2"/>
      <c r="E465" s="2"/>
      <c r="F465" s="2"/>
      <c r="G465" s="2"/>
      <c r="H465" s="2"/>
      <c r="I465" s="2"/>
      <c r="J465" s="2"/>
      <c r="K465" s="2"/>
      <c r="L465" s="2"/>
      <c r="M465" s="2"/>
      <c r="N465" s="2"/>
      <c r="O465" s="2"/>
      <c r="P465" s="2"/>
      <c r="Q465" s="2"/>
      <c r="R465" s="2"/>
      <c r="S465" s="2"/>
      <c r="T465" s="2"/>
      <c r="U465" s="2"/>
      <c r="V465" s="2"/>
      <c r="W465" s="2"/>
      <c r="X465" s="2"/>
      <c r="Y465" s="2"/>
      <c r="Z465" s="2"/>
    </row>
    <row r="466" spans="1:26" ht="15" customHeight="1">
      <c r="A466" s="2"/>
      <c r="B466" s="9"/>
      <c r="C466" s="3"/>
      <c r="D466" s="2"/>
      <c r="E466" s="2"/>
      <c r="F466" s="2"/>
      <c r="G466" s="2"/>
      <c r="H466" s="2"/>
      <c r="I466" s="2"/>
      <c r="J466" s="2"/>
      <c r="K466" s="2"/>
      <c r="L466" s="2"/>
      <c r="M466" s="2"/>
      <c r="N466" s="2"/>
      <c r="O466" s="2"/>
      <c r="P466" s="2"/>
      <c r="Q466" s="2"/>
      <c r="R466" s="2"/>
      <c r="S466" s="2"/>
      <c r="T466" s="2"/>
      <c r="U466" s="2"/>
      <c r="V466" s="2"/>
      <c r="W466" s="2"/>
      <c r="X466" s="2"/>
      <c r="Y466" s="2"/>
      <c r="Z466" s="2"/>
    </row>
    <row r="467" spans="1:26" ht="15" customHeight="1">
      <c r="A467" s="2"/>
      <c r="B467" s="9"/>
      <c r="C467" s="3"/>
      <c r="D467" s="2"/>
      <c r="E467" s="2"/>
      <c r="F467" s="2"/>
      <c r="G467" s="2"/>
      <c r="H467" s="2"/>
      <c r="I467" s="2"/>
      <c r="J467" s="2"/>
      <c r="K467" s="2"/>
      <c r="L467" s="2"/>
      <c r="M467" s="2"/>
      <c r="N467" s="2"/>
      <c r="O467" s="2"/>
      <c r="P467" s="2"/>
      <c r="Q467" s="2"/>
      <c r="R467" s="2"/>
      <c r="S467" s="2"/>
      <c r="T467" s="2"/>
      <c r="U467" s="2"/>
      <c r="V467" s="2"/>
      <c r="W467" s="2"/>
      <c r="X467" s="2"/>
      <c r="Y467" s="2"/>
      <c r="Z467" s="2"/>
    </row>
    <row r="468" spans="1:26" ht="15" customHeight="1">
      <c r="A468" s="2"/>
      <c r="B468" s="9"/>
      <c r="C468" s="3"/>
      <c r="D468" s="2"/>
      <c r="E468" s="2"/>
      <c r="F468" s="2"/>
      <c r="G468" s="2"/>
      <c r="H468" s="2"/>
      <c r="I468" s="2"/>
      <c r="J468" s="2"/>
      <c r="K468" s="2"/>
      <c r="L468" s="2"/>
      <c r="M468" s="2"/>
      <c r="N468" s="2"/>
      <c r="O468" s="2"/>
      <c r="P468" s="2"/>
      <c r="Q468" s="2"/>
      <c r="R468" s="2"/>
      <c r="S468" s="2"/>
      <c r="T468" s="2"/>
      <c r="U468" s="2"/>
      <c r="V468" s="2"/>
      <c r="W468" s="2"/>
      <c r="X468" s="2"/>
      <c r="Y468" s="2"/>
      <c r="Z468" s="2"/>
    </row>
    <row r="469" spans="1:26" ht="15" customHeight="1">
      <c r="A469" s="2"/>
      <c r="B469" s="9"/>
      <c r="C469" s="3"/>
      <c r="D469" s="2"/>
      <c r="E469" s="2"/>
      <c r="F469" s="2"/>
      <c r="G469" s="2"/>
      <c r="H469" s="2"/>
      <c r="I469" s="2"/>
      <c r="J469" s="2"/>
      <c r="K469" s="2"/>
      <c r="L469" s="2"/>
      <c r="M469" s="2"/>
      <c r="N469" s="2"/>
      <c r="O469" s="2"/>
      <c r="P469" s="2"/>
      <c r="Q469" s="2"/>
      <c r="R469" s="2"/>
      <c r="S469" s="2"/>
      <c r="T469" s="2"/>
      <c r="U469" s="2"/>
      <c r="V469" s="2"/>
      <c r="W469" s="2"/>
      <c r="X469" s="2"/>
      <c r="Y469" s="2"/>
      <c r="Z469" s="2"/>
    </row>
    <row r="470" spans="1:26" ht="15" customHeight="1">
      <c r="A470" s="2"/>
      <c r="B470" s="9"/>
      <c r="C470" s="3"/>
      <c r="D470" s="2"/>
      <c r="E470" s="2"/>
      <c r="F470" s="2"/>
      <c r="G470" s="2"/>
      <c r="H470" s="2"/>
      <c r="I470" s="2"/>
      <c r="J470" s="2"/>
      <c r="K470" s="2"/>
      <c r="L470" s="2"/>
      <c r="M470" s="2"/>
      <c r="N470" s="2"/>
      <c r="O470" s="2"/>
      <c r="P470" s="2"/>
      <c r="Q470" s="2"/>
      <c r="R470" s="2"/>
      <c r="S470" s="2"/>
      <c r="T470" s="2"/>
      <c r="U470" s="2"/>
      <c r="V470" s="2"/>
      <c r="W470" s="2"/>
      <c r="X470" s="2"/>
      <c r="Y470" s="2"/>
      <c r="Z470" s="2"/>
    </row>
    <row r="471" spans="1:26" ht="15" customHeight="1">
      <c r="A471" s="2"/>
      <c r="B471" s="9"/>
      <c r="C471" s="3"/>
      <c r="D471" s="2"/>
      <c r="E471" s="2"/>
      <c r="F471" s="2"/>
      <c r="G471" s="2"/>
      <c r="H471" s="2"/>
      <c r="I471" s="2"/>
      <c r="J471" s="2"/>
      <c r="K471" s="2"/>
      <c r="L471" s="2"/>
      <c r="M471" s="2"/>
      <c r="N471" s="2"/>
      <c r="O471" s="2"/>
      <c r="P471" s="2"/>
      <c r="Q471" s="2"/>
      <c r="R471" s="2"/>
      <c r="S471" s="2"/>
      <c r="T471" s="2"/>
      <c r="U471" s="2"/>
      <c r="V471" s="2"/>
      <c r="W471" s="2"/>
      <c r="X471" s="2"/>
      <c r="Y471" s="2"/>
      <c r="Z471" s="2"/>
    </row>
    <row r="472" spans="1:26" ht="15" customHeight="1">
      <c r="A472" s="2"/>
      <c r="B472" s="9"/>
      <c r="C472" s="3"/>
      <c r="D472" s="2"/>
      <c r="E472" s="2"/>
      <c r="F472" s="2"/>
      <c r="G472" s="2"/>
      <c r="H472" s="2"/>
      <c r="I472" s="2"/>
      <c r="J472" s="2"/>
      <c r="K472" s="2"/>
      <c r="L472" s="2"/>
      <c r="M472" s="2"/>
      <c r="N472" s="2"/>
      <c r="O472" s="2"/>
      <c r="P472" s="2"/>
      <c r="Q472" s="2"/>
      <c r="R472" s="2"/>
      <c r="S472" s="2"/>
      <c r="T472" s="2"/>
      <c r="U472" s="2"/>
      <c r="V472" s="2"/>
      <c r="W472" s="2"/>
      <c r="X472" s="2"/>
      <c r="Y472" s="2"/>
      <c r="Z472" s="2"/>
    </row>
    <row r="473" spans="1:26" ht="15" customHeight="1">
      <c r="A473" s="2"/>
      <c r="B473" s="9"/>
      <c r="C473" s="3"/>
      <c r="D473" s="2"/>
      <c r="E473" s="2"/>
      <c r="F473" s="2"/>
      <c r="G473" s="2"/>
      <c r="H473" s="2"/>
      <c r="I473" s="2"/>
      <c r="J473" s="2"/>
      <c r="K473" s="2"/>
      <c r="L473" s="2"/>
      <c r="M473" s="2"/>
      <c r="N473" s="2"/>
      <c r="O473" s="2"/>
      <c r="P473" s="2"/>
      <c r="Q473" s="2"/>
      <c r="R473" s="2"/>
      <c r="S473" s="2"/>
      <c r="T473" s="2"/>
      <c r="U473" s="2"/>
      <c r="V473" s="2"/>
      <c r="W473" s="2"/>
      <c r="X473" s="2"/>
      <c r="Y473" s="2"/>
      <c r="Z473" s="2"/>
    </row>
    <row r="474" spans="1:26" ht="15" customHeight="1">
      <c r="A474" s="2"/>
      <c r="B474" s="9"/>
      <c r="C474" s="3"/>
      <c r="D474" s="2"/>
      <c r="E474" s="2"/>
      <c r="F474" s="2"/>
      <c r="G474" s="2"/>
      <c r="H474" s="2"/>
      <c r="I474" s="2"/>
      <c r="J474" s="2"/>
      <c r="K474" s="2"/>
      <c r="L474" s="2"/>
      <c r="M474" s="2"/>
      <c r="N474" s="2"/>
      <c r="O474" s="2"/>
      <c r="P474" s="2"/>
      <c r="Q474" s="2"/>
      <c r="R474" s="2"/>
      <c r="S474" s="2"/>
      <c r="T474" s="2"/>
      <c r="U474" s="2"/>
      <c r="V474" s="2"/>
      <c r="W474" s="2"/>
      <c r="X474" s="2"/>
      <c r="Y474" s="2"/>
      <c r="Z474" s="2"/>
    </row>
    <row r="475" spans="1:26" ht="15" customHeight="1">
      <c r="A475" s="2"/>
      <c r="B475" s="9"/>
      <c r="C475" s="3"/>
      <c r="D475" s="2"/>
      <c r="E475" s="2"/>
      <c r="F475" s="2"/>
      <c r="G475" s="2"/>
      <c r="H475" s="2"/>
      <c r="I475" s="2"/>
      <c r="J475" s="2"/>
      <c r="K475" s="2"/>
      <c r="L475" s="2"/>
      <c r="M475" s="2"/>
      <c r="N475" s="2"/>
      <c r="O475" s="2"/>
      <c r="P475" s="2"/>
      <c r="Q475" s="2"/>
      <c r="R475" s="2"/>
      <c r="S475" s="2"/>
      <c r="T475" s="2"/>
      <c r="U475" s="2"/>
      <c r="V475" s="2"/>
      <c r="W475" s="2"/>
      <c r="X475" s="2"/>
      <c r="Y475" s="2"/>
      <c r="Z475" s="2"/>
    </row>
    <row r="476" spans="1:26" ht="15" customHeight="1">
      <c r="A476" s="2"/>
      <c r="B476" s="9"/>
      <c r="C476" s="3"/>
      <c r="D476" s="2"/>
      <c r="E476" s="2"/>
      <c r="F476" s="2"/>
      <c r="G476" s="2"/>
      <c r="H476" s="2"/>
      <c r="I476" s="2"/>
      <c r="J476" s="2"/>
      <c r="K476" s="2"/>
      <c r="L476" s="2"/>
      <c r="M476" s="2"/>
      <c r="N476" s="2"/>
      <c r="O476" s="2"/>
      <c r="P476" s="2"/>
      <c r="Q476" s="2"/>
      <c r="R476" s="2"/>
      <c r="S476" s="2"/>
      <c r="T476" s="2"/>
      <c r="U476" s="2"/>
      <c r="V476" s="2"/>
      <c r="W476" s="2"/>
      <c r="X476" s="2"/>
      <c r="Y476" s="2"/>
      <c r="Z476" s="2"/>
    </row>
    <row r="477" spans="1:26" ht="15" customHeight="1">
      <c r="A477" s="2"/>
      <c r="B477" s="9"/>
      <c r="C477" s="3"/>
      <c r="D477" s="2"/>
      <c r="E477" s="2"/>
      <c r="F477" s="2"/>
      <c r="G477" s="2"/>
      <c r="H477" s="2"/>
      <c r="I477" s="2"/>
      <c r="J477" s="2"/>
      <c r="K477" s="2"/>
      <c r="L477" s="2"/>
      <c r="M477" s="2"/>
      <c r="N477" s="2"/>
      <c r="O477" s="2"/>
      <c r="P477" s="2"/>
      <c r="Q477" s="2"/>
      <c r="R477" s="2"/>
      <c r="S477" s="2"/>
      <c r="T477" s="2"/>
      <c r="U477" s="2"/>
      <c r="V477" s="2"/>
      <c r="W477" s="2"/>
      <c r="X477" s="2"/>
      <c r="Y477" s="2"/>
      <c r="Z477" s="2"/>
    </row>
    <row r="478" spans="1:26" ht="15" customHeight="1">
      <c r="A478" s="2"/>
      <c r="B478" s="9"/>
      <c r="C478" s="3"/>
      <c r="D478" s="2"/>
      <c r="E478" s="2"/>
      <c r="F478" s="2"/>
      <c r="G478" s="2"/>
      <c r="H478" s="2"/>
      <c r="I478" s="2"/>
      <c r="J478" s="2"/>
      <c r="K478" s="2"/>
      <c r="L478" s="2"/>
      <c r="M478" s="2"/>
      <c r="N478" s="2"/>
      <c r="O478" s="2"/>
      <c r="P478" s="2"/>
      <c r="Q478" s="2"/>
      <c r="R478" s="2"/>
      <c r="S478" s="2"/>
      <c r="T478" s="2"/>
      <c r="U478" s="2"/>
      <c r="V478" s="2"/>
      <c r="W478" s="2"/>
      <c r="X478" s="2"/>
      <c r="Y478" s="2"/>
      <c r="Z478" s="2"/>
    </row>
    <row r="479" spans="1:26" ht="15" customHeight="1">
      <c r="A479" s="2"/>
      <c r="B479" s="9"/>
      <c r="C479" s="3"/>
      <c r="D479" s="2"/>
      <c r="E479" s="2"/>
      <c r="F479" s="2"/>
      <c r="G479" s="2"/>
      <c r="H479" s="2"/>
      <c r="I479" s="2"/>
      <c r="J479" s="2"/>
      <c r="K479" s="2"/>
      <c r="L479" s="2"/>
      <c r="M479" s="2"/>
      <c r="N479" s="2"/>
      <c r="O479" s="2"/>
      <c r="P479" s="2"/>
      <c r="Q479" s="2"/>
      <c r="R479" s="2"/>
      <c r="S479" s="2"/>
      <c r="T479" s="2"/>
      <c r="U479" s="2"/>
      <c r="V479" s="2"/>
      <c r="W479" s="2"/>
      <c r="X479" s="2"/>
      <c r="Y479" s="2"/>
      <c r="Z479" s="2"/>
    </row>
    <row r="480" spans="1:26" ht="15" customHeight="1">
      <c r="A480" s="2"/>
      <c r="B480" s="9"/>
      <c r="C480" s="3"/>
      <c r="D480" s="2"/>
      <c r="E480" s="2"/>
      <c r="F480" s="2"/>
      <c r="G480" s="2"/>
      <c r="H480" s="2"/>
      <c r="I480" s="2"/>
      <c r="J480" s="2"/>
      <c r="K480" s="2"/>
      <c r="L480" s="2"/>
      <c r="M480" s="2"/>
      <c r="N480" s="2"/>
      <c r="O480" s="2"/>
      <c r="P480" s="2"/>
      <c r="Q480" s="2"/>
      <c r="R480" s="2"/>
      <c r="S480" s="2"/>
      <c r="T480" s="2"/>
      <c r="U480" s="2"/>
      <c r="V480" s="2"/>
      <c r="W480" s="2"/>
      <c r="X480" s="2"/>
      <c r="Y480" s="2"/>
      <c r="Z480" s="2"/>
    </row>
    <row r="481" spans="1:26" ht="15" customHeight="1">
      <c r="A481" s="2"/>
      <c r="B481" s="9"/>
      <c r="C481" s="3"/>
      <c r="D481" s="2"/>
      <c r="E481" s="2"/>
      <c r="F481" s="2"/>
      <c r="G481" s="2"/>
      <c r="H481" s="2"/>
      <c r="I481" s="2"/>
      <c r="J481" s="2"/>
      <c r="K481" s="2"/>
      <c r="L481" s="2"/>
      <c r="M481" s="2"/>
      <c r="N481" s="2"/>
      <c r="O481" s="2"/>
      <c r="P481" s="2"/>
      <c r="Q481" s="2"/>
      <c r="R481" s="2"/>
      <c r="S481" s="2"/>
      <c r="T481" s="2"/>
      <c r="U481" s="2"/>
      <c r="V481" s="2"/>
      <c r="W481" s="2"/>
      <c r="X481" s="2"/>
      <c r="Y481" s="2"/>
      <c r="Z481" s="2"/>
    </row>
    <row r="482" spans="1:26" ht="15" customHeight="1">
      <c r="A482" s="2"/>
      <c r="B482" s="9"/>
      <c r="C482" s="3"/>
      <c r="D482" s="2"/>
      <c r="E482" s="2"/>
      <c r="F482" s="2"/>
      <c r="G482" s="2"/>
      <c r="H482" s="2"/>
      <c r="I482" s="2"/>
      <c r="J482" s="2"/>
      <c r="K482" s="2"/>
      <c r="L482" s="2"/>
      <c r="M482" s="2"/>
      <c r="N482" s="2"/>
      <c r="O482" s="2"/>
      <c r="P482" s="2"/>
      <c r="Q482" s="2"/>
      <c r="R482" s="2"/>
      <c r="S482" s="2"/>
      <c r="T482" s="2"/>
      <c r="U482" s="2"/>
      <c r="V482" s="2"/>
      <c r="W482" s="2"/>
      <c r="X482" s="2"/>
      <c r="Y482" s="2"/>
      <c r="Z482" s="2"/>
    </row>
    <row r="483" spans="1:26" ht="15" customHeight="1">
      <c r="A483" s="2"/>
      <c r="B483" s="9"/>
      <c r="C483" s="3"/>
      <c r="D483" s="2"/>
      <c r="E483" s="2"/>
      <c r="F483" s="2"/>
      <c r="G483" s="2"/>
      <c r="H483" s="2"/>
      <c r="I483" s="2"/>
      <c r="J483" s="2"/>
      <c r="K483" s="2"/>
      <c r="L483" s="2"/>
      <c r="M483" s="2"/>
      <c r="N483" s="2"/>
      <c r="O483" s="2"/>
      <c r="P483" s="2"/>
      <c r="Q483" s="2"/>
      <c r="R483" s="2"/>
      <c r="S483" s="2"/>
      <c r="T483" s="2"/>
      <c r="U483" s="2"/>
      <c r="V483" s="2"/>
      <c r="W483" s="2"/>
      <c r="X483" s="2"/>
      <c r="Y483" s="2"/>
      <c r="Z483" s="2"/>
    </row>
    <row r="484" spans="1:26" ht="15" customHeight="1">
      <c r="A484" s="2"/>
      <c r="B484" s="9"/>
      <c r="C484" s="3"/>
      <c r="D484" s="2"/>
      <c r="E484" s="2"/>
      <c r="F484" s="2"/>
      <c r="G484" s="2"/>
      <c r="H484" s="2"/>
      <c r="I484" s="2"/>
      <c r="J484" s="2"/>
      <c r="K484" s="2"/>
      <c r="L484" s="2"/>
      <c r="M484" s="2"/>
      <c r="N484" s="2"/>
      <c r="O484" s="2"/>
      <c r="P484" s="2"/>
      <c r="Q484" s="2"/>
      <c r="R484" s="2"/>
      <c r="S484" s="2"/>
      <c r="T484" s="2"/>
      <c r="U484" s="2"/>
      <c r="V484" s="2"/>
      <c r="W484" s="2"/>
      <c r="X484" s="2"/>
      <c r="Y484" s="2"/>
      <c r="Z484" s="2"/>
    </row>
    <row r="485" spans="1:26" ht="15" customHeight="1">
      <c r="A485" s="2"/>
      <c r="B485" s="9"/>
      <c r="C485" s="3"/>
      <c r="D485" s="2"/>
      <c r="E485" s="2"/>
      <c r="F485" s="2"/>
      <c r="G485" s="2"/>
      <c r="H485" s="2"/>
      <c r="I485" s="2"/>
      <c r="J485" s="2"/>
      <c r="K485" s="2"/>
      <c r="L485" s="2"/>
      <c r="M485" s="2"/>
      <c r="N485" s="2"/>
      <c r="O485" s="2"/>
      <c r="P485" s="2"/>
      <c r="Q485" s="2"/>
      <c r="R485" s="2"/>
      <c r="S485" s="2"/>
      <c r="T485" s="2"/>
      <c r="U485" s="2"/>
      <c r="V485" s="2"/>
      <c r="W485" s="2"/>
      <c r="X485" s="2"/>
      <c r="Y485" s="2"/>
      <c r="Z485" s="2"/>
    </row>
    <row r="486" spans="1:26" ht="15" customHeight="1">
      <c r="A486" s="2"/>
      <c r="B486" s="9"/>
      <c r="C486" s="3"/>
      <c r="D486" s="2"/>
      <c r="E486" s="2"/>
      <c r="F486" s="2"/>
      <c r="G486" s="2"/>
      <c r="H486" s="2"/>
      <c r="I486" s="2"/>
      <c r="J486" s="2"/>
      <c r="K486" s="2"/>
      <c r="L486" s="2"/>
      <c r="M486" s="2"/>
      <c r="N486" s="2"/>
      <c r="O486" s="2"/>
      <c r="P486" s="2"/>
      <c r="Q486" s="2"/>
      <c r="R486" s="2"/>
      <c r="S486" s="2"/>
      <c r="T486" s="2"/>
      <c r="U486" s="2"/>
      <c r="V486" s="2"/>
      <c r="W486" s="2"/>
      <c r="X486" s="2"/>
      <c r="Y486" s="2"/>
      <c r="Z486" s="2"/>
    </row>
    <row r="487" spans="1:26" ht="15" customHeight="1">
      <c r="A487" s="2"/>
      <c r="B487" s="9"/>
      <c r="C487" s="3"/>
      <c r="D487" s="2"/>
      <c r="E487" s="2"/>
      <c r="F487" s="2"/>
      <c r="G487" s="2"/>
      <c r="H487" s="2"/>
      <c r="I487" s="2"/>
      <c r="J487" s="2"/>
      <c r="K487" s="2"/>
      <c r="L487" s="2"/>
      <c r="M487" s="2"/>
      <c r="N487" s="2"/>
      <c r="O487" s="2"/>
      <c r="P487" s="2"/>
      <c r="Q487" s="2"/>
      <c r="R487" s="2"/>
      <c r="S487" s="2"/>
      <c r="T487" s="2"/>
      <c r="U487" s="2"/>
      <c r="V487" s="2"/>
      <c r="W487" s="2"/>
      <c r="X487" s="2"/>
      <c r="Y487" s="2"/>
      <c r="Z487" s="2"/>
    </row>
    <row r="488" spans="1:26" ht="15" customHeight="1">
      <c r="A488" s="2"/>
      <c r="B488" s="9"/>
      <c r="C488" s="3"/>
      <c r="D488" s="2"/>
      <c r="E488" s="2"/>
      <c r="F488" s="2"/>
      <c r="G488" s="2"/>
      <c r="H488" s="2"/>
      <c r="I488" s="2"/>
      <c r="J488" s="2"/>
      <c r="K488" s="2"/>
      <c r="L488" s="2"/>
      <c r="M488" s="2"/>
      <c r="N488" s="2"/>
      <c r="O488" s="2"/>
      <c r="P488" s="2"/>
      <c r="Q488" s="2"/>
      <c r="R488" s="2"/>
      <c r="S488" s="2"/>
      <c r="T488" s="2"/>
      <c r="U488" s="2"/>
      <c r="V488" s="2"/>
      <c r="W488" s="2"/>
      <c r="X488" s="2"/>
      <c r="Y488" s="2"/>
      <c r="Z488" s="2"/>
    </row>
    <row r="489" spans="1:26" ht="15" customHeight="1">
      <c r="A489" s="2"/>
      <c r="B489" s="9"/>
      <c r="C489" s="3"/>
      <c r="D489" s="2"/>
      <c r="E489" s="2"/>
      <c r="F489" s="2"/>
      <c r="G489" s="2"/>
      <c r="H489" s="2"/>
      <c r="I489" s="2"/>
      <c r="J489" s="2"/>
      <c r="K489" s="2"/>
      <c r="L489" s="2"/>
      <c r="M489" s="2"/>
      <c r="N489" s="2"/>
      <c r="O489" s="2"/>
      <c r="P489" s="2"/>
      <c r="Q489" s="2"/>
      <c r="R489" s="2"/>
      <c r="S489" s="2"/>
      <c r="T489" s="2"/>
      <c r="U489" s="2"/>
      <c r="V489" s="2"/>
      <c r="W489" s="2"/>
      <c r="X489" s="2"/>
      <c r="Y489" s="2"/>
      <c r="Z489" s="2"/>
    </row>
    <row r="490" spans="1:26" ht="15" customHeight="1">
      <c r="A490" s="2"/>
      <c r="B490" s="9"/>
      <c r="C490" s="3"/>
      <c r="D490" s="2"/>
      <c r="E490" s="2"/>
      <c r="F490" s="2"/>
      <c r="G490" s="2"/>
      <c r="H490" s="2"/>
      <c r="I490" s="2"/>
      <c r="J490" s="2"/>
      <c r="K490" s="2"/>
      <c r="L490" s="2"/>
      <c r="M490" s="2"/>
      <c r="N490" s="2"/>
      <c r="O490" s="2"/>
      <c r="P490" s="2"/>
      <c r="Q490" s="2"/>
      <c r="R490" s="2"/>
      <c r="S490" s="2"/>
      <c r="T490" s="2"/>
      <c r="U490" s="2"/>
      <c r="V490" s="2"/>
      <c r="W490" s="2"/>
      <c r="X490" s="2"/>
      <c r="Y490" s="2"/>
      <c r="Z490" s="2"/>
    </row>
    <row r="491" spans="1:26" ht="15" customHeight="1">
      <c r="A491" s="2"/>
      <c r="B491" s="9"/>
      <c r="C491" s="3"/>
      <c r="D491" s="2"/>
      <c r="E491" s="2"/>
      <c r="F491" s="2"/>
      <c r="G491" s="2"/>
      <c r="H491" s="2"/>
      <c r="I491" s="2"/>
      <c r="J491" s="2"/>
      <c r="K491" s="2"/>
      <c r="L491" s="2"/>
      <c r="M491" s="2"/>
      <c r="N491" s="2"/>
      <c r="O491" s="2"/>
      <c r="P491" s="2"/>
      <c r="Q491" s="2"/>
      <c r="R491" s="2"/>
      <c r="S491" s="2"/>
      <c r="T491" s="2"/>
      <c r="U491" s="2"/>
      <c r="V491" s="2"/>
      <c r="W491" s="2"/>
      <c r="X491" s="2"/>
      <c r="Y491" s="2"/>
      <c r="Z491" s="2"/>
    </row>
    <row r="492" spans="1:26" ht="15" customHeight="1">
      <c r="A492" s="2"/>
      <c r="B492" s="9"/>
      <c r="C492" s="3"/>
      <c r="D492" s="2"/>
      <c r="E492" s="2"/>
      <c r="F492" s="2"/>
      <c r="G492" s="2"/>
      <c r="H492" s="2"/>
      <c r="I492" s="2"/>
      <c r="J492" s="2"/>
      <c r="K492" s="2"/>
      <c r="L492" s="2"/>
      <c r="M492" s="2"/>
      <c r="N492" s="2"/>
      <c r="O492" s="2"/>
      <c r="P492" s="2"/>
      <c r="Q492" s="2"/>
      <c r="R492" s="2"/>
      <c r="S492" s="2"/>
      <c r="T492" s="2"/>
      <c r="U492" s="2"/>
      <c r="V492" s="2"/>
      <c r="W492" s="2"/>
      <c r="X492" s="2"/>
      <c r="Y492" s="2"/>
      <c r="Z492" s="2"/>
    </row>
    <row r="493" spans="1:26" ht="15" customHeight="1">
      <c r="A493" s="2"/>
      <c r="B493" s="9"/>
      <c r="C493" s="3"/>
      <c r="D493" s="2"/>
      <c r="E493" s="2"/>
      <c r="F493" s="2"/>
      <c r="G493" s="2"/>
      <c r="H493" s="2"/>
      <c r="I493" s="2"/>
      <c r="J493" s="2"/>
      <c r="K493" s="2"/>
      <c r="L493" s="2"/>
      <c r="M493" s="2"/>
      <c r="N493" s="2"/>
      <c r="O493" s="2"/>
      <c r="P493" s="2"/>
      <c r="Q493" s="2"/>
      <c r="R493" s="2"/>
      <c r="S493" s="2"/>
      <c r="T493" s="2"/>
      <c r="U493" s="2"/>
      <c r="V493" s="2"/>
      <c r="W493" s="2"/>
      <c r="X493" s="2"/>
      <c r="Y493" s="2"/>
      <c r="Z493" s="2"/>
    </row>
    <row r="494" spans="1:26" ht="15" customHeight="1">
      <c r="A494" s="2"/>
      <c r="B494" s="9"/>
      <c r="C494" s="3"/>
      <c r="D494" s="2"/>
      <c r="E494" s="2"/>
      <c r="F494" s="2"/>
      <c r="G494" s="2"/>
      <c r="H494" s="2"/>
      <c r="I494" s="2"/>
      <c r="J494" s="2"/>
      <c r="K494" s="2"/>
      <c r="L494" s="2"/>
      <c r="M494" s="2"/>
      <c r="N494" s="2"/>
      <c r="O494" s="2"/>
      <c r="P494" s="2"/>
      <c r="Q494" s="2"/>
      <c r="R494" s="2"/>
      <c r="S494" s="2"/>
      <c r="T494" s="2"/>
      <c r="U494" s="2"/>
      <c r="V494" s="2"/>
      <c r="W494" s="2"/>
      <c r="X494" s="2"/>
      <c r="Y494" s="2"/>
      <c r="Z494" s="2"/>
    </row>
    <row r="495" spans="1:26" ht="15" customHeight="1">
      <c r="A495" s="2"/>
      <c r="B495" s="9"/>
      <c r="C495" s="3"/>
      <c r="D495" s="2"/>
      <c r="E495" s="2"/>
      <c r="F495" s="2"/>
      <c r="G495" s="2"/>
      <c r="H495" s="2"/>
      <c r="I495" s="2"/>
      <c r="J495" s="2"/>
      <c r="K495" s="2"/>
      <c r="L495" s="2"/>
      <c r="M495" s="2"/>
      <c r="N495" s="2"/>
      <c r="O495" s="2"/>
      <c r="P495" s="2"/>
      <c r="Q495" s="2"/>
      <c r="R495" s="2"/>
      <c r="S495" s="2"/>
      <c r="T495" s="2"/>
      <c r="U495" s="2"/>
      <c r="V495" s="2"/>
      <c r="W495" s="2"/>
      <c r="X495" s="2"/>
      <c r="Y495" s="2"/>
      <c r="Z495" s="2"/>
    </row>
    <row r="496" spans="1:26" ht="15" customHeight="1">
      <c r="A496" s="2"/>
      <c r="B496" s="9"/>
      <c r="C496" s="3"/>
      <c r="D496" s="2"/>
      <c r="E496" s="2"/>
      <c r="F496" s="2"/>
      <c r="G496" s="2"/>
      <c r="H496" s="2"/>
      <c r="I496" s="2"/>
      <c r="J496" s="2"/>
      <c r="K496" s="2"/>
      <c r="L496" s="2"/>
      <c r="M496" s="2"/>
      <c r="N496" s="2"/>
      <c r="O496" s="2"/>
      <c r="P496" s="2"/>
      <c r="Q496" s="2"/>
      <c r="R496" s="2"/>
      <c r="S496" s="2"/>
      <c r="T496" s="2"/>
      <c r="U496" s="2"/>
      <c r="V496" s="2"/>
      <c r="W496" s="2"/>
      <c r="X496" s="2"/>
      <c r="Y496" s="2"/>
      <c r="Z496" s="2"/>
    </row>
    <row r="497" spans="1:26" ht="15" customHeight="1">
      <c r="A497" s="2"/>
      <c r="B497" s="9"/>
      <c r="C497" s="3"/>
      <c r="D497" s="2"/>
      <c r="E497" s="2"/>
      <c r="F497" s="2"/>
      <c r="G497" s="2"/>
      <c r="H497" s="2"/>
      <c r="I497" s="2"/>
      <c r="J497" s="2"/>
      <c r="K497" s="2"/>
      <c r="L497" s="2"/>
      <c r="M497" s="2"/>
      <c r="N497" s="2"/>
      <c r="O497" s="2"/>
      <c r="P497" s="2"/>
      <c r="Q497" s="2"/>
      <c r="R497" s="2"/>
      <c r="S497" s="2"/>
      <c r="T497" s="2"/>
      <c r="U497" s="2"/>
      <c r="V497" s="2"/>
      <c r="W497" s="2"/>
      <c r="X497" s="2"/>
      <c r="Y497" s="2"/>
      <c r="Z497" s="2"/>
    </row>
    <row r="498" spans="1:26" ht="15" customHeight="1">
      <c r="A498" s="2"/>
      <c r="B498" s="9"/>
      <c r="C498" s="3"/>
      <c r="D498" s="2"/>
      <c r="E498" s="2"/>
      <c r="F498" s="2"/>
      <c r="G498" s="2"/>
      <c r="H498" s="2"/>
      <c r="I498" s="2"/>
      <c r="J498" s="2"/>
      <c r="K498" s="2"/>
      <c r="L498" s="2"/>
      <c r="M498" s="2"/>
      <c r="N498" s="2"/>
      <c r="O498" s="2"/>
      <c r="P498" s="2"/>
      <c r="Q498" s="2"/>
      <c r="R498" s="2"/>
      <c r="S498" s="2"/>
      <c r="T498" s="2"/>
      <c r="U498" s="2"/>
      <c r="V498" s="2"/>
      <c r="W498" s="2"/>
      <c r="X498" s="2"/>
      <c r="Y498" s="2"/>
      <c r="Z498" s="2"/>
    </row>
    <row r="499" spans="1:26" ht="15" customHeight="1">
      <c r="A499" s="2"/>
      <c r="B499" s="9"/>
      <c r="C499" s="3"/>
      <c r="D499" s="2"/>
      <c r="E499" s="2"/>
      <c r="F499" s="2"/>
      <c r="G499" s="2"/>
      <c r="H499" s="2"/>
      <c r="I499" s="2"/>
      <c r="J499" s="2"/>
      <c r="K499" s="2"/>
      <c r="L499" s="2"/>
      <c r="M499" s="2"/>
      <c r="N499" s="2"/>
      <c r="O499" s="2"/>
      <c r="P499" s="2"/>
      <c r="Q499" s="2"/>
      <c r="R499" s="2"/>
      <c r="S499" s="2"/>
      <c r="T499" s="2"/>
      <c r="U499" s="2"/>
      <c r="V499" s="2"/>
      <c r="W499" s="2"/>
      <c r="X499" s="2"/>
      <c r="Y499" s="2"/>
      <c r="Z499" s="2"/>
    </row>
    <row r="500" spans="1:26" ht="15" customHeight="1">
      <c r="A500" s="2"/>
      <c r="B500" s="9"/>
      <c r="C500" s="3"/>
      <c r="D500" s="2"/>
      <c r="E500" s="2"/>
      <c r="F500" s="2"/>
      <c r="G500" s="2"/>
      <c r="H500" s="2"/>
      <c r="I500" s="2"/>
      <c r="J500" s="2"/>
      <c r="K500" s="2"/>
      <c r="L500" s="2"/>
      <c r="M500" s="2"/>
      <c r="N500" s="2"/>
      <c r="O500" s="2"/>
      <c r="P500" s="2"/>
      <c r="Q500" s="2"/>
      <c r="R500" s="2"/>
      <c r="S500" s="2"/>
      <c r="T500" s="2"/>
      <c r="U500" s="2"/>
      <c r="V500" s="2"/>
      <c r="W500" s="2"/>
      <c r="X500" s="2"/>
      <c r="Y500" s="2"/>
      <c r="Z500" s="2"/>
    </row>
    <row r="501" spans="1:26" ht="15" customHeight="1">
      <c r="A501" s="2"/>
      <c r="B501" s="9"/>
      <c r="C501" s="3"/>
      <c r="D501" s="2"/>
      <c r="E501" s="2"/>
      <c r="F501" s="2"/>
      <c r="G501" s="2"/>
      <c r="H501" s="2"/>
      <c r="I501" s="2"/>
      <c r="J501" s="2"/>
      <c r="K501" s="2"/>
      <c r="L501" s="2"/>
      <c r="M501" s="2"/>
      <c r="N501" s="2"/>
      <c r="O501" s="2"/>
      <c r="P501" s="2"/>
      <c r="Q501" s="2"/>
      <c r="R501" s="2"/>
      <c r="S501" s="2"/>
      <c r="T501" s="2"/>
      <c r="U501" s="2"/>
      <c r="V501" s="2"/>
      <c r="W501" s="2"/>
      <c r="X501" s="2"/>
      <c r="Y501" s="2"/>
      <c r="Z501" s="2"/>
    </row>
    <row r="502" spans="1:26" ht="15" customHeight="1">
      <c r="A502" s="2"/>
      <c r="B502" s="9"/>
      <c r="C502" s="3"/>
      <c r="D502" s="2"/>
      <c r="E502" s="2"/>
      <c r="F502" s="2"/>
      <c r="G502" s="2"/>
      <c r="H502" s="2"/>
      <c r="I502" s="2"/>
      <c r="J502" s="2"/>
      <c r="K502" s="2"/>
      <c r="L502" s="2"/>
      <c r="M502" s="2"/>
      <c r="N502" s="2"/>
      <c r="O502" s="2"/>
      <c r="P502" s="2"/>
      <c r="Q502" s="2"/>
      <c r="R502" s="2"/>
      <c r="S502" s="2"/>
      <c r="T502" s="2"/>
      <c r="U502" s="2"/>
      <c r="V502" s="2"/>
      <c r="W502" s="2"/>
      <c r="X502" s="2"/>
      <c r="Y502" s="2"/>
      <c r="Z502" s="2"/>
    </row>
    <row r="503" spans="1:26" ht="15" customHeight="1">
      <c r="A503" s="2"/>
      <c r="B503" s="9"/>
      <c r="C503" s="3"/>
      <c r="D503" s="2"/>
      <c r="E503" s="2"/>
      <c r="F503" s="2"/>
      <c r="G503" s="2"/>
      <c r="H503" s="2"/>
      <c r="I503" s="2"/>
      <c r="J503" s="2"/>
      <c r="K503" s="2"/>
      <c r="L503" s="2"/>
      <c r="M503" s="2"/>
      <c r="N503" s="2"/>
      <c r="O503" s="2"/>
      <c r="P503" s="2"/>
      <c r="Q503" s="2"/>
      <c r="R503" s="2"/>
      <c r="S503" s="2"/>
      <c r="T503" s="2"/>
      <c r="U503" s="2"/>
      <c r="V503" s="2"/>
      <c r="W503" s="2"/>
      <c r="X503" s="2"/>
      <c r="Y503" s="2"/>
      <c r="Z503" s="2"/>
    </row>
    <row r="504" spans="1:26" ht="15" customHeight="1">
      <c r="A504" s="2"/>
      <c r="B504" s="9"/>
      <c r="C504" s="3"/>
      <c r="D504" s="2"/>
      <c r="E504" s="2"/>
      <c r="F504" s="2"/>
      <c r="G504" s="2"/>
      <c r="H504" s="2"/>
      <c r="I504" s="2"/>
      <c r="J504" s="2"/>
      <c r="K504" s="2"/>
      <c r="L504" s="2"/>
      <c r="M504" s="2"/>
      <c r="N504" s="2"/>
      <c r="O504" s="2"/>
      <c r="P504" s="2"/>
      <c r="Q504" s="2"/>
      <c r="R504" s="2"/>
      <c r="S504" s="2"/>
      <c r="T504" s="2"/>
      <c r="U504" s="2"/>
      <c r="V504" s="2"/>
      <c r="W504" s="2"/>
      <c r="X504" s="2"/>
      <c r="Y504" s="2"/>
      <c r="Z504" s="2"/>
    </row>
    <row r="505" spans="1:26" ht="15" customHeight="1">
      <c r="A505" s="2"/>
      <c r="B505" s="9"/>
      <c r="C505" s="3"/>
      <c r="D505" s="2"/>
      <c r="E505" s="2"/>
      <c r="F505" s="2"/>
      <c r="G505" s="2"/>
      <c r="H505" s="2"/>
      <c r="I505" s="2"/>
      <c r="J505" s="2"/>
      <c r="K505" s="2"/>
      <c r="L505" s="2"/>
      <c r="M505" s="2"/>
      <c r="N505" s="2"/>
      <c r="O505" s="2"/>
      <c r="P505" s="2"/>
      <c r="Q505" s="2"/>
      <c r="R505" s="2"/>
      <c r="S505" s="2"/>
      <c r="T505" s="2"/>
      <c r="U505" s="2"/>
      <c r="V505" s="2"/>
      <c r="W505" s="2"/>
      <c r="X505" s="2"/>
      <c r="Y505" s="2"/>
      <c r="Z505" s="2"/>
    </row>
    <row r="506" spans="1:26" ht="15" customHeight="1">
      <c r="A506" s="2"/>
      <c r="B506" s="9"/>
      <c r="C506" s="3"/>
      <c r="D506" s="2"/>
      <c r="E506" s="2"/>
      <c r="F506" s="2"/>
      <c r="G506" s="2"/>
      <c r="H506" s="2"/>
      <c r="I506" s="2"/>
      <c r="J506" s="2"/>
      <c r="K506" s="2"/>
      <c r="L506" s="2"/>
      <c r="M506" s="2"/>
      <c r="N506" s="2"/>
      <c r="O506" s="2"/>
      <c r="P506" s="2"/>
      <c r="Q506" s="2"/>
      <c r="R506" s="2"/>
      <c r="S506" s="2"/>
      <c r="T506" s="2"/>
      <c r="U506" s="2"/>
      <c r="V506" s="2"/>
      <c r="W506" s="2"/>
      <c r="X506" s="2"/>
      <c r="Y506" s="2"/>
      <c r="Z506" s="2"/>
    </row>
    <row r="507" spans="1:26" ht="15" customHeight="1">
      <c r="A507" s="2"/>
      <c r="B507" s="9"/>
      <c r="C507" s="3"/>
      <c r="D507" s="2"/>
      <c r="E507" s="2"/>
      <c r="F507" s="2"/>
      <c r="G507" s="2"/>
      <c r="H507" s="2"/>
      <c r="I507" s="2"/>
      <c r="J507" s="2"/>
      <c r="K507" s="2"/>
      <c r="L507" s="2"/>
      <c r="M507" s="2"/>
      <c r="N507" s="2"/>
      <c r="O507" s="2"/>
      <c r="P507" s="2"/>
      <c r="Q507" s="2"/>
      <c r="R507" s="2"/>
      <c r="S507" s="2"/>
      <c r="T507" s="2"/>
      <c r="U507" s="2"/>
      <c r="V507" s="2"/>
      <c r="W507" s="2"/>
      <c r="X507" s="2"/>
      <c r="Y507" s="2"/>
      <c r="Z507" s="2"/>
    </row>
    <row r="508" spans="1:26" ht="15" customHeight="1">
      <c r="A508" s="2"/>
      <c r="B508" s="9"/>
      <c r="C508" s="3"/>
      <c r="D508" s="2"/>
      <c r="E508" s="2"/>
      <c r="F508" s="2"/>
      <c r="G508" s="2"/>
      <c r="H508" s="2"/>
      <c r="I508" s="2"/>
      <c r="J508" s="2"/>
      <c r="K508" s="2"/>
      <c r="L508" s="2"/>
      <c r="M508" s="2"/>
      <c r="N508" s="2"/>
      <c r="O508" s="2"/>
      <c r="P508" s="2"/>
      <c r="Q508" s="2"/>
      <c r="R508" s="2"/>
      <c r="S508" s="2"/>
      <c r="T508" s="2"/>
      <c r="U508" s="2"/>
      <c r="V508" s="2"/>
      <c r="W508" s="2"/>
      <c r="X508" s="2"/>
      <c r="Y508" s="2"/>
      <c r="Z508" s="2"/>
    </row>
    <row r="509" spans="1:26" ht="15" customHeight="1">
      <c r="A509" s="2"/>
      <c r="B509" s="9"/>
      <c r="C509" s="3"/>
      <c r="D509" s="2"/>
      <c r="E509" s="2"/>
      <c r="F509" s="2"/>
      <c r="G509" s="2"/>
      <c r="H509" s="2"/>
      <c r="I509" s="2"/>
      <c r="J509" s="2"/>
      <c r="K509" s="2"/>
      <c r="L509" s="2"/>
      <c r="M509" s="2"/>
      <c r="N509" s="2"/>
      <c r="O509" s="2"/>
      <c r="P509" s="2"/>
      <c r="Q509" s="2"/>
      <c r="R509" s="2"/>
      <c r="S509" s="2"/>
      <c r="T509" s="2"/>
      <c r="U509" s="2"/>
      <c r="V509" s="2"/>
      <c r="W509" s="2"/>
      <c r="X509" s="2"/>
      <c r="Y509" s="2"/>
      <c r="Z509" s="2"/>
    </row>
    <row r="510" spans="1:26" ht="15" customHeight="1">
      <c r="A510" s="2"/>
      <c r="B510" s="9"/>
      <c r="C510" s="3"/>
      <c r="D510" s="2"/>
      <c r="E510" s="2"/>
      <c r="F510" s="2"/>
      <c r="G510" s="2"/>
      <c r="H510" s="2"/>
      <c r="I510" s="2"/>
      <c r="J510" s="2"/>
      <c r="K510" s="2"/>
      <c r="L510" s="2"/>
      <c r="M510" s="2"/>
      <c r="N510" s="2"/>
      <c r="O510" s="2"/>
      <c r="P510" s="2"/>
      <c r="Q510" s="2"/>
      <c r="R510" s="2"/>
      <c r="S510" s="2"/>
      <c r="T510" s="2"/>
      <c r="U510" s="2"/>
      <c r="V510" s="2"/>
      <c r="W510" s="2"/>
      <c r="X510" s="2"/>
      <c r="Y510" s="2"/>
      <c r="Z510" s="2"/>
    </row>
    <row r="511" spans="1:26" ht="15" customHeight="1">
      <c r="A511" s="2"/>
      <c r="B511" s="9"/>
      <c r="C511" s="3"/>
      <c r="D511" s="2"/>
      <c r="E511" s="2"/>
      <c r="F511" s="2"/>
      <c r="G511" s="2"/>
      <c r="H511" s="2"/>
      <c r="I511" s="2"/>
      <c r="J511" s="2"/>
      <c r="K511" s="2"/>
      <c r="L511" s="2"/>
      <c r="M511" s="2"/>
      <c r="N511" s="2"/>
      <c r="O511" s="2"/>
      <c r="P511" s="2"/>
      <c r="Q511" s="2"/>
      <c r="R511" s="2"/>
      <c r="S511" s="2"/>
      <c r="T511" s="2"/>
      <c r="U511" s="2"/>
      <c r="V511" s="2"/>
      <c r="W511" s="2"/>
      <c r="X511" s="2"/>
      <c r="Y511" s="2"/>
      <c r="Z511" s="2"/>
    </row>
    <row r="512" spans="1:26" ht="15" customHeight="1">
      <c r="A512" s="2"/>
      <c r="B512" s="9"/>
      <c r="C512" s="3"/>
      <c r="D512" s="2"/>
      <c r="E512" s="2"/>
      <c r="F512" s="2"/>
      <c r="G512" s="2"/>
      <c r="H512" s="2"/>
      <c r="I512" s="2"/>
      <c r="J512" s="2"/>
      <c r="K512" s="2"/>
      <c r="L512" s="2"/>
      <c r="M512" s="2"/>
      <c r="N512" s="2"/>
      <c r="O512" s="2"/>
      <c r="P512" s="2"/>
      <c r="Q512" s="2"/>
      <c r="R512" s="2"/>
      <c r="S512" s="2"/>
      <c r="T512" s="2"/>
      <c r="U512" s="2"/>
      <c r="V512" s="2"/>
      <c r="W512" s="2"/>
      <c r="X512" s="2"/>
      <c r="Y512" s="2"/>
      <c r="Z512" s="2"/>
    </row>
    <row r="513" spans="1:26" ht="15" customHeight="1">
      <c r="A513" s="2"/>
      <c r="B513" s="9"/>
      <c r="C513" s="3"/>
      <c r="D513" s="2"/>
      <c r="E513" s="2"/>
      <c r="F513" s="2"/>
      <c r="G513" s="2"/>
      <c r="H513" s="2"/>
      <c r="I513" s="2"/>
      <c r="J513" s="2"/>
      <c r="K513" s="2"/>
      <c r="L513" s="2"/>
      <c r="M513" s="2"/>
      <c r="N513" s="2"/>
      <c r="O513" s="2"/>
      <c r="P513" s="2"/>
      <c r="Q513" s="2"/>
      <c r="R513" s="2"/>
      <c r="S513" s="2"/>
      <c r="T513" s="2"/>
      <c r="U513" s="2"/>
      <c r="V513" s="2"/>
      <c r="W513" s="2"/>
      <c r="X513" s="2"/>
      <c r="Y513" s="2"/>
      <c r="Z513" s="2"/>
    </row>
    <row r="514" spans="1:26" ht="15" customHeight="1">
      <c r="A514" s="2"/>
      <c r="B514" s="9"/>
      <c r="C514" s="3"/>
      <c r="D514" s="2"/>
      <c r="E514" s="2"/>
      <c r="F514" s="2"/>
      <c r="G514" s="2"/>
      <c r="H514" s="2"/>
      <c r="I514" s="2"/>
      <c r="J514" s="2"/>
      <c r="K514" s="2"/>
      <c r="L514" s="2"/>
      <c r="M514" s="2"/>
      <c r="N514" s="2"/>
      <c r="O514" s="2"/>
      <c r="P514" s="2"/>
      <c r="Q514" s="2"/>
      <c r="R514" s="2"/>
      <c r="S514" s="2"/>
      <c r="T514" s="2"/>
      <c r="U514" s="2"/>
      <c r="V514" s="2"/>
      <c r="W514" s="2"/>
      <c r="X514" s="2"/>
      <c r="Y514" s="2"/>
      <c r="Z514" s="2"/>
    </row>
    <row r="515" spans="1:26" ht="15" customHeight="1">
      <c r="A515" s="2"/>
      <c r="B515" s="9"/>
      <c r="C515" s="3"/>
      <c r="D515" s="2"/>
      <c r="E515" s="2"/>
      <c r="F515" s="2"/>
      <c r="G515" s="2"/>
      <c r="H515" s="2"/>
      <c r="I515" s="2"/>
      <c r="J515" s="2"/>
      <c r="K515" s="2"/>
      <c r="L515" s="2"/>
      <c r="M515" s="2"/>
      <c r="N515" s="2"/>
      <c r="O515" s="2"/>
      <c r="P515" s="2"/>
      <c r="Q515" s="2"/>
      <c r="R515" s="2"/>
      <c r="S515" s="2"/>
      <c r="T515" s="2"/>
      <c r="U515" s="2"/>
      <c r="V515" s="2"/>
      <c r="W515" s="2"/>
      <c r="X515" s="2"/>
      <c r="Y515" s="2"/>
      <c r="Z515" s="2"/>
    </row>
    <row r="516" spans="1:26" ht="15" customHeight="1">
      <c r="A516" s="2"/>
      <c r="B516" s="9"/>
      <c r="C516" s="3"/>
      <c r="D516" s="2"/>
      <c r="E516" s="2"/>
      <c r="F516" s="2"/>
      <c r="G516" s="2"/>
      <c r="H516" s="2"/>
      <c r="I516" s="2"/>
      <c r="J516" s="2"/>
      <c r="K516" s="2"/>
      <c r="L516" s="2"/>
      <c r="M516" s="2"/>
      <c r="N516" s="2"/>
      <c r="O516" s="2"/>
      <c r="P516" s="2"/>
      <c r="Q516" s="2"/>
      <c r="R516" s="2"/>
      <c r="S516" s="2"/>
      <c r="T516" s="2"/>
      <c r="U516" s="2"/>
      <c r="V516" s="2"/>
      <c r="W516" s="2"/>
      <c r="X516" s="2"/>
      <c r="Y516" s="2"/>
      <c r="Z516" s="2"/>
    </row>
    <row r="517" spans="1:26" ht="15" customHeight="1">
      <c r="A517" s="2"/>
      <c r="B517" s="9"/>
      <c r="C517" s="3"/>
      <c r="D517" s="2"/>
      <c r="E517" s="2"/>
      <c r="F517" s="2"/>
      <c r="G517" s="2"/>
      <c r="H517" s="2"/>
      <c r="I517" s="2"/>
      <c r="J517" s="2"/>
      <c r="K517" s="2"/>
      <c r="L517" s="2"/>
      <c r="M517" s="2"/>
      <c r="N517" s="2"/>
      <c r="O517" s="2"/>
      <c r="P517" s="2"/>
      <c r="Q517" s="2"/>
      <c r="R517" s="2"/>
      <c r="S517" s="2"/>
      <c r="T517" s="2"/>
      <c r="U517" s="2"/>
      <c r="V517" s="2"/>
      <c r="W517" s="2"/>
      <c r="X517" s="2"/>
      <c r="Y517" s="2"/>
      <c r="Z517" s="2"/>
    </row>
    <row r="518" spans="1:26" ht="15" customHeight="1">
      <c r="A518" s="2"/>
      <c r="B518" s="9"/>
      <c r="C518" s="3"/>
      <c r="D518" s="2"/>
      <c r="E518" s="2"/>
      <c r="F518" s="2"/>
      <c r="G518" s="2"/>
      <c r="H518" s="2"/>
      <c r="I518" s="2"/>
      <c r="J518" s="2"/>
      <c r="K518" s="2"/>
      <c r="L518" s="2"/>
      <c r="M518" s="2"/>
      <c r="N518" s="2"/>
      <c r="O518" s="2"/>
      <c r="P518" s="2"/>
      <c r="Q518" s="2"/>
      <c r="R518" s="2"/>
      <c r="S518" s="2"/>
      <c r="T518" s="2"/>
      <c r="U518" s="2"/>
      <c r="V518" s="2"/>
      <c r="W518" s="2"/>
      <c r="X518" s="2"/>
      <c r="Y518" s="2"/>
      <c r="Z518" s="2"/>
    </row>
    <row r="519" spans="1:26" ht="15" customHeight="1">
      <c r="A519" s="2"/>
      <c r="B519" s="9"/>
      <c r="C519" s="3"/>
      <c r="D519" s="2"/>
      <c r="E519" s="2"/>
      <c r="F519" s="2"/>
      <c r="G519" s="2"/>
      <c r="H519" s="2"/>
      <c r="I519" s="2"/>
      <c r="J519" s="2"/>
      <c r="K519" s="2"/>
      <c r="L519" s="2"/>
      <c r="M519" s="2"/>
      <c r="N519" s="2"/>
      <c r="O519" s="2"/>
      <c r="P519" s="2"/>
      <c r="Q519" s="2"/>
      <c r="R519" s="2"/>
      <c r="S519" s="2"/>
      <c r="T519" s="2"/>
      <c r="U519" s="2"/>
      <c r="V519" s="2"/>
      <c r="W519" s="2"/>
      <c r="X519" s="2"/>
      <c r="Y519" s="2"/>
      <c r="Z519" s="2"/>
    </row>
    <row r="520" spans="1:26" ht="15" customHeight="1">
      <c r="A520" s="2"/>
      <c r="B520" s="9"/>
      <c r="C520" s="3"/>
      <c r="D520" s="2"/>
      <c r="E520" s="2"/>
      <c r="F520" s="2"/>
      <c r="G520" s="2"/>
      <c r="H520" s="2"/>
      <c r="I520" s="2"/>
      <c r="J520" s="2"/>
      <c r="K520" s="2"/>
      <c r="L520" s="2"/>
      <c r="M520" s="2"/>
      <c r="N520" s="2"/>
      <c r="O520" s="2"/>
      <c r="P520" s="2"/>
      <c r="Q520" s="2"/>
      <c r="R520" s="2"/>
      <c r="S520" s="2"/>
      <c r="T520" s="2"/>
      <c r="U520" s="2"/>
      <c r="V520" s="2"/>
      <c r="W520" s="2"/>
      <c r="X520" s="2"/>
      <c r="Y520" s="2"/>
      <c r="Z520" s="2"/>
    </row>
    <row r="521" spans="1:26" ht="15" customHeight="1">
      <c r="A521" s="2"/>
      <c r="B521" s="9"/>
      <c r="C521" s="3"/>
      <c r="D521" s="2"/>
      <c r="E521" s="2"/>
      <c r="F521" s="2"/>
      <c r="G521" s="2"/>
      <c r="H521" s="2"/>
      <c r="I521" s="2"/>
      <c r="J521" s="2"/>
      <c r="K521" s="2"/>
      <c r="L521" s="2"/>
      <c r="M521" s="2"/>
      <c r="N521" s="2"/>
      <c r="O521" s="2"/>
      <c r="P521" s="2"/>
      <c r="Q521" s="2"/>
      <c r="R521" s="2"/>
      <c r="S521" s="2"/>
      <c r="T521" s="2"/>
      <c r="U521" s="2"/>
      <c r="V521" s="2"/>
      <c r="W521" s="2"/>
      <c r="X521" s="2"/>
      <c r="Y521" s="2"/>
      <c r="Z521" s="2"/>
    </row>
    <row r="522" spans="1:26" ht="15" customHeight="1">
      <c r="A522" s="2"/>
      <c r="B522" s="9"/>
      <c r="C522" s="3"/>
      <c r="D522" s="2"/>
      <c r="E522" s="2"/>
      <c r="F522" s="2"/>
      <c r="G522" s="2"/>
      <c r="H522" s="2"/>
      <c r="I522" s="2"/>
      <c r="J522" s="2"/>
      <c r="K522" s="2"/>
      <c r="L522" s="2"/>
      <c r="M522" s="2"/>
      <c r="N522" s="2"/>
      <c r="O522" s="2"/>
      <c r="P522" s="2"/>
      <c r="Q522" s="2"/>
      <c r="R522" s="2"/>
      <c r="S522" s="2"/>
      <c r="T522" s="2"/>
      <c r="U522" s="2"/>
      <c r="V522" s="2"/>
      <c r="W522" s="2"/>
      <c r="X522" s="2"/>
      <c r="Y522" s="2"/>
      <c r="Z522" s="2"/>
    </row>
    <row r="523" spans="1:26" ht="15" customHeight="1">
      <c r="A523" s="2"/>
      <c r="B523" s="9"/>
      <c r="C523" s="3"/>
      <c r="D523" s="2"/>
      <c r="E523" s="2"/>
      <c r="F523" s="2"/>
      <c r="G523" s="2"/>
      <c r="H523" s="2"/>
      <c r="I523" s="2"/>
      <c r="J523" s="2"/>
      <c r="K523" s="2"/>
      <c r="L523" s="2"/>
      <c r="M523" s="2"/>
      <c r="N523" s="2"/>
      <c r="O523" s="2"/>
      <c r="P523" s="2"/>
      <c r="Q523" s="2"/>
      <c r="R523" s="2"/>
      <c r="S523" s="2"/>
      <c r="T523" s="2"/>
      <c r="U523" s="2"/>
      <c r="V523" s="2"/>
      <c r="W523" s="2"/>
      <c r="X523" s="2"/>
      <c r="Y523" s="2"/>
      <c r="Z523" s="2"/>
    </row>
    <row r="524" spans="1:26" ht="15" customHeight="1">
      <c r="A524" s="2"/>
      <c r="B524" s="9"/>
      <c r="C524" s="3"/>
      <c r="D524" s="2"/>
      <c r="E524" s="2"/>
      <c r="F524" s="2"/>
      <c r="G524" s="2"/>
      <c r="H524" s="2"/>
      <c r="I524" s="2"/>
      <c r="J524" s="2"/>
      <c r="K524" s="2"/>
      <c r="L524" s="2"/>
      <c r="M524" s="2"/>
      <c r="N524" s="2"/>
      <c r="O524" s="2"/>
      <c r="P524" s="2"/>
      <c r="Q524" s="2"/>
      <c r="R524" s="2"/>
      <c r="S524" s="2"/>
      <c r="T524" s="2"/>
      <c r="U524" s="2"/>
      <c r="V524" s="2"/>
      <c r="W524" s="2"/>
      <c r="X524" s="2"/>
      <c r="Y524" s="2"/>
      <c r="Z524" s="2"/>
    </row>
    <row r="525" spans="1:26" ht="15" customHeight="1">
      <c r="A525" s="2"/>
      <c r="B525" s="9"/>
      <c r="C525" s="3"/>
      <c r="D525" s="2"/>
      <c r="E525" s="2"/>
      <c r="F525" s="2"/>
      <c r="G525" s="2"/>
      <c r="H525" s="2"/>
      <c r="I525" s="2"/>
      <c r="J525" s="2"/>
      <c r="K525" s="2"/>
      <c r="L525" s="2"/>
      <c r="M525" s="2"/>
      <c r="N525" s="2"/>
      <c r="O525" s="2"/>
      <c r="P525" s="2"/>
      <c r="Q525" s="2"/>
      <c r="R525" s="2"/>
      <c r="S525" s="2"/>
      <c r="T525" s="2"/>
      <c r="U525" s="2"/>
      <c r="V525" s="2"/>
      <c r="W525" s="2"/>
      <c r="X525" s="2"/>
      <c r="Y525" s="2"/>
      <c r="Z525" s="2"/>
    </row>
    <row r="526" spans="1:26" ht="15" customHeight="1">
      <c r="A526" s="2"/>
      <c r="B526" s="9"/>
      <c r="C526" s="3"/>
      <c r="D526" s="2"/>
      <c r="E526" s="2"/>
      <c r="F526" s="2"/>
      <c r="G526" s="2"/>
      <c r="H526" s="2"/>
      <c r="I526" s="2"/>
      <c r="J526" s="2"/>
      <c r="K526" s="2"/>
      <c r="L526" s="2"/>
      <c r="M526" s="2"/>
      <c r="N526" s="2"/>
      <c r="O526" s="2"/>
      <c r="P526" s="2"/>
      <c r="Q526" s="2"/>
      <c r="R526" s="2"/>
      <c r="S526" s="2"/>
      <c r="T526" s="2"/>
      <c r="U526" s="2"/>
      <c r="V526" s="2"/>
      <c r="W526" s="2"/>
      <c r="X526" s="2"/>
      <c r="Y526" s="2"/>
      <c r="Z526" s="2"/>
    </row>
    <row r="527" spans="1:26" ht="15" customHeight="1">
      <c r="A527" s="2"/>
      <c r="B527" s="9"/>
      <c r="C527" s="3"/>
      <c r="D527" s="2"/>
      <c r="E527" s="2"/>
      <c r="F527" s="2"/>
      <c r="G527" s="2"/>
      <c r="H527" s="2"/>
      <c r="I527" s="2"/>
      <c r="J527" s="2"/>
      <c r="K527" s="2"/>
      <c r="L527" s="2"/>
      <c r="M527" s="2"/>
      <c r="N527" s="2"/>
      <c r="O527" s="2"/>
      <c r="P527" s="2"/>
      <c r="Q527" s="2"/>
      <c r="R527" s="2"/>
      <c r="S527" s="2"/>
      <c r="T527" s="2"/>
      <c r="U527" s="2"/>
      <c r="V527" s="2"/>
      <c r="W527" s="2"/>
      <c r="X527" s="2"/>
      <c r="Y527" s="2"/>
      <c r="Z527" s="2"/>
    </row>
    <row r="528" spans="1:26" ht="15" customHeight="1">
      <c r="A528" s="2"/>
      <c r="B528" s="9"/>
      <c r="C528" s="3"/>
      <c r="D528" s="2"/>
      <c r="E528" s="2"/>
      <c r="F528" s="2"/>
      <c r="G528" s="2"/>
      <c r="H528" s="2"/>
      <c r="I528" s="2"/>
      <c r="J528" s="2"/>
      <c r="K528" s="2"/>
      <c r="L528" s="2"/>
      <c r="M528" s="2"/>
      <c r="N528" s="2"/>
      <c r="O528" s="2"/>
      <c r="P528" s="2"/>
      <c r="Q528" s="2"/>
      <c r="R528" s="2"/>
      <c r="S528" s="2"/>
      <c r="T528" s="2"/>
      <c r="U528" s="2"/>
      <c r="V528" s="2"/>
      <c r="W528" s="2"/>
      <c r="X528" s="2"/>
      <c r="Y528" s="2"/>
      <c r="Z528" s="2"/>
    </row>
    <row r="529" spans="1:26" ht="15" customHeight="1">
      <c r="A529" s="2"/>
      <c r="B529" s="9"/>
      <c r="C529" s="3"/>
      <c r="D529" s="2"/>
      <c r="E529" s="2"/>
      <c r="F529" s="2"/>
      <c r="G529" s="2"/>
      <c r="H529" s="2"/>
      <c r="I529" s="2"/>
      <c r="J529" s="2"/>
      <c r="K529" s="2"/>
      <c r="L529" s="2"/>
      <c r="M529" s="2"/>
      <c r="N529" s="2"/>
      <c r="O529" s="2"/>
      <c r="P529" s="2"/>
      <c r="Q529" s="2"/>
      <c r="R529" s="2"/>
      <c r="S529" s="2"/>
      <c r="T529" s="2"/>
      <c r="U529" s="2"/>
      <c r="V529" s="2"/>
      <c r="W529" s="2"/>
      <c r="X529" s="2"/>
      <c r="Y529" s="2"/>
      <c r="Z529" s="2"/>
    </row>
    <row r="530" spans="1:26" ht="15" customHeight="1">
      <c r="A530" s="2"/>
      <c r="B530" s="9"/>
      <c r="C530" s="3"/>
      <c r="D530" s="2"/>
      <c r="E530" s="2"/>
      <c r="F530" s="2"/>
      <c r="G530" s="2"/>
      <c r="H530" s="2"/>
      <c r="I530" s="2"/>
      <c r="J530" s="2"/>
      <c r="K530" s="2"/>
      <c r="L530" s="2"/>
      <c r="M530" s="2"/>
      <c r="N530" s="2"/>
      <c r="O530" s="2"/>
      <c r="P530" s="2"/>
      <c r="Q530" s="2"/>
      <c r="R530" s="2"/>
      <c r="S530" s="2"/>
      <c r="T530" s="2"/>
      <c r="U530" s="2"/>
      <c r="V530" s="2"/>
      <c r="W530" s="2"/>
      <c r="X530" s="2"/>
      <c r="Y530" s="2"/>
      <c r="Z530" s="2"/>
    </row>
    <row r="531" spans="1:26" ht="15" customHeight="1">
      <c r="A531" s="2"/>
      <c r="B531" s="9"/>
      <c r="C531" s="3"/>
      <c r="D531" s="2"/>
      <c r="E531" s="2"/>
      <c r="F531" s="2"/>
      <c r="G531" s="2"/>
      <c r="H531" s="2"/>
      <c r="I531" s="2"/>
      <c r="J531" s="2"/>
      <c r="K531" s="2"/>
      <c r="L531" s="2"/>
      <c r="M531" s="2"/>
      <c r="N531" s="2"/>
      <c r="O531" s="2"/>
      <c r="P531" s="2"/>
      <c r="Q531" s="2"/>
      <c r="R531" s="2"/>
      <c r="S531" s="2"/>
      <c r="T531" s="2"/>
      <c r="U531" s="2"/>
      <c r="V531" s="2"/>
      <c r="W531" s="2"/>
      <c r="X531" s="2"/>
      <c r="Y531" s="2"/>
      <c r="Z531" s="2"/>
    </row>
    <row r="532" spans="1:26" ht="15" customHeight="1">
      <c r="A532" s="2"/>
      <c r="B532" s="9"/>
      <c r="C532" s="3"/>
      <c r="D532" s="2"/>
      <c r="E532" s="2"/>
      <c r="F532" s="2"/>
      <c r="G532" s="2"/>
      <c r="H532" s="2"/>
      <c r="I532" s="2"/>
      <c r="J532" s="2"/>
      <c r="K532" s="2"/>
      <c r="L532" s="2"/>
      <c r="M532" s="2"/>
      <c r="N532" s="2"/>
      <c r="O532" s="2"/>
      <c r="P532" s="2"/>
      <c r="Q532" s="2"/>
      <c r="R532" s="2"/>
      <c r="S532" s="2"/>
      <c r="T532" s="2"/>
      <c r="U532" s="2"/>
      <c r="V532" s="2"/>
      <c r="W532" s="2"/>
      <c r="X532" s="2"/>
      <c r="Y532" s="2"/>
      <c r="Z532" s="2"/>
    </row>
    <row r="533" spans="1:26" ht="15" customHeight="1">
      <c r="A533" s="2"/>
      <c r="B533" s="9"/>
      <c r="C533" s="3"/>
      <c r="D533" s="2"/>
      <c r="E533" s="2"/>
      <c r="F533" s="2"/>
      <c r="G533" s="2"/>
      <c r="H533" s="2"/>
      <c r="I533" s="2"/>
      <c r="J533" s="2"/>
      <c r="K533" s="2"/>
      <c r="L533" s="2"/>
      <c r="M533" s="2"/>
      <c r="N533" s="2"/>
      <c r="O533" s="2"/>
      <c r="P533" s="2"/>
      <c r="Q533" s="2"/>
      <c r="R533" s="2"/>
      <c r="S533" s="2"/>
      <c r="T533" s="2"/>
      <c r="U533" s="2"/>
      <c r="V533" s="2"/>
      <c r="W533" s="2"/>
      <c r="X533" s="2"/>
      <c r="Y533" s="2"/>
      <c r="Z533" s="2"/>
    </row>
    <row r="534" spans="1:26" ht="15" customHeight="1">
      <c r="A534" s="2"/>
      <c r="B534" s="9"/>
      <c r="C534" s="3"/>
      <c r="D534" s="2"/>
      <c r="E534" s="2"/>
      <c r="F534" s="2"/>
      <c r="G534" s="2"/>
      <c r="H534" s="2"/>
      <c r="I534" s="2"/>
      <c r="J534" s="2"/>
      <c r="K534" s="2"/>
      <c r="L534" s="2"/>
      <c r="M534" s="2"/>
      <c r="N534" s="2"/>
      <c r="O534" s="2"/>
      <c r="P534" s="2"/>
      <c r="Q534" s="2"/>
      <c r="R534" s="2"/>
      <c r="S534" s="2"/>
      <c r="T534" s="2"/>
      <c r="U534" s="2"/>
      <c r="V534" s="2"/>
      <c r="W534" s="2"/>
      <c r="X534" s="2"/>
      <c r="Y534" s="2"/>
      <c r="Z534" s="2"/>
    </row>
    <row r="535" spans="1:26" ht="15" customHeight="1">
      <c r="A535" s="2"/>
      <c r="B535" s="9"/>
      <c r="C535" s="3"/>
      <c r="D535" s="2"/>
      <c r="E535" s="2"/>
      <c r="F535" s="2"/>
      <c r="G535" s="2"/>
      <c r="H535" s="2"/>
      <c r="I535" s="2"/>
      <c r="J535" s="2"/>
      <c r="K535" s="2"/>
      <c r="L535" s="2"/>
      <c r="M535" s="2"/>
      <c r="N535" s="2"/>
      <c r="O535" s="2"/>
      <c r="P535" s="2"/>
      <c r="Q535" s="2"/>
      <c r="R535" s="2"/>
      <c r="S535" s="2"/>
      <c r="T535" s="2"/>
      <c r="U535" s="2"/>
      <c r="V535" s="2"/>
      <c r="W535" s="2"/>
      <c r="X535" s="2"/>
      <c r="Y535" s="2"/>
      <c r="Z535" s="2"/>
    </row>
    <row r="536" spans="1:26" ht="15" customHeight="1">
      <c r="A536" s="2"/>
      <c r="B536" s="9"/>
      <c r="C536" s="3"/>
      <c r="D536" s="2"/>
      <c r="E536" s="2"/>
      <c r="F536" s="2"/>
      <c r="G536" s="2"/>
      <c r="H536" s="2"/>
      <c r="I536" s="2"/>
      <c r="J536" s="2"/>
      <c r="K536" s="2"/>
      <c r="L536" s="2"/>
      <c r="M536" s="2"/>
      <c r="N536" s="2"/>
      <c r="O536" s="2"/>
      <c r="P536" s="2"/>
      <c r="Q536" s="2"/>
      <c r="R536" s="2"/>
      <c r="S536" s="2"/>
      <c r="T536" s="2"/>
      <c r="U536" s="2"/>
      <c r="V536" s="2"/>
      <c r="W536" s="2"/>
      <c r="X536" s="2"/>
      <c r="Y536" s="2"/>
      <c r="Z536" s="2"/>
    </row>
    <row r="537" spans="1:26" ht="15" customHeight="1">
      <c r="A537" s="2"/>
      <c r="B537" s="9"/>
      <c r="C537" s="3"/>
      <c r="D537" s="2"/>
      <c r="E537" s="2"/>
      <c r="F537" s="2"/>
      <c r="G537" s="2"/>
      <c r="H537" s="2"/>
      <c r="I537" s="2"/>
      <c r="J537" s="2"/>
      <c r="K537" s="2"/>
      <c r="L537" s="2"/>
      <c r="M537" s="2"/>
      <c r="N537" s="2"/>
      <c r="O537" s="2"/>
      <c r="P537" s="2"/>
      <c r="Q537" s="2"/>
      <c r="R537" s="2"/>
      <c r="S537" s="2"/>
      <c r="T537" s="2"/>
      <c r="U537" s="2"/>
      <c r="V537" s="2"/>
      <c r="W537" s="2"/>
      <c r="X537" s="2"/>
      <c r="Y537" s="2"/>
      <c r="Z537" s="2"/>
    </row>
    <row r="538" spans="1:26" ht="15" customHeight="1">
      <c r="A538" s="2"/>
      <c r="B538" s="9"/>
      <c r="C538" s="3"/>
      <c r="D538" s="2"/>
      <c r="E538" s="2"/>
      <c r="F538" s="2"/>
      <c r="G538" s="2"/>
      <c r="H538" s="2"/>
      <c r="I538" s="2"/>
      <c r="J538" s="2"/>
      <c r="K538" s="2"/>
      <c r="L538" s="2"/>
      <c r="M538" s="2"/>
      <c r="N538" s="2"/>
      <c r="O538" s="2"/>
      <c r="P538" s="2"/>
      <c r="Q538" s="2"/>
      <c r="R538" s="2"/>
      <c r="S538" s="2"/>
      <c r="T538" s="2"/>
      <c r="U538" s="2"/>
      <c r="V538" s="2"/>
      <c r="W538" s="2"/>
      <c r="X538" s="2"/>
      <c r="Y538" s="2"/>
      <c r="Z538" s="2"/>
    </row>
    <row r="539" spans="1:26" ht="15" customHeight="1">
      <c r="A539" s="2"/>
      <c r="B539" s="9"/>
      <c r="C539" s="3"/>
      <c r="D539" s="2"/>
      <c r="E539" s="2"/>
      <c r="F539" s="2"/>
      <c r="G539" s="2"/>
      <c r="H539" s="2"/>
      <c r="I539" s="2"/>
      <c r="J539" s="2"/>
      <c r="K539" s="2"/>
      <c r="L539" s="2"/>
      <c r="M539" s="2"/>
      <c r="N539" s="2"/>
      <c r="O539" s="2"/>
      <c r="P539" s="2"/>
      <c r="Q539" s="2"/>
      <c r="R539" s="2"/>
      <c r="S539" s="2"/>
      <c r="T539" s="2"/>
      <c r="U539" s="2"/>
      <c r="V539" s="2"/>
      <c r="W539" s="2"/>
      <c r="X539" s="2"/>
      <c r="Y539" s="2"/>
      <c r="Z539" s="2"/>
    </row>
    <row r="540" spans="1:26" ht="15" customHeight="1">
      <c r="A540" s="2"/>
      <c r="B540" s="9"/>
      <c r="C540" s="3"/>
      <c r="D540" s="2"/>
      <c r="E540" s="2"/>
      <c r="F540" s="2"/>
      <c r="G540" s="2"/>
      <c r="H540" s="2"/>
      <c r="I540" s="2"/>
      <c r="J540" s="2"/>
      <c r="K540" s="2"/>
      <c r="L540" s="2"/>
      <c r="M540" s="2"/>
      <c r="N540" s="2"/>
      <c r="O540" s="2"/>
      <c r="P540" s="2"/>
      <c r="Q540" s="2"/>
      <c r="R540" s="2"/>
      <c r="S540" s="2"/>
      <c r="T540" s="2"/>
      <c r="U540" s="2"/>
      <c r="V540" s="2"/>
      <c r="W540" s="2"/>
      <c r="X540" s="2"/>
      <c r="Y540" s="2"/>
      <c r="Z540" s="2"/>
    </row>
    <row r="541" spans="1:26" ht="15" customHeight="1">
      <c r="A541" s="2"/>
      <c r="B541" s="9"/>
      <c r="C541" s="3"/>
      <c r="D541" s="2"/>
      <c r="E541" s="2"/>
      <c r="F541" s="2"/>
      <c r="G541" s="2"/>
      <c r="H541" s="2"/>
      <c r="I541" s="2"/>
      <c r="J541" s="2"/>
      <c r="K541" s="2"/>
      <c r="L541" s="2"/>
      <c r="M541" s="2"/>
      <c r="N541" s="2"/>
      <c r="O541" s="2"/>
      <c r="P541" s="2"/>
      <c r="Q541" s="2"/>
      <c r="R541" s="2"/>
      <c r="S541" s="2"/>
      <c r="T541" s="2"/>
      <c r="U541" s="2"/>
      <c r="V541" s="2"/>
      <c r="W541" s="2"/>
      <c r="X541" s="2"/>
      <c r="Y541" s="2"/>
      <c r="Z541" s="2"/>
    </row>
    <row r="542" spans="1:26" ht="15" customHeight="1">
      <c r="A542" s="2"/>
      <c r="B542" s="9"/>
      <c r="C542" s="3"/>
      <c r="D542" s="2"/>
      <c r="E542" s="2"/>
      <c r="F542" s="2"/>
      <c r="G542" s="2"/>
      <c r="H542" s="2"/>
      <c r="I542" s="2"/>
      <c r="J542" s="2"/>
      <c r="K542" s="2"/>
      <c r="L542" s="2"/>
      <c r="M542" s="2"/>
      <c r="N542" s="2"/>
      <c r="O542" s="2"/>
      <c r="P542" s="2"/>
      <c r="Q542" s="2"/>
      <c r="R542" s="2"/>
      <c r="S542" s="2"/>
      <c r="T542" s="2"/>
      <c r="U542" s="2"/>
      <c r="V542" s="2"/>
      <c r="W542" s="2"/>
      <c r="X542" s="2"/>
      <c r="Y542" s="2"/>
      <c r="Z542" s="2"/>
    </row>
    <row r="543" spans="1:26" ht="15" customHeight="1">
      <c r="A543" s="2"/>
      <c r="B543" s="9"/>
      <c r="C543" s="3"/>
      <c r="D543" s="2"/>
      <c r="E543" s="2"/>
      <c r="F543" s="2"/>
      <c r="G543" s="2"/>
      <c r="H543" s="2"/>
      <c r="I543" s="2"/>
      <c r="J543" s="2"/>
      <c r="K543" s="2"/>
      <c r="L543" s="2"/>
      <c r="M543" s="2"/>
      <c r="N543" s="2"/>
      <c r="O543" s="2"/>
      <c r="P543" s="2"/>
      <c r="Q543" s="2"/>
      <c r="R543" s="2"/>
      <c r="S543" s="2"/>
      <c r="T543" s="2"/>
      <c r="U543" s="2"/>
      <c r="V543" s="2"/>
      <c r="W543" s="2"/>
      <c r="X543" s="2"/>
      <c r="Y543" s="2"/>
      <c r="Z543" s="2"/>
    </row>
    <row r="544" spans="1:26" ht="15" customHeight="1">
      <c r="A544" s="2"/>
      <c r="B544" s="9"/>
      <c r="C544" s="3"/>
      <c r="D544" s="2"/>
      <c r="E544" s="2"/>
      <c r="F544" s="2"/>
      <c r="G544" s="2"/>
      <c r="H544" s="2"/>
      <c r="I544" s="2"/>
      <c r="J544" s="2"/>
      <c r="K544" s="2"/>
      <c r="L544" s="2"/>
      <c r="M544" s="2"/>
      <c r="N544" s="2"/>
      <c r="O544" s="2"/>
      <c r="P544" s="2"/>
      <c r="Q544" s="2"/>
      <c r="R544" s="2"/>
      <c r="S544" s="2"/>
      <c r="T544" s="2"/>
      <c r="U544" s="2"/>
      <c r="V544" s="2"/>
      <c r="W544" s="2"/>
      <c r="X544" s="2"/>
      <c r="Y544" s="2"/>
      <c r="Z544" s="2"/>
    </row>
    <row r="545" spans="1:26" ht="15" customHeight="1">
      <c r="A545" s="2"/>
      <c r="B545" s="9"/>
      <c r="C545" s="3"/>
      <c r="D545" s="2"/>
      <c r="E545" s="2"/>
      <c r="F545" s="2"/>
      <c r="G545" s="2"/>
      <c r="H545" s="2"/>
      <c r="I545" s="2"/>
      <c r="J545" s="2"/>
      <c r="K545" s="2"/>
      <c r="L545" s="2"/>
      <c r="M545" s="2"/>
      <c r="N545" s="2"/>
      <c r="O545" s="2"/>
      <c r="P545" s="2"/>
      <c r="Q545" s="2"/>
      <c r="R545" s="2"/>
      <c r="S545" s="2"/>
      <c r="T545" s="2"/>
      <c r="U545" s="2"/>
      <c r="V545" s="2"/>
      <c r="W545" s="2"/>
      <c r="X545" s="2"/>
      <c r="Y545" s="2"/>
      <c r="Z545" s="2"/>
    </row>
    <row r="546" spans="1:26" ht="15" customHeight="1">
      <c r="A546" s="2"/>
      <c r="B546" s="9"/>
      <c r="C546" s="3"/>
      <c r="D546" s="2"/>
      <c r="E546" s="2"/>
      <c r="F546" s="2"/>
      <c r="G546" s="2"/>
      <c r="H546" s="2"/>
      <c r="I546" s="2"/>
      <c r="J546" s="2"/>
      <c r="K546" s="2"/>
      <c r="L546" s="2"/>
      <c r="M546" s="2"/>
      <c r="N546" s="2"/>
      <c r="O546" s="2"/>
      <c r="P546" s="2"/>
      <c r="Q546" s="2"/>
      <c r="R546" s="2"/>
      <c r="S546" s="2"/>
      <c r="T546" s="2"/>
      <c r="U546" s="2"/>
      <c r="V546" s="2"/>
      <c r="W546" s="2"/>
      <c r="X546" s="2"/>
      <c r="Y546" s="2"/>
      <c r="Z546" s="2"/>
    </row>
    <row r="547" spans="1:26" ht="15" customHeight="1">
      <c r="A547" s="2"/>
      <c r="B547" s="9"/>
      <c r="C547" s="3"/>
      <c r="D547" s="2"/>
      <c r="E547" s="2"/>
      <c r="F547" s="2"/>
      <c r="G547" s="2"/>
      <c r="H547" s="2"/>
      <c r="I547" s="2"/>
      <c r="J547" s="2"/>
      <c r="K547" s="2"/>
      <c r="L547" s="2"/>
      <c r="M547" s="2"/>
      <c r="N547" s="2"/>
      <c r="O547" s="2"/>
      <c r="P547" s="2"/>
      <c r="Q547" s="2"/>
      <c r="R547" s="2"/>
      <c r="S547" s="2"/>
      <c r="T547" s="2"/>
      <c r="U547" s="2"/>
      <c r="V547" s="2"/>
      <c r="W547" s="2"/>
      <c r="X547" s="2"/>
      <c r="Y547" s="2"/>
      <c r="Z547" s="2"/>
    </row>
    <row r="548" spans="1:26" ht="15" customHeight="1">
      <c r="A548" s="2"/>
      <c r="B548" s="9"/>
      <c r="C548" s="3"/>
      <c r="D548" s="2"/>
      <c r="E548" s="2"/>
      <c r="F548" s="2"/>
      <c r="G548" s="2"/>
      <c r="H548" s="2"/>
      <c r="I548" s="2"/>
      <c r="J548" s="2"/>
      <c r="K548" s="2"/>
      <c r="L548" s="2"/>
      <c r="M548" s="2"/>
      <c r="N548" s="2"/>
      <c r="O548" s="2"/>
      <c r="P548" s="2"/>
      <c r="Q548" s="2"/>
      <c r="R548" s="2"/>
      <c r="S548" s="2"/>
      <c r="T548" s="2"/>
      <c r="U548" s="2"/>
      <c r="V548" s="2"/>
      <c r="W548" s="2"/>
      <c r="X548" s="2"/>
      <c r="Y548" s="2"/>
      <c r="Z548" s="2"/>
    </row>
    <row r="549" spans="1:26" ht="15" customHeight="1">
      <c r="A549" s="2"/>
      <c r="B549" s="9"/>
      <c r="C549" s="3"/>
      <c r="D549" s="2"/>
      <c r="E549" s="2"/>
      <c r="F549" s="2"/>
      <c r="G549" s="2"/>
      <c r="H549" s="2"/>
      <c r="I549" s="2"/>
      <c r="J549" s="2"/>
      <c r="K549" s="2"/>
      <c r="L549" s="2"/>
      <c r="M549" s="2"/>
      <c r="N549" s="2"/>
      <c r="O549" s="2"/>
      <c r="P549" s="2"/>
      <c r="Q549" s="2"/>
      <c r="R549" s="2"/>
      <c r="S549" s="2"/>
      <c r="T549" s="2"/>
      <c r="U549" s="2"/>
      <c r="V549" s="2"/>
      <c r="W549" s="2"/>
      <c r="X549" s="2"/>
      <c r="Y549" s="2"/>
      <c r="Z549" s="2"/>
    </row>
    <row r="550" spans="1:26" ht="15" customHeight="1">
      <c r="A550" s="2"/>
      <c r="B550" s="9"/>
      <c r="C550" s="3"/>
      <c r="D550" s="2"/>
      <c r="E550" s="2"/>
      <c r="F550" s="2"/>
      <c r="G550" s="2"/>
      <c r="H550" s="2"/>
      <c r="I550" s="2"/>
      <c r="J550" s="2"/>
      <c r="K550" s="2"/>
      <c r="L550" s="2"/>
      <c r="M550" s="2"/>
      <c r="N550" s="2"/>
      <c r="O550" s="2"/>
      <c r="P550" s="2"/>
      <c r="Q550" s="2"/>
      <c r="R550" s="2"/>
      <c r="S550" s="2"/>
      <c r="T550" s="2"/>
      <c r="U550" s="2"/>
      <c r="V550" s="2"/>
      <c r="W550" s="2"/>
      <c r="X550" s="2"/>
      <c r="Y550" s="2"/>
      <c r="Z550" s="2"/>
    </row>
    <row r="551" spans="1:26" ht="15" customHeight="1">
      <c r="A551" s="2"/>
      <c r="B551" s="9"/>
      <c r="C551" s="3"/>
      <c r="D551" s="2"/>
      <c r="E551" s="2"/>
      <c r="F551" s="2"/>
      <c r="G551" s="2"/>
      <c r="H551" s="2"/>
      <c r="I551" s="2"/>
      <c r="J551" s="2"/>
      <c r="K551" s="2"/>
      <c r="L551" s="2"/>
      <c r="M551" s="2"/>
      <c r="N551" s="2"/>
      <c r="O551" s="2"/>
      <c r="P551" s="2"/>
      <c r="Q551" s="2"/>
      <c r="R551" s="2"/>
      <c r="S551" s="2"/>
      <c r="T551" s="2"/>
      <c r="U551" s="2"/>
      <c r="V551" s="2"/>
      <c r="W551" s="2"/>
      <c r="X551" s="2"/>
      <c r="Y551" s="2"/>
      <c r="Z551" s="2"/>
    </row>
    <row r="552" spans="1:26" ht="15" customHeight="1">
      <c r="A552" s="2"/>
      <c r="B552" s="9"/>
      <c r="C552" s="3"/>
      <c r="D552" s="2"/>
      <c r="E552" s="2"/>
      <c r="F552" s="2"/>
      <c r="G552" s="2"/>
      <c r="H552" s="2"/>
      <c r="I552" s="2"/>
      <c r="J552" s="2"/>
      <c r="K552" s="2"/>
      <c r="L552" s="2"/>
      <c r="M552" s="2"/>
      <c r="N552" s="2"/>
      <c r="O552" s="2"/>
      <c r="P552" s="2"/>
      <c r="Q552" s="2"/>
      <c r="R552" s="2"/>
      <c r="S552" s="2"/>
      <c r="T552" s="2"/>
      <c r="U552" s="2"/>
      <c r="V552" s="2"/>
      <c r="W552" s="2"/>
      <c r="X552" s="2"/>
      <c r="Y552" s="2"/>
      <c r="Z552" s="2"/>
    </row>
    <row r="553" spans="1:26" ht="15" customHeight="1">
      <c r="A553" s="2"/>
      <c r="B553" s="9"/>
      <c r="C553" s="3"/>
      <c r="D553" s="2"/>
      <c r="E553" s="2"/>
      <c r="F553" s="2"/>
      <c r="G553" s="2"/>
      <c r="H553" s="2"/>
      <c r="I553" s="2"/>
      <c r="J553" s="2"/>
      <c r="K553" s="2"/>
      <c r="L553" s="2"/>
      <c r="M553" s="2"/>
      <c r="N553" s="2"/>
      <c r="O553" s="2"/>
      <c r="P553" s="2"/>
      <c r="Q553" s="2"/>
      <c r="R553" s="2"/>
      <c r="S553" s="2"/>
      <c r="T553" s="2"/>
      <c r="U553" s="2"/>
      <c r="V553" s="2"/>
      <c r="W553" s="2"/>
      <c r="X553" s="2"/>
      <c r="Y553" s="2"/>
      <c r="Z553" s="2"/>
    </row>
    <row r="554" spans="1:26" ht="15" customHeight="1">
      <c r="A554" s="2"/>
      <c r="B554" s="9"/>
      <c r="C554" s="3"/>
      <c r="D554" s="2"/>
      <c r="E554" s="2"/>
      <c r="F554" s="2"/>
      <c r="G554" s="2"/>
      <c r="H554" s="2"/>
      <c r="I554" s="2"/>
      <c r="J554" s="2"/>
      <c r="K554" s="2"/>
      <c r="L554" s="2"/>
      <c r="M554" s="2"/>
      <c r="N554" s="2"/>
      <c r="O554" s="2"/>
      <c r="P554" s="2"/>
      <c r="Q554" s="2"/>
      <c r="R554" s="2"/>
      <c r="S554" s="2"/>
      <c r="T554" s="2"/>
      <c r="U554" s="2"/>
      <c r="V554" s="2"/>
      <c r="W554" s="2"/>
      <c r="X554" s="2"/>
      <c r="Y554" s="2"/>
      <c r="Z554" s="2"/>
    </row>
    <row r="555" spans="1:26" ht="15" customHeight="1">
      <c r="A555" s="2"/>
      <c r="B555" s="9"/>
      <c r="C555" s="3"/>
      <c r="D555" s="2"/>
      <c r="E555" s="2"/>
      <c r="F555" s="2"/>
      <c r="G555" s="2"/>
      <c r="H555" s="2"/>
      <c r="I555" s="2"/>
      <c r="J555" s="2"/>
      <c r="K555" s="2"/>
      <c r="L555" s="2"/>
      <c r="M555" s="2"/>
      <c r="N555" s="2"/>
      <c r="O555" s="2"/>
      <c r="P555" s="2"/>
      <c r="Q555" s="2"/>
      <c r="R555" s="2"/>
      <c r="S555" s="2"/>
      <c r="T555" s="2"/>
      <c r="U555" s="2"/>
      <c r="V555" s="2"/>
      <c r="W555" s="2"/>
      <c r="X555" s="2"/>
      <c r="Y555" s="2"/>
      <c r="Z555" s="2"/>
    </row>
    <row r="556" spans="1:26" ht="15" customHeight="1">
      <c r="A556" s="2"/>
      <c r="B556" s="9"/>
      <c r="C556" s="3"/>
      <c r="D556" s="2"/>
      <c r="E556" s="2"/>
      <c r="F556" s="2"/>
      <c r="G556" s="2"/>
      <c r="H556" s="2"/>
      <c r="I556" s="2"/>
      <c r="J556" s="2"/>
      <c r="K556" s="2"/>
      <c r="L556" s="2"/>
      <c r="M556" s="2"/>
      <c r="N556" s="2"/>
      <c r="O556" s="2"/>
      <c r="P556" s="2"/>
      <c r="Q556" s="2"/>
      <c r="R556" s="2"/>
      <c r="S556" s="2"/>
      <c r="T556" s="2"/>
      <c r="U556" s="2"/>
      <c r="V556" s="2"/>
      <c r="W556" s="2"/>
      <c r="X556" s="2"/>
      <c r="Y556" s="2"/>
      <c r="Z556" s="2"/>
    </row>
    <row r="557" spans="1:26" ht="15" customHeight="1">
      <c r="A557" s="2"/>
      <c r="B557" s="9"/>
      <c r="C557" s="3"/>
      <c r="D557" s="2"/>
      <c r="E557" s="2"/>
      <c r="F557" s="2"/>
      <c r="G557" s="2"/>
      <c r="H557" s="2"/>
      <c r="I557" s="2"/>
      <c r="J557" s="2"/>
      <c r="K557" s="2"/>
      <c r="L557" s="2"/>
      <c r="M557" s="2"/>
      <c r="N557" s="2"/>
      <c r="O557" s="2"/>
      <c r="P557" s="2"/>
      <c r="Q557" s="2"/>
      <c r="R557" s="2"/>
      <c r="S557" s="2"/>
      <c r="T557" s="2"/>
      <c r="U557" s="2"/>
      <c r="V557" s="2"/>
      <c r="W557" s="2"/>
      <c r="X557" s="2"/>
      <c r="Y557" s="2"/>
      <c r="Z557" s="2"/>
    </row>
    <row r="558" spans="1:26" ht="15" customHeight="1">
      <c r="A558" s="2"/>
      <c r="B558" s="9"/>
      <c r="C558" s="3"/>
      <c r="D558" s="2"/>
      <c r="E558" s="2"/>
      <c r="F558" s="2"/>
      <c r="G558" s="2"/>
      <c r="H558" s="2"/>
      <c r="I558" s="2"/>
      <c r="J558" s="2"/>
      <c r="K558" s="2"/>
      <c r="L558" s="2"/>
      <c r="M558" s="2"/>
      <c r="N558" s="2"/>
      <c r="O558" s="2"/>
      <c r="P558" s="2"/>
      <c r="Q558" s="2"/>
      <c r="R558" s="2"/>
      <c r="S558" s="2"/>
      <c r="T558" s="2"/>
      <c r="U558" s="2"/>
      <c r="V558" s="2"/>
      <c r="W558" s="2"/>
      <c r="X558" s="2"/>
      <c r="Y558" s="2"/>
      <c r="Z558" s="2"/>
    </row>
    <row r="559" spans="1:26" ht="15" customHeight="1">
      <c r="A559" s="2"/>
      <c r="B559" s="9"/>
      <c r="C559" s="3"/>
      <c r="D559" s="2"/>
      <c r="E559" s="2"/>
      <c r="F559" s="2"/>
      <c r="G559" s="2"/>
      <c r="H559" s="2"/>
      <c r="I559" s="2"/>
      <c r="J559" s="2"/>
      <c r="K559" s="2"/>
      <c r="L559" s="2"/>
      <c r="M559" s="2"/>
      <c r="N559" s="2"/>
      <c r="O559" s="2"/>
      <c r="P559" s="2"/>
      <c r="Q559" s="2"/>
      <c r="R559" s="2"/>
      <c r="S559" s="2"/>
      <c r="T559" s="2"/>
      <c r="U559" s="2"/>
      <c r="V559" s="2"/>
      <c r="W559" s="2"/>
      <c r="X559" s="2"/>
      <c r="Y559" s="2"/>
      <c r="Z559" s="2"/>
    </row>
    <row r="560" spans="1:26" ht="15" customHeight="1">
      <c r="A560" s="2"/>
      <c r="B560" s="9"/>
      <c r="C560" s="3"/>
      <c r="D560" s="2"/>
      <c r="E560" s="2"/>
      <c r="F560" s="2"/>
      <c r="G560" s="2"/>
      <c r="H560" s="2"/>
      <c r="I560" s="2"/>
      <c r="J560" s="2"/>
      <c r="K560" s="2"/>
      <c r="L560" s="2"/>
      <c r="M560" s="2"/>
      <c r="N560" s="2"/>
      <c r="O560" s="2"/>
      <c r="P560" s="2"/>
      <c r="Q560" s="2"/>
      <c r="R560" s="2"/>
      <c r="S560" s="2"/>
      <c r="T560" s="2"/>
      <c r="U560" s="2"/>
      <c r="V560" s="2"/>
      <c r="W560" s="2"/>
      <c r="X560" s="2"/>
      <c r="Y560" s="2"/>
      <c r="Z560" s="2"/>
    </row>
    <row r="561" spans="1:26" ht="15" customHeight="1">
      <c r="A561" s="2"/>
      <c r="B561" s="9"/>
      <c r="C561" s="3"/>
      <c r="D561" s="2"/>
      <c r="E561" s="2"/>
      <c r="F561" s="2"/>
      <c r="G561" s="2"/>
      <c r="H561" s="2"/>
      <c r="I561" s="2"/>
      <c r="J561" s="2"/>
      <c r="K561" s="2"/>
      <c r="L561" s="2"/>
      <c r="M561" s="2"/>
      <c r="N561" s="2"/>
      <c r="O561" s="2"/>
      <c r="P561" s="2"/>
      <c r="Q561" s="2"/>
      <c r="R561" s="2"/>
      <c r="S561" s="2"/>
      <c r="T561" s="2"/>
      <c r="U561" s="2"/>
      <c r="V561" s="2"/>
      <c r="W561" s="2"/>
      <c r="X561" s="2"/>
      <c r="Y561" s="2"/>
      <c r="Z561" s="2"/>
    </row>
    <row r="562" spans="1:26" ht="15" customHeight="1">
      <c r="A562" s="2"/>
      <c r="B562" s="9"/>
      <c r="C562" s="3"/>
      <c r="D562" s="2"/>
      <c r="E562" s="2"/>
      <c r="F562" s="2"/>
      <c r="G562" s="2"/>
      <c r="H562" s="2"/>
      <c r="I562" s="2"/>
      <c r="J562" s="2"/>
      <c r="K562" s="2"/>
      <c r="L562" s="2"/>
      <c r="M562" s="2"/>
      <c r="N562" s="2"/>
      <c r="O562" s="2"/>
      <c r="P562" s="2"/>
      <c r="Q562" s="2"/>
      <c r="R562" s="2"/>
      <c r="S562" s="2"/>
      <c r="T562" s="2"/>
      <c r="U562" s="2"/>
      <c r="V562" s="2"/>
      <c r="W562" s="2"/>
      <c r="X562" s="2"/>
      <c r="Y562" s="2"/>
      <c r="Z562" s="2"/>
    </row>
    <row r="563" spans="1:26" ht="15" customHeight="1">
      <c r="A563" s="2"/>
      <c r="B563" s="9"/>
      <c r="C563" s="3"/>
      <c r="D563" s="2"/>
      <c r="E563" s="2"/>
      <c r="F563" s="2"/>
      <c r="G563" s="2"/>
      <c r="H563" s="2"/>
      <c r="I563" s="2"/>
      <c r="J563" s="2"/>
      <c r="K563" s="2"/>
      <c r="L563" s="2"/>
      <c r="M563" s="2"/>
      <c r="N563" s="2"/>
      <c r="O563" s="2"/>
      <c r="P563" s="2"/>
      <c r="Q563" s="2"/>
      <c r="R563" s="2"/>
      <c r="S563" s="2"/>
      <c r="T563" s="2"/>
      <c r="U563" s="2"/>
      <c r="V563" s="2"/>
      <c r="W563" s="2"/>
      <c r="X563" s="2"/>
      <c r="Y563" s="2"/>
      <c r="Z563" s="2"/>
    </row>
    <row r="564" spans="1:26" ht="15" customHeight="1">
      <c r="A564" s="2"/>
      <c r="B564" s="9"/>
      <c r="C564" s="3"/>
      <c r="D564" s="2"/>
      <c r="E564" s="2"/>
      <c r="F564" s="2"/>
      <c r="G564" s="2"/>
      <c r="H564" s="2"/>
      <c r="I564" s="2"/>
      <c r="J564" s="2"/>
      <c r="K564" s="2"/>
      <c r="L564" s="2"/>
      <c r="M564" s="2"/>
      <c r="N564" s="2"/>
      <c r="O564" s="2"/>
      <c r="P564" s="2"/>
      <c r="Q564" s="2"/>
      <c r="R564" s="2"/>
      <c r="S564" s="2"/>
      <c r="T564" s="2"/>
      <c r="U564" s="2"/>
      <c r="V564" s="2"/>
      <c r="W564" s="2"/>
      <c r="X564" s="2"/>
      <c r="Y564" s="2"/>
      <c r="Z564" s="2"/>
    </row>
    <row r="565" spans="1:26" ht="15" customHeight="1">
      <c r="A565" s="2"/>
      <c r="B565" s="9"/>
      <c r="C565" s="3"/>
      <c r="D565" s="2"/>
      <c r="E565" s="2"/>
      <c r="F565" s="2"/>
      <c r="G565" s="2"/>
      <c r="H565" s="2"/>
      <c r="I565" s="2"/>
      <c r="J565" s="2"/>
      <c r="K565" s="2"/>
      <c r="L565" s="2"/>
      <c r="M565" s="2"/>
      <c r="N565" s="2"/>
      <c r="O565" s="2"/>
      <c r="P565" s="2"/>
      <c r="Q565" s="2"/>
      <c r="R565" s="2"/>
      <c r="S565" s="2"/>
      <c r="T565" s="2"/>
      <c r="U565" s="2"/>
      <c r="V565" s="2"/>
      <c r="W565" s="2"/>
      <c r="X565" s="2"/>
      <c r="Y565" s="2"/>
      <c r="Z565" s="2"/>
    </row>
    <row r="566" spans="1:26" ht="15" customHeight="1">
      <c r="A566" s="2"/>
      <c r="B566" s="9"/>
      <c r="C566" s="3"/>
      <c r="D566" s="2"/>
      <c r="E566" s="2"/>
      <c r="F566" s="2"/>
      <c r="G566" s="2"/>
      <c r="H566" s="2"/>
      <c r="I566" s="2"/>
      <c r="J566" s="2"/>
      <c r="K566" s="2"/>
      <c r="L566" s="2"/>
      <c r="M566" s="2"/>
      <c r="N566" s="2"/>
      <c r="O566" s="2"/>
      <c r="P566" s="2"/>
      <c r="Q566" s="2"/>
      <c r="R566" s="2"/>
      <c r="S566" s="2"/>
      <c r="T566" s="2"/>
      <c r="U566" s="2"/>
      <c r="V566" s="2"/>
      <c r="W566" s="2"/>
      <c r="X566" s="2"/>
      <c r="Y566" s="2"/>
      <c r="Z566" s="2"/>
    </row>
    <row r="567" spans="1:26" ht="15" customHeight="1">
      <c r="A567" s="2"/>
      <c r="B567" s="9"/>
      <c r="C567" s="3"/>
      <c r="D567" s="2"/>
      <c r="E567" s="2"/>
      <c r="F567" s="2"/>
      <c r="G567" s="2"/>
      <c r="H567" s="2"/>
      <c r="I567" s="2"/>
      <c r="J567" s="2"/>
      <c r="K567" s="2"/>
      <c r="L567" s="2"/>
      <c r="M567" s="2"/>
      <c r="N567" s="2"/>
      <c r="O567" s="2"/>
      <c r="P567" s="2"/>
      <c r="Q567" s="2"/>
      <c r="R567" s="2"/>
      <c r="S567" s="2"/>
      <c r="T567" s="2"/>
      <c r="U567" s="2"/>
      <c r="V567" s="2"/>
      <c r="W567" s="2"/>
      <c r="X567" s="2"/>
      <c r="Y567" s="2"/>
      <c r="Z567" s="2"/>
    </row>
    <row r="568" spans="1:26" ht="15" customHeight="1">
      <c r="A568" s="2"/>
      <c r="B568" s="9"/>
      <c r="C568" s="3"/>
      <c r="D568" s="2"/>
      <c r="E568" s="2"/>
      <c r="F568" s="2"/>
      <c r="G568" s="2"/>
      <c r="H568" s="2"/>
      <c r="I568" s="2"/>
      <c r="J568" s="2"/>
      <c r="K568" s="2"/>
      <c r="L568" s="2"/>
      <c r="M568" s="2"/>
      <c r="N568" s="2"/>
      <c r="O568" s="2"/>
      <c r="P568" s="2"/>
      <c r="Q568" s="2"/>
      <c r="R568" s="2"/>
      <c r="S568" s="2"/>
      <c r="T568" s="2"/>
      <c r="U568" s="2"/>
      <c r="V568" s="2"/>
      <c r="W568" s="2"/>
      <c r="X568" s="2"/>
      <c r="Y568" s="2"/>
      <c r="Z568" s="2"/>
    </row>
    <row r="569" spans="1:26" ht="15" customHeight="1">
      <c r="A569" s="2"/>
      <c r="B569" s="9"/>
      <c r="C569" s="3"/>
      <c r="D569" s="2"/>
      <c r="E569" s="2"/>
      <c r="F569" s="2"/>
      <c r="G569" s="2"/>
      <c r="H569" s="2"/>
      <c r="I569" s="2"/>
      <c r="J569" s="2"/>
      <c r="K569" s="2"/>
      <c r="L569" s="2"/>
      <c r="M569" s="2"/>
      <c r="N569" s="2"/>
      <c r="O569" s="2"/>
      <c r="P569" s="2"/>
      <c r="Q569" s="2"/>
      <c r="R569" s="2"/>
      <c r="S569" s="2"/>
      <c r="T569" s="2"/>
      <c r="U569" s="2"/>
      <c r="V569" s="2"/>
      <c r="W569" s="2"/>
      <c r="X569" s="2"/>
      <c r="Y569" s="2"/>
      <c r="Z569" s="2"/>
    </row>
    <row r="570" spans="1:26" ht="15" customHeight="1">
      <c r="A570" s="2"/>
      <c r="B570" s="9"/>
      <c r="C570" s="3"/>
      <c r="D570" s="2"/>
      <c r="E570" s="2"/>
      <c r="F570" s="2"/>
      <c r="G570" s="2"/>
      <c r="H570" s="2"/>
      <c r="I570" s="2"/>
      <c r="J570" s="2"/>
      <c r="K570" s="2"/>
      <c r="L570" s="2"/>
      <c r="M570" s="2"/>
      <c r="N570" s="2"/>
      <c r="O570" s="2"/>
      <c r="P570" s="2"/>
      <c r="Q570" s="2"/>
      <c r="R570" s="2"/>
      <c r="S570" s="2"/>
      <c r="T570" s="2"/>
      <c r="U570" s="2"/>
      <c r="V570" s="2"/>
      <c r="W570" s="2"/>
      <c r="X570" s="2"/>
      <c r="Y570" s="2"/>
      <c r="Z570" s="2"/>
    </row>
    <row r="571" spans="1:26" ht="15" customHeight="1">
      <c r="A571" s="2"/>
      <c r="B571" s="9"/>
      <c r="C571" s="3"/>
      <c r="D571" s="2"/>
      <c r="E571" s="2"/>
      <c r="F571" s="2"/>
      <c r="G571" s="2"/>
      <c r="H571" s="2"/>
      <c r="I571" s="2"/>
      <c r="J571" s="2"/>
      <c r="K571" s="2"/>
      <c r="L571" s="2"/>
      <c r="M571" s="2"/>
      <c r="N571" s="2"/>
      <c r="O571" s="2"/>
      <c r="P571" s="2"/>
      <c r="Q571" s="2"/>
      <c r="R571" s="2"/>
      <c r="S571" s="2"/>
      <c r="T571" s="2"/>
      <c r="U571" s="2"/>
      <c r="V571" s="2"/>
      <c r="W571" s="2"/>
      <c r="X571" s="2"/>
      <c r="Y571" s="2"/>
      <c r="Z571" s="2"/>
    </row>
    <row r="572" spans="1:26" ht="15" customHeight="1">
      <c r="A572" s="2"/>
      <c r="B572" s="9"/>
      <c r="C572" s="3"/>
      <c r="D572" s="2"/>
      <c r="E572" s="2"/>
      <c r="F572" s="2"/>
      <c r="G572" s="2"/>
      <c r="H572" s="2"/>
      <c r="I572" s="2"/>
      <c r="J572" s="2"/>
      <c r="K572" s="2"/>
      <c r="L572" s="2"/>
      <c r="M572" s="2"/>
      <c r="N572" s="2"/>
      <c r="O572" s="2"/>
      <c r="P572" s="2"/>
      <c r="Q572" s="2"/>
      <c r="R572" s="2"/>
      <c r="S572" s="2"/>
      <c r="T572" s="2"/>
      <c r="U572" s="2"/>
      <c r="V572" s="2"/>
      <c r="W572" s="2"/>
      <c r="X572" s="2"/>
      <c r="Y572" s="2"/>
      <c r="Z572" s="2"/>
    </row>
    <row r="573" spans="1:26" ht="15" customHeight="1">
      <c r="A573" s="2"/>
      <c r="B573" s="9"/>
      <c r="C573" s="3"/>
      <c r="D573" s="2"/>
      <c r="E573" s="2"/>
      <c r="F573" s="2"/>
      <c r="G573" s="2"/>
      <c r="H573" s="2"/>
      <c r="I573" s="2"/>
      <c r="J573" s="2"/>
      <c r="K573" s="2"/>
      <c r="L573" s="2"/>
      <c r="M573" s="2"/>
      <c r="N573" s="2"/>
      <c r="O573" s="2"/>
      <c r="P573" s="2"/>
      <c r="Q573" s="2"/>
      <c r="R573" s="2"/>
      <c r="S573" s="2"/>
      <c r="T573" s="2"/>
      <c r="U573" s="2"/>
      <c r="V573" s="2"/>
      <c r="W573" s="2"/>
      <c r="X573" s="2"/>
      <c r="Y573" s="2"/>
      <c r="Z573" s="2"/>
    </row>
    <row r="574" spans="1:26" ht="15" customHeight="1">
      <c r="A574" s="2"/>
      <c r="B574" s="9"/>
      <c r="C574" s="3"/>
      <c r="D574" s="2"/>
      <c r="E574" s="2"/>
      <c r="F574" s="2"/>
      <c r="G574" s="2"/>
      <c r="H574" s="2"/>
      <c r="I574" s="2"/>
      <c r="J574" s="2"/>
      <c r="K574" s="2"/>
      <c r="L574" s="2"/>
      <c r="M574" s="2"/>
      <c r="N574" s="2"/>
      <c r="O574" s="2"/>
      <c r="P574" s="2"/>
      <c r="Q574" s="2"/>
      <c r="R574" s="2"/>
      <c r="S574" s="2"/>
      <c r="T574" s="2"/>
      <c r="U574" s="2"/>
      <c r="V574" s="2"/>
      <c r="W574" s="2"/>
      <c r="X574" s="2"/>
      <c r="Y574" s="2"/>
      <c r="Z574" s="2"/>
    </row>
    <row r="575" spans="1:26" ht="15" customHeight="1">
      <c r="A575" s="2"/>
      <c r="B575" s="9"/>
      <c r="C575" s="3"/>
      <c r="D575" s="2"/>
      <c r="E575" s="2"/>
      <c r="F575" s="2"/>
      <c r="G575" s="2"/>
      <c r="H575" s="2"/>
      <c r="I575" s="2"/>
      <c r="J575" s="2"/>
      <c r="K575" s="2"/>
      <c r="L575" s="2"/>
      <c r="M575" s="2"/>
      <c r="N575" s="2"/>
      <c r="O575" s="2"/>
      <c r="P575" s="2"/>
      <c r="Q575" s="2"/>
      <c r="R575" s="2"/>
      <c r="S575" s="2"/>
      <c r="T575" s="2"/>
      <c r="U575" s="2"/>
      <c r="V575" s="2"/>
      <c r="W575" s="2"/>
      <c r="X575" s="2"/>
      <c r="Y575" s="2"/>
      <c r="Z575" s="2"/>
    </row>
    <row r="576" spans="1:26" ht="15" customHeight="1">
      <c r="A576" s="2"/>
      <c r="B576" s="9"/>
      <c r="C576" s="3"/>
      <c r="D576" s="2"/>
      <c r="E576" s="2"/>
      <c r="F576" s="2"/>
      <c r="G576" s="2"/>
      <c r="H576" s="2"/>
      <c r="I576" s="2"/>
      <c r="J576" s="2"/>
      <c r="K576" s="2"/>
      <c r="L576" s="2"/>
      <c r="M576" s="2"/>
      <c r="N576" s="2"/>
      <c r="O576" s="2"/>
      <c r="P576" s="2"/>
      <c r="Q576" s="2"/>
      <c r="R576" s="2"/>
      <c r="S576" s="2"/>
      <c r="T576" s="2"/>
      <c r="U576" s="2"/>
      <c r="V576" s="2"/>
      <c r="W576" s="2"/>
      <c r="X576" s="2"/>
      <c r="Y576" s="2"/>
      <c r="Z576" s="2"/>
    </row>
    <row r="577" spans="1:26" ht="15" customHeight="1">
      <c r="A577" s="2"/>
      <c r="B577" s="9"/>
      <c r="C577" s="3"/>
      <c r="D577" s="2"/>
      <c r="E577" s="2"/>
      <c r="F577" s="2"/>
      <c r="G577" s="2"/>
      <c r="H577" s="2"/>
      <c r="I577" s="2"/>
      <c r="J577" s="2"/>
      <c r="K577" s="2"/>
      <c r="L577" s="2"/>
      <c r="M577" s="2"/>
      <c r="N577" s="2"/>
      <c r="O577" s="2"/>
      <c r="P577" s="2"/>
      <c r="Q577" s="2"/>
      <c r="R577" s="2"/>
      <c r="S577" s="2"/>
      <c r="T577" s="2"/>
      <c r="U577" s="2"/>
      <c r="V577" s="2"/>
      <c r="W577" s="2"/>
      <c r="X577" s="2"/>
      <c r="Y577" s="2"/>
      <c r="Z577" s="2"/>
    </row>
    <row r="578" spans="1:26" ht="15" customHeight="1">
      <c r="A578" s="2"/>
      <c r="B578" s="9"/>
      <c r="C578" s="3"/>
      <c r="D578" s="2"/>
      <c r="E578" s="2"/>
      <c r="F578" s="2"/>
      <c r="G578" s="2"/>
      <c r="H578" s="2"/>
      <c r="I578" s="2"/>
      <c r="J578" s="2"/>
      <c r="K578" s="2"/>
      <c r="L578" s="2"/>
      <c r="M578" s="2"/>
      <c r="N578" s="2"/>
      <c r="O578" s="2"/>
      <c r="P578" s="2"/>
      <c r="Q578" s="2"/>
      <c r="R578" s="2"/>
      <c r="S578" s="2"/>
      <c r="T578" s="2"/>
      <c r="U578" s="2"/>
      <c r="V578" s="2"/>
      <c r="W578" s="2"/>
      <c r="X578" s="2"/>
      <c r="Y578" s="2"/>
      <c r="Z578" s="2"/>
    </row>
    <row r="579" spans="1:26" ht="15" customHeight="1">
      <c r="A579" s="2"/>
      <c r="B579" s="9"/>
      <c r="C579" s="3"/>
      <c r="D579" s="2"/>
      <c r="E579" s="2"/>
      <c r="F579" s="2"/>
      <c r="G579" s="2"/>
      <c r="H579" s="2"/>
      <c r="I579" s="2"/>
      <c r="J579" s="2"/>
      <c r="K579" s="2"/>
      <c r="L579" s="2"/>
      <c r="M579" s="2"/>
      <c r="N579" s="2"/>
      <c r="O579" s="2"/>
      <c r="P579" s="2"/>
      <c r="Q579" s="2"/>
      <c r="R579" s="2"/>
      <c r="S579" s="2"/>
      <c r="T579" s="2"/>
      <c r="U579" s="2"/>
      <c r="V579" s="2"/>
      <c r="W579" s="2"/>
      <c r="X579" s="2"/>
      <c r="Y579" s="2"/>
      <c r="Z579" s="2"/>
    </row>
    <row r="580" spans="1:26" ht="15" customHeight="1">
      <c r="A580" s="2"/>
      <c r="B580" s="9"/>
      <c r="C580" s="3"/>
      <c r="D580" s="2"/>
      <c r="E580" s="2"/>
      <c r="F580" s="2"/>
      <c r="G580" s="2"/>
      <c r="H580" s="2"/>
      <c r="I580" s="2"/>
      <c r="J580" s="2"/>
      <c r="K580" s="2"/>
      <c r="L580" s="2"/>
      <c r="M580" s="2"/>
      <c r="N580" s="2"/>
      <c r="O580" s="2"/>
      <c r="P580" s="2"/>
      <c r="Q580" s="2"/>
      <c r="R580" s="2"/>
      <c r="S580" s="2"/>
      <c r="T580" s="2"/>
      <c r="U580" s="2"/>
      <c r="V580" s="2"/>
      <c r="W580" s="2"/>
      <c r="X580" s="2"/>
      <c r="Y580" s="2"/>
      <c r="Z580" s="2"/>
    </row>
    <row r="581" spans="1:26" ht="15" customHeight="1">
      <c r="A581" s="2"/>
      <c r="B581" s="9"/>
      <c r="C581" s="3"/>
      <c r="D581" s="2"/>
      <c r="E581" s="2"/>
      <c r="F581" s="2"/>
      <c r="G581" s="2"/>
      <c r="H581" s="2"/>
      <c r="I581" s="2"/>
      <c r="J581" s="2"/>
      <c r="K581" s="2"/>
      <c r="L581" s="2"/>
      <c r="M581" s="2"/>
      <c r="N581" s="2"/>
      <c r="O581" s="2"/>
      <c r="P581" s="2"/>
      <c r="Q581" s="2"/>
      <c r="R581" s="2"/>
      <c r="S581" s="2"/>
      <c r="T581" s="2"/>
      <c r="U581" s="2"/>
      <c r="V581" s="2"/>
      <c r="W581" s="2"/>
      <c r="X581" s="2"/>
      <c r="Y581" s="2"/>
      <c r="Z581" s="2"/>
    </row>
    <row r="582" spans="1:26" ht="15" customHeight="1">
      <c r="A582" s="2"/>
      <c r="B582" s="9"/>
      <c r="C582" s="3"/>
      <c r="D582" s="2"/>
      <c r="E582" s="2"/>
      <c r="F582" s="2"/>
      <c r="G582" s="2"/>
      <c r="H582" s="2"/>
      <c r="I582" s="2"/>
      <c r="J582" s="2"/>
      <c r="K582" s="2"/>
      <c r="L582" s="2"/>
      <c r="M582" s="2"/>
      <c r="N582" s="2"/>
      <c r="O582" s="2"/>
      <c r="P582" s="2"/>
      <c r="Q582" s="2"/>
      <c r="R582" s="2"/>
      <c r="S582" s="2"/>
      <c r="T582" s="2"/>
      <c r="U582" s="2"/>
      <c r="V582" s="2"/>
      <c r="W582" s="2"/>
      <c r="X582" s="2"/>
      <c r="Y582" s="2"/>
      <c r="Z582" s="2"/>
    </row>
    <row r="583" spans="1:26" ht="15" customHeight="1">
      <c r="A583" s="2"/>
      <c r="B583" s="9"/>
      <c r="C583" s="3"/>
      <c r="D583" s="2"/>
      <c r="E583" s="2"/>
      <c r="F583" s="2"/>
      <c r="G583" s="2"/>
      <c r="H583" s="2"/>
      <c r="I583" s="2"/>
      <c r="J583" s="2"/>
      <c r="K583" s="2"/>
      <c r="L583" s="2"/>
      <c r="M583" s="2"/>
      <c r="N583" s="2"/>
      <c r="O583" s="2"/>
      <c r="P583" s="2"/>
      <c r="Q583" s="2"/>
      <c r="R583" s="2"/>
      <c r="S583" s="2"/>
      <c r="T583" s="2"/>
      <c r="U583" s="2"/>
      <c r="V583" s="2"/>
      <c r="W583" s="2"/>
      <c r="X583" s="2"/>
      <c r="Y583" s="2"/>
      <c r="Z583" s="2"/>
    </row>
    <row r="584" spans="1:26" ht="15" customHeight="1">
      <c r="A584" s="2"/>
      <c r="B584" s="9"/>
      <c r="C584" s="3"/>
      <c r="D584" s="2"/>
      <c r="E584" s="2"/>
      <c r="F584" s="2"/>
      <c r="G584" s="2"/>
      <c r="H584" s="2"/>
      <c r="I584" s="2"/>
      <c r="J584" s="2"/>
      <c r="K584" s="2"/>
      <c r="L584" s="2"/>
      <c r="M584" s="2"/>
      <c r="N584" s="2"/>
      <c r="O584" s="2"/>
      <c r="P584" s="2"/>
      <c r="Q584" s="2"/>
      <c r="R584" s="2"/>
      <c r="S584" s="2"/>
      <c r="T584" s="2"/>
      <c r="U584" s="2"/>
      <c r="V584" s="2"/>
      <c r="W584" s="2"/>
      <c r="X584" s="2"/>
      <c r="Y584" s="2"/>
      <c r="Z584" s="2"/>
    </row>
    <row r="585" spans="1:26" ht="15" customHeight="1">
      <c r="A585" s="2"/>
      <c r="B585" s="9"/>
      <c r="C585" s="3"/>
      <c r="D585" s="2"/>
      <c r="E585" s="2"/>
      <c r="F585" s="2"/>
      <c r="G585" s="2"/>
      <c r="H585" s="2"/>
      <c r="I585" s="2"/>
      <c r="J585" s="2"/>
      <c r="K585" s="2"/>
      <c r="L585" s="2"/>
      <c r="M585" s="2"/>
      <c r="N585" s="2"/>
      <c r="O585" s="2"/>
      <c r="P585" s="2"/>
      <c r="Q585" s="2"/>
      <c r="R585" s="2"/>
      <c r="S585" s="2"/>
      <c r="T585" s="2"/>
      <c r="U585" s="2"/>
      <c r="V585" s="2"/>
      <c r="W585" s="2"/>
      <c r="X585" s="2"/>
      <c r="Y585" s="2"/>
      <c r="Z585" s="2"/>
    </row>
    <row r="586" spans="1:26" ht="15" customHeight="1">
      <c r="A586" s="2"/>
      <c r="B586" s="9"/>
      <c r="C586" s="3"/>
      <c r="D586" s="2"/>
      <c r="E586" s="2"/>
      <c r="F586" s="2"/>
      <c r="G586" s="2"/>
      <c r="H586" s="2"/>
      <c r="I586" s="2"/>
      <c r="J586" s="2"/>
      <c r="K586" s="2"/>
      <c r="L586" s="2"/>
      <c r="M586" s="2"/>
      <c r="N586" s="2"/>
      <c r="O586" s="2"/>
      <c r="P586" s="2"/>
      <c r="Q586" s="2"/>
      <c r="R586" s="2"/>
      <c r="S586" s="2"/>
      <c r="T586" s="2"/>
      <c r="U586" s="2"/>
      <c r="V586" s="2"/>
      <c r="W586" s="2"/>
      <c r="X586" s="2"/>
      <c r="Y586" s="2"/>
      <c r="Z586" s="2"/>
    </row>
    <row r="587" spans="1:26" ht="15" customHeight="1">
      <c r="A587" s="2"/>
      <c r="B587" s="9"/>
      <c r="C587" s="3"/>
      <c r="D587" s="2"/>
      <c r="E587" s="2"/>
      <c r="F587" s="2"/>
      <c r="G587" s="2"/>
      <c r="H587" s="2"/>
      <c r="I587" s="2"/>
      <c r="J587" s="2"/>
      <c r="K587" s="2"/>
      <c r="L587" s="2"/>
      <c r="M587" s="2"/>
      <c r="N587" s="2"/>
      <c r="O587" s="2"/>
      <c r="P587" s="2"/>
      <c r="Q587" s="2"/>
      <c r="R587" s="2"/>
      <c r="S587" s="2"/>
      <c r="T587" s="2"/>
      <c r="U587" s="2"/>
      <c r="V587" s="2"/>
      <c r="W587" s="2"/>
      <c r="X587" s="2"/>
      <c r="Y587" s="2"/>
      <c r="Z587" s="2"/>
    </row>
    <row r="588" spans="1:26" ht="15" customHeight="1">
      <c r="A588" s="2"/>
      <c r="B588" s="9"/>
      <c r="C588" s="3"/>
      <c r="D588" s="2"/>
      <c r="E588" s="2"/>
      <c r="F588" s="2"/>
      <c r="G588" s="2"/>
      <c r="H588" s="2"/>
      <c r="I588" s="2"/>
      <c r="J588" s="2"/>
      <c r="K588" s="2"/>
      <c r="L588" s="2"/>
      <c r="M588" s="2"/>
      <c r="N588" s="2"/>
      <c r="O588" s="2"/>
      <c r="P588" s="2"/>
      <c r="Q588" s="2"/>
      <c r="R588" s="2"/>
      <c r="S588" s="2"/>
      <c r="T588" s="2"/>
      <c r="U588" s="2"/>
      <c r="V588" s="2"/>
      <c r="W588" s="2"/>
      <c r="X588" s="2"/>
      <c r="Y588" s="2"/>
      <c r="Z588" s="2"/>
    </row>
    <row r="589" spans="1:26" ht="15" customHeight="1">
      <c r="A589" s="2"/>
      <c r="B589" s="9"/>
      <c r="C589" s="3"/>
      <c r="D589" s="2"/>
      <c r="E589" s="2"/>
      <c r="F589" s="2"/>
      <c r="G589" s="2"/>
      <c r="H589" s="2"/>
      <c r="I589" s="2"/>
      <c r="J589" s="2"/>
      <c r="K589" s="2"/>
      <c r="L589" s="2"/>
      <c r="M589" s="2"/>
      <c r="N589" s="2"/>
      <c r="O589" s="2"/>
      <c r="P589" s="2"/>
      <c r="Q589" s="2"/>
      <c r="R589" s="2"/>
      <c r="S589" s="2"/>
      <c r="T589" s="2"/>
      <c r="U589" s="2"/>
      <c r="V589" s="2"/>
      <c r="W589" s="2"/>
      <c r="X589" s="2"/>
      <c r="Y589" s="2"/>
      <c r="Z589" s="2"/>
    </row>
    <row r="590" spans="1:26" ht="15" customHeight="1">
      <c r="A590" s="2"/>
      <c r="B590" s="9"/>
      <c r="C590" s="3"/>
      <c r="D590" s="2"/>
      <c r="E590" s="2"/>
      <c r="F590" s="2"/>
      <c r="G590" s="2"/>
      <c r="H590" s="2"/>
      <c r="I590" s="2"/>
      <c r="J590" s="2"/>
      <c r="K590" s="2"/>
      <c r="L590" s="2"/>
      <c r="M590" s="2"/>
      <c r="N590" s="2"/>
      <c r="O590" s="2"/>
      <c r="P590" s="2"/>
      <c r="Q590" s="2"/>
      <c r="R590" s="2"/>
      <c r="S590" s="2"/>
      <c r="T590" s="2"/>
      <c r="U590" s="2"/>
      <c r="V590" s="2"/>
      <c r="W590" s="2"/>
      <c r="X590" s="2"/>
      <c r="Y590" s="2"/>
      <c r="Z590" s="2"/>
    </row>
    <row r="591" spans="1:26" ht="15" customHeight="1">
      <c r="A591" s="2"/>
      <c r="B591" s="9"/>
      <c r="C591" s="3"/>
      <c r="D591" s="2"/>
      <c r="E591" s="2"/>
      <c r="F591" s="2"/>
      <c r="G591" s="2"/>
      <c r="H591" s="2"/>
      <c r="I591" s="2"/>
      <c r="J591" s="2"/>
      <c r="K591" s="2"/>
      <c r="L591" s="2"/>
      <c r="M591" s="2"/>
      <c r="N591" s="2"/>
      <c r="O591" s="2"/>
      <c r="P591" s="2"/>
      <c r="Q591" s="2"/>
      <c r="R591" s="2"/>
      <c r="S591" s="2"/>
      <c r="T591" s="2"/>
      <c r="U591" s="2"/>
      <c r="V591" s="2"/>
      <c r="W591" s="2"/>
      <c r="X591" s="2"/>
      <c r="Y591" s="2"/>
      <c r="Z591" s="2"/>
    </row>
    <row r="592" spans="1:26" ht="15" customHeight="1">
      <c r="A592" s="2"/>
      <c r="B592" s="9"/>
      <c r="C592" s="3"/>
      <c r="D592" s="2"/>
      <c r="E592" s="2"/>
      <c r="F592" s="2"/>
      <c r="G592" s="2"/>
      <c r="H592" s="2"/>
      <c r="I592" s="2"/>
      <c r="J592" s="2"/>
      <c r="K592" s="2"/>
      <c r="L592" s="2"/>
      <c r="M592" s="2"/>
      <c r="N592" s="2"/>
      <c r="O592" s="2"/>
      <c r="P592" s="2"/>
      <c r="Q592" s="2"/>
      <c r="R592" s="2"/>
      <c r="S592" s="2"/>
      <c r="T592" s="2"/>
      <c r="U592" s="2"/>
      <c r="V592" s="2"/>
      <c r="W592" s="2"/>
      <c r="X592" s="2"/>
      <c r="Y592" s="2"/>
      <c r="Z592" s="2"/>
    </row>
    <row r="593" spans="1:26" ht="15" customHeight="1">
      <c r="A593" s="2"/>
      <c r="B593" s="9"/>
      <c r="C593" s="3"/>
      <c r="D593" s="2"/>
      <c r="E593" s="2"/>
      <c r="F593" s="2"/>
      <c r="G593" s="2"/>
      <c r="H593" s="2"/>
      <c r="I593" s="2"/>
      <c r="J593" s="2"/>
      <c r="K593" s="2"/>
      <c r="L593" s="2"/>
      <c r="M593" s="2"/>
      <c r="N593" s="2"/>
      <c r="O593" s="2"/>
      <c r="P593" s="2"/>
      <c r="Q593" s="2"/>
      <c r="R593" s="2"/>
      <c r="S593" s="2"/>
      <c r="T593" s="2"/>
      <c r="U593" s="2"/>
      <c r="V593" s="2"/>
      <c r="W593" s="2"/>
      <c r="X593" s="2"/>
      <c r="Y593" s="2"/>
      <c r="Z593" s="2"/>
    </row>
    <row r="594" spans="1:26" ht="15" customHeight="1">
      <c r="A594" s="2"/>
      <c r="B594" s="9"/>
      <c r="C594" s="3"/>
      <c r="D594" s="2"/>
      <c r="E594" s="2"/>
      <c r="F594" s="2"/>
      <c r="G594" s="2"/>
      <c r="H594" s="2"/>
      <c r="I594" s="2"/>
      <c r="J594" s="2"/>
      <c r="K594" s="2"/>
      <c r="L594" s="2"/>
      <c r="M594" s="2"/>
      <c r="N594" s="2"/>
      <c r="O594" s="2"/>
      <c r="P594" s="2"/>
      <c r="Q594" s="2"/>
      <c r="R594" s="2"/>
      <c r="S594" s="2"/>
      <c r="T594" s="2"/>
      <c r="U594" s="2"/>
      <c r="V594" s="2"/>
      <c r="W594" s="2"/>
      <c r="X594" s="2"/>
      <c r="Y594" s="2"/>
      <c r="Z594" s="2"/>
    </row>
    <row r="595" spans="1:26" ht="15" customHeight="1">
      <c r="A595" s="2"/>
      <c r="B595" s="9"/>
      <c r="C595" s="3"/>
      <c r="D595" s="2"/>
      <c r="E595" s="2"/>
      <c r="F595" s="2"/>
      <c r="G595" s="2"/>
      <c r="H595" s="2"/>
      <c r="I595" s="2"/>
      <c r="J595" s="2"/>
      <c r="K595" s="2"/>
      <c r="L595" s="2"/>
      <c r="M595" s="2"/>
      <c r="N595" s="2"/>
      <c r="O595" s="2"/>
      <c r="P595" s="2"/>
      <c r="Q595" s="2"/>
      <c r="R595" s="2"/>
      <c r="S595" s="2"/>
      <c r="T595" s="2"/>
      <c r="U595" s="2"/>
      <c r="V595" s="2"/>
      <c r="W595" s="2"/>
      <c r="X595" s="2"/>
      <c r="Y595" s="2"/>
      <c r="Z595" s="2"/>
    </row>
    <row r="596" spans="1:26" ht="15" customHeight="1">
      <c r="A596" s="2"/>
      <c r="B596" s="9"/>
      <c r="C596" s="3"/>
      <c r="D596" s="2"/>
      <c r="E596" s="2"/>
      <c r="F596" s="2"/>
      <c r="G596" s="2"/>
      <c r="H596" s="2"/>
      <c r="I596" s="2"/>
      <c r="J596" s="2"/>
      <c r="K596" s="2"/>
      <c r="L596" s="2"/>
      <c r="M596" s="2"/>
      <c r="N596" s="2"/>
      <c r="O596" s="2"/>
      <c r="P596" s="2"/>
      <c r="Q596" s="2"/>
      <c r="R596" s="2"/>
      <c r="S596" s="2"/>
      <c r="T596" s="2"/>
      <c r="U596" s="2"/>
      <c r="V596" s="2"/>
      <c r="W596" s="2"/>
      <c r="X596" s="2"/>
      <c r="Y596" s="2"/>
      <c r="Z596" s="2"/>
    </row>
    <row r="597" spans="1:26" ht="15" customHeight="1">
      <c r="A597" s="2"/>
      <c r="B597" s="9"/>
      <c r="C597" s="3"/>
      <c r="D597" s="2"/>
      <c r="E597" s="2"/>
      <c r="F597" s="2"/>
      <c r="G597" s="2"/>
      <c r="H597" s="2"/>
      <c r="I597" s="2"/>
      <c r="J597" s="2"/>
      <c r="K597" s="2"/>
      <c r="L597" s="2"/>
      <c r="M597" s="2"/>
      <c r="N597" s="2"/>
      <c r="O597" s="2"/>
      <c r="P597" s="2"/>
      <c r="Q597" s="2"/>
      <c r="R597" s="2"/>
      <c r="S597" s="2"/>
      <c r="T597" s="2"/>
      <c r="U597" s="2"/>
      <c r="V597" s="2"/>
      <c r="W597" s="2"/>
      <c r="X597" s="2"/>
      <c r="Y597" s="2"/>
      <c r="Z597" s="2"/>
    </row>
    <row r="598" spans="1:26" ht="15" customHeight="1">
      <c r="A598" s="2"/>
      <c r="B598" s="9"/>
      <c r="C598" s="3"/>
      <c r="D598" s="2"/>
      <c r="E598" s="2"/>
      <c r="F598" s="2"/>
      <c r="G598" s="2"/>
      <c r="H598" s="2"/>
      <c r="I598" s="2"/>
      <c r="J598" s="2"/>
      <c r="K598" s="2"/>
      <c r="L598" s="2"/>
      <c r="M598" s="2"/>
      <c r="N598" s="2"/>
      <c r="O598" s="2"/>
      <c r="P598" s="2"/>
      <c r="Q598" s="2"/>
      <c r="R598" s="2"/>
      <c r="S598" s="2"/>
      <c r="T598" s="2"/>
      <c r="U598" s="2"/>
      <c r="V598" s="2"/>
      <c r="W598" s="2"/>
      <c r="X598" s="2"/>
      <c r="Y598" s="2"/>
      <c r="Z598" s="2"/>
    </row>
    <row r="599" spans="1:26" ht="15" customHeight="1">
      <c r="A599" s="2"/>
      <c r="B599" s="9"/>
      <c r="C599" s="3"/>
      <c r="D599" s="2"/>
      <c r="E599" s="2"/>
      <c r="F599" s="2"/>
      <c r="G599" s="2"/>
      <c r="H599" s="2"/>
      <c r="I599" s="2"/>
      <c r="J599" s="2"/>
      <c r="K599" s="2"/>
      <c r="L599" s="2"/>
      <c r="M599" s="2"/>
      <c r="N599" s="2"/>
      <c r="O599" s="2"/>
      <c r="P599" s="2"/>
      <c r="Q599" s="2"/>
      <c r="R599" s="2"/>
      <c r="S599" s="2"/>
      <c r="T599" s="2"/>
      <c r="U599" s="2"/>
      <c r="V599" s="2"/>
      <c r="W599" s="2"/>
      <c r="X599" s="2"/>
      <c r="Y599" s="2"/>
      <c r="Z599" s="2"/>
    </row>
    <row r="600" spans="1:26" ht="15" customHeight="1">
      <c r="A600" s="2"/>
      <c r="B600" s="9"/>
      <c r="C600" s="3"/>
      <c r="D600" s="2"/>
      <c r="E600" s="2"/>
      <c r="F600" s="2"/>
      <c r="G600" s="2"/>
      <c r="H600" s="2"/>
      <c r="I600" s="2"/>
      <c r="J600" s="2"/>
      <c r="K600" s="2"/>
      <c r="L600" s="2"/>
      <c r="M600" s="2"/>
      <c r="N600" s="2"/>
      <c r="O600" s="2"/>
      <c r="P600" s="2"/>
      <c r="Q600" s="2"/>
      <c r="R600" s="2"/>
      <c r="S600" s="2"/>
      <c r="T600" s="2"/>
      <c r="U600" s="2"/>
      <c r="V600" s="2"/>
      <c r="W600" s="2"/>
      <c r="X600" s="2"/>
      <c r="Y600" s="2"/>
      <c r="Z600" s="2"/>
    </row>
    <row r="601" spans="1:26" ht="15" customHeight="1">
      <c r="A601" s="2"/>
      <c r="B601" s="9"/>
      <c r="C601" s="3"/>
      <c r="D601" s="2"/>
      <c r="E601" s="2"/>
      <c r="F601" s="2"/>
      <c r="G601" s="2"/>
      <c r="H601" s="2"/>
      <c r="I601" s="2"/>
      <c r="J601" s="2"/>
      <c r="K601" s="2"/>
      <c r="L601" s="2"/>
      <c r="M601" s="2"/>
      <c r="N601" s="2"/>
      <c r="O601" s="2"/>
      <c r="P601" s="2"/>
      <c r="Q601" s="2"/>
      <c r="R601" s="2"/>
      <c r="S601" s="2"/>
      <c r="T601" s="2"/>
      <c r="U601" s="2"/>
      <c r="V601" s="2"/>
      <c r="W601" s="2"/>
      <c r="X601" s="2"/>
      <c r="Y601" s="2"/>
      <c r="Z601" s="2"/>
    </row>
    <row r="602" spans="1:26" ht="15" customHeight="1">
      <c r="A602" s="2"/>
      <c r="B602" s="9"/>
      <c r="C602" s="3"/>
      <c r="D602" s="2"/>
      <c r="E602" s="2"/>
      <c r="F602" s="2"/>
      <c r="G602" s="2"/>
      <c r="H602" s="2"/>
      <c r="I602" s="2"/>
      <c r="J602" s="2"/>
      <c r="K602" s="2"/>
      <c r="L602" s="2"/>
      <c r="M602" s="2"/>
      <c r="N602" s="2"/>
      <c r="O602" s="2"/>
      <c r="P602" s="2"/>
      <c r="Q602" s="2"/>
      <c r="R602" s="2"/>
      <c r="S602" s="2"/>
      <c r="T602" s="2"/>
      <c r="U602" s="2"/>
      <c r="V602" s="2"/>
      <c r="W602" s="2"/>
      <c r="X602" s="2"/>
      <c r="Y602" s="2"/>
      <c r="Z602" s="2"/>
    </row>
    <row r="603" spans="1:26" ht="15" customHeight="1">
      <c r="A603" s="2"/>
      <c r="B603" s="9"/>
      <c r="C603" s="3"/>
      <c r="D603" s="2"/>
      <c r="E603" s="2"/>
      <c r="F603" s="2"/>
      <c r="G603" s="2"/>
      <c r="H603" s="2"/>
      <c r="I603" s="2"/>
      <c r="J603" s="2"/>
      <c r="K603" s="2"/>
      <c r="L603" s="2"/>
      <c r="M603" s="2"/>
      <c r="N603" s="2"/>
      <c r="O603" s="2"/>
      <c r="P603" s="2"/>
      <c r="Q603" s="2"/>
      <c r="R603" s="2"/>
      <c r="S603" s="2"/>
      <c r="T603" s="2"/>
      <c r="U603" s="2"/>
      <c r="V603" s="2"/>
      <c r="W603" s="2"/>
      <c r="X603" s="2"/>
      <c r="Y603" s="2"/>
      <c r="Z603" s="2"/>
    </row>
    <row r="604" spans="1:26" ht="15" customHeight="1">
      <c r="A604" s="2"/>
      <c r="B604" s="9"/>
      <c r="C604" s="3"/>
      <c r="D604" s="2"/>
      <c r="E604" s="2"/>
      <c r="F604" s="2"/>
      <c r="G604" s="2"/>
      <c r="H604" s="2"/>
      <c r="I604" s="2"/>
      <c r="J604" s="2"/>
      <c r="K604" s="2"/>
      <c r="L604" s="2"/>
      <c r="M604" s="2"/>
      <c r="N604" s="2"/>
      <c r="O604" s="2"/>
      <c r="P604" s="2"/>
      <c r="Q604" s="2"/>
      <c r="R604" s="2"/>
      <c r="S604" s="2"/>
      <c r="T604" s="2"/>
      <c r="U604" s="2"/>
      <c r="V604" s="2"/>
      <c r="W604" s="2"/>
      <c r="X604" s="2"/>
      <c r="Y604" s="2"/>
      <c r="Z604" s="2"/>
    </row>
    <row r="605" spans="1:26" ht="15" customHeight="1">
      <c r="A605" s="2"/>
      <c r="B605" s="9"/>
      <c r="C605" s="3"/>
      <c r="D605" s="2"/>
      <c r="E605" s="2"/>
      <c r="F605" s="2"/>
      <c r="G605" s="2"/>
      <c r="H605" s="2"/>
      <c r="I605" s="2"/>
      <c r="J605" s="2"/>
      <c r="K605" s="2"/>
      <c r="L605" s="2"/>
      <c r="M605" s="2"/>
      <c r="N605" s="2"/>
      <c r="O605" s="2"/>
      <c r="P605" s="2"/>
      <c r="Q605" s="2"/>
      <c r="R605" s="2"/>
      <c r="S605" s="2"/>
      <c r="T605" s="2"/>
      <c r="U605" s="2"/>
      <c r="V605" s="2"/>
      <c r="W605" s="2"/>
      <c r="X605" s="2"/>
      <c r="Y605" s="2"/>
      <c r="Z605" s="2"/>
    </row>
    <row r="606" spans="1:26" ht="15" customHeight="1">
      <c r="A606" s="2"/>
      <c r="B606" s="9"/>
      <c r="C606" s="3"/>
      <c r="D606" s="2"/>
      <c r="E606" s="2"/>
      <c r="F606" s="2"/>
      <c r="G606" s="2"/>
      <c r="H606" s="2"/>
      <c r="I606" s="2"/>
      <c r="J606" s="2"/>
      <c r="K606" s="2"/>
      <c r="L606" s="2"/>
      <c r="M606" s="2"/>
      <c r="N606" s="2"/>
      <c r="O606" s="2"/>
      <c r="P606" s="2"/>
      <c r="Q606" s="2"/>
      <c r="R606" s="2"/>
      <c r="S606" s="2"/>
      <c r="T606" s="2"/>
      <c r="U606" s="2"/>
      <c r="V606" s="2"/>
      <c r="W606" s="2"/>
      <c r="X606" s="2"/>
      <c r="Y606" s="2"/>
      <c r="Z606" s="2"/>
    </row>
    <row r="607" spans="1:26" ht="15" customHeight="1">
      <c r="A607" s="2"/>
      <c r="B607" s="9"/>
      <c r="C607" s="3"/>
      <c r="D607" s="2"/>
      <c r="E607" s="2"/>
      <c r="F607" s="2"/>
      <c r="G607" s="2"/>
      <c r="H607" s="2"/>
      <c r="I607" s="2"/>
      <c r="J607" s="2"/>
      <c r="K607" s="2"/>
      <c r="L607" s="2"/>
      <c r="M607" s="2"/>
      <c r="N607" s="2"/>
      <c r="O607" s="2"/>
      <c r="P607" s="2"/>
      <c r="Q607" s="2"/>
      <c r="R607" s="2"/>
      <c r="S607" s="2"/>
      <c r="T607" s="2"/>
      <c r="U607" s="2"/>
      <c r="V607" s="2"/>
      <c r="W607" s="2"/>
      <c r="X607" s="2"/>
      <c r="Y607" s="2"/>
      <c r="Z607" s="2"/>
    </row>
    <row r="608" spans="1:26" ht="15" customHeight="1">
      <c r="A608" s="2"/>
      <c r="B608" s="9"/>
      <c r="C608" s="3"/>
      <c r="D608" s="2"/>
      <c r="E608" s="2"/>
      <c r="F608" s="2"/>
      <c r="G608" s="2"/>
      <c r="H608" s="2"/>
      <c r="I608" s="2"/>
      <c r="J608" s="2"/>
      <c r="K608" s="2"/>
      <c r="L608" s="2"/>
      <c r="M608" s="2"/>
      <c r="N608" s="2"/>
      <c r="O608" s="2"/>
      <c r="P608" s="2"/>
      <c r="Q608" s="2"/>
      <c r="R608" s="2"/>
      <c r="S608" s="2"/>
      <c r="T608" s="2"/>
      <c r="U608" s="2"/>
      <c r="V608" s="2"/>
      <c r="W608" s="2"/>
      <c r="X608" s="2"/>
      <c r="Y608" s="2"/>
      <c r="Z608" s="2"/>
    </row>
    <row r="609" spans="1:26" ht="15" customHeight="1">
      <c r="A609" s="2"/>
      <c r="B609" s="9"/>
      <c r="C609" s="3"/>
      <c r="D609" s="2"/>
      <c r="E609" s="2"/>
      <c r="F609" s="2"/>
      <c r="G609" s="2"/>
      <c r="H609" s="2"/>
      <c r="I609" s="2"/>
      <c r="J609" s="2"/>
      <c r="K609" s="2"/>
      <c r="L609" s="2"/>
      <c r="M609" s="2"/>
      <c r="N609" s="2"/>
      <c r="O609" s="2"/>
      <c r="P609" s="2"/>
      <c r="Q609" s="2"/>
      <c r="R609" s="2"/>
      <c r="S609" s="2"/>
      <c r="T609" s="2"/>
      <c r="U609" s="2"/>
      <c r="V609" s="2"/>
      <c r="W609" s="2"/>
      <c r="X609" s="2"/>
      <c r="Y609" s="2"/>
      <c r="Z609" s="2"/>
    </row>
    <row r="610" spans="1:26" ht="15" customHeight="1">
      <c r="A610" s="2"/>
      <c r="B610" s="9"/>
      <c r="C610" s="3"/>
      <c r="D610" s="2"/>
      <c r="E610" s="2"/>
      <c r="F610" s="2"/>
      <c r="G610" s="2"/>
      <c r="H610" s="2"/>
      <c r="I610" s="2"/>
      <c r="J610" s="2"/>
      <c r="K610" s="2"/>
      <c r="L610" s="2"/>
      <c r="M610" s="2"/>
      <c r="N610" s="2"/>
      <c r="O610" s="2"/>
      <c r="P610" s="2"/>
      <c r="Q610" s="2"/>
      <c r="R610" s="2"/>
      <c r="S610" s="2"/>
      <c r="T610" s="2"/>
      <c r="U610" s="2"/>
      <c r="V610" s="2"/>
      <c r="W610" s="2"/>
      <c r="X610" s="2"/>
      <c r="Y610" s="2"/>
      <c r="Z610" s="2"/>
    </row>
    <row r="611" spans="1:26" ht="15" customHeight="1">
      <c r="A611" s="2"/>
      <c r="B611" s="9"/>
      <c r="C611" s="3"/>
      <c r="D611" s="2"/>
      <c r="E611" s="2"/>
      <c r="F611" s="2"/>
      <c r="G611" s="2"/>
      <c r="H611" s="2"/>
      <c r="I611" s="2"/>
      <c r="J611" s="2"/>
      <c r="K611" s="2"/>
      <c r="L611" s="2"/>
      <c r="M611" s="2"/>
      <c r="N611" s="2"/>
      <c r="O611" s="2"/>
      <c r="P611" s="2"/>
      <c r="Q611" s="2"/>
      <c r="R611" s="2"/>
      <c r="S611" s="2"/>
      <c r="T611" s="2"/>
      <c r="U611" s="2"/>
      <c r="V611" s="2"/>
      <c r="W611" s="2"/>
      <c r="X611" s="2"/>
      <c r="Y611" s="2"/>
      <c r="Z611" s="2"/>
    </row>
    <row r="612" spans="1:26" ht="15" customHeight="1">
      <c r="A612" s="2"/>
      <c r="B612" s="9"/>
      <c r="C612" s="3"/>
      <c r="D612" s="2"/>
      <c r="E612" s="2"/>
      <c r="F612" s="2"/>
      <c r="G612" s="2"/>
      <c r="H612" s="2"/>
      <c r="I612" s="2"/>
      <c r="J612" s="2"/>
      <c r="K612" s="2"/>
      <c r="L612" s="2"/>
      <c r="M612" s="2"/>
      <c r="N612" s="2"/>
      <c r="O612" s="2"/>
      <c r="P612" s="2"/>
      <c r="Q612" s="2"/>
      <c r="R612" s="2"/>
      <c r="S612" s="2"/>
      <c r="T612" s="2"/>
      <c r="U612" s="2"/>
      <c r="V612" s="2"/>
      <c r="W612" s="2"/>
      <c r="X612" s="2"/>
      <c r="Y612" s="2"/>
      <c r="Z612" s="2"/>
    </row>
    <row r="613" spans="1:26" ht="15" customHeight="1">
      <c r="A613" s="2"/>
      <c r="B613" s="9"/>
      <c r="C613" s="3"/>
      <c r="D613" s="2"/>
      <c r="E613" s="2"/>
      <c r="F613" s="2"/>
      <c r="G613" s="2"/>
      <c r="H613" s="2"/>
      <c r="I613" s="2"/>
      <c r="J613" s="2"/>
      <c r="K613" s="2"/>
      <c r="L613" s="2"/>
      <c r="M613" s="2"/>
      <c r="N613" s="2"/>
      <c r="O613" s="2"/>
      <c r="P613" s="2"/>
      <c r="Q613" s="2"/>
      <c r="R613" s="2"/>
      <c r="S613" s="2"/>
      <c r="T613" s="2"/>
      <c r="U613" s="2"/>
      <c r="V613" s="2"/>
      <c r="W613" s="2"/>
      <c r="X613" s="2"/>
      <c r="Y613" s="2"/>
      <c r="Z613" s="2"/>
    </row>
    <row r="614" spans="1:26" ht="15" customHeight="1">
      <c r="A614" s="2"/>
      <c r="B614" s="9"/>
      <c r="C614" s="3"/>
      <c r="D614" s="2"/>
      <c r="E614" s="2"/>
      <c r="F614" s="2"/>
      <c r="G614" s="2"/>
      <c r="H614" s="2"/>
      <c r="I614" s="2"/>
      <c r="J614" s="2"/>
      <c r="K614" s="2"/>
      <c r="L614" s="2"/>
      <c r="M614" s="2"/>
      <c r="N614" s="2"/>
      <c r="O614" s="2"/>
      <c r="P614" s="2"/>
      <c r="Q614" s="2"/>
      <c r="R614" s="2"/>
      <c r="S614" s="2"/>
      <c r="T614" s="2"/>
      <c r="U614" s="2"/>
      <c r="V614" s="2"/>
      <c r="W614" s="2"/>
      <c r="X614" s="2"/>
      <c r="Y614" s="2"/>
      <c r="Z614" s="2"/>
    </row>
    <row r="615" spans="1:26" ht="15" customHeight="1">
      <c r="A615" s="2"/>
      <c r="B615" s="9"/>
      <c r="C615" s="3"/>
      <c r="D615" s="2"/>
      <c r="E615" s="2"/>
      <c r="F615" s="2"/>
      <c r="G615" s="2"/>
      <c r="H615" s="2"/>
      <c r="I615" s="2"/>
      <c r="J615" s="2"/>
      <c r="K615" s="2"/>
      <c r="L615" s="2"/>
      <c r="M615" s="2"/>
      <c r="N615" s="2"/>
      <c r="O615" s="2"/>
      <c r="P615" s="2"/>
      <c r="Q615" s="2"/>
      <c r="R615" s="2"/>
      <c r="S615" s="2"/>
      <c r="T615" s="2"/>
      <c r="U615" s="2"/>
      <c r="V615" s="2"/>
      <c r="W615" s="2"/>
      <c r="X615" s="2"/>
      <c r="Y615" s="2"/>
      <c r="Z615" s="2"/>
    </row>
    <row r="616" spans="1:26" ht="15" customHeight="1">
      <c r="A616" s="2"/>
      <c r="B616" s="9"/>
      <c r="C616" s="3"/>
      <c r="D616" s="2"/>
      <c r="E616" s="2"/>
      <c r="F616" s="2"/>
      <c r="G616" s="2"/>
      <c r="H616" s="2"/>
      <c r="I616" s="2"/>
      <c r="J616" s="2"/>
      <c r="K616" s="2"/>
      <c r="L616" s="2"/>
      <c r="M616" s="2"/>
      <c r="N616" s="2"/>
      <c r="O616" s="2"/>
      <c r="P616" s="2"/>
      <c r="Q616" s="2"/>
      <c r="R616" s="2"/>
      <c r="S616" s="2"/>
      <c r="T616" s="2"/>
      <c r="U616" s="2"/>
      <c r="V616" s="2"/>
      <c r="W616" s="2"/>
      <c r="X616" s="2"/>
      <c r="Y616" s="2"/>
      <c r="Z616" s="2"/>
    </row>
    <row r="617" spans="1:26" ht="15" customHeight="1">
      <c r="A617" s="2"/>
      <c r="B617" s="9"/>
      <c r="C617" s="3"/>
      <c r="D617" s="2"/>
      <c r="E617" s="2"/>
      <c r="F617" s="2"/>
      <c r="G617" s="2"/>
      <c r="H617" s="2"/>
      <c r="I617" s="2"/>
      <c r="J617" s="2"/>
      <c r="K617" s="2"/>
      <c r="L617" s="2"/>
      <c r="M617" s="2"/>
      <c r="N617" s="2"/>
      <c r="O617" s="2"/>
      <c r="P617" s="2"/>
      <c r="Q617" s="2"/>
      <c r="R617" s="2"/>
      <c r="S617" s="2"/>
      <c r="T617" s="2"/>
      <c r="U617" s="2"/>
      <c r="V617" s="2"/>
      <c r="W617" s="2"/>
      <c r="X617" s="2"/>
      <c r="Y617" s="2"/>
      <c r="Z617" s="2"/>
    </row>
    <row r="618" spans="1:26" ht="15" customHeight="1">
      <c r="A618" s="2"/>
      <c r="B618" s="9"/>
      <c r="C618" s="3"/>
      <c r="D618" s="2"/>
      <c r="E618" s="2"/>
      <c r="F618" s="2"/>
      <c r="G618" s="2"/>
      <c r="H618" s="2"/>
      <c r="I618" s="2"/>
      <c r="J618" s="2"/>
      <c r="K618" s="2"/>
      <c r="L618" s="2"/>
      <c r="M618" s="2"/>
      <c r="N618" s="2"/>
      <c r="O618" s="2"/>
      <c r="P618" s="2"/>
      <c r="Q618" s="2"/>
      <c r="R618" s="2"/>
      <c r="S618" s="2"/>
      <c r="T618" s="2"/>
      <c r="U618" s="2"/>
      <c r="V618" s="2"/>
      <c r="W618" s="2"/>
      <c r="X618" s="2"/>
      <c r="Y618" s="2"/>
      <c r="Z618" s="2"/>
    </row>
    <row r="619" spans="1:26" ht="15" customHeight="1">
      <c r="A619" s="2"/>
      <c r="B619" s="9"/>
      <c r="C619" s="3"/>
      <c r="D619" s="2"/>
      <c r="E619" s="2"/>
      <c r="F619" s="2"/>
      <c r="G619" s="2"/>
      <c r="H619" s="2"/>
      <c r="I619" s="2"/>
      <c r="J619" s="2"/>
      <c r="K619" s="2"/>
      <c r="L619" s="2"/>
      <c r="M619" s="2"/>
      <c r="N619" s="2"/>
      <c r="O619" s="2"/>
      <c r="P619" s="2"/>
      <c r="Q619" s="2"/>
      <c r="R619" s="2"/>
      <c r="S619" s="2"/>
      <c r="T619" s="2"/>
      <c r="U619" s="2"/>
      <c r="V619" s="2"/>
      <c r="W619" s="2"/>
      <c r="X619" s="2"/>
      <c r="Y619" s="2"/>
      <c r="Z619" s="2"/>
    </row>
    <row r="620" spans="1:26" ht="15" customHeight="1">
      <c r="A620" s="2"/>
      <c r="B620" s="9"/>
      <c r="C620" s="3"/>
      <c r="D620" s="2"/>
      <c r="E620" s="2"/>
      <c r="F620" s="2"/>
      <c r="G620" s="2"/>
      <c r="H620" s="2"/>
      <c r="I620" s="2"/>
      <c r="J620" s="2"/>
      <c r="K620" s="2"/>
      <c r="L620" s="2"/>
      <c r="M620" s="2"/>
      <c r="N620" s="2"/>
      <c r="O620" s="2"/>
      <c r="P620" s="2"/>
      <c r="Q620" s="2"/>
      <c r="R620" s="2"/>
      <c r="S620" s="2"/>
      <c r="T620" s="2"/>
      <c r="U620" s="2"/>
      <c r="V620" s="2"/>
      <c r="W620" s="2"/>
      <c r="X620" s="2"/>
      <c r="Y620" s="2"/>
      <c r="Z620" s="2"/>
    </row>
    <row r="621" spans="1:26" ht="15" customHeight="1">
      <c r="A621" s="2"/>
      <c r="B621" s="9"/>
      <c r="C621" s="3"/>
      <c r="D621" s="2"/>
      <c r="E621" s="2"/>
      <c r="F621" s="2"/>
      <c r="G621" s="2"/>
      <c r="H621" s="2"/>
      <c r="I621" s="2"/>
      <c r="J621" s="2"/>
      <c r="K621" s="2"/>
      <c r="L621" s="2"/>
      <c r="M621" s="2"/>
      <c r="N621" s="2"/>
      <c r="O621" s="2"/>
      <c r="P621" s="2"/>
      <c r="Q621" s="2"/>
      <c r="R621" s="2"/>
      <c r="S621" s="2"/>
      <c r="T621" s="2"/>
      <c r="U621" s="2"/>
      <c r="V621" s="2"/>
      <c r="W621" s="2"/>
      <c r="X621" s="2"/>
      <c r="Y621" s="2"/>
      <c r="Z621" s="2"/>
    </row>
    <row r="622" spans="1:26" ht="15" customHeight="1">
      <c r="A622" s="2"/>
      <c r="B622" s="9"/>
      <c r="C622" s="3"/>
      <c r="D622" s="2"/>
      <c r="E622" s="2"/>
      <c r="F622" s="2"/>
      <c r="G622" s="2"/>
      <c r="H622" s="2"/>
      <c r="I622" s="2"/>
      <c r="J622" s="2"/>
      <c r="K622" s="2"/>
      <c r="L622" s="2"/>
      <c r="M622" s="2"/>
      <c r="N622" s="2"/>
      <c r="O622" s="2"/>
      <c r="P622" s="2"/>
      <c r="Q622" s="2"/>
      <c r="R622" s="2"/>
      <c r="S622" s="2"/>
      <c r="T622" s="2"/>
      <c r="U622" s="2"/>
      <c r="V622" s="2"/>
      <c r="W622" s="2"/>
      <c r="X622" s="2"/>
      <c r="Y622" s="2"/>
      <c r="Z622" s="2"/>
    </row>
    <row r="623" spans="1:26" ht="15" customHeight="1">
      <c r="A623" s="2"/>
      <c r="B623" s="9"/>
      <c r="C623" s="3"/>
      <c r="D623" s="2"/>
      <c r="E623" s="2"/>
      <c r="F623" s="2"/>
      <c r="G623" s="2"/>
      <c r="H623" s="2"/>
      <c r="I623" s="2"/>
      <c r="J623" s="2"/>
      <c r="K623" s="2"/>
      <c r="L623" s="2"/>
      <c r="M623" s="2"/>
      <c r="N623" s="2"/>
      <c r="O623" s="2"/>
      <c r="P623" s="2"/>
      <c r="Q623" s="2"/>
      <c r="R623" s="2"/>
      <c r="S623" s="2"/>
      <c r="T623" s="2"/>
      <c r="U623" s="2"/>
      <c r="V623" s="2"/>
      <c r="W623" s="2"/>
      <c r="X623" s="2"/>
      <c r="Y623" s="2"/>
      <c r="Z623" s="2"/>
    </row>
    <row r="624" spans="1:26" ht="15" customHeight="1">
      <c r="A624" s="2"/>
      <c r="B624" s="9"/>
      <c r="C624" s="3"/>
      <c r="D624" s="2"/>
      <c r="E624" s="2"/>
      <c r="F624" s="2"/>
      <c r="G624" s="2"/>
      <c r="H624" s="2"/>
      <c r="I624" s="2"/>
      <c r="J624" s="2"/>
      <c r="K624" s="2"/>
      <c r="L624" s="2"/>
      <c r="M624" s="2"/>
      <c r="N624" s="2"/>
      <c r="O624" s="2"/>
      <c r="P624" s="2"/>
      <c r="Q624" s="2"/>
      <c r="R624" s="2"/>
      <c r="S624" s="2"/>
      <c r="T624" s="2"/>
      <c r="U624" s="2"/>
      <c r="V624" s="2"/>
      <c r="W624" s="2"/>
      <c r="X624" s="2"/>
      <c r="Y624" s="2"/>
      <c r="Z624" s="2"/>
    </row>
    <row r="625" spans="1:26" ht="15" customHeight="1">
      <c r="A625" s="2"/>
      <c r="B625" s="9"/>
      <c r="C625" s="3"/>
      <c r="D625" s="2"/>
      <c r="E625" s="2"/>
      <c r="F625" s="2"/>
      <c r="G625" s="2"/>
      <c r="H625" s="2"/>
      <c r="I625" s="2"/>
      <c r="J625" s="2"/>
      <c r="K625" s="2"/>
      <c r="L625" s="2"/>
      <c r="M625" s="2"/>
      <c r="N625" s="2"/>
      <c r="O625" s="2"/>
      <c r="P625" s="2"/>
      <c r="Q625" s="2"/>
      <c r="R625" s="2"/>
      <c r="S625" s="2"/>
      <c r="T625" s="2"/>
      <c r="U625" s="2"/>
      <c r="V625" s="2"/>
      <c r="W625" s="2"/>
      <c r="X625" s="2"/>
      <c r="Y625" s="2"/>
      <c r="Z625" s="2"/>
    </row>
    <row r="626" spans="1:26" ht="15" customHeight="1">
      <c r="A626" s="2"/>
      <c r="B626" s="9"/>
      <c r="C626" s="3"/>
      <c r="D626" s="2"/>
      <c r="E626" s="2"/>
      <c r="F626" s="2"/>
      <c r="G626" s="2"/>
      <c r="H626" s="2"/>
      <c r="I626" s="2"/>
      <c r="J626" s="2"/>
      <c r="K626" s="2"/>
      <c r="L626" s="2"/>
      <c r="M626" s="2"/>
      <c r="N626" s="2"/>
      <c r="O626" s="2"/>
      <c r="P626" s="2"/>
      <c r="Q626" s="2"/>
      <c r="R626" s="2"/>
      <c r="S626" s="2"/>
      <c r="T626" s="2"/>
      <c r="U626" s="2"/>
      <c r="V626" s="2"/>
      <c r="W626" s="2"/>
      <c r="X626" s="2"/>
      <c r="Y626" s="2"/>
      <c r="Z626" s="2"/>
    </row>
    <row r="627" spans="1:26" ht="15" customHeight="1">
      <c r="A627" s="2"/>
      <c r="B627" s="9"/>
      <c r="C627" s="3"/>
      <c r="D627" s="2"/>
      <c r="E627" s="2"/>
      <c r="F627" s="2"/>
      <c r="G627" s="2"/>
      <c r="H627" s="2"/>
      <c r="I627" s="2"/>
      <c r="J627" s="2"/>
      <c r="K627" s="2"/>
      <c r="L627" s="2"/>
      <c r="M627" s="2"/>
      <c r="N627" s="2"/>
      <c r="O627" s="2"/>
      <c r="P627" s="2"/>
      <c r="Q627" s="2"/>
      <c r="R627" s="2"/>
      <c r="S627" s="2"/>
      <c r="T627" s="2"/>
      <c r="U627" s="2"/>
      <c r="V627" s="2"/>
      <c r="W627" s="2"/>
      <c r="X627" s="2"/>
      <c r="Y627" s="2"/>
      <c r="Z627" s="2"/>
    </row>
    <row r="628" spans="1:26" ht="15" customHeight="1">
      <c r="A628" s="2"/>
      <c r="B628" s="9"/>
      <c r="C628" s="3"/>
      <c r="D628" s="2"/>
      <c r="E628" s="2"/>
      <c r="F628" s="2"/>
      <c r="G628" s="2"/>
      <c r="H628" s="2"/>
      <c r="I628" s="2"/>
      <c r="J628" s="2"/>
      <c r="K628" s="2"/>
      <c r="L628" s="2"/>
      <c r="M628" s="2"/>
      <c r="N628" s="2"/>
      <c r="O628" s="2"/>
      <c r="P628" s="2"/>
      <c r="Q628" s="2"/>
      <c r="R628" s="2"/>
      <c r="S628" s="2"/>
      <c r="T628" s="2"/>
      <c r="U628" s="2"/>
      <c r="V628" s="2"/>
      <c r="W628" s="2"/>
      <c r="X628" s="2"/>
      <c r="Y628" s="2"/>
      <c r="Z628" s="2"/>
    </row>
    <row r="629" spans="1:26" ht="15" customHeight="1">
      <c r="A629" s="2"/>
      <c r="B629" s="9"/>
      <c r="C629" s="3"/>
      <c r="D629" s="2"/>
      <c r="E629" s="2"/>
      <c r="F629" s="2"/>
      <c r="G629" s="2"/>
      <c r="H629" s="2"/>
      <c r="I629" s="2"/>
      <c r="J629" s="2"/>
      <c r="K629" s="2"/>
      <c r="L629" s="2"/>
      <c r="M629" s="2"/>
      <c r="N629" s="2"/>
      <c r="O629" s="2"/>
      <c r="P629" s="2"/>
      <c r="Q629" s="2"/>
      <c r="R629" s="2"/>
      <c r="S629" s="2"/>
      <c r="T629" s="2"/>
      <c r="U629" s="2"/>
      <c r="V629" s="2"/>
      <c r="W629" s="2"/>
      <c r="X629" s="2"/>
      <c r="Y629" s="2"/>
      <c r="Z629" s="2"/>
    </row>
    <row r="630" spans="1:26" ht="15" customHeight="1">
      <c r="A630" s="2"/>
      <c r="B630" s="9"/>
      <c r="C630" s="3"/>
      <c r="D630" s="2"/>
      <c r="E630" s="2"/>
      <c r="F630" s="2"/>
      <c r="G630" s="2"/>
      <c r="H630" s="2"/>
      <c r="I630" s="2"/>
      <c r="J630" s="2"/>
      <c r="K630" s="2"/>
      <c r="L630" s="2"/>
      <c r="M630" s="2"/>
      <c r="N630" s="2"/>
      <c r="O630" s="2"/>
      <c r="P630" s="2"/>
      <c r="Q630" s="2"/>
      <c r="R630" s="2"/>
      <c r="S630" s="2"/>
      <c r="T630" s="2"/>
      <c r="U630" s="2"/>
      <c r="V630" s="2"/>
      <c r="W630" s="2"/>
      <c r="X630" s="2"/>
      <c r="Y630" s="2"/>
      <c r="Z630" s="2"/>
    </row>
    <row r="631" spans="1:26" ht="15" customHeight="1">
      <c r="A631" s="2"/>
      <c r="B631" s="9"/>
      <c r="C631" s="3"/>
      <c r="D631" s="2"/>
      <c r="E631" s="2"/>
      <c r="F631" s="2"/>
      <c r="G631" s="2"/>
      <c r="H631" s="2"/>
      <c r="I631" s="2"/>
      <c r="J631" s="2"/>
      <c r="K631" s="2"/>
      <c r="L631" s="2"/>
      <c r="M631" s="2"/>
      <c r="N631" s="2"/>
      <c r="O631" s="2"/>
      <c r="P631" s="2"/>
      <c r="Q631" s="2"/>
      <c r="R631" s="2"/>
      <c r="S631" s="2"/>
      <c r="T631" s="2"/>
      <c r="U631" s="2"/>
      <c r="V631" s="2"/>
      <c r="W631" s="2"/>
      <c r="X631" s="2"/>
      <c r="Y631" s="2"/>
      <c r="Z631" s="2"/>
    </row>
    <row r="632" spans="1:26" ht="15" customHeight="1">
      <c r="A632" s="2"/>
      <c r="B632" s="9"/>
      <c r="C632" s="3"/>
      <c r="D632" s="2"/>
      <c r="E632" s="2"/>
      <c r="F632" s="2"/>
      <c r="G632" s="2"/>
      <c r="H632" s="2"/>
      <c r="I632" s="2"/>
      <c r="J632" s="2"/>
      <c r="K632" s="2"/>
      <c r="L632" s="2"/>
      <c r="M632" s="2"/>
      <c r="N632" s="2"/>
      <c r="O632" s="2"/>
      <c r="P632" s="2"/>
      <c r="Q632" s="2"/>
      <c r="R632" s="2"/>
      <c r="S632" s="2"/>
      <c r="T632" s="2"/>
      <c r="U632" s="2"/>
      <c r="V632" s="2"/>
      <c r="W632" s="2"/>
      <c r="X632" s="2"/>
      <c r="Y632" s="2"/>
      <c r="Z632" s="2"/>
    </row>
    <row r="633" spans="1:26" ht="15" customHeight="1">
      <c r="A633" s="2"/>
      <c r="B633" s="9"/>
      <c r="C633" s="3"/>
      <c r="D633" s="2"/>
      <c r="E633" s="2"/>
      <c r="F633" s="2"/>
      <c r="G633" s="2"/>
      <c r="H633" s="2"/>
      <c r="I633" s="2"/>
      <c r="J633" s="2"/>
      <c r="K633" s="2"/>
      <c r="L633" s="2"/>
      <c r="M633" s="2"/>
      <c r="N633" s="2"/>
      <c r="O633" s="2"/>
      <c r="P633" s="2"/>
      <c r="Q633" s="2"/>
      <c r="R633" s="2"/>
      <c r="S633" s="2"/>
      <c r="T633" s="2"/>
      <c r="U633" s="2"/>
      <c r="V633" s="2"/>
      <c r="W633" s="2"/>
      <c r="X633" s="2"/>
      <c r="Y633" s="2"/>
      <c r="Z633" s="2"/>
    </row>
    <row r="634" spans="1:26" ht="15" customHeight="1">
      <c r="A634" s="2"/>
      <c r="B634" s="9"/>
      <c r="C634" s="3"/>
      <c r="D634" s="2"/>
      <c r="E634" s="2"/>
      <c r="F634" s="2"/>
      <c r="G634" s="2"/>
      <c r="H634" s="2"/>
      <c r="I634" s="2"/>
      <c r="J634" s="2"/>
      <c r="K634" s="2"/>
      <c r="L634" s="2"/>
      <c r="M634" s="2"/>
      <c r="N634" s="2"/>
      <c r="O634" s="2"/>
      <c r="P634" s="2"/>
      <c r="Q634" s="2"/>
      <c r="R634" s="2"/>
      <c r="S634" s="2"/>
      <c r="T634" s="2"/>
      <c r="U634" s="2"/>
      <c r="V634" s="2"/>
      <c r="W634" s="2"/>
      <c r="X634" s="2"/>
      <c r="Y634" s="2"/>
      <c r="Z634" s="2"/>
    </row>
    <row r="635" spans="1:26" ht="15" customHeight="1">
      <c r="A635" s="2"/>
      <c r="B635" s="9"/>
      <c r="C635" s="3"/>
      <c r="D635" s="2"/>
      <c r="E635" s="2"/>
      <c r="F635" s="2"/>
      <c r="G635" s="2"/>
      <c r="H635" s="2"/>
      <c r="I635" s="2"/>
      <c r="J635" s="2"/>
      <c r="K635" s="2"/>
      <c r="L635" s="2"/>
      <c r="M635" s="2"/>
      <c r="N635" s="2"/>
      <c r="O635" s="2"/>
      <c r="P635" s="2"/>
      <c r="Q635" s="2"/>
      <c r="R635" s="2"/>
      <c r="S635" s="2"/>
      <c r="T635" s="2"/>
      <c r="U635" s="2"/>
      <c r="V635" s="2"/>
      <c r="W635" s="2"/>
      <c r="X635" s="2"/>
      <c r="Y635" s="2"/>
      <c r="Z635" s="2"/>
    </row>
    <row r="636" spans="1:26" ht="15" customHeight="1">
      <c r="A636" s="2"/>
      <c r="B636" s="9"/>
      <c r="C636" s="3"/>
      <c r="D636" s="2"/>
      <c r="E636" s="2"/>
      <c r="F636" s="2"/>
      <c r="G636" s="2"/>
      <c r="H636" s="2"/>
      <c r="I636" s="2"/>
      <c r="J636" s="2"/>
      <c r="K636" s="2"/>
      <c r="L636" s="2"/>
      <c r="M636" s="2"/>
      <c r="N636" s="2"/>
      <c r="O636" s="2"/>
      <c r="P636" s="2"/>
      <c r="Q636" s="2"/>
      <c r="R636" s="2"/>
      <c r="S636" s="2"/>
      <c r="T636" s="2"/>
      <c r="U636" s="2"/>
      <c r="V636" s="2"/>
      <c r="W636" s="2"/>
      <c r="X636" s="2"/>
      <c r="Y636" s="2"/>
      <c r="Z636" s="2"/>
    </row>
    <row r="637" spans="1:26" ht="15" customHeight="1">
      <c r="A637" s="2"/>
      <c r="B637" s="9"/>
      <c r="C637" s="3"/>
      <c r="D637" s="2"/>
      <c r="E637" s="2"/>
      <c r="F637" s="2"/>
      <c r="G637" s="2"/>
      <c r="H637" s="2"/>
      <c r="I637" s="2"/>
      <c r="J637" s="2"/>
      <c r="K637" s="2"/>
      <c r="L637" s="2"/>
      <c r="M637" s="2"/>
      <c r="N637" s="2"/>
      <c r="O637" s="2"/>
      <c r="P637" s="2"/>
      <c r="Q637" s="2"/>
      <c r="R637" s="2"/>
      <c r="S637" s="2"/>
      <c r="T637" s="2"/>
      <c r="U637" s="2"/>
      <c r="V637" s="2"/>
      <c r="W637" s="2"/>
      <c r="X637" s="2"/>
      <c r="Y637" s="2"/>
      <c r="Z637" s="2"/>
    </row>
    <row r="638" spans="1:26" ht="15" customHeight="1">
      <c r="A638" s="2"/>
      <c r="B638" s="9"/>
      <c r="C638" s="3"/>
      <c r="D638" s="2"/>
      <c r="E638" s="2"/>
      <c r="F638" s="2"/>
      <c r="G638" s="2"/>
      <c r="H638" s="2"/>
      <c r="I638" s="2"/>
      <c r="J638" s="2"/>
      <c r="K638" s="2"/>
      <c r="L638" s="2"/>
      <c r="M638" s="2"/>
      <c r="N638" s="2"/>
      <c r="O638" s="2"/>
      <c r="P638" s="2"/>
      <c r="Q638" s="2"/>
      <c r="R638" s="2"/>
      <c r="S638" s="2"/>
      <c r="T638" s="2"/>
      <c r="U638" s="2"/>
      <c r="V638" s="2"/>
      <c r="W638" s="2"/>
      <c r="X638" s="2"/>
      <c r="Y638" s="2"/>
      <c r="Z638" s="2"/>
    </row>
    <row r="639" spans="1:26" ht="15" customHeight="1">
      <c r="A639" s="2"/>
      <c r="B639" s="9"/>
      <c r="C639" s="3"/>
      <c r="D639" s="2"/>
      <c r="E639" s="2"/>
      <c r="F639" s="2"/>
      <c r="G639" s="2"/>
      <c r="H639" s="2"/>
      <c r="I639" s="2"/>
      <c r="J639" s="2"/>
      <c r="K639" s="2"/>
      <c r="L639" s="2"/>
      <c r="M639" s="2"/>
      <c r="N639" s="2"/>
      <c r="O639" s="2"/>
      <c r="P639" s="2"/>
      <c r="Q639" s="2"/>
      <c r="R639" s="2"/>
      <c r="S639" s="2"/>
      <c r="T639" s="2"/>
      <c r="U639" s="2"/>
      <c r="V639" s="2"/>
      <c r="W639" s="2"/>
      <c r="X639" s="2"/>
      <c r="Y639" s="2"/>
      <c r="Z639" s="2"/>
    </row>
    <row r="640" spans="1:26" ht="15" customHeight="1">
      <c r="A640" s="2"/>
      <c r="B640" s="9"/>
      <c r="C640" s="3"/>
      <c r="D640" s="2"/>
      <c r="E640" s="2"/>
      <c r="F640" s="2"/>
      <c r="G640" s="2"/>
      <c r="H640" s="2"/>
      <c r="I640" s="2"/>
      <c r="J640" s="2"/>
      <c r="K640" s="2"/>
      <c r="L640" s="2"/>
      <c r="M640" s="2"/>
      <c r="N640" s="2"/>
      <c r="O640" s="2"/>
      <c r="P640" s="2"/>
      <c r="Q640" s="2"/>
      <c r="R640" s="2"/>
      <c r="S640" s="2"/>
      <c r="T640" s="2"/>
      <c r="U640" s="2"/>
      <c r="V640" s="2"/>
      <c r="W640" s="2"/>
      <c r="X640" s="2"/>
      <c r="Y640" s="2"/>
      <c r="Z640" s="2"/>
    </row>
    <row r="641" spans="1:26" ht="15" customHeight="1">
      <c r="A641" s="2"/>
      <c r="B641" s="9"/>
      <c r="C641" s="3"/>
      <c r="D641" s="2"/>
      <c r="E641" s="2"/>
      <c r="F641" s="2"/>
      <c r="G641" s="2"/>
      <c r="H641" s="2"/>
      <c r="I641" s="2"/>
      <c r="J641" s="2"/>
      <c r="K641" s="2"/>
      <c r="L641" s="2"/>
      <c r="M641" s="2"/>
      <c r="N641" s="2"/>
      <c r="O641" s="2"/>
      <c r="P641" s="2"/>
      <c r="Q641" s="2"/>
      <c r="R641" s="2"/>
      <c r="S641" s="2"/>
      <c r="T641" s="2"/>
      <c r="U641" s="2"/>
      <c r="V641" s="2"/>
      <c r="W641" s="2"/>
      <c r="X641" s="2"/>
      <c r="Y641" s="2"/>
      <c r="Z641" s="2"/>
    </row>
    <row r="642" spans="1:26" ht="15" customHeight="1">
      <c r="A642" s="2"/>
      <c r="B642" s="9"/>
      <c r="C642" s="3"/>
      <c r="D642" s="2"/>
      <c r="E642" s="2"/>
      <c r="F642" s="2"/>
      <c r="G642" s="2"/>
      <c r="H642" s="2"/>
      <c r="I642" s="2"/>
      <c r="J642" s="2"/>
      <c r="K642" s="2"/>
      <c r="L642" s="2"/>
      <c r="M642" s="2"/>
      <c r="N642" s="2"/>
      <c r="O642" s="2"/>
      <c r="P642" s="2"/>
      <c r="Q642" s="2"/>
      <c r="R642" s="2"/>
      <c r="S642" s="2"/>
      <c r="T642" s="2"/>
      <c r="U642" s="2"/>
      <c r="V642" s="2"/>
      <c r="W642" s="2"/>
      <c r="X642" s="2"/>
      <c r="Y642" s="2"/>
      <c r="Z642" s="2"/>
    </row>
    <row r="643" spans="1:26" ht="15" customHeight="1">
      <c r="A643" s="2"/>
      <c r="B643" s="9"/>
      <c r="C643" s="3"/>
      <c r="D643" s="2"/>
      <c r="E643" s="2"/>
      <c r="F643" s="2"/>
      <c r="G643" s="2"/>
      <c r="H643" s="2"/>
      <c r="I643" s="2"/>
      <c r="J643" s="2"/>
      <c r="K643" s="2"/>
      <c r="L643" s="2"/>
      <c r="M643" s="2"/>
      <c r="N643" s="2"/>
      <c r="O643" s="2"/>
      <c r="P643" s="2"/>
      <c r="Q643" s="2"/>
      <c r="R643" s="2"/>
      <c r="S643" s="2"/>
      <c r="T643" s="2"/>
      <c r="U643" s="2"/>
      <c r="V643" s="2"/>
      <c r="W643" s="2"/>
      <c r="X643" s="2"/>
      <c r="Y643" s="2"/>
      <c r="Z643" s="2"/>
    </row>
    <row r="644" spans="1:26" ht="15" customHeight="1">
      <c r="A644" s="2"/>
      <c r="B644" s="9"/>
      <c r="C644" s="3"/>
      <c r="D644" s="2"/>
      <c r="E644" s="2"/>
      <c r="F644" s="2"/>
      <c r="G644" s="2"/>
      <c r="H644" s="2"/>
      <c r="I644" s="2"/>
      <c r="J644" s="2"/>
      <c r="K644" s="2"/>
      <c r="L644" s="2"/>
      <c r="M644" s="2"/>
      <c r="N644" s="2"/>
      <c r="O644" s="2"/>
      <c r="P644" s="2"/>
      <c r="Q644" s="2"/>
      <c r="R644" s="2"/>
      <c r="S644" s="2"/>
      <c r="T644" s="2"/>
      <c r="U644" s="2"/>
      <c r="V644" s="2"/>
      <c r="W644" s="2"/>
      <c r="X644" s="2"/>
      <c r="Y644" s="2"/>
      <c r="Z644" s="2"/>
    </row>
    <row r="645" spans="1:26" ht="15" customHeight="1">
      <c r="A645" s="2"/>
      <c r="B645" s="9"/>
      <c r="C645" s="3"/>
      <c r="D645" s="2"/>
      <c r="E645" s="2"/>
      <c r="F645" s="2"/>
      <c r="G645" s="2"/>
      <c r="H645" s="2"/>
      <c r="I645" s="2"/>
      <c r="J645" s="2"/>
      <c r="K645" s="2"/>
      <c r="L645" s="2"/>
      <c r="M645" s="2"/>
      <c r="N645" s="2"/>
      <c r="O645" s="2"/>
      <c r="P645" s="2"/>
      <c r="Q645" s="2"/>
      <c r="R645" s="2"/>
      <c r="S645" s="2"/>
      <c r="T645" s="2"/>
      <c r="U645" s="2"/>
      <c r="V645" s="2"/>
      <c r="W645" s="2"/>
      <c r="X645" s="2"/>
      <c r="Y645" s="2"/>
      <c r="Z645" s="2"/>
    </row>
    <row r="646" spans="1:26" ht="15" customHeight="1">
      <c r="A646" s="2"/>
      <c r="B646" s="9"/>
      <c r="C646" s="3"/>
      <c r="D646" s="2"/>
      <c r="E646" s="2"/>
      <c r="F646" s="2"/>
      <c r="G646" s="2"/>
      <c r="H646" s="2"/>
      <c r="I646" s="2"/>
      <c r="J646" s="2"/>
      <c r="K646" s="2"/>
      <c r="L646" s="2"/>
      <c r="M646" s="2"/>
      <c r="N646" s="2"/>
      <c r="O646" s="2"/>
      <c r="P646" s="2"/>
      <c r="Q646" s="2"/>
      <c r="R646" s="2"/>
      <c r="S646" s="2"/>
      <c r="T646" s="2"/>
      <c r="U646" s="2"/>
      <c r="V646" s="2"/>
      <c r="W646" s="2"/>
      <c r="X646" s="2"/>
      <c r="Y646" s="2"/>
      <c r="Z646" s="2"/>
    </row>
    <row r="647" spans="1:26" ht="15" customHeight="1">
      <c r="A647" s="2"/>
      <c r="B647" s="9"/>
      <c r="C647" s="3"/>
      <c r="D647" s="2"/>
      <c r="E647" s="2"/>
      <c r="F647" s="2"/>
      <c r="G647" s="2"/>
      <c r="H647" s="2"/>
      <c r="I647" s="2"/>
      <c r="J647" s="2"/>
      <c r="K647" s="2"/>
      <c r="L647" s="2"/>
      <c r="M647" s="2"/>
      <c r="N647" s="2"/>
      <c r="O647" s="2"/>
      <c r="P647" s="2"/>
      <c r="Q647" s="2"/>
      <c r="R647" s="2"/>
      <c r="S647" s="2"/>
      <c r="T647" s="2"/>
      <c r="U647" s="2"/>
      <c r="V647" s="2"/>
      <c r="W647" s="2"/>
      <c r="X647" s="2"/>
      <c r="Y647" s="2"/>
      <c r="Z647" s="2"/>
    </row>
    <row r="648" spans="1:26" ht="15" customHeight="1">
      <c r="A648" s="2"/>
      <c r="B648" s="9"/>
      <c r="C648" s="3"/>
      <c r="D648" s="2"/>
      <c r="E648" s="2"/>
      <c r="F648" s="2"/>
      <c r="G648" s="2"/>
      <c r="H648" s="2"/>
      <c r="I648" s="2"/>
      <c r="J648" s="2"/>
      <c r="K648" s="2"/>
      <c r="L648" s="2"/>
      <c r="M648" s="2"/>
      <c r="N648" s="2"/>
      <c r="O648" s="2"/>
      <c r="P648" s="2"/>
      <c r="Q648" s="2"/>
      <c r="R648" s="2"/>
      <c r="S648" s="2"/>
      <c r="T648" s="2"/>
      <c r="U648" s="2"/>
      <c r="V648" s="2"/>
      <c r="W648" s="2"/>
      <c r="X648" s="2"/>
      <c r="Y648" s="2"/>
      <c r="Z648" s="2"/>
    </row>
    <row r="649" spans="1:26" ht="15" customHeight="1">
      <c r="A649" s="2"/>
      <c r="B649" s="9"/>
      <c r="C649" s="3"/>
      <c r="D649" s="2"/>
      <c r="E649" s="2"/>
      <c r="F649" s="2"/>
      <c r="G649" s="2"/>
      <c r="H649" s="2"/>
      <c r="I649" s="2"/>
      <c r="J649" s="2"/>
      <c r="K649" s="2"/>
      <c r="L649" s="2"/>
      <c r="M649" s="2"/>
      <c r="N649" s="2"/>
      <c r="O649" s="2"/>
      <c r="P649" s="2"/>
      <c r="Q649" s="2"/>
      <c r="R649" s="2"/>
      <c r="S649" s="2"/>
      <c r="T649" s="2"/>
      <c r="U649" s="2"/>
      <c r="V649" s="2"/>
      <c r="W649" s="2"/>
      <c r="X649" s="2"/>
      <c r="Y649" s="2"/>
      <c r="Z649" s="2"/>
    </row>
    <row r="650" spans="1:26" ht="15" customHeight="1">
      <c r="A650" s="2"/>
      <c r="B650" s="9"/>
      <c r="C650" s="3"/>
      <c r="D650" s="2"/>
      <c r="E650" s="2"/>
      <c r="F650" s="2"/>
      <c r="G650" s="2"/>
      <c r="H650" s="2"/>
      <c r="I650" s="2"/>
      <c r="J650" s="2"/>
      <c r="K650" s="2"/>
      <c r="L650" s="2"/>
      <c r="M650" s="2"/>
      <c r="N650" s="2"/>
      <c r="O650" s="2"/>
      <c r="P650" s="2"/>
      <c r="Q650" s="2"/>
      <c r="R650" s="2"/>
      <c r="S650" s="2"/>
      <c r="T650" s="2"/>
      <c r="U650" s="2"/>
      <c r="V650" s="2"/>
      <c r="W650" s="2"/>
      <c r="X650" s="2"/>
      <c r="Y650" s="2"/>
      <c r="Z650" s="2"/>
    </row>
    <row r="651" spans="1:26" ht="15" customHeight="1">
      <c r="A651" s="2"/>
      <c r="B651" s="9"/>
      <c r="C651" s="3"/>
      <c r="D651" s="2"/>
      <c r="E651" s="2"/>
      <c r="F651" s="2"/>
      <c r="G651" s="2"/>
      <c r="H651" s="2"/>
      <c r="I651" s="2"/>
      <c r="J651" s="2"/>
      <c r="K651" s="2"/>
      <c r="L651" s="2"/>
      <c r="M651" s="2"/>
      <c r="N651" s="2"/>
      <c r="O651" s="2"/>
      <c r="P651" s="2"/>
      <c r="Q651" s="2"/>
      <c r="R651" s="2"/>
      <c r="S651" s="2"/>
      <c r="T651" s="2"/>
      <c r="U651" s="2"/>
      <c r="V651" s="2"/>
      <c r="W651" s="2"/>
      <c r="X651" s="2"/>
      <c r="Y651" s="2"/>
      <c r="Z651" s="2"/>
    </row>
    <row r="652" spans="1:26" ht="15" customHeight="1">
      <c r="A652" s="2"/>
      <c r="B652" s="9"/>
      <c r="C652" s="3"/>
      <c r="D652" s="2"/>
      <c r="E652" s="2"/>
      <c r="F652" s="2"/>
      <c r="G652" s="2"/>
      <c r="H652" s="2"/>
      <c r="I652" s="2"/>
      <c r="J652" s="2"/>
      <c r="K652" s="2"/>
      <c r="L652" s="2"/>
      <c r="M652" s="2"/>
      <c r="N652" s="2"/>
      <c r="O652" s="2"/>
      <c r="P652" s="2"/>
      <c r="Q652" s="2"/>
      <c r="R652" s="2"/>
      <c r="S652" s="2"/>
      <c r="T652" s="2"/>
      <c r="U652" s="2"/>
      <c r="V652" s="2"/>
      <c r="W652" s="2"/>
      <c r="X652" s="2"/>
      <c r="Y652" s="2"/>
      <c r="Z652" s="2"/>
    </row>
    <row r="653" spans="1:26" ht="15" customHeight="1">
      <c r="A653" s="2"/>
      <c r="B653" s="9"/>
      <c r="C653" s="3"/>
      <c r="D653" s="2"/>
      <c r="E653" s="2"/>
      <c r="F653" s="2"/>
      <c r="G653" s="2"/>
      <c r="H653" s="2"/>
      <c r="I653" s="2"/>
      <c r="J653" s="2"/>
      <c r="K653" s="2"/>
      <c r="L653" s="2"/>
      <c r="M653" s="2"/>
      <c r="N653" s="2"/>
      <c r="O653" s="2"/>
      <c r="P653" s="2"/>
      <c r="Q653" s="2"/>
      <c r="R653" s="2"/>
      <c r="S653" s="2"/>
      <c r="T653" s="2"/>
      <c r="U653" s="2"/>
      <c r="V653" s="2"/>
      <c r="W653" s="2"/>
      <c r="X653" s="2"/>
      <c r="Y653" s="2"/>
      <c r="Z653" s="2"/>
    </row>
    <row r="654" spans="1:26" ht="15" customHeight="1">
      <c r="A654" s="2"/>
      <c r="B654" s="9"/>
      <c r="C654" s="3"/>
      <c r="D654" s="2"/>
      <c r="E654" s="2"/>
      <c r="F654" s="2"/>
      <c r="G654" s="2"/>
      <c r="H654" s="2"/>
      <c r="I654" s="2"/>
      <c r="J654" s="2"/>
      <c r="K654" s="2"/>
      <c r="L654" s="2"/>
      <c r="M654" s="2"/>
      <c r="N654" s="2"/>
      <c r="O654" s="2"/>
      <c r="P654" s="2"/>
      <c r="Q654" s="2"/>
      <c r="R654" s="2"/>
      <c r="S654" s="2"/>
      <c r="T654" s="2"/>
      <c r="U654" s="2"/>
      <c r="V654" s="2"/>
      <c r="W654" s="2"/>
      <c r="X654" s="2"/>
      <c r="Y654" s="2"/>
      <c r="Z654" s="2"/>
    </row>
    <row r="655" spans="1:26" ht="15" customHeight="1">
      <c r="A655" s="2"/>
      <c r="B655" s="9"/>
      <c r="C655" s="3"/>
      <c r="D655" s="2"/>
      <c r="E655" s="2"/>
      <c r="F655" s="2"/>
      <c r="G655" s="2"/>
      <c r="H655" s="2"/>
      <c r="I655" s="2"/>
      <c r="J655" s="2"/>
      <c r="K655" s="2"/>
      <c r="L655" s="2"/>
      <c r="M655" s="2"/>
      <c r="N655" s="2"/>
      <c r="O655" s="2"/>
      <c r="P655" s="2"/>
      <c r="Q655" s="2"/>
      <c r="R655" s="2"/>
      <c r="S655" s="2"/>
      <c r="T655" s="2"/>
      <c r="U655" s="2"/>
      <c r="V655" s="2"/>
      <c r="W655" s="2"/>
      <c r="X655" s="2"/>
      <c r="Y655" s="2"/>
      <c r="Z655" s="2"/>
    </row>
    <row r="656" spans="1:26" ht="15" customHeight="1">
      <c r="A656" s="2"/>
      <c r="B656" s="9"/>
      <c r="C656" s="3"/>
      <c r="D656" s="2"/>
      <c r="E656" s="2"/>
      <c r="F656" s="2"/>
      <c r="G656" s="2"/>
      <c r="H656" s="2"/>
      <c r="I656" s="2"/>
      <c r="J656" s="2"/>
      <c r="K656" s="2"/>
      <c r="L656" s="2"/>
      <c r="M656" s="2"/>
      <c r="N656" s="2"/>
      <c r="O656" s="2"/>
      <c r="P656" s="2"/>
      <c r="Q656" s="2"/>
      <c r="R656" s="2"/>
      <c r="S656" s="2"/>
      <c r="T656" s="2"/>
      <c r="U656" s="2"/>
      <c r="V656" s="2"/>
      <c r="W656" s="2"/>
      <c r="X656" s="2"/>
      <c r="Y656" s="2"/>
      <c r="Z656" s="2"/>
    </row>
    <row r="657" spans="1:26" ht="15" customHeight="1">
      <c r="A657" s="2"/>
      <c r="B657" s="9"/>
      <c r="C657" s="3"/>
      <c r="D657" s="2"/>
      <c r="E657" s="2"/>
      <c r="F657" s="2"/>
      <c r="G657" s="2"/>
      <c r="H657" s="2"/>
      <c r="I657" s="2"/>
      <c r="J657" s="2"/>
      <c r="K657" s="2"/>
      <c r="L657" s="2"/>
      <c r="M657" s="2"/>
      <c r="N657" s="2"/>
      <c r="O657" s="2"/>
      <c r="P657" s="2"/>
      <c r="Q657" s="2"/>
      <c r="R657" s="2"/>
      <c r="S657" s="2"/>
      <c r="T657" s="2"/>
      <c r="U657" s="2"/>
      <c r="V657" s="2"/>
      <c r="W657" s="2"/>
      <c r="X657" s="2"/>
      <c r="Y657" s="2"/>
      <c r="Z657" s="2"/>
    </row>
    <row r="658" spans="1:26" ht="15" customHeight="1">
      <c r="A658" s="2"/>
      <c r="B658" s="9"/>
      <c r="C658" s="3"/>
      <c r="D658" s="2"/>
      <c r="E658" s="2"/>
      <c r="F658" s="2"/>
      <c r="G658" s="2"/>
      <c r="H658" s="2"/>
      <c r="I658" s="2"/>
      <c r="J658" s="2"/>
      <c r="K658" s="2"/>
      <c r="L658" s="2"/>
      <c r="M658" s="2"/>
      <c r="N658" s="2"/>
      <c r="O658" s="2"/>
      <c r="P658" s="2"/>
      <c r="Q658" s="2"/>
      <c r="R658" s="2"/>
      <c r="S658" s="2"/>
      <c r="T658" s="2"/>
      <c r="U658" s="2"/>
      <c r="V658" s="2"/>
      <c r="W658" s="2"/>
      <c r="X658" s="2"/>
      <c r="Y658" s="2"/>
      <c r="Z658" s="2"/>
    </row>
    <row r="659" spans="1:26" ht="15" customHeight="1">
      <c r="A659" s="2"/>
      <c r="B659" s="9"/>
      <c r="C659" s="3"/>
      <c r="D659" s="2"/>
      <c r="E659" s="2"/>
      <c r="F659" s="2"/>
      <c r="G659" s="2"/>
      <c r="H659" s="2"/>
      <c r="I659" s="2"/>
      <c r="J659" s="2"/>
      <c r="K659" s="2"/>
      <c r="L659" s="2"/>
      <c r="M659" s="2"/>
      <c r="N659" s="2"/>
      <c r="O659" s="2"/>
      <c r="P659" s="2"/>
      <c r="Q659" s="2"/>
      <c r="R659" s="2"/>
      <c r="S659" s="2"/>
      <c r="T659" s="2"/>
      <c r="U659" s="2"/>
      <c r="V659" s="2"/>
      <c r="W659" s="2"/>
      <c r="X659" s="2"/>
      <c r="Y659" s="2"/>
      <c r="Z659" s="2"/>
    </row>
    <row r="660" spans="1:26" ht="15" customHeight="1">
      <c r="A660" s="2"/>
      <c r="B660" s="9"/>
      <c r="C660" s="3"/>
      <c r="D660" s="2"/>
      <c r="E660" s="2"/>
      <c r="F660" s="2"/>
      <c r="G660" s="2"/>
      <c r="H660" s="2"/>
      <c r="I660" s="2"/>
      <c r="J660" s="2"/>
      <c r="K660" s="2"/>
      <c r="L660" s="2"/>
      <c r="M660" s="2"/>
      <c r="N660" s="2"/>
      <c r="O660" s="2"/>
      <c r="P660" s="2"/>
      <c r="Q660" s="2"/>
      <c r="R660" s="2"/>
      <c r="S660" s="2"/>
      <c r="T660" s="2"/>
      <c r="U660" s="2"/>
      <c r="V660" s="2"/>
      <c r="W660" s="2"/>
      <c r="X660" s="2"/>
      <c r="Y660" s="2"/>
      <c r="Z660" s="2"/>
    </row>
    <row r="661" spans="1:26" ht="15" customHeight="1">
      <c r="A661" s="2"/>
      <c r="B661" s="9"/>
      <c r="C661" s="3"/>
      <c r="D661" s="2"/>
      <c r="E661" s="2"/>
      <c r="F661" s="2"/>
      <c r="G661" s="2"/>
      <c r="H661" s="2"/>
      <c r="I661" s="2"/>
      <c r="J661" s="2"/>
      <c r="K661" s="2"/>
      <c r="L661" s="2"/>
      <c r="M661" s="2"/>
      <c r="N661" s="2"/>
      <c r="O661" s="2"/>
      <c r="P661" s="2"/>
      <c r="Q661" s="2"/>
      <c r="R661" s="2"/>
      <c r="S661" s="2"/>
      <c r="T661" s="2"/>
      <c r="U661" s="2"/>
      <c r="V661" s="2"/>
      <c r="W661" s="2"/>
      <c r="X661" s="2"/>
      <c r="Y661" s="2"/>
      <c r="Z661" s="2"/>
    </row>
    <row r="662" spans="1:26" ht="15" customHeight="1">
      <c r="A662" s="2"/>
      <c r="B662" s="9"/>
      <c r="C662" s="3"/>
      <c r="D662" s="2"/>
      <c r="E662" s="2"/>
      <c r="F662" s="2"/>
      <c r="G662" s="2"/>
      <c r="H662" s="2"/>
      <c r="I662" s="2"/>
      <c r="J662" s="2"/>
      <c r="K662" s="2"/>
      <c r="L662" s="2"/>
      <c r="M662" s="2"/>
      <c r="N662" s="2"/>
      <c r="O662" s="2"/>
      <c r="P662" s="2"/>
      <c r="Q662" s="2"/>
      <c r="R662" s="2"/>
      <c r="S662" s="2"/>
      <c r="T662" s="2"/>
      <c r="U662" s="2"/>
      <c r="V662" s="2"/>
      <c r="W662" s="2"/>
      <c r="X662" s="2"/>
      <c r="Y662" s="2"/>
      <c r="Z662" s="2"/>
    </row>
    <row r="663" spans="1:26" ht="15" customHeight="1">
      <c r="A663" s="2"/>
      <c r="B663" s="9"/>
      <c r="C663" s="3"/>
      <c r="D663" s="2"/>
      <c r="E663" s="2"/>
      <c r="F663" s="2"/>
      <c r="G663" s="2"/>
      <c r="H663" s="2"/>
      <c r="I663" s="2"/>
      <c r="J663" s="2"/>
      <c r="K663" s="2"/>
      <c r="L663" s="2"/>
      <c r="M663" s="2"/>
      <c r="N663" s="2"/>
      <c r="O663" s="2"/>
      <c r="P663" s="2"/>
      <c r="Q663" s="2"/>
      <c r="R663" s="2"/>
      <c r="S663" s="2"/>
      <c r="T663" s="2"/>
      <c r="U663" s="2"/>
      <c r="V663" s="2"/>
      <c r="W663" s="2"/>
      <c r="X663" s="2"/>
      <c r="Y663" s="2"/>
      <c r="Z663" s="2"/>
    </row>
    <row r="664" spans="1:26" ht="15" customHeight="1">
      <c r="A664" s="2"/>
      <c r="B664" s="9"/>
      <c r="C664" s="3"/>
      <c r="D664" s="2"/>
      <c r="E664" s="2"/>
      <c r="F664" s="2"/>
      <c r="G664" s="2"/>
      <c r="H664" s="2"/>
      <c r="I664" s="2"/>
      <c r="J664" s="2"/>
      <c r="K664" s="2"/>
      <c r="L664" s="2"/>
      <c r="M664" s="2"/>
      <c r="N664" s="2"/>
      <c r="O664" s="2"/>
      <c r="P664" s="2"/>
      <c r="Q664" s="2"/>
      <c r="R664" s="2"/>
      <c r="S664" s="2"/>
      <c r="T664" s="2"/>
      <c r="U664" s="2"/>
      <c r="V664" s="2"/>
      <c r="W664" s="2"/>
      <c r="X664" s="2"/>
      <c r="Y664" s="2"/>
      <c r="Z664" s="2"/>
    </row>
    <row r="665" spans="1:26" ht="15" customHeight="1">
      <c r="A665" s="2"/>
      <c r="B665" s="9"/>
      <c r="C665" s="3"/>
      <c r="D665" s="2"/>
      <c r="E665" s="2"/>
      <c r="F665" s="2"/>
      <c r="G665" s="2"/>
      <c r="H665" s="2"/>
      <c r="I665" s="2"/>
      <c r="J665" s="2"/>
      <c r="K665" s="2"/>
      <c r="L665" s="2"/>
      <c r="M665" s="2"/>
      <c r="N665" s="2"/>
      <c r="O665" s="2"/>
      <c r="P665" s="2"/>
      <c r="Q665" s="2"/>
      <c r="R665" s="2"/>
      <c r="S665" s="2"/>
      <c r="T665" s="2"/>
      <c r="U665" s="2"/>
      <c r="V665" s="2"/>
      <c r="W665" s="2"/>
      <c r="X665" s="2"/>
      <c r="Y665" s="2"/>
      <c r="Z665" s="2"/>
    </row>
    <row r="666" spans="1:26" ht="15" customHeight="1">
      <c r="A666" s="2"/>
      <c r="B666" s="9"/>
      <c r="C666" s="3"/>
      <c r="D666" s="2"/>
      <c r="E666" s="2"/>
      <c r="F666" s="2"/>
      <c r="G666" s="2"/>
      <c r="H666" s="2"/>
      <c r="I666" s="2"/>
      <c r="J666" s="2"/>
      <c r="K666" s="2"/>
      <c r="L666" s="2"/>
      <c r="M666" s="2"/>
      <c r="N666" s="2"/>
      <c r="O666" s="2"/>
      <c r="P666" s="2"/>
      <c r="Q666" s="2"/>
      <c r="R666" s="2"/>
      <c r="S666" s="2"/>
      <c r="T666" s="2"/>
      <c r="U666" s="2"/>
      <c r="V666" s="2"/>
      <c r="W666" s="2"/>
      <c r="X666" s="2"/>
      <c r="Y666" s="2"/>
      <c r="Z666" s="2"/>
    </row>
    <row r="667" spans="1:26" ht="15" customHeight="1">
      <c r="A667" s="2"/>
      <c r="B667" s="9"/>
      <c r="C667" s="3"/>
      <c r="D667" s="2"/>
      <c r="E667" s="2"/>
      <c r="F667" s="2"/>
      <c r="G667" s="2"/>
      <c r="H667" s="2"/>
      <c r="I667" s="2"/>
      <c r="J667" s="2"/>
      <c r="K667" s="2"/>
      <c r="L667" s="2"/>
      <c r="M667" s="2"/>
      <c r="N667" s="2"/>
      <c r="O667" s="2"/>
      <c r="P667" s="2"/>
      <c r="Q667" s="2"/>
      <c r="R667" s="2"/>
      <c r="S667" s="2"/>
      <c r="T667" s="2"/>
      <c r="U667" s="2"/>
      <c r="V667" s="2"/>
      <c r="W667" s="2"/>
      <c r="X667" s="2"/>
      <c r="Y667" s="2"/>
      <c r="Z667" s="2"/>
    </row>
    <row r="668" spans="1:26" ht="15" customHeight="1">
      <c r="A668" s="2"/>
      <c r="B668" s="9"/>
      <c r="C668" s="3"/>
      <c r="D668" s="2"/>
      <c r="E668" s="2"/>
      <c r="F668" s="2"/>
      <c r="G668" s="2"/>
      <c r="H668" s="2"/>
      <c r="I668" s="2"/>
      <c r="J668" s="2"/>
      <c r="K668" s="2"/>
      <c r="L668" s="2"/>
      <c r="M668" s="2"/>
      <c r="N668" s="2"/>
      <c r="O668" s="2"/>
      <c r="P668" s="2"/>
      <c r="Q668" s="2"/>
      <c r="R668" s="2"/>
      <c r="S668" s="2"/>
      <c r="T668" s="2"/>
      <c r="U668" s="2"/>
      <c r="V668" s="2"/>
      <c r="W668" s="2"/>
      <c r="X668" s="2"/>
      <c r="Y668" s="2"/>
      <c r="Z668" s="2"/>
    </row>
    <row r="669" spans="1:26" ht="15" customHeight="1">
      <c r="A669" s="2"/>
      <c r="B669" s="9"/>
      <c r="C669" s="3"/>
      <c r="D669" s="2"/>
      <c r="E669" s="2"/>
      <c r="F669" s="2"/>
      <c r="G669" s="2"/>
      <c r="H669" s="2"/>
      <c r="I669" s="2"/>
      <c r="J669" s="2"/>
      <c r="K669" s="2"/>
      <c r="L669" s="2"/>
      <c r="M669" s="2"/>
      <c r="N669" s="2"/>
      <c r="O669" s="2"/>
      <c r="P669" s="2"/>
      <c r="Q669" s="2"/>
      <c r="R669" s="2"/>
      <c r="S669" s="2"/>
      <c r="T669" s="2"/>
      <c r="U669" s="2"/>
      <c r="V669" s="2"/>
      <c r="W669" s="2"/>
      <c r="X669" s="2"/>
      <c r="Y669" s="2"/>
      <c r="Z669" s="2"/>
    </row>
    <row r="670" spans="1:26" ht="15" customHeight="1">
      <c r="A670" s="2"/>
      <c r="B670" s="9"/>
      <c r="C670" s="3"/>
      <c r="D670" s="2"/>
      <c r="E670" s="2"/>
      <c r="F670" s="2"/>
      <c r="G670" s="2"/>
      <c r="H670" s="2"/>
      <c r="I670" s="2"/>
      <c r="J670" s="2"/>
      <c r="K670" s="2"/>
      <c r="L670" s="2"/>
      <c r="M670" s="2"/>
      <c r="N670" s="2"/>
      <c r="O670" s="2"/>
      <c r="P670" s="2"/>
      <c r="Q670" s="2"/>
      <c r="R670" s="2"/>
      <c r="S670" s="2"/>
      <c r="T670" s="2"/>
      <c r="U670" s="2"/>
      <c r="V670" s="2"/>
      <c r="W670" s="2"/>
      <c r="X670" s="2"/>
      <c r="Y670" s="2"/>
      <c r="Z670" s="2"/>
    </row>
    <row r="671" spans="1:26" ht="15" customHeight="1">
      <c r="A671" s="2"/>
      <c r="B671" s="9"/>
      <c r="C671" s="3"/>
      <c r="D671" s="2"/>
      <c r="E671" s="2"/>
      <c r="F671" s="2"/>
      <c r="G671" s="2"/>
      <c r="H671" s="2"/>
      <c r="I671" s="2"/>
      <c r="J671" s="2"/>
      <c r="K671" s="2"/>
      <c r="L671" s="2"/>
      <c r="M671" s="2"/>
      <c r="N671" s="2"/>
      <c r="O671" s="2"/>
      <c r="P671" s="2"/>
      <c r="Q671" s="2"/>
      <c r="R671" s="2"/>
      <c r="S671" s="2"/>
      <c r="T671" s="2"/>
      <c r="U671" s="2"/>
      <c r="V671" s="2"/>
      <c r="W671" s="2"/>
      <c r="X671" s="2"/>
      <c r="Y671" s="2"/>
      <c r="Z671" s="2"/>
    </row>
    <row r="672" spans="1:26" ht="15" customHeight="1">
      <c r="A672" s="2"/>
      <c r="B672" s="9"/>
      <c r="C672" s="3"/>
      <c r="D672" s="2"/>
      <c r="E672" s="2"/>
      <c r="F672" s="2"/>
      <c r="G672" s="2"/>
      <c r="H672" s="2"/>
      <c r="I672" s="2"/>
      <c r="J672" s="2"/>
      <c r="K672" s="2"/>
      <c r="L672" s="2"/>
      <c r="M672" s="2"/>
      <c r="N672" s="2"/>
      <c r="O672" s="2"/>
      <c r="P672" s="2"/>
      <c r="Q672" s="2"/>
      <c r="R672" s="2"/>
      <c r="S672" s="2"/>
      <c r="T672" s="2"/>
      <c r="U672" s="2"/>
      <c r="V672" s="2"/>
      <c r="W672" s="2"/>
      <c r="X672" s="2"/>
      <c r="Y672" s="2"/>
      <c r="Z672" s="2"/>
    </row>
    <row r="673" spans="1:26" ht="15" customHeight="1">
      <c r="A673" s="2"/>
      <c r="B673" s="9"/>
      <c r="C673" s="3"/>
      <c r="D673" s="2"/>
      <c r="E673" s="2"/>
      <c r="F673" s="2"/>
      <c r="G673" s="2"/>
      <c r="H673" s="2"/>
      <c r="I673" s="2"/>
      <c r="J673" s="2"/>
      <c r="K673" s="2"/>
      <c r="L673" s="2"/>
      <c r="M673" s="2"/>
      <c r="N673" s="2"/>
      <c r="O673" s="2"/>
      <c r="P673" s="2"/>
      <c r="Q673" s="2"/>
      <c r="R673" s="2"/>
      <c r="S673" s="2"/>
      <c r="T673" s="2"/>
      <c r="U673" s="2"/>
      <c r="V673" s="2"/>
      <c r="W673" s="2"/>
      <c r="X673" s="2"/>
      <c r="Y673" s="2"/>
      <c r="Z673" s="2"/>
    </row>
    <row r="674" spans="1:26" ht="15" customHeight="1">
      <c r="A674" s="2"/>
      <c r="B674" s="9"/>
      <c r="C674" s="3"/>
      <c r="D674" s="2"/>
      <c r="E674" s="2"/>
      <c r="F674" s="2"/>
      <c r="G674" s="2"/>
      <c r="H674" s="2"/>
      <c r="I674" s="2"/>
      <c r="J674" s="2"/>
      <c r="K674" s="2"/>
      <c r="L674" s="2"/>
      <c r="M674" s="2"/>
      <c r="N674" s="2"/>
      <c r="O674" s="2"/>
      <c r="P674" s="2"/>
      <c r="Q674" s="2"/>
      <c r="R674" s="2"/>
      <c r="S674" s="2"/>
      <c r="T674" s="2"/>
      <c r="U674" s="2"/>
      <c r="V674" s="2"/>
      <c r="W674" s="2"/>
      <c r="X674" s="2"/>
      <c r="Y674" s="2"/>
      <c r="Z674" s="2"/>
    </row>
    <row r="675" spans="1:26" ht="15" customHeight="1">
      <c r="A675" s="2"/>
      <c r="B675" s="9"/>
      <c r="C675" s="3"/>
      <c r="D675" s="2"/>
      <c r="E675" s="2"/>
      <c r="F675" s="2"/>
      <c r="G675" s="2"/>
      <c r="H675" s="2"/>
      <c r="I675" s="2"/>
      <c r="J675" s="2"/>
      <c r="K675" s="2"/>
      <c r="L675" s="2"/>
      <c r="M675" s="2"/>
      <c r="N675" s="2"/>
      <c r="O675" s="2"/>
      <c r="P675" s="2"/>
      <c r="Q675" s="2"/>
      <c r="R675" s="2"/>
      <c r="S675" s="2"/>
      <c r="T675" s="2"/>
      <c r="U675" s="2"/>
      <c r="V675" s="2"/>
      <c r="W675" s="2"/>
      <c r="X675" s="2"/>
      <c r="Y675" s="2"/>
      <c r="Z675" s="2"/>
    </row>
    <row r="676" spans="1:26" ht="15" customHeight="1">
      <c r="A676" s="2"/>
      <c r="B676" s="9"/>
      <c r="C676" s="3"/>
      <c r="D676" s="2"/>
      <c r="E676" s="2"/>
      <c r="F676" s="2"/>
      <c r="G676" s="2"/>
      <c r="H676" s="2"/>
      <c r="I676" s="2"/>
      <c r="J676" s="2"/>
      <c r="K676" s="2"/>
      <c r="L676" s="2"/>
      <c r="M676" s="2"/>
      <c r="N676" s="2"/>
      <c r="O676" s="2"/>
      <c r="P676" s="2"/>
      <c r="Q676" s="2"/>
      <c r="R676" s="2"/>
      <c r="S676" s="2"/>
      <c r="T676" s="2"/>
      <c r="U676" s="2"/>
      <c r="V676" s="2"/>
      <c r="W676" s="2"/>
      <c r="X676" s="2"/>
      <c r="Y676" s="2"/>
      <c r="Z676" s="2"/>
    </row>
    <row r="677" spans="1:26" ht="15" customHeight="1">
      <c r="A677" s="2"/>
      <c r="B677" s="9"/>
      <c r="C677" s="3"/>
      <c r="D677" s="2"/>
      <c r="E677" s="2"/>
      <c r="F677" s="2"/>
      <c r="G677" s="2"/>
      <c r="H677" s="2"/>
      <c r="I677" s="2"/>
      <c r="J677" s="2"/>
      <c r="K677" s="2"/>
      <c r="L677" s="2"/>
      <c r="M677" s="2"/>
      <c r="N677" s="2"/>
      <c r="O677" s="2"/>
      <c r="P677" s="2"/>
      <c r="Q677" s="2"/>
      <c r="R677" s="2"/>
      <c r="S677" s="2"/>
      <c r="T677" s="2"/>
      <c r="U677" s="2"/>
      <c r="V677" s="2"/>
      <c r="W677" s="2"/>
      <c r="X677" s="2"/>
      <c r="Y677" s="2"/>
      <c r="Z677" s="2"/>
    </row>
    <row r="678" spans="1:26" ht="15" customHeight="1">
      <c r="A678" s="2"/>
      <c r="B678" s="9"/>
      <c r="C678" s="3"/>
      <c r="D678" s="2"/>
      <c r="E678" s="2"/>
      <c r="F678" s="2"/>
      <c r="G678" s="2"/>
      <c r="H678" s="2"/>
      <c r="I678" s="2"/>
      <c r="J678" s="2"/>
      <c r="K678" s="2"/>
      <c r="L678" s="2"/>
      <c r="M678" s="2"/>
      <c r="N678" s="2"/>
      <c r="O678" s="2"/>
      <c r="P678" s="2"/>
      <c r="Q678" s="2"/>
      <c r="R678" s="2"/>
      <c r="S678" s="2"/>
      <c r="T678" s="2"/>
      <c r="U678" s="2"/>
      <c r="V678" s="2"/>
      <c r="W678" s="2"/>
      <c r="X678" s="2"/>
      <c r="Y678" s="2"/>
      <c r="Z678" s="2"/>
    </row>
    <row r="679" spans="1:26" ht="15" customHeight="1">
      <c r="A679" s="2"/>
      <c r="B679" s="9"/>
      <c r="C679" s="3"/>
      <c r="D679" s="2"/>
      <c r="E679" s="2"/>
      <c r="F679" s="2"/>
      <c r="G679" s="2"/>
      <c r="H679" s="2"/>
      <c r="I679" s="2"/>
      <c r="J679" s="2"/>
      <c r="K679" s="2"/>
      <c r="L679" s="2"/>
      <c r="M679" s="2"/>
      <c r="N679" s="2"/>
      <c r="O679" s="2"/>
      <c r="P679" s="2"/>
      <c r="Q679" s="2"/>
      <c r="R679" s="2"/>
      <c r="S679" s="2"/>
      <c r="T679" s="2"/>
      <c r="U679" s="2"/>
      <c r="V679" s="2"/>
      <c r="W679" s="2"/>
      <c r="X679" s="2"/>
      <c r="Y679" s="2"/>
      <c r="Z679" s="2"/>
    </row>
    <row r="680" spans="1:26" ht="15" customHeight="1">
      <c r="A680" s="2"/>
      <c r="B680" s="9"/>
      <c r="C680" s="3"/>
      <c r="D680" s="2"/>
      <c r="E680" s="2"/>
      <c r="F680" s="2"/>
      <c r="G680" s="2"/>
      <c r="H680" s="2"/>
      <c r="I680" s="2"/>
      <c r="J680" s="2"/>
      <c r="K680" s="2"/>
      <c r="L680" s="2"/>
      <c r="M680" s="2"/>
      <c r="N680" s="2"/>
      <c r="O680" s="2"/>
      <c r="P680" s="2"/>
      <c r="Q680" s="2"/>
      <c r="R680" s="2"/>
      <c r="S680" s="2"/>
      <c r="T680" s="2"/>
      <c r="U680" s="2"/>
      <c r="V680" s="2"/>
      <c r="W680" s="2"/>
      <c r="X680" s="2"/>
      <c r="Y680" s="2"/>
      <c r="Z680" s="2"/>
    </row>
    <row r="681" spans="1:26" ht="15" customHeight="1">
      <c r="A681" s="2"/>
      <c r="B681" s="9"/>
      <c r="C681" s="3"/>
      <c r="D681" s="2"/>
      <c r="E681" s="2"/>
      <c r="F681" s="2"/>
      <c r="G681" s="2"/>
      <c r="H681" s="2"/>
      <c r="I681" s="2"/>
      <c r="J681" s="2"/>
      <c r="K681" s="2"/>
      <c r="L681" s="2"/>
      <c r="M681" s="2"/>
      <c r="N681" s="2"/>
      <c r="O681" s="2"/>
      <c r="P681" s="2"/>
      <c r="Q681" s="2"/>
      <c r="R681" s="2"/>
      <c r="S681" s="2"/>
      <c r="T681" s="2"/>
      <c r="U681" s="2"/>
      <c r="V681" s="2"/>
      <c r="W681" s="2"/>
      <c r="X681" s="2"/>
      <c r="Y681" s="2"/>
      <c r="Z681" s="2"/>
    </row>
    <row r="682" spans="1:26" ht="15" customHeight="1">
      <c r="A682" s="2"/>
      <c r="B682" s="9"/>
      <c r="C682" s="3"/>
      <c r="D682" s="2"/>
      <c r="E682" s="2"/>
      <c r="F682" s="2"/>
      <c r="G682" s="2"/>
      <c r="H682" s="2"/>
      <c r="I682" s="2"/>
      <c r="J682" s="2"/>
      <c r="K682" s="2"/>
      <c r="L682" s="2"/>
      <c r="M682" s="2"/>
      <c r="N682" s="2"/>
      <c r="O682" s="2"/>
      <c r="P682" s="2"/>
      <c r="Q682" s="2"/>
      <c r="R682" s="2"/>
      <c r="S682" s="2"/>
      <c r="T682" s="2"/>
      <c r="U682" s="2"/>
      <c r="V682" s="2"/>
      <c r="W682" s="2"/>
      <c r="X682" s="2"/>
      <c r="Y682" s="2"/>
      <c r="Z682" s="2"/>
    </row>
    <row r="683" spans="1:26" ht="15" customHeight="1">
      <c r="A683" s="2"/>
      <c r="B683" s="9"/>
      <c r="C683" s="3"/>
      <c r="D683" s="2"/>
      <c r="E683" s="2"/>
      <c r="F683" s="2"/>
      <c r="G683" s="2"/>
      <c r="H683" s="2"/>
      <c r="I683" s="2"/>
      <c r="J683" s="2"/>
      <c r="K683" s="2"/>
      <c r="L683" s="2"/>
      <c r="M683" s="2"/>
      <c r="N683" s="2"/>
      <c r="O683" s="2"/>
      <c r="P683" s="2"/>
      <c r="Q683" s="2"/>
      <c r="R683" s="2"/>
      <c r="S683" s="2"/>
      <c r="T683" s="2"/>
      <c r="U683" s="2"/>
      <c r="V683" s="2"/>
      <c r="W683" s="2"/>
      <c r="X683" s="2"/>
      <c r="Y683" s="2"/>
      <c r="Z683" s="2"/>
    </row>
    <row r="684" spans="1:26" ht="15" customHeight="1">
      <c r="A684" s="2"/>
      <c r="B684" s="9"/>
      <c r="C684" s="3"/>
      <c r="D684" s="2"/>
      <c r="E684" s="2"/>
      <c r="F684" s="2"/>
      <c r="G684" s="2"/>
      <c r="H684" s="2"/>
      <c r="I684" s="2"/>
      <c r="J684" s="2"/>
      <c r="K684" s="2"/>
      <c r="L684" s="2"/>
      <c r="M684" s="2"/>
      <c r="N684" s="2"/>
      <c r="O684" s="2"/>
      <c r="P684" s="2"/>
      <c r="Q684" s="2"/>
      <c r="R684" s="2"/>
      <c r="S684" s="2"/>
      <c r="T684" s="2"/>
      <c r="U684" s="2"/>
      <c r="V684" s="2"/>
      <c r="W684" s="2"/>
      <c r="X684" s="2"/>
      <c r="Y684" s="2"/>
      <c r="Z684" s="2"/>
    </row>
    <row r="685" spans="1:26" ht="15" customHeight="1">
      <c r="A685" s="2"/>
      <c r="B685" s="9"/>
      <c r="C685" s="3"/>
      <c r="D685" s="2"/>
      <c r="E685" s="2"/>
      <c r="F685" s="2"/>
      <c r="G685" s="2"/>
      <c r="H685" s="2"/>
      <c r="I685" s="2"/>
      <c r="J685" s="2"/>
      <c r="K685" s="2"/>
      <c r="L685" s="2"/>
      <c r="M685" s="2"/>
      <c r="N685" s="2"/>
      <c r="O685" s="2"/>
      <c r="P685" s="2"/>
      <c r="Q685" s="2"/>
      <c r="R685" s="2"/>
      <c r="S685" s="2"/>
      <c r="T685" s="2"/>
      <c r="U685" s="2"/>
      <c r="V685" s="2"/>
      <c r="W685" s="2"/>
      <c r="X685" s="2"/>
      <c r="Y685" s="2"/>
      <c r="Z685" s="2"/>
    </row>
    <row r="686" spans="1:26" ht="15" customHeight="1">
      <c r="A686" s="2"/>
      <c r="B686" s="9"/>
      <c r="C686" s="3"/>
      <c r="D686" s="2"/>
      <c r="E686" s="2"/>
      <c r="F686" s="2"/>
      <c r="G686" s="2"/>
      <c r="H686" s="2"/>
      <c r="I686" s="2"/>
      <c r="J686" s="2"/>
      <c r="K686" s="2"/>
      <c r="L686" s="2"/>
      <c r="M686" s="2"/>
      <c r="N686" s="2"/>
      <c r="O686" s="2"/>
      <c r="P686" s="2"/>
      <c r="Q686" s="2"/>
      <c r="R686" s="2"/>
      <c r="S686" s="2"/>
      <c r="T686" s="2"/>
      <c r="U686" s="2"/>
      <c r="V686" s="2"/>
      <c r="W686" s="2"/>
      <c r="X686" s="2"/>
      <c r="Y686" s="2"/>
      <c r="Z686" s="2"/>
    </row>
    <row r="687" spans="1:26" ht="15" customHeight="1">
      <c r="A687" s="2"/>
      <c r="B687" s="9"/>
      <c r="C687" s="3"/>
      <c r="D687" s="2"/>
      <c r="E687" s="2"/>
      <c r="F687" s="2"/>
      <c r="G687" s="2"/>
      <c r="H687" s="2"/>
      <c r="I687" s="2"/>
      <c r="J687" s="2"/>
      <c r="K687" s="2"/>
      <c r="L687" s="2"/>
      <c r="M687" s="2"/>
      <c r="N687" s="2"/>
      <c r="O687" s="2"/>
      <c r="P687" s="2"/>
      <c r="Q687" s="2"/>
      <c r="R687" s="2"/>
      <c r="S687" s="2"/>
      <c r="T687" s="2"/>
      <c r="U687" s="2"/>
      <c r="V687" s="2"/>
      <c r="W687" s="2"/>
      <c r="X687" s="2"/>
      <c r="Y687" s="2"/>
      <c r="Z687" s="2"/>
    </row>
    <row r="688" spans="1:26" ht="15" customHeight="1">
      <c r="A688" s="2"/>
      <c r="B688" s="9"/>
      <c r="C688" s="3"/>
      <c r="D688" s="2"/>
      <c r="E688" s="2"/>
      <c r="F688" s="2"/>
      <c r="G688" s="2"/>
      <c r="H688" s="2"/>
      <c r="I688" s="2"/>
      <c r="J688" s="2"/>
      <c r="K688" s="2"/>
      <c r="L688" s="2"/>
      <c r="M688" s="2"/>
      <c r="N688" s="2"/>
      <c r="O688" s="2"/>
      <c r="P688" s="2"/>
      <c r="Q688" s="2"/>
      <c r="R688" s="2"/>
      <c r="S688" s="2"/>
      <c r="T688" s="2"/>
      <c r="U688" s="2"/>
      <c r="V688" s="2"/>
      <c r="W688" s="2"/>
      <c r="X688" s="2"/>
      <c r="Y688" s="2"/>
      <c r="Z688" s="2"/>
    </row>
    <row r="689" spans="1:26" ht="15" customHeight="1">
      <c r="A689" s="2"/>
      <c r="B689" s="9"/>
      <c r="C689" s="3"/>
      <c r="D689" s="2"/>
      <c r="E689" s="2"/>
      <c r="F689" s="2"/>
      <c r="G689" s="2"/>
      <c r="H689" s="2"/>
      <c r="I689" s="2"/>
      <c r="J689" s="2"/>
      <c r="K689" s="2"/>
      <c r="L689" s="2"/>
      <c r="M689" s="2"/>
      <c r="N689" s="2"/>
      <c r="O689" s="2"/>
      <c r="P689" s="2"/>
      <c r="Q689" s="2"/>
      <c r="R689" s="2"/>
      <c r="S689" s="2"/>
      <c r="T689" s="2"/>
      <c r="U689" s="2"/>
      <c r="V689" s="2"/>
      <c r="W689" s="2"/>
      <c r="X689" s="2"/>
      <c r="Y689" s="2"/>
      <c r="Z689" s="2"/>
    </row>
    <row r="690" spans="1:26" ht="15" customHeight="1">
      <c r="A690" s="2"/>
      <c r="B690" s="9"/>
      <c r="C690" s="3"/>
      <c r="D690" s="2"/>
      <c r="E690" s="2"/>
      <c r="F690" s="2"/>
      <c r="G690" s="2"/>
      <c r="H690" s="2"/>
      <c r="I690" s="2"/>
      <c r="J690" s="2"/>
      <c r="K690" s="2"/>
      <c r="L690" s="2"/>
      <c r="M690" s="2"/>
      <c r="N690" s="2"/>
      <c r="O690" s="2"/>
      <c r="P690" s="2"/>
      <c r="Q690" s="2"/>
      <c r="R690" s="2"/>
      <c r="S690" s="2"/>
      <c r="T690" s="2"/>
      <c r="U690" s="2"/>
      <c r="V690" s="2"/>
      <c r="W690" s="2"/>
      <c r="X690" s="2"/>
      <c r="Y690" s="2"/>
      <c r="Z690" s="2"/>
    </row>
    <row r="691" spans="1:26" ht="15" customHeight="1">
      <c r="A691" s="2"/>
      <c r="B691" s="9"/>
      <c r="C691" s="3"/>
      <c r="D691" s="2"/>
      <c r="E691" s="2"/>
      <c r="F691" s="2"/>
      <c r="G691" s="2"/>
      <c r="H691" s="2"/>
      <c r="I691" s="2"/>
      <c r="J691" s="2"/>
      <c r="K691" s="2"/>
      <c r="L691" s="2"/>
      <c r="M691" s="2"/>
      <c r="N691" s="2"/>
      <c r="O691" s="2"/>
      <c r="P691" s="2"/>
      <c r="Q691" s="2"/>
      <c r="R691" s="2"/>
      <c r="S691" s="2"/>
      <c r="T691" s="2"/>
      <c r="U691" s="2"/>
      <c r="V691" s="2"/>
      <c r="W691" s="2"/>
      <c r="X691" s="2"/>
      <c r="Y691" s="2"/>
      <c r="Z691" s="2"/>
    </row>
    <row r="692" spans="1:26" ht="15" customHeight="1">
      <c r="A692" s="2"/>
      <c r="B692" s="9"/>
      <c r="C692" s="3"/>
      <c r="D692" s="2"/>
      <c r="E692" s="2"/>
      <c r="F692" s="2"/>
      <c r="G692" s="2"/>
      <c r="H692" s="2"/>
      <c r="I692" s="2"/>
      <c r="J692" s="2"/>
      <c r="K692" s="2"/>
      <c r="L692" s="2"/>
      <c r="M692" s="2"/>
      <c r="N692" s="2"/>
      <c r="O692" s="2"/>
      <c r="P692" s="2"/>
      <c r="Q692" s="2"/>
      <c r="R692" s="2"/>
      <c r="S692" s="2"/>
      <c r="T692" s="2"/>
      <c r="U692" s="2"/>
      <c r="V692" s="2"/>
      <c r="W692" s="2"/>
      <c r="X692" s="2"/>
      <c r="Y692" s="2"/>
      <c r="Z692" s="2"/>
    </row>
    <row r="693" spans="1:26" ht="15" customHeight="1">
      <c r="A693" s="2"/>
      <c r="B693" s="9"/>
      <c r="C693" s="3"/>
      <c r="D693" s="2"/>
      <c r="E693" s="2"/>
      <c r="F693" s="2"/>
      <c r="G693" s="2"/>
      <c r="H693" s="2"/>
      <c r="I693" s="2"/>
      <c r="J693" s="2"/>
      <c r="K693" s="2"/>
      <c r="L693" s="2"/>
      <c r="M693" s="2"/>
      <c r="N693" s="2"/>
      <c r="O693" s="2"/>
      <c r="P693" s="2"/>
      <c r="Q693" s="2"/>
      <c r="R693" s="2"/>
      <c r="S693" s="2"/>
      <c r="T693" s="2"/>
      <c r="U693" s="2"/>
      <c r="V693" s="2"/>
      <c r="W693" s="2"/>
      <c r="X693" s="2"/>
      <c r="Y693" s="2"/>
      <c r="Z693" s="2"/>
    </row>
    <row r="694" spans="1:26" ht="15" customHeight="1">
      <c r="A694" s="2"/>
      <c r="B694" s="9"/>
      <c r="C694" s="3"/>
      <c r="D694" s="2"/>
      <c r="E694" s="2"/>
      <c r="F694" s="2"/>
      <c r="G694" s="2"/>
      <c r="H694" s="2"/>
      <c r="I694" s="2"/>
      <c r="J694" s="2"/>
      <c r="K694" s="2"/>
      <c r="L694" s="2"/>
      <c r="M694" s="2"/>
      <c r="N694" s="2"/>
      <c r="O694" s="2"/>
      <c r="P694" s="2"/>
      <c r="Q694" s="2"/>
      <c r="R694" s="2"/>
      <c r="S694" s="2"/>
      <c r="T694" s="2"/>
      <c r="U694" s="2"/>
      <c r="V694" s="2"/>
      <c r="W694" s="2"/>
      <c r="X694" s="2"/>
      <c r="Y694" s="2"/>
      <c r="Z694" s="2"/>
    </row>
    <row r="695" spans="1:26" ht="15" customHeight="1">
      <c r="A695" s="2"/>
      <c r="B695" s="9"/>
      <c r="C695" s="3"/>
      <c r="D695" s="2"/>
      <c r="E695" s="2"/>
      <c r="F695" s="2"/>
      <c r="G695" s="2"/>
      <c r="H695" s="2"/>
      <c r="I695" s="2"/>
      <c r="J695" s="2"/>
      <c r="K695" s="2"/>
      <c r="L695" s="2"/>
      <c r="M695" s="2"/>
      <c r="N695" s="2"/>
      <c r="O695" s="2"/>
      <c r="P695" s="2"/>
      <c r="Q695" s="2"/>
      <c r="R695" s="2"/>
      <c r="S695" s="2"/>
      <c r="T695" s="2"/>
      <c r="U695" s="2"/>
      <c r="V695" s="2"/>
      <c r="W695" s="2"/>
      <c r="X695" s="2"/>
      <c r="Y695" s="2"/>
      <c r="Z695" s="2"/>
    </row>
    <row r="696" spans="1:26" ht="15" customHeight="1">
      <c r="A696" s="2"/>
      <c r="B696" s="9"/>
      <c r="C696" s="3"/>
      <c r="D696" s="2"/>
      <c r="E696" s="2"/>
      <c r="F696" s="2"/>
      <c r="G696" s="2"/>
      <c r="H696" s="2"/>
      <c r="I696" s="2"/>
      <c r="J696" s="2"/>
      <c r="K696" s="2"/>
      <c r="L696" s="2"/>
      <c r="M696" s="2"/>
      <c r="N696" s="2"/>
      <c r="O696" s="2"/>
      <c r="P696" s="2"/>
      <c r="Q696" s="2"/>
      <c r="R696" s="2"/>
      <c r="S696" s="2"/>
      <c r="T696" s="2"/>
      <c r="U696" s="2"/>
      <c r="V696" s="2"/>
      <c r="W696" s="2"/>
      <c r="X696" s="2"/>
      <c r="Y696" s="2"/>
      <c r="Z696" s="2"/>
    </row>
    <row r="697" spans="1:26" ht="15" customHeight="1">
      <c r="A697" s="2"/>
      <c r="B697" s="9"/>
      <c r="C697" s="3"/>
      <c r="D697" s="2"/>
      <c r="E697" s="2"/>
      <c r="F697" s="2"/>
      <c r="G697" s="2"/>
      <c r="H697" s="2"/>
      <c r="I697" s="2"/>
      <c r="J697" s="2"/>
      <c r="K697" s="2"/>
      <c r="L697" s="2"/>
      <c r="M697" s="2"/>
      <c r="N697" s="2"/>
      <c r="O697" s="2"/>
      <c r="P697" s="2"/>
      <c r="Q697" s="2"/>
      <c r="R697" s="2"/>
      <c r="S697" s="2"/>
      <c r="T697" s="2"/>
      <c r="U697" s="2"/>
      <c r="V697" s="2"/>
      <c r="W697" s="2"/>
      <c r="X697" s="2"/>
      <c r="Y697" s="2"/>
      <c r="Z697" s="2"/>
    </row>
    <row r="698" spans="1:26" ht="15" customHeight="1">
      <c r="A698" s="2"/>
      <c r="B698" s="9"/>
      <c r="C698" s="3"/>
      <c r="D698" s="2"/>
      <c r="E698" s="2"/>
      <c r="F698" s="2"/>
      <c r="G698" s="2"/>
      <c r="H698" s="2"/>
      <c r="I698" s="2"/>
      <c r="J698" s="2"/>
      <c r="K698" s="2"/>
      <c r="L698" s="2"/>
      <c r="M698" s="2"/>
      <c r="N698" s="2"/>
      <c r="O698" s="2"/>
      <c r="P698" s="2"/>
      <c r="Q698" s="2"/>
      <c r="R698" s="2"/>
      <c r="S698" s="2"/>
      <c r="T698" s="2"/>
      <c r="U698" s="2"/>
      <c r="V698" s="2"/>
      <c r="W698" s="2"/>
      <c r="X698" s="2"/>
      <c r="Y698" s="2"/>
      <c r="Z698" s="2"/>
    </row>
    <row r="699" spans="1:26" ht="15" customHeight="1">
      <c r="A699" s="2"/>
      <c r="B699" s="9"/>
      <c r="C699" s="3"/>
      <c r="D699" s="2"/>
      <c r="E699" s="2"/>
      <c r="F699" s="2"/>
      <c r="G699" s="2"/>
      <c r="H699" s="2"/>
      <c r="I699" s="2"/>
      <c r="J699" s="2"/>
      <c r="K699" s="2"/>
      <c r="L699" s="2"/>
      <c r="M699" s="2"/>
      <c r="N699" s="2"/>
      <c r="O699" s="2"/>
      <c r="P699" s="2"/>
      <c r="Q699" s="2"/>
      <c r="R699" s="2"/>
      <c r="S699" s="2"/>
      <c r="T699" s="2"/>
      <c r="U699" s="2"/>
      <c r="V699" s="2"/>
      <c r="W699" s="2"/>
      <c r="X699" s="2"/>
      <c r="Y699" s="2"/>
      <c r="Z699" s="2"/>
    </row>
    <row r="700" spans="1:26" ht="15" customHeight="1">
      <c r="A700" s="2"/>
      <c r="B700" s="9"/>
      <c r="C700" s="3"/>
      <c r="D700" s="2"/>
      <c r="E700" s="2"/>
      <c r="F700" s="2"/>
      <c r="G700" s="2"/>
      <c r="H700" s="2"/>
      <c r="I700" s="2"/>
      <c r="J700" s="2"/>
      <c r="K700" s="2"/>
      <c r="L700" s="2"/>
      <c r="M700" s="2"/>
      <c r="N700" s="2"/>
      <c r="O700" s="2"/>
      <c r="P700" s="2"/>
      <c r="Q700" s="2"/>
      <c r="R700" s="2"/>
      <c r="S700" s="2"/>
      <c r="T700" s="2"/>
      <c r="U700" s="2"/>
      <c r="V700" s="2"/>
      <c r="W700" s="2"/>
      <c r="X700" s="2"/>
      <c r="Y700" s="2"/>
      <c r="Z700" s="2"/>
    </row>
    <row r="701" spans="1:26" ht="15" customHeight="1">
      <c r="A701" s="2"/>
      <c r="B701" s="9"/>
      <c r="C701" s="3"/>
      <c r="D701" s="2"/>
      <c r="E701" s="2"/>
      <c r="F701" s="2"/>
      <c r="G701" s="2"/>
      <c r="H701" s="2"/>
      <c r="I701" s="2"/>
      <c r="J701" s="2"/>
      <c r="K701" s="2"/>
      <c r="L701" s="2"/>
      <c r="M701" s="2"/>
      <c r="N701" s="2"/>
      <c r="O701" s="2"/>
      <c r="P701" s="2"/>
      <c r="Q701" s="2"/>
      <c r="R701" s="2"/>
      <c r="S701" s="2"/>
      <c r="T701" s="2"/>
      <c r="U701" s="2"/>
      <c r="V701" s="2"/>
      <c r="W701" s="2"/>
      <c r="X701" s="2"/>
      <c r="Y701" s="2"/>
      <c r="Z701" s="2"/>
    </row>
    <row r="702" spans="1:26" ht="15" customHeight="1">
      <c r="A702" s="2"/>
      <c r="B702" s="9"/>
      <c r="C702" s="3"/>
      <c r="D702" s="2"/>
      <c r="E702" s="2"/>
      <c r="F702" s="2"/>
      <c r="G702" s="2"/>
      <c r="H702" s="2"/>
      <c r="I702" s="2"/>
      <c r="J702" s="2"/>
      <c r="K702" s="2"/>
      <c r="L702" s="2"/>
      <c r="M702" s="2"/>
      <c r="N702" s="2"/>
      <c r="O702" s="2"/>
      <c r="P702" s="2"/>
      <c r="Q702" s="2"/>
      <c r="R702" s="2"/>
      <c r="S702" s="2"/>
      <c r="T702" s="2"/>
      <c r="U702" s="2"/>
      <c r="V702" s="2"/>
      <c r="W702" s="2"/>
      <c r="X702" s="2"/>
      <c r="Y702" s="2"/>
      <c r="Z702" s="2"/>
    </row>
    <row r="703" spans="1:26" ht="15" customHeight="1">
      <c r="A703" s="2"/>
      <c r="B703" s="9"/>
      <c r="C703" s="3"/>
      <c r="D703" s="2"/>
      <c r="E703" s="2"/>
      <c r="F703" s="2"/>
      <c r="G703" s="2"/>
      <c r="H703" s="2"/>
      <c r="I703" s="2"/>
      <c r="J703" s="2"/>
      <c r="K703" s="2"/>
      <c r="L703" s="2"/>
      <c r="M703" s="2"/>
      <c r="N703" s="2"/>
      <c r="O703" s="2"/>
      <c r="P703" s="2"/>
      <c r="Q703" s="2"/>
      <c r="R703" s="2"/>
      <c r="S703" s="2"/>
      <c r="T703" s="2"/>
      <c r="U703" s="2"/>
      <c r="V703" s="2"/>
      <c r="W703" s="2"/>
      <c r="X703" s="2"/>
      <c r="Y703" s="2"/>
      <c r="Z703" s="2"/>
    </row>
    <row r="704" spans="1:26" ht="15" customHeight="1">
      <c r="A704" s="2"/>
      <c r="B704" s="9"/>
      <c r="C704" s="3"/>
      <c r="D704" s="2"/>
      <c r="E704" s="2"/>
      <c r="F704" s="2"/>
      <c r="G704" s="2"/>
      <c r="H704" s="2"/>
      <c r="I704" s="2"/>
      <c r="J704" s="2"/>
      <c r="K704" s="2"/>
      <c r="L704" s="2"/>
      <c r="M704" s="2"/>
      <c r="N704" s="2"/>
      <c r="O704" s="2"/>
      <c r="P704" s="2"/>
      <c r="Q704" s="2"/>
      <c r="R704" s="2"/>
      <c r="S704" s="2"/>
      <c r="T704" s="2"/>
      <c r="U704" s="2"/>
      <c r="V704" s="2"/>
      <c r="W704" s="2"/>
      <c r="X704" s="2"/>
      <c r="Y704" s="2"/>
      <c r="Z704" s="2"/>
    </row>
    <row r="705" spans="1:26" ht="15" customHeight="1">
      <c r="A705" s="2"/>
      <c r="B705" s="9"/>
      <c r="C705" s="3"/>
      <c r="D705" s="2"/>
      <c r="E705" s="2"/>
      <c r="F705" s="2"/>
      <c r="G705" s="2"/>
      <c r="H705" s="2"/>
      <c r="I705" s="2"/>
      <c r="J705" s="2"/>
      <c r="K705" s="2"/>
      <c r="L705" s="2"/>
      <c r="M705" s="2"/>
      <c r="N705" s="2"/>
      <c r="O705" s="2"/>
      <c r="P705" s="2"/>
      <c r="Q705" s="2"/>
      <c r="R705" s="2"/>
      <c r="S705" s="2"/>
      <c r="T705" s="2"/>
      <c r="U705" s="2"/>
      <c r="V705" s="2"/>
      <c r="W705" s="2"/>
      <c r="X705" s="2"/>
      <c r="Y705" s="2"/>
      <c r="Z705" s="2"/>
    </row>
    <row r="706" spans="1:26" ht="15" customHeight="1">
      <c r="A706" s="2"/>
      <c r="B706" s="9"/>
      <c r="C706" s="3"/>
      <c r="D706" s="2"/>
      <c r="E706" s="2"/>
      <c r="F706" s="2"/>
      <c r="G706" s="2"/>
      <c r="H706" s="2"/>
      <c r="I706" s="2"/>
      <c r="J706" s="2"/>
      <c r="K706" s="2"/>
      <c r="L706" s="2"/>
      <c r="M706" s="2"/>
      <c r="N706" s="2"/>
      <c r="O706" s="2"/>
      <c r="P706" s="2"/>
      <c r="Q706" s="2"/>
      <c r="R706" s="2"/>
      <c r="S706" s="2"/>
      <c r="T706" s="2"/>
      <c r="U706" s="2"/>
      <c r="V706" s="2"/>
      <c r="W706" s="2"/>
      <c r="X706" s="2"/>
      <c r="Y706" s="2"/>
      <c r="Z706" s="2"/>
    </row>
    <row r="707" spans="1:26" ht="15" customHeight="1">
      <c r="A707" s="2"/>
      <c r="B707" s="9"/>
      <c r="C707" s="3"/>
      <c r="D707" s="2"/>
      <c r="E707" s="2"/>
      <c r="F707" s="2"/>
      <c r="G707" s="2"/>
      <c r="H707" s="2"/>
      <c r="I707" s="2"/>
      <c r="J707" s="2"/>
      <c r="K707" s="2"/>
      <c r="L707" s="2"/>
      <c r="M707" s="2"/>
      <c r="N707" s="2"/>
      <c r="O707" s="2"/>
      <c r="P707" s="2"/>
      <c r="Q707" s="2"/>
      <c r="R707" s="2"/>
      <c r="S707" s="2"/>
      <c r="T707" s="2"/>
      <c r="U707" s="2"/>
      <c r="V707" s="2"/>
      <c r="W707" s="2"/>
      <c r="X707" s="2"/>
      <c r="Y707" s="2"/>
      <c r="Z707" s="2"/>
    </row>
    <row r="708" spans="1:26" ht="15" customHeight="1">
      <c r="A708" s="2"/>
      <c r="B708" s="9"/>
      <c r="C708" s="3"/>
      <c r="D708" s="2"/>
      <c r="E708" s="2"/>
      <c r="F708" s="2"/>
      <c r="G708" s="2"/>
      <c r="H708" s="2"/>
      <c r="I708" s="2"/>
      <c r="J708" s="2"/>
      <c r="K708" s="2"/>
      <c r="L708" s="2"/>
      <c r="M708" s="2"/>
      <c r="N708" s="2"/>
      <c r="O708" s="2"/>
      <c r="P708" s="2"/>
      <c r="Q708" s="2"/>
      <c r="R708" s="2"/>
      <c r="S708" s="2"/>
      <c r="T708" s="2"/>
      <c r="U708" s="2"/>
      <c r="V708" s="2"/>
      <c r="W708" s="2"/>
      <c r="X708" s="2"/>
      <c r="Y708" s="2"/>
      <c r="Z708" s="2"/>
    </row>
    <row r="709" spans="1:26" ht="15" customHeight="1">
      <c r="A709" s="2"/>
      <c r="B709" s="9"/>
      <c r="C709" s="3"/>
      <c r="D709" s="2"/>
      <c r="E709" s="2"/>
      <c r="F709" s="2"/>
      <c r="G709" s="2"/>
      <c r="H709" s="2"/>
      <c r="I709" s="2"/>
      <c r="J709" s="2"/>
      <c r="K709" s="2"/>
      <c r="L709" s="2"/>
      <c r="M709" s="2"/>
      <c r="N709" s="2"/>
      <c r="O709" s="2"/>
      <c r="P709" s="2"/>
      <c r="Q709" s="2"/>
      <c r="R709" s="2"/>
      <c r="S709" s="2"/>
      <c r="T709" s="2"/>
      <c r="U709" s="2"/>
      <c r="V709" s="2"/>
      <c r="W709" s="2"/>
      <c r="X709" s="2"/>
      <c r="Y709" s="2"/>
      <c r="Z709" s="2"/>
    </row>
    <row r="710" spans="1:26" ht="15" customHeight="1">
      <c r="A710" s="2"/>
      <c r="B710" s="9"/>
      <c r="C710" s="3"/>
      <c r="D710" s="2"/>
      <c r="E710" s="2"/>
      <c r="F710" s="2"/>
      <c r="G710" s="2"/>
      <c r="H710" s="2"/>
      <c r="I710" s="2"/>
      <c r="J710" s="2"/>
      <c r="K710" s="2"/>
      <c r="L710" s="2"/>
      <c r="M710" s="2"/>
      <c r="N710" s="2"/>
      <c r="O710" s="2"/>
      <c r="P710" s="2"/>
      <c r="Q710" s="2"/>
      <c r="R710" s="2"/>
      <c r="S710" s="2"/>
      <c r="T710" s="2"/>
      <c r="U710" s="2"/>
      <c r="V710" s="2"/>
      <c r="W710" s="2"/>
      <c r="X710" s="2"/>
      <c r="Y710" s="2"/>
      <c r="Z710" s="2"/>
    </row>
    <row r="711" spans="1:26" ht="15" customHeight="1">
      <c r="A711" s="2"/>
      <c r="B711" s="9"/>
      <c r="C711" s="3"/>
      <c r="D711" s="2"/>
      <c r="E711" s="2"/>
      <c r="F711" s="2"/>
      <c r="G711" s="2"/>
      <c r="H711" s="2"/>
      <c r="I711" s="2"/>
      <c r="J711" s="2"/>
      <c r="K711" s="2"/>
      <c r="L711" s="2"/>
      <c r="M711" s="2"/>
      <c r="N711" s="2"/>
      <c r="O711" s="2"/>
      <c r="P711" s="2"/>
      <c r="Q711" s="2"/>
      <c r="R711" s="2"/>
      <c r="S711" s="2"/>
      <c r="T711" s="2"/>
      <c r="U711" s="2"/>
      <c r="V711" s="2"/>
      <c r="W711" s="2"/>
      <c r="X711" s="2"/>
      <c r="Y711" s="2"/>
      <c r="Z711" s="2"/>
    </row>
    <row r="712" spans="1:26" ht="15" customHeight="1">
      <c r="A712" s="2"/>
      <c r="B712" s="9"/>
      <c r="C712" s="3"/>
      <c r="D712" s="2"/>
      <c r="E712" s="2"/>
      <c r="F712" s="2"/>
      <c r="G712" s="2"/>
      <c r="H712" s="2"/>
      <c r="I712" s="2"/>
      <c r="J712" s="2"/>
      <c r="K712" s="2"/>
      <c r="L712" s="2"/>
      <c r="M712" s="2"/>
      <c r="N712" s="2"/>
      <c r="O712" s="2"/>
      <c r="P712" s="2"/>
      <c r="Q712" s="2"/>
      <c r="R712" s="2"/>
      <c r="S712" s="2"/>
      <c r="T712" s="2"/>
      <c r="U712" s="2"/>
      <c r="V712" s="2"/>
      <c r="W712" s="2"/>
      <c r="X712" s="2"/>
      <c r="Y712" s="2"/>
      <c r="Z712" s="2"/>
    </row>
    <row r="713" spans="1:26" ht="15" customHeight="1">
      <c r="A713" s="2"/>
      <c r="B713" s="9"/>
      <c r="C713" s="3"/>
      <c r="D713" s="2"/>
      <c r="E713" s="2"/>
      <c r="F713" s="2"/>
      <c r="G713" s="2"/>
      <c r="H713" s="2"/>
      <c r="I713" s="2"/>
      <c r="J713" s="2"/>
      <c r="K713" s="2"/>
      <c r="L713" s="2"/>
      <c r="M713" s="2"/>
      <c r="N713" s="2"/>
      <c r="O713" s="2"/>
      <c r="P713" s="2"/>
      <c r="Q713" s="2"/>
      <c r="R713" s="2"/>
      <c r="S713" s="2"/>
      <c r="T713" s="2"/>
      <c r="U713" s="2"/>
      <c r="V713" s="2"/>
      <c r="W713" s="2"/>
      <c r="X713" s="2"/>
      <c r="Y713" s="2"/>
      <c r="Z713" s="2"/>
    </row>
    <row r="714" spans="1:26" ht="15" customHeight="1">
      <c r="A714" s="2"/>
      <c r="B714" s="9"/>
      <c r="C714" s="3"/>
      <c r="D714" s="2"/>
      <c r="E714" s="2"/>
      <c r="F714" s="2"/>
      <c r="G714" s="2"/>
      <c r="H714" s="2"/>
      <c r="I714" s="2"/>
      <c r="J714" s="2"/>
      <c r="K714" s="2"/>
      <c r="L714" s="2"/>
      <c r="M714" s="2"/>
      <c r="N714" s="2"/>
      <c r="O714" s="2"/>
      <c r="P714" s="2"/>
      <c r="Q714" s="2"/>
      <c r="R714" s="2"/>
      <c r="S714" s="2"/>
      <c r="T714" s="2"/>
      <c r="U714" s="2"/>
      <c r="V714" s="2"/>
      <c r="W714" s="2"/>
      <c r="X714" s="2"/>
      <c r="Y714" s="2"/>
      <c r="Z714" s="2"/>
    </row>
    <row r="715" spans="1:26" ht="15" customHeight="1">
      <c r="A715" s="2"/>
      <c r="B715" s="9"/>
      <c r="C715" s="3"/>
      <c r="D715" s="2"/>
      <c r="E715" s="2"/>
      <c r="F715" s="2"/>
      <c r="G715" s="2"/>
      <c r="H715" s="2"/>
      <c r="I715" s="2"/>
      <c r="J715" s="2"/>
      <c r="K715" s="2"/>
      <c r="L715" s="2"/>
      <c r="M715" s="2"/>
      <c r="N715" s="2"/>
      <c r="O715" s="2"/>
      <c r="P715" s="2"/>
      <c r="Q715" s="2"/>
      <c r="R715" s="2"/>
      <c r="S715" s="2"/>
      <c r="T715" s="2"/>
      <c r="U715" s="2"/>
      <c r="V715" s="2"/>
      <c r="W715" s="2"/>
      <c r="X715" s="2"/>
      <c r="Y715" s="2"/>
      <c r="Z715" s="2"/>
    </row>
    <row r="716" spans="1:26" ht="15" customHeight="1">
      <c r="A716" s="2"/>
      <c r="B716" s="9"/>
      <c r="C716" s="3"/>
      <c r="D716" s="2"/>
      <c r="E716" s="2"/>
      <c r="F716" s="2"/>
      <c r="G716" s="2"/>
      <c r="H716" s="2"/>
      <c r="I716" s="2"/>
      <c r="J716" s="2"/>
      <c r="K716" s="2"/>
      <c r="L716" s="2"/>
      <c r="M716" s="2"/>
      <c r="N716" s="2"/>
      <c r="O716" s="2"/>
      <c r="P716" s="2"/>
      <c r="Q716" s="2"/>
      <c r="R716" s="2"/>
      <c r="S716" s="2"/>
      <c r="T716" s="2"/>
      <c r="U716" s="2"/>
      <c r="V716" s="2"/>
      <c r="W716" s="2"/>
      <c r="X716" s="2"/>
      <c r="Y716" s="2"/>
      <c r="Z716" s="2"/>
    </row>
    <row r="717" spans="1:26" ht="15" customHeight="1">
      <c r="A717" s="2"/>
      <c r="B717" s="9"/>
      <c r="C717" s="3"/>
      <c r="D717" s="2"/>
      <c r="E717" s="2"/>
      <c r="F717" s="2"/>
      <c r="G717" s="2"/>
      <c r="H717" s="2"/>
      <c r="I717" s="2"/>
      <c r="J717" s="2"/>
      <c r="K717" s="2"/>
      <c r="L717" s="2"/>
      <c r="M717" s="2"/>
      <c r="N717" s="2"/>
      <c r="O717" s="2"/>
      <c r="P717" s="2"/>
      <c r="Q717" s="2"/>
      <c r="R717" s="2"/>
      <c r="S717" s="2"/>
      <c r="T717" s="2"/>
      <c r="U717" s="2"/>
      <c r="V717" s="2"/>
      <c r="W717" s="2"/>
      <c r="X717" s="2"/>
      <c r="Y717" s="2"/>
      <c r="Z717" s="2"/>
    </row>
    <row r="718" spans="1:26" ht="15" customHeight="1">
      <c r="A718" s="2"/>
      <c r="B718" s="9"/>
      <c r="C718" s="3"/>
      <c r="D718" s="2"/>
      <c r="E718" s="2"/>
      <c r="F718" s="2"/>
      <c r="G718" s="2"/>
      <c r="H718" s="2"/>
      <c r="I718" s="2"/>
      <c r="J718" s="2"/>
      <c r="K718" s="2"/>
      <c r="L718" s="2"/>
      <c r="M718" s="2"/>
      <c r="N718" s="2"/>
      <c r="O718" s="2"/>
      <c r="P718" s="2"/>
      <c r="Q718" s="2"/>
      <c r="R718" s="2"/>
      <c r="S718" s="2"/>
      <c r="T718" s="2"/>
      <c r="U718" s="2"/>
      <c r="V718" s="2"/>
      <c r="W718" s="2"/>
      <c r="X718" s="2"/>
      <c r="Y718" s="2"/>
      <c r="Z718" s="2"/>
    </row>
    <row r="719" spans="1:26" ht="15" customHeight="1">
      <c r="A719" s="2"/>
      <c r="B719" s="9"/>
      <c r="C719" s="3"/>
      <c r="D719" s="2"/>
      <c r="E719" s="2"/>
      <c r="F719" s="2"/>
      <c r="G719" s="2"/>
      <c r="H719" s="2"/>
      <c r="I719" s="2"/>
      <c r="J719" s="2"/>
      <c r="K719" s="2"/>
      <c r="L719" s="2"/>
      <c r="M719" s="2"/>
      <c r="N719" s="2"/>
      <c r="O719" s="2"/>
      <c r="P719" s="2"/>
      <c r="Q719" s="2"/>
      <c r="R719" s="2"/>
      <c r="S719" s="2"/>
      <c r="T719" s="2"/>
      <c r="U719" s="2"/>
      <c r="V719" s="2"/>
      <c r="W719" s="2"/>
      <c r="X719" s="2"/>
      <c r="Y719" s="2"/>
      <c r="Z719" s="2"/>
    </row>
    <row r="720" spans="1:26" ht="15" customHeight="1">
      <c r="A720" s="2"/>
      <c r="B720" s="9"/>
      <c r="C720" s="3"/>
      <c r="D720" s="2"/>
      <c r="E720" s="2"/>
      <c r="F720" s="2"/>
      <c r="G720" s="2"/>
      <c r="H720" s="2"/>
      <c r="I720" s="2"/>
      <c r="J720" s="2"/>
      <c r="K720" s="2"/>
      <c r="L720" s="2"/>
      <c r="M720" s="2"/>
      <c r="N720" s="2"/>
      <c r="O720" s="2"/>
      <c r="P720" s="2"/>
      <c r="Q720" s="2"/>
      <c r="R720" s="2"/>
      <c r="S720" s="2"/>
      <c r="T720" s="2"/>
      <c r="U720" s="2"/>
      <c r="V720" s="2"/>
      <c r="W720" s="2"/>
      <c r="X720" s="2"/>
      <c r="Y720" s="2"/>
      <c r="Z720" s="2"/>
    </row>
    <row r="721" spans="1:26" ht="15" customHeight="1">
      <c r="A721" s="2"/>
      <c r="B721" s="9"/>
      <c r="C721" s="3"/>
      <c r="D721" s="2"/>
      <c r="E721" s="2"/>
      <c r="F721" s="2"/>
      <c r="G721" s="2"/>
      <c r="H721" s="2"/>
      <c r="I721" s="2"/>
      <c r="J721" s="2"/>
      <c r="K721" s="2"/>
      <c r="L721" s="2"/>
      <c r="M721" s="2"/>
      <c r="N721" s="2"/>
      <c r="O721" s="2"/>
      <c r="P721" s="2"/>
      <c r="Q721" s="2"/>
      <c r="R721" s="2"/>
      <c r="S721" s="2"/>
      <c r="T721" s="2"/>
      <c r="U721" s="2"/>
      <c r="V721" s="2"/>
      <c r="W721" s="2"/>
      <c r="X721" s="2"/>
      <c r="Y721" s="2"/>
      <c r="Z721" s="2"/>
    </row>
    <row r="722" spans="1:26" ht="15" customHeight="1">
      <c r="A722" s="2"/>
      <c r="B722" s="9"/>
      <c r="C722" s="3"/>
      <c r="D722" s="2"/>
      <c r="E722" s="2"/>
      <c r="F722" s="2"/>
      <c r="G722" s="2"/>
      <c r="H722" s="2"/>
      <c r="I722" s="2"/>
      <c r="J722" s="2"/>
      <c r="K722" s="2"/>
      <c r="L722" s="2"/>
      <c r="M722" s="2"/>
      <c r="N722" s="2"/>
      <c r="O722" s="2"/>
      <c r="P722" s="2"/>
      <c r="Q722" s="2"/>
      <c r="R722" s="2"/>
      <c r="S722" s="2"/>
      <c r="T722" s="2"/>
      <c r="U722" s="2"/>
      <c r="V722" s="2"/>
      <c r="W722" s="2"/>
      <c r="X722" s="2"/>
      <c r="Y722" s="2"/>
      <c r="Z722" s="2"/>
    </row>
    <row r="723" spans="1:26" ht="15" customHeight="1">
      <c r="A723" s="2"/>
      <c r="B723" s="9"/>
      <c r="C723" s="3"/>
      <c r="D723" s="2"/>
      <c r="E723" s="2"/>
      <c r="F723" s="2"/>
      <c r="G723" s="2"/>
      <c r="H723" s="2"/>
      <c r="I723" s="2"/>
      <c r="J723" s="2"/>
      <c r="K723" s="2"/>
      <c r="L723" s="2"/>
      <c r="M723" s="2"/>
      <c r="N723" s="2"/>
      <c r="O723" s="2"/>
      <c r="P723" s="2"/>
      <c r="Q723" s="2"/>
      <c r="R723" s="2"/>
      <c r="S723" s="2"/>
      <c r="T723" s="2"/>
      <c r="U723" s="2"/>
      <c r="V723" s="2"/>
      <c r="W723" s="2"/>
      <c r="X723" s="2"/>
      <c r="Y723" s="2"/>
      <c r="Z723" s="2"/>
    </row>
    <row r="724" spans="1:26" ht="15" customHeight="1">
      <c r="A724" s="2"/>
      <c r="B724" s="9"/>
      <c r="C724" s="3"/>
      <c r="D724" s="2"/>
      <c r="E724" s="2"/>
      <c r="F724" s="2"/>
      <c r="G724" s="2"/>
      <c r="H724" s="2"/>
      <c r="I724" s="2"/>
      <c r="J724" s="2"/>
      <c r="K724" s="2"/>
      <c r="L724" s="2"/>
      <c r="M724" s="2"/>
      <c r="N724" s="2"/>
      <c r="O724" s="2"/>
      <c r="P724" s="2"/>
      <c r="Q724" s="2"/>
      <c r="R724" s="2"/>
      <c r="S724" s="2"/>
      <c r="T724" s="2"/>
      <c r="U724" s="2"/>
      <c r="V724" s="2"/>
      <c r="W724" s="2"/>
      <c r="X724" s="2"/>
      <c r="Y724" s="2"/>
      <c r="Z724" s="2"/>
    </row>
    <row r="725" spans="1:26" ht="15" customHeight="1">
      <c r="A725" s="2"/>
      <c r="B725" s="9"/>
      <c r="C725" s="3"/>
      <c r="D725" s="2"/>
      <c r="E725" s="2"/>
      <c r="F725" s="2"/>
      <c r="G725" s="2"/>
      <c r="H725" s="2"/>
      <c r="I725" s="2"/>
      <c r="J725" s="2"/>
      <c r="K725" s="2"/>
      <c r="L725" s="2"/>
      <c r="M725" s="2"/>
      <c r="N725" s="2"/>
      <c r="O725" s="2"/>
      <c r="P725" s="2"/>
      <c r="Q725" s="2"/>
      <c r="R725" s="2"/>
      <c r="S725" s="2"/>
      <c r="T725" s="2"/>
      <c r="U725" s="2"/>
      <c r="V725" s="2"/>
      <c r="W725" s="2"/>
      <c r="X725" s="2"/>
      <c r="Y725" s="2"/>
      <c r="Z725" s="2"/>
    </row>
    <row r="726" spans="1:26" ht="15" customHeight="1">
      <c r="A726" s="2"/>
      <c r="B726" s="9"/>
      <c r="C726" s="3"/>
      <c r="D726" s="2"/>
      <c r="E726" s="2"/>
      <c r="F726" s="2"/>
      <c r="G726" s="2"/>
      <c r="H726" s="2"/>
      <c r="I726" s="2"/>
      <c r="J726" s="2"/>
      <c r="K726" s="2"/>
      <c r="L726" s="2"/>
      <c r="M726" s="2"/>
      <c r="N726" s="2"/>
      <c r="O726" s="2"/>
      <c r="P726" s="2"/>
      <c r="Q726" s="2"/>
      <c r="R726" s="2"/>
      <c r="S726" s="2"/>
      <c r="T726" s="2"/>
      <c r="U726" s="2"/>
      <c r="V726" s="2"/>
      <c r="W726" s="2"/>
      <c r="X726" s="2"/>
      <c r="Y726" s="2"/>
      <c r="Z726" s="2"/>
    </row>
    <row r="727" spans="1:26" ht="15" customHeight="1">
      <c r="A727" s="2"/>
      <c r="B727" s="9"/>
      <c r="C727" s="3"/>
      <c r="D727" s="2"/>
      <c r="E727" s="2"/>
      <c r="F727" s="2"/>
      <c r="G727" s="2"/>
      <c r="H727" s="2"/>
      <c r="I727" s="2"/>
      <c r="J727" s="2"/>
      <c r="K727" s="2"/>
      <c r="L727" s="2"/>
      <c r="M727" s="2"/>
      <c r="N727" s="2"/>
      <c r="O727" s="2"/>
      <c r="P727" s="2"/>
      <c r="Q727" s="2"/>
      <c r="R727" s="2"/>
      <c r="S727" s="2"/>
      <c r="T727" s="2"/>
      <c r="U727" s="2"/>
      <c r="V727" s="2"/>
      <c r="W727" s="2"/>
      <c r="X727" s="2"/>
      <c r="Y727" s="2"/>
      <c r="Z727" s="2"/>
    </row>
    <row r="728" spans="1:26" ht="15" customHeight="1">
      <c r="A728" s="2"/>
      <c r="B728" s="9"/>
      <c r="C728" s="3"/>
      <c r="D728" s="2"/>
      <c r="E728" s="2"/>
      <c r="F728" s="2"/>
      <c r="G728" s="2"/>
      <c r="H728" s="2"/>
      <c r="I728" s="2"/>
      <c r="J728" s="2"/>
      <c r="K728" s="2"/>
      <c r="L728" s="2"/>
      <c r="M728" s="2"/>
      <c r="N728" s="2"/>
      <c r="O728" s="2"/>
      <c r="P728" s="2"/>
      <c r="Q728" s="2"/>
      <c r="R728" s="2"/>
      <c r="S728" s="2"/>
      <c r="T728" s="2"/>
      <c r="U728" s="2"/>
      <c r="V728" s="2"/>
      <c r="W728" s="2"/>
      <c r="X728" s="2"/>
      <c r="Y728" s="2"/>
      <c r="Z728" s="2"/>
    </row>
    <row r="729" spans="1:26" ht="15" customHeight="1">
      <c r="A729" s="2"/>
      <c r="B729" s="9"/>
      <c r="C729" s="3"/>
      <c r="D729" s="2"/>
      <c r="E729" s="2"/>
      <c r="F729" s="2"/>
      <c r="G729" s="2"/>
      <c r="H729" s="2"/>
      <c r="I729" s="2"/>
      <c r="J729" s="2"/>
      <c r="K729" s="2"/>
      <c r="L729" s="2"/>
      <c r="M729" s="2"/>
      <c r="N729" s="2"/>
      <c r="O729" s="2"/>
      <c r="P729" s="2"/>
      <c r="Q729" s="2"/>
      <c r="R729" s="2"/>
      <c r="S729" s="2"/>
      <c r="T729" s="2"/>
      <c r="U729" s="2"/>
      <c r="V729" s="2"/>
      <c r="W729" s="2"/>
      <c r="X729" s="2"/>
      <c r="Y729" s="2"/>
      <c r="Z729" s="2"/>
    </row>
    <row r="730" spans="1:26" ht="15" customHeight="1">
      <c r="A730" s="2"/>
      <c r="B730" s="9"/>
      <c r="C730" s="3"/>
      <c r="D730" s="2"/>
      <c r="E730" s="2"/>
      <c r="F730" s="2"/>
      <c r="G730" s="2"/>
      <c r="H730" s="2"/>
      <c r="I730" s="2"/>
      <c r="J730" s="2"/>
      <c r="K730" s="2"/>
      <c r="L730" s="2"/>
      <c r="M730" s="2"/>
      <c r="N730" s="2"/>
      <c r="O730" s="2"/>
      <c r="P730" s="2"/>
      <c r="Q730" s="2"/>
      <c r="R730" s="2"/>
      <c r="S730" s="2"/>
      <c r="T730" s="2"/>
      <c r="U730" s="2"/>
      <c r="V730" s="2"/>
      <c r="W730" s="2"/>
      <c r="X730" s="2"/>
      <c r="Y730" s="2"/>
      <c r="Z730" s="2"/>
    </row>
    <row r="731" spans="1:26" ht="15" customHeight="1">
      <c r="A731" s="2"/>
      <c r="B731" s="9"/>
      <c r="C731" s="3"/>
      <c r="D731" s="2"/>
      <c r="E731" s="2"/>
      <c r="F731" s="2"/>
      <c r="G731" s="2"/>
      <c r="H731" s="2"/>
      <c r="I731" s="2"/>
      <c r="J731" s="2"/>
      <c r="K731" s="2"/>
      <c r="L731" s="2"/>
      <c r="M731" s="2"/>
      <c r="N731" s="2"/>
      <c r="O731" s="2"/>
      <c r="P731" s="2"/>
      <c r="Q731" s="2"/>
      <c r="R731" s="2"/>
      <c r="S731" s="2"/>
      <c r="T731" s="2"/>
      <c r="U731" s="2"/>
      <c r="V731" s="2"/>
      <c r="W731" s="2"/>
      <c r="X731" s="2"/>
      <c r="Y731" s="2"/>
      <c r="Z731" s="2"/>
    </row>
    <row r="732" spans="1:26" ht="15" customHeight="1">
      <c r="A732" s="2"/>
      <c r="B732" s="9"/>
      <c r="C732" s="3"/>
      <c r="D732" s="2"/>
      <c r="E732" s="2"/>
      <c r="F732" s="2"/>
      <c r="G732" s="2"/>
      <c r="H732" s="2"/>
      <c r="I732" s="2"/>
      <c r="J732" s="2"/>
      <c r="K732" s="2"/>
      <c r="L732" s="2"/>
      <c r="M732" s="2"/>
      <c r="N732" s="2"/>
      <c r="O732" s="2"/>
      <c r="P732" s="2"/>
      <c r="Q732" s="2"/>
      <c r="R732" s="2"/>
      <c r="S732" s="2"/>
      <c r="T732" s="2"/>
      <c r="U732" s="2"/>
      <c r="V732" s="2"/>
      <c r="W732" s="2"/>
      <c r="X732" s="2"/>
      <c r="Y732" s="2"/>
      <c r="Z732" s="2"/>
    </row>
    <row r="733" spans="1:26" ht="15" customHeight="1">
      <c r="A733" s="2"/>
      <c r="B733" s="9"/>
      <c r="C733" s="3"/>
      <c r="D733" s="2"/>
      <c r="E733" s="2"/>
      <c r="F733" s="2"/>
      <c r="G733" s="2"/>
      <c r="H733" s="2"/>
      <c r="I733" s="2"/>
      <c r="J733" s="2"/>
      <c r="K733" s="2"/>
      <c r="L733" s="2"/>
      <c r="M733" s="2"/>
      <c r="N733" s="2"/>
      <c r="O733" s="2"/>
      <c r="P733" s="2"/>
      <c r="Q733" s="2"/>
      <c r="R733" s="2"/>
      <c r="S733" s="2"/>
      <c r="T733" s="2"/>
      <c r="U733" s="2"/>
      <c r="V733" s="2"/>
      <c r="W733" s="2"/>
      <c r="X733" s="2"/>
      <c r="Y733" s="2"/>
      <c r="Z733" s="2"/>
    </row>
    <row r="734" spans="1:26" ht="15" customHeight="1">
      <c r="A734" s="2"/>
      <c r="B734" s="9"/>
      <c r="C734" s="3"/>
      <c r="D734" s="2"/>
      <c r="E734" s="2"/>
      <c r="F734" s="2"/>
      <c r="G734" s="2"/>
      <c r="H734" s="2"/>
      <c r="I734" s="2"/>
      <c r="J734" s="2"/>
      <c r="K734" s="2"/>
      <c r="L734" s="2"/>
      <c r="M734" s="2"/>
      <c r="N734" s="2"/>
      <c r="O734" s="2"/>
      <c r="P734" s="2"/>
      <c r="Q734" s="2"/>
      <c r="R734" s="2"/>
      <c r="S734" s="2"/>
      <c r="T734" s="2"/>
      <c r="U734" s="2"/>
      <c r="V734" s="2"/>
      <c r="W734" s="2"/>
      <c r="X734" s="2"/>
      <c r="Y734" s="2"/>
      <c r="Z734" s="2"/>
    </row>
    <row r="735" spans="1:26" ht="15" customHeight="1">
      <c r="A735" s="2"/>
      <c r="B735" s="9"/>
      <c r="C735" s="3"/>
      <c r="D735" s="2"/>
      <c r="E735" s="2"/>
      <c r="F735" s="2"/>
      <c r="G735" s="2"/>
      <c r="H735" s="2"/>
      <c r="I735" s="2"/>
      <c r="J735" s="2"/>
      <c r="K735" s="2"/>
      <c r="L735" s="2"/>
      <c r="M735" s="2"/>
      <c r="N735" s="2"/>
      <c r="O735" s="2"/>
      <c r="P735" s="2"/>
      <c r="Q735" s="2"/>
      <c r="R735" s="2"/>
      <c r="S735" s="2"/>
      <c r="T735" s="2"/>
      <c r="U735" s="2"/>
      <c r="V735" s="2"/>
      <c r="W735" s="2"/>
      <c r="X735" s="2"/>
      <c r="Y735" s="2"/>
      <c r="Z735" s="2"/>
    </row>
    <row r="736" spans="1:26" ht="15" customHeight="1">
      <c r="A736" s="2"/>
      <c r="B736" s="9"/>
      <c r="C736" s="3"/>
      <c r="D736" s="2"/>
      <c r="E736" s="2"/>
      <c r="F736" s="2"/>
      <c r="G736" s="2"/>
      <c r="H736" s="2"/>
      <c r="I736" s="2"/>
      <c r="J736" s="2"/>
      <c r="K736" s="2"/>
      <c r="L736" s="2"/>
      <c r="M736" s="2"/>
      <c r="N736" s="2"/>
      <c r="O736" s="2"/>
      <c r="P736" s="2"/>
      <c r="Q736" s="2"/>
      <c r="R736" s="2"/>
      <c r="S736" s="2"/>
      <c r="T736" s="2"/>
      <c r="U736" s="2"/>
      <c r="V736" s="2"/>
      <c r="W736" s="2"/>
      <c r="X736" s="2"/>
      <c r="Y736" s="2"/>
      <c r="Z736" s="2"/>
    </row>
    <row r="737" spans="1:26" ht="15" customHeight="1">
      <c r="A737" s="2"/>
      <c r="B737" s="9"/>
      <c r="C737" s="3"/>
      <c r="D737" s="2"/>
      <c r="E737" s="2"/>
      <c r="F737" s="2"/>
      <c r="G737" s="2"/>
      <c r="H737" s="2"/>
      <c r="I737" s="2"/>
      <c r="J737" s="2"/>
      <c r="K737" s="2"/>
      <c r="L737" s="2"/>
      <c r="M737" s="2"/>
      <c r="N737" s="2"/>
      <c r="O737" s="2"/>
      <c r="P737" s="2"/>
      <c r="Q737" s="2"/>
      <c r="R737" s="2"/>
      <c r="S737" s="2"/>
      <c r="T737" s="2"/>
      <c r="U737" s="2"/>
      <c r="V737" s="2"/>
      <c r="W737" s="2"/>
      <c r="X737" s="2"/>
      <c r="Y737" s="2"/>
      <c r="Z737" s="2"/>
    </row>
    <row r="738" spans="1:26" ht="15" customHeight="1">
      <c r="A738" s="2"/>
      <c r="B738" s="9"/>
      <c r="C738" s="3"/>
      <c r="D738" s="2"/>
      <c r="E738" s="2"/>
      <c r="F738" s="2"/>
      <c r="G738" s="2"/>
      <c r="H738" s="2"/>
      <c r="I738" s="2"/>
      <c r="J738" s="2"/>
      <c r="K738" s="2"/>
      <c r="L738" s="2"/>
      <c r="M738" s="2"/>
      <c r="N738" s="2"/>
      <c r="O738" s="2"/>
      <c r="P738" s="2"/>
      <c r="Q738" s="2"/>
      <c r="R738" s="2"/>
      <c r="S738" s="2"/>
      <c r="T738" s="2"/>
      <c r="U738" s="2"/>
      <c r="V738" s="2"/>
      <c r="W738" s="2"/>
      <c r="X738" s="2"/>
      <c r="Y738" s="2"/>
      <c r="Z738" s="2"/>
    </row>
    <row r="739" spans="1:26" ht="15" customHeight="1">
      <c r="A739" s="2"/>
      <c r="B739" s="9"/>
      <c r="C739" s="3"/>
      <c r="D739" s="2"/>
      <c r="E739" s="2"/>
      <c r="F739" s="2"/>
      <c r="G739" s="2"/>
      <c r="H739" s="2"/>
      <c r="I739" s="2"/>
      <c r="J739" s="2"/>
      <c r="K739" s="2"/>
      <c r="L739" s="2"/>
      <c r="M739" s="2"/>
      <c r="N739" s="2"/>
      <c r="O739" s="2"/>
      <c r="P739" s="2"/>
      <c r="Q739" s="2"/>
      <c r="R739" s="2"/>
      <c r="S739" s="2"/>
      <c r="T739" s="2"/>
      <c r="U739" s="2"/>
      <c r="V739" s="2"/>
      <c r="W739" s="2"/>
      <c r="X739" s="2"/>
      <c r="Y739" s="2"/>
      <c r="Z739" s="2"/>
    </row>
    <row r="740" spans="1:26" ht="15" customHeight="1">
      <c r="A740" s="2"/>
      <c r="B740" s="9"/>
      <c r="C740" s="3"/>
      <c r="D740" s="2"/>
      <c r="E740" s="2"/>
      <c r="F740" s="2"/>
      <c r="G740" s="2"/>
      <c r="H740" s="2"/>
      <c r="I740" s="2"/>
      <c r="J740" s="2"/>
      <c r="K740" s="2"/>
      <c r="L740" s="2"/>
      <c r="M740" s="2"/>
      <c r="N740" s="2"/>
      <c r="O740" s="2"/>
      <c r="P740" s="2"/>
      <c r="Q740" s="2"/>
      <c r="R740" s="2"/>
      <c r="S740" s="2"/>
      <c r="T740" s="2"/>
      <c r="U740" s="2"/>
      <c r="V740" s="2"/>
      <c r="W740" s="2"/>
      <c r="X740" s="2"/>
      <c r="Y740" s="2"/>
      <c r="Z740" s="2"/>
    </row>
    <row r="741" spans="1:26" ht="15" customHeight="1">
      <c r="A741" s="2"/>
      <c r="B741" s="9"/>
      <c r="C741" s="3"/>
      <c r="D741" s="2"/>
      <c r="E741" s="2"/>
      <c r="F741" s="2"/>
      <c r="G741" s="2"/>
      <c r="H741" s="2"/>
      <c r="I741" s="2"/>
      <c r="J741" s="2"/>
      <c r="K741" s="2"/>
      <c r="L741" s="2"/>
      <c r="M741" s="2"/>
      <c r="N741" s="2"/>
      <c r="O741" s="2"/>
      <c r="P741" s="2"/>
      <c r="Q741" s="2"/>
      <c r="R741" s="2"/>
      <c r="S741" s="2"/>
      <c r="T741" s="2"/>
      <c r="U741" s="2"/>
      <c r="V741" s="2"/>
      <c r="W741" s="2"/>
      <c r="X741" s="2"/>
      <c r="Y741" s="2"/>
      <c r="Z741" s="2"/>
    </row>
    <row r="742" spans="1:26" ht="15" customHeight="1">
      <c r="A742" s="2"/>
      <c r="B742" s="9"/>
      <c r="C742" s="3"/>
      <c r="D742" s="2"/>
      <c r="E742" s="2"/>
      <c r="F742" s="2"/>
      <c r="G742" s="2"/>
      <c r="H742" s="2"/>
      <c r="I742" s="2"/>
      <c r="J742" s="2"/>
      <c r="K742" s="2"/>
      <c r="L742" s="2"/>
      <c r="M742" s="2"/>
      <c r="N742" s="2"/>
      <c r="O742" s="2"/>
      <c r="P742" s="2"/>
      <c r="Q742" s="2"/>
      <c r="R742" s="2"/>
      <c r="S742" s="2"/>
      <c r="T742" s="2"/>
      <c r="U742" s="2"/>
      <c r="V742" s="2"/>
      <c r="W742" s="2"/>
      <c r="X742" s="2"/>
      <c r="Y742" s="2"/>
      <c r="Z742" s="2"/>
    </row>
    <row r="743" spans="1:26" ht="15" customHeight="1">
      <c r="A743" s="2"/>
      <c r="B743" s="9"/>
      <c r="C743" s="3"/>
      <c r="D743" s="2"/>
      <c r="E743" s="2"/>
      <c r="F743" s="2"/>
      <c r="G743" s="2"/>
      <c r="H743" s="2"/>
      <c r="I743" s="2"/>
      <c r="J743" s="2"/>
      <c r="K743" s="2"/>
      <c r="L743" s="2"/>
      <c r="M743" s="2"/>
      <c r="N743" s="2"/>
      <c r="O743" s="2"/>
      <c r="P743" s="2"/>
      <c r="Q743" s="2"/>
      <c r="R743" s="2"/>
      <c r="S743" s="2"/>
      <c r="T743" s="2"/>
      <c r="U743" s="2"/>
      <c r="V743" s="2"/>
      <c r="W743" s="2"/>
      <c r="X743" s="2"/>
      <c r="Y743" s="2"/>
      <c r="Z743" s="2"/>
    </row>
    <row r="744" spans="1:26" ht="15" customHeight="1">
      <c r="A744" s="2"/>
      <c r="B744" s="9"/>
      <c r="C744" s="3"/>
      <c r="D744" s="2"/>
      <c r="E744" s="2"/>
      <c r="F744" s="2"/>
      <c r="G744" s="2"/>
      <c r="H744" s="2"/>
      <c r="I744" s="2"/>
      <c r="J744" s="2"/>
      <c r="K744" s="2"/>
      <c r="L744" s="2"/>
      <c r="M744" s="2"/>
      <c r="N744" s="2"/>
      <c r="O744" s="2"/>
      <c r="P744" s="2"/>
      <c r="Q744" s="2"/>
      <c r="R744" s="2"/>
      <c r="S744" s="2"/>
      <c r="T744" s="2"/>
      <c r="U744" s="2"/>
      <c r="V744" s="2"/>
      <c r="W744" s="2"/>
      <c r="X744" s="2"/>
      <c r="Y744" s="2"/>
      <c r="Z744" s="2"/>
    </row>
    <row r="745" spans="1:26" ht="15" customHeight="1">
      <c r="A745" s="2"/>
      <c r="B745" s="9"/>
      <c r="C745" s="3"/>
      <c r="D745" s="2"/>
      <c r="E745" s="2"/>
      <c r="F745" s="2"/>
      <c r="G745" s="2"/>
      <c r="H745" s="2"/>
      <c r="I745" s="2"/>
      <c r="J745" s="2"/>
      <c r="K745" s="2"/>
      <c r="L745" s="2"/>
      <c r="M745" s="2"/>
      <c r="N745" s="2"/>
      <c r="O745" s="2"/>
      <c r="P745" s="2"/>
      <c r="Q745" s="2"/>
      <c r="R745" s="2"/>
      <c r="S745" s="2"/>
      <c r="T745" s="2"/>
      <c r="U745" s="2"/>
      <c r="V745" s="2"/>
      <c r="W745" s="2"/>
      <c r="X745" s="2"/>
      <c r="Y745" s="2"/>
      <c r="Z745" s="2"/>
    </row>
    <row r="746" spans="1:26" ht="15" customHeight="1">
      <c r="A746" s="2"/>
      <c r="B746" s="9"/>
      <c r="C746" s="3"/>
      <c r="D746" s="2"/>
      <c r="E746" s="2"/>
      <c r="F746" s="2"/>
      <c r="G746" s="2"/>
      <c r="H746" s="2"/>
      <c r="I746" s="2"/>
      <c r="J746" s="2"/>
      <c r="K746" s="2"/>
      <c r="L746" s="2"/>
      <c r="M746" s="2"/>
      <c r="N746" s="2"/>
      <c r="O746" s="2"/>
      <c r="P746" s="2"/>
      <c r="Q746" s="2"/>
      <c r="R746" s="2"/>
      <c r="S746" s="2"/>
      <c r="T746" s="2"/>
      <c r="U746" s="2"/>
      <c r="V746" s="2"/>
      <c r="W746" s="2"/>
      <c r="X746" s="2"/>
      <c r="Y746" s="2"/>
      <c r="Z746" s="2"/>
    </row>
    <row r="747" spans="1:26" ht="15" customHeight="1">
      <c r="A747" s="2"/>
      <c r="B747" s="9"/>
      <c r="C747" s="3"/>
      <c r="D747" s="2"/>
      <c r="E747" s="2"/>
      <c r="F747" s="2"/>
      <c r="G747" s="2"/>
      <c r="H747" s="2"/>
      <c r="I747" s="2"/>
      <c r="J747" s="2"/>
      <c r="K747" s="2"/>
      <c r="L747" s="2"/>
      <c r="M747" s="2"/>
      <c r="N747" s="2"/>
      <c r="O747" s="2"/>
      <c r="P747" s="2"/>
      <c r="Q747" s="2"/>
      <c r="R747" s="2"/>
      <c r="S747" s="2"/>
      <c r="T747" s="2"/>
      <c r="U747" s="2"/>
      <c r="V747" s="2"/>
      <c r="W747" s="2"/>
      <c r="X747" s="2"/>
      <c r="Y747" s="2"/>
      <c r="Z747" s="2"/>
    </row>
    <row r="748" spans="1:26" ht="15" customHeight="1">
      <c r="A748" s="2"/>
      <c r="B748" s="9"/>
      <c r="C748" s="3"/>
      <c r="D748" s="2"/>
      <c r="E748" s="2"/>
      <c r="F748" s="2"/>
      <c r="G748" s="2"/>
      <c r="H748" s="2"/>
      <c r="I748" s="2"/>
      <c r="J748" s="2"/>
      <c r="K748" s="2"/>
      <c r="L748" s="2"/>
      <c r="M748" s="2"/>
      <c r="N748" s="2"/>
      <c r="O748" s="2"/>
      <c r="P748" s="2"/>
      <c r="Q748" s="2"/>
      <c r="R748" s="2"/>
      <c r="S748" s="2"/>
      <c r="T748" s="2"/>
      <c r="U748" s="2"/>
      <c r="V748" s="2"/>
      <c r="W748" s="2"/>
      <c r="X748" s="2"/>
      <c r="Y748" s="2"/>
      <c r="Z748" s="2"/>
    </row>
    <row r="749" spans="1:26" ht="15" customHeight="1">
      <c r="A749" s="2"/>
      <c r="B749" s="9"/>
      <c r="C749" s="3"/>
      <c r="D749" s="2"/>
      <c r="E749" s="2"/>
      <c r="F749" s="2"/>
      <c r="G749" s="2"/>
      <c r="H749" s="2"/>
      <c r="I749" s="2"/>
      <c r="J749" s="2"/>
      <c r="K749" s="2"/>
      <c r="L749" s="2"/>
      <c r="M749" s="2"/>
      <c r="N749" s="2"/>
      <c r="O749" s="2"/>
      <c r="P749" s="2"/>
      <c r="Q749" s="2"/>
      <c r="R749" s="2"/>
      <c r="S749" s="2"/>
      <c r="T749" s="2"/>
      <c r="U749" s="2"/>
      <c r="V749" s="2"/>
      <c r="W749" s="2"/>
      <c r="X749" s="2"/>
      <c r="Y749" s="2"/>
      <c r="Z749" s="2"/>
    </row>
    <row r="750" spans="1:26" ht="15" customHeight="1">
      <c r="A750" s="2"/>
      <c r="B750" s="9"/>
      <c r="C750" s="3"/>
      <c r="D750" s="2"/>
      <c r="E750" s="2"/>
      <c r="F750" s="2"/>
      <c r="G750" s="2"/>
      <c r="H750" s="2"/>
      <c r="I750" s="2"/>
      <c r="J750" s="2"/>
      <c r="K750" s="2"/>
      <c r="L750" s="2"/>
      <c r="M750" s="2"/>
      <c r="N750" s="2"/>
      <c r="O750" s="2"/>
      <c r="P750" s="2"/>
      <c r="Q750" s="2"/>
      <c r="R750" s="2"/>
      <c r="S750" s="2"/>
      <c r="T750" s="2"/>
      <c r="U750" s="2"/>
      <c r="V750" s="2"/>
      <c r="W750" s="2"/>
      <c r="X750" s="2"/>
      <c r="Y750" s="2"/>
      <c r="Z750" s="2"/>
    </row>
    <row r="751" spans="1:26" ht="15" customHeight="1">
      <c r="A751" s="2"/>
      <c r="B751" s="9"/>
      <c r="C751" s="3"/>
      <c r="D751" s="2"/>
      <c r="E751" s="2"/>
      <c r="F751" s="2"/>
      <c r="G751" s="2"/>
      <c r="H751" s="2"/>
      <c r="I751" s="2"/>
      <c r="J751" s="2"/>
      <c r="K751" s="2"/>
      <c r="L751" s="2"/>
      <c r="M751" s="2"/>
      <c r="N751" s="2"/>
      <c r="O751" s="2"/>
      <c r="P751" s="2"/>
      <c r="Q751" s="2"/>
      <c r="R751" s="2"/>
      <c r="S751" s="2"/>
      <c r="T751" s="2"/>
      <c r="U751" s="2"/>
      <c r="V751" s="2"/>
      <c r="W751" s="2"/>
      <c r="X751" s="2"/>
      <c r="Y751" s="2"/>
      <c r="Z751" s="2"/>
    </row>
    <row r="752" spans="1:26" ht="15" customHeight="1">
      <c r="A752" s="2"/>
      <c r="B752" s="9"/>
      <c r="C752" s="3"/>
      <c r="D752" s="2"/>
      <c r="E752" s="2"/>
      <c r="F752" s="2"/>
      <c r="G752" s="2"/>
      <c r="H752" s="2"/>
      <c r="I752" s="2"/>
      <c r="J752" s="2"/>
      <c r="K752" s="2"/>
      <c r="L752" s="2"/>
      <c r="M752" s="2"/>
      <c r="N752" s="2"/>
      <c r="O752" s="2"/>
      <c r="P752" s="2"/>
      <c r="Q752" s="2"/>
      <c r="R752" s="2"/>
      <c r="S752" s="2"/>
      <c r="T752" s="2"/>
      <c r="U752" s="2"/>
      <c r="V752" s="2"/>
      <c r="W752" s="2"/>
      <c r="X752" s="2"/>
      <c r="Y752" s="2"/>
      <c r="Z752" s="2"/>
    </row>
    <row r="753" spans="1:26" ht="15" customHeight="1">
      <c r="A753" s="2"/>
      <c r="B753" s="9"/>
      <c r="C753" s="3"/>
      <c r="D753" s="2"/>
      <c r="E753" s="2"/>
      <c r="F753" s="2"/>
      <c r="G753" s="2"/>
      <c r="H753" s="2"/>
      <c r="I753" s="2"/>
      <c r="J753" s="2"/>
      <c r="K753" s="2"/>
      <c r="L753" s="2"/>
      <c r="M753" s="2"/>
      <c r="N753" s="2"/>
      <c r="O753" s="2"/>
      <c r="P753" s="2"/>
      <c r="Q753" s="2"/>
      <c r="R753" s="2"/>
      <c r="S753" s="2"/>
      <c r="T753" s="2"/>
      <c r="U753" s="2"/>
      <c r="V753" s="2"/>
      <c r="W753" s="2"/>
      <c r="X753" s="2"/>
      <c r="Y753" s="2"/>
      <c r="Z753" s="2"/>
    </row>
    <row r="754" spans="1:26" ht="15" customHeight="1">
      <c r="A754" s="2"/>
      <c r="B754" s="9"/>
      <c r="C754" s="3"/>
      <c r="D754" s="2"/>
      <c r="E754" s="2"/>
      <c r="F754" s="2"/>
      <c r="G754" s="2"/>
      <c r="H754" s="2"/>
      <c r="I754" s="2"/>
      <c r="J754" s="2"/>
      <c r="K754" s="2"/>
      <c r="L754" s="2"/>
      <c r="M754" s="2"/>
      <c r="N754" s="2"/>
      <c r="O754" s="2"/>
      <c r="P754" s="2"/>
      <c r="Q754" s="2"/>
      <c r="R754" s="2"/>
      <c r="S754" s="2"/>
      <c r="T754" s="2"/>
      <c r="U754" s="2"/>
      <c r="V754" s="2"/>
      <c r="W754" s="2"/>
      <c r="X754" s="2"/>
      <c r="Y754" s="2"/>
      <c r="Z754" s="2"/>
    </row>
    <row r="755" spans="1:26" ht="15" customHeight="1">
      <c r="A755" s="2"/>
      <c r="B755" s="9"/>
      <c r="C755" s="3"/>
      <c r="D755" s="2"/>
      <c r="E755" s="2"/>
      <c r="F755" s="2"/>
      <c r="G755" s="2"/>
      <c r="H755" s="2"/>
      <c r="I755" s="2"/>
      <c r="J755" s="2"/>
      <c r="K755" s="2"/>
      <c r="L755" s="2"/>
      <c r="M755" s="2"/>
      <c r="N755" s="2"/>
      <c r="O755" s="2"/>
      <c r="P755" s="2"/>
      <c r="Q755" s="2"/>
      <c r="R755" s="2"/>
      <c r="S755" s="2"/>
      <c r="T755" s="2"/>
      <c r="U755" s="2"/>
      <c r="V755" s="2"/>
      <c r="W755" s="2"/>
      <c r="X755" s="2"/>
      <c r="Y755" s="2"/>
      <c r="Z755" s="2"/>
    </row>
    <row r="756" spans="1:26" ht="15" customHeight="1">
      <c r="A756" s="2"/>
      <c r="B756" s="9"/>
      <c r="C756" s="3"/>
      <c r="D756" s="2"/>
      <c r="E756" s="2"/>
      <c r="F756" s="2"/>
      <c r="G756" s="2"/>
      <c r="H756" s="2"/>
      <c r="I756" s="2"/>
      <c r="J756" s="2"/>
      <c r="K756" s="2"/>
      <c r="L756" s="2"/>
      <c r="M756" s="2"/>
      <c r="N756" s="2"/>
      <c r="O756" s="2"/>
      <c r="P756" s="2"/>
      <c r="Q756" s="2"/>
      <c r="R756" s="2"/>
      <c r="S756" s="2"/>
      <c r="T756" s="2"/>
      <c r="U756" s="2"/>
      <c r="V756" s="2"/>
      <c r="W756" s="2"/>
      <c r="X756" s="2"/>
      <c r="Y756" s="2"/>
      <c r="Z756" s="2"/>
    </row>
    <row r="757" spans="1:26" ht="15" customHeight="1">
      <c r="A757" s="2"/>
      <c r="B757" s="9"/>
      <c r="C757" s="3"/>
      <c r="D757" s="2"/>
      <c r="E757" s="2"/>
      <c r="F757" s="2"/>
      <c r="G757" s="2"/>
      <c r="H757" s="2"/>
      <c r="I757" s="2"/>
      <c r="J757" s="2"/>
      <c r="K757" s="2"/>
      <c r="L757" s="2"/>
      <c r="M757" s="2"/>
      <c r="N757" s="2"/>
      <c r="O757" s="2"/>
      <c r="P757" s="2"/>
      <c r="Q757" s="2"/>
      <c r="R757" s="2"/>
      <c r="S757" s="2"/>
      <c r="T757" s="2"/>
      <c r="U757" s="2"/>
      <c r="V757" s="2"/>
      <c r="W757" s="2"/>
      <c r="X757" s="2"/>
      <c r="Y757" s="2"/>
      <c r="Z757" s="2"/>
    </row>
    <row r="758" spans="1:26" ht="15" customHeight="1">
      <c r="A758" s="2"/>
      <c r="B758" s="9"/>
      <c r="C758" s="3"/>
      <c r="D758" s="2"/>
      <c r="E758" s="2"/>
      <c r="F758" s="2"/>
      <c r="G758" s="2"/>
      <c r="H758" s="2"/>
      <c r="I758" s="2"/>
      <c r="J758" s="2"/>
      <c r="K758" s="2"/>
      <c r="L758" s="2"/>
      <c r="M758" s="2"/>
      <c r="N758" s="2"/>
      <c r="O758" s="2"/>
      <c r="P758" s="2"/>
      <c r="Q758" s="2"/>
      <c r="R758" s="2"/>
      <c r="S758" s="2"/>
      <c r="T758" s="2"/>
      <c r="U758" s="2"/>
      <c r="V758" s="2"/>
      <c r="W758" s="2"/>
      <c r="X758" s="2"/>
      <c r="Y758" s="2"/>
      <c r="Z758" s="2"/>
    </row>
    <row r="759" spans="1:26" ht="15" customHeight="1">
      <c r="A759" s="2"/>
      <c r="B759" s="9"/>
      <c r="C759" s="3"/>
      <c r="D759" s="2"/>
      <c r="E759" s="2"/>
      <c r="F759" s="2"/>
      <c r="G759" s="2"/>
      <c r="H759" s="2"/>
      <c r="I759" s="2"/>
      <c r="J759" s="2"/>
      <c r="K759" s="2"/>
      <c r="L759" s="2"/>
      <c r="M759" s="2"/>
      <c r="N759" s="2"/>
      <c r="O759" s="2"/>
      <c r="P759" s="2"/>
      <c r="Q759" s="2"/>
      <c r="R759" s="2"/>
      <c r="S759" s="2"/>
      <c r="T759" s="2"/>
      <c r="U759" s="2"/>
      <c r="V759" s="2"/>
      <c r="W759" s="2"/>
      <c r="X759" s="2"/>
      <c r="Y759" s="2"/>
      <c r="Z759" s="2"/>
    </row>
    <row r="760" spans="1:26" ht="15" customHeight="1">
      <c r="A760" s="2"/>
      <c r="B760" s="9"/>
      <c r="C760" s="3"/>
      <c r="D760" s="2"/>
      <c r="E760" s="2"/>
      <c r="F760" s="2"/>
      <c r="G760" s="2"/>
      <c r="H760" s="2"/>
      <c r="I760" s="2"/>
      <c r="J760" s="2"/>
      <c r="K760" s="2"/>
      <c r="L760" s="2"/>
      <c r="M760" s="2"/>
      <c r="N760" s="2"/>
      <c r="O760" s="2"/>
      <c r="P760" s="2"/>
      <c r="Q760" s="2"/>
      <c r="R760" s="2"/>
      <c r="S760" s="2"/>
      <c r="T760" s="2"/>
      <c r="U760" s="2"/>
      <c r="V760" s="2"/>
      <c r="W760" s="2"/>
      <c r="X760" s="2"/>
      <c r="Y760" s="2"/>
      <c r="Z760" s="2"/>
    </row>
    <row r="761" spans="1:26" ht="15" customHeight="1">
      <c r="A761" s="2"/>
      <c r="B761" s="9"/>
      <c r="C761" s="3"/>
      <c r="D761" s="2"/>
      <c r="E761" s="2"/>
      <c r="F761" s="2"/>
      <c r="G761" s="2"/>
      <c r="H761" s="2"/>
      <c r="I761" s="2"/>
      <c r="J761" s="2"/>
      <c r="K761" s="2"/>
      <c r="L761" s="2"/>
      <c r="M761" s="2"/>
      <c r="N761" s="2"/>
      <c r="O761" s="2"/>
      <c r="P761" s="2"/>
      <c r="Q761" s="2"/>
      <c r="R761" s="2"/>
      <c r="S761" s="2"/>
      <c r="T761" s="2"/>
      <c r="U761" s="2"/>
      <c r="V761" s="2"/>
      <c r="W761" s="2"/>
      <c r="X761" s="2"/>
      <c r="Y761" s="2"/>
      <c r="Z761" s="2"/>
    </row>
    <row r="762" spans="1:26" ht="15" customHeight="1">
      <c r="A762" s="2"/>
      <c r="B762" s="9"/>
      <c r="C762" s="3"/>
      <c r="D762" s="2"/>
      <c r="E762" s="2"/>
      <c r="F762" s="2"/>
      <c r="G762" s="2"/>
      <c r="H762" s="2"/>
      <c r="I762" s="2"/>
      <c r="J762" s="2"/>
      <c r="K762" s="2"/>
      <c r="L762" s="2"/>
      <c r="M762" s="2"/>
      <c r="N762" s="2"/>
      <c r="O762" s="2"/>
      <c r="P762" s="2"/>
      <c r="Q762" s="2"/>
      <c r="R762" s="2"/>
      <c r="S762" s="2"/>
      <c r="T762" s="2"/>
      <c r="U762" s="2"/>
      <c r="V762" s="2"/>
      <c r="W762" s="2"/>
      <c r="X762" s="2"/>
      <c r="Y762" s="2"/>
      <c r="Z762" s="2"/>
    </row>
    <row r="763" spans="1:26" ht="15" customHeight="1">
      <c r="A763" s="2"/>
      <c r="B763" s="9"/>
      <c r="C763" s="3"/>
      <c r="D763" s="2"/>
      <c r="E763" s="2"/>
      <c r="F763" s="2"/>
      <c r="G763" s="2"/>
      <c r="H763" s="2"/>
      <c r="I763" s="2"/>
      <c r="J763" s="2"/>
      <c r="K763" s="2"/>
      <c r="L763" s="2"/>
      <c r="M763" s="2"/>
      <c r="N763" s="2"/>
      <c r="O763" s="2"/>
      <c r="P763" s="2"/>
      <c r="Q763" s="2"/>
      <c r="R763" s="2"/>
      <c r="S763" s="2"/>
      <c r="T763" s="2"/>
      <c r="U763" s="2"/>
      <c r="V763" s="2"/>
      <c r="W763" s="2"/>
      <c r="X763" s="2"/>
      <c r="Y763" s="2"/>
      <c r="Z763" s="2"/>
    </row>
    <row r="764" spans="1:26" ht="15" customHeight="1">
      <c r="A764" s="2"/>
      <c r="B764" s="9"/>
      <c r="C764" s="3"/>
      <c r="D764" s="2"/>
      <c r="E764" s="2"/>
      <c r="F764" s="2"/>
      <c r="G764" s="2"/>
      <c r="H764" s="2"/>
      <c r="I764" s="2"/>
      <c r="J764" s="2"/>
      <c r="K764" s="2"/>
      <c r="L764" s="2"/>
      <c r="M764" s="2"/>
      <c r="N764" s="2"/>
      <c r="O764" s="2"/>
      <c r="P764" s="2"/>
      <c r="Q764" s="2"/>
      <c r="R764" s="2"/>
      <c r="S764" s="2"/>
      <c r="T764" s="2"/>
      <c r="U764" s="2"/>
      <c r="V764" s="2"/>
      <c r="W764" s="2"/>
      <c r="X764" s="2"/>
      <c r="Y764" s="2"/>
      <c r="Z764" s="2"/>
    </row>
    <row r="765" spans="1:26" ht="15" customHeight="1">
      <c r="A765" s="2"/>
      <c r="B765" s="9"/>
      <c r="C765" s="3"/>
      <c r="D765" s="2"/>
      <c r="E765" s="2"/>
      <c r="F765" s="2"/>
      <c r="G765" s="2"/>
      <c r="H765" s="2"/>
      <c r="I765" s="2"/>
      <c r="J765" s="2"/>
      <c r="K765" s="2"/>
      <c r="L765" s="2"/>
      <c r="M765" s="2"/>
      <c r="N765" s="2"/>
      <c r="O765" s="2"/>
      <c r="P765" s="2"/>
      <c r="Q765" s="2"/>
      <c r="R765" s="2"/>
      <c r="S765" s="2"/>
      <c r="T765" s="2"/>
      <c r="U765" s="2"/>
      <c r="V765" s="2"/>
      <c r="W765" s="2"/>
      <c r="X765" s="2"/>
      <c r="Y765" s="2"/>
      <c r="Z765" s="2"/>
    </row>
    <row r="766" spans="1:26" ht="15" customHeight="1">
      <c r="A766" s="2"/>
      <c r="B766" s="9"/>
      <c r="C766" s="3"/>
      <c r="D766" s="2"/>
      <c r="E766" s="2"/>
      <c r="F766" s="2"/>
      <c r="G766" s="2"/>
      <c r="H766" s="2"/>
      <c r="I766" s="2"/>
      <c r="J766" s="2"/>
      <c r="K766" s="2"/>
      <c r="L766" s="2"/>
      <c r="M766" s="2"/>
      <c r="N766" s="2"/>
      <c r="O766" s="2"/>
      <c r="P766" s="2"/>
      <c r="Q766" s="2"/>
      <c r="R766" s="2"/>
      <c r="S766" s="2"/>
      <c r="T766" s="2"/>
      <c r="U766" s="2"/>
      <c r="V766" s="2"/>
      <c r="W766" s="2"/>
      <c r="X766" s="2"/>
      <c r="Y766" s="2"/>
      <c r="Z766" s="2"/>
    </row>
    <row r="767" spans="1:26" ht="15" customHeight="1">
      <c r="A767" s="2"/>
      <c r="B767" s="9"/>
      <c r="C767" s="3"/>
      <c r="D767" s="2"/>
      <c r="E767" s="2"/>
      <c r="F767" s="2"/>
      <c r="G767" s="2"/>
      <c r="H767" s="2"/>
      <c r="I767" s="2"/>
      <c r="J767" s="2"/>
      <c r="K767" s="2"/>
      <c r="L767" s="2"/>
      <c r="M767" s="2"/>
      <c r="N767" s="2"/>
      <c r="O767" s="2"/>
      <c r="P767" s="2"/>
      <c r="Q767" s="2"/>
      <c r="R767" s="2"/>
      <c r="S767" s="2"/>
      <c r="T767" s="2"/>
      <c r="U767" s="2"/>
      <c r="V767" s="2"/>
      <c r="W767" s="2"/>
      <c r="X767" s="2"/>
      <c r="Y767" s="2"/>
      <c r="Z767" s="2"/>
    </row>
    <row r="768" spans="1:26" ht="15" customHeight="1">
      <c r="A768" s="2"/>
      <c r="B768" s="9"/>
      <c r="C768" s="3"/>
      <c r="D768" s="2"/>
      <c r="E768" s="2"/>
      <c r="F768" s="2"/>
      <c r="G768" s="2"/>
      <c r="H768" s="2"/>
      <c r="I768" s="2"/>
      <c r="J768" s="2"/>
      <c r="K768" s="2"/>
      <c r="L768" s="2"/>
      <c r="M768" s="2"/>
      <c r="N768" s="2"/>
      <c r="O768" s="2"/>
      <c r="P768" s="2"/>
      <c r="Q768" s="2"/>
      <c r="R768" s="2"/>
      <c r="S768" s="2"/>
      <c r="T768" s="2"/>
      <c r="U768" s="2"/>
      <c r="V768" s="2"/>
      <c r="W768" s="2"/>
      <c r="X768" s="2"/>
      <c r="Y768" s="2"/>
      <c r="Z768" s="2"/>
    </row>
    <row r="769" spans="1:26" ht="15" customHeight="1">
      <c r="A769" s="2"/>
      <c r="B769" s="9"/>
      <c r="C769" s="3"/>
      <c r="D769" s="2"/>
      <c r="E769" s="2"/>
      <c r="F769" s="2"/>
      <c r="G769" s="2"/>
      <c r="H769" s="2"/>
      <c r="I769" s="2"/>
      <c r="J769" s="2"/>
      <c r="K769" s="2"/>
      <c r="L769" s="2"/>
      <c r="M769" s="2"/>
      <c r="N769" s="2"/>
      <c r="O769" s="2"/>
      <c r="P769" s="2"/>
      <c r="Q769" s="2"/>
      <c r="R769" s="2"/>
      <c r="S769" s="2"/>
      <c r="T769" s="2"/>
      <c r="U769" s="2"/>
      <c r="V769" s="2"/>
      <c r="W769" s="2"/>
      <c r="X769" s="2"/>
      <c r="Y769" s="2"/>
      <c r="Z769" s="2"/>
    </row>
    <row r="770" spans="1:26" ht="15" customHeight="1">
      <c r="A770" s="2"/>
      <c r="B770" s="9"/>
      <c r="C770" s="3"/>
      <c r="D770" s="2"/>
      <c r="E770" s="2"/>
      <c r="F770" s="2"/>
      <c r="G770" s="2"/>
      <c r="H770" s="2"/>
      <c r="I770" s="2"/>
      <c r="J770" s="2"/>
      <c r="K770" s="2"/>
      <c r="L770" s="2"/>
      <c r="M770" s="2"/>
      <c r="N770" s="2"/>
      <c r="O770" s="2"/>
      <c r="P770" s="2"/>
      <c r="Q770" s="2"/>
      <c r="R770" s="2"/>
      <c r="S770" s="2"/>
      <c r="T770" s="2"/>
      <c r="U770" s="2"/>
      <c r="V770" s="2"/>
      <c r="W770" s="2"/>
      <c r="X770" s="2"/>
      <c r="Y770" s="2"/>
      <c r="Z770" s="2"/>
    </row>
    <row r="771" spans="1:26" ht="15" customHeight="1">
      <c r="A771" s="2"/>
      <c r="B771" s="9"/>
      <c r="C771" s="3"/>
      <c r="D771" s="2"/>
      <c r="E771" s="2"/>
      <c r="F771" s="2"/>
      <c r="G771" s="2"/>
      <c r="H771" s="2"/>
      <c r="I771" s="2"/>
      <c r="J771" s="2"/>
      <c r="K771" s="2"/>
      <c r="L771" s="2"/>
      <c r="M771" s="2"/>
      <c r="N771" s="2"/>
      <c r="O771" s="2"/>
      <c r="P771" s="2"/>
      <c r="Q771" s="2"/>
      <c r="R771" s="2"/>
      <c r="S771" s="2"/>
      <c r="T771" s="2"/>
      <c r="U771" s="2"/>
      <c r="V771" s="2"/>
      <c r="W771" s="2"/>
      <c r="X771" s="2"/>
      <c r="Y771" s="2"/>
      <c r="Z771" s="2"/>
    </row>
    <row r="772" spans="1:26" ht="15" customHeight="1">
      <c r="A772" s="2"/>
      <c r="B772" s="9"/>
      <c r="C772" s="3"/>
      <c r="D772" s="2"/>
      <c r="E772" s="2"/>
      <c r="F772" s="2"/>
      <c r="G772" s="2"/>
      <c r="H772" s="2"/>
      <c r="I772" s="2"/>
      <c r="J772" s="2"/>
      <c r="K772" s="2"/>
      <c r="L772" s="2"/>
      <c r="M772" s="2"/>
      <c r="N772" s="2"/>
      <c r="O772" s="2"/>
      <c r="P772" s="2"/>
      <c r="Q772" s="2"/>
      <c r="R772" s="2"/>
      <c r="S772" s="2"/>
      <c r="T772" s="2"/>
      <c r="U772" s="2"/>
      <c r="V772" s="2"/>
      <c r="W772" s="2"/>
      <c r="X772" s="2"/>
      <c r="Y772" s="2"/>
      <c r="Z772" s="2"/>
    </row>
    <row r="773" spans="1:26" ht="15" customHeight="1">
      <c r="A773" s="2"/>
      <c r="B773" s="9"/>
      <c r="C773" s="3"/>
      <c r="D773" s="2"/>
      <c r="E773" s="2"/>
      <c r="F773" s="2"/>
      <c r="G773" s="2"/>
      <c r="H773" s="2"/>
      <c r="I773" s="2"/>
      <c r="J773" s="2"/>
      <c r="K773" s="2"/>
      <c r="L773" s="2"/>
      <c r="M773" s="2"/>
      <c r="N773" s="2"/>
      <c r="O773" s="2"/>
      <c r="P773" s="2"/>
      <c r="Q773" s="2"/>
      <c r="R773" s="2"/>
      <c r="S773" s="2"/>
      <c r="T773" s="2"/>
      <c r="U773" s="2"/>
      <c r="V773" s="2"/>
      <c r="W773" s="2"/>
      <c r="X773" s="2"/>
      <c r="Y773" s="2"/>
      <c r="Z773" s="2"/>
    </row>
    <row r="774" spans="1:26" ht="15" customHeight="1">
      <c r="A774" s="2"/>
      <c r="B774" s="9"/>
      <c r="C774" s="3"/>
      <c r="D774" s="2"/>
      <c r="E774" s="2"/>
      <c r="F774" s="2"/>
      <c r="G774" s="2"/>
      <c r="H774" s="2"/>
      <c r="I774" s="2"/>
      <c r="J774" s="2"/>
      <c r="K774" s="2"/>
      <c r="L774" s="2"/>
      <c r="M774" s="2"/>
      <c r="N774" s="2"/>
      <c r="O774" s="2"/>
      <c r="P774" s="2"/>
      <c r="Q774" s="2"/>
      <c r="R774" s="2"/>
      <c r="S774" s="2"/>
      <c r="T774" s="2"/>
      <c r="U774" s="2"/>
      <c r="V774" s="2"/>
      <c r="W774" s="2"/>
      <c r="X774" s="2"/>
      <c r="Y774" s="2"/>
      <c r="Z774" s="2"/>
    </row>
    <row r="775" spans="1:26" ht="15" customHeight="1">
      <c r="A775" s="2"/>
      <c r="B775" s="9"/>
      <c r="C775" s="3"/>
      <c r="D775" s="2"/>
      <c r="E775" s="2"/>
      <c r="F775" s="2"/>
      <c r="G775" s="2"/>
      <c r="H775" s="2"/>
      <c r="I775" s="2"/>
      <c r="J775" s="2"/>
      <c r="K775" s="2"/>
      <c r="L775" s="2"/>
      <c r="M775" s="2"/>
      <c r="N775" s="2"/>
      <c r="O775" s="2"/>
      <c r="P775" s="2"/>
      <c r="Q775" s="2"/>
      <c r="R775" s="2"/>
      <c r="S775" s="2"/>
      <c r="T775" s="2"/>
      <c r="U775" s="2"/>
      <c r="V775" s="2"/>
      <c r="W775" s="2"/>
      <c r="X775" s="2"/>
      <c r="Y775" s="2"/>
      <c r="Z775" s="2"/>
    </row>
    <row r="776" spans="1:26" ht="15" customHeight="1">
      <c r="A776" s="2"/>
      <c r="B776" s="9"/>
      <c r="C776" s="3"/>
      <c r="D776" s="2"/>
      <c r="E776" s="2"/>
      <c r="F776" s="2"/>
      <c r="G776" s="2"/>
      <c r="H776" s="2"/>
      <c r="I776" s="2"/>
      <c r="J776" s="2"/>
      <c r="K776" s="2"/>
      <c r="L776" s="2"/>
      <c r="M776" s="2"/>
      <c r="N776" s="2"/>
      <c r="O776" s="2"/>
      <c r="P776" s="2"/>
      <c r="Q776" s="2"/>
      <c r="R776" s="2"/>
      <c r="S776" s="2"/>
      <c r="T776" s="2"/>
      <c r="U776" s="2"/>
      <c r="V776" s="2"/>
      <c r="W776" s="2"/>
      <c r="X776" s="2"/>
      <c r="Y776" s="2"/>
      <c r="Z776" s="2"/>
    </row>
    <row r="777" spans="1:26" ht="15" customHeight="1">
      <c r="A777" s="2"/>
      <c r="B777" s="9"/>
      <c r="C777" s="3"/>
      <c r="D777" s="2"/>
      <c r="E777" s="2"/>
      <c r="F777" s="2"/>
      <c r="G777" s="2"/>
      <c r="H777" s="2"/>
      <c r="I777" s="2"/>
      <c r="J777" s="2"/>
      <c r="K777" s="2"/>
      <c r="L777" s="2"/>
      <c r="M777" s="2"/>
      <c r="N777" s="2"/>
      <c r="O777" s="2"/>
      <c r="P777" s="2"/>
      <c r="Q777" s="2"/>
      <c r="R777" s="2"/>
      <c r="S777" s="2"/>
      <c r="T777" s="2"/>
      <c r="U777" s="2"/>
      <c r="V777" s="2"/>
      <c r="W777" s="2"/>
      <c r="X777" s="2"/>
      <c r="Y777" s="2"/>
      <c r="Z777" s="2"/>
    </row>
    <row r="778" spans="1:26" ht="15" customHeight="1">
      <c r="A778" s="2"/>
      <c r="B778" s="9"/>
      <c r="C778" s="3"/>
      <c r="D778" s="2"/>
      <c r="E778" s="2"/>
      <c r="F778" s="2"/>
      <c r="G778" s="2"/>
      <c r="H778" s="2"/>
      <c r="I778" s="2"/>
      <c r="J778" s="2"/>
      <c r="K778" s="2"/>
      <c r="L778" s="2"/>
      <c r="M778" s="2"/>
      <c r="N778" s="2"/>
      <c r="O778" s="2"/>
      <c r="P778" s="2"/>
      <c r="Q778" s="2"/>
      <c r="R778" s="2"/>
      <c r="S778" s="2"/>
      <c r="T778" s="2"/>
      <c r="U778" s="2"/>
      <c r="V778" s="2"/>
      <c r="W778" s="2"/>
      <c r="X778" s="2"/>
      <c r="Y778" s="2"/>
      <c r="Z778" s="2"/>
    </row>
    <row r="779" spans="1:26" ht="15" customHeight="1">
      <c r="A779" s="2"/>
      <c r="B779" s="9"/>
      <c r="C779" s="3"/>
      <c r="D779" s="2"/>
      <c r="E779" s="2"/>
      <c r="F779" s="2"/>
      <c r="G779" s="2"/>
      <c r="H779" s="2"/>
      <c r="I779" s="2"/>
      <c r="J779" s="2"/>
      <c r="K779" s="2"/>
      <c r="L779" s="2"/>
      <c r="M779" s="2"/>
      <c r="N779" s="2"/>
      <c r="O779" s="2"/>
      <c r="P779" s="2"/>
      <c r="Q779" s="2"/>
      <c r="R779" s="2"/>
      <c r="S779" s="2"/>
      <c r="T779" s="2"/>
      <c r="U779" s="2"/>
      <c r="V779" s="2"/>
      <c r="W779" s="2"/>
      <c r="X779" s="2"/>
      <c r="Y779" s="2"/>
      <c r="Z779" s="2"/>
    </row>
    <row r="780" spans="1:26" ht="15" customHeight="1">
      <c r="A780" s="2"/>
      <c r="B780" s="9"/>
      <c r="C780" s="3"/>
      <c r="D780" s="2"/>
      <c r="E780" s="2"/>
      <c r="F780" s="2"/>
      <c r="G780" s="2"/>
      <c r="H780" s="2"/>
      <c r="I780" s="2"/>
      <c r="J780" s="2"/>
      <c r="K780" s="2"/>
      <c r="L780" s="2"/>
      <c r="M780" s="2"/>
      <c r="N780" s="2"/>
      <c r="O780" s="2"/>
      <c r="P780" s="2"/>
      <c r="Q780" s="2"/>
      <c r="R780" s="2"/>
      <c r="S780" s="2"/>
      <c r="T780" s="2"/>
      <c r="U780" s="2"/>
      <c r="V780" s="2"/>
      <c r="W780" s="2"/>
      <c r="X780" s="2"/>
      <c r="Y780" s="2"/>
      <c r="Z780" s="2"/>
    </row>
    <row r="781" spans="1:26" ht="15" customHeight="1">
      <c r="A781" s="2"/>
      <c r="B781" s="9"/>
      <c r="C781" s="3"/>
      <c r="D781" s="2"/>
      <c r="E781" s="2"/>
      <c r="F781" s="2"/>
      <c r="G781" s="2"/>
      <c r="H781" s="2"/>
      <c r="I781" s="2"/>
      <c r="J781" s="2"/>
      <c r="K781" s="2"/>
      <c r="L781" s="2"/>
      <c r="M781" s="2"/>
      <c r="N781" s="2"/>
      <c r="O781" s="2"/>
      <c r="P781" s="2"/>
      <c r="Q781" s="2"/>
      <c r="R781" s="2"/>
      <c r="S781" s="2"/>
      <c r="T781" s="2"/>
      <c r="U781" s="2"/>
      <c r="V781" s="2"/>
      <c r="W781" s="2"/>
      <c r="X781" s="2"/>
      <c r="Y781" s="2"/>
      <c r="Z781" s="2"/>
    </row>
    <row r="782" spans="1:26" ht="15" customHeight="1">
      <c r="A782" s="2"/>
      <c r="B782" s="9"/>
      <c r="C782" s="3"/>
      <c r="D782" s="2"/>
      <c r="E782" s="2"/>
      <c r="F782" s="2"/>
      <c r="G782" s="2"/>
      <c r="H782" s="2"/>
      <c r="I782" s="2"/>
      <c r="J782" s="2"/>
      <c r="K782" s="2"/>
      <c r="L782" s="2"/>
      <c r="M782" s="2"/>
      <c r="N782" s="2"/>
      <c r="O782" s="2"/>
      <c r="P782" s="2"/>
      <c r="Q782" s="2"/>
      <c r="R782" s="2"/>
      <c r="S782" s="2"/>
      <c r="T782" s="2"/>
      <c r="U782" s="2"/>
      <c r="V782" s="2"/>
      <c r="W782" s="2"/>
      <c r="X782" s="2"/>
      <c r="Y782" s="2"/>
      <c r="Z782" s="2"/>
    </row>
    <row r="783" spans="1:26" ht="15" customHeight="1">
      <c r="A783" s="2"/>
      <c r="B783" s="9"/>
      <c r="C783" s="3"/>
      <c r="D783" s="2"/>
      <c r="E783" s="2"/>
      <c r="F783" s="2"/>
      <c r="G783" s="2"/>
      <c r="H783" s="2"/>
      <c r="I783" s="2"/>
      <c r="J783" s="2"/>
      <c r="K783" s="2"/>
      <c r="L783" s="2"/>
      <c r="M783" s="2"/>
      <c r="N783" s="2"/>
      <c r="O783" s="2"/>
      <c r="P783" s="2"/>
      <c r="Q783" s="2"/>
      <c r="R783" s="2"/>
      <c r="S783" s="2"/>
      <c r="T783" s="2"/>
      <c r="U783" s="2"/>
      <c r="V783" s="2"/>
      <c r="W783" s="2"/>
      <c r="X783" s="2"/>
      <c r="Y783" s="2"/>
      <c r="Z783" s="2"/>
    </row>
    <row r="784" spans="1:26" ht="15" customHeight="1">
      <c r="A784" s="2"/>
      <c r="B784" s="9"/>
      <c r="C784" s="3"/>
      <c r="D784" s="2"/>
      <c r="E784" s="2"/>
      <c r="F784" s="2"/>
      <c r="G784" s="2"/>
      <c r="H784" s="2"/>
      <c r="I784" s="2"/>
      <c r="J784" s="2"/>
      <c r="K784" s="2"/>
      <c r="L784" s="2"/>
      <c r="M784" s="2"/>
      <c r="N784" s="2"/>
      <c r="O784" s="2"/>
      <c r="P784" s="2"/>
      <c r="Q784" s="2"/>
      <c r="R784" s="2"/>
      <c r="S784" s="2"/>
      <c r="T784" s="2"/>
      <c r="U784" s="2"/>
      <c r="V784" s="2"/>
      <c r="W784" s="2"/>
      <c r="X784" s="2"/>
      <c r="Y784" s="2"/>
      <c r="Z784" s="2"/>
    </row>
    <row r="785" spans="1:26" ht="15" customHeight="1">
      <c r="A785" s="2"/>
      <c r="B785" s="9"/>
      <c r="C785" s="3"/>
      <c r="D785" s="2"/>
      <c r="E785" s="2"/>
      <c r="F785" s="2"/>
      <c r="G785" s="2"/>
      <c r="H785" s="2"/>
      <c r="I785" s="2"/>
      <c r="J785" s="2"/>
      <c r="K785" s="2"/>
      <c r="L785" s="2"/>
      <c r="M785" s="2"/>
      <c r="N785" s="2"/>
      <c r="O785" s="2"/>
      <c r="P785" s="2"/>
      <c r="Q785" s="2"/>
      <c r="R785" s="2"/>
      <c r="S785" s="2"/>
      <c r="T785" s="2"/>
      <c r="U785" s="2"/>
      <c r="V785" s="2"/>
      <c r="W785" s="2"/>
      <c r="X785" s="2"/>
      <c r="Y785" s="2"/>
      <c r="Z785" s="2"/>
    </row>
    <row r="786" spans="1:26" ht="15" customHeight="1">
      <c r="A786" s="2"/>
      <c r="B786" s="9"/>
      <c r="C786" s="3"/>
      <c r="D786" s="2"/>
      <c r="E786" s="2"/>
      <c r="F786" s="2"/>
      <c r="G786" s="2"/>
      <c r="H786" s="2"/>
      <c r="I786" s="2"/>
      <c r="J786" s="2"/>
      <c r="K786" s="2"/>
      <c r="L786" s="2"/>
      <c r="M786" s="2"/>
      <c r="N786" s="2"/>
      <c r="O786" s="2"/>
      <c r="P786" s="2"/>
      <c r="Q786" s="2"/>
      <c r="R786" s="2"/>
      <c r="S786" s="2"/>
      <c r="T786" s="2"/>
      <c r="U786" s="2"/>
      <c r="V786" s="2"/>
      <c r="W786" s="2"/>
      <c r="X786" s="2"/>
      <c r="Y786" s="2"/>
      <c r="Z786" s="2"/>
    </row>
    <row r="787" spans="1:26" ht="15" customHeight="1">
      <c r="A787" s="2"/>
      <c r="B787" s="9"/>
      <c r="C787" s="3"/>
      <c r="D787" s="2"/>
      <c r="E787" s="2"/>
      <c r="F787" s="2"/>
      <c r="G787" s="2"/>
      <c r="H787" s="2"/>
      <c r="I787" s="2"/>
      <c r="J787" s="2"/>
      <c r="K787" s="2"/>
      <c r="L787" s="2"/>
      <c r="M787" s="2"/>
      <c r="N787" s="2"/>
      <c r="O787" s="2"/>
      <c r="P787" s="2"/>
      <c r="Q787" s="2"/>
      <c r="R787" s="2"/>
      <c r="S787" s="2"/>
      <c r="T787" s="2"/>
      <c r="U787" s="2"/>
      <c r="V787" s="2"/>
      <c r="W787" s="2"/>
      <c r="X787" s="2"/>
      <c r="Y787" s="2"/>
      <c r="Z787" s="2"/>
    </row>
    <row r="788" spans="1:26" ht="15" customHeight="1">
      <c r="A788" s="2"/>
      <c r="B788" s="9"/>
      <c r="C788" s="3"/>
      <c r="D788" s="2"/>
      <c r="E788" s="2"/>
      <c r="F788" s="2"/>
      <c r="G788" s="2"/>
      <c r="H788" s="2"/>
      <c r="I788" s="2"/>
      <c r="J788" s="2"/>
      <c r="K788" s="2"/>
      <c r="L788" s="2"/>
      <c r="M788" s="2"/>
      <c r="N788" s="2"/>
      <c r="O788" s="2"/>
      <c r="P788" s="2"/>
      <c r="Q788" s="2"/>
      <c r="R788" s="2"/>
      <c r="S788" s="2"/>
      <c r="T788" s="2"/>
      <c r="U788" s="2"/>
      <c r="V788" s="2"/>
      <c r="W788" s="2"/>
      <c r="X788" s="2"/>
      <c r="Y788" s="2"/>
      <c r="Z788" s="2"/>
    </row>
    <row r="789" spans="1:26" ht="15" customHeight="1">
      <c r="A789" s="2"/>
      <c r="B789" s="9"/>
      <c r="C789" s="3"/>
      <c r="D789" s="2"/>
      <c r="E789" s="2"/>
      <c r="F789" s="2"/>
      <c r="G789" s="2"/>
      <c r="H789" s="2"/>
      <c r="I789" s="2"/>
      <c r="J789" s="2"/>
      <c r="K789" s="2"/>
      <c r="L789" s="2"/>
      <c r="M789" s="2"/>
      <c r="N789" s="2"/>
      <c r="O789" s="2"/>
      <c r="P789" s="2"/>
      <c r="Q789" s="2"/>
      <c r="R789" s="2"/>
      <c r="S789" s="2"/>
      <c r="T789" s="2"/>
      <c r="U789" s="2"/>
      <c r="V789" s="2"/>
      <c r="W789" s="2"/>
      <c r="X789" s="2"/>
      <c r="Y789" s="2"/>
      <c r="Z789" s="2"/>
    </row>
    <row r="790" spans="1:26" ht="15" customHeight="1">
      <c r="A790" s="2"/>
      <c r="B790" s="9"/>
      <c r="C790" s="3"/>
      <c r="D790" s="2"/>
      <c r="E790" s="2"/>
      <c r="F790" s="2"/>
      <c r="G790" s="2"/>
      <c r="H790" s="2"/>
      <c r="I790" s="2"/>
      <c r="J790" s="2"/>
      <c r="K790" s="2"/>
      <c r="L790" s="2"/>
      <c r="M790" s="2"/>
      <c r="N790" s="2"/>
      <c r="O790" s="2"/>
      <c r="P790" s="2"/>
      <c r="Q790" s="2"/>
      <c r="R790" s="2"/>
      <c r="S790" s="2"/>
      <c r="T790" s="2"/>
      <c r="U790" s="2"/>
      <c r="V790" s="2"/>
      <c r="W790" s="2"/>
      <c r="X790" s="2"/>
      <c r="Y790" s="2"/>
      <c r="Z790" s="2"/>
    </row>
    <row r="791" spans="1:26" ht="15" customHeight="1">
      <c r="A791" s="2"/>
      <c r="B791" s="9"/>
      <c r="C791" s="3"/>
      <c r="D791" s="2"/>
      <c r="E791" s="2"/>
      <c r="F791" s="2"/>
      <c r="G791" s="2"/>
      <c r="H791" s="2"/>
      <c r="I791" s="2"/>
      <c r="J791" s="2"/>
      <c r="K791" s="2"/>
      <c r="L791" s="2"/>
      <c r="M791" s="2"/>
      <c r="N791" s="2"/>
      <c r="O791" s="2"/>
      <c r="P791" s="2"/>
      <c r="Q791" s="2"/>
      <c r="R791" s="2"/>
      <c r="S791" s="2"/>
      <c r="T791" s="2"/>
      <c r="U791" s="2"/>
      <c r="V791" s="2"/>
      <c r="W791" s="2"/>
      <c r="X791" s="2"/>
      <c r="Y791" s="2"/>
      <c r="Z791" s="2"/>
    </row>
    <row r="792" spans="1:26" ht="15" customHeight="1">
      <c r="A792" s="2"/>
      <c r="B792" s="9"/>
      <c r="C792" s="3"/>
      <c r="D792" s="2"/>
      <c r="E792" s="2"/>
      <c r="F792" s="2"/>
      <c r="G792" s="2"/>
      <c r="H792" s="2"/>
      <c r="I792" s="2"/>
      <c r="J792" s="2"/>
      <c r="K792" s="2"/>
      <c r="L792" s="2"/>
      <c r="M792" s="2"/>
      <c r="N792" s="2"/>
      <c r="O792" s="2"/>
      <c r="P792" s="2"/>
      <c r="Q792" s="2"/>
      <c r="R792" s="2"/>
      <c r="S792" s="2"/>
      <c r="T792" s="2"/>
      <c r="U792" s="2"/>
      <c r="V792" s="2"/>
      <c r="W792" s="2"/>
      <c r="X792" s="2"/>
      <c r="Y792" s="2"/>
      <c r="Z792" s="2"/>
    </row>
    <row r="793" spans="1:26" ht="15" customHeight="1">
      <c r="A793" s="2"/>
      <c r="B793" s="9"/>
      <c r="C793" s="3"/>
      <c r="D793" s="2"/>
      <c r="E793" s="2"/>
      <c r="F793" s="2"/>
      <c r="G793" s="2"/>
      <c r="H793" s="2"/>
      <c r="I793" s="2"/>
      <c r="J793" s="2"/>
      <c r="K793" s="2"/>
      <c r="L793" s="2"/>
      <c r="M793" s="2"/>
      <c r="N793" s="2"/>
      <c r="O793" s="2"/>
      <c r="P793" s="2"/>
      <c r="Q793" s="2"/>
      <c r="R793" s="2"/>
      <c r="S793" s="2"/>
      <c r="T793" s="2"/>
      <c r="U793" s="2"/>
      <c r="V793" s="2"/>
      <c r="W793" s="2"/>
      <c r="X793" s="2"/>
      <c r="Y793" s="2"/>
      <c r="Z793" s="2"/>
    </row>
    <row r="794" spans="1:26" ht="15" customHeight="1">
      <c r="A794" s="2"/>
      <c r="B794" s="9"/>
      <c r="C794" s="3"/>
      <c r="D794" s="2"/>
      <c r="E794" s="2"/>
      <c r="F794" s="2"/>
      <c r="G794" s="2"/>
      <c r="H794" s="2"/>
      <c r="I794" s="2"/>
      <c r="J794" s="2"/>
      <c r="K794" s="2"/>
      <c r="L794" s="2"/>
      <c r="M794" s="2"/>
      <c r="N794" s="2"/>
      <c r="O794" s="2"/>
      <c r="P794" s="2"/>
      <c r="Q794" s="2"/>
      <c r="R794" s="2"/>
      <c r="S794" s="2"/>
      <c r="T794" s="2"/>
      <c r="U794" s="2"/>
      <c r="V794" s="2"/>
      <c r="W794" s="2"/>
      <c r="X794" s="2"/>
      <c r="Y794" s="2"/>
      <c r="Z794" s="2"/>
    </row>
    <row r="795" spans="1:26" ht="15" customHeight="1">
      <c r="A795" s="2"/>
      <c r="B795" s="9"/>
      <c r="C795" s="3"/>
      <c r="D795" s="2"/>
      <c r="E795" s="2"/>
      <c r="F795" s="2"/>
      <c r="G795" s="2"/>
      <c r="H795" s="2"/>
      <c r="I795" s="2"/>
      <c r="J795" s="2"/>
      <c r="K795" s="2"/>
      <c r="L795" s="2"/>
      <c r="M795" s="2"/>
      <c r="N795" s="2"/>
      <c r="O795" s="2"/>
      <c r="P795" s="2"/>
      <c r="Q795" s="2"/>
      <c r="R795" s="2"/>
      <c r="S795" s="2"/>
      <c r="T795" s="2"/>
      <c r="U795" s="2"/>
      <c r="V795" s="2"/>
      <c r="W795" s="2"/>
      <c r="X795" s="2"/>
      <c r="Y795" s="2"/>
      <c r="Z795" s="2"/>
    </row>
    <row r="796" spans="1:26" ht="15" customHeight="1">
      <c r="A796" s="2"/>
      <c r="B796" s="9"/>
      <c r="C796" s="3"/>
      <c r="D796" s="2"/>
      <c r="E796" s="2"/>
      <c r="F796" s="2"/>
      <c r="G796" s="2"/>
      <c r="H796" s="2"/>
      <c r="I796" s="2"/>
      <c r="J796" s="2"/>
      <c r="K796" s="2"/>
      <c r="L796" s="2"/>
      <c r="M796" s="2"/>
      <c r="N796" s="2"/>
      <c r="O796" s="2"/>
      <c r="P796" s="2"/>
      <c r="Q796" s="2"/>
      <c r="R796" s="2"/>
      <c r="S796" s="2"/>
      <c r="T796" s="2"/>
      <c r="U796" s="2"/>
      <c r="V796" s="2"/>
      <c r="W796" s="2"/>
      <c r="X796" s="2"/>
      <c r="Y796" s="2"/>
      <c r="Z796" s="2"/>
    </row>
    <row r="797" spans="1:26" ht="15" customHeight="1">
      <c r="A797" s="2"/>
      <c r="B797" s="9"/>
      <c r="C797" s="3"/>
      <c r="D797" s="2"/>
      <c r="E797" s="2"/>
      <c r="F797" s="2"/>
      <c r="G797" s="2"/>
      <c r="H797" s="2"/>
      <c r="I797" s="2"/>
      <c r="J797" s="2"/>
      <c r="K797" s="2"/>
      <c r="L797" s="2"/>
      <c r="M797" s="2"/>
      <c r="N797" s="2"/>
      <c r="O797" s="2"/>
      <c r="P797" s="2"/>
      <c r="Q797" s="2"/>
      <c r="R797" s="2"/>
      <c r="S797" s="2"/>
      <c r="T797" s="2"/>
      <c r="U797" s="2"/>
      <c r="V797" s="2"/>
      <c r="W797" s="2"/>
      <c r="X797" s="2"/>
      <c r="Y797" s="2"/>
      <c r="Z797" s="2"/>
    </row>
    <row r="798" spans="1:26" ht="15" customHeight="1">
      <c r="A798" s="2"/>
      <c r="B798" s="9"/>
      <c r="C798" s="3"/>
      <c r="D798" s="2"/>
      <c r="E798" s="2"/>
      <c r="F798" s="2"/>
      <c r="G798" s="2"/>
      <c r="H798" s="2"/>
      <c r="I798" s="2"/>
      <c r="J798" s="2"/>
      <c r="K798" s="2"/>
      <c r="L798" s="2"/>
      <c r="M798" s="2"/>
      <c r="N798" s="2"/>
      <c r="O798" s="2"/>
      <c r="P798" s="2"/>
      <c r="Q798" s="2"/>
      <c r="R798" s="2"/>
      <c r="S798" s="2"/>
      <c r="T798" s="2"/>
      <c r="U798" s="2"/>
      <c r="V798" s="2"/>
      <c r="W798" s="2"/>
      <c r="X798" s="2"/>
      <c r="Y798" s="2"/>
      <c r="Z798" s="2"/>
    </row>
    <row r="799" spans="1:26" ht="15" customHeight="1">
      <c r="A799" s="2"/>
      <c r="B799" s="9"/>
      <c r="C799" s="3"/>
      <c r="D799" s="2"/>
      <c r="E799" s="2"/>
      <c r="F799" s="2"/>
      <c r="G799" s="2"/>
      <c r="H799" s="2"/>
      <c r="I799" s="2"/>
      <c r="J799" s="2"/>
      <c r="K799" s="2"/>
      <c r="L799" s="2"/>
      <c r="M799" s="2"/>
      <c r="N799" s="2"/>
      <c r="O799" s="2"/>
      <c r="P799" s="2"/>
      <c r="Q799" s="2"/>
      <c r="R799" s="2"/>
      <c r="S799" s="2"/>
      <c r="T799" s="2"/>
      <c r="U799" s="2"/>
      <c r="V799" s="2"/>
      <c r="W799" s="2"/>
      <c r="X799" s="2"/>
      <c r="Y799" s="2"/>
      <c r="Z799" s="2"/>
    </row>
    <row r="800" spans="1:26" ht="15" customHeight="1">
      <c r="A800" s="2"/>
      <c r="B800" s="9"/>
      <c r="C800" s="3"/>
      <c r="D800" s="2"/>
      <c r="E800" s="2"/>
      <c r="F800" s="2"/>
      <c r="G800" s="2"/>
      <c r="H800" s="2"/>
      <c r="I800" s="2"/>
      <c r="J800" s="2"/>
      <c r="K800" s="2"/>
      <c r="L800" s="2"/>
      <c r="M800" s="2"/>
      <c r="N800" s="2"/>
      <c r="O800" s="2"/>
      <c r="P800" s="2"/>
      <c r="Q800" s="2"/>
      <c r="R800" s="2"/>
      <c r="S800" s="2"/>
      <c r="T800" s="2"/>
      <c r="U800" s="2"/>
      <c r="V800" s="2"/>
      <c r="W800" s="2"/>
      <c r="X800" s="2"/>
      <c r="Y800" s="2"/>
      <c r="Z800" s="2"/>
    </row>
    <row r="801" spans="1:26" ht="15" customHeight="1">
      <c r="A801" s="2"/>
      <c r="B801" s="9"/>
      <c r="C801" s="3"/>
      <c r="D801" s="2"/>
      <c r="E801" s="2"/>
      <c r="F801" s="2"/>
      <c r="G801" s="2"/>
      <c r="H801" s="2"/>
      <c r="I801" s="2"/>
      <c r="J801" s="2"/>
      <c r="K801" s="2"/>
      <c r="L801" s="2"/>
      <c r="M801" s="2"/>
      <c r="N801" s="2"/>
      <c r="O801" s="2"/>
      <c r="P801" s="2"/>
      <c r="Q801" s="2"/>
      <c r="R801" s="2"/>
      <c r="S801" s="2"/>
      <c r="T801" s="2"/>
      <c r="U801" s="2"/>
      <c r="V801" s="2"/>
      <c r="W801" s="2"/>
      <c r="X801" s="2"/>
      <c r="Y801" s="2"/>
      <c r="Z801" s="2"/>
    </row>
    <row r="802" spans="1:26" ht="15" customHeight="1">
      <c r="A802" s="2"/>
      <c r="B802" s="9"/>
      <c r="C802" s="3"/>
      <c r="D802" s="2"/>
      <c r="E802" s="2"/>
      <c r="F802" s="2"/>
      <c r="G802" s="2"/>
      <c r="H802" s="2"/>
      <c r="I802" s="2"/>
      <c r="J802" s="2"/>
      <c r="K802" s="2"/>
      <c r="L802" s="2"/>
      <c r="M802" s="2"/>
      <c r="N802" s="2"/>
      <c r="O802" s="2"/>
      <c r="P802" s="2"/>
      <c r="Q802" s="2"/>
      <c r="R802" s="2"/>
      <c r="S802" s="2"/>
      <c r="T802" s="2"/>
      <c r="U802" s="2"/>
      <c r="V802" s="2"/>
      <c r="W802" s="2"/>
      <c r="X802" s="2"/>
      <c r="Y802" s="2"/>
      <c r="Z802" s="2"/>
    </row>
    <row r="803" spans="1:26" ht="15" customHeight="1">
      <c r="A803" s="2"/>
      <c r="B803" s="9"/>
      <c r="C803" s="3"/>
      <c r="D803" s="2"/>
      <c r="E803" s="2"/>
      <c r="F803" s="2"/>
      <c r="G803" s="2"/>
      <c r="H803" s="2"/>
      <c r="I803" s="2"/>
      <c r="J803" s="2"/>
      <c r="K803" s="2"/>
      <c r="L803" s="2"/>
      <c r="M803" s="2"/>
      <c r="N803" s="2"/>
      <c r="O803" s="2"/>
      <c r="P803" s="2"/>
      <c r="Q803" s="2"/>
      <c r="R803" s="2"/>
      <c r="S803" s="2"/>
      <c r="T803" s="2"/>
      <c r="U803" s="2"/>
      <c r="V803" s="2"/>
      <c r="W803" s="2"/>
      <c r="X803" s="2"/>
      <c r="Y803" s="2"/>
      <c r="Z803" s="2"/>
    </row>
    <row r="804" spans="1:26" ht="15" customHeight="1">
      <c r="A804" s="2"/>
      <c r="B804" s="9"/>
      <c r="C804" s="3"/>
      <c r="D804" s="2"/>
      <c r="E804" s="2"/>
      <c r="F804" s="2"/>
      <c r="G804" s="2"/>
      <c r="H804" s="2"/>
      <c r="I804" s="2"/>
      <c r="J804" s="2"/>
      <c r="K804" s="2"/>
      <c r="L804" s="2"/>
      <c r="M804" s="2"/>
      <c r="N804" s="2"/>
      <c r="O804" s="2"/>
      <c r="P804" s="2"/>
      <c r="Q804" s="2"/>
      <c r="R804" s="2"/>
      <c r="S804" s="2"/>
      <c r="T804" s="2"/>
      <c r="U804" s="2"/>
      <c r="V804" s="2"/>
      <c r="W804" s="2"/>
      <c r="X804" s="2"/>
      <c r="Y804" s="2"/>
      <c r="Z804" s="2"/>
    </row>
    <row r="805" spans="1:26" ht="15" customHeight="1">
      <c r="A805" s="2"/>
      <c r="B805" s="9"/>
      <c r="C805" s="3"/>
      <c r="D805" s="2"/>
      <c r="E805" s="2"/>
      <c r="F805" s="2"/>
      <c r="G805" s="2"/>
      <c r="H805" s="2"/>
      <c r="I805" s="2"/>
      <c r="J805" s="2"/>
      <c r="K805" s="2"/>
      <c r="L805" s="2"/>
      <c r="M805" s="2"/>
      <c r="N805" s="2"/>
      <c r="O805" s="2"/>
      <c r="P805" s="2"/>
      <c r="Q805" s="2"/>
      <c r="R805" s="2"/>
      <c r="S805" s="2"/>
      <c r="T805" s="2"/>
      <c r="U805" s="2"/>
      <c r="V805" s="2"/>
      <c r="W805" s="2"/>
      <c r="X805" s="2"/>
      <c r="Y805" s="2"/>
      <c r="Z805" s="2"/>
    </row>
    <row r="806" spans="1:26" ht="15" customHeight="1">
      <c r="A806" s="2"/>
      <c r="B806" s="9"/>
      <c r="C806" s="3"/>
      <c r="D806" s="2"/>
      <c r="E806" s="2"/>
      <c r="F806" s="2"/>
      <c r="G806" s="2"/>
      <c r="H806" s="2"/>
      <c r="I806" s="2"/>
      <c r="J806" s="2"/>
      <c r="K806" s="2"/>
      <c r="L806" s="2"/>
      <c r="M806" s="2"/>
      <c r="N806" s="2"/>
      <c r="O806" s="2"/>
      <c r="P806" s="2"/>
      <c r="Q806" s="2"/>
      <c r="R806" s="2"/>
      <c r="S806" s="2"/>
      <c r="T806" s="2"/>
      <c r="U806" s="2"/>
      <c r="V806" s="2"/>
      <c r="W806" s="2"/>
      <c r="X806" s="2"/>
      <c r="Y806" s="2"/>
      <c r="Z806" s="2"/>
    </row>
    <row r="807" spans="1:26" ht="15" customHeight="1">
      <c r="A807" s="2"/>
      <c r="B807" s="9"/>
      <c r="C807" s="3"/>
      <c r="D807" s="2"/>
      <c r="E807" s="2"/>
      <c r="F807" s="2"/>
      <c r="G807" s="2"/>
      <c r="H807" s="2"/>
      <c r="I807" s="2"/>
      <c r="J807" s="2"/>
      <c r="K807" s="2"/>
      <c r="L807" s="2"/>
      <c r="M807" s="2"/>
      <c r="N807" s="2"/>
      <c r="O807" s="2"/>
      <c r="P807" s="2"/>
      <c r="Q807" s="2"/>
      <c r="R807" s="2"/>
      <c r="S807" s="2"/>
      <c r="T807" s="2"/>
      <c r="U807" s="2"/>
      <c r="V807" s="2"/>
      <c r="W807" s="2"/>
      <c r="X807" s="2"/>
      <c r="Y807" s="2"/>
      <c r="Z807" s="2"/>
    </row>
    <row r="808" spans="1:26" ht="15" customHeight="1">
      <c r="A808" s="2"/>
      <c r="B808" s="9"/>
      <c r="C808" s="3"/>
      <c r="D808" s="2"/>
      <c r="E808" s="2"/>
      <c r="F808" s="2"/>
      <c r="G808" s="2"/>
      <c r="H808" s="2"/>
      <c r="I808" s="2"/>
      <c r="J808" s="2"/>
      <c r="K808" s="2"/>
      <c r="L808" s="2"/>
      <c r="M808" s="2"/>
      <c r="N808" s="2"/>
      <c r="O808" s="2"/>
      <c r="P808" s="2"/>
      <c r="Q808" s="2"/>
      <c r="R808" s="2"/>
      <c r="S808" s="2"/>
      <c r="T808" s="2"/>
      <c r="U808" s="2"/>
      <c r="V808" s="2"/>
      <c r="W808" s="2"/>
      <c r="X808" s="2"/>
      <c r="Y808" s="2"/>
      <c r="Z808" s="2"/>
    </row>
    <row r="809" spans="1:26" ht="15" customHeight="1">
      <c r="A809" s="2"/>
      <c r="B809" s="9"/>
      <c r="C809" s="3"/>
      <c r="D809" s="2"/>
      <c r="E809" s="2"/>
      <c r="F809" s="2"/>
      <c r="G809" s="2"/>
      <c r="H809" s="2"/>
      <c r="I809" s="2"/>
      <c r="J809" s="2"/>
      <c r="K809" s="2"/>
      <c r="L809" s="2"/>
      <c r="M809" s="2"/>
      <c r="N809" s="2"/>
      <c r="O809" s="2"/>
      <c r="P809" s="2"/>
      <c r="Q809" s="2"/>
      <c r="R809" s="2"/>
      <c r="S809" s="2"/>
      <c r="T809" s="2"/>
      <c r="U809" s="2"/>
      <c r="V809" s="2"/>
      <c r="W809" s="2"/>
      <c r="X809" s="2"/>
      <c r="Y809" s="2"/>
      <c r="Z809" s="2"/>
    </row>
    <row r="810" spans="1:26" ht="15" customHeight="1">
      <c r="A810" s="2"/>
      <c r="B810" s="9"/>
      <c r="C810" s="3"/>
      <c r="D810" s="2"/>
      <c r="E810" s="2"/>
      <c r="F810" s="2"/>
      <c r="G810" s="2"/>
      <c r="H810" s="2"/>
      <c r="I810" s="2"/>
      <c r="J810" s="2"/>
      <c r="K810" s="2"/>
      <c r="L810" s="2"/>
      <c r="M810" s="2"/>
      <c r="N810" s="2"/>
      <c r="O810" s="2"/>
      <c r="P810" s="2"/>
      <c r="Q810" s="2"/>
      <c r="R810" s="2"/>
      <c r="S810" s="2"/>
      <c r="T810" s="2"/>
      <c r="U810" s="2"/>
      <c r="V810" s="2"/>
      <c r="W810" s="2"/>
      <c r="X810" s="2"/>
      <c r="Y810" s="2"/>
      <c r="Z810" s="2"/>
    </row>
    <row r="811" spans="1:26" ht="15" customHeight="1">
      <c r="A811" s="2"/>
      <c r="B811" s="9"/>
      <c r="C811" s="3"/>
      <c r="D811" s="2"/>
      <c r="E811" s="2"/>
      <c r="F811" s="2"/>
      <c r="G811" s="2"/>
      <c r="H811" s="2"/>
      <c r="I811" s="2"/>
      <c r="J811" s="2"/>
      <c r="K811" s="2"/>
      <c r="L811" s="2"/>
      <c r="M811" s="2"/>
      <c r="N811" s="2"/>
      <c r="O811" s="2"/>
      <c r="P811" s="2"/>
      <c r="Q811" s="2"/>
      <c r="R811" s="2"/>
      <c r="S811" s="2"/>
      <c r="T811" s="2"/>
      <c r="U811" s="2"/>
      <c r="V811" s="2"/>
      <c r="W811" s="2"/>
      <c r="X811" s="2"/>
      <c r="Y811" s="2"/>
      <c r="Z811" s="2"/>
    </row>
    <row r="812" spans="1:26" ht="15" customHeight="1">
      <c r="A812" s="2"/>
      <c r="B812" s="9"/>
      <c r="C812" s="3"/>
      <c r="D812" s="2"/>
      <c r="E812" s="2"/>
      <c r="F812" s="2"/>
      <c r="G812" s="2"/>
      <c r="H812" s="2"/>
      <c r="I812" s="2"/>
      <c r="J812" s="2"/>
      <c r="K812" s="2"/>
      <c r="L812" s="2"/>
      <c r="M812" s="2"/>
      <c r="N812" s="2"/>
      <c r="O812" s="2"/>
      <c r="P812" s="2"/>
      <c r="Q812" s="2"/>
      <c r="R812" s="2"/>
      <c r="S812" s="2"/>
      <c r="T812" s="2"/>
      <c r="U812" s="2"/>
      <c r="V812" s="2"/>
      <c r="W812" s="2"/>
      <c r="X812" s="2"/>
      <c r="Y812" s="2"/>
      <c r="Z812" s="2"/>
    </row>
    <row r="813" spans="1:26" ht="15" customHeight="1">
      <c r="A813" s="2"/>
      <c r="B813" s="9"/>
      <c r="C813" s="3"/>
      <c r="D813" s="2"/>
      <c r="E813" s="2"/>
      <c r="F813" s="2"/>
      <c r="G813" s="2"/>
      <c r="H813" s="2"/>
      <c r="I813" s="2"/>
      <c r="J813" s="2"/>
      <c r="K813" s="2"/>
      <c r="L813" s="2"/>
      <c r="M813" s="2"/>
      <c r="N813" s="2"/>
      <c r="O813" s="2"/>
      <c r="P813" s="2"/>
      <c r="Q813" s="2"/>
      <c r="R813" s="2"/>
      <c r="S813" s="2"/>
      <c r="T813" s="2"/>
      <c r="U813" s="2"/>
      <c r="V813" s="2"/>
      <c r="W813" s="2"/>
      <c r="X813" s="2"/>
      <c r="Y813" s="2"/>
      <c r="Z813" s="2"/>
    </row>
    <row r="814" spans="1:26" ht="15" customHeight="1">
      <c r="A814" s="2"/>
      <c r="B814" s="9"/>
      <c r="C814" s="3"/>
      <c r="D814" s="2"/>
      <c r="E814" s="2"/>
      <c r="F814" s="2"/>
      <c r="G814" s="2"/>
      <c r="H814" s="2"/>
      <c r="I814" s="2"/>
      <c r="J814" s="2"/>
      <c r="K814" s="2"/>
      <c r="L814" s="2"/>
      <c r="M814" s="2">
        <v>17</v>
      </c>
      <c r="N814" s="2">
        <v>18</v>
      </c>
      <c r="O814" s="2"/>
      <c r="P814" s="2"/>
      <c r="Q814" s="2"/>
      <c r="R814" s="2"/>
      <c r="S814" s="2"/>
      <c r="T814" s="2"/>
      <c r="U814" s="2"/>
      <c r="V814" s="2"/>
      <c r="W814" s="2"/>
      <c r="X814" s="2"/>
      <c r="Y814" s="2"/>
      <c r="Z814" s="2"/>
    </row>
    <row r="815" spans="1:26" ht="15" customHeight="1">
      <c r="A815" s="2"/>
      <c r="B815" s="9"/>
      <c r="C815" s="3"/>
      <c r="D815" s="2"/>
      <c r="E815" s="2"/>
      <c r="F815" s="2"/>
      <c r="G815" s="2"/>
      <c r="H815" s="2"/>
      <c r="I815" s="2"/>
      <c r="J815" s="2"/>
      <c r="K815" s="2"/>
      <c r="L815" s="2"/>
      <c r="M815" s="2"/>
      <c r="N815" s="2"/>
      <c r="O815" s="2"/>
      <c r="P815" s="2"/>
      <c r="Q815" s="2"/>
      <c r="R815" s="2"/>
      <c r="S815" s="2"/>
      <c r="T815" s="2"/>
      <c r="U815" s="2"/>
      <c r="V815" s="2"/>
      <c r="W815" s="2"/>
      <c r="X815" s="2"/>
      <c r="Y815" s="2"/>
      <c r="Z815" s="2"/>
    </row>
    <row r="816" spans="1:26" ht="15" customHeight="1">
      <c r="A816" s="2"/>
      <c r="B816" s="9"/>
      <c r="C816" s="3"/>
      <c r="D816" s="2"/>
      <c r="E816" s="2"/>
      <c r="F816" s="2"/>
      <c r="G816" s="2"/>
      <c r="H816" s="2"/>
      <c r="I816" s="2"/>
      <c r="J816" s="2"/>
      <c r="K816" s="2"/>
      <c r="L816" s="2"/>
      <c r="M816" s="2"/>
      <c r="N816" s="2"/>
      <c r="O816" s="2"/>
      <c r="P816" s="2"/>
      <c r="Q816" s="2"/>
      <c r="R816" s="2"/>
      <c r="S816" s="2"/>
      <c r="T816" s="2"/>
      <c r="U816" s="2"/>
      <c r="V816" s="2"/>
      <c r="W816" s="2"/>
      <c r="X816" s="2"/>
      <c r="Y816" s="2"/>
      <c r="Z816" s="2"/>
    </row>
    <row r="817" spans="1:26" ht="15" customHeight="1">
      <c r="A817" s="2"/>
      <c r="B817" s="9"/>
      <c r="C817" s="3"/>
      <c r="D817" s="2"/>
      <c r="E817" s="2"/>
      <c r="F817" s="2"/>
      <c r="G817" s="2"/>
      <c r="H817" s="2"/>
      <c r="I817" s="2"/>
      <c r="J817" s="2"/>
      <c r="K817" s="2"/>
      <c r="L817" s="2"/>
      <c r="M817" s="2"/>
      <c r="N817" s="2"/>
      <c r="O817" s="2"/>
      <c r="P817" s="2"/>
      <c r="Q817" s="2"/>
      <c r="R817" s="2"/>
      <c r="S817" s="2"/>
      <c r="T817" s="2"/>
      <c r="U817" s="2"/>
      <c r="V817" s="2"/>
      <c r="W817" s="2"/>
      <c r="X817" s="2"/>
      <c r="Y817" s="2"/>
      <c r="Z817" s="2"/>
    </row>
    <row r="818" spans="1:26" ht="15" customHeight="1">
      <c r="A818" s="2"/>
      <c r="B818" s="9"/>
      <c r="C818" s="3"/>
      <c r="D818" s="2"/>
      <c r="E818" s="2"/>
      <c r="F818" s="2"/>
      <c r="G818" s="2"/>
      <c r="H818" s="2"/>
      <c r="I818" s="2"/>
      <c r="J818" s="2"/>
      <c r="K818" s="2"/>
      <c r="L818" s="2"/>
      <c r="M818" s="2"/>
      <c r="N818" s="2"/>
      <c r="O818" s="2"/>
      <c r="P818" s="2"/>
      <c r="Q818" s="2"/>
      <c r="R818" s="2"/>
      <c r="S818" s="2"/>
      <c r="T818" s="2"/>
      <c r="U818" s="2"/>
      <c r="V818" s="2"/>
      <c r="W818" s="2"/>
      <c r="X818" s="2"/>
      <c r="Y818" s="2"/>
      <c r="Z818" s="2"/>
    </row>
    <row r="819" spans="1:26" ht="15" customHeight="1">
      <c r="A819" s="2"/>
      <c r="B819" s="9"/>
      <c r="C819" s="3"/>
      <c r="D819" s="2"/>
      <c r="E819" s="2"/>
      <c r="F819" s="2"/>
      <c r="G819" s="2"/>
      <c r="H819" s="2"/>
      <c r="I819" s="2"/>
      <c r="J819" s="2"/>
      <c r="K819" s="2"/>
      <c r="L819" s="2"/>
      <c r="M819" s="2"/>
      <c r="N819" s="2"/>
      <c r="O819" s="2"/>
      <c r="P819" s="2"/>
      <c r="Q819" s="2"/>
      <c r="R819" s="2"/>
      <c r="S819" s="2"/>
      <c r="T819" s="2"/>
      <c r="U819" s="2"/>
      <c r="V819" s="2"/>
      <c r="W819" s="2"/>
      <c r="X819" s="2"/>
      <c r="Y819" s="2"/>
      <c r="Z819" s="2"/>
    </row>
    <row r="820" spans="1:26" ht="15" customHeight="1">
      <c r="A820" s="2"/>
      <c r="B820" s="9"/>
      <c r="C820" s="3"/>
      <c r="D820" s="2"/>
      <c r="E820" s="2"/>
      <c r="F820" s="2"/>
      <c r="G820" s="2"/>
      <c r="H820" s="2"/>
      <c r="I820" s="2"/>
      <c r="J820" s="2"/>
      <c r="K820" s="2"/>
      <c r="L820" s="2"/>
      <c r="M820" s="2"/>
      <c r="N820" s="2"/>
      <c r="O820" s="2"/>
      <c r="P820" s="2"/>
      <c r="Q820" s="2"/>
      <c r="R820" s="2"/>
      <c r="S820" s="2"/>
      <c r="T820" s="2"/>
      <c r="U820" s="2"/>
      <c r="V820" s="2"/>
      <c r="W820" s="2"/>
      <c r="X820" s="2"/>
      <c r="Y820" s="2"/>
      <c r="Z820" s="2"/>
    </row>
    <row r="821" spans="1:26" ht="15" customHeight="1">
      <c r="A821" s="2"/>
      <c r="B821" s="9"/>
      <c r="C821" s="3"/>
      <c r="D821" s="2"/>
      <c r="E821" s="2"/>
      <c r="F821" s="2"/>
      <c r="G821" s="2"/>
      <c r="H821" s="2"/>
      <c r="I821" s="2"/>
      <c r="J821" s="2"/>
      <c r="K821" s="2"/>
      <c r="L821" s="2"/>
      <c r="M821" s="2"/>
      <c r="N821" s="2"/>
      <c r="O821" s="2"/>
      <c r="P821" s="2"/>
      <c r="Q821" s="2"/>
      <c r="R821" s="2"/>
      <c r="S821" s="2"/>
      <c r="T821" s="2"/>
      <c r="U821" s="2"/>
      <c r="V821" s="2"/>
      <c r="W821" s="2"/>
      <c r="X821" s="2"/>
      <c r="Y821" s="2"/>
      <c r="Z821" s="2"/>
    </row>
    <row r="822" spans="1:26" ht="15" customHeight="1">
      <c r="A822" s="2"/>
      <c r="B822" s="9"/>
      <c r="C822" s="3"/>
      <c r="D822" s="2"/>
      <c r="E822" s="2"/>
      <c r="F822" s="2"/>
      <c r="G822" s="2"/>
      <c r="H822" s="2"/>
      <c r="I822" s="2"/>
      <c r="J822" s="2"/>
      <c r="K822" s="2"/>
      <c r="L822" s="2"/>
      <c r="M822" s="2"/>
      <c r="N822" s="2"/>
      <c r="O822" s="2"/>
      <c r="P822" s="2"/>
      <c r="Q822" s="2"/>
      <c r="R822" s="2"/>
      <c r="S822" s="2"/>
      <c r="T822" s="2"/>
      <c r="U822" s="2"/>
      <c r="V822" s="2"/>
      <c r="W822" s="2"/>
      <c r="X822" s="2"/>
      <c r="Y822" s="2"/>
      <c r="Z822" s="2"/>
    </row>
    <row r="823" spans="1:26" ht="15" customHeight="1">
      <c r="A823" s="2"/>
      <c r="B823" s="9"/>
      <c r="C823" s="3"/>
      <c r="D823" s="2"/>
      <c r="E823" s="2"/>
      <c r="F823" s="2"/>
      <c r="G823" s="2"/>
      <c r="H823" s="2"/>
      <c r="I823" s="2"/>
      <c r="J823" s="2"/>
      <c r="K823" s="2"/>
      <c r="L823" s="2"/>
      <c r="M823" s="2"/>
      <c r="N823" s="2"/>
      <c r="O823" s="2"/>
      <c r="P823" s="2"/>
      <c r="Q823" s="2"/>
      <c r="R823" s="2"/>
      <c r="S823" s="2"/>
      <c r="T823" s="2"/>
      <c r="U823" s="2"/>
      <c r="V823" s="2"/>
      <c r="W823" s="2"/>
      <c r="X823" s="2"/>
      <c r="Y823" s="2"/>
      <c r="Z823" s="2"/>
    </row>
    <row r="824" spans="1:26" ht="15" customHeight="1">
      <c r="A824" s="2"/>
      <c r="B824" s="9"/>
      <c r="C824" s="3"/>
      <c r="D824" s="2"/>
      <c r="E824" s="2"/>
      <c r="F824" s="2"/>
      <c r="G824" s="2"/>
      <c r="H824" s="2"/>
      <c r="I824" s="2"/>
      <c r="J824" s="2"/>
      <c r="K824" s="2"/>
      <c r="L824" s="2"/>
      <c r="M824" s="2"/>
      <c r="N824" s="2"/>
      <c r="O824" s="2"/>
      <c r="P824" s="2"/>
      <c r="Q824" s="2"/>
      <c r="R824" s="2"/>
      <c r="S824" s="2"/>
      <c r="T824" s="2"/>
      <c r="U824" s="2"/>
      <c r="V824" s="2"/>
      <c r="W824" s="2"/>
      <c r="X824" s="2"/>
      <c r="Y824" s="2"/>
      <c r="Z824" s="2"/>
    </row>
    <row r="825" spans="1:26" ht="15" customHeight="1">
      <c r="A825" s="2"/>
      <c r="B825" s="9"/>
      <c r="C825" s="3"/>
      <c r="D825" s="2"/>
      <c r="E825" s="2"/>
      <c r="F825" s="2"/>
      <c r="G825" s="2"/>
      <c r="H825" s="2"/>
      <c r="I825" s="2"/>
      <c r="J825" s="2"/>
      <c r="K825" s="2"/>
      <c r="L825" s="2"/>
      <c r="M825" s="2"/>
      <c r="N825" s="2"/>
      <c r="O825" s="2"/>
      <c r="P825" s="2"/>
      <c r="Q825" s="2"/>
      <c r="R825" s="2"/>
      <c r="S825" s="2"/>
      <c r="T825" s="2"/>
      <c r="U825" s="2"/>
      <c r="V825" s="2"/>
      <c r="W825" s="2"/>
      <c r="X825" s="2"/>
      <c r="Y825" s="2"/>
      <c r="Z825" s="2"/>
    </row>
    <row r="826" spans="1:26" ht="15" customHeight="1">
      <c r="A826" s="2"/>
      <c r="B826" s="9"/>
      <c r="C826" s="3"/>
      <c r="D826" s="2"/>
      <c r="E826" s="2"/>
      <c r="F826" s="2"/>
      <c r="G826" s="2"/>
      <c r="H826" s="2"/>
      <c r="I826" s="2"/>
      <c r="J826" s="2"/>
      <c r="K826" s="2"/>
      <c r="L826" s="2"/>
      <c r="M826" s="2"/>
      <c r="N826" s="2"/>
      <c r="O826" s="2"/>
      <c r="P826" s="2"/>
      <c r="Q826" s="2"/>
      <c r="R826" s="2"/>
      <c r="S826" s="2"/>
      <c r="T826" s="2"/>
      <c r="U826" s="2"/>
      <c r="V826" s="2"/>
      <c r="W826" s="2"/>
      <c r="X826" s="2"/>
      <c r="Y826" s="2"/>
      <c r="Z826" s="2"/>
    </row>
    <row r="827" spans="1:26" ht="15" customHeight="1">
      <c r="A827" s="2"/>
      <c r="B827" s="9"/>
      <c r="C827" s="3"/>
      <c r="D827" s="2"/>
      <c r="E827" s="2"/>
      <c r="F827" s="2"/>
      <c r="G827" s="2"/>
      <c r="H827" s="2"/>
      <c r="I827" s="2"/>
      <c r="J827" s="2"/>
      <c r="K827" s="2"/>
      <c r="L827" s="2"/>
      <c r="M827" s="2"/>
      <c r="N827" s="2"/>
      <c r="O827" s="2"/>
      <c r="P827" s="2"/>
      <c r="Q827" s="2"/>
      <c r="R827" s="2"/>
      <c r="S827" s="2"/>
      <c r="T827" s="2"/>
      <c r="U827" s="2"/>
      <c r="V827" s="2"/>
      <c r="W827" s="2"/>
      <c r="X827" s="2"/>
      <c r="Y827" s="2"/>
      <c r="Z827" s="2"/>
    </row>
    <row r="828" spans="1:26" ht="15" customHeight="1">
      <c r="A828" s="2"/>
      <c r="B828" s="9"/>
      <c r="C828" s="3"/>
      <c r="D828" s="2"/>
      <c r="E828" s="2"/>
      <c r="F828" s="2"/>
      <c r="G828" s="2"/>
      <c r="H828" s="2"/>
      <c r="I828" s="2"/>
      <c r="J828" s="2"/>
      <c r="K828" s="2"/>
      <c r="L828" s="2"/>
      <c r="M828" s="2"/>
      <c r="N828" s="2"/>
      <c r="O828" s="2"/>
      <c r="P828" s="2"/>
      <c r="Q828" s="2"/>
      <c r="R828" s="2"/>
      <c r="S828" s="2"/>
      <c r="T828" s="2"/>
      <c r="U828" s="2"/>
      <c r="V828" s="2"/>
      <c r="W828" s="2"/>
      <c r="X828" s="2"/>
      <c r="Y828" s="2"/>
      <c r="Z828" s="2"/>
    </row>
    <row r="829" spans="1:26" ht="15" customHeight="1">
      <c r="A829" s="2"/>
      <c r="B829" s="9"/>
      <c r="C829" s="3"/>
      <c r="D829" s="2"/>
      <c r="E829" s="2"/>
      <c r="F829" s="2"/>
      <c r="G829" s="2"/>
      <c r="H829" s="2"/>
      <c r="I829" s="2"/>
      <c r="J829" s="2"/>
      <c r="K829" s="2"/>
      <c r="L829" s="2"/>
      <c r="M829" s="2"/>
      <c r="N829" s="2"/>
      <c r="O829" s="2"/>
      <c r="P829" s="2"/>
      <c r="Q829" s="2"/>
      <c r="R829" s="2"/>
      <c r="S829" s="2"/>
      <c r="T829" s="2"/>
      <c r="U829" s="2"/>
      <c r="V829" s="2"/>
      <c r="W829" s="2"/>
      <c r="X829" s="2"/>
      <c r="Y829" s="2"/>
      <c r="Z829" s="2"/>
    </row>
    <row r="830" spans="1:26" ht="15" customHeight="1">
      <c r="A830" s="2"/>
      <c r="B830" s="9"/>
      <c r="C830" s="3"/>
      <c r="D830" s="2"/>
      <c r="E830" s="2"/>
      <c r="F830" s="2"/>
      <c r="G830" s="2"/>
      <c r="H830" s="2"/>
      <c r="I830" s="2"/>
      <c r="J830" s="2"/>
      <c r="K830" s="2"/>
      <c r="L830" s="2"/>
      <c r="M830" s="2"/>
      <c r="N830" s="2"/>
      <c r="O830" s="2"/>
      <c r="P830" s="2"/>
      <c r="Q830" s="2"/>
      <c r="R830" s="2"/>
      <c r="S830" s="2"/>
      <c r="T830" s="2"/>
      <c r="U830" s="2"/>
      <c r="V830" s="2"/>
      <c r="W830" s="2"/>
      <c r="X830" s="2"/>
      <c r="Y830" s="2"/>
      <c r="Z830" s="2"/>
    </row>
    <row r="831" spans="1:26" ht="15" customHeight="1">
      <c r="A831" s="2"/>
      <c r="B831" s="9"/>
      <c r="C831" s="3"/>
      <c r="D831" s="2"/>
      <c r="E831" s="2"/>
      <c r="F831" s="2"/>
      <c r="G831" s="2"/>
      <c r="H831" s="2"/>
      <c r="I831" s="2"/>
      <c r="J831" s="2"/>
      <c r="K831" s="2"/>
      <c r="L831" s="2"/>
      <c r="M831" s="2"/>
      <c r="N831" s="2"/>
      <c r="O831" s="2"/>
      <c r="P831" s="2"/>
      <c r="Q831" s="2"/>
      <c r="R831" s="2"/>
      <c r="S831" s="2"/>
      <c r="T831" s="2"/>
      <c r="U831" s="2"/>
      <c r="V831" s="2"/>
      <c r="W831" s="2"/>
      <c r="X831" s="2"/>
      <c r="Y831" s="2"/>
      <c r="Z831" s="2"/>
    </row>
    <row r="832" spans="1:26" ht="15" customHeight="1">
      <c r="A832" s="2"/>
      <c r="B832" s="9"/>
      <c r="C832" s="3"/>
      <c r="D832" s="2"/>
      <c r="E832" s="2"/>
      <c r="F832" s="2"/>
      <c r="G832" s="2"/>
      <c r="H832" s="2"/>
      <c r="I832" s="2"/>
      <c r="J832" s="2"/>
      <c r="K832" s="2"/>
      <c r="L832" s="2"/>
      <c r="M832" s="2"/>
      <c r="N832" s="2"/>
      <c r="O832" s="2"/>
      <c r="P832" s="2"/>
      <c r="Q832" s="2"/>
      <c r="R832" s="2"/>
      <c r="S832" s="2"/>
      <c r="T832" s="2"/>
      <c r="U832" s="2"/>
      <c r="V832" s="2"/>
      <c r="W832" s="2"/>
      <c r="X832" s="2"/>
      <c r="Y832" s="2"/>
      <c r="Z832" s="2"/>
    </row>
    <row r="833" spans="1:26" ht="15" customHeight="1">
      <c r="A833" s="2"/>
      <c r="B833" s="9"/>
      <c r="C833" s="3"/>
      <c r="D833" s="2"/>
      <c r="E833" s="2"/>
      <c r="F833" s="2"/>
      <c r="G833" s="2"/>
      <c r="H833" s="2"/>
      <c r="I833" s="2"/>
      <c r="J833" s="2"/>
      <c r="K833" s="2"/>
      <c r="L833" s="2"/>
      <c r="M833" s="2"/>
      <c r="N833" s="2"/>
      <c r="O833" s="2"/>
      <c r="P833" s="2"/>
      <c r="Q833" s="2"/>
      <c r="R833" s="2"/>
      <c r="S833" s="2"/>
      <c r="T833" s="2"/>
      <c r="U833" s="2"/>
      <c r="V833" s="2"/>
      <c r="W833" s="2"/>
      <c r="X833" s="2"/>
      <c r="Y833" s="2"/>
      <c r="Z833" s="2"/>
    </row>
    <row r="834" spans="1:26" ht="15" customHeight="1">
      <c r="A834" s="2"/>
      <c r="B834" s="9"/>
      <c r="C834" s="3"/>
      <c r="D834" s="2"/>
      <c r="E834" s="2"/>
      <c r="F834" s="2"/>
      <c r="G834" s="2"/>
      <c r="H834" s="2"/>
      <c r="I834" s="2"/>
      <c r="J834" s="2"/>
      <c r="K834" s="2"/>
      <c r="L834" s="2"/>
      <c r="M834" s="2"/>
      <c r="N834" s="2"/>
      <c r="O834" s="2"/>
      <c r="P834" s="2"/>
      <c r="Q834" s="2"/>
      <c r="R834" s="2"/>
      <c r="S834" s="2"/>
      <c r="T834" s="2"/>
      <c r="U834" s="2"/>
      <c r="V834" s="2"/>
      <c r="W834" s="2"/>
      <c r="X834" s="2"/>
      <c r="Y834" s="2"/>
      <c r="Z834" s="2"/>
    </row>
    <row r="835" spans="1:26" ht="15" customHeight="1">
      <c r="A835" s="2"/>
      <c r="B835" s="9"/>
      <c r="C835" s="3"/>
      <c r="D835" s="2"/>
      <c r="E835" s="2"/>
      <c r="F835" s="2"/>
      <c r="G835" s="2"/>
      <c r="H835" s="2"/>
      <c r="I835" s="2"/>
      <c r="J835" s="2"/>
      <c r="K835" s="2"/>
      <c r="L835" s="2"/>
      <c r="M835" s="2"/>
      <c r="N835" s="2"/>
      <c r="O835" s="2"/>
      <c r="P835" s="2"/>
      <c r="Q835" s="2"/>
      <c r="R835" s="2"/>
      <c r="S835" s="2"/>
      <c r="T835" s="2"/>
      <c r="U835" s="2"/>
      <c r="V835" s="2"/>
      <c r="W835" s="2"/>
      <c r="X835" s="2"/>
      <c r="Y835" s="2"/>
      <c r="Z835" s="2"/>
    </row>
    <row r="836" spans="1:26" ht="15" customHeight="1">
      <c r="A836" s="2"/>
      <c r="B836" s="9"/>
      <c r="C836" s="3"/>
      <c r="D836" s="2"/>
      <c r="E836" s="2"/>
      <c r="F836" s="2"/>
      <c r="G836" s="2"/>
      <c r="H836" s="2"/>
      <c r="I836" s="2"/>
      <c r="J836" s="2"/>
      <c r="K836" s="2"/>
      <c r="L836" s="2"/>
      <c r="M836" s="2"/>
      <c r="N836" s="2"/>
      <c r="O836" s="2"/>
      <c r="P836" s="2"/>
      <c r="Q836" s="2"/>
      <c r="R836" s="2"/>
      <c r="S836" s="2"/>
      <c r="T836" s="2"/>
      <c r="U836" s="2"/>
      <c r="V836" s="2"/>
      <c r="W836" s="2"/>
      <c r="X836" s="2"/>
      <c r="Y836" s="2"/>
      <c r="Z836" s="2"/>
    </row>
    <row r="837" spans="1:26" ht="15" customHeight="1">
      <c r="A837" s="2"/>
      <c r="B837" s="9"/>
      <c r="C837" s="3"/>
      <c r="D837" s="2"/>
      <c r="E837" s="2"/>
      <c r="F837" s="2"/>
      <c r="G837" s="2"/>
      <c r="H837" s="2"/>
      <c r="I837" s="2"/>
      <c r="J837" s="2"/>
      <c r="K837" s="2"/>
      <c r="L837" s="2"/>
      <c r="M837" s="2"/>
      <c r="N837" s="2"/>
      <c r="O837" s="2"/>
      <c r="P837" s="2"/>
      <c r="Q837" s="2"/>
      <c r="R837" s="2"/>
      <c r="S837" s="2"/>
      <c r="T837" s="2"/>
      <c r="U837" s="2"/>
      <c r="V837" s="2"/>
      <c r="W837" s="2"/>
      <c r="X837" s="2"/>
      <c r="Y837" s="2"/>
      <c r="Z837" s="2"/>
    </row>
    <row r="838" spans="1:26" ht="15" customHeight="1">
      <c r="A838" s="2"/>
      <c r="B838" s="9"/>
      <c r="C838" s="3"/>
      <c r="D838" s="2"/>
      <c r="E838" s="2"/>
      <c r="F838" s="2"/>
      <c r="G838" s="2"/>
      <c r="H838" s="2"/>
      <c r="I838" s="2"/>
      <c r="J838" s="2"/>
      <c r="K838" s="2"/>
      <c r="L838" s="2"/>
      <c r="M838" s="2"/>
      <c r="N838" s="2"/>
      <c r="O838" s="2"/>
      <c r="P838" s="2"/>
      <c r="Q838" s="2"/>
      <c r="R838" s="2"/>
      <c r="S838" s="2"/>
      <c r="T838" s="2"/>
      <c r="U838" s="2"/>
      <c r="V838" s="2"/>
      <c r="W838" s="2"/>
      <c r="X838" s="2"/>
      <c r="Y838" s="2"/>
      <c r="Z838" s="2"/>
    </row>
    <row r="839" spans="1:26" ht="15" customHeight="1">
      <c r="A839" s="2"/>
      <c r="B839" s="9"/>
      <c r="C839" s="3"/>
      <c r="D839" s="2"/>
      <c r="E839" s="2"/>
      <c r="F839" s="2"/>
      <c r="G839" s="2"/>
      <c r="H839" s="2"/>
      <c r="I839" s="2"/>
      <c r="J839" s="2"/>
      <c r="K839" s="2"/>
      <c r="L839" s="2"/>
      <c r="M839" s="2"/>
      <c r="N839" s="2"/>
      <c r="O839" s="2"/>
      <c r="P839" s="2"/>
      <c r="Q839" s="2"/>
      <c r="R839" s="2"/>
      <c r="S839" s="2"/>
      <c r="T839" s="2"/>
      <c r="U839" s="2"/>
      <c r="V839" s="2"/>
      <c r="W839" s="2"/>
      <c r="X839" s="2"/>
      <c r="Y839" s="2"/>
      <c r="Z839" s="2"/>
    </row>
    <row r="840" spans="1:26" ht="15" customHeight="1">
      <c r="A840" s="2"/>
      <c r="B840" s="9"/>
      <c r="C840" s="3"/>
      <c r="D840" s="2"/>
      <c r="E840" s="2"/>
      <c r="F840" s="2"/>
      <c r="G840" s="2"/>
      <c r="H840" s="2"/>
      <c r="I840" s="2"/>
      <c r="J840" s="2"/>
      <c r="K840" s="2"/>
      <c r="L840" s="2"/>
      <c r="M840" s="2"/>
      <c r="N840" s="2"/>
      <c r="O840" s="2"/>
      <c r="P840" s="2"/>
      <c r="Q840" s="2"/>
      <c r="R840" s="2"/>
      <c r="S840" s="2"/>
      <c r="T840" s="2"/>
      <c r="U840" s="2"/>
      <c r="V840" s="2"/>
      <c r="W840" s="2"/>
      <c r="X840" s="2"/>
      <c r="Y840" s="2"/>
      <c r="Z840" s="2"/>
    </row>
    <row r="841" spans="1:26" ht="15" customHeight="1">
      <c r="A841" s="2"/>
      <c r="B841" s="9"/>
      <c r="C841" s="3"/>
      <c r="D841" s="2"/>
      <c r="E841" s="2"/>
      <c r="F841" s="2"/>
      <c r="G841" s="2"/>
      <c r="H841" s="2"/>
      <c r="I841" s="2"/>
      <c r="J841" s="2"/>
      <c r="K841" s="2"/>
      <c r="L841" s="2"/>
      <c r="M841" s="2"/>
      <c r="N841" s="2"/>
      <c r="O841" s="2"/>
      <c r="P841" s="2"/>
      <c r="Q841" s="2"/>
      <c r="R841" s="2"/>
      <c r="S841" s="2"/>
      <c r="T841" s="2"/>
      <c r="U841" s="2"/>
      <c r="V841" s="2"/>
      <c r="W841" s="2"/>
      <c r="X841" s="2"/>
      <c r="Y841" s="2"/>
      <c r="Z841" s="2"/>
    </row>
    <row r="842" spans="1:26" ht="15" customHeight="1">
      <c r="A842" s="2"/>
      <c r="B842" s="9"/>
      <c r="C842" s="3"/>
      <c r="D842" s="2"/>
      <c r="E842" s="2"/>
      <c r="F842" s="2"/>
      <c r="G842" s="2"/>
      <c r="H842" s="2"/>
      <c r="I842" s="2"/>
      <c r="J842" s="2"/>
      <c r="K842" s="2"/>
      <c r="L842" s="2"/>
      <c r="M842" s="2"/>
      <c r="N842" s="2"/>
      <c r="O842" s="2"/>
      <c r="P842" s="2"/>
      <c r="Q842" s="2"/>
      <c r="R842" s="2"/>
      <c r="S842" s="2"/>
      <c r="T842" s="2"/>
      <c r="U842" s="2"/>
      <c r="V842" s="2"/>
      <c r="W842" s="2"/>
      <c r="X842" s="2"/>
      <c r="Y842" s="2"/>
      <c r="Z842" s="2"/>
    </row>
    <row r="843" spans="1:26" ht="15" customHeight="1">
      <c r="A843" s="2"/>
      <c r="B843" s="9"/>
      <c r="C843" s="3"/>
      <c r="D843" s="2"/>
      <c r="E843" s="2"/>
      <c r="F843" s="2"/>
      <c r="G843" s="2"/>
      <c r="H843" s="2"/>
      <c r="I843" s="2"/>
      <c r="J843" s="2"/>
      <c r="K843" s="2"/>
      <c r="L843" s="2"/>
      <c r="M843" s="2"/>
      <c r="N843" s="2"/>
      <c r="O843" s="2"/>
      <c r="P843" s="2"/>
      <c r="Q843" s="2"/>
      <c r="R843" s="2"/>
      <c r="S843" s="2"/>
      <c r="T843" s="2"/>
      <c r="U843" s="2"/>
      <c r="V843" s="2"/>
      <c r="W843" s="2"/>
      <c r="X843" s="2"/>
      <c r="Y843" s="2"/>
      <c r="Z843" s="2"/>
    </row>
    <row r="844" spans="1:26" ht="15" customHeight="1">
      <c r="A844" s="2"/>
      <c r="B844" s="9"/>
      <c r="C844" s="3"/>
      <c r="D844" s="2"/>
      <c r="E844" s="2"/>
      <c r="F844" s="2"/>
      <c r="G844" s="2"/>
      <c r="H844" s="2"/>
      <c r="I844" s="2"/>
      <c r="J844" s="2"/>
      <c r="K844" s="2"/>
      <c r="L844" s="2"/>
      <c r="M844" s="2"/>
      <c r="N844" s="2"/>
      <c r="O844" s="2"/>
      <c r="P844" s="2"/>
      <c r="Q844" s="2"/>
      <c r="R844" s="2"/>
      <c r="S844" s="2"/>
      <c r="T844" s="2"/>
      <c r="U844" s="2"/>
      <c r="V844" s="2"/>
      <c r="W844" s="2"/>
      <c r="X844" s="2"/>
      <c r="Y844" s="2"/>
      <c r="Z844" s="2"/>
    </row>
    <row r="845" spans="1:26" ht="15" customHeight="1">
      <c r="A845" s="2"/>
      <c r="B845" s="9"/>
      <c r="C845" s="3"/>
      <c r="D845" s="2"/>
      <c r="E845" s="2"/>
      <c r="F845" s="2"/>
      <c r="G845" s="2"/>
      <c r="H845" s="2"/>
      <c r="I845" s="2"/>
      <c r="J845" s="2"/>
      <c r="K845" s="2"/>
      <c r="L845" s="2"/>
      <c r="M845" s="2"/>
      <c r="N845" s="2"/>
      <c r="O845" s="2"/>
      <c r="P845" s="2"/>
      <c r="Q845" s="2"/>
      <c r="R845" s="2"/>
      <c r="S845" s="2"/>
      <c r="T845" s="2"/>
      <c r="U845" s="2"/>
      <c r="V845" s="2"/>
      <c r="W845" s="2"/>
      <c r="X845" s="2"/>
      <c r="Y845" s="2"/>
      <c r="Z845" s="2"/>
    </row>
    <row r="846" spans="1:26" ht="15" customHeight="1">
      <c r="A846" s="2"/>
      <c r="B846" s="9"/>
      <c r="C846" s="3"/>
      <c r="D846" s="2"/>
      <c r="E846" s="2"/>
      <c r="F846" s="2"/>
      <c r="G846" s="2"/>
      <c r="H846" s="2"/>
      <c r="I846" s="2"/>
      <c r="J846" s="2"/>
      <c r="K846" s="2"/>
      <c r="L846" s="2"/>
      <c r="M846" s="2"/>
      <c r="N846" s="2"/>
      <c r="O846" s="2"/>
      <c r="P846" s="2"/>
      <c r="Q846" s="2"/>
      <c r="R846" s="2"/>
      <c r="S846" s="2"/>
      <c r="T846" s="2"/>
      <c r="U846" s="2"/>
      <c r="V846" s="2"/>
      <c r="W846" s="2"/>
      <c r="X846" s="2"/>
      <c r="Y846" s="2"/>
      <c r="Z846" s="2"/>
    </row>
    <row r="847" spans="1:26" ht="15" customHeight="1">
      <c r="A847" s="2"/>
      <c r="B847" s="9"/>
      <c r="C847" s="3"/>
      <c r="D847" s="2"/>
      <c r="E847" s="2"/>
      <c r="F847" s="2"/>
      <c r="G847" s="2"/>
      <c r="H847" s="2"/>
      <c r="I847" s="2"/>
      <c r="J847" s="2"/>
      <c r="K847" s="2"/>
      <c r="L847" s="2"/>
      <c r="M847" s="2"/>
      <c r="N847" s="2"/>
      <c r="O847" s="2"/>
      <c r="P847" s="2"/>
      <c r="Q847" s="2"/>
      <c r="R847" s="2"/>
      <c r="S847" s="2"/>
      <c r="T847" s="2"/>
      <c r="U847" s="2"/>
      <c r="V847" s="2"/>
      <c r="W847" s="2"/>
      <c r="X847" s="2"/>
      <c r="Y847" s="2"/>
      <c r="Z847" s="2"/>
    </row>
    <row r="848" spans="1:26" ht="15" customHeight="1">
      <c r="A848" s="2"/>
      <c r="B848" s="9"/>
      <c r="C848" s="3"/>
      <c r="D848" s="2"/>
      <c r="E848" s="2"/>
      <c r="F848" s="2"/>
      <c r="G848" s="2"/>
      <c r="H848" s="2"/>
      <c r="I848" s="2"/>
      <c r="J848" s="2"/>
      <c r="K848" s="2"/>
      <c r="L848" s="2"/>
      <c r="M848" s="2"/>
      <c r="N848" s="2"/>
      <c r="O848" s="2"/>
      <c r="P848" s="2"/>
      <c r="Q848" s="2"/>
      <c r="R848" s="2"/>
      <c r="S848" s="2"/>
      <c r="T848" s="2"/>
      <c r="U848" s="2"/>
      <c r="V848" s="2"/>
      <c r="W848" s="2"/>
      <c r="X848" s="2"/>
      <c r="Y848" s="2"/>
      <c r="Z848" s="2"/>
    </row>
    <row r="849" spans="1:26" ht="15" customHeight="1">
      <c r="A849" s="2"/>
      <c r="B849" s="9"/>
      <c r="C849" s="3"/>
      <c r="D849" s="2"/>
      <c r="E849" s="2"/>
      <c r="F849" s="2"/>
      <c r="G849" s="2"/>
      <c r="H849" s="2"/>
      <c r="I849" s="2"/>
      <c r="J849" s="2"/>
      <c r="K849" s="2"/>
      <c r="L849" s="2"/>
      <c r="M849" s="2"/>
      <c r="N849" s="2"/>
      <c r="O849" s="2"/>
      <c r="P849" s="2"/>
      <c r="Q849" s="2"/>
      <c r="R849" s="2"/>
      <c r="S849" s="2"/>
      <c r="T849" s="2"/>
      <c r="U849" s="2"/>
      <c r="V849" s="2"/>
      <c r="W849" s="2"/>
      <c r="X849" s="2"/>
      <c r="Y849" s="2"/>
      <c r="Z849" s="2"/>
    </row>
    <row r="850" spans="1:26" ht="15" customHeight="1">
      <c r="A850" s="2"/>
      <c r="B850" s="9"/>
      <c r="C850" s="3"/>
      <c r="D850" s="2"/>
      <c r="E850" s="2"/>
      <c r="F850" s="2"/>
      <c r="G850" s="2"/>
      <c r="H850" s="2"/>
      <c r="I850" s="2"/>
      <c r="J850" s="2"/>
      <c r="K850" s="2"/>
      <c r="L850" s="2"/>
      <c r="M850" s="2"/>
      <c r="N850" s="2"/>
      <c r="O850" s="2"/>
      <c r="P850" s="2"/>
      <c r="Q850" s="2"/>
      <c r="R850" s="2"/>
      <c r="S850" s="2"/>
      <c r="T850" s="2"/>
      <c r="U850" s="2"/>
      <c r="V850" s="2"/>
      <c r="W850" s="2"/>
      <c r="X850" s="2"/>
      <c r="Y850" s="2"/>
      <c r="Z850" s="2"/>
    </row>
    <row r="851" spans="1:26" ht="15" customHeight="1">
      <c r="A851" s="2"/>
      <c r="B851" s="9"/>
      <c r="C851" s="3"/>
      <c r="D851" s="2"/>
      <c r="E851" s="2"/>
      <c r="F851" s="2"/>
      <c r="G851" s="2"/>
      <c r="H851" s="2"/>
      <c r="I851" s="2"/>
      <c r="J851" s="2"/>
      <c r="K851" s="2"/>
      <c r="L851" s="2"/>
      <c r="M851" s="2"/>
      <c r="N851" s="2"/>
      <c r="O851" s="2"/>
      <c r="P851" s="2"/>
      <c r="Q851" s="2"/>
      <c r="R851" s="2"/>
      <c r="S851" s="2"/>
      <c r="T851" s="2"/>
      <c r="U851" s="2"/>
      <c r="V851" s="2"/>
      <c r="W851" s="2"/>
      <c r="X851" s="2"/>
      <c r="Y851" s="2"/>
      <c r="Z851" s="2"/>
    </row>
    <row r="852" spans="1:26" ht="15" customHeight="1">
      <c r="A852" s="2"/>
      <c r="B852" s="9"/>
      <c r="C852" s="3"/>
      <c r="D852" s="2"/>
      <c r="E852" s="2"/>
      <c r="F852" s="2"/>
      <c r="G852" s="2"/>
      <c r="H852" s="2"/>
      <c r="I852" s="2"/>
      <c r="J852" s="2"/>
      <c r="K852" s="2"/>
      <c r="L852" s="2"/>
      <c r="M852" s="2"/>
      <c r="N852" s="2"/>
      <c r="O852" s="2"/>
      <c r="P852" s="2"/>
      <c r="Q852" s="2"/>
      <c r="R852" s="2"/>
      <c r="S852" s="2"/>
      <c r="T852" s="2"/>
      <c r="U852" s="2"/>
      <c r="V852" s="2"/>
      <c r="W852" s="2"/>
      <c r="X852" s="2"/>
      <c r="Y852" s="2"/>
      <c r="Z852" s="2"/>
    </row>
    <row r="853" spans="1:26" ht="15" customHeight="1">
      <c r="A853" s="2"/>
      <c r="B853" s="9"/>
      <c r="C853" s="3"/>
      <c r="D853" s="2"/>
      <c r="E853" s="2"/>
      <c r="F853" s="2"/>
      <c r="G853" s="2"/>
      <c r="H853" s="2"/>
      <c r="I853" s="2"/>
      <c r="J853" s="2"/>
      <c r="K853" s="2"/>
      <c r="L853" s="2"/>
      <c r="M853" s="2"/>
      <c r="N853" s="2"/>
      <c r="O853" s="2"/>
      <c r="P853" s="2"/>
      <c r="Q853" s="2"/>
      <c r="R853" s="2"/>
      <c r="S853" s="2"/>
      <c r="T853" s="2"/>
      <c r="U853" s="2"/>
      <c r="V853" s="2"/>
      <c r="W853" s="2"/>
      <c r="X853" s="2"/>
      <c r="Y853" s="2"/>
      <c r="Z853" s="2"/>
    </row>
    <row r="854" spans="1:26" ht="15" customHeight="1">
      <c r="A854" s="2"/>
      <c r="B854" s="9"/>
      <c r="C854" s="3"/>
      <c r="D854" s="2"/>
      <c r="E854" s="2"/>
      <c r="F854" s="2"/>
      <c r="G854" s="2"/>
      <c r="H854" s="2"/>
      <c r="I854" s="2"/>
      <c r="J854" s="2"/>
      <c r="K854" s="2"/>
      <c r="L854" s="2"/>
      <c r="M854" s="2"/>
      <c r="N854" s="2"/>
      <c r="O854" s="2"/>
      <c r="P854" s="2"/>
      <c r="Q854" s="2"/>
      <c r="R854" s="2"/>
      <c r="S854" s="2"/>
      <c r="T854" s="2"/>
      <c r="U854" s="2"/>
      <c r="V854" s="2"/>
      <c r="W854" s="2"/>
      <c r="X854" s="2"/>
      <c r="Y854" s="2"/>
      <c r="Z854" s="2"/>
    </row>
    <row r="855" spans="1:26" ht="15" customHeight="1">
      <c r="A855" s="2"/>
      <c r="B855" s="9"/>
      <c r="C855" s="3"/>
      <c r="D855" s="2"/>
      <c r="E855" s="2"/>
      <c r="F855" s="2"/>
      <c r="G855" s="2"/>
      <c r="H855" s="2"/>
      <c r="I855" s="2"/>
      <c r="J855" s="2"/>
      <c r="K855" s="2"/>
      <c r="L855" s="2"/>
      <c r="M855" s="2"/>
      <c r="N855" s="2"/>
      <c r="O855" s="2"/>
      <c r="P855" s="2"/>
      <c r="Q855" s="2"/>
      <c r="R855" s="2"/>
      <c r="S855" s="2"/>
      <c r="T855" s="2"/>
      <c r="U855" s="2"/>
      <c r="V855" s="2"/>
      <c r="W855" s="2"/>
      <c r="X855" s="2"/>
      <c r="Y855" s="2"/>
      <c r="Z855" s="2"/>
    </row>
    <row r="856" spans="1:26" ht="15" customHeight="1">
      <c r="A856" s="2"/>
      <c r="B856" s="9"/>
      <c r="C856" s="3"/>
      <c r="D856" s="2"/>
      <c r="E856" s="2"/>
      <c r="F856" s="2"/>
      <c r="G856" s="2"/>
      <c r="H856" s="2"/>
      <c r="I856" s="2"/>
      <c r="J856" s="2"/>
      <c r="K856" s="2"/>
      <c r="L856" s="2"/>
      <c r="M856" s="2"/>
      <c r="N856" s="2"/>
      <c r="O856" s="2"/>
      <c r="P856" s="2"/>
      <c r="Q856" s="2"/>
      <c r="R856" s="2"/>
      <c r="S856" s="2"/>
      <c r="T856" s="2"/>
      <c r="U856" s="2"/>
      <c r="V856" s="2"/>
      <c r="W856" s="2"/>
      <c r="X856" s="2"/>
      <c r="Y856" s="2"/>
      <c r="Z856" s="2"/>
    </row>
    <row r="857" spans="1:26" ht="15" customHeight="1">
      <c r="A857" s="2"/>
      <c r="B857" s="9"/>
      <c r="C857" s="3"/>
      <c r="D857" s="2"/>
      <c r="E857" s="2"/>
      <c r="F857" s="2"/>
      <c r="G857" s="2"/>
      <c r="H857" s="2"/>
      <c r="I857" s="2"/>
      <c r="J857" s="2"/>
      <c r="K857" s="2"/>
      <c r="L857" s="2"/>
      <c r="M857" s="2"/>
      <c r="N857" s="2"/>
      <c r="O857" s="2"/>
      <c r="P857" s="2"/>
      <c r="Q857" s="2"/>
      <c r="R857" s="2"/>
      <c r="S857" s="2"/>
      <c r="T857" s="2"/>
      <c r="U857" s="2"/>
      <c r="V857" s="2"/>
      <c r="W857" s="2"/>
      <c r="X857" s="2"/>
      <c r="Y857" s="2"/>
      <c r="Z857" s="2"/>
    </row>
    <row r="858" spans="1:26" ht="15" customHeight="1">
      <c r="A858" s="2"/>
      <c r="B858" s="9"/>
      <c r="C858" s="3"/>
      <c r="D858" s="2"/>
      <c r="E858" s="2"/>
      <c r="F858" s="2"/>
      <c r="G858" s="2"/>
      <c r="H858" s="2"/>
      <c r="I858" s="2"/>
      <c r="J858" s="2"/>
      <c r="K858" s="2"/>
      <c r="L858" s="2"/>
      <c r="M858" s="2"/>
      <c r="N858" s="2"/>
      <c r="O858" s="2"/>
      <c r="P858" s="2"/>
      <c r="Q858" s="2"/>
      <c r="R858" s="2"/>
      <c r="S858" s="2"/>
      <c r="T858" s="2"/>
      <c r="U858" s="2"/>
      <c r="V858" s="2"/>
      <c r="W858" s="2"/>
      <c r="X858" s="2"/>
      <c r="Y858" s="2"/>
      <c r="Z858" s="2"/>
    </row>
    <row r="859" spans="1:26" ht="15" customHeight="1">
      <c r="A859" s="2"/>
      <c r="B859" s="9"/>
      <c r="C859" s="3"/>
      <c r="D859" s="2"/>
      <c r="E859" s="2"/>
      <c r="F859" s="2"/>
      <c r="G859" s="2"/>
      <c r="H859" s="2"/>
      <c r="I859" s="2"/>
      <c r="J859" s="2"/>
      <c r="K859" s="2"/>
      <c r="L859" s="2"/>
      <c r="M859" s="2"/>
      <c r="N859" s="2"/>
      <c r="O859" s="2"/>
      <c r="P859" s="2"/>
      <c r="Q859" s="2"/>
      <c r="R859" s="2"/>
      <c r="S859" s="2"/>
      <c r="T859" s="2"/>
      <c r="U859" s="2"/>
      <c r="V859" s="2"/>
      <c r="W859" s="2"/>
      <c r="X859" s="2"/>
      <c r="Y859" s="2"/>
      <c r="Z859" s="2"/>
    </row>
    <row r="860" spans="1:26" ht="15" customHeight="1">
      <c r="A860" s="2"/>
      <c r="B860" s="9"/>
      <c r="C860" s="3"/>
      <c r="D860" s="2"/>
      <c r="E860" s="2"/>
      <c r="F860" s="2"/>
      <c r="G860" s="2"/>
      <c r="H860" s="2"/>
      <c r="I860" s="2"/>
      <c r="J860" s="2"/>
      <c r="K860" s="2"/>
      <c r="L860" s="2"/>
      <c r="M860" s="2"/>
      <c r="N860" s="2"/>
      <c r="O860" s="2"/>
      <c r="P860" s="2"/>
      <c r="Q860" s="2"/>
      <c r="R860" s="2"/>
      <c r="S860" s="2"/>
      <c r="T860" s="2"/>
      <c r="U860" s="2"/>
      <c r="V860" s="2"/>
      <c r="W860" s="2"/>
      <c r="X860" s="2"/>
      <c r="Y860" s="2"/>
      <c r="Z860" s="2"/>
    </row>
    <row r="861" spans="1:26" ht="15" customHeight="1">
      <c r="A861" s="2"/>
      <c r="B861" s="9"/>
      <c r="C861" s="3"/>
      <c r="D861" s="2"/>
      <c r="E861" s="2"/>
      <c r="F861" s="2"/>
      <c r="G861" s="2"/>
      <c r="H861" s="2"/>
      <c r="I861" s="2"/>
      <c r="J861" s="2"/>
      <c r="K861" s="2"/>
      <c r="L861" s="2"/>
      <c r="M861" s="2"/>
      <c r="N861" s="2"/>
      <c r="O861" s="2"/>
      <c r="P861" s="2"/>
      <c r="Q861" s="2"/>
      <c r="R861" s="2"/>
      <c r="S861" s="2"/>
      <c r="T861" s="2"/>
      <c r="U861" s="2"/>
      <c r="V861" s="2"/>
      <c r="W861" s="2"/>
      <c r="X861" s="2"/>
      <c r="Y861" s="2"/>
      <c r="Z861" s="2"/>
    </row>
    <row r="862" spans="1:26" ht="15" customHeight="1">
      <c r="A862" s="2"/>
      <c r="B862" s="9"/>
      <c r="C862" s="3"/>
      <c r="D862" s="2"/>
      <c r="E862" s="2"/>
      <c r="F862" s="2"/>
      <c r="G862" s="2"/>
      <c r="H862" s="2"/>
      <c r="I862" s="2"/>
      <c r="J862" s="2"/>
      <c r="K862" s="2"/>
      <c r="L862" s="2"/>
      <c r="M862" s="2"/>
      <c r="N862" s="2"/>
      <c r="O862" s="2"/>
      <c r="P862" s="2"/>
      <c r="Q862" s="2"/>
      <c r="R862" s="2"/>
      <c r="S862" s="2"/>
      <c r="T862" s="2"/>
      <c r="U862" s="2"/>
      <c r="V862" s="2"/>
      <c r="W862" s="2"/>
      <c r="X862" s="2"/>
      <c r="Y862" s="2"/>
      <c r="Z862" s="2"/>
    </row>
    <row r="863" spans="1:26" ht="15" customHeight="1">
      <c r="A863" s="2"/>
      <c r="B863" s="9"/>
      <c r="C863" s="3"/>
      <c r="D863" s="2"/>
      <c r="E863" s="2"/>
      <c r="F863" s="2"/>
      <c r="G863" s="2"/>
      <c r="H863" s="2"/>
      <c r="I863" s="2"/>
      <c r="J863" s="2"/>
      <c r="K863" s="2"/>
      <c r="L863" s="2"/>
      <c r="M863" s="2"/>
      <c r="N863" s="2"/>
      <c r="O863" s="2"/>
      <c r="P863" s="2"/>
      <c r="Q863" s="2"/>
      <c r="R863" s="2"/>
      <c r="S863" s="2"/>
      <c r="T863" s="2"/>
      <c r="U863" s="2"/>
      <c r="V863" s="2"/>
      <c r="W863" s="2"/>
      <c r="X863" s="2"/>
      <c r="Y863" s="2"/>
      <c r="Z863" s="2"/>
    </row>
    <row r="864" spans="1:26" ht="15" customHeight="1">
      <c r="A864" s="2"/>
      <c r="B864" s="9"/>
      <c r="C864" s="3"/>
      <c r="D864" s="2"/>
      <c r="E864" s="2"/>
      <c r="F864" s="2"/>
      <c r="G864" s="2"/>
      <c r="H864" s="2"/>
      <c r="I864" s="2"/>
      <c r="J864" s="2"/>
      <c r="K864" s="2"/>
      <c r="L864" s="2"/>
      <c r="M864" s="2"/>
      <c r="N864" s="2"/>
      <c r="O864" s="2"/>
      <c r="P864" s="2"/>
      <c r="Q864" s="2"/>
      <c r="R864" s="2"/>
      <c r="S864" s="2"/>
      <c r="T864" s="2"/>
      <c r="U864" s="2"/>
      <c r="V864" s="2"/>
      <c r="W864" s="2"/>
      <c r="X864" s="2"/>
      <c r="Y864" s="2"/>
      <c r="Z864" s="2"/>
    </row>
    <row r="865" spans="1:26" ht="15" customHeight="1">
      <c r="A865" s="2"/>
      <c r="B865" s="9"/>
      <c r="C865" s="3"/>
      <c r="D865" s="2"/>
      <c r="E865" s="2"/>
      <c r="F865" s="2"/>
      <c r="G865" s="2"/>
      <c r="H865" s="2"/>
      <c r="I865" s="2"/>
      <c r="J865" s="2"/>
      <c r="K865" s="2"/>
      <c r="L865" s="2"/>
      <c r="M865" s="2"/>
      <c r="N865" s="2"/>
      <c r="O865" s="2"/>
      <c r="P865" s="2"/>
      <c r="Q865" s="2"/>
      <c r="R865" s="2"/>
      <c r="S865" s="2"/>
      <c r="T865" s="2"/>
      <c r="U865" s="2"/>
      <c r="V865" s="2"/>
      <c r="W865" s="2"/>
      <c r="X865" s="2"/>
      <c r="Y865" s="2"/>
      <c r="Z865" s="2"/>
    </row>
    <row r="866" spans="1:26" ht="15" customHeight="1">
      <c r="A866" s="2"/>
      <c r="B866" s="9"/>
      <c r="C866" s="3"/>
      <c r="D866" s="2"/>
      <c r="E866" s="2"/>
      <c r="F866" s="2"/>
      <c r="G866" s="2"/>
      <c r="H866" s="2"/>
      <c r="I866" s="2"/>
      <c r="J866" s="2"/>
      <c r="K866" s="2"/>
      <c r="L866" s="2"/>
      <c r="M866" s="2"/>
      <c r="N866" s="2"/>
      <c r="O866" s="2"/>
      <c r="P866" s="2"/>
      <c r="Q866" s="2"/>
      <c r="R866" s="2"/>
      <c r="S866" s="2"/>
      <c r="T866" s="2"/>
      <c r="U866" s="2"/>
      <c r="V866" s="2"/>
      <c r="W866" s="2"/>
      <c r="X866" s="2"/>
      <c r="Y866" s="2"/>
      <c r="Z866" s="2"/>
    </row>
    <row r="867" spans="1:26" ht="15" customHeight="1">
      <c r="A867" s="2"/>
      <c r="B867" s="9"/>
      <c r="C867" s="3"/>
      <c r="D867" s="2"/>
      <c r="E867" s="2"/>
      <c r="F867" s="2"/>
      <c r="G867" s="2"/>
      <c r="H867" s="2"/>
      <c r="I867" s="2"/>
      <c r="J867" s="2"/>
      <c r="K867" s="2"/>
      <c r="L867" s="2"/>
      <c r="M867" s="2"/>
      <c r="N867" s="2"/>
      <c r="O867" s="2"/>
      <c r="P867" s="2"/>
      <c r="Q867" s="2"/>
      <c r="R867" s="2"/>
      <c r="S867" s="2"/>
      <c r="T867" s="2"/>
      <c r="U867" s="2"/>
      <c r="V867" s="2"/>
      <c r="W867" s="2"/>
      <c r="X867" s="2"/>
      <c r="Y867" s="2"/>
      <c r="Z867" s="2"/>
    </row>
    <row r="868" spans="1:26" ht="15" customHeight="1">
      <c r="A868" s="2"/>
      <c r="B868" s="9"/>
      <c r="C868" s="3"/>
      <c r="D868" s="2"/>
      <c r="E868" s="2"/>
      <c r="F868" s="2"/>
      <c r="G868" s="2"/>
      <c r="H868" s="2"/>
      <c r="I868" s="2"/>
      <c r="J868" s="2"/>
      <c r="K868" s="2"/>
      <c r="L868" s="2"/>
      <c r="M868" s="2"/>
      <c r="N868" s="2"/>
      <c r="O868" s="2"/>
      <c r="P868" s="2"/>
      <c r="Q868" s="2"/>
      <c r="R868" s="2"/>
      <c r="S868" s="2"/>
      <c r="T868" s="2"/>
      <c r="U868" s="2"/>
      <c r="V868" s="2"/>
      <c r="W868" s="2"/>
      <c r="X868" s="2"/>
      <c r="Y868" s="2"/>
      <c r="Z868" s="2"/>
    </row>
    <row r="869" spans="1:26" ht="15" customHeight="1">
      <c r="A869" s="2"/>
      <c r="B869" s="9"/>
      <c r="C869" s="3"/>
      <c r="D869" s="2"/>
      <c r="E869" s="2"/>
      <c r="F869" s="2"/>
      <c r="G869" s="2"/>
      <c r="H869" s="2"/>
      <c r="I869" s="2"/>
      <c r="J869" s="2"/>
      <c r="K869" s="2"/>
      <c r="L869" s="2"/>
      <c r="M869" s="2"/>
      <c r="N869" s="2"/>
      <c r="O869" s="2"/>
      <c r="P869" s="2"/>
      <c r="Q869" s="2"/>
      <c r="R869" s="2"/>
      <c r="S869" s="2"/>
      <c r="T869" s="2"/>
      <c r="U869" s="2"/>
      <c r="V869" s="2"/>
      <c r="W869" s="2"/>
      <c r="X869" s="2"/>
      <c r="Y869" s="2"/>
      <c r="Z869" s="2"/>
    </row>
    <row r="870" spans="1:26" ht="15" customHeight="1">
      <c r="A870" s="2"/>
      <c r="B870" s="9"/>
      <c r="C870" s="3"/>
      <c r="D870" s="2"/>
      <c r="E870" s="2"/>
      <c r="F870" s="2"/>
      <c r="G870" s="2"/>
      <c r="H870" s="2"/>
      <c r="I870" s="2"/>
      <c r="J870" s="2"/>
      <c r="K870" s="2"/>
      <c r="L870" s="2"/>
      <c r="M870" s="2"/>
      <c r="N870" s="2"/>
      <c r="O870" s="2"/>
      <c r="P870" s="2"/>
      <c r="Q870" s="2"/>
      <c r="R870" s="2"/>
      <c r="S870" s="2"/>
      <c r="T870" s="2"/>
      <c r="U870" s="2"/>
      <c r="V870" s="2"/>
      <c r="W870" s="2"/>
      <c r="X870" s="2"/>
      <c r="Y870" s="2"/>
      <c r="Z870" s="2"/>
    </row>
    <row r="871" spans="1:26" ht="15" customHeight="1">
      <c r="A871" s="2"/>
      <c r="B871" s="9"/>
      <c r="C871" s="3"/>
      <c r="D871" s="2"/>
      <c r="E871" s="2"/>
      <c r="F871" s="2"/>
      <c r="G871" s="2"/>
      <c r="H871" s="2"/>
      <c r="I871" s="2"/>
      <c r="J871" s="2"/>
      <c r="K871" s="2"/>
      <c r="L871" s="2"/>
      <c r="M871" s="2"/>
      <c r="N871" s="2"/>
      <c r="O871" s="2"/>
      <c r="P871" s="2"/>
      <c r="Q871" s="2"/>
      <c r="R871" s="2"/>
      <c r="S871" s="2"/>
      <c r="T871" s="2"/>
      <c r="U871" s="2"/>
      <c r="V871" s="2"/>
      <c r="W871" s="2"/>
      <c r="X871" s="2"/>
      <c r="Y871" s="2"/>
      <c r="Z871" s="2"/>
    </row>
    <row r="872" spans="1:26" ht="15" customHeight="1">
      <c r="A872" s="2"/>
      <c r="B872" s="9"/>
      <c r="C872" s="3"/>
      <c r="D872" s="2"/>
      <c r="E872" s="2"/>
      <c r="F872" s="2"/>
      <c r="G872" s="2"/>
      <c r="H872" s="2"/>
      <c r="I872" s="2"/>
      <c r="J872" s="2"/>
      <c r="K872" s="2"/>
      <c r="L872" s="2"/>
      <c r="M872" s="2"/>
      <c r="N872" s="2"/>
      <c r="O872" s="2"/>
      <c r="P872" s="2"/>
      <c r="Q872" s="2"/>
      <c r="R872" s="2"/>
      <c r="S872" s="2"/>
      <c r="T872" s="2"/>
      <c r="U872" s="2"/>
      <c r="V872" s="2"/>
      <c r="W872" s="2"/>
      <c r="X872" s="2"/>
      <c r="Y872" s="2"/>
      <c r="Z872" s="2"/>
    </row>
    <row r="873" spans="1:26" ht="15" customHeight="1">
      <c r="A873" s="2"/>
      <c r="B873" s="9"/>
      <c r="C873" s="3"/>
      <c r="D873" s="2"/>
      <c r="E873" s="2"/>
      <c r="F873" s="2"/>
      <c r="G873" s="2"/>
      <c r="H873" s="2"/>
      <c r="I873" s="2"/>
      <c r="J873" s="2"/>
      <c r="K873" s="2"/>
      <c r="L873" s="2"/>
      <c r="M873" s="2"/>
      <c r="N873" s="2"/>
      <c r="O873" s="2"/>
      <c r="P873" s="2"/>
      <c r="Q873" s="2"/>
      <c r="R873" s="2"/>
      <c r="S873" s="2"/>
      <c r="T873" s="2"/>
      <c r="U873" s="2"/>
      <c r="V873" s="2"/>
      <c r="W873" s="2"/>
      <c r="X873" s="2"/>
      <c r="Y873" s="2"/>
      <c r="Z873" s="2"/>
    </row>
    <row r="874" spans="1:26" ht="15" customHeight="1">
      <c r="A874" s="2"/>
      <c r="B874" s="9"/>
      <c r="C874" s="3"/>
      <c r="D874" s="2"/>
      <c r="E874" s="2"/>
      <c r="F874" s="2"/>
      <c r="G874" s="2"/>
      <c r="H874" s="2"/>
      <c r="I874" s="2"/>
      <c r="J874" s="2"/>
      <c r="K874" s="2"/>
      <c r="L874" s="2"/>
      <c r="M874" s="2"/>
      <c r="N874" s="2"/>
      <c r="O874" s="2"/>
      <c r="P874" s="2"/>
      <c r="Q874" s="2"/>
      <c r="R874" s="2"/>
      <c r="S874" s="2"/>
      <c r="T874" s="2"/>
      <c r="U874" s="2"/>
      <c r="V874" s="2"/>
      <c r="W874" s="2"/>
      <c r="X874" s="2"/>
      <c r="Y874" s="2"/>
      <c r="Z874" s="2"/>
    </row>
    <row r="875" spans="1:26" ht="15" customHeight="1">
      <c r="A875" s="2"/>
      <c r="B875" s="9"/>
      <c r="C875" s="3"/>
      <c r="D875" s="2"/>
      <c r="E875" s="2"/>
      <c r="F875" s="2"/>
      <c r="G875" s="2"/>
      <c r="H875" s="2"/>
      <c r="I875" s="2"/>
      <c r="J875" s="2"/>
      <c r="K875" s="2"/>
      <c r="L875" s="2"/>
      <c r="M875" s="2"/>
      <c r="N875" s="2"/>
      <c r="O875" s="2"/>
      <c r="P875" s="2"/>
      <c r="Q875" s="2"/>
      <c r="R875" s="2"/>
      <c r="S875" s="2"/>
      <c r="T875" s="2"/>
      <c r="U875" s="2"/>
      <c r="V875" s="2"/>
      <c r="W875" s="2"/>
      <c r="X875" s="2"/>
      <c r="Y875" s="2"/>
      <c r="Z875" s="2"/>
    </row>
    <row r="876" spans="1:26" ht="15" customHeight="1">
      <c r="A876" s="2"/>
      <c r="B876" s="9"/>
      <c r="C876" s="3"/>
      <c r="D876" s="2"/>
      <c r="E876" s="2"/>
      <c r="F876" s="2"/>
      <c r="G876" s="2"/>
      <c r="H876" s="2"/>
      <c r="I876" s="2"/>
      <c r="J876" s="2"/>
      <c r="K876" s="2"/>
      <c r="L876" s="2"/>
      <c r="M876" s="2"/>
      <c r="N876" s="2"/>
      <c r="O876" s="2"/>
      <c r="P876" s="2"/>
      <c r="Q876" s="2"/>
      <c r="R876" s="2"/>
      <c r="S876" s="2"/>
      <c r="T876" s="2"/>
      <c r="U876" s="2"/>
      <c r="V876" s="2"/>
      <c r="W876" s="2"/>
      <c r="X876" s="2"/>
      <c r="Y876" s="2"/>
      <c r="Z876" s="2"/>
    </row>
    <row r="877" spans="1:26" ht="15" customHeight="1">
      <c r="A877" s="2"/>
      <c r="B877" s="9"/>
      <c r="C877" s="3"/>
      <c r="D877" s="2"/>
      <c r="E877" s="2"/>
      <c r="F877" s="2"/>
      <c r="G877" s="2"/>
      <c r="H877" s="2"/>
      <c r="I877" s="2"/>
      <c r="J877" s="2"/>
      <c r="K877" s="2"/>
      <c r="L877" s="2"/>
      <c r="M877" s="2"/>
      <c r="N877" s="2"/>
      <c r="O877" s="2"/>
      <c r="P877" s="2"/>
      <c r="Q877" s="2"/>
      <c r="R877" s="2"/>
      <c r="S877" s="2"/>
      <c r="T877" s="2"/>
      <c r="U877" s="2"/>
      <c r="V877" s="2"/>
      <c r="W877" s="2"/>
      <c r="X877" s="2"/>
      <c r="Y877" s="2"/>
      <c r="Z877" s="2"/>
    </row>
    <row r="878" spans="1:26" ht="15" customHeight="1">
      <c r="A878" s="2"/>
      <c r="B878" s="9"/>
      <c r="C878" s="3"/>
      <c r="D878" s="2"/>
      <c r="E878" s="2"/>
      <c r="F878" s="2"/>
      <c r="G878" s="2"/>
      <c r="H878" s="2"/>
      <c r="I878" s="2"/>
      <c r="J878" s="2"/>
      <c r="K878" s="2"/>
      <c r="L878" s="2"/>
      <c r="M878" s="2"/>
      <c r="N878" s="2"/>
      <c r="O878" s="2"/>
      <c r="P878" s="2"/>
      <c r="Q878" s="2"/>
      <c r="R878" s="2"/>
      <c r="S878" s="2"/>
      <c r="T878" s="2"/>
      <c r="U878" s="2"/>
      <c r="V878" s="2"/>
      <c r="W878" s="2"/>
      <c r="X878" s="2"/>
      <c r="Y878" s="2"/>
      <c r="Z878" s="2"/>
    </row>
    <row r="879" spans="1:26" ht="15" customHeight="1">
      <c r="A879" s="2"/>
      <c r="B879" s="9"/>
      <c r="C879" s="3"/>
      <c r="D879" s="2"/>
      <c r="E879" s="2"/>
      <c r="F879" s="2"/>
      <c r="G879" s="2"/>
      <c r="H879" s="2"/>
      <c r="I879" s="2"/>
      <c r="J879" s="2"/>
      <c r="K879" s="2"/>
      <c r="L879" s="2"/>
      <c r="M879" s="2"/>
      <c r="N879" s="2"/>
      <c r="O879" s="2"/>
      <c r="P879" s="2"/>
      <c r="Q879" s="2"/>
      <c r="R879" s="2"/>
      <c r="S879" s="2"/>
      <c r="T879" s="2"/>
      <c r="U879" s="2"/>
      <c r="V879" s="2"/>
      <c r="W879" s="2"/>
      <c r="X879" s="2"/>
      <c r="Y879" s="2"/>
      <c r="Z879" s="2"/>
    </row>
    <row r="880" spans="1:26" ht="15" customHeight="1">
      <c r="A880" s="2"/>
      <c r="B880" s="9"/>
      <c r="C880" s="3"/>
      <c r="D880" s="2"/>
      <c r="E880" s="2"/>
      <c r="F880" s="2"/>
      <c r="G880" s="2"/>
      <c r="H880" s="2"/>
      <c r="I880" s="2"/>
      <c r="J880" s="2"/>
      <c r="K880" s="2"/>
      <c r="L880" s="2"/>
      <c r="M880" s="2"/>
      <c r="N880" s="2"/>
      <c r="O880" s="2"/>
      <c r="P880" s="2"/>
      <c r="Q880" s="2"/>
      <c r="R880" s="2"/>
      <c r="S880" s="2"/>
      <c r="T880" s="2"/>
      <c r="U880" s="2"/>
      <c r="V880" s="2"/>
      <c r="W880" s="2"/>
      <c r="X880" s="2"/>
      <c r="Y880" s="2"/>
      <c r="Z880" s="2"/>
    </row>
    <row r="881" spans="1:26" ht="15" customHeight="1">
      <c r="A881" s="2"/>
      <c r="B881" s="9"/>
      <c r="C881" s="3"/>
      <c r="D881" s="2"/>
      <c r="E881" s="2"/>
      <c r="F881" s="2"/>
      <c r="G881" s="2"/>
      <c r="H881" s="2"/>
      <c r="I881" s="2"/>
      <c r="J881" s="2"/>
      <c r="K881" s="2"/>
      <c r="L881" s="2"/>
      <c r="M881" s="2"/>
      <c r="N881" s="2"/>
      <c r="O881" s="2"/>
      <c r="P881" s="2"/>
      <c r="Q881" s="2"/>
      <c r="R881" s="2"/>
      <c r="S881" s="2"/>
      <c r="T881" s="2"/>
      <c r="U881" s="2"/>
      <c r="V881" s="2"/>
      <c r="W881" s="2"/>
      <c r="X881" s="2"/>
      <c r="Y881" s="2"/>
      <c r="Z881" s="2"/>
    </row>
    <row r="882" spans="1:26" ht="15" customHeight="1">
      <c r="A882" s="2"/>
      <c r="B882" s="9"/>
      <c r="C882" s="3"/>
      <c r="D882" s="2"/>
      <c r="E882" s="2"/>
      <c r="F882" s="2"/>
      <c r="G882" s="2"/>
      <c r="H882" s="2"/>
      <c r="I882" s="2"/>
      <c r="J882" s="2"/>
      <c r="K882" s="2"/>
      <c r="L882" s="2"/>
      <c r="M882" s="2"/>
      <c r="N882" s="2"/>
      <c r="O882" s="2"/>
      <c r="P882" s="2"/>
      <c r="Q882" s="2"/>
      <c r="R882" s="2"/>
      <c r="S882" s="2"/>
      <c r="T882" s="2"/>
      <c r="U882" s="2"/>
      <c r="V882" s="2"/>
      <c r="W882" s="2"/>
      <c r="X882" s="2"/>
      <c r="Y882" s="2"/>
      <c r="Z882" s="2"/>
    </row>
    <row r="883" spans="1:26" ht="15" customHeight="1">
      <c r="A883" s="2"/>
      <c r="B883" s="9"/>
      <c r="C883" s="3"/>
      <c r="D883" s="2"/>
      <c r="E883" s="2"/>
      <c r="F883" s="2"/>
      <c r="G883" s="2"/>
      <c r="H883" s="2"/>
      <c r="I883" s="2"/>
      <c r="J883" s="2"/>
      <c r="K883" s="2"/>
      <c r="L883" s="2"/>
      <c r="M883" s="2"/>
      <c r="N883" s="2"/>
      <c r="O883" s="2"/>
      <c r="P883" s="2"/>
      <c r="Q883" s="2"/>
      <c r="R883" s="2"/>
      <c r="S883" s="2"/>
      <c r="T883" s="2"/>
      <c r="U883" s="2"/>
      <c r="V883" s="2"/>
      <c r="W883" s="2"/>
      <c r="X883" s="2"/>
      <c r="Y883" s="2"/>
      <c r="Z883" s="2"/>
    </row>
    <row r="884" spans="1:26" ht="15" customHeight="1">
      <c r="A884" s="2"/>
      <c r="B884" s="9"/>
      <c r="C884" s="3"/>
      <c r="D884" s="2"/>
      <c r="E884" s="2"/>
      <c r="F884" s="2"/>
      <c r="G884" s="2"/>
      <c r="H884" s="2"/>
      <c r="I884" s="2"/>
      <c r="J884" s="2"/>
      <c r="K884" s="2"/>
      <c r="L884" s="2"/>
      <c r="M884" s="2"/>
      <c r="N884" s="2"/>
      <c r="O884" s="2"/>
      <c r="P884" s="2"/>
      <c r="Q884" s="2"/>
      <c r="R884" s="2"/>
      <c r="S884" s="2"/>
      <c r="T884" s="2"/>
      <c r="U884" s="2"/>
      <c r="V884" s="2"/>
      <c r="W884" s="2"/>
      <c r="X884" s="2"/>
      <c r="Y884" s="2"/>
      <c r="Z884" s="2"/>
    </row>
    <row r="885" spans="1:26" ht="15" customHeight="1">
      <c r="A885" s="2"/>
      <c r="B885" s="9"/>
      <c r="C885" s="3"/>
      <c r="D885" s="2"/>
      <c r="E885" s="2"/>
      <c r="F885" s="2"/>
      <c r="G885" s="2"/>
      <c r="H885" s="2"/>
      <c r="I885" s="2"/>
      <c r="J885" s="2"/>
      <c r="K885" s="2"/>
      <c r="L885" s="2"/>
      <c r="M885" s="2"/>
      <c r="N885" s="2"/>
      <c r="O885" s="2"/>
      <c r="P885" s="2"/>
      <c r="Q885" s="2"/>
      <c r="R885" s="2"/>
      <c r="S885" s="2"/>
      <c r="T885" s="2"/>
      <c r="U885" s="2"/>
      <c r="V885" s="2"/>
      <c r="W885" s="2"/>
      <c r="X885" s="2"/>
      <c r="Y885" s="2"/>
      <c r="Z885" s="2"/>
    </row>
    <row r="886" spans="1:26" ht="15" customHeight="1">
      <c r="A886" s="2"/>
      <c r="B886" s="9"/>
      <c r="C886" s="3"/>
      <c r="D886" s="2"/>
      <c r="E886" s="2"/>
      <c r="F886" s="2"/>
      <c r="G886" s="2"/>
      <c r="H886" s="2"/>
      <c r="I886" s="2"/>
      <c r="J886" s="2"/>
      <c r="K886" s="2"/>
      <c r="L886" s="2"/>
      <c r="M886" s="2"/>
      <c r="N886" s="2"/>
      <c r="O886" s="2"/>
      <c r="P886" s="2"/>
      <c r="Q886" s="2"/>
      <c r="R886" s="2"/>
      <c r="S886" s="2"/>
      <c r="T886" s="2"/>
      <c r="U886" s="2"/>
      <c r="V886" s="2"/>
      <c r="W886" s="2"/>
      <c r="X886" s="2"/>
      <c r="Y886" s="2"/>
      <c r="Z886" s="2"/>
    </row>
    <row r="887" spans="1:26" ht="15" customHeight="1">
      <c r="A887" s="2"/>
      <c r="B887" s="9"/>
      <c r="C887" s="3"/>
      <c r="D887" s="2"/>
      <c r="E887" s="2"/>
      <c r="F887" s="2"/>
      <c r="G887" s="2"/>
      <c r="H887" s="2"/>
      <c r="I887" s="2"/>
      <c r="J887" s="2"/>
      <c r="K887" s="2"/>
      <c r="L887" s="2"/>
      <c r="M887" s="2"/>
      <c r="N887" s="2"/>
      <c r="O887" s="2"/>
      <c r="P887" s="2"/>
      <c r="Q887" s="2"/>
      <c r="R887" s="2"/>
      <c r="S887" s="2"/>
      <c r="T887" s="2"/>
      <c r="U887" s="2"/>
      <c r="V887" s="2"/>
      <c r="W887" s="2"/>
      <c r="X887" s="2"/>
      <c r="Y887" s="2"/>
      <c r="Z887" s="2"/>
    </row>
    <row r="888" spans="1:26" ht="15" customHeight="1">
      <c r="A888" s="2"/>
      <c r="B888" s="9"/>
      <c r="C888" s="3"/>
      <c r="D888" s="2"/>
      <c r="E888" s="2"/>
      <c r="F888" s="2"/>
      <c r="G888" s="2"/>
      <c r="H888" s="2"/>
      <c r="I888" s="2"/>
      <c r="J888" s="2"/>
      <c r="K888" s="2"/>
      <c r="L888" s="2"/>
      <c r="M888" s="2"/>
      <c r="N888" s="2"/>
      <c r="O888" s="2"/>
      <c r="P888" s="2"/>
      <c r="Q888" s="2"/>
      <c r="R888" s="2"/>
      <c r="S888" s="2"/>
      <c r="T888" s="2"/>
      <c r="U888" s="2"/>
      <c r="V888" s="2"/>
      <c r="W888" s="2"/>
      <c r="X888" s="2"/>
      <c r="Y888" s="2"/>
      <c r="Z888" s="2"/>
    </row>
    <row r="889" spans="1:26" ht="15" customHeight="1">
      <c r="A889" s="2"/>
      <c r="B889" s="9"/>
      <c r="C889" s="3"/>
      <c r="D889" s="2"/>
      <c r="E889" s="2"/>
      <c r="F889" s="2"/>
      <c r="G889" s="2"/>
      <c r="H889" s="2"/>
      <c r="I889" s="2"/>
      <c r="J889" s="2"/>
      <c r="K889" s="2"/>
      <c r="L889" s="2"/>
      <c r="M889" s="2"/>
      <c r="N889" s="2"/>
      <c r="O889" s="2"/>
      <c r="P889" s="2"/>
      <c r="Q889" s="2"/>
      <c r="R889" s="2"/>
      <c r="S889" s="2"/>
      <c r="T889" s="2"/>
      <c r="U889" s="2"/>
      <c r="V889" s="2"/>
      <c r="W889" s="2"/>
      <c r="X889" s="2"/>
      <c r="Y889" s="2"/>
      <c r="Z889" s="2"/>
    </row>
    <row r="890" spans="1:26" ht="15" customHeight="1">
      <c r="A890" s="2"/>
      <c r="B890" s="9"/>
      <c r="C890" s="3"/>
      <c r="D890" s="2"/>
      <c r="E890" s="2"/>
      <c r="F890" s="2"/>
      <c r="G890" s="2"/>
      <c r="H890" s="2"/>
      <c r="I890" s="2"/>
      <c r="J890" s="2"/>
      <c r="K890" s="2"/>
      <c r="L890" s="2"/>
      <c r="M890" s="2"/>
      <c r="N890" s="2"/>
      <c r="O890" s="2"/>
      <c r="P890" s="2"/>
      <c r="Q890" s="2"/>
      <c r="R890" s="2"/>
      <c r="S890" s="2"/>
      <c r="T890" s="2"/>
      <c r="U890" s="2"/>
      <c r="V890" s="2"/>
      <c r="W890" s="2"/>
      <c r="X890" s="2"/>
      <c r="Y890" s="2"/>
      <c r="Z890" s="2"/>
    </row>
    <row r="891" spans="1:26" ht="15" customHeight="1">
      <c r="A891" s="2"/>
      <c r="B891" s="9"/>
      <c r="C891" s="3"/>
      <c r="D891" s="2"/>
      <c r="E891" s="2"/>
      <c r="F891" s="2"/>
      <c r="G891" s="2"/>
      <c r="H891" s="2"/>
      <c r="I891" s="2"/>
      <c r="J891" s="2"/>
      <c r="K891" s="2"/>
      <c r="L891" s="2"/>
      <c r="M891" s="2"/>
      <c r="N891" s="2"/>
      <c r="O891" s="2"/>
      <c r="P891" s="2"/>
      <c r="Q891" s="2"/>
      <c r="R891" s="2"/>
      <c r="S891" s="2"/>
      <c r="T891" s="2"/>
      <c r="U891" s="2"/>
      <c r="V891" s="2"/>
      <c r="W891" s="2"/>
      <c r="X891" s="2"/>
      <c r="Y891" s="2"/>
      <c r="Z891" s="2"/>
    </row>
    <row r="892" spans="1:26" ht="15" customHeight="1">
      <c r="A892" s="2"/>
      <c r="B892" s="9"/>
      <c r="C892" s="3"/>
      <c r="D892" s="2"/>
      <c r="E892" s="2"/>
      <c r="F892" s="2"/>
      <c r="G892" s="2"/>
      <c r="H892" s="2"/>
      <c r="I892" s="2"/>
      <c r="J892" s="2"/>
      <c r="K892" s="2"/>
      <c r="L892" s="2"/>
      <c r="M892" s="2"/>
      <c r="N892" s="2"/>
      <c r="O892" s="2"/>
      <c r="P892" s="2"/>
      <c r="Q892" s="2"/>
      <c r="R892" s="2"/>
      <c r="S892" s="2"/>
      <c r="T892" s="2"/>
      <c r="U892" s="2"/>
      <c r="V892" s="2"/>
      <c r="W892" s="2"/>
      <c r="X892" s="2"/>
      <c r="Y892" s="2"/>
      <c r="Z892" s="2"/>
    </row>
    <row r="893" spans="1:26" ht="15" customHeight="1">
      <c r="A893" s="2"/>
      <c r="B893" s="9"/>
      <c r="C893" s="3"/>
      <c r="D893" s="2"/>
      <c r="E893" s="2"/>
      <c r="F893" s="2"/>
      <c r="G893" s="2"/>
      <c r="H893" s="2"/>
      <c r="I893" s="2"/>
      <c r="J893" s="2"/>
      <c r="K893" s="2"/>
      <c r="L893" s="2"/>
      <c r="M893" s="2"/>
      <c r="N893" s="2"/>
      <c r="O893" s="2"/>
      <c r="P893" s="2"/>
      <c r="Q893" s="2"/>
      <c r="R893" s="2"/>
      <c r="S893" s="2"/>
      <c r="T893" s="2"/>
      <c r="U893" s="2"/>
      <c r="V893" s="2"/>
      <c r="W893" s="2"/>
      <c r="X893" s="2"/>
      <c r="Y893" s="2"/>
      <c r="Z893" s="2"/>
    </row>
    <row r="894" spans="1:26" ht="15" customHeight="1">
      <c r="A894" s="2"/>
      <c r="B894" s="9"/>
      <c r="C894" s="3"/>
      <c r="D894" s="2"/>
      <c r="E894" s="2"/>
      <c r="F894" s="2"/>
      <c r="G894" s="2"/>
      <c r="H894" s="2"/>
      <c r="I894" s="2"/>
      <c r="J894" s="2"/>
      <c r="K894" s="2"/>
      <c r="L894" s="2"/>
      <c r="M894" s="2"/>
      <c r="N894" s="2"/>
      <c r="O894" s="2"/>
      <c r="P894" s="2"/>
      <c r="Q894" s="2"/>
      <c r="R894" s="2"/>
      <c r="S894" s="2"/>
      <c r="T894" s="2"/>
      <c r="U894" s="2"/>
      <c r="V894" s="2"/>
      <c r="W894" s="2"/>
      <c r="X894" s="2"/>
      <c r="Y894" s="2"/>
      <c r="Z894" s="2"/>
    </row>
    <row r="895" spans="1:26" ht="15" customHeight="1">
      <c r="A895" s="2"/>
      <c r="B895" s="9"/>
      <c r="C895" s="3"/>
      <c r="D895" s="2"/>
      <c r="E895" s="2"/>
      <c r="F895" s="2"/>
      <c r="G895" s="2"/>
      <c r="H895" s="2"/>
      <c r="I895" s="2"/>
      <c r="J895" s="2"/>
      <c r="K895" s="2"/>
      <c r="L895" s="2"/>
      <c r="M895" s="2"/>
      <c r="N895" s="2"/>
      <c r="O895" s="2"/>
      <c r="P895" s="2"/>
      <c r="Q895" s="2"/>
      <c r="R895" s="2"/>
      <c r="S895" s="2"/>
      <c r="T895" s="2"/>
      <c r="U895" s="2"/>
      <c r="V895" s="2"/>
      <c r="W895" s="2"/>
      <c r="X895" s="2"/>
      <c r="Y895" s="2"/>
      <c r="Z895" s="2"/>
    </row>
    <row r="896" spans="1:26" ht="15" customHeight="1">
      <c r="A896" s="2"/>
      <c r="B896" s="9"/>
      <c r="C896" s="3"/>
      <c r="D896" s="2"/>
      <c r="E896" s="2"/>
      <c r="F896" s="2"/>
      <c r="G896" s="2"/>
      <c r="H896" s="2"/>
      <c r="I896" s="2"/>
      <c r="J896" s="2"/>
      <c r="K896" s="2"/>
      <c r="L896" s="2"/>
      <c r="M896" s="2"/>
      <c r="N896" s="2"/>
      <c r="O896" s="2"/>
      <c r="P896" s="2"/>
      <c r="Q896" s="2"/>
      <c r="R896" s="2"/>
      <c r="S896" s="2"/>
      <c r="T896" s="2"/>
      <c r="U896" s="2"/>
      <c r="V896" s="2"/>
      <c r="W896" s="2"/>
      <c r="X896" s="2"/>
      <c r="Y896" s="2"/>
      <c r="Z896" s="2"/>
    </row>
    <row r="897" spans="1:26" ht="15" customHeight="1">
      <c r="A897" s="2"/>
      <c r="B897" s="9"/>
      <c r="C897" s="3"/>
      <c r="D897" s="2"/>
      <c r="E897" s="2"/>
      <c r="F897" s="2"/>
      <c r="G897" s="2"/>
      <c r="H897" s="2"/>
      <c r="I897" s="2"/>
      <c r="J897" s="2"/>
      <c r="K897" s="2"/>
      <c r="L897" s="2"/>
      <c r="M897" s="2"/>
      <c r="N897" s="2"/>
      <c r="O897" s="2"/>
      <c r="P897" s="2"/>
      <c r="Q897" s="2"/>
      <c r="R897" s="2"/>
      <c r="S897" s="2"/>
      <c r="T897" s="2"/>
      <c r="U897" s="2"/>
      <c r="V897" s="2"/>
      <c r="W897" s="2"/>
      <c r="X897" s="2"/>
      <c r="Y897" s="2"/>
      <c r="Z897" s="2"/>
    </row>
    <row r="898" spans="1:26" ht="15" customHeight="1">
      <c r="A898" s="2"/>
      <c r="B898" s="9"/>
      <c r="C898" s="3"/>
      <c r="D898" s="2"/>
      <c r="E898" s="2"/>
      <c r="F898" s="2"/>
      <c r="G898" s="2"/>
      <c r="H898" s="2"/>
      <c r="I898" s="2"/>
      <c r="J898" s="2"/>
      <c r="K898" s="2"/>
      <c r="L898" s="2"/>
      <c r="M898" s="2"/>
      <c r="N898" s="2"/>
      <c r="O898" s="2"/>
      <c r="P898" s="2"/>
      <c r="Q898" s="2"/>
      <c r="R898" s="2"/>
      <c r="S898" s="2"/>
      <c r="T898" s="2"/>
      <c r="U898" s="2"/>
      <c r="V898" s="2"/>
      <c r="W898" s="2"/>
      <c r="X898" s="2"/>
      <c r="Y898" s="2"/>
      <c r="Z898" s="2"/>
    </row>
    <row r="899" spans="1:26" ht="15" customHeight="1">
      <c r="A899" s="2"/>
      <c r="B899" s="9"/>
      <c r="C899" s="3"/>
      <c r="D899" s="2"/>
      <c r="E899" s="2"/>
      <c r="F899" s="2"/>
      <c r="G899" s="2"/>
      <c r="H899" s="2"/>
      <c r="I899" s="2"/>
      <c r="J899" s="2"/>
      <c r="K899" s="2"/>
      <c r="L899" s="2"/>
      <c r="M899" s="2"/>
      <c r="N899" s="2"/>
      <c r="O899" s="2"/>
      <c r="P899" s="2"/>
      <c r="Q899" s="2"/>
      <c r="R899" s="2"/>
      <c r="S899" s="2"/>
      <c r="T899" s="2"/>
      <c r="U899" s="2"/>
      <c r="V899" s="2"/>
      <c r="W899" s="2"/>
      <c r="X899" s="2"/>
      <c r="Y899" s="2"/>
      <c r="Z899" s="2"/>
    </row>
    <row r="900" spans="1:26" ht="15" customHeight="1">
      <c r="A900" s="2"/>
      <c r="B900" s="9"/>
      <c r="C900" s="3"/>
      <c r="D900" s="2"/>
      <c r="E900" s="2"/>
      <c r="F900" s="2"/>
      <c r="G900" s="2"/>
      <c r="H900" s="2"/>
      <c r="I900" s="2"/>
      <c r="J900" s="2"/>
      <c r="K900" s="2"/>
      <c r="L900" s="2"/>
      <c r="M900" s="2"/>
      <c r="N900" s="2"/>
      <c r="O900" s="2"/>
      <c r="P900" s="2"/>
      <c r="Q900" s="2"/>
      <c r="R900" s="2"/>
      <c r="S900" s="2"/>
      <c r="T900" s="2"/>
      <c r="U900" s="2"/>
      <c r="V900" s="2"/>
      <c r="W900" s="2"/>
      <c r="X900" s="2"/>
      <c r="Y900" s="2"/>
      <c r="Z900" s="2"/>
    </row>
    <row r="901" spans="1:26" ht="15" customHeight="1">
      <c r="A901" s="2"/>
      <c r="B901" s="9"/>
      <c r="C901" s="3"/>
      <c r="D901" s="2"/>
      <c r="E901" s="2"/>
      <c r="F901" s="2"/>
      <c r="G901" s="2"/>
      <c r="H901" s="2"/>
      <c r="I901" s="2"/>
      <c r="J901" s="2"/>
      <c r="K901" s="2"/>
      <c r="L901" s="2"/>
      <c r="M901" s="2"/>
      <c r="N901" s="2"/>
      <c r="O901" s="2"/>
      <c r="P901" s="2"/>
      <c r="Q901" s="2"/>
      <c r="R901" s="2"/>
      <c r="S901" s="2"/>
      <c r="T901" s="2"/>
      <c r="U901" s="2"/>
      <c r="V901" s="2"/>
      <c r="W901" s="2"/>
      <c r="X901" s="2"/>
      <c r="Y901" s="2"/>
      <c r="Z901" s="2"/>
    </row>
    <row r="902" spans="1:26" ht="15" customHeight="1">
      <c r="A902" s="2"/>
      <c r="B902" s="9"/>
      <c r="C902" s="3"/>
      <c r="D902" s="2"/>
      <c r="E902" s="2"/>
      <c r="F902" s="2"/>
      <c r="G902" s="2"/>
      <c r="H902" s="2"/>
      <c r="I902" s="2"/>
      <c r="J902" s="2"/>
      <c r="K902" s="2"/>
      <c r="L902" s="2"/>
      <c r="M902" s="2"/>
      <c r="N902" s="2"/>
      <c r="O902" s="2"/>
      <c r="P902" s="2"/>
      <c r="Q902" s="2"/>
      <c r="R902" s="2"/>
      <c r="S902" s="2"/>
      <c r="T902" s="2"/>
      <c r="U902" s="2"/>
      <c r="V902" s="2"/>
      <c r="W902" s="2"/>
      <c r="X902" s="2"/>
      <c r="Y902" s="2"/>
      <c r="Z902" s="2"/>
    </row>
    <row r="903" spans="1:26" ht="15" customHeight="1">
      <c r="A903" s="2"/>
      <c r="B903" s="9"/>
      <c r="C903" s="3"/>
      <c r="D903" s="2"/>
      <c r="E903" s="2"/>
      <c r="F903" s="2"/>
      <c r="G903" s="2"/>
      <c r="H903" s="2"/>
      <c r="I903" s="2"/>
      <c r="J903" s="2"/>
      <c r="K903" s="2"/>
      <c r="L903" s="2"/>
      <c r="M903" s="2"/>
      <c r="N903" s="2"/>
      <c r="O903" s="2"/>
      <c r="P903" s="2"/>
      <c r="Q903" s="2"/>
      <c r="R903" s="2"/>
      <c r="S903" s="2"/>
      <c r="T903" s="2"/>
      <c r="U903" s="2"/>
      <c r="V903" s="2"/>
      <c r="W903" s="2"/>
      <c r="X903" s="2"/>
      <c r="Y903" s="2"/>
      <c r="Z903" s="2"/>
    </row>
    <row r="904" spans="1:26" ht="15" customHeight="1">
      <c r="A904" s="2"/>
      <c r="B904" s="9"/>
      <c r="C904" s="3"/>
      <c r="D904" s="2"/>
      <c r="E904" s="2"/>
      <c r="F904" s="2"/>
      <c r="G904" s="2"/>
      <c r="H904" s="2"/>
      <c r="I904" s="2"/>
      <c r="J904" s="2"/>
      <c r="K904" s="2"/>
      <c r="L904" s="2"/>
      <c r="M904" s="2"/>
      <c r="N904" s="2"/>
      <c r="O904" s="2"/>
      <c r="P904" s="2"/>
      <c r="Q904" s="2"/>
      <c r="R904" s="2"/>
      <c r="S904" s="2"/>
      <c r="T904" s="2"/>
      <c r="U904" s="2"/>
      <c r="V904" s="2"/>
      <c r="W904" s="2"/>
      <c r="X904" s="2"/>
      <c r="Y904" s="2"/>
      <c r="Z904" s="2"/>
    </row>
    <row r="905" spans="1:26" ht="15" customHeight="1">
      <c r="A905" s="2"/>
      <c r="B905" s="9"/>
      <c r="C905" s="3"/>
      <c r="D905" s="2"/>
      <c r="E905" s="2"/>
      <c r="F905" s="2"/>
      <c r="G905" s="2"/>
      <c r="H905" s="2"/>
      <c r="I905" s="2"/>
      <c r="J905" s="2"/>
      <c r="K905" s="2"/>
      <c r="L905" s="2"/>
      <c r="M905" s="2"/>
      <c r="N905" s="2"/>
      <c r="O905" s="2"/>
      <c r="P905" s="2"/>
      <c r="Q905" s="2"/>
      <c r="R905" s="2"/>
      <c r="S905" s="2"/>
      <c r="T905" s="2"/>
      <c r="U905" s="2"/>
      <c r="V905" s="2"/>
      <c r="W905" s="2"/>
      <c r="X905" s="2"/>
      <c r="Y905" s="2"/>
      <c r="Z905" s="2"/>
    </row>
    <row r="906" spans="1:26" ht="15" customHeight="1">
      <c r="A906" s="2"/>
      <c r="B906" s="9"/>
      <c r="C906" s="3"/>
      <c r="D906" s="2"/>
      <c r="E906" s="2"/>
      <c r="F906" s="2"/>
      <c r="G906" s="2"/>
      <c r="H906" s="2"/>
      <c r="I906" s="2"/>
      <c r="J906" s="2"/>
      <c r="K906" s="2"/>
      <c r="L906" s="2"/>
      <c r="M906" s="2"/>
      <c r="N906" s="2"/>
      <c r="O906" s="2"/>
      <c r="P906" s="2"/>
      <c r="Q906" s="2"/>
      <c r="R906" s="2"/>
      <c r="S906" s="2"/>
      <c r="T906" s="2"/>
      <c r="U906" s="2"/>
      <c r="V906" s="2"/>
      <c r="W906" s="2"/>
      <c r="X906" s="2"/>
      <c r="Y906" s="2"/>
      <c r="Z906" s="2"/>
    </row>
    <row r="907" spans="1:26" ht="15" customHeight="1">
      <c r="A907" s="2"/>
      <c r="B907" s="9"/>
      <c r="C907" s="3"/>
      <c r="D907" s="2"/>
      <c r="E907" s="2"/>
      <c r="F907" s="2"/>
      <c r="G907" s="2"/>
      <c r="H907" s="2"/>
      <c r="I907" s="2"/>
      <c r="J907" s="2"/>
      <c r="K907" s="2"/>
      <c r="L907" s="2"/>
      <c r="M907" s="2"/>
      <c r="N907" s="2"/>
      <c r="O907" s="2"/>
      <c r="P907" s="2"/>
      <c r="Q907" s="2"/>
      <c r="R907" s="2"/>
      <c r="S907" s="2"/>
      <c r="T907" s="2"/>
      <c r="U907" s="2"/>
      <c r="V907" s="2"/>
      <c r="W907" s="2"/>
      <c r="X907" s="2"/>
      <c r="Y907" s="2"/>
      <c r="Z907" s="2"/>
    </row>
    <row r="908" spans="1:26" ht="15" customHeight="1">
      <c r="A908" s="2"/>
      <c r="B908" s="9"/>
      <c r="C908" s="3"/>
      <c r="D908" s="2"/>
      <c r="E908" s="2"/>
      <c r="F908" s="2"/>
      <c r="G908" s="2"/>
      <c r="H908" s="2"/>
      <c r="I908" s="2"/>
      <c r="J908" s="2"/>
      <c r="K908" s="2"/>
      <c r="L908" s="2"/>
      <c r="M908" s="2"/>
      <c r="N908" s="2"/>
      <c r="O908" s="2"/>
      <c r="P908" s="2"/>
      <c r="Q908" s="2"/>
      <c r="R908" s="2"/>
      <c r="S908" s="2"/>
      <c r="T908" s="2"/>
      <c r="U908" s="2"/>
      <c r="V908" s="2"/>
      <c r="W908" s="2"/>
      <c r="X908" s="2"/>
      <c r="Y908" s="2"/>
      <c r="Z908" s="2"/>
    </row>
    <row r="909" spans="1:26" ht="15" customHeight="1">
      <c r="A909" s="2"/>
      <c r="B909" s="9"/>
      <c r="C909" s="3"/>
      <c r="D909" s="2"/>
      <c r="E909" s="2"/>
      <c r="F909" s="2"/>
      <c r="G909" s="2"/>
      <c r="H909" s="2"/>
      <c r="I909" s="2"/>
      <c r="J909" s="2"/>
      <c r="K909" s="2"/>
      <c r="L909" s="2"/>
      <c r="M909" s="2"/>
      <c r="N909" s="2"/>
      <c r="O909" s="2"/>
      <c r="P909" s="2"/>
      <c r="Q909" s="2"/>
      <c r="R909" s="2"/>
      <c r="S909" s="2"/>
      <c r="T909" s="2"/>
      <c r="U909" s="2"/>
      <c r="V909" s="2"/>
      <c r="W909" s="2"/>
      <c r="X909" s="2"/>
      <c r="Y909" s="2"/>
      <c r="Z909" s="2"/>
    </row>
    <row r="910" spans="1:26" ht="15" customHeight="1">
      <c r="A910" s="2"/>
      <c r="B910" s="9"/>
      <c r="C910" s="3"/>
      <c r="D910" s="2"/>
      <c r="E910" s="2"/>
      <c r="F910" s="2"/>
      <c r="G910" s="2"/>
      <c r="H910" s="2"/>
      <c r="I910" s="2"/>
      <c r="J910" s="2"/>
      <c r="K910" s="2"/>
      <c r="L910" s="2"/>
      <c r="M910" s="2"/>
      <c r="N910" s="2"/>
      <c r="O910" s="2"/>
      <c r="P910" s="2"/>
      <c r="Q910" s="2"/>
      <c r="R910" s="2"/>
      <c r="S910" s="2"/>
      <c r="T910" s="2"/>
      <c r="U910" s="2"/>
      <c r="V910" s="2"/>
      <c r="W910" s="2"/>
      <c r="X910" s="2"/>
      <c r="Y910" s="2"/>
      <c r="Z910" s="2"/>
    </row>
    <row r="911" spans="1:26" ht="15" customHeight="1">
      <c r="A911" s="2"/>
      <c r="B911" s="9"/>
      <c r="C911" s="3"/>
      <c r="D911" s="2"/>
      <c r="E911" s="2"/>
      <c r="F911" s="2"/>
      <c r="G911" s="2"/>
      <c r="H911" s="2"/>
      <c r="I911" s="2"/>
      <c r="J911" s="2"/>
      <c r="K911" s="2"/>
      <c r="L911" s="2"/>
      <c r="M911" s="2"/>
      <c r="N911" s="2"/>
      <c r="O911" s="2"/>
      <c r="P911" s="2"/>
      <c r="Q911" s="2"/>
      <c r="R911" s="2"/>
      <c r="S911" s="2"/>
      <c r="T911" s="2"/>
      <c r="U911" s="2"/>
      <c r="V911" s="2"/>
      <c r="W911" s="2"/>
      <c r="X911" s="2"/>
      <c r="Y911" s="2"/>
      <c r="Z911" s="2"/>
    </row>
    <row r="912" spans="1:26" ht="15" customHeight="1">
      <c r="A912" s="2"/>
      <c r="B912" s="9"/>
      <c r="C912" s="3"/>
      <c r="D912" s="2"/>
      <c r="E912" s="2"/>
      <c r="F912" s="2"/>
      <c r="G912" s="2"/>
      <c r="H912" s="2"/>
      <c r="I912" s="2"/>
      <c r="J912" s="2"/>
      <c r="K912" s="2"/>
      <c r="L912" s="2"/>
      <c r="M912" s="2"/>
      <c r="N912" s="2"/>
      <c r="O912" s="2"/>
      <c r="P912" s="2"/>
      <c r="Q912" s="2"/>
      <c r="R912" s="2"/>
      <c r="S912" s="2"/>
      <c r="T912" s="2"/>
      <c r="U912" s="2"/>
      <c r="V912" s="2"/>
      <c r="W912" s="2"/>
      <c r="X912" s="2"/>
      <c r="Y912" s="2"/>
      <c r="Z912" s="2"/>
    </row>
    <row r="913" spans="1:26" ht="15" customHeight="1">
      <c r="A913" s="2"/>
      <c r="B913" s="9"/>
      <c r="C913" s="3"/>
      <c r="D913" s="2"/>
      <c r="E913" s="2"/>
      <c r="F913" s="2"/>
      <c r="G913" s="2"/>
      <c r="H913" s="2"/>
      <c r="I913" s="2"/>
      <c r="J913" s="2"/>
      <c r="K913" s="2"/>
      <c r="L913" s="2"/>
      <c r="M913" s="2"/>
      <c r="N913" s="2"/>
      <c r="O913" s="2"/>
      <c r="P913" s="2"/>
      <c r="Q913" s="2"/>
      <c r="R913" s="2"/>
      <c r="S913" s="2"/>
      <c r="T913" s="2"/>
      <c r="U913" s="2"/>
      <c r="V913" s="2"/>
      <c r="W913" s="2"/>
      <c r="X913" s="2"/>
      <c r="Y913" s="2"/>
      <c r="Z913" s="2"/>
    </row>
    <row r="914" spans="1:26" ht="15" customHeight="1">
      <c r="A914" s="2"/>
      <c r="B914" s="9"/>
      <c r="C914" s="3"/>
      <c r="D914" s="2"/>
      <c r="E914" s="2"/>
      <c r="F914" s="2"/>
      <c r="G914" s="2"/>
      <c r="H914" s="2"/>
      <c r="I914" s="2"/>
      <c r="J914" s="2"/>
      <c r="K914" s="2"/>
      <c r="L914" s="2"/>
      <c r="M914" s="2"/>
      <c r="N914" s="2"/>
      <c r="O914" s="2"/>
      <c r="P914" s="2"/>
      <c r="Q914" s="2"/>
      <c r="R914" s="2"/>
      <c r="S914" s="2"/>
      <c r="T914" s="2"/>
      <c r="U914" s="2"/>
      <c r="V914" s="2"/>
      <c r="W914" s="2"/>
      <c r="X914" s="2"/>
      <c r="Y914" s="2"/>
      <c r="Z914" s="2"/>
    </row>
    <row r="915" spans="1:26" ht="15" customHeight="1">
      <c r="A915" s="2"/>
      <c r="B915" s="9"/>
      <c r="C915" s="3"/>
      <c r="D915" s="2"/>
      <c r="E915" s="2"/>
      <c r="F915" s="2"/>
      <c r="G915" s="2"/>
      <c r="H915" s="2"/>
      <c r="I915" s="2"/>
      <c r="J915" s="2"/>
      <c r="K915" s="2"/>
      <c r="L915" s="2"/>
      <c r="M915" s="2"/>
      <c r="N915" s="2"/>
      <c r="O915" s="2"/>
      <c r="P915" s="2"/>
      <c r="Q915" s="2"/>
      <c r="R915" s="2"/>
      <c r="S915" s="2"/>
      <c r="T915" s="2"/>
      <c r="U915" s="2"/>
      <c r="V915" s="2"/>
      <c r="W915" s="2"/>
      <c r="X915" s="2"/>
      <c r="Y915" s="2"/>
      <c r="Z915" s="2"/>
    </row>
    <row r="916" spans="1:26" ht="15" customHeight="1">
      <c r="A916" s="2"/>
      <c r="B916" s="9"/>
      <c r="C916" s="3"/>
      <c r="D916" s="2"/>
      <c r="E916" s="2"/>
      <c r="F916" s="2"/>
      <c r="G916" s="2"/>
      <c r="H916" s="2"/>
      <c r="I916" s="2"/>
      <c r="J916" s="2"/>
      <c r="K916" s="2"/>
      <c r="L916" s="2"/>
      <c r="M916" s="2"/>
      <c r="N916" s="2"/>
      <c r="O916" s="2"/>
      <c r="P916" s="2"/>
      <c r="Q916" s="2"/>
      <c r="R916" s="2"/>
      <c r="S916" s="2"/>
      <c r="T916" s="2"/>
      <c r="U916" s="2"/>
      <c r="V916" s="2"/>
      <c r="W916" s="2"/>
      <c r="X916" s="2"/>
      <c r="Y916" s="2"/>
      <c r="Z916" s="2"/>
    </row>
    <row r="917" spans="1:26" ht="15" customHeight="1">
      <c r="A917" s="2"/>
      <c r="B917" s="9"/>
      <c r="C917" s="3"/>
      <c r="D917" s="2"/>
      <c r="E917" s="2"/>
      <c r="F917" s="2"/>
      <c r="G917" s="2"/>
      <c r="H917" s="2"/>
      <c r="I917" s="2"/>
      <c r="J917" s="2"/>
      <c r="K917" s="2"/>
      <c r="L917" s="2"/>
      <c r="M917" s="2"/>
      <c r="N917" s="2"/>
      <c r="O917" s="2"/>
      <c r="P917" s="2"/>
      <c r="Q917" s="2"/>
      <c r="R917" s="2"/>
      <c r="S917" s="2"/>
      <c r="T917" s="2"/>
      <c r="U917" s="2"/>
      <c r="V917" s="2"/>
      <c r="W917" s="2"/>
      <c r="X917" s="2"/>
      <c r="Y917" s="2"/>
      <c r="Z917" s="2"/>
    </row>
    <row r="918" spans="1:26" ht="15" customHeight="1">
      <c r="A918" s="2"/>
      <c r="B918" s="9"/>
      <c r="C918" s="3"/>
      <c r="D918" s="2"/>
      <c r="E918" s="2"/>
      <c r="F918" s="2"/>
      <c r="G918" s="2"/>
      <c r="H918" s="2"/>
      <c r="I918" s="2"/>
      <c r="J918" s="2"/>
      <c r="K918" s="2"/>
      <c r="L918" s="2"/>
      <c r="M918" s="2"/>
      <c r="N918" s="2"/>
      <c r="O918" s="2"/>
      <c r="P918" s="2"/>
      <c r="Q918" s="2"/>
      <c r="R918" s="2"/>
      <c r="S918" s="2"/>
      <c r="T918" s="2"/>
      <c r="U918" s="2"/>
      <c r="V918" s="2"/>
      <c r="W918" s="2"/>
      <c r="X918" s="2"/>
      <c r="Y918" s="2"/>
      <c r="Z918" s="2"/>
    </row>
    <row r="919" spans="1:26" ht="15" customHeight="1">
      <c r="A919" s="2"/>
      <c r="B919" s="9"/>
      <c r="C919" s="3"/>
      <c r="D919" s="2"/>
      <c r="E919" s="2"/>
      <c r="F919" s="2"/>
      <c r="G919" s="2"/>
      <c r="H919" s="2"/>
      <c r="I919" s="2"/>
      <c r="J919" s="2"/>
      <c r="K919" s="2"/>
      <c r="L919" s="2"/>
      <c r="M919" s="2"/>
      <c r="N919" s="2"/>
      <c r="O919" s="2"/>
      <c r="P919" s="2"/>
      <c r="Q919" s="2"/>
      <c r="R919" s="2"/>
      <c r="S919" s="2"/>
      <c r="T919" s="2"/>
      <c r="U919" s="2"/>
      <c r="V919" s="2"/>
      <c r="W919" s="2"/>
      <c r="X919" s="2"/>
      <c r="Y919" s="2"/>
      <c r="Z919" s="2"/>
    </row>
    <row r="920" spans="1:26" ht="15" customHeight="1">
      <c r="A920" s="2"/>
      <c r="B920" s="9"/>
      <c r="C920" s="3"/>
      <c r="D920" s="2"/>
      <c r="E920" s="2"/>
      <c r="F920" s="2"/>
      <c r="G920" s="2"/>
      <c r="H920" s="2"/>
      <c r="I920" s="2"/>
      <c r="J920" s="2"/>
      <c r="K920" s="2"/>
      <c r="L920" s="2"/>
      <c r="M920" s="2"/>
      <c r="N920" s="2"/>
      <c r="O920" s="2"/>
      <c r="P920" s="2"/>
      <c r="Q920" s="2"/>
      <c r="R920" s="2"/>
      <c r="S920" s="2"/>
      <c r="T920" s="2"/>
      <c r="U920" s="2"/>
      <c r="V920" s="2"/>
      <c r="W920" s="2"/>
      <c r="X920" s="2"/>
      <c r="Y920" s="2"/>
      <c r="Z920" s="2"/>
    </row>
    <row r="921" spans="1:26" ht="15" customHeight="1">
      <c r="A921" s="2"/>
      <c r="B921" s="9"/>
      <c r="C921" s="3"/>
      <c r="D921" s="2"/>
      <c r="E921" s="2"/>
      <c r="F921" s="2"/>
      <c r="G921" s="2"/>
      <c r="H921" s="2"/>
      <c r="I921" s="2"/>
      <c r="J921" s="2"/>
      <c r="K921" s="2"/>
      <c r="L921" s="2"/>
      <c r="M921" s="2"/>
      <c r="N921" s="2"/>
      <c r="O921" s="2"/>
      <c r="P921" s="2"/>
      <c r="Q921" s="2"/>
      <c r="R921" s="2"/>
      <c r="S921" s="2"/>
      <c r="T921" s="2"/>
      <c r="U921" s="2"/>
      <c r="V921" s="2"/>
      <c r="W921" s="2"/>
      <c r="X921" s="2"/>
      <c r="Y921" s="2"/>
      <c r="Z921" s="2"/>
    </row>
    <row r="922" spans="1:26" ht="15" customHeight="1">
      <c r="A922" s="2"/>
      <c r="B922" s="9"/>
      <c r="C922" s="3"/>
      <c r="D922" s="2"/>
      <c r="E922" s="2"/>
      <c r="F922" s="2"/>
      <c r="G922" s="2"/>
      <c r="H922" s="2"/>
      <c r="I922" s="2"/>
      <c r="J922" s="2"/>
      <c r="K922" s="2"/>
      <c r="L922" s="2"/>
      <c r="M922" s="2"/>
      <c r="N922" s="2"/>
      <c r="O922" s="2"/>
      <c r="P922" s="2"/>
      <c r="Q922" s="2"/>
      <c r="R922" s="2"/>
      <c r="S922" s="2"/>
      <c r="T922" s="2"/>
      <c r="U922" s="2"/>
      <c r="V922" s="2"/>
      <c r="W922" s="2"/>
      <c r="X922" s="2"/>
      <c r="Y922" s="2"/>
      <c r="Z922" s="2"/>
    </row>
    <row r="923" spans="1:26" ht="15" customHeight="1">
      <c r="A923" s="2"/>
      <c r="B923" s="9"/>
      <c r="C923" s="3"/>
      <c r="D923" s="2"/>
      <c r="E923" s="2"/>
      <c r="F923" s="2"/>
      <c r="G923" s="2"/>
      <c r="H923" s="2"/>
      <c r="I923" s="2"/>
      <c r="J923" s="2"/>
      <c r="K923" s="2"/>
      <c r="L923" s="2"/>
      <c r="M923" s="2"/>
      <c r="N923" s="2"/>
      <c r="O923" s="2"/>
      <c r="P923" s="2"/>
      <c r="Q923" s="2"/>
      <c r="R923" s="2"/>
      <c r="S923" s="2"/>
      <c r="T923" s="2"/>
      <c r="U923" s="2"/>
      <c r="V923" s="2"/>
      <c r="W923" s="2"/>
      <c r="X923" s="2"/>
      <c r="Y923" s="2"/>
      <c r="Z923" s="2"/>
    </row>
    <row r="924" spans="1:26" ht="15" customHeight="1">
      <c r="A924" s="2"/>
      <c r="B924" s="9"/>
      <c r="C924" s="3"/>
      <c r="D924" s="2"/>
      <c r="E924" s="2"/>
      <c r="F924" s="2"/>
      <c r="G924" s="2"/>
      <c r="H924" s="2"/>
      <c r="I924" s="2"/>
      <c r="J924" s="2"/>
      <c r="K924" s="2"/>
      <c r="L924" s="2"/>
      <c r="M924" s="2"/>
      <c r="N924" s="2"/>
      <c r="O924" s="2"/>
      <c r="P924" s="2"/>
      <c r="Q924" s="2"/>
      <c r="R924" s="2"/>
      <c r="S924" s="2"/>
      <c r="T924" s="2"/>
      <c r="U924" s="2"/>
      <c r="V924" s="2"/>
      <c r="W924" s="2"/>
      <c r="X924" s="2"/>
      <c r="Y924" s="2"/>
      <c r="Z924" s="2"/>
    </row>
    <row r="925" spans="1:26" ht="15" customHeight="1">
      <c r="A925" s="2"/>
      <c r="B925" s="9"/>
      <c r="C925" s="3"/>
      <c r="D925" s="2"/>
      <c r="E925" s="2"/>
      <c r="F925" s="2"/>
      <c r="G925" s="2"/>
      <c r="H925" s="2"/>
      <c r="I925" s="2"/>
      <c r="J925" s="2"/>
      <c r="K925" s="2"/>
      <c r="L925" s="2"/>
      <c r="M925" s="2"/>
      <c r="N925" s="2"/>
      <c r="O925" s="2"/>
      <c r="P925" s="2"/>
      <c r="Q925" s="2"/>
      <c r="R925" s="2"/>
      <c r="S925" s="2"/>
      <c r="T925" s="2"/>
      <c r="U925" s="2"/>
      <c r="V925" s="2"/>
      <c r="W925" s="2"/>
      <c r="X925" s="2"/>
      <c r="Y925" s="2"/>
      <c r="Z925" s="2"/>
    </row>
    <row r="926" spans="1:26" ht="15" customHeight="1">
      <c r="A926" s="2"/>
      <c r="B926" s="9"/>
      <c r="C926" s="3"/>
      <c r="D926" s="2"/>
      <c r="E926" s="2"/>
      <c r="F926" s="2"/>
      <c r="G926" s="2"/>
      <c r="H926" s="2"/>
      <c r="I926" s="2"/>
      <c r="J926" s="2"/>
      <c r="K926" s="2"/>
      <c r="L926" s="2"/>
      <c r="M926" s="2"/>
      <c r="N926" s="2"/>
      <c r="O926" s="2"/>
      <c r="P926" s="2"/>
      <c r="Q926" s="2"/>
      <c r="R926" s="2"/>
      <c r="S926" s="2"/>
      <c r="T926" s="2"/>
      <c r="U926" s="2"/>
      <c r="V926" s="2"/>
      <c r="W926" s="2"/>
      <c r="X926" s="2"/>
      <c r="Y926" s="2"/>
      <c r="Z926" s="2"/>
    </row>
    <row r="927" spans="1:26" ht="15" customHeight="1">
      <c r="A927" s="2"/>
      <c r="B927" s="9"/>
      <c r="C927" s="3"/>
      <c r="D927" s="2"/>
      <c r="E927" s="2"/>
      <c r="F927" s="2"/>
      <c r="G927" s="2"/>
      <c r="H927" s="2"/>
      <c r="I927" s="2"/>
      <c r="J927" s="2"/>
      <c r="K927" s="2"/>
      <c r="L927" s="2"/>
      <c r="M927" s="2"/>
      <c r="N927" s="2"/>
      <c r="O927" s="2"/>
      <c r="P927" s="2"/>
      <c r="Q927" s="2"/>
      <c r="R927" s="2"/>
      <c r="S927" s="2"/>
      <c r="T927" s="2"/>
      <c r="U927" s="2"/>
      <c r="V927" s="2"/>
      <c r="W927" s="2"/>
      <c r="X927" s="2"/>
      <c r="Y927" s="2"/>
      <c r="Z927" s="2"/>
    </row>
    <row r="928" spans="1:26" ht="15" customHeight="1">
      <c r="A928" s="2"/>
      <c r="B928" s="9"/>
      <c r="C928" s="3"/>
      <c r="D928" s="2"/>
      <c r="E928" s="2"/>
      <c r="F928" s="2"/>
      <c r="G928" s="2"/>
      <c r="H928" s="2"/>
      <c r="I928" s="2"/>
      <c r="J928" s="2"/>
      <c r="K928" s="2"/>
      <c r="L928" s="2"/>
      <c r="M928" s="2"/>
      <c r="N928" s="2"/>
      <c r="O928" s="2"/>
      <c r="P928" s="2"/>
      <c r="Q928" s="2"/>
      <c r="R928" s="2"/>
      <c r="S928" s="2"/>
      <c r="T928" s="2"/>
      <c r="U928" s="2"/>
      <c r="V928" s="2"/>
      <c r="W928" s="2"/>
      <c r="X928" s="2"/>
      <c r="Y928" s="2"/>
      <c r="Z928" s="2"/>
    </row>
    <row r="929" spans="1:26" ht="15" customHeight="1">
      <c r="A929" s="2"/>
      <c r="B929" s="9"/>
      <c r="C929" s="3"/>
      <c r="D929" s="2"/>
      <c r="E929" s="2"/>
      <c r="F929" s="2"/>
      <c r="G929" s="2"/>
      <c r="H929" s="2"/>
      <c r="I929" s="2"/>
      <c r="J929" s="2"/>
      <c r="K929" s="2"/>
      <c r="L929" s="2"/>
      <c r="M929" s="2"/>
      <c r="N929" s="2"/>
      <c r="O929" s="2"/>
      <c r="P929" s="2"/>
      <c r="Q929" s="2"/>
      <c r="R929" s="2"/>
      <c r="S929" s="2"/>
      <c r="T929" s="2"/>
      <c r="U929" s="2"/>
      <c r="V929" s="2"/>
      <c r="W929" s="2"/>
      <c r="X929" s="2"/>
      <c r="Y929" s="2"/>
      <c r="Z929" s="2"/>
    </row>
    <row r="930" spans="1:26" ht="15" customHeight="1">
      <c r="A930" s="2"/>
      <c r="B930" s="9"/>
      <c r="C930" s="3"/>
      <c r="D930" s="2"/>
      <c r="E930" s="2"/>
      <c r="F930" s="2"/>
      <c r="G930" s="2"/>
      <c r="H930" s="2"/>
      <c r="I930" s="2"/>
      <c r="J930" s="2"/>
      <c r="K930" s="2"/>
      <c r="L930" s="2"/>
      <c r="M930" s="2"/>
      <c r="N930" s="2"/>
      <c r="O930" s="2"/>
      <c r="P930" s="2"/>
      <c r="Q930" s="2"/>
      <c r="R930" s="2"/>
      <c r="S930" s="2"/>
      <c r="T930" s="2"/>
      <c r="U930" s="2"/>
      <c r="V930" s="2"/>
      <c r="W930" s="2"/>
      <c r="X930" s="2"/>
      <c r="Y930" s="2"/>
      <c r="Z930" s="2"/>
    </row>
    <row r="931" spans="1:26" ht="15" customHeight="1">
      <c r="A931" s="2"/>
      <c r="B931" s="9"/>
      <c r="C931" s="3"/>
      <c r="D931" s="2"/>
      <c r="E931" s="2"/>
      <c r="F931" s="2"/>
      <c r="G931" s="2"/>
      <c r="H931" s="2"/>
      <c r="I931" s="2"/>
      <c r="J931" s="2"/>
      <c r="K931" s="2"/>
      <c r="L931" s="2"/>
      <c r="M931" s="2"/>
      <c r="N931" s="2"/>
      <c r="O931" s="2"/>
      <c r="P931" s="2"/>
      <c r="Q931" s="2"/>
      <c r="R931" s="2"/>
      <c r="S931" s="2"/>
      <c r="T931" s="2"/>
      <c r="U931" s="2"/>
      <c r="V931" s="2"/>
      <c r="W931" s="2"/>
      <c r="X931" s="2"/>
      <c r="Y931" s="2"/>
      <c r="Z931" s="2"/>
    </row>
    <row r="932" spans="1:26" ht="15" customHeight="1">
      <c r="A932" s="2"/>
      <c r="B932" s="9"/>
      <c r="C932" s="3"/>
      <c r="D932" s="2"/>
      <c r="E932" s="2"/>
      <c r="F932" s="2"/>
      <c r="G932" s="2"/>
      <c r="H932" s="2"/>
      <c r="I932" s="2"/>
      <c r="J932" s="2"/>
      <c r="K932" s="2"/>
      <c r="L932" s="2"/>
      <c r="M932" s="2"/>
      <c r="N932" s="2"/>
      <c r="O932" s="2"/>
      <c r="P932" s="2"/>
      <c r="Q932" s="2"/>
      <c r="R932" s="2"/>
      <c r="S932" s="2"/>
      <c r="T932" s="2"/>
      <c r="U932" s="2"/>
      <c r="V932" s="2"/>
      <c r="W932" s="2"/>
      <c r="X932" s="2"/>
      <c r="Y932" s="2"/>
      <c r="Z932" s="2"/>
    </row>
    <row r="933" spans="1:26" ht="15" customHeight="1">
      <c r="A933" s="2"/>
      <c r="B933" s="9"/>
      <c r="C933" s="3"/>
      <c r="D933" s="2"/>
      <c r="E933" s="2"/>
      <c r="F933" s="2"/>
      <c r="G933" s="2"/>
      <c r="H933" s="2"/>
      <c r="I933" s="2"/>
      <c r="J933" s="2"/>
      <c r="K933" s="2"/>
      <c r="L933" s="2"/>
      <c r="M933" s="2"/>
      <c r="N933" s="2"/>
      <c r="O933" s="2"/>
      <c r="P933" s="2"/>
      <c r="Q933" s="2"/>
      <c r="R933" s="2"/>
      <c r="S933" s="2"/>
      <c r="T933" s="2"/>
      <c r="U933" s="2"/>
      <c r="V933" s="2"/>
      <c r="W933" s="2"/>
      <c r="X933" s="2"/>
      <c r="Y933" s="2"/>
      <c r="Z933" s="2"/>
    </row>
    <row r="934" spans="1:26" ht="15" customHeight="1">
      <c r="A934" s="2"/>
      <c r="B934" s="9"/>
      <c r="C934" s="3"/>
      <c r="D934" s="2"/>
      <c r="E934" s="2"/>
      <c r="F934" s="2"/>
      <c r="G934" s="2"/>
      <c r="H934" s="2"/>
      <c r="I934" s="2"/>
      <c r="J934" s="2"/>
      <c r="K934" s="2"/>
      <c r="L934" s="2"/>
      <c r="M934" s="2"/>
      <c r="N934" s="2"/>
      <c r="O934" s="2"/>
      <c r="P934" s="2"/>
      <c r="Q934" s="2"/>
      <c r="R934" s="2"/>
      <c r="S934" s="2"/>
      <c r="T934" s="2"/>
      <c r="U934" s="2"/>
      <c r="V934" s="2"/>
      <c r="W934" s="2"/>
      <c r="X934" s="2"/>
      <c r="Y934" s="2"/>
      <c r="Z934" s="2"/>
    </row>
    <row r="935" spans="1:26" ht="15" customHeight="1">
      <c r="A935" s="2"/>
      <c r="B935" s="9"/>
      <c r="C935" s="3"/>
      <c r="D935" s="2"/>
      <c r="E935" s="2"/>
      <c r="F935" s="2"/>
      <c r="G935" s="2"/>
      <c r="H935" s="2"/>
      <c r="I935" s="2"/>
      <c r="J935" s="2"/>
      <c r="K935" s="2"/>
      <c r="L935" s="2"/>
      <c r="M935" s="2"/>
      <c r="N935" s="2"/>
      <c r="O935" s="2"/>
      <c r="P935" s="2"/>
      <c r="Q935" s="2"/>
      <c r="R935" s="2"/>
      <c r="S935" s="2"/>
      <c r="T935" s="2"/>
      <c r="U935" s="2"/>
      <c r="V935" s="2"/>
      <c r="W935" s="2"/>
      <c r="X935" s="2"/>
      <c r="Y935" s="2"/>
      <c r="Z935" s="2"/>
    </row>
    <row r="936" spans="1:26" ht="15" customHeight="1">
      <c r="A936" s="2"/>
      <c r="B936" s="9"/>
      <c r="C936" s="3"/>
      <c r="D936" s="2"/>
      <c r="E936" s="2"/>
      <c r="F936" s="2"/>
      <c r="G936" s="2"/>
      <c r="H936" s="2"/>
      <c r="I936" s="2"/>
      <c r="J936" s="2"/>
      <c r="K936" s="2"/>
      <c r="L936" s="2"/>
      <c r="M936" s="2"/>
      <c r="N936" s="2"/>
      <c r="O936" s="2"/>
      <c r="P936" s="2"/>
      <c r="Q936" s="2"/>
      <c r="R936" s="2"/>
      <c r="S936" s="2"/>
      <c r="T936" s="2"/>
      <c r="U936" s="2"/>
      <c r="V936" s="2"/>
      <c r="W936" s="2"/>
      <c r="X936" s="2"/>
      <c r="Y936" s="2"/>
      <c r="Z936" s="2"/>
    </row>
    <row r="937" spans="1:26" ht="15" customHeight="1">
      <c r="A937" s="2"/>
      <c r="B937" s="9"/>
      <c r="C937" s="3"/>
      <c r="D937" s="2"/>
      <c r="E937" s="2"/>
      <c r="F937" s="2"/>
      <c r="G937" s="2"/>
      <c r="H937" s="2"/>
      <c r="I937" s="2"/>
      <c r="J937" s="2"/>
      <c r="K937" s="2"/>
      <c r="L937" s="2"/>
      <c r="M937" s="2"/>
      <c r="N937" s="2"/>
      <c r="O937" s="2"/>
      <c r="P937" s="2"/>
      <c r="Q937" s="2"/>
      <c r="R937" s="2"/>
      <c r="S937" s="2"/>
      <c r="T937" s="2"/>
      <c r="U937" s="2"/>
      <c r="V937" s="2"/>
      <c r="W937" s="2"/>
      <c r="X937" s="2"/>
      <c r="Y937" s="2"/>
      <c r="Z937" s="2"/>
    </row>
    <row r="938" spans="1:26" ht="15" customHeight="1">
      <c r="A938" s="2"/>
      <c r="B938" s="9"/>
      <c r="C938" s="3"/>
      <c r="D938" s="2"/>
      <c r="E938" s="2"/>
      <c r="F938" s="2"/>
      <c r="G938" s="2"/>
      <c r="H938" s="2"/>
      <c r="I938" s="2"/>
      <c r="J938" s="2"/>
      <c r="K938" s="2"/>
      <c r="L938" s="2"/>
      <c r="M938" s="2"/>
      <c r="N938" s="2"/>
      <c r="O938" s="2"/>
      <c r="P938" s="2"/>
      <c r="Q938" s="2"/>
      <c r="R938" s="2"/>
      <c r="S938" s="2"/>
      <c r="T938" s="2"/>
      <c r="U938" s="2"/>
      <c r="V938" s="2"/>
      <c r="W938" s="2"/>
      <c r="X938" s="2"/>
      <c r="Y938" s="2"/>
      <c r="Z938" s="2"/>
    </row>
    <row r="939" spans="1:26" ht="15" customHeight="1">
      <c r="A939" s="2"/>
      <c r="B939" s="9"/>
      <c r="C939" s="3"/>
      <c r="D939" s="2"/>
      <c r="E939" s="2"/>
      <c r="F939" s="2"/>
      <c r="G939" s="2"/>
      <c r="H939" s="2"/>
      <c r="I939" s="2"/>
      <c r="J939" s="2"/>
      <c r="K939" s="2"/>
      <c r="L939" s="2"/>
      <c r="M939" s="2"/>
      <c r="N939" s="2"/>
      <c r="O939" s="2"/>
      <c r="P939" s="2"/>
      <c r="Q939" s="2"/>
      <c r="R939" s="2"/>
      <c r="S939" s="2"/>
      <c r="T939" s="2"/>
      <c r="U939" s="2"/>
      <c r="V939" s="2"/>
      <c r="W939" s="2"/>
      <c r="X939" s="2"/>
      <c r="Y939" s="2"/>
      <c r="Z939" s="2"/>
    </row>
    <row r="940" spans="1:26" ht="15" customHeight="1">
      <c r="A940" s="2"/>
      <c r="B940" s="9"/>
      <c r="C940" s="3"/>
      <c r="D940" s="2"/>
      <c r="E940" s="2"/>
      <c r="F940" s="2"/>
      <c r="G940" s="2"/>
      <c r="H940" s="2"/>
      <c r="I940" s="2"/>
      <c r="J940" s="2"/>
      <c r="K940" s="2"/>
      <c r="L940" s="2"/>
      <c r="M940" s="2"/>
      <c r="N940" s="2"/>
      <c r="O940" s="2"/>
      <c r="P940" s="2"/>
      <c r="Q940" s="2"/>
      <c r="R940" s="2"/>
      <c r="S940" s="2"/>
      <c r="T940" s="2"/>
      <c r="U940" s="2"/>
      <c r="V940" s="2"/>
      <c r="W940" s="2"/>
      <c r="X940" s="2"/>
      <c r="Y940" s="2"/>
      <c r="Z940" s="2"/>
    </row>
    <row r="941" spans="1:26" ht="15" customHeight="1">
      <c r="A941" s="2"/>
      <c r="B941" s="9"/>
      <c r="C941" s="3"/>
      <c r="D941" s="2"/>
      <c r="E941" s="2"/>
      <c r="F941" s="2"/>
      <c r="G941" s="2"/>
      <c r="H941" s="2"/>
      <c r="I941" s="2"/>
      <c r="J941" s="2"/>
      <c r="K941" s="2"/>
      <c r="L941" s="2"/>
      <c r="M941" s="2"/>
      <c r="N941" s="2"/>
      <c r="O941" s="2"/>
      <c r="P941" s="2"/>
      <c r="Q941" s="2"/>
      <c r="R941" s="2"/>
      <c r="S941" s="2"/>
      <c r="T941" s="2"/>
      <c r="U941" s="2"/>
      <c r="V941" s="2"/>
      <c r="W941" s="2"/>
      <c r="X941" s="2"/>
      <c r="Y941" s="2"/>
      <c r="Z941" s="2"/>
    </row>
    <row r="942" spans="1:26" ht="15" customHeight="1">
      <c r="A942" s="2"/>
      <c r="B942" s="9"/>
      <c r="C942" s="3"/>
      <c r="D942" s="2"/>
      <c r="E942" s="2"/>
      <c r="F942" s="2"/>
      <c r="G942" s="2"/>
      <c r="H942" s="2"/>
      <c r="I942" s="2"/>
      <c r="J942" s="2"/>
      <c r="K942" s="2"/>
      <c r="L942" s="2"/>
      <c r="M942" s="2"/>
      <c r="N942" s="2"/>
      <c r="O942" s="2"/>
      <c r="P942" s="2"/>
      <c r="Q942" s="2"/>
      <c r="R942" s="2"/>
      <c r="S942" s="2"/>
      <c r="T942" s="2"/>
      <c r="U942" s="2"/>
      <c r="V942" s="2"/>
      <c r="W942" s="2"/>
      <c r="X942" s="2"/>
      <c r="Y942" s="2"/>
      <c r="Z942" s="2"/>
    </row>
    <row r="943" spans="1:26" ht="15" customHeight="1">
      <c r="A943" s="2"/>
      <c r="B943" s="9"/>
      <c r="C943" s="3"/>
      <c r="D943" s="2"/>
      <c r="E943" s="2"/>
      <c r="F943" s="2"/>
      <c r="G943" s="2"/>
      <c r="H943" s="2"/>
      <c r="I943" s="2"/>
      <c r="J943" s="2"/>
      <c r="K943" s="2"/>
      <c r="L943" s="2"/>
      <c r="M943" s="2"/>
      <c r="N943" s="2"/>
      <c r="O943" s="2"/>
      <c r="P943" s="2"/>
      <c r="Q943" s="2"/>
      <c r="R943" s="2"/>
      <c r="S943" s="2"/>
      <c r="T943" s="2"/>
      <c r="U943" s="2"/>
      <c r="V943" s="2"/>
      <c r="W943" s="2"/>
      <c r="X943" s="2"/>
      <c r="Y943" s="2"/>
      <c r="Z943" s="2"/>
    </row>
    <row r="944" spans="1:26" ht="15" customHeight="1">
      <c r="A944" s="2"/>
      <c r="B944" s="9"/>
      <c r="C944" s="3"/>
      <c r="D944" s="2"/>
      <c r="E944" s="2"/>
      <c r="F944" s="2"/>
      <c r="G944" s="2"/>
      <c r="H944" s="2"/>
      <c r="I944" s="2"/>
      <c r="J944" s="2"/>
      <c r="K944" s="2"/>
      <c r="L944" s="2"/>
      <c r="M944" s="2"/>
      <c r="N944" s="2"/>
      <c r="O944" s="2"/>
      <c r="P944" s="2"/>
      <c r="Q944" s="2"/>
      <c r="R944" s="2"/>
      <c r="S944" s="2"/>
      <c r="T944" s="2"/>
      <c r="U944" s="2"/>
      <c r="V944" s="2"/>
      <c r="W944" s="2"/>
      <c r="X944" s="2"/>
      <c r="Y944" s="2"/>
      <c r="Z944" s="2"/>
    </row>
    <row r="945" spans="1:26" ht="15" customHeight="1">
      <c r="A945" s="2"/>
      <c r="B945" s="9"/>
      <c r="C945" s="3"/>
      <c r="D945" s="2"/>
      <c r="E945" s="2"/>
      <c r="F945" s="2"/>
      <c r="G945" s="2"/>
      <c r="H945" s="2"/>
      <c r="I945" s="2"/>
      <c r="J945" s="2"/>
      <c r="K945" s="2"/>
      <c r="L945" s="2"/>
      <c r="M945" s="2"/>
      <c r="N945" s="2"/>
      <c r="O945" s="2"/>
      <c r="P945" s="2"/>
      <c r="Q945" s="2"/>
      <c r="R945" s="2"/>
      <c r="S945" s="2"/>
      <c r="T945" s="2"/>
      <c r="U945" s="2"/>
      <c r="V945" s="2"/>
      <c r="W945" s="2"/>
      <c r="X945" s="2"/>
      <c r="Y945" s="2"/>
      <c r="Z945" s="2"/>
    </row>
    <row r="946" spans="1:26" ht="15" customHeight="1">
      <c r="A946" s="2"/>
      <c r="B946" s="9"/>
      <c r="C946" s="3"/>
      <c r="D946" s="2"/>
      <c r="E946" s="2"/>
      <c r="F946" s="2"/>
      <c r="G946" s="2"/>
      <c r="H946" s="2"/>
      <c r="I946" s="2"/>
      <c r="J946" s="2"/>
      <c r="K946" s="2"/>
      <c r="L946" s="2"/>
      <c r="M946" s="2"/>
      <c r="N946" s="2"/>
      <c r="O946" s="2"/>
      <c r="P946" s="2"/>
      <c r="Q946" s="2"/>
      <c r="R946" s="2"/>
      <c r="S946" s="2"/>
      <c r="T946" s="2"/>
      <c r="U946" s="2"/>
      <c r="V946" s="2"/>
      <c r="W946" s="2"/>
      <c r="X946" s="2"/>
      <c r="Y946" s="2"/>
      <c r="Z946" s="2"/>
    </row>
    <row r="947" spans="1:26" ht="15" customHeight="1">
      <c r="A947" s="2"/>
      <c r="B947" s="9"/>
      <c r="C947" s="3"/>
      <c r="D947" s="2"/>
      <c r="E947" s="2"/>
      <c r="F947" s="2"/>
      <c r="G947" s="2"/>
      <c r="H947" s="2"/>
      <c r="I947" s="2"/>
      <c r="J947" s="2"/>
      <c r="K947" s="2"/>
      <c r="L947" s="2"/>
      <c r="M947" s="2"/>
      <c r="N947" s="2"/>
      <c r="O947" s="2"/>
      <c r="P947" s="2"/>
      <c r="Q947" s="2"/>
      <c r="R947" s="2"/>
      <c r="S947" s="2"/>
      <c r="T947" s="2"/>
      <c r="U947" s="2"/>
      <c r="V947" s="2"/>
      <c r="W947" s="2"/>
      <c r="X947" s="2"/>
      <c r="Y947" s="2"/>
      <c r="Z947" s="2"/>
    </row>
    <row r="948" spans="1:26" ht="15" customHeight="1">
      <c r="A948" s="2"/>
      <c r="B948" s="9"/>
      <c r="C948" s="3"/>
      <c r="D948" s="2"/>
      <c r="E948" s="2"/>
      <c r="F948" s="2"/>
      <c r="G948" s="2"/>
      <c r="H948" s="2"/>
      <c r="I948" s="2"/>
      <c r="J948" s="2"/>
      <c r="K948" s="2"/>
      <c r="L948" s="2"/>
      <c r="M948" s="2"/>
      <c r="N948" s="2"/>
      <c r="O948" s="2"/>
      <c r="P948" s="2"/>
      <c r="Q948" s="2"/>
      <c r="R948" s="2"/>
      <c r="S948" s="2"/>
      <c r="T948" s="2"/>
      <c r="U948" s="2"/>
      <c r="V948" s="2"/>
      <c r="W948" s="2"/>
      <c r="X948" s="2"/>
      <c r="Y948" s="2"/>
      <c r="Z948" s="2"/>
    </row>
    <row r="949" spans="1:26" ht="15" customHeight="1">
      <c r="A949" s="2"/>
      <c r="B949" s="9"/>
      <c r="C949" s="3"/>
      <c r="D949" s="2"/>
      <c r="E949" s="2"/>
      <c r="F949" s="2"/>
      <c r="G949" s="2"/>
      <c r="H949" s="2"/>
      <c r="I949" s="2"/>
      <c r="J949" s="2"/>
      <c r="K949" s="2"/>
      <c r="L949" s="2"/>
      <c r="M949" s="2"/>
      <c r="N949" s="2"/>
      <c r="O949" s="2"/>
      <c r="P949" s="2"/>
      <c r="Q949" s="2"/>
      <c r="R949" s="2"/>
      <c r="S949" s="2"/>
      <c r="T949" s="2"/>
      <c r="U949" s="2"/>
      <c r="V949" s="2"/>
      <c r="W949" s="2"/>
      <c r="X949" s="2"/>
      <c r="Y949" s="2"/>
      <c r="Z949" s="2"/>
    </row>
    <row r="950" spans="1:26" ht="15" customHeight="1">
      <c r="A950" s="2"/>
      <c r="B950" s="9"/>
      <c r="C950" s="3"/>
      <c r="D950" s="2"/>
      <c r="E950" s="2"/>
      <c r="F950" s="2"/>
      <c r="G950" s="2"/>
      <c r="H950" s="2"/>
      <c r="I950" s="2"/>
      <c r="J950" s="2"/>
      <c r="K950" s="2"/>
      <c r="L950" s="2"/>
      <c r="M950" s="2"/>
      <c r="N950" s="2"/>
      <c r="O950" s="2"/>
      <c r="P950" s="2"/>
      <c r="Q950" s="2"/>
      <c r="R950" s="2"/>
      <c r="S950" s="2"/>
      <c r="T950" s="2"/>
      <c r="U950" s="2"/>
      <c r="V950" s="2"/>
      <c r="W950" s="2"/>
      <c r="X950" s="2"/>
      <c r="Y950" s="2"/>
      <c r="Z950" s="2"/>
    </row>
    <row r="951" spans="1:26" ht="15" customHeight="1">
      <c r="A951" s="2"/>
      <c r="B951" s="9"/>
      <c r="C951" s="3"/>
      <c r="D951" s="2"/>
      <c r="E951" s="2"/>
      <c r="F951" s="2"/>
      <c r="G951" s="2"/>
      <c r="H951" s="2"/>
      <c r="I951" s="2"/>
      <c r="J951" s="2"/>
      <c r="K951" s="2"/>
      <c r="L951" s="2"/>
      <c r="M951" s="2"/>
      <c r="N951" s="2"/>
      <c r="O951" s="2"/>
      <c r="P951" s="2"/>
      <c r="Q951" s="2"/>
      <c r="R951" s="2"/>
      <c r="S951" s="2"/>
      <c r="T951" s="2"/>
      <c r="U951" s="2"/>
      <c r="V951" s="2"/>
      <c r="W951" s="2"/>
      <c r="X951" s="2"/>
      <c r="Y951" s="2"/>
      <c r="Z951" s="2"/>
    </row>
    <row r="952" spans="1:26" ht="15" customHeight="1">
      <c r="A952" s="2"/>
      <c r="B952" s="9"/>
      <c r="C952" s="3"/>
      <c r="D952" s="2"/>
      <c r="E952" s="2"/>
      <c r="F952" s="2"/>
      <c r="G952" s="2"/>
      <c r="H952" s="2"/>
      <c r="I952" s="2"/>
      <c r="J952" s="2"/>
      <c r="K952" s="2"/>
      <c r="L952" s="2"/>
      <c r="M952" s="2"/>
      <c r="N952" s="2"/>
      <c r="O952" s="2"/>
      <c r="P952" s="2"/>
      <c r="Q952" s="2"/>
      <c r="R952" s="2"/>
      <c r="S952" s="2"/>
      <c r="T952" s="2"/>
      <c r="U952" s="2"/>
      <c r="V952" s="2"/>
      <c r="W952" s="2"/>
      <c r="X952" s="2"/>
      <c r="Y952" s="2"/>
      <c r="Z952" s="2"/>
    </row>
    <row r="953" spans="1:26" ht="15" customHeight="1">
      <c r="A953" s="2"/>
      <c r="B953" s="9"/>
      <c r="C953" s="3"/>
      <c r="D953" s="2"/>
      <c r="E953" s="2"/>
      <c r="F953" s="2"/>
      <c r="G953" s="2"/>
      <c r="H953" s="2"/>
      <c r="I953" s="2"/>
      <c r="J953" s="2"/>
      <c r="K953" s="2"/>
      <c r="L953" s="2"/>
      <c r="M953" s="2"/>
      <c r="N953" s="2"/>
      <c r="O953" s="2"/>
      <c r="P953" s="2"/>
      <c r="Q953" s="2"/>
      <c r="R953" s="2"/>
      <c r="S953" s="2"/>
      <c r="T953" s="2"/>
      <c r="U953" s="2"/>
      <c r="V953" s="2"/>
      <c r="W953" s="2"/>
      <c r="X953" s="2"/>
      <c r="Y953" s="2"/>
      <c r="Z953" s="2"/>
    </row>
    <row r="954" spans="1:26" ht="15" customHeight="1">
      <c r="A954" s="2"/>
      <c r="B954" s="9"/>
      <c r="C954" s="3"/>
      <c r="D954" s="2"/>
      <c r="E954" s="2"/>
      <c r="F954" s="2"/>
      <c r="G954" s="2"/>
      <c r="H954" s="2"/>
      <c r="I954" s="2"/>
      <c r="J954" s="2"/>
      <c r="K954" s="2"/>
      <c r="L954" s="2"/>
      <c r="M954" s="2"/>
      <c r="N954" s="2"/>
      <c r="O954" s="2"/>
      <c r="P954" s="2"/>
      <c r="Q954" s="2"/>
      <c r="R954" s="2"/>
      <c r="S954" s="2"/>
      <c r="T954" s="2"/>
      <c r="U954" s="2"/>
      <c r="V954" s="2"/>
      <c r="W954" s="2"/>
      <c r="X954" s="2"/>
      <c r="Y954" s="2"/>
      <c r="Z954" s="2"/>
    </row>
    <row r="955" spans="1:26" ht="15" customHeight="1">
      <c r="A955" s="2"/>
      <c r="B955" s="9"/>
      <c r="C955" s="3"/>
      <c r="D955" s="2"/>
      <c r="E955" s="2"/>
      <c r="F955" s="2"/>
      <c r="G955" s="2"/>
      <c r="H955" s="2"/>
      <c r="I955" s="2"/>
      <c r="J955" s="2"/>
      <c r="K955" s="2"/>
      <c r="L955" s="2"/>
      <c r="M955" s="2"/>
      <c r="N955" s="2"/>
      <c r="O955" s="2"/>
      <c r="P955" s="2"/>
      <c r="Q955" s="2"/>
      <c r="R955" s="2"/>
      <c r="S955" s="2"/>
      <c r="T955" s="2"/>
      <c r="U955" s="2"/>
      <c r="V955" s="2"/>
      <c r="W955" s="2"/>
      <c r="X955" s="2"/>
      <c r="Y955" s="2"/>
      <c r="Z955" s="2"/>
    </row>
    <row r="956" spans="1:26" ht="15" customHeight="1">
      <c r="A956" s="2"/>
      <c r="B956" s="9"/>
      <c r="C956" s="3"/>
      <c r="D956" s="2"/>
      <c r="E956" s="2"/>
      <c r="F956" s="2"/>
      <c r="G956" s="2"/>
      <c r="H956" s="2"/>
      <c r="I956" s="2"/>
      <c r="J956" s="2"/>
      <c r="K956" s="2"/>
      <c r="L956" s="2"/>
      <c r="M956" s="2"/>
      <c r="N956" s="2"/>
      <c r="O956" s="2"/>
      <c r="P956" s="2"/>
      <c r="Q956" s="2"/>
      <c r="R956" s="2"/>
      <c r="S956" s="2"/>
      <c r="T956" s="2"/>
      <c r="U956" s="2"/>
      <c r="V956" s="2"/>
      <c r="W956" s="2"/>
      <c r="X956" s="2"/>
      <c r="Y956" s="2"/>
      <c r="Z956" s="2"/>
    </row>
    <row r="957" spans="1:26" ht="15" customHeight="1">
      <c r="A957" s="2"/>
      <c r="B957" s="9"/>
      <c r="C957" s="3"/>
      <c r="D957" s="2"/>
      <c r="E957" s="2"/>
      <c r="F957" s="2"/>
      <c r="G957" s="2"/>
      <c r="H957" s="2"/>
      <c r="I957" s="2"/>
      <c r="J957" s="2"/>
      <c r="K957" s="2"/>
      <c r="L957" s="2"/>
      <c r="M957" s="2"/>
      <c r="N957" s="2"/>
      <c r="O957" s="2"/>
      <c r="P957" s="2"/>
      <c r="Q957" s="2"/>
      <c r="R957" s="2"/>
      <c r="S957" s="2"/>
      <c r="T957" s="2"/>
      <c r="U957" s="2"/>
      <c r="V957" s="2"/>
      <c r="W957" s="2"/>
      <c r="X957" s="2"/>
      <c r="Y957" s="2"/>
      <c r="Z957" s="2"/>
    </row>
    <row r="958" spans="1:26" ht="15" customHeight="1">
      <c r="A958" s="2"/>
      <c r="B958" s="9"/>
      <c r="C958" s="3"/>
      <c r="D958" s="2"/>
      <c r="E958" s="2"/>
      <c r="F958" s="2"/>
      <c r="G958" s="2"/>
      <c r="H958" s="2"/>
      <c r="I958" s="2"/>
      <c r="J958" s="2"/>
      <c r="K958" s="2"/>
      <c r="L958" s="2"/>
      <c r="M958" s="2"/>
      <c r="N958" s="2"/>
      <c r="O958" s="2"/>
      <c r="P958" s="2"/>
      <c r="Q958" s="2"/>
      <c r="R958" s="2"/>
      <c r="S958" s="2"/>
      <c r="T958" s="2"/>
      <c r="U958" s="2"/>
      <c r="V958" s="2"/>
      <c r="W958" s="2"/>
      <c r="X958" s="2"/>
      <c r="Y958" s="2"/>
      <c r="Z958" s="2"/>
    </row>
    <row r="959" spans="1:26" ht="15" customHeight="1">
      <c r="A959" s="2"/>
      <c r="B959" s="9"/>
      <c r="C959" s="3"/>
      <c r="D959" s="2"/>
      <c r="E959" s="2"/>
      <c r="F959" s="2"/>
      <c r="G959" s="2"/>
      <c r="H959" s="2"/>
      <c r="I959" s="2"/>
      <c r="J959" s="2"/>
      <c r="K959" s="2"/>
      <c r="L959" s="2"/>
      <c r="M959" s="2"/>
      <c r="N959" s="2"/>
      <c r="O959" s="2"/>
      <c r="P959" s="2"/>
      <c r="Q959" s="2"/>
      <c r="R959" s="2"/>
      <c r="S959" s="2"/>
      <c r="T959" s="2"/>
      <c r="U959" s="2"/>
      <c r="V959" s="2"/>
      <c r="W959" s="2"/>
      <c r="X959" s="2"/>
      <c r="Y959" s="2"/>
      <c r="Z959" s="2"/>
    </row>
    <row r="960" spans="1:26" ht="15" customHeight="1">
      <c r="A960" s="2"/>
      <c r="B960" s="9"/>
      <c r="C960" s="3"/>
      <c r="D960" s="2"/>
      <c r="E960" s="2"/>
      <c r="F960" s="2"/>
      <c r="G960" s="2"/>
      <c r="H960" s="2"/>
      <c r="I960" s="2"/>
      <c r="J960" s="2"/>
      <c r="K960" s="2"/>
      <c r="L960" s="2"/>
      <c r="M960" s="2"/>
      <c r="N960" s="2"/>
      <c r="O960" s="2"/>
      <c r="P960" s="2"/>
      <c r="Q960" s="2"/>
      <c r="R960" s="2"/>
      <c r="S960" s="2"/>
      <c r="T960" s="2"/>
      <c r="U960" s="2"/>
      <c r="V960" s="2"/>
      <c r="W960" s="2"/>
      <c r="X960" s="2"/>
      <c r="Y960" s="2"/>
      <c r="Z960" s="2"/>
    </row>
    <row r="961" spans="1:26" ht="15" customHeight="1">
      <c r="A961" s="2"/>
      <c r="B961" s="9"/>
      <c r="C961" s="3"/>
      <c r="D961" s="2"/>
      <c r="E961" s="2"/>
      <c r="F961" s="2"/>
      <c r="G961" s="2"/>
      <c r="H961" s="2"/>
      <c r="I961" s="2"/>
      <c r="J961" s="2"/>
      <c r="K961" s="2"/>
      <c r="L961" s="2"/>
      <c r="M961" s="2"/>
      <c r="N961" s="2"/>
      <c r="O961" s="2"/>
      <c r="P961" s="2"/>
      <c r="Q961" s="2"/>
      <c r="R961" s="2"/>
      <c r="S961" s="2"/>
      <c r="T961" s="2"/>
      <c r="U961" s="2"/>
      <c r="V961" s="2"/>
      <c r="W961" s="2"/>
      <c r="X961" s="2"/>
      <c r="Y961" s="2"/>
      <c r="Z961" s="2"/>
    </row>
    <row r="962" spans="1:26" ht="15" customHeight="1">
      <c r="A962" s="2"/>
      <c r="B962" s="9"/>
      <c r="C962" s="3"/>
      <c r="D962" s="2"/>
      <c r="E962" s="2"/>
      <c r="F962" s="2"/>
      <c r="G962" s="2"/>
      <c r="H962" s="2"/>
      <c r="I962" s="2"/>
      <c r="J962" s="2"/>
      <c r="K962" s="2"/>
      <c r="L962" s="2"/>
      <c r="M962" s="2"/>
      <c r="N962" s="2"/>
      <c r="O962" s="2"/>
      <c r="P962" s="2"/>
      <c r="Q962" s="2"/>
      <c r="R962" s="2"/>
      <c r="S962" s="2"/>
      <c r="T962" s="2"/>
      <c r="U962" s="2"/>
      <c r="V962" s="2"/>
      <c r="W962" s="2"/>
      <c r="X962" s="2"/>
      <c r="Y962" s="2"/>
      <c r="Z962" s="2"/>
    </row>
    <row r="963" spans="1:26" ht="15" customHeight="1">
      <c r="A963" s="2"/>
      <c r="B963" s="9"/>
      <c r="C963" s="3"/>
      <c r="D963" s="2"/>
      <c r="E963" s="2"/>
      <c r="F963" s="2"/>
      <c r="G963" s="2"/>
      <c r="H963" s="2"/>
      <c r="I963" s="2"/>
      <c r="J963" s="2"/>
      <c r="K963" s="2"/>
      <c r="L963" s="2"/>
      <c r="M963" s="2"/>
      <c r="N963" s="2"/>
      <c r="O963" s="2"/>
      <c r="P963" s="2"/>
      <c r="Q963" s="2"/>
      <c r="R963" s="2"/>
      <c r="S963" s="2"/>
      <c r="T963" s="2"/>
      <c r="U963" s="2"/>
      <c r="V963" s="2"/>
      <c r="W963" s="2"/>
      <c r="X963" s="2"/>
      <c r="Y963" s="2"/>
      <c r="Z963" s="2"/>
    </row>
    <row r="964" spans="1:26" ht="15" customHeight="1">
      <c r="A964" s="2"/>
      <c r="B964" s="9"/>
      <c r="C964" s="3"/>
      <c r="D964" s="2"/>
      <c r="E964" s="2"/>
      <c r="F964" s="2"/>
      <c r="G964" s="2"/>
      <c r="H964" s="2"/>
      <c r="I964" s="2"/>
      <c r="J964" s="2"/>
      <c r="K964" s="2"/>
      <c r="L964" s="2"/>
      <c r="M964" s="2"/>
      <c r="N964" s="2"/>
      <c r="O964" s="2"/>
      <c r="P964" s="2"/>
      <c r="Q964" s="2"/>
      <c r="R964" s="2"/>
      <c r="S964" s="2"/>
      <c r="T964" s="2"/>
      <c r="U964" s="2"/>
      <c r="V964" s="2"/>
      <c r="W964" s="2"/>
      <c r="X964" s="2"/>
      <c r="Y964" s="2"/>
      <c r="Z964" s="2"/>
    </row>
    <row r="965" spans="1:26" ht="15" customHeight="1">
      <c r="A965" s="2"/>
      <c r="B965" s="9"/>
      <c r="C965" s="3"/>
      <c r="D965" s="2"/>
      <c r="E965" s="2"/>
      <c r="F965" s="2"/>
      <c r="G965" s="2"/>
      <c r="H965" s="2"/>
      <c r="I965" s="2"/>
      <c r="J965" s="2"/>
      <c r="K965" s="2"/>
      <c r="L965" s="2"/>
      <c r="M965" s="2"/>
      <c r="N965" s="2"/>
      <c r="O965" s="2"/>
      <c r="P965" s="2"/>
      <c r="Q965" s="2"/>
      <c r="R965" s="2"/>
      <c r="S965" s="2"/>
      <c r="T965" s="2"/>
      <c r="U965" s="2"/>
      <c r="V965" s="2"/>
      <c r="W965" s="2"/>
      <c r="X965" s="2"/>
      <c r="Y965" s="2"/>
      <c r="Z965" s="2"/>
    </row>
    <row r="966" spans="1:26" ht="15" customHeight="1">
      <c r="A966" s="2"/>
      <c r="B966" s="9"/>
      <c r="C966" s="3"/>
      <c r="D966" s="2"/>
      <c r="E966" s="2"/>
      <c r="F966" s="2"/>
      <c r="G966" s="2"/>
      <c r="H966" s="2"/>
      <c r="I966" s="2"/>
      <c r="J966" s="2"/>
      <c r="K966" s="2"/>
      <c r="L966" s="2"/>
      <c r="M966" s="2"/>
      <c r="N966" s="2"/>
      <c r="O966" s="2"/>
      <c r="P966" s="2"/>
      <c r="Q966" s="2"/>
      <c r="R966" s="2"/>
      <c r="S966" s="2"/>
      <c r="T966" s="2"/>
      <c r="U966" s="2"/>
      <c r="V966" s="2"/>
      <c r="W966" s="2"/>
      <c r="X966" s="2"/>
      <c r="Y966" s="2"/>
      <c r="Z966" s="2"/>
    </row>
    <row r="967" spans="1:26" ht="15" customHeight="1">
      <c r="A967" s="2"/>
      <c r="B967" s="9"/>
      <c r="C967" s="3"/>
      <c r="D967" s="2"/>
      <c r="E967" s="2"/>
      <c r="F967" s="2"/>
      <c r="G967" s="2"/>
      <c r="H967" s="2"/>
      <c r="I967" s="2"/>
      <c r="J967" s="2"/>
      <c r="K967" s="2"/>
      <c r="L967" s="2"/>
      <c r="M967" s="2"/>
      <c r="N967" s="2"/>
      <c r="O967" s="2"/>
      <c r="P967" s="2"/>
      <c r="Q967" s="2"/>
      <c r="R967" s="2"/>
      <c r="S967" s="2"/>
      <c r="T967" s="2"/>
      <c r="U967" s="2"/>
      <c r="V967" s="2"/>
      <c r="W967" s="2"/>
      <c r="X967" s="2"/>
      <c r="Y967" s="2"/>
      <c r="Z967" s="2"/>
    </row>
    <row r="968" spans="1:26" ht="15" customHeight="1">
      <c r="A968" s="2"/>
      <c r="B968" s="9"/>
      <c r="C968" s="3"/>
      <c r="D968" s="2"/>
      <c r="E968" s="2"/>
      <c r="F968" s="2"/>
      <c r="G968" s="2"/>
      <c r="H968" s="2"/>
      <c r="I968" s="2"/>
      <c r="J968" s="2"/>
      <c r="K968" s="2"/>
      <c r="L968" s="2"/>
      <c r="M968" s="2"/>
      <c r="N968" s="2"/>
      <c r="O968" s="2"/>
      <c r="P968" s="2"/>
      <c r="Q968" s="2"/>
      <c r="R968" s="2"/>
      <c r="S968" s="2"/>
      <c r="T968" s="2"/>
      <c r="U968" s="2"/>
      <c r="V968" s="2"/>
      <c r="W968" s="2"/>
      <c r="X968" s="2"/>
      <c r="Y968" s="2"/>
      <c r="Z968" s="2"/>
    </row>
    <row r="969" spans="1:26" ht="15" customHeight="1">
      <c r="A969" s="2"/>
      <c r="B969" s="9"/>
      <c r="C969" s="3"/>
      <c r="D969" s="2"/>
      <c r="E969" s="2"/>
      <c r="F969" s="2"/>
      <c r="G969" s="2"/>
      <c r="H969" s="2"/>
      <c r="I969" s="2"/>
      <c r="J969" s="2"/>
      <c r="K969" s="2"/>
      <c r="L969" s="2"/>
      <c r="M969" s="2"/>
      <c r="N969" s="2"/>
      <c r="O969" s="2"/>
      <c r="P969" s="2"/>
      <c r="Q969" s="2"/>
      <c r="R969" s="2"/>
      <c r="S969" s="2"/>
      <c r="T969" s="2"/>
      <c r="U969" s="2"/>
      <c r="V969" s="2"/>
      <c r="W969" s="2"/>
      <c r="X969" s="2"/>
      <c r="Y969" s="2"/>
      <c r="Z969" s="2"/>
    </row>
    <row r="970" spans="1:26" ht="15" customHeight="1">
      <c r="A970" s="2"/>
      <c r="B970" s="9"/>
      <c r="C970" s="3"/>
      <c r="D970" s="2"/>
      <c r="E970" s="2"/>
      <c r="F970" s="2"/>
      <c r="G970" s="2"/>
      <c r="H970" s="2"/>
      <c r="I970" s="2"/>
      <c r="J970" s="2"/>
      <c r="K970" s="2"/>
      <c r="L970" s="2"/>
      <c r="M970" s="2"/>
      <c r="N970" s="2"/>
      <c r="O970" s="2"/>
      <c r="P970" s="2"/>
      <c r="Q970" s="2"/>
      <c r="R970" s="2"/>
      <c r="S970" s="2"/>
      <c r="T970" s="2"/>
      <c r="U970" s="2"/>
      <c r="V970" s="2"/>
      <c r="W970" s="2"/>
      <c r="X970" s="2"/>
      <c r="Y970" s="2"/>
      <c r="Z970" s="2"/>
    </row>
    <row r="971" spans="1:26" ht="15" customHeight="1">
      <c r="A971" s="2"/>
      <c r="B971" s="9"/>
      <c r="C971" s="3"/>
      <c r="D971" s="2"/>
      <c r="E971" s="2"/>
      <c r="F971" s="2"/>
      <c r="G971" s="2"/>
      <c r="H971" s="2"/>
      <c r="I971" s="2"/>
      <c r="J971" s="2"/>
      <c r="K971" s="2"/>
      <c r="L971" s="2"/>
      <c r="M971" s="2"/>
      <c r="N971" s="2"/>
      <c r="O971" s="2"/>
      <c r="P971" s="2"/>
      <c r="Q971" s="2"/>
      <c r="R971" s="2"/>
      <c r="S971" s="2"/>
      <c r="T971" s="2"/>
      <c r="U971" s="2"/>
      <c r="V971" s="2"/>
      <c r="W971" s="2"/>
      <c r="X971" s="2"/>
      <c r="Y971" s="2"/>
      <c r="Z971" s="2"/>
    </row>
    <row r="972" spans="1:26" ht="15" customHeight="1">
      <c r="A972" s="2"/>
      <c r="B972" s="9"/>
      <c r="C972" s="3"/>
      <c r="D972" s="2"/>
      <c r="E972" s="2"/>
      <c r="F972" s="2"/>
      <c r="G972" s="2"/>
      <c r="H972" s="2"/>
      <c r="I972" s="2"/>
      <c r="J972" s="2"/>
      <c r="K972" s="2"/>
      <c r="L972" s="2"/>
      <c r="M972" s="2"/>
      <c r="N972" s="2"/>
      <c r="O972" s="2"/>
      <c r="P972" s="2"/>
      <c r="Q972" s="2"/>
      <c r="R972" s="2"/>
      <c r="S972" s="2"/>
      <c r="T972" s="2"/>
      <c r="U972" s="2"/>
      <c r="V972" s="2"/>
      <c r="W972" s="2"/>
      <c r="X972" s="2"/>
      <c r="Y972" s="2"/>
      <c r="Z972" s="2"/>
    </row>
    <row r="973" spans="1:26" ht="15" customHeight="1">
      <c r="A973" s="2"/>
      <c r="B973" s="9"/>
      <c r="C973" s="3"/>
      <c r="D973" s="2"/>
      <c r="E973" s="2"/>
      <c r="F973" s="2"/>
      <c r="G973" s="2"/>
      <c r="H973" s="2"/>
      <c r="I973" s="2"/>
      <c r="J973" s="2"/>
      <c r="K973" s="2"/>
      <c r="L973" s="2"/>
      <c r="M973" s="2"/>
      <c r="N973" s="2"/>
      <c r="O973" s="2"/>
      <c r="P973" s="2"/>
      <c r="Q973" s="2"/>
      <c r="R973" s="2"/>
      <c r="S973" s="2"/>
      <c r="T973" s="2"/>
      <c r="U973" s="2"/>
      <c r="V973" s="2"/>
      <c r="W973" s="2"/>
      <c r="X973" s="2"/>
      <c r="Y973" s="2"/>
      <c r="Z973" s="2"/>
    </row>
    <row r="974" spans="1:26" ht="15" customHeight="1">
      <c r="A974" s="2"/>
      <c r="B974" s="9"/>
      <c r="C974" s="3"/>
      <c r="D974" s="2"/>
      <c r="E974" s="2"/>
      <c r="F974" s="2"/>
      <c r="G974" s="2"/>
      <c r="H974" s="2"/>
      <c r="I974" s="2"/>
      <c r="J974" s="2"/>
      <c r="K974" s="2"/>
      <c r="L974" s="2"/>
      <c r="M974" s="2"/>
      <c r="N974" s="2"/>
      <c r="O974" s="2"/>
      <c r="P974" s="2"/>
      <c r="Q974" s="2"/>
      <c r="R974" s="2"/>
      <c r="S974" s="2"/>
      <c r="T974" s="2"/>
      <c r="U974" s="2"/>
      <c r="V974" s="2"/>
      <c r="W974" s="2"/>
      <c r="X974" s="2"/>
      <c r="Y974" s="2"/>
      <c r="Z974" s="2"/>
    </row>
    <row r="975" spans="1:26" ht="15" customHeight="1">
      <c r="A975" s="2"/>
      <c r="B975" s="9"/>
      <c r="C975" s="3"/>
      <c r="D975" s="2"/>
      <c r="E975" s="2"/>
      <c r="F975" s="2"/>
      <c r="G975" s="2"/>
      <c r="H975" s="2"/>
      <c r="I975" s="2"/>
      <c r="J975" s="2"/>
      <c r="K975" s="2"/>
      <c r="L975" s="2"/>
      <c r="M975" s="2"/>
      <c r="N975" s="2"/>
      <c r="O975" s="2"/>
      <c r="P975" s="2"/>
      <c r="Q975" s="2"/>
      <c r="R975" s="2"/>
      <c r="S975" s="2"/>
      <c r="T975" s="2"/>
      <c r="U975" s="2"/>
      <c r="V975" s="2"/>
      <c r="W975" s="2"/>
      <c r="X975" s="2"/>
      <c r="Y975" s="2"/>
      <c r="Z975" s="2"/>
    </row>
    <row r="976" spans="1:26" ht="15" customHeight="1">
      <c r="A976" s="2"/>
      <c r="B976" s="9"/>
      <c r="C976" s="3"/>
      <c r="D976" s="2"/>
      <c r="E976" s="2"/>
      <c r="F976" s="2"/>
      <c r="G976" s="2"/>
      <c r="H976" s="2"/>
      <c r="I976" s="2"/>
      <c r="J976" s="2"/>
      <c r="K976" s="2"/>
      <c r="L976" s="2"/>
      <c r="M976" s="2"/>
      <c r="N976" s="2"/>
      <c r="O976" s="2"/>
      <c r="P976" s="2"/>
      <c r="Q976" s="2"/>
      <c r="R976" s="2"/>
      <c r="S976" s="2"/>
      <c r="T976" s="2"/>
      <c r="U976" s="2"/>
      <c r="V976" s="2"/>
      <c r="W976" s="2"/>
      <c r="X976" s="2"/>
      <c r="Y976" s="2"/>
      <c r="Z976" s="2"/>
    </row>
    <row r="977" spans="1:26" ht="15" customHeight="1">
      <c r="A977" s="2"/>
      <c r="B977" s="9"/>
      <c r="C977" s="3"/>
      <c r="D977" s="2"/>
      <c r="E977" s="2"/>
      <c r="F977" s="2"/>
      <c r="G977" s="2"/>
      <c r="H977" s="2"/>
      <c r="I977" s="2"/>
      <c r="J977" s="2"/>
      <c r="K977" s="2"/>
      <c r="L977" s="2"/>
      <c r="M977" s="2"/>
      <c r="N977" s="2"/>
      <c r="O977" s="2"/>
      <c r="P977" s="2"/>
      <c r="Q977" s="2"/>
      <c r="R977" s="2"/>
      <c r="S977" s="2"/>
      <c r="T977" s="2"/>
      <c r="U977" s="2"/>
      <c r="V977" s="2"/>
      <c r="W977" s="2"/>
      <c r="X977" s="2"/>
      <c r="Y977" s="2"/>
      <c r="Z977" s="2"/>
    </row>
    <row r="978" spans="1:26" ht="15" customHeight="1">
      <c r="A978" s="2"/>
      <c r="B978" s="9"/>
      <c r="C978" s="3"/>
      <c r="D978" s="2"/>
      <c r="E978" s="2"/>
      <c r="F978" s="2"/>
      <c r="G978" s="2"/>
      <c r="H978" s="2"/>
      <c r="I978" s="2"/>
      <c r="J978" s="2"/>
      <c r="K978" s="2"/>
      <c r="L978" s="2"/>
      <c r="M978" s="2"/>
      <c r="N978" s="2"/>
      <c r="O978" s="2"/>
      <c r="P978" s="2"/>
      <c r="Q978" s="2"/>
      <c r="R978" s="2"/>
      <c r="S978" s="2"/>
      <c r="T978" s="2"/>
      <c r="U978" s="2"/>
      <c r="V978" s="2"/>
      <c r="W978" s="2"/>
      <c r="X978" s="2"/>
      <c r="Y978" s="2"/>
      <c r="Z978" s="2"/>
    </row>
    <row r="979" spans="1:26" ht="15" customHeight="1">
      <c r="A979" s="2"/>
      <c r="B979" s="9"/>
      <c r="C979" s="3"/>
      <c r="D979" s="2"/>
      <c r="E979" s="2"/>
      <c r="F979" s="2"/>
      <c r="G979" s="2"/>
      <c r="H979" s="2"/>
      <c r="I979" s="2"/>
      <c r="J979" s="2"/>
      <c r="K979" s="2"/>
      <c r="L979" s="2"/>
      <c r="M979" s="2"/>
      <c r="N979" s="2"/>
      <c r="O979" s="2"/>
      <c r="P979" s="2"/>
      <c r="Q979" s="2"/>
      <c r="R979" s="2"/>
      <c r="S979" s="2"/>
      <c r="T979" s="2"/>
      <c r="U979" s="2"/>
      <c r="V979" s="2"/>
      <c r="W979" s="2"/>
      <c r="X979" s="2"/>
      <c r="Y979" s="2"/>
      <c r="Z979" s="2"/>
    </row>
    <row r="980" spans="1:26" ht="15" customHeight="1">
      <c r="A980" s="2"/>
      <c r="B980" s="9"/>
      <c r="C980" s="3"/>
      <c r="D980" s="2"/>
      <c r="E980" s="2"/>
      <c r="F980" s="2"/>
      <c r="G980" s="2"/>
      <c r="H980" s="2"/>
      <c r="I980" s="2"/>
      <c r="J980" s="2"/>
      <c r="K980" s="2"/>
      <c r="L980" s="2"/>
      <c r="M980" s="2"/>
      <c r="N980" s="2"/>
      <c r="O980" s="2"/>
      <c r="P980" s="2"/>
      <c r="Q980" s="2"/>
      <c r="R980" s="2"/>
      <c r="S980" s="2"/>
      <c r="T980" s="2"/>
      <c r="U980" s="2"/>
      <c r="V980" s="2"/>
      <c r="W980" s="2"/>
      <c r="X980" s="2"/>
      <c r="Y980" s="2"/>
      <c r="Z980" s="2"/>
    </row>
    <row r="981" spans="1:26" ht="15" customHeight="1">
      <c r="A981" s="2"/>
      <c r="B981" s="9"/>
      <c r="C981" s="3"/>
      <c r="D981" s="2"/>
      <c r="E981" s="2"/>
      <c r="F981" s="2"/>
      <c r="G981" s="2"/>
      <c r="H981" s="2"/>
      <c r="I981" s="2"/>
      <c r="J981" s="2"/>
      <c r="K981" s="2"/>
      <c r="L981" s="2"/>
      <c r="M981" s="2"/>
      <c r="N981" s="2"/>
      <c r="O981" s="2"/>
      <c r="P981" s="2"/>
      <c r="Q981" s="2"/>
      <c r="R981" s="2"/>
      <c r="S981" s="2"/>
      <c r="T981" s="2"/>
      <c r="U981" s="2"/>
      <c r="V981" s="2"/>
      <c r="W981" s="2"/>
      <c r="X981" s="2"/>
      <c r="Y981" s="2"/>
      <c r="Z981" s="2"/>
    </row>
    <row r="982" spans="1:26" ht="15" customHeight="1">
      <c r="A982" s="2"/>
      <c r="B982" s="9"/>
      <c r="C982" s="3"/>
      <c r="D982" s="2"/>
      <c r="E982" s="2"/>
      <c r="F982" s="2"/>
      <c r="G982" s="2"/>
      <c r="H982" s="2"/>
      <c r="I982" s="2"/>
      <c r="J982" s="2"/>
      <c r="K982" s="2"/>
      <c r="L982" s="2"/>
      <c r="M982" s="2"/>
      <c r="N982" s="2"/>
      <c r="O982" s="2"/>
      <c r="P982" s="2"/>
      <c r="Q982" s="2"/>
      <c r="R982" s="2"/>
      <c r="S982" s="2"/>
      <c r="T982" s="2"/>
      <c r="U982" s="2"/>
      <c r="V982" s="2"/>
      <c r="W982" s="2"/>
      <c r="X982" s="2"/>
      <c r="Y982" s="2"/>
      <c r="Z982" s="2"/>
    </row>
    <row r="983" spans="1:26" ht="15" customHeight="1">
      <c r="A983" s="2"/>
      <c r="B983" s="9"/>
      <c r="C983" s="3"/>
      <c r="D983" s="2"/>
      <c r="E983" s="2"/>
      <c r="F983" s="2"/>
      <c r="G983" s="2"/>
      <c r="H983" s="2"/>
      <c r="I983" s="2"/>
      <c r="J983" s="2"/>
      <c r="K983" s="2"/>
      <c r="L983" s="2"/>
      <c r="M983" s="2"/>
      <c r="N983" s="2"/>
      <c r="O983" s="2"/>
      <c r="P983" s="2"/>
      <c r="Q983" s="2"/>
      <c r="R983" s="2"/>
      <c r="S983" s="2"/>
      <c r="T983" s="2"/>
      <c r="U983" s="2"/>
      <c r="V983" s="2"/>
      <c r="W983" s="2"/>
      <c r="X983" s="2"/>
      <c r="Y983" s="2"/>
      <c r="Z983" s="2"/>
    </row>
    <row r="984" spans="1:26" ht="15" customHeight="1">
      <c r="A984" s="2"/>
      <c r="B984" s="9"/>
      <c r="C984" s="3"/>
      <c r="D984" s="2"/>
      <c r="E984" s="2"/>
      <c r="F984" s="2"/>
      <c r="G984" s="2"/>
      <c r="H984" s="2"/>
      <c r="I984" s="2"/>
      <c r="J984" s="2"/>
      <c r="K984" s="2"/>
      <c r="L984" s="2"/>
      <c r="M984" s="2"/>
      <c r="N984" s="2"/>
      <c r="O984" s="2"/>
      <c r="P984" s="2"/>
      <c r="Q984" s="2"/>
      <c r="R984" s="2"/>
      <c r="S984" s="2"/>
      <c r="T984" s="2"/>
      <c r="U984" s="2"/>
      <c r="V984" s="2"/>
      <c r="W984" s="2"/>
      <c r="X984" s="2"/>
      <c r="Y984" s="2"/>
      <c r="Z984" s="2"/>
    </row>
    <row r="985" spans="1:26" ht="15" customHeight="1">
      <c r="A985" s="2"/>
      <c r="B985" s="9"/>
      <c r="C985" s="3"/>
      <c r="D985" s="2"/>
      <c r="E985" s="2"/>
      <c r="F985" s="2"/>
      <c r="G985" s="2"/>
      <c r="H985" s="2"/>
      <c r="I985" s="2"/>
      <c r="J985" s="2"/>
      <c r="K985" s="2"/>
      <c r="L985" s="2"/>
      <c r="M985" s="2"/>
      <c r="N985" s="2"/>
      <c r="O985" s="2"/>
      <c r="P985" s="2"/>
      <c r="Q985" s="2"/>
      <c r="R985" s="2"/>
      <c r="S985" s="2"/>
      <c r="T985" s="2"/>
      <c r="U985" s="2"/>
      <c r="V985" s="2"/>
      <c r="W985" s="2"/>
      <c r="X985" s="2"/>
      <c r="Y985" s="2"/>
      <c r="Z985" s="2"/>
    </row>
    <row r="986" spans="1:26" ht="15" customHeight="1">
      <c r="A986" s="2"/>
      <c r="B986" s="9"/>
      <c r="C986" s="3"/>
      <c r="D986" s="2"/>
      <c r="E986" s="2"/>
      <c r="F986" s="2"/>
      <c r="G986" s="2"/>
      <c r="H986" s="2"/>
      <c r="I986" s="2"/>
      <c r="J986" s="2"/>
      <c r="K986" s="2"/>
      <c r="L986" s="2"/>
      <c r="M986" s="2"/>
      <c r="N986" s="2"/>
      <c r="O986" s="2"/>
      <c r="P986" s="2"/>
      <c r="Q986" s="2"/>
      <c r="R986" s="2"/>
      <c r="S986" s="2"/>
      <c r="T986" s="2"/>
      <c r="U986" s="2"/>
      <c r="V986" s="2"/>
      <c r="W986" s="2"/>
      <c r="X986" s="2"/>
      <c r="Y986" s="2"/>
      <c r="Z986" s="2"/>
    </row>
    <row r="987" spans="1:26" ht="15" customHeight="1">
      <c r="A987" s="2"/>
      <c r="B987" s="9"/>
      <c r="C987" s="3"/>
      <c r="D987" s="2"/>
      <c r="E987" s="2"/>
      <c r="F987" s="2"/>
      <c r="G987" s="2"/>
      <c r="H987" s="2"/>
      <c r="I987" s="2"/>
      <c r="J987" s="2"/>
      <c r="K987" s="2"/>
      <c r="L987" s="2"/>
      <c r="M987" s="2"/>
      <c r="N987" s="2"/>
      <c r="O987" s="2"/>
      <c r="P987" s="2"/>
      <c r="Q987" s="2"/>
      <c r="R987" s="2"/>
      <c r="S987" s="2"/>
      <c r="T987" s="2"/>
      <c r="U987" s="2"/>
      <c r="V987" s="2"/>
      <c r="W987" s="2"/>
      <c r="X987" s="2"/>
      <c r="Y987" s="2"/>
      <c r="Z987" s="2"/>
    </row>
    <row r="988" spans="1:26" ht="15" customHeight="1">
      <c r="A988" s="2"/>
      <c r="B988" s="9"/>
      <c r="C988" s="3"/>
      <c r="D988" s="2"/>
      <c r="E988" s="2"/>
      <c r="F988" s="2"/>
      <c r="G988" s="2"/>
      <c r="H988" s="2"/>
      <c r="I988" s="2"/>
      <c r="J988" s="2"/>
      <c r="K988" s="2"/>
      <c r="L988" s="2"/>
      <c r="M988" s="2"/>
      <c r="N988" s="2"/>
      <c r="O988" s="2"/>
      <c r="P988" s="2"/>
      <c r="Q988" s="2"/>
      <c r="R988" s="2"/>
      <c r="S988" s="2"/>
      <c r="T988" s="2"/>
      <c r="U988" s="2"/>
      <c r="V988" s="2"/>
      <c r="W988" s="2"/>
      <c r="X988" s="2"/>
      <c r="Y988" s="2"/>
      <c r="Z988" s="2"/>
    </row>
    <row r="989" spans="1:26" ht="15" customHeight="1">
      <c r="A989" s="2"/>
      <c r="B989" s="9"/>
      <c r="C989" s="3"/>
      <c r="D989" s="2"/>
      <c r="E989" s="2"/>
      <c r="F989" s="2"/>
      <c r="G989" s="2"/>
      <c r="H989" s="2"/>
      <c r="I989" s="2"/>
      <c r="J989" s="2"/>
      <c r="K989" s="2"/>
      <c r="L989" s="2"/>
      <c r="M989" s="2"/>
      <c r="N989" s="2"/>
      <c r="O989" s="2"/>
      <c r="P989" s="2"/>
      <c r="Q989" s="2"/>
      <c r="R989" s="2"/>
      <c r="S989" s="2"/>
      <c r="T989" s="2"/>
      <c r="U989" s="2"/>
      <c r="V989" s="2"/>
      <c r="W989" s="2"/>
      <c r="X989" s="2"/>
      <c r="Y989" s="2"/>
      <c r="Z989" s="2"/>
    </row>
    <row r="990" spans="1:26" ht="15" customHeight="1">
      <c r="A990" s="2"/>
      <c r="B990" s="9"/>
      <c r="C990" s="3"/>
      <c r="D990" s="2"/>
      <c r="E990" s="2"/>
      <c r="F990" s="2"/>
      <c r="G990" s="2"/>
      <c r="H990" s="2"/>
      <c r="I990" s="2"/>
      <c r="J990" s="2"/>
      <c r="K990" s="2"/>
      <c r="L990" s="2"/>
      <c r="M990" s="2"/>
      <c r="N990" s="2"/>
      <c r="O990" s="2"/>
      <c r="P990" s="2"/>
      <c r="Q990" s="2"/>
      <c r="R990" s="2"/>
      <c r="S990" s="2"/>
      <c r="T990" s="2"/>
      <c r="U990" s="2"/>
      <c r="V990" s="2"/>
      <c r="W990" s="2"/>
      <c r="X990" s="2"/>
      <c r="Y990" s="2"/>
      <c r="Z990" s="2"/>
    </row>
    <row r="991" spans="1:26" ht="15" customHeight="1">
      <c r="A991" s="2"/>
      <c r="B991" s="9"/>
      <c r="C991" s="3"/>
      <c r="D991" s="2"/>
      <c r="E991" s="2"/>
      <c r="F991" s="2"/>
      <c r="G991" s="2"/>
      <c r="H991" s="2"/>
      <c r="I991" s="2"/>
      <c r="J991" s="2"/>
      <c r="K991" s="2"/>
      <c r="L991" s="2"/>
      <c r="M991" s="2"/>
      <c r="N991" s="2"/>
      <c r="O991" s="2"/>
      <c r="P991" s="2"/>
      <c r="Q991" s="2"/>
      <c r="R991" s="2"/>
      <c r="S991" s="2"/>
      <c r="T991" s="2"/>
      <c r="U991" s="2"/>
      <c r="V991" s="2"/>
      <c r="W991" s="2"/>
      <c r="X991" s="2"/>
      <c r="Y991" s="2"/>
      <c r="Z991" s="2"/>
    </row>
    <row r="992" spans="1:26" ht="15" customHeight="1">
      <c r="A992" s="2"/>
      <c r="B992" s="9"/>
      <c r="C992" s="3"/>
      <c r="D992" s="2"/>
      <c r="E992" s="2"/>
      <c r="F992" s="2"/>
      <c r="G992" s="2"/>
      <c r="H992" s="2"/>
      <c r="I992" s="2"/>
      <c r="J992" s="2"/>
      <c r="K992" s="2"/>
      <c r="L992" s="2"/>
      <c r="M992" s="2"/>
      <c r="N992" s="2"/>
      <c r="O992" s="2"/>
      <c r="P992" s="2"/>
      <c r="Q992" s="2"/>
      <c r="R992" s="2"/>
      <c r="S992" s="2"/>
      <c r="T992" s="2"/>
      <c r="U992" s="2"/>
      <c r="V992" s="2"/>
      <c r="W992" s="2"/>
      <c r="X992" s="2"/>
      <c r="Y992" s="2"/>
      <c r="Z992" s="2"/>
    </row>
    <row r="993" spans="1:26" ht="15" customHeight="1">
      <c r="A993" s="2"/>
      <c r="B993" s="9"/>
      <c r="C993" s="3"/>
      <c r="D993" s="2"/>
      <c r="E993" s="2"/>
      <c r="F993" s="2"/>
      <c r="G993" s="2"/>
      <c r="H993" s="2"/>
      <c r="I993" s="2"/>
      <c r="J993" s="2"/>
      <c r="K993" s="2"/>
      <c r="L993" s="2"/>
      <c r="M993" s="2"/>
      <c r="N993" s="2"/>
      <c r="O993" s="2"/>
      <c r="P993" s="2"/>
      <c r="Q993" s="2"/>
      <c r="R993" s="2"/>
      <c r="S993" s="2"/>
      <c r="T993" s="2"/>
      <c r="U993" s="2"/>
      <c r="V993" s="2"/>
      <c r="W993" s="2"/>
      <c r="X993" s="2"/>
      <c r="Y993" s="2"/>
      <c r="Z993" s="2"/>
    </row>
    <row r="994" spans="1:26" ht="15" customHeight="1">
      <c r="A994" s="2"/>
      <c r="B994" s="9"/>
      <c r="C994" s="3"/>
      <c r="D994" s="2"/>
      <c r="E994" s="2"/>
      <c r="F994" s="2"/>
      <c r="G994" s="2"/>
      <c r="H994" s="2"/>
      <c r="I994" s="2"/>
      <c r="J994" s="2"/>
      <c r="K994" s="2"/>
      <c r="L994" s="2"/>
      <c r="M994" s="2"/>
      <c r="N994" s="2"/>
      <c r="O994" s="2"/>
      <c r="P994" s="2"/>
      <c r="Q994" s="2"/>
      <c r="R994" s="2"/>
      <c r="S994" s="2"/>
      <c r="T994" s="2"/>
      <c r="U994" s="2"/>
      <c r="V994" s="2"/>
      <c r="W994" s="2"/>
      <c r="X994" s="2"/>
      <c r="Y994" s="2"/>
      <c r="Z994" s="2"/>
    </row>
    <row r="995" spans="1:26" ht="15" customHeight="1">
      <c r="A995" s="2"/>
      <c r="B995" s="9"/>
      <c r="C995" s="3"/>
      <c r="D995" s="2"/>
      <c r="E995" s="2"/>
      <c r="F995" s="2"/>
      <c r="G995" s="2"/>
      <c r="H995" s="2"/>
      <c r="I995" s="2"/>
      <c r="J995" s="2"/>
      <c r="K995" s="2"/>
      <c r="L995" s="2"/>
      <c r="M995" s="2"/>
      <c r="N995" s="2"/>
      <c r="O995" s="2"/>
      <c r="P995" s="2"/>
      <c r="Q995" s="2"/>
      <c r="R995" s="2"/>
      <c r="S995" s="2"/>
      <c r="T995" s="2"/>
      <c r="U995" s="2"/>
      <c r="V995" s="2"/>
      <c r="W995" s="2"/>
      <c r="X995" s="2"/>
      <c r="Y995" s="2"/>
      <c r="Z995" s="2"/>
    </row>
    <row r="996" spans="1:26" ht="15" customHeight="1">
      <c r="A996" s="2"/>
      <c r="B996" s="9"/>
      <c r="C996" s="3"/>
      <c r="D996" s="2"/>
      <c r="E996" s="2"/>
      <c r="F996" s="2"/>
      <c r="G996" s="2"/>
      <c r="H996" s="2"/>
      <c r="I996" s="2"/>
      <c r="J996" s="2"/>
      <c r="K996" s="2"/>
      <c r="L996" s="2"/>
      <c r="M996" s="2"/>
      <c r="N996" s="2"/>
      <c r="O996" s="2"/>
      <c r="P996" s="2"/>
      <c r="Q996" s="2"/>
      <c r="R996" s="2"/>
      <c r="S996" s="2"/>
      <c r="T996" s="2"/>
      <c r="U996" s="2"/>
      <c r="V996" s="2"/>
      <c r="W996" s="2"/>
      <c r="X996" s="2"/>
      <c r="Y996" s="2"/>
      <c r="Z996" s="2"/>
    </row>
    <row r="997" spans="1:26" ht="15" customHeight="1">
      <c r="A997" s="2"/>
      <c r="B997" s="9"/>
      <c r="C997" s="3"/>
      <c r="D997" s="2"/>
      <c r="E997" s="2"/>
      <c r="F997" s="2"/>
      <c r="G997" s="2"/>
      <c r="H997" s="2"/>
      <c r="I997" s="2"/>
      <c r="J997" s="2"/>
      <c r="K997" s="2"/>
      <c r="L997" s="2"/>
      <c r="M997" s="2"/>
      <c r="N997" s="2"/>
      <c r="O997" s="2"/>
      <c r="P997" s="2"/>
      <c r="Q997" s="2"/>
      <c r="R997" s="2"/>
      <c r="S997" s="2"/>
      <c r="T997" s="2"/>
      <c r="U997" s="2"/>
      <c r="V997" s="2"/>
      <c r="W997" s="2"/>
      <c r="X997" s="2"/>
      <c r="Y997" s="2"/>
      <c r="Z997" s="2"/>
    </row>
    <row r="998" spans="1:26" ht="15" customHeight="1">
      <c r="A998" s="2"/>
      <c r="B998" s="9"/>
      <c r="C998" s="3"/>
      <c r="D998" s="2"/>
      <c r="E998" s="2"/>
      <c r="F998" s="2"/>
      <c r="G998" s="2"/>
      <c r="H998" s="2"/>
      <c r="I998" s="2"/>
      <c r="J998" s="2"/>
      <c r="K998" s="2"/>
      <c r="L998" s="2"/>
      <c r="M998" s="2"/>
      <c r="N998" s="2"/>
      <c r="O998" s="2"/>
      <c r="P998" s="2"/>
      <c r="Q998" s="2"/>
      <c r="R998" s="2"/>
      <c r="S998" s="2"/>
      <c r="T998" s="2"/>
      <c r="U998" s="2"/>
      <c r="V998" s="2"/>
      <c r="W998" s="2"/>
      <c r="X998" s="2"/>
      <c r="Y998" s="2"/>
      <c r="Z998" s="2"/>
    </row>
    <row r="999" spans="1:26" ht="15" customHeight="1">
      <c r="A999" s="2"/>
      <c r="B999" s="9"/>
      <c r="C999" s="3"/>
      <c r="D999" s="2"/>
      <c r="E999" s="2"/>
      <c r="F999" s="2"/>
      <c r="G999" s="2"/>
      <c r="H999" s="2"/>
      <c r="I999" s="2"/>
      <c r="J999" s="2"/>
      <c r="K999" s="2"/>
      <c r="L999" s="2"/>
      <c r="M999" s="2"/>
      <c r="N999" s="2"/>
      <c r="O999" s="2"/>
      <c r="P999" s="2"/>
      <c r="Q999" s="2"/>
      <c r="R999" s="2"/>
      <c r="S999" s="2"/>
      <c r="T999" s="2"/>
      <c r="U999" s="2"/>
      <c r="V999" s="2"/>
      <c r="W999" s="2"/>
      <c r="X999" s="2"/>
      <c r="Y999" s="2"/>
      <c r="Z999" s="2"/>
    </row>
    <row r="1000" spans="1:26" ht="15" customHeight="1">
      <c r="A1000" s="2"/>
      <c r="B1000" s="9"/>
      <c r="C1000" s="3"/>
      <c r="D1000" s="2"/>
      <c r="E1000" s="2"/>
      <c r="F1000" s="2"/>
      <c r="G1000" s="2"/>
      <c r="H1000" s="2"/>
      <c r="I1000" s="2"/>
      <c r="J1000" s="2"/>
      <c r="K1000" s="2"/>
      <c r="L1000" s="2"/>
      <c r="M1000" s="2"/>
      <c r="N1000" s="2"/>
      <c r="O1000" s="2"/>
      <c r="P1000" s="2"/>
      <c r="Q1000" s="2"/>
      <c r="R1000" s="2"/>
      <c r="S1000" s="2"/>
      <c r="T1000" s="2"/>
      <c r="U1000" s="2"/>
      <c r="V1000" s="2"/>
      <c r="W1000" s="2"/>
      <c r="X1000" s="2"/>
      <c r="Y1000" s="2"/>
      <c r="Z1000" s="2"/>
    </row>
    <row r="1001" spans="1:26" ht="15" customHeight="1">
      <c r="A1001" s="2"/>
      <c r="B1001" s="9"/>
      <c r="C1001" s="3"/>
      <c r="D1001" s="2"/>
      <c r="E1001" s="2"/>
      <c r="F1001" s="2"/>
      <c r="G1001" s="2"/>
      <c r="H1001" s="2"/>
      <c r="I1001" s="2"/>
      <c r="J1001" s="2"/>
      <c r="K1001" s="2"/>
      <c r="L1001" s="2"/>
      <c r="M1001" s="2"/>
      <c r="N1001" s="2"/>
      <c r="O1001" s="2"/>
      <c r="P1001" s="2"/>
      <c r="Q1001" s="2"/>
      <c r="R1001" s="2"/>
      <c r="S1001" s="2"/>
      <c r="T1001" s="2"/>
      <c r="U1001" s="2"/>
      <c r="V1001" s="2"/>
      <c r="W1001" s="2"/>
      <c r="X1001" s="2"/>
      <c r="Y1001" s="2"/>
      <c r="Z1001" s="2"/>
    </row>
    <row r="1002" spans="1:26" ht="12.75" customHeight="1">
      <c r="A1002" s="2"/>
      <c r="B1002" s="9"/>
      <c r="C1002" s="3"/>
      <c r="D1002" s="2"/>
      <c r="E1002" s="2"/>
      <c r="F1002" s="2"/>
      <c r="G1002" s="2"/>
      <c r="H1002" s="2"/>
      <c r="I1002" s="2"/>
      <c r="J1002" s="2"/>
      <c r="K1002" s="2"/>
      <c r="L1002" s="2"/>
      <c r="M1002" s="2"/>
      <c r="N1002" s="2"/>
      <c r="O1002" s="2"/>
      <c r="P1002" s="2"/>
      <c r="Q1002" s="2"/>
      <c r="R1002" s="2"/>
      <c r="S1002" s="2"/>
      <c r="T1002" s="2"/>
      <c r="U1002" s="2"/>
      <c r="V1002" s="2"/>
      <c r="W1002" s="2"/>
      <c r="X1002" s="2"/>
      <c r="Y1002" s="2"/>
      <c r="Z1002" s="2"/>
    </row>
  </sheetData>
  <mergeCells count="1">
    <mergeCell ref="D6:D7"/>
  </mergeCells>
  <dataValidations count="1">
    <dataValidation type="list" allowBlank="1" showInputMessage="1" showErrorMessage="1" prompt=" - " sqref="B6" xr:uid="{00000000-0002-0000-0000-000000000000}">
      <formula1>"I'm new,N/A"</formula1>
    </dataValidation>
  </dataValidations>
  <pageMargins left="0.7" right="0.7" top="0.75" bottom="0.75" header="0" footer="0"/>
  <pageSetup orientation="landscape"/>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tabColor rgb="FF969696"/>
  </sheetPr>
  <dimension ref="A1:Y1527"/>
  <sheetViews>
    <sheetView showGridLines="0" tabSelected="1" topLeftCell="A552" zoomScale="90" zoomScaleNormal="90" workbookViewId="0">
      <selection activeCell="D570" sqref="D570"/>
    </sheetView>
  </sheetViews>
  <sheetFormatPr defaultColWidth="11.21875" defaultRowHeight="15" customHeight="1"/>
  <cols>
    <col min="1" max="1" width="5.88671875" customWidth="1"/>
    <col min="2" max="2" width="2.44140625" customWidth="1"/>
    <col min="3" max="3" width="6.88671875" customWidth="1"/>
    <col min="4" max="4" width="53" customWidth="1"/>
    <col min="5" max="14" width="10.33203125" customWidth="1"/>
    <col min="15" max="15" width="12.6640625" customWidth="1"/>
    <col min="16" max="17" width="10.33203125" customWidth="1"/>
    <col min="18" max="25" width="8.88671875" customWidth="1"/>
  </cols>
  <sheetData>
    <row r="1" spans="1:25" ht="19.5" customHeight="1">
      <c r="A1" s="10"/>
      <c r="B1" s="11"/>
      <c r="C1" s="10" t="s">
        <v>10</v>
      </c>
      <c r="D1" s="11"/>
      <c r="E1" s="10"/>
      <c r="F1" s="10"/>
      <c r="G1" s="10"/>
      <c r="H1" s="10"/>
      <c r="I1" s="10"/>
      <c r="J1" s="10"/>
      <c r="K1" s="10"/>
      <c r="L1" s="10"/>
      <c r="M1" s="10"/>
      <c r="N1" s="10"/>
      <c r="O1" s="10"/>
      <c r="P1" s="10"/>
      <c r="Q1" s="10"/>
      <c r="R1" s="11"/>
      <c r="S1" s="11"/>
      <c r="T1" s="11"/>
      <c r="U1" s="11"/>
      <c r="V1" s="12"/>
      <c r="W1" s="12"/>
      <c r="X1" s="11"/>
      <c r="Y1" s="11"/>
    </row>
    <row r="2" spans="1:25" ht="19.5" customHeight="1">
      <c r="A2" s="10"/>
      <c r="B2" s="11"/>
      <c r="C2" s="10" t="s">
        <v>11</v>
      </c>
      <c r="D2" s="11"/>
      <c r="E2" s="10"/>
      <c r="F2" s="10"/>
      <c r="G2" s="10"/>
      <c r="H2" s="10"/>
      <c r="I2" s="10"/>
      <c r="J2" s="10"/>
      <c r="K2" s="10"/>
      <c r="L2" s="10"/>
      <c r="M2" s="10"/>
      <c r="N2" s="10"/>
      <c r="O2" s="10"/>
      <c r="P2" s="10"/>
      <c r="Q2" s="10"/>
      <c r="R2" s="11"/>
      <c r="S2" s="11"/>
      <c r="T2" s="11"/>
      <c r="U2" s="11"/>
      <c r="V2" s="11"/>
      <c r="W2" s="11"/>
      <c r="X2" s="11"/>
      <c r="Y2" s="11"/>
    </row>
    <row r="3" spans="1:25" ht="19.5" customHeight="1">
      <c r="A3" s="10"/>
      <c r="B3" s="11"/>
      <c r="C3" s="13"/>
      <c r="D3" s="11"/>
      <c r="E3" s="10"/>
      <c r="F3" s="10"/>
      <c r="G3" s="10"/>
      <c r="H3" s="10"/>
      <c r="I3" s="10"/>
      <c r="J3" s="10"/>
      <c r="K3" s="10"/>
      <c r="L3" s="10"/>
      <c r="M3" s="10"/>
      <c r="N3" s="10"/>
      <c r="O3" s="10"/>
      <c r="P3" s="10"/>
      <c r="Q3" s="10"/>
      <c r="R3" s="11"/>
      <c r="S3" s="11"/>
      <c r="T3" s="11"/>
      <c r="U3" s="11"/>
      <c r="V3" s="11"/>
      <c r="W3" s="11"/>
      <c r="X3" s="11"/>
      <c r="Y3" s="11"/>
    </row>
    <row r="4" spans="1:25" ht="24.75" customHeight="1">
      <c r="A4" s="587" t="s">
        <v>12</v>
      </c>
      <c r="B4" s="624"/>
      <c r="C4" s="624"/>
      <c r="D4" s="624"/>
      <c r="E4" s="624"/>
      <c r="F4" s="624"/>
      <c r="G4" s="624"/>
      <c r="H4" s="624"/>
      <c r="I4" s="624"/>
      <c r="J4" s="624"/>
      <c r="K4" s="624"/>
      <c r="L4" s="14"/>
      <c r="M4" s="14"/>
      <c r="N4" s="14"/>
      <c r="O4" s="15"/>
      <c r="P4" s="10"/>
      <c r="Q4" s="10"/>
      <c r="R4" s="11"/>
      <c r="S4" s="11"/>
      <c r="T4" s="11"/>
      <c r="U4" s="11"/>
      <c r="V4" s="11"/>
      <c r="W4" s="11"/>
      <c r="X4" s="11"/>
      <c r="Y4" s="11"/>
    </row>
    <row r="5" spans="1:25" ht="30" customHeight="1">
      <c r="A5" s="587" t="s">
        <v>13</v>
      </c>
      <c r="B5" s="624"/>
      <c r="C5" s="624"/>
      <c r="D5" s="624"/>
      <c r="E5" s="624"/>
      <c r="F5" s="624"/>
      <c r="G5" s="624"/>
      <c r="H5" s="624"/>
      <c r="I5" s="624"/>
      <c r="J5" s="624"/>
      <c r="K5" s="624"/>
      <c r="L5" s="16"/>
      <c r="M5" s="14"/>
      <c r="N5" s="14"/>
      <c r="O5" s="15"/>
      <c r="P5" s="10"/>
      <c r="Q5" s="10"/>
      <c r="R5" s="11"/>
      <c r="S5" s="11"/>
      <c r="T5" s="11"/>
      <c r="U5" s="11"/>
      <c r="V5" s="11"/>
      <c r="W5" s="11"/>
      <c r="X5" s="11"/>
      <c r="Y5" s="11"/>
    </row>
    <row r="6" spans="1:25" ht="19.5" customHeight="1">
      <c r="A6" s="10"/>
      <c r="B6" s="11"/>
      <c r="C6" s="11"/>
      <c r="D6" s="11"/>
      <c r="E6" s="10"/>
      <c r="F6" s="10"/>
      <c r="G6" s="10"/>
      <c r="H6" s="10"/>
      <c r="I6" s="10"/>
      <c r="J6" s="10"/>
      <c r="K6" s="10"/>
      <c r="L6" s="10"/>
      <c r="M6" s="10"/>
      <c r="N6" s="10"/>
      <c r="O6" s="10"/>
      <c r="P6" s="10"/>
      <c r="Q6" s="10"/>
      <c r="R6" s="11"/>
      <c r="S6" s="11"/>
      <c r="T6" s="12"/>
      <c r="U6" s="12"/>
      <c r="V6" s="12"/>
      <c r="W6" s="12"/>
      <c r="X6" s="11"/>
      <c r="Y6" s="11"/>
    </row>
    <row r="7" spans="1:25" ht="30" customHeight="1">
      <c r="A7" s="10"/>
      <c r="B7" s="11"/>
      <c r="C7" s="17" t="s">
        <v>14</v>
      </c>
      <c r="D7" s="18" t="s">
        <v>15</v>
      </c>
      <c r="E7" s="19"/>
      <c r="F7" s="19"/>
      <c r="G7" s="20" t="s">
        <v>16</v>
      </c>
      <c r="H7" s="21" t="s">
        <v>17</v>
      </c>
      <c r="I7" s="10"/>
      <c r="J7" s="10"/>
      <c r="K7" s="10"/>
      <c r="L7" s="10"/>
      <c r="M7" s="10"/>
      <c r="N7" s="10"/>
      <c r="O7" s="10"/>
      <c r="P7" s="10"/>
      <c r="Q7" s="10"/>
      <c r="R7" s="11"/>
      <c r="S7" s="11"/>
      <c r="T7" s="12"/>
      <c r="U7" s="12"/>
      <c r="V7" s="12"/>
      <c r="W7" s="12"/>
      <c r="X7" s="11"/>
      <c r="Y7" s="11"/>
    </row>
    <row r="8" spans="1:25" ht="19.5" customHeight="1">
      <c r="A8" s="10"/>
      <c r="B8" s="11"/>
      <c r="C8" s="10"/>
      <c r="D8" s="11"/>
      <c r="E8" s="10"/>
      <c r="F8" s="10"/>
      <c r="G8" s="10"/>
      <c r="H8" s="10"/>
      <c r="I8" s="10"/>
      <c r="J8" s="22"/>
      <c r="K8" s="22"/>
      <c r="L8" s="10"/>
      <c r="M8" s="10"/>
      <c r="N8" s="10"/>
      <c r="O8" s="10"/>
      <c r="P8" s="10"/>
      <c r="Q8" s="10"/>
      <c r="R8" s="11"/>
      <c r="S8" s="11"/>
      <c r="T8" s="12"/>
      <c r="U8" s="12"/>
      <c r="V8" s="12"/>
      <c r="W8" s="12"/>
      <c r="X8" s="11"/>
      <c r="Y8" s="11"/>
    </row>
    <row r="9" spans="1:25" ht="19.5" customHeight="1">
      <c r="A9" s="10"/>
      <c r="B9" s="10"/>
      <c r="C9" s="23" t="s">
        <v>18</v>
      </c>
      <c r="D9" s="24"/>
      <c r="E9" s="344" t="s">
        <v>19</v>
      </c>
      <c r="F9" s="344" t="s">
        <v>20</v>
      </c>
      <c r="G9" s="344">
        <v>3</v>
      </c>
      <c r="H9" s="344">
        <v>4</v>
      </c>
      <c r="I9" s="344">
        <v>5</v>
      </c>
      <c r="J9" s="25">
        <v>6</v>
      </c>
      <c r="K9" s="345"/>
      <c r="L9" s="10"/>
      <c r="M9" s="10"/>
      <c r="N9" s="10"/>
      <c r="O9" s="11"/>
      <c r="P9" s="11"/>
      <c r="Q9" s="12"/>
      <c r="R9" s="12"/>
      <c r="S9" s="12"/>
      <c r="T9" s="12"/>
      <c r="U9" s="11"/>
      <c r="V9" s="11"/>
      <c r="W9" s="11"/>
      <c r="X9" s="11"/>
      <c r="Y9" s="11"/>
    </row>
    <row r="10" spans="1:25" ht="19.5" customHeight="1">
      <c r="A10" s="10"/>
      <c r="B10" s="10"/>
      <c r="C10" s="23" t="s">
        <v>21</v>
      </c>
      <c r="D10" s="23"/>
      <c r="E10" s="346"/>
      <c r="F10" s="346"/>
      <c r="G10" s="344"/>
      <c r="H10" s="25"/>
      <c r="I10" s="346"/>
      <c r="J10" s="347"/>
      <c r="K10" s="345"/>
      <c r="L10" s="10"/>
      <c r="M10" s="10"/>
      <c r="N10" s="10"/>
      <c r="O10" s="11"/>
      <c r="P10" s="11"/>
      <c r="Q10" s="12"/>
      <c r="R10" s="12"/>
      <c r="S10" s="12"/>
      <c r="T10" s="12"/>
      <c r="U10" s="11"/>
      <c r="V10" s="11"/>
      <c r="W10" s="11"/>
      <c r="X10" s="11"/>
      <c r="Y10" s="11"/>
    </row>
    <row r="11" spans="1:25" ht="19.5" customHeight="1">
      <c r="A11" s="10"/>
      <c r="B11" s="10"/>
      <c r="C11" s="11"/>
      <c r="D11" s="10"/>
      <c r="E11" s="348"/>
      <c r="F11" s="348"/>
      <c r="G11" s="26" t="s">
        <v>22</v>
      </c>
      <c r="H11" s="26"/>
      <c r="I11" s="348"/>
      <c r="J11" s="349"/>
      <c r="K11" s="345"/>
      <c r="L11" s="10"/>
      <c r="M11" s="10"/>
      <c r="N11" s="10"/>
      <c r="O11" s="11"/>
      <c r="P11" s="11"/>
      <c r="Q11" s="12"/>
      <c r="R11" s="12"/>
      <c r="S11" s="12"/>
      <c r="T11" s="12"/>
      <c r="U11" s="11"/>
      <c r="V11" s="11"/>
      <c r="W11" s="11"/>
      <c r="X11" s="11"/>
      <c r="Y11" s="11"/>
    </row>
    <row r="12" spans="1:25" ht="19.5" customHeight="1">
      <c r="A12" s="10"/>
      <c r="B12" s="10"/>
      <c r="C12" s="11"/>
      <c r="D12" s="10"/>
      <c r="E12" s="348" t="s">
        <v>23</v>
      </c>
      <c r="F12" s="348" t="s">
        <v>24</v>
      </c>
      <c r="G12" s="348" t="s">
        <v>25</v>
      </c>
      <c r="H12" s="26" t="s">
        <v>26</v>
      </c>
      <c r="I12" s="348" t="s">
        <v>27</v>
      </c>
      <c r="J12" s="349"/>
      <c r="K12" s="10"/>
      <c r="L12" s="10"/>
      <c r="M12" s="10"/>
      <c r="N12" s="10"/>
      <c r="O12" s="11"/>
      <c r="P12" s="11"/>
      <c r="Q12" s="12"/>
      <c r="R12" s="12"/>
      <c r="S12" s="12"/>
      <c r="T12" s="12"/>
      <c r="U12" s="11"/>
      <c r="V12" s="11"/>
      <c r="W12" s="11"/>
      <c r="X12" s="11"/>
      <c r="Y12" s="11"/>
    </row>
    <row r="13" spans="1:25" ht="19.5" customHeight="1">
      <c r="A13" s="23"/>
      <c r="B13" s="13"/>
      <c r="C13" s="23" t="s">
        <v>28</v>
      </c>
      <c r="D13" s="11"/>
      <c r="E13" s="27" t="s">
        <v>29</v>
      </c>
      <c r="F13" s="27" t="s">
        <v>30</v>
      </c>
      <c r="G13" s="27" t="s">
        <v>31</v>
      </c>
      <c r="H13" s="27" t="s">
        <v>32</v>
      </c>
      <c r="I13" s="27" t="s">
        <v>33</v>
      </c>
      <c r="J13" s="27" t="s">
        <v>34</v>
      </c>
      <c r="K13" s="10"/>
      <c r="L13" s="10"/>
      <c r="M13" s="10"/>
      <c r="N13" s="10"/>
      <c r="O13" s="11"/>
      <c r="P13" s="11"/>
      <c r="Q13" s="12"/>
      <c r="R13" s="12"/>
      <c r="S13" s="12"/>
      <c r="T13" s="12"/>
      <c r="U13" s="11"/>
      <c r="V13" s="11"/>
      <c r="W13" s="11"/>
      <c r="X13" s="11"/>
      <c r="Y13" s="11"/>
    </row>
    <row r="14" spans="1:25" ht="30" customHeight="1">
      <c r="A14" s="23" t="s">
        <v>35</v>
      </c>
      <c r="B14" s="23"/>
      <c r="C14" s="23" t="s">
        <v>36</v>
      </c>
      <c r="D14" s="23" t="s">
        <v>37</v>
      </c>
      <c r="E14" s="10"/>
      <c r="F14" s="10"/>
      <c r="G14" s="10"/>
      <c r="H14" s="10"/>
      <c r="I14" s="10"/>
      <c r="J14" s="10"/>
      <c r="K14" s="10"/>
      <c r="L14" s="10"/>
      <c r="M14" s="10"/>
      <c r="N14" s="10"/>
      <c r="O14" s="11"/>
      <c r="P14" s="11"/>
      <c r="Q14" s="12"/>
      <c r="R14" s="12"/>
      <c r="S14" s="12"/>
      <c r="T14" s="12"/>
      <c r="U14" s="11"/>
      <c r="V14" s="11"/>
      <c r="W14" s="11"/>
      <c r="X14" s="11"/>
      <c r="Y14" s="11"/>
    </row>
    <row r="15" spans="1:25" ht="19.5" customHeight="1">
      <c r="A15" s="28">
        <v>15</v>
      </c>
      <c r="B15" s="350"/>
      <c r="C15" s="351">
        <v>10</v>
      </c>
      <c r="D15" s="133" t="s">
        <v>38</v>
      </c>
      <c r="E15" s="29"/>
      <c r="F15" s="29"/>
      <c r="G15" s="29"/>
      <c r="H15" s="29"/>
      <c r="I15" s="133"/>
      <c r="J15" s="30">
        <f t="shared" ref="J15:J16" si="0">ROUND(I15,0)</f>
        <v>0</v>
      </c>
      <c r="K15" s="345"/>
      <c r="L15" s="10"/>
      <c r="M15" s="10"/>
      <c r="N15" s="10"/>
      <c r="O15" s="11"/>
      <c r="P15" s="11"/>
      <c r="Q15" s="11"/>
      <c r="R15" s="11"/>
      <c r="S15" s="11"/>
      <c r="T15" s="11"/>
      <c r="U15" s="11"/>
      <c r="V15" s="11"/>
      <c r="W15" s="11"/>
      <c r="X15" s="11"/>
      <c r="Y15" s="11"/>
    </row>
    <row r="16" spans="1:25" ht="19.5" customHeight="1">
      <c r="A16" s="28">
        <v>16</v>
      </c>
      <c r="B16" s="350"/>
      <c r="C16" s="351">
        <v>20</v>
      </c>
      <c r="D16" s="133" t="s">
        <v>39</v>
      </c>
      <c r="E16" s="29"/>
      <c r="F16" s="29"/>
      <c r="G16" s="29"/>
      <c r="H16" s="29"/>
      <c r="I16" s="133"/>
      <c r="J16" s="30">
        <f t="shared" si="0"/>
        <v>0</v>
      </c>
      <c r="K16" s="345"/>
      <c r="L16" s="10"/>
      <c r="M16" s="10"/>
      <c r="N16" s="10"/>
      <c r="O16" s="11"/>
      <c r="P16" s="11"/>
      <c r="Q16" s="11"/>
      <c r="R16" s="11"/>
      <c r="S16" s="11"/>
      <c r="T16" s="11"/>
      <c r="U16" s="11"/>
      <c r="V16" s="11"/>
      <c r="W16" s="11"/>
      <c r="X16" s="11"/>
      <c r="Y16" s="11"/>
    </row>
    <row r="17" spans="1:25" ht="19.5" customHeight="1">
      <c r="A17" s="28">
        <v>17</v>
      </c>
      <c r="B17" s="350"/>
      <c r="C17" s="351">
        <v>30</v>
      </c>
      <c r="D17" s="133" t="s">
        <v>40</v>
      </c>
      <c r="E17" s="133"/>
      <c r="F17" s="133"/>
      <c r="G17" s="133"/>
      <c r="H17" s="133"/>
      <c r="I17" s="133">
        <v>43058.15</v>
      </c>
      <c r="J17" s="30">
        <f t="shared" ref="J17:J19" si="1">ROUND(SUM(E17:I17),0)</f>
        <v>43058</v>
      </c>
      <c r="K17" s="345"/>
      <c r="L17" s="10"/>
      <c r="M17" s="10"/>
      <c r="N17" s="10"/>
      <c r="O17" s="11"/>
      <c r="P17" s="11"/>
      <c r="Q17" s="11"/>
      <c r="R17" s="11"/>
      <c r="S17" s="11"/>
      <c r="T17" s="11"/>
      <c r="U17" s="11"/>
      <c r="V17" s="11"/>
      <c r="W17" s="11"/>
      <c r="X17" s="11"/>
      <c r="Y17" s="11"/>
    </row>
    <row r="18" spans="1:25" ht="19.5" customHeight="1">
      <c r="A18" s="28">
        <v>18</v>
      </c>
      <c r="B18" s="350"/>
      <c r="C18" s="351">
        <v>40</v>
      </c>
      <c r="D18" s="133" t="s">
        <v>41</v>
      </c>
      <c r="E18" s="133"/>
      <c r="F18" s="133"/>
      <c r="G18" s="133"/>
      <c r="H18" s="133"/>
      <c r="I18" s="133"/>
      <c r="J18" s="30">
        <f t="shared" si="1"/>
        <v>0</v>
      </c>
      <c r="K18" s="345"/>
      <c r="L18" s="31"/>
      <c r="M18" s="10"/>
      <c r="N18" s="10"/>
      <c r="O18" s="11"/>
      <c r="P18" s="11"/>
      <c r="Q18" s="11"/>
      <c r="R18" s="11"/>
      <c r="S18" s="11"/>
      <c r="T18" s="11"/>
      <c r="U18" s="11"/>
      <c r="V18" s="11"/>
      <c r="W18" s="11"/>
      <c r="X18" s="11"/>
      <c r="Y18" s="11"/>
    </row>
    <row r="19" spans="1:25" ht="19.5" customHeight="1">
      <c r="A19" s="28">
        <v>19</v>
      </c>
      <c r="B19" s="350"/>
      <c r="C19" s="351">
        <v>50</v>
      </c>
      <c r="D19" s="133" t="s">
        <v>42</v>
      </c>
      <c r="E19" s="133"/>
      <c r="F19" s="133"/>
      <c r="G19" s="133"/>
      <c r="H19" s="133"/>
      <c r="I19" s="133"/>
      <c r="J19" s="30">
        <f t="shared" si="1"/>
        <v>0</v>
      </c>
      <c r="K19" s="345"/>
      <c r="L19" s="31"/>
      <c r="M19" s="10"/>
      <c r="N19" s="10"/>
      <c r="O19" s="11"/>
      <c r="P19" s="11"/>
      <c r="Q19" s="11"/>
      <c r="R19" s="11"/>
      <c r="S19" s="11"/>
      <c r="T19" s="11"/>
      <c r="U19" s="11"/>
      <c r="V19" s="11"/>
      <c r="W19" s="11"/>
      <c r="X19" s="11"/>
      <c r="Y19" s="11"/>
    </row>
    <row r="20" spans="1:25" ht="19.5" customHeight="1">
      <c r="A20" s="28">
        <v>20</v>
      </c>
      <c r="B20" s="350"/>
      <c r="C20" s="351">
        <v>60</v>
      </c>
      <c r="D20" s="133" t="s">
        <v>43</v>
      </c>
      <c r="E20" s="29"/>
      <c r="F20" s="29"/>
      <c r="G20" s="29"/>
      <c r="H20" s="29"/>
      <c r="I20" s="133">
        <v>27209.26</v>
      </c>
      <c r="J20" s="30">
        <f>ROUND(I20,0)</f>
        <v>27209</v>
      </c>
      <c r="K20" s="345"/>
      <c r="L20" s="31"/>
      <c r="M20" s="10"/>
      <c r="N20" s="10"/>
      <c r="O20" s="11"/>
      <c r="P20" s="11"/>
      <c r="Q20" s="11"/>
      <c r="R20" s="11"/>
      <c r="S20" s="11"/>
      <c r="T20" s="11"/>
      <c r="U20" s="11"/>
      <c r="V20" s="11"/>
      <c r="W20" s="11"/>
      <c r="X20" s="11"/>
      <c r="Y20" s="11"/>
    </row>
    <row r="21" spans="1:25" ht="19.5" customHeight="1">
      <c r="A21" s="28">
        <v>21</v>
      </c>
      <c r="B21" s="350"/>
      <c r="C21" s="32">
        <v>70</v>
      </c>
      <c r="D21" s="33" t="s">
        <v>44</v>
      </c>
      <c r="E21" s="133"/>
      <c r="F21" s="133"/>
      <c r="G21" s="133"/>
      <c r="H21" s="133"/>
      <c r="I21" s="133"/>
      <c r="J21" s="30">
        <f>ROUND(SUM(E21:I21),0)</f>
        <v>0</v>
      </c>
      <c r="K21" s="345"/>
      <c r="L21" s="31"/>
      <c r="M21" s="10"/>
      <c r="N21" s="10"/>
      <c r="O21" s="11"/>
      <c r="P21" s="11"/>
      <c r="Q21" s="11"/>
      <c r="R21" s="11"/>
      <c r="S21" s="11"/>
      <c r="T21" s="11"/>
      <c r="U21" s="11"/>
      <c r="V21" s="11"/>
      <c r="W21" s="11"/>
      <c r="X21" s="11"/>
      <c r="Y21" s="11"/>
    </row>
    <row r="22" spans="1:25" ht="19.5" customHeight="1">
      <c r="A22" s="28">
        <v>22</v>
      </c>
      <c r="B22" s="350"/>
      <c r="C22" s="351">
        <v>80</v>
      </c>
      <c r="D22" s="133" t="s">
        <v>45</v>
      </c>
      <c r="E22" s="29"/>
      <c r="F22" s="29"/>
      <c r="G22" s="29"/>
      <c r="H22" s="29"/>
      <c r="I22" s="133"/>
      <c r="J22" s="30">
        <f t="shared" ref="J22:J23" si="2">ROUND(I22,0)</f>
        <v>0</v>
      </c>
      <c r="K22" s="345"/>
      <c r="L22" s="10"/>
      <c r="M22" s="10"/>
      <c r="N22" s="10"/>
      <c r="O22" s="11"/>
      <c r="P22" s="11"/>
      <c r="Q22" s="11"/>
      <c r="R22" s="11"/>
      <c r="S22" s="11"/>
      <c r="T22" s="11"/>
      <c r="U22" s="11"/>
      <c r="V22" s="11"/>
      <c r="W22" s="11"/>
      <c r="X22" s="11"/>
      <c r="Y22" s="11"/>
    </row>
    <row r="23" spans="1:25" ht="19.5" customHeight="1">
      <c r="A23" s="28">
        <v>23</v>
      </c>
      <c r="B23" s="350"/>
      <c r="C23" s="351">
        <v>90</v>
      </c>
      <c r="D23" s="133" t="s">
        <v>46</v>
      </c>
      <c r="E23" s="29"/>
      <c r="F23" s="29"/>
      <c r="G23" s="29"/>
      <c r="H23" s="29"/>
      <c r="I23" s="133"/>
      <c r="J23" s="30">
        <f t="shared" si="2"/>
        <v>0</v>
      </c>
      <c r="K23" s="345"/>
      <c r="L23" s="10"/>
      <c r="M23" s="10"/>
      <c r="N23" s="10"/>
      <c r="O23" s="11"/>
      <c r="P23" s="11"/>
      <c r="Q23" s="11"/>
      <c r="R23" s="11"/>
      <c r="S23" s="11"/>
      <c r="T23" s="11"/>
      <c r="U23" s="11"/>
      <c r="V23" s="11"/>
      <c r="W23" s="11"/>
      <c r="X23" s="11"/>
      <c r="Y23" s="11"/>
    </row>
    <row r="24" spans="1:25" ht="19.5" customHeight="1">
      <c r="A24" s="28">
        <v>24</v>
      </c>
      <c r="B24" s="350"/>
      <c r="C24" s="351">
        <v>100</v>
      </c>
      <c r="D24" s="133" t="s">
        <v>47</v>
      </c>
      <c r="E24" s="133"/>
      <c r="F24" s="133"/>
      <c r="G24" s="133"/>
      <c r="H24" s="133"/>
      <c r="I24" s="133">
        <v>3798.66</v>
      </c>
      <c r="J24" s="30">
        <f>ROUND(SUM(E24:I24),0)</f>
        <v>3799</v>
      </c>
      <c r="K24" s="345"/>
      <c r="L24" s="10"/>
      <c r="M24" s="10"/>
      <c r="N24" s="10"/>
      <c r="O24" s="34"/>
      <c r="P24" s="11"/>
      <c r="Q24" s="11"/>
      <c r="R24" s="11"/>
      <c r="S24" s="11"/>
      <c r="T24" s="11"/>
      <c r="U24" s="11"/>
      <c r="V24" s="11"/>
      <c r="W24" s="11"/>
      <c r="X24" s="11"/>
      <c r="Y24" s="11"/>
    </row>
    <row r="25" spans="1:25" ht="19.5" customHeight="1">
      <c r="A25" s="28">
        <v>25</v>
      </c>
      <c r="B25" s="350"/>
      <c r="C25" s="32">
        <v>101</v>
      </c>
      <c r="D25" s="33" t="s">
        <v>48</v>
      </c>
      <c r="E25" s="29"/>
      <c r="F25" s="133">
        <v>115033.46</v>
      </c>
      <c r="G25" s="29"/>
      <c r="H25" s="29"/>
      <c r="I25" s="29"/>
      <c r="J25" s="30">
        <f>ROUND(F25,0)</f>
        <v>115033</v>
      </c>
      <c r="K25" s="345"/>
      <c r="L25" s="10"/>
      <c r="M25" s="10"/>
      <c r="N25" s="10"/>
      <c r="O25" s="11"/>
      <c r="P25" s="11"/>
      <c r="Q25" s="11"/>
      <c r="R25" s="11"/>
      <c r="S25" s="11"/>
      <c r="T25" s="11"/>
      <c r="U25" s="11"/>
      <c r="V25" s="11"/>
      <c r="W25" s="11"/>
      <c r="X25" s="11"/>
      <c r="Y25" s="11"/>
    </row>
    <row r="26" spans="1:25" ht="19.5" customHeight="1">
      <c r="A26" s="28">
        <v>26</v>
      </c>
      <c r="B26" s="350"/>
      <c r="C26" s="32">
        <v>105</v>
      </c>
      <c r="D26" s="33" t="s">
        <v>49</v>
      </c>
      <c r="E26" s="29"/>
      <c r="F26" s="29"/>
      <c r="G26" s="29"/>
      <c r="H26" s="29"/>
      <c r="I26" s="133"/>
      <c r="J26" s="30">
        <f>ROUND(I26,0)</f>
        <v>0</v>
      </c>
      <c r="K26" s="345"/>
      <c r="L26" s="10"/>
      <c r="M26" s="10"/>
      <c r="N26" s="10"/>
      <c r="O26" s="35"/>
      <c r="P26" s="11"/>
      <c r="Q26" s="11"/>
      <c r="R26" s="11"/>
      <c r="S26" s="11"/>
      <c r="T26" s="11"/>
      <c r="U26" s="11"/>
      <c r="V26" s="11"/>
      <c r="W26" s="11"/>
      <c r="X26" s="11"/>
      <c r="Y26" s="11"/>
    </row>
    <row r="27" spans="1:25" ht="19.5" customHeight="1">
      <c r="A27" s="28">
        <v>27</v>
      </c>
      <c r="B27" s="350"/>
      <c r="C27" s="351">
        <v>110</v>
      </c>
      <c r="D27" s="33" t="s">
        <v>50</v>
      </c>
      <c r="E27" s="30">
        <f>ROUND(SUM(E17:E19)+E21+E24,0)</f>
        <v>0</v>
      </c>
      <c r="F27" s="133">
        <f>ROUND(SUM(F17:F19)+F21+F24+F25,0)</f>
        <v>115033</v>
      </c>
      <c r="G27" s="133">
        <f t="shared" ref="G27:H27" si="3">ROUND(SUM(G17:G19)+G21+G24,0)</f>
        <v>0</v>
      </c>
      <c r="H27" s="133">
        <f t="shared" si="3"/>
        <v>0</v>
      </c>
      <c r="I27" s="133">
        <f>ROUND(SUM(I15:I24)+I26,0)</f>
        <v>74066</v>
      </c>
      <c r="J27" s="30">
        <f>ROUND(SUM(E27:I27),0)</f>
        <v>189099</v>
      </c>
      <c r="K27" s="345"/>
      <c r="L27" s="10"/>
      <c r="M27" s="10"/>
      <c r="N27" s="10"/>
      <c r="O27" s="11"/>
      <c r="P27" s="11"/>
      <c r="Q27" s="11"/>
      <c r="R27" s="11"/>
      <c r="S27" s="11"/>
      <c r="T27" s="11"/>
      <c r="U27" s="11"/>
      <c r="V27" s="11"/>
      <c r="W27" s="11"/>
      <c r="X27" s="11"/>
      <c r="Y27" s="11"/>
    </row>
    <row r="28" spans="1:25" ht="22.5" customHeight="1">
      <c r="A28" s="28"/>
      <c r="B28" s="10"/>
      <c r="C28" s="352"/>
      <c r="D28" s="353" t="s">
        <v>51</v>
      </c>
      <c r="E28" s="10" t="s">
        <v>52</v>
      </c>
      <c r="F28" s="354"/>
      <c r="G28" s="354"/>
      <c r="H28" s="354"/>
      <c r="I28" s="355"/>
      <c r="J28" s="354"/>
      <c r="K28" s="10"/>
      <c r="L28" s="10"/>
      <c r="M28" s="10"/>
      <c r="N28" s="10"/>
      <c r="O28" s="11"/>
      <c r="P28" s="11"/>
      <c r="Q28" s="11"/>
      <c r="R28" s="11"/>
      <c r="S28" s="11"/>
      <c r="T28" s="11"/>
      <c r="U28" s="11"/>
      <c r="V28" s="11"/>
      <c r="W28" s="11"/>
      <c r="X28" s="11"/>
      <c r="Y28" s="11"/>
    </row>
    <row r="29" spans="1:25" ht="19.5" customHeight="1">
      <c r="A29" s="28">
        <v>29</v>
      </c>
      <c r="B29" s="350"/>
      <c r="C29" s="351">
        <v>125</v>
      </c>
      <c r="D29" s="133" t="s">
        <v>53</v>
      </c>
      <c r="E29" s="29"/>
      <c r="F29" s="36"/>
      <c r="G29" s="37"/>
      <c r="H29" s="37"/>
      <c r="I29" s="356">
        <v>8722228</v>
      </c>
      <c r="J29" s="30">
        <f>ROUND(I29,0)</f>
        <v>8722228</v>
      </c>
      <c r="K29" s="345"/>
      <c r="L29" s="10"/>
      <c r="M29" s="10"/>
      <c r="N29" s="10"/>
      <c r="O29" s="38"/>
      <c r="P29" s="11"/>
      <c r="Q29" s="11"/>
      <c r="R29" s="11"/>
      <c r="S29" s="11"/>
      <c r="T29" s="11"/>
      <c r="U29" s="11"/>
      <c r="V29" s="11"/>
      <c r="W29" s="11"/>
      <c r="X29" s="11"/>
      <c r="Y29" s="11"/>
    </row>
    <row r="30" spans="1:25" ht="19.5" customHeight="1">
      <c r="A30" s="28">
        <v>30</v>
      </c>
      <c r="B30" s="350"/>
      <c r="C30" s="351">
        <v>130</v>
      </c>
      <c r="D30" s="133" t="s">
        <v>54</v>
      </c>
      <c r="E30" s="39" t="s">
        <v>55</v>
      </c>
      <c r="F30" s="40"/>
      <c r="G30" s="357"/>
      <c r="H30" s="39" t="s">
        <v>56</v>
      </c>
      <c r="I30" s="39">
        <v>474239</v>
      </c>
      <c r="J30" s="30">
        <f>ROUND(F30+I30,0)</f>
        <v>474239</v>
      </c>
      <c r="K30" s="345"/>
      <c r="L30" s="10"/>
      <c r="M30" s="10"/>
      <c r="N30" s="10"/>
      <c r="O30" s="41"/>
      <c r="P30" s="11"/>
      <c r="Q30" s="11"/>
      <c r="R30" s="11"/>
      <c r="S30" s="11"/>
      <c r="T30" s="11"/>
      <c r="U30" s="11"/>
      <c r="V30" s="11"/>
      <c r="W30" s="11"/>
      <c r="X30" s="11"/>
      <c r="Y30" s="11"/>
    </row>
    <row r="31" spans="1:25" ht="19.5" customHeight="1">
      <c r="A31" s="28">
        <v>31</v>
      </c>
      <c r="B31" s="350"/>
      <c r="C31" s="351">
        <v>140</v>
      </c>
      <c r="D31" s="133" t="s">
        <v>57</v>
      </c>
      <c r="E31" s="29"/>
      <c r="F31" s="36"/>
      <c r="G31" s="357"/>
      <c r="H31" s="37"/>
      <c r="I31" s="356">
        <v>0</v>
      </c>
      <c r="J31" s="30">
        <f>ROUND(I31,0)</f>
        <v>0</v>
      </c>
      <c r="K31" s="345"/>
      <c r="L31" s="10"/>
      <c r="M31" s="10"/>
      <c r="N31" s="10"/>
      <c r="O31" s="11"/>
      <c r="P31" s="11"/>
      <c r="Q31" s="11"/>
      <c r="R31" s="11"/>
      <c r="S31" s="11"/>
      <c r="T31" s="11"/>
      <c r="U31" s="11"/>
      <c r="V31" s="11"/>
      <c r="W31" s="11"/>
      <c r="X31" s="11"/>
      <c r="Y31" s="11"/>
    </row>
    <row r="32" spans="1:25" ht="19.5" customHeight="1">
      <c r="A32" s="28">
        <v>32</v>
      </c>
      <c r="B32" s="350"/>
      <c r="C32" s="351">
        <v>170</v>
      </c>
      <c r="D32" s="133" t="s">
        <v>58</v>
      </c>
      <c r="E32" s="39" t="s">
        <v>59</v>
      </c>
      <c r="F32" s="42">
        <v>94885.402391432464</v>
      </c>
      <c r="G32" s="357"/>
      <c r="H32" s="358" t="s">
        <v>60</v>
      </c>
      <c r="I32" s="359">
        <v>32815</v>
      </c>
      <c r="J32" s="30">
        <f>ROUND(F32+I32,0)</f>
        <v>127700</v>
      </c>
      <c r="K32" s="345"/>
      <c r="L32" s="10"/>
      <c r="M32" s="10"/>
      <c r="N32" s="10"/>
      <c r="O32" s="11"/>
      <c r="P32" s="11"/>
      <c r="Q32" s="11"/>
      <c r="R32" s="11"/>
      <c r="S32" s="11"/>
      <c r="T32" s="11"/>
      <c r="U32" s="11"/>
      <c r="V32" s="11"/>
      <c r="W32" s="11"/>
      <c r="X32" s="11"/>
      <c r="Y32" s="11"/>
    </row>
    <row r="33" spans="1:25" ht="19.5" customHeight="1">
      <c r="A33" s="28">
        <v>33</v>
      </c>
      <c r="B33" s="350"/>
      <c r="C33" s="351">
        <v>180</v>
      </c>
      <c r="D33" s="133" t="s">
        <v>61</v>
      </c>
      <c r="E33" s="29"/>
      <c r="F33" s="37"/>
      <c r="G33" s="357"/>
      <c r="H33" s="37"/>
      <c r="I33" s="359">
        <v>415750</v>
      </c>
      <c r="J33" s="30">
        <f t="shared" ref="J33:J34" si="4">ROUND(I33,0)</f>
        <v>415750</v>
      </c>
      <c r="K33" s="345"/>
      <c r="L33" s="10"/>
      <c r="M33" s="10"/>
      <c r="N33" s="10"/>
      <c r="O33" s="43"/>
      <c r="P33" s="11"/>
      <c r="Q33" s="11"/>
      <c r="R33" s="11"/>
      <c r="S33" s="11"/>
      <c r="T33" s="11"/>
      <c r="U33" s="11"/>
      <c r="V33" s="11"/>
      <c r="W33" s="11"/>
      <c r="X33" s="11"/>
      <c r="Y33" s="11"/>
    </row>
    <row r="34" spans="1:25" ht="19.5" customHeight="1">
      <c r="A34" s="28">
        <v>34</v>
      </c>
      <c r="B34" s="350"/>
      <c r="C34" s="351">
        <v>190</v>
      </c>
      <c r="D34" s="133" t="s">
        <v>62</v>
      </c>
      <c r="E34" s="44"/>
      <c r="F34" s="357"/>
      <c r="G34" s="357"/>
      <c r="H34" s="360"/>
      <c r="I34" s="359">
        <v>0</v>
      </c>
      <c r="J34" s="30">
        <f t="shared" si="4"/>
        <v>0</v>
      </c>
      <c r="K34" s="345"/>
      <c r="L34" s="10"/>
      <c r="M34" s="10"/>
      <c r="N34" s="10"/>
      <c r="O34" s="11"/>
      <c r="P34" s="11"/>
      <c r="Q34" s="11"/>
      <c r="R34" s="11"/>
      <c r="S34" s="11"/>
      <c r="T34" s="11"/>
      <c r="U34" s="11"/>
      <c r="V34" s="11"/>
      <c r="W34" s="11"/>
      <c r="X34" s="11"/>
      <c r="Y34" s="11"/>
    </row>
    <row r="35" spans="1:25" ht="19.5" customHeight="1">
      <c r="A35" s="28">
        <v>35</v>
      </c>
      <c r="B35" s="350"/>
      <c r="C35" s="45">
        <v>200</v>
      </c>
      <c r="D35" s="46" t="s">
        <v>63</v>
      </c>
      <c r="E35" s="361"/>
      <c r="F35" s="362"/>
      <c r="G35" s="362"/>
      <c r="H35" s="362"/>
      <c r="I35" s="363"/>
      <c r="J35" s="30">
        <f>ROUND(SUM(J29:J34),0)</f>
        <v>9739917</v>
      </c>
      <c r="K35" s="345"/>
      <c r="L35" s="10"/>
      <c r="M35" s="10"/>
      <c r="N35" s="10"/>
      <c r="O35" s="11"/>
      <c r="P35" s="11"/>
      <c r="Q35" s="11"/>
      <c r="R35" s="11"/>
      <c r="S35" s="11"/>
      <c r="T35" s="11"/>
      <c r="U35" s="11"/>
      <c r="V35" s="11"/>
      <c r="W35" s="11"/>
      <c r="X35" s="11"/>
      <c r="Y35" s="11"/>
    </row>
    <row r="36" spans="1:25" ht="4.5" customHeight="1">
      <c r="A36" s="28"/>
      <c r="B36" s="10"/>
      <c r="C36" s="10"/>
      <c r="D36" s="23"/>
      <c r="E36" s="47"/>
      <c r="F36" s="47"/>
      <c r="G36" s="28"/>
      <c r="H36" s="28"/>
      <c r="I36" s="28"/>
      <c r="J36" s="28"/>
      <c r="K36" s="10"/>
      <c r="L36" s="10"/>
      <c r="M36" s="10"/>
      <c r="N36" s="10"/>
      <c r="O36" s="11"/>
      <c r="P36" s="11"/>
      <c r="Q36" s="11"/>
      <c r="R36" s="11"/>
      <c r="S36" s="11"/>
      <c r="T36" s="11"/>
      <c r="U36" s="11"/>
      <c r="V36" s="11"/>
      <c r="W36" s="11"/>
      <c r="X36" s="11"/>
      <c r="Y36" s="11"/>
    </row>
    <row r="37" spans="1:25" ht="17.25" customHeight="1">
      <c r="A37" s="28"/>
      <c r="B37" s="48"/>
      <c r="C37" s="364"/>
      <c r="D37" s="23" t="s">
        <v>64</v>
      </c>
      <c r="E37" s="365"/>
      <c r="F37" s="365"/>
      <c r="G37" s="365"/>
      <c r="H37" s="366"/>
      <c r="I37" s="365"/>
      <c r="J37" s="366"/>
      <c r="K37" s="10"/>
      <c r="L37" s="10"/>
      <c r="M37" s="10"/>
      <c r="N37" s="10"/>
      <c r="O37" s="38"/>
      <c r="P37" s="11"/>
      <c r="Q37" s="11"/>
      <c r="R37" s="11"/>
      <c r="S37" s="11"/>
      <c r="T37" s="11"/>
      <c r="U37" s="11"/>
      <c r="V37" s="11"/>
      <c r="W37" s="11"/>
      <c r="X37" s="11"/>
      <c r="Y37" s="11"/>
    </row>
    <row r="38" spans="1:25" ht="19.5" customHeight="1">
      <c r="A38" s="28">
        <v>38</v>
      </c>
      <c r="B38" s="350"/>
      <c r="C38" s="351">
        <v>300</v>
      </c>
      <c r="D38" s="133" t="s">
        <v>65</v>
      </c>
      <c r="E38" s="356">
        <v>225622</v>
      </c>
      <c r="F38" s="356">
        <v>532061</v>
      </c>
      <c r="G38" s="356">
        <v>0</v>
      </c>
      <c r="H38" s="133"/>
      <c r="I38" s="356">
        <v>743125.25</v>
      </c>
      <c r="J38" s="30">
        <f t="shared" ref="J38:J40" si="5">ROUND(SUM(E38:I38),0)</f>
        <v>1500808</v>
      </c>
      <c r="K38" s="345"/>
      <c r="L38" s="10"/>
      <c r="M38" s="10"/>
      <c r="N38" s="10"/>
      <c r="O38" s="11"/>
      <c r="P38" s="11"/>
      <c r="Q38" s="11"/>
      <c r="R38" s="11"/>
      <c r="S38" s="11"/>
      <c r="T38" s="11"/>
      <c r="U38" s="11"/>
      <c r="V38" s="11"/>
      <c r="W38" s="11"/>
      <c r="X38" s="11"/>
      <c r="Y38" s="11"/>
    </row>
    <row r="39" spans="1:25" ht="19.5" customHeight="1">
      <c r="A39" s="28">
        <v>39</v>
      </c>
      <c r="B39" s="350"/>
      <c r="C39" s="351">
        <v>481</v>
      </c>
      <c r="D39" s="133" t="s">
        <v>66</v>
      </c>
      <c r="E39" s="133"/>
      <c r="F39" s="133"/>
      <c r="G39" s="133"/>
      <c r="H39" s="133"/>
      <c r="I39" s="133"/>
      <c r="J39" s="30">
        <f t="shared" si="5"/>
        <v>0</v>
      </c>
      <c r="K39" s="345"/>
      <c r="L39" s="10"/>
      <c r="M39" s="10"/>
      <c r="N39" s="10"/>
      <c r="O39" s="11"/>
      <c r="P39" s="11"/>
      <c r="Q39" s="11"/>
      <c r="R39" s="11"/>
      <c r="S39" s="11"/>
      <c r="T39" s="11"/>
      <c r="U39" s="11"/>
      <c r="V39" s="11"/>
      <c r="W39" s="11"/>
      <c r="X39" s="11"/>
      <c r="Y39" s="11"/>
    </row>
    <row r="40" spans="1:25" ht="19.5" customHeight="1">
      <c r="A40" s="28">
        <v>40</v>
      </c>
      <c r="B40" s="350"/>
      <c r="C40" s="351">
        <v>490</v>
      </c>
      <c r="D40" s="33" t="s">
        <v>67</v>
      </c>
      <c r="E40" s="133">
        <f t="shared" ref="E40:I40" si="6">ROUND(E38+E39,0)</f>
        <v>225622</v>
      </c>
      <c r="F40" s="133">
        <f t="shared" si="6"/>
        <v>532061</v>
      </c>
      <c r="G40" s="133">
        <f t="shared" si="6"/>
        <v>0</v>
      </c>
      <c r="H40" s="133">
        <f t="shared" si="6"/>
        <v>0</v>
      </c>
      <c r="I40" s="133">
        <f t="shared" si="6"/>
        <v>743125</v>
      </c>
      <c r="J40" s="30">
        <f t="shared" si="5"/>
        <v>1500808</v>
      </c>
      <c r="K40" s="345"/>
      <c r="L40" s="10"/>
      <c r="M40" s="10"/>
      <c r="N40" s="10"/>
      <c r="O40" s="11"/>
      <c r="P40" s="11"/>
      <c r="Q40" s="11"/>
      <c r="R40" s="11"/>
      <c r="S40" s="11"/>
      <c r="T40" s="49"/>
      <c r="U40" s="11"/>
      <c r="V40" s="11"/>
      <c r="W40" s="11"/>
      <c r="X40" s="11"/>
      <c r="Y40" s="11"/>
    </row>
    <row r="41" spans="1:25" ht="24" customHeight="1">
      <c r="A41" s="28"/>
      <c r="B41" s="10"/>
      <c r="C41" s="367"/>
      <c r="D41" s="353" t="s">
        <v>68</v>
      </c>
      <c r="E41" s="354"/>
      <c r="F41" s="354"/>
      <c r="G41" s="354"/>
      <c r="H41" s="354"/>
      <c r="I41" s="354"/>
      <c r="J41" s="354"/>
      <c r="K41" s="10"/>
      <c r="L41" s="10"/>
      <c r="M41" s="10"/>
      <c r="N41" s="10"/>
      <c r="O41" s="11"/>
      <c r="P41" s="11"/>
      <c r="Q41" s="11"/>
      <c r="R41" s="11"/>
      <c r="S41" s="11"/>
      <c r="T41" s="49"/>
      <c r="U41" s="11"/>
      <c r="V41" s="11"/>
      <c r="W41" s="11"/>
      <c r="X41" s="11"/>
      <c r="Y41" s="11"/>
    </row>
    <row r="42" spans="1:25" ht="19.5" customHeight="1">
      <c r="A42" s="28">
        <v>42</v>
      </c>
      <c r="B42" s="350"/>
      <c r="C42" s="368">
        <v>510</v>
      </c>
      <c r="D42" s="133" t="s">
        <v>65</v>
      </c>
      <c r="E42" s="356">
        <v>0</v>
      </c>
      <c r="F42" s="356">
        <v>0</v>
      </c>
      <c r="G42" s="356">
        <v>0</v>
      </c>
      <c r="H42" s="133"/>
      <c r="I42" s="356">
        <v>18495</v>
      </c>
      <c r="J42" s="30">
        <f t="shared" ref="J42:J44" si="7">ROUND(SUM(E42:I42),0)</f>
        <v>18495</v>
      </c>
      <c r="K42" s="345"/>
      <c r="L42" s="10"/>
      <c r="M42" s="10"/>
      <c r="N42" s="10"/>
      <c r="O42" s="38"/>
      <c r="P42" s="11"/>
      <c r="Q42" s="11"/>
      <c r="R42" s="11"/>
      <c r="S42" s="11"/>
      <c r="T42" s="49"/>
      <c r="U42" s="11"/>
      <c r="V42" s="11"/>
      <c r="W42" s="11"/>
      <c r="X42" s="11"/>
      <c r="Y42" s="11"/>
    </row>
    <row r="43" spans="1:25" ht="19.5" customHeight="1">
      <c r="A43" s="28">
        <v>43</v>
      </c>
      <c r="B43" s="350"/>
      <c r="C43" s="368">
        <v>590</v>
      </c>
      <c r="D43" s="133" t="s">
        <v>69</v>
      </c>
      <c r="E43" s="133"/>
      <c r="F43" s="133"/>
      <c r="G43" s="133"/>
      <c r="H43" s="133">
        <v>72737</v>
      </c>
      <c r="I43" s="133"/>
      <c r="J43" s="30">
        <f t="shared" si="7"/>
        <v>72737</v>
      </c>
      <c r="K43" s="345"/>
      <c r="L43" s="10"/>
      <c r="M43" s="10"/>
      <c r="N43" s="10"/>
      <c r="O43" s="50"/>
      <c r="P43" s="11"/>
      <c r="Q43" s="11"/>
      <c r="R43" s="11"/>
      <c r="S43" s="11"/>
      <c r="T43" s="49"/>
      <c r="U43" s="11"/>
      <c r="V43" s="11"/>
      <c r="W43" s="11"/>
      <c r="X43" s="11"/>
      <c r="Y43" s="11"/>
    </row>
    <row r="44" spans="1:25" ht="19.5" customHeight="1">
      <c r="A44" s="28">
        <v>44</v>
      </c>
      <c r="B44" s="350"/>
      <c r="C44" s="368">
        <v>600</v>
      </c>
      <c r="D44" s="33" t="s">
        <v>70</v>
      </c>
      <c r="E44" s="133">
        <f t="shared" ref="E44:I44" si="8">ROUND(E42+E43,0)</f>
        <v>0</v>
      </c>
      <c r="F44" s="133">
        <f t="shared" si="8"/>
        <v>0</v>
      </c>
      <c r="G44" s="133">
        <f t="shared" si="8"/>
        <v>0</v>
      </c>
      <c r="H44" s="133">
        <f t="shared" si="8"/>
        <v>72737</v>
      </c>
      <c r="I44" s="133">
        <f t="shared" si="8"/>
        <v>18495</v>
      </c>
      <c r="J44" s="30">
        <f t="shared" si="7"/>
        <v>91232</v>
      </c>
      <c r="K44" s="345"/>
      <c r="L44" s="10"/>
      <c r="M44" s="10"/>
      <c r="N44" s="10"/>
      <c r="O44" s="50"/>
      <c r="P44" s="11"/>
      <c r="Q44" s="11"/>
      <c r="R44" s="11"/>
      <c r="S44" s="11"/>
      <c r="T44" s="49"/>
      <c r="U44" s="11"/>
      <c r="V44" s="11"/>
      <c r="W44" s="11"/>
      <c r="X44" s="11"/>
      <c r="Y44" s="11"/>
    </row>
    <row r="45" spans="1:25" ht="23.25" customHeight="1">
      <c r="A45" s="28"/>
      <c r="B45" s="10"/>
      <c r="C45" s="367"/>
      <c r="D45" s="353" t="s">
        <v>71</v>
      </c>
      <c r="E45" s="369"/>
      <c r="F45" s="369"/>
      <c r="G45" s="369"/>
      <c r="H45" s="369"/>
      <c r="I45" s="369"/>
      <c r="J45" s="369"/>
      <c r="K45" s="10"/>
      <c r="L45" s="10"/>
      <c r="M45" s="10"/>
      <c r="N45" s="10"/>
      <c r="O45" s="50"/>
      <c r="P45" s="11"/>
      <c r="Q45" s="11"/>
      <c r="R45" s="11"/>
      <c r="S45" s="11"/>
      <c r="T45" s="49"/>
      <c r="U45" s="11"/>
      <c r="V45" s="11"/>
      <c r="W45" s="11"/>
      <c r="X45" s="11"/>
      <c r="Y45" s="11"/>
    </row>
    <row r="46" spans="1:25" ht="19.5" customHeight="1">
      <c r="A46" s="28">
        <v>46</v>
      </c>
      <c r="B46" s="350"/>
      <c r="C46" s="368">
        <v>610</v>
      </c>
      <c r="D46" s="133" t="s">
        <v>72</v>
      </c>
      <c r="E46" s="29"/>
      <c r="F46" s="29"/>
      <c r="G46" s="29"/>
      <c r="H46" s="29"/>
      <c r="I46" s="133">
        <v>739687</v>
      </c>
      <c r="J46" s="30">
        <f t="shared" ref="J46:J47" si="9">ROUND(I46,0)</f>
        <v>739687</v>
      </c>
      <c r="K46" s="345"/>
      <c r="L46" s="10"/>
      <c r="M46" s="10"/>
      <c r="N46" s="10"/>
      <c r="O46" s="50"/>
      <c r="P46" s="11"/>
      <c r="Q46" s="11"/>
      <c r="R46" s="11"/>
      <c r="S46" s="11"/>
      <c r="T46" s="49"/>
      <c r="U46" s="11"/>
      <c r="V46" s="11"/>
      <c r="W46" s="11"/>
      <c r="X46" s="11"/>
      <c r="Y46" s="11"/>
    </row>
    <row r="47" spans="1:25" ht="19.5" customHeight="1">
      <c r="A47" s="28">
        <v>47</v>
      </c>
      <c r="B47" s="350"/>
      <c r="C47" s="368">
        <v>620</v>
      </c>
      <c r="D47" s="133" t="s">
        <v>73</v>
      </c>
      <c r="E47" s="29"/>
      <c r="F47" s="29"/>
      <c r="G47" s="29"/>
      <c r="H47" s="29"/>
      <c r="I47" s="133">
        <v>144950</v>
      </c>
      <c r="J47" s="30">
        <f t="shared" si="9"/>
        <v>144950</v>
      </c>
      <c r="K47" s="345"/>
      <c r="L47" s="10"/>
      <c r="M47" s="10"/>
      <c r="N47" s="10"/>
      <c r="O47" s="50"/>
      <c r="P47" s="11"/>
      <c r="Q47" s="11"/>
      <c r="R47" s="11"/>
      <c r="S47" s="11"/>
      <c r="T47" s="49"/>
      <c r="U47" s="11"/>
      <c r="V47" s="11"/>
      <c r="W47" s="11"/>
      <c r="X47" s="11"/>
      <c r="Y47" s="11"/>
    </row>
    <row r="48" spans="1:25" ht="19.5" customHeight="1">
      <c r="A48" s="28">
        <v>48</v>
      </c>
      <c r="B48" s="350"/>
      <c r="C48" s="368">
        <v>630</v>
      </c>
      <c r="D48" s="133" t="s">
        <v>74</v>
      </c>
      <c r="E48" s="356">
        <v>97300</v>
      </c>
      <c r="F48" s="356">
        <v>19675.096799999999</v>
      </c>
      <c r="G48" s="356">
        <v>0</v>
      </c>
      <c r="H48" s="29"/>
      <c r="I48" s="29"/>
      <c r="J48" s="30">
        <f>ROUND(SUM(E48:G48),0)</f>
        <v>116975</v>
      </c>
      <c r="K48" s="345"/>
      <c r="L48" s="10"/>
      <c r="M48" s="10"/>
      <c r="N48" s="10"/>
      <c r="O48" s="50"/>
      <c r="P48" s="11"/>
      <c r="Q48" s="11"/>
      <c r="R48" s="11"/>
      <c r="S48" s="11"/>
      <c r="T48" s="49"/>
      <c r="U48" s="11"/>
      <c r="V48" s="11"/>
      <c r="W48" s="11"/>
      <c r="X48" s="11"/>
      <c r="Y48" s="11"/>
    </row>
    <row r="49" spans="1:25" ht="19.5" customHeight="1">
      <c r="A49" s="28">
        <v>49</v>
      </c>
      <c r="B49" s="350"/>
      <c r="C49" s="368">
        <v>640</v>
      </c>
      <c r="D49" s="133" t="s">
        <v>75</v>
      </c>
      <c r="E49" s="133">
        <v>7240</v>
      </c>
      <c r="F49" s="133"/>
      <c r="G49" s="133"/>
      <c r="H49" s="133"/>
      <c r="I49" s="133"/>
      <c r="J49" s="30">
        <f t="shared" ref="J49:J52" si="10">ROUND(SUM(E49:I49),0)</f>
        <v>7240</v>
      </c>
      <c r="K49" s="345"/>
      <c r="L49" s="10"/>
      <c r="M49" s="10"/>
      <c r="N49" s="10"/>
      <c r="O49" s="38"/>
      <c r="P49" s="11"/>
      <c r="Q49" s="11"/>
      <c r="R49" s="11"/>
      <c r="S49" s="11"/>
      <c r="T49" s="49"/>
      <c r="U49" s="11"/>
      <c r="V49" s="11"/>
      <c r="W49" s="11"/>
      <c r="X49" s="11"/>
      <c r="Y49" s="11"/>
    </row>
    <row r="50" spans="1:25" ht="19.5" customHeight="1">
      <c r="A50" s="28">
        <v>50</v>
      </c>
      <c r="B50" s="350"/>
      <c r="C50" s="368">
        <v>650</v>
      </c>
      <c r="D50" s="133" t="s">
        <v>76</v>
      </c>
      <c r="E50" s="29"/>
      <c r="F50" s="29"/>
      <c r="G50" s="29"/>
      <c r="H50" s="133">
        <v>306850</v>
      </c>
      <c r="I50" s="133">
        <v>15566</v>
      </c>
      <c r="J50" s="30">
        <f t="shared" si="10"/>
        <v>322416</v>
      </c>
      <c r="K50" s="345"/>
      <c r="L50" s="10"/>
      <c r="M50" s="10"/>
      <c r="N50" s="10"/>
      <c r="O50" s="38"/>
      <c r="P50" s="11"/>
      <c r="Q50" s="11"/>
      <c r="R50" s="11"/>
      <c r="S50" s="11"/>
      <c r="T50" s="49"/>
      <c r="U50" s="11"/>
      <c r="V50" s="11"/>
      <c r="W50" s="11"/>
      <c r="X50" s="11"/>
      <c r="Y50" s="11"/>
    </row>
    <row r="51" spans="1:25" ht="19.5" customHeight="1">
      <c r="A51" s="28">
        <v>51</v>
      </c>
      <c r="B51" s="350"/>
      <c r="C51" s="368">
        <v>660</v>
      </c>
      <c r="D51" s="133" t="s">
        <v>77</v>
      </c>
      <c r="E51" s="356">
        <v>0</v>
      </c>
      <c r="F51" s="356">
        <v>0</v>
      </c>
      <c r="G51" s="356">
        <v>0</v>
      </c>
      <c r="H51" s="133">
        <v>26293</v>
      </c>
      <c r="I51" s="356">
        <v>16117</v>
      </c>
      <c r="J51" s="30">
        <f t="shared" si="10"/>
        <v>42410</v>
      </c>
      <c r="K51" s="345"/>
      <c r="L51" s="10"/>
      <c r="M51" s="10"/>
      <c r="N51" s="10"/>
      <c r="O51" s="11"/>
      <c r="P51" s="11"/>
      <c r="Q51" s="11"/>
      <c r="R51" s="11"/>
      <c r="S51" s="11"/>
      <c r="T51" s="49"/>
      <c r="U51" s="11"/>
      <c r="V51" s="11"/>
      <c r="W51" s="11"/>
      <c r="X51" s="11"/>
      <c r="Y51" s="11"/>
    </row>
    <row r="52" spans="1:25" ht="19.5" customHeight="1">
      <c r="A52" s="28">
        <v>52</v>
      </c>
      <c r="B52" s="350"/>
      <c r="C52" s="51">
        <v>670</v>
      </c>
      <c r="D52" s="46" t="s">
        <v>78</v>
      </c>
      <c r="E52" s="30">
        <f t="shared" ref="E52:G52" si="11">ROUND(SUM(E48:E51),0)</f>
        <v>104540</v>
      </c>
      <c r="F52" s="30">
        <f t="shared" si="11"/>
        <v>19675</v>
      </c>
      <c r="G52" s="30">
        <f t="shared" si="11"/>
        <v>0</v>
      </c>
      <c r="H52" s="30">
        <f>ROUND(SUM(H49:H51),0)</f>
        <v>333143</v>
      </c>
      <c r="I52" s="30">
        <f>ROUND(I46+I47+SUM(I49:I51),0)</f>
        <v>916320</v>
      </c>
      <c r="J52" s="30">
        <f t="shared" si="10"/>
        <v>1373678</v>
      </c>
      <c r="K52" s="345"/>
      <c r="L52" s="10"/>
      <c r="M52" s="10"/>
      <c r="N52" s="10"/>
      <c r="O52" s="11"/>
      <c r="P52" s="11"/>
      <c r="Q52" s="11"/>
      <c r="R52" s="11"/>
      <c r="S52" s="11"/>
      <c r="T52" s="49"/>
      <c r="U52" s="11"/>
      <c r="V52" s="11"/>
      <c r="W52" s="11"/>
      <c r="X52" s="11"/>
      <c r="Y52" s="11"/>
    </row>
    <row r="53" spans="1:25" ht="19.5" customHeight="1">
      <c r="A53" s="28"/>
      <c r="B53" s="10"/>
      <c r="C53" s="369"/>
      <c r="D53" s="353"/>
      <c r="E53" s="354"/>
      <c r="F53" s="369"/>
      <c r="G53" s="354"/>
      <c r="H53" s="354"/>
      <c r="I53" s="354"/>
      <c r="J53" s="354"/>
      <c r="K53" s="10"/>
      <c r="L53" s="10"/>
      <c r="M53" s="10"/>
      <c r="N53" s="10"/>
      <c r="O53" s="11"/>
      <c r="P53" s="11"/>
      <c r="Q53" s="11"/>
      <c r="R53" s="11"/>
      <c r="S53" s="11"/>
      <c r="T53" s="49"/>
      <c r="U53" s="11"/>
      <c r="V53" s="11"/>
      <c r="W53" s="11"/>
      <c r="X53" s="11"/>
      <c r="Y53" s="11"/>
    </row>
    <row r="54" spans="1:25" ht="19.5" customHeight="1">
      <c r="A54" s="28"/>
      <c r="B54" s="10"/>
      <c r="C54" s="10"/>
      <c r="D54" s="23"/>
      <c r="E54" s="28"/>
      <c r="F54" s="10"/>
      <c r="G54" s="28"/>
      <c r="H54" s="28"/>
      <c r="I54" s="28"/>
      <c r="J54" s="28"/>
      <c r="K54" s="10"/>
      <c r="L54" s="10"/>
      <c r="M54" s="10"/>
      <c r="N54" s="10"/>
      <c r="O54" s="11"/>
      <c r="P54" s="11"/>
      <c r="Q54" s="11"/>
      <c r="R54" s="11"/>
      <c r="S54" s="11"/>
      <c r="T54" s="49"/>
      <c r="U54" s="11"/>
      <c r="V54" s="11"/>
      <c r="W54" s="11"/>
      <c r="X54" s="11"/>
      <c r="Y54" s="11"/>
    </row>
    <row r="55" spans="1:25" ht="19.5" customHeight="1">
      <c r="A55" s="28"/>
      <c r="B55" s="10"/>
      <c r="C55" s="23" t="s">
        <v>18</v>
      </c>
      <c r="D55" s="13"/>
      <c r="E55" s="344" t="s">
        <v>19</v>
      </c>
      <c r="F55" s="344" t="s">
        <v>20</v>
      </c>
      <c r="G55" s="344">
        <v>3</v>
      </c>
      <c r="H55" s="344">
        <v>4</v>
      </c>
      <c r="I55" s="344">
        <v>5</v>
      </c>
      <c r="J55" s="25">
        <v>6</v>
      </c>
      <c r="K55" s="10"/>
      <c r="L55" s="10"/>
      <c r="M55" s="10"/>
      <c r="N55" s="10"/>
      <c r="O55" s="11"/>
      <c r="P55" s="11"/>
      <c r="Q55" s="12"/>
      <c r="R55" s="12"/>
      <c r="S55" s="12"/>
      <c r="T55" s="12"/>
      <c r="U55" s="11"/>
      <c r="V55" s="11"/>
      <c r="W55" s="11"/>
      <c r="X55" s="11"/>
      <c r="Y55" s="11"/>
    </row>
    <row r="56" spans="1:25" ht="19.5" customHeight="1">
      <c r="A56" s="28"/>
      <c r="B56" s="10"/>
      <c r="C56" s="23" t="s">
        <v>21</v>
      </c>
      <c r="D56" s="13"/>
      <c r="E56" s="346"/>
      <c r="F56" s="346"/>
      <c r="G56" s="344"/>
      <c r="H56" s="25"/>
      <c r="I56" s="346"/>
      <c r="J56" s="347"/>
      <c r="K56" s="10"/>
      <c r="L56" s="10"/>
      <c r="M56" s="10"/>
      <c r="N56" s="10"/>
      <c r="O56" s="11"/>
      <c r="P56" s="11"/>
      <c r="Q56" s="12"/>
      <c r="R56" s="11"/>
      <c r="S56" s="12"/>
      <c r="T56" s="11"/>
      <c r="U56" s="11"/>
      <c r="V56" s="11"/>
      <c r="W56" s="11"/>
      <c r="X56" s="11"/>
      <c r="Y56" s="11"/>
    </row>
    <row r="57" spans="1:25" ht="19.5" customHeight="1">
      <c r="A57" s="28"/>
      <c r="B57" s="10"/>
      <c r="C57" s="23"/>
      <c r="D57" s="13"/>
      <c r="E57" s="348"/>
      <c r="F57" s="348"/>
      <c r="G57" s="26" t="s">
        <v>22</v>
      </c>
      <c r="H57" s="26"/>
      <c r="I57" s="348"/>
      <c r="J57" s="349"/>
      <c r="K57" s="10"/>
      <c r="L57" s="10"/>
      <c r="M57" s="10"/>
      <c r="N57" s="10"/>
      <c r="O57" s="11"/>
      <c r="P57" s="11"/>
      <c r="Q57" s="12"/>
      <c r="R57" s="11"/>
      <c r="S57" s="12"/>
      <c r="T57" s="11"/>
      <c r="U57" s="11"/>
      <c r="V57" s="11"/>
      <c r="W57" s="11"/>
      <c r="X57" s="11"/>
      <c r="Y57" s="11"/>
    </row>
    <row r="58" spans="1:25" ht="19.5" customHeight="1">
      <c r="A58" s="28"/>
      <c r="B58" s="10"/>
      <c r="C58" s="23" t="s">
        <v>79</v>
      </c>
      <c r="D58" s="11"/>
      <c r="E58" s="348" t="s">
        <v>23</v>
      </c>
      <c r="F58" s="348" t="s">
        <v>24</v>
      </c>
      <c r="G58" s="348" t="s">
        <v>25</v>
      </c>
      <c r="H58" s="26" t="s">
        <v>26</v>
      </c>
      <c r="I58" s="348" t="s">
        <v>27</v>
      </c>
      <c r="J58" s="349"/>
      <c r="K58" s="10"/>
      <c r="L58" s="10"/>
      <c r="M58" s="10"/>
      <c r="N58" s="10"/>
      <c r="O58" s="11"/>
      <c r="P58" s="11"/>
      <c r="Q58" s="12"/>
      <c r="R58" s="11"/>
      <c r="S58" s="12"/>
      <c r="T58" s="11"/>
      <c r="U58" s="11"/>
      <c r="V58" s="11"/>
      <c r="W58" s="11"/>
      <c r="X58" s="11"/>
      <c r="Y58" s="11"/>
    </row>
    <row r="59" spans="1:25" ht="19.5" customHeight="1">
      <c r="A59" s="28"/>
      <c r="B59" s="10"/>
      <c r="C59" s="23" t="s">
        <v>80</v>
      </c>
      <c r="D59" s="23"/>
      <c r="E59" s="27" t="s">
        <v>29</v>
      </c>
      <c r="F59" s="27" t="s">
        <v>30</v>
      </c>
      <c r="G59" s="27" t="s">
        <v>31</v>
      </c>
      <c r="H59" s="27" t="s">
        <v>32</v>
      </c>
      <c r="I59" s="27" t="s">
        <v>33</v>
      </c>
      <c r="J59" s="27" t="s">
        <v>34</v>
      </c>
      <c r="K59" s="10"/>
      <c r="L59" s="10"/>
      <c r="M59" s="10"/>
      <c r="N59" s="10"/>
      <c r="O59" s="11"/>
      <c r="P59" s="11"/>
      <c r="Q59" s="12"/>
      <c r="R59" s="11"/>
      <c r="S59" s="12"/>
      <c r="T59" s="11"/>
      <c r="U59" s="11"/>
      <c r="V59" s="11"/>
      <c r="W59" s="11"/>
      <c r="X59" s="11"/>
      <c r="Y59" s="11"/>
    </row>
    <row r="60" spans="1:25" ht="22.5" customHeight="1">
      <c r="A60" s="28"/>
      <c r="B60" s="10"/>
      <c r="C60" s="10"/>
      <c r="D60" s="23" t="s">
        <v>81</v>
      </c>
      <c r="E60" s="370"/>
      <c r="F60" s="370"/>
      <c r="G60" s="370"/>
      <c r="H60" s="370"/>
      <c r="I60" s="370"/>
      <c r="J60" s="370"/>
      <c r="K60" s="10"/>
      <c r="L60" s="10"/>
      <c r="M60" s="10"/>
      <c r="N60" s="10"/>
      <c r="O60" s="11"/>
      <c r="P60" s="11"/>
      <c r="Q60" s="12"/>
      <c r="R60" s="11"/>
      <c r="S60" s="12"/>
      <c r="T60" s="11"/>
      <c r="U60" s="11"/>
      <c r="V60" s="11"/>
      <c r="W60" s="11"/>
      <c r="X60" s="11"/>
      <c r="Y60" s="11"/>
    </row>
    <row r="61" spans="1:25" ht="19.5" customHeight="1">
      <c r="A61" s="28">
        <v>61</v>
      </c>
      <c r="B61" s="350"/>
      <c r="C61" s="51">
        <v>702</v>
      </c>
      <c r="D61" s="30" t="s">
        <v>82</v>
      </c>
      <c r="E61" s="29"/>
      <c r="F61" s="29"/>
      <c r="G61" s="29"/>
      <c r="H61" s="29"/>
      <c r="I61" s="30"/>
      <c r="J61" s="30">
        <f t="shared" ref="J61:J66" si="12">ROUND(I61,0)</f>
        <v>0</v>
      </c>
      <c r="K61" s="10"/>
      <c r="L61" s="10"/>
      <c r="M61" s="10"/>
      <c r="N61" s="10"/>
      <c r="O61" s="11"/>
      <c r="P61" s="11"/>
      <c r="Q61" s="12"/>
      <c r="R61" s="11"/>
      <c r="S61" s="12"/>
      <c r="T61" s="11"/>
      <c r="U61" s="11"/>
      <c r="V61" s="11"/>
      <c r="W61" s="11"/>
      <c r="X61" s="11"/>
      <c r="Y61" s="11"/>
    </row>
    <row r="62" spans="1:25" ht="19.5" customHeight="1">
      <c r="A62" s="28">
        <v>62</v>
      </c>
      <c r="B62" s="350"/>
      <c r="C62" s="51">
        <v>703</v>
      </c>
      <c r="D62" s="30" t="s">
        <v>83</v>
      </c>
      <c r="E62" s="29"/>
      <c r="F62" s="29"/>
      <c r="G62" s="29"/>
      <c r="H62" s="29"/>
      <c r="I62" s="30"/>
      <c r="J62" s="30">
        <f t="shared" si="12"/>
        <v>0</v>
      </c>
      <c r="K62" s="10"/>
      <c r="L62" s="10"/>
      <c r="M62" s="10"/>
      <c r="N62" s="10"/>
      <c r="O62" s="11"/>
      <c r="P62" s="11"/>
      <c r="Q62" s="12"/>
      <c r="R62" s="11"/>
      <c r="S62" s="12"/>
      <c r="T62" s="11"/>
      <c r="U62" s="11"/>
      <c r="V62" s="11"/>
      <c r="W62" s="11"/>
      <c r="X62" s="11"/>
      <c r="Y62" s="11"/>
    </row>
    <row r="63" spans="1:25" ht="19.5" customHeight="1">
      <c r="A63" s="28">
        <v>63</v>
      </c>
      <c r="B63" s="350"/>
      <c r="C63" s="51">
        <v>704</v>
      </c>
      <c r="D63" s="30" t="s">
        <v>84</v>
      </c>
      <c r="E63" s="29"/>
      <c r="F63" s="29"/>
      <c r="G63" s="29"/>
      <c r="H63" s="29"/>
      <c r="I63" s="30"/>
      <c r="J63" s="30">
        <f t="shared" si="12"/>
        <v>0</v>
      </c>
      <c r="K63" s="10"/>
      <c r="L63" s="10"/>
      <c r="M63" s="10"/>
      <c r="N63" s="10"/>
      <c r="O63" s="11"/>
      <c r="P63" s="11"/>
      <c r="Q63" s="12"/>
      <c r="R63" s="11"/>
      <c r="S63" s="12"/>
      <c r="T63" s="11"/>
      <c r="U63" s="11"/>
      <c r="V63" s="11"/>
      <c r="W63" s="11"/>
      <c r="X63" s="11"/>
      <c r="Y63" s="11"/>
    </row>
    <row r="64" spans="1:25" ht="19.5" customHeight="1">
      <c r="A64" s="28">
        <v>64</v>
      </c>
      <c r="B64" s="350"/>
      <c r="C64" s="51">
        <v>705</v>
      </c>
      <c r="D64" s="30" t="s">
        <v>85</v>
      </c>
      <c r="E64" s="29"/>
      <c r="F64" s="29"/>
      <c r="G64" s="29"/>
      <c r="H64" s="29"/>
      <c r="I64" s="30">
        <v>80</v>
      </c>
      <c r="J64" s="30">
        <f t="shared" si="12"/>
        <v>80</v>
      </c>
      <c r="K64" s="10"/>
      <c r="L64" s="10"/>
      <c r="M64" s="10"/>
      <c r="N64" s="10"/>
      <c r="O64" s="11"/>
      <c r="P64" s="11"/>
      <c r="Q64" s="12"/>
      <c r="R64" s="11"/>
      <c r="S64" s="12"/>
      <c r="T64" s="11"/>
      <c r="U64" s="11"/>
      <c r="V64" s="11"/>
      <c r="W64" s="11"/>
      <c r="X64" s="11"/>
      <c r="Y64" s="11"/>
    </row>
    <row r="65" spans="1:25" ht="19.5" customHeight="1">
      <c r="A65" s="28">
        <v>65</v>
      </c>
      <c r="B65" s="350"/>
      <c r="C65" s="51">
        <v>706</v>
      </c>
      <c r="D65" s="30" t="s">
        <v>86</v>
      </c>
      <c r="E65" s="29"/>
      <c r="F65" s="29"/>
      <c r="G65" s="29"/>
      <c r="H65" s="29"/>
      <c r="I65" s="30">
        <v>4947</v>
      </c>
      <c r="J65" s="30">
        <f t="shared" si="12"/>
        <v>4947</v>
      </c>
      <c r="K65" s="10"/>
      <c r="L65" s="10"/>
      <c r="M65" s="10"/>
      <c r="N65" s="10"/>
      <c r="O65" s="11"/>
      <c r="P65" s="11"/>
      <c r="Q65" s="12"/>
      <c r="R65" s="11"/>
      <c r="S65" s="12"/>
      <c r="T65" s="11"/>
      <c r="U65" s="11"/>
      <c r="V65" s="11"/>
      <c r="W65" s="11"/>
      <c r="X65" s="11"/>
      <c r="Y65" s="11"/>
    </row>
    <row r="66" spans="1:25" ht="19.5" customHeight="1">
      <c r="A66" s="28">
        <v>66</v>
      </c>
      <c r="B66" s="350"/>
      <c r="C66" s="51">
        <v>709</v>
      </c>
      <c r="D66" s="52" t="s">
        <v>87</v>
      </c>
      <c r="E66" s="53"/>
      <c r="F66" s="53"/>
      <c r="G66" s="53"/>
      <c r="H66" s="54"/>
      <c r="I66" s="30">
        <f>ROUND(SUM(I61:I65),0)</f>
        <v>5027</v>
      </c>
      <c r="J66" s="30">
        <f t="shared" si="12"/>
        <v>5027</v>
      </c>
      <c r="K66" s="10"/>
      <c r="L66" s="10"/>
      <c r="M66" s="10"/>
      <c r="N66" s="10"/>
      <c r="O66" s="11"/>
      <c r="P66" s="11"/>
      <c r="Q66" s="12"/>
      <c r="R66" s="11"/>
      <c r="S66" s="12"/>
      <c r="T66" s="11"/>
      <c r="U66" s="11"/>
      <c r="V66" s="11"/>
      <c r="W66" s="11"/>
      <c r="X66" s="11"/>
      <c r="Y66" s="11"/>
    </row>
    <row r="67" spans="1:25" ht="27.75" customHeight="1">
      <c r="A67" s="28"/>
      <c r="B67" s="10"/>
      <c r="C67" s="367"/>
      <c r="D67" s="23" t="s">
        <v>88</v>
      </c>
      <c r="E67" s="10"/>
      <c r="F67" s="10"/>
      <c r="G67" s="10"/>
      <c r="H67" s="10"/>
      <c r="I67" s="10"/>
      <c r="J67" s="10"/>
      <c r="K67" s="10"/>
      <c r="L67" s="10"/>
      <c r="M67" s="10"/>
      <c r="N67" s="10"/>
      <c r="O67" s="11"/>
      <c r="P67" s="11"/>
      <c r="Q67" s="55"/>
      <c r="R67" s="23"/>
      <c r="S67" s="24"/>
      <c r="T67" s="24"/>
      <c r="U67" s="24"/>
      <c r="V67" s="11"/>
      <c r="W67" s="11"/>
      <c r="X67" s="11"/>
      <c r="Y67" s="11"/>
    </row>
    <row r="68" spans="1:25" ht="19.5" customHeight="1">
      <c r="A68" s="28">
        <v>68</v>
      </c>
      <c r="B68" s="350"/>
      <c r="C68" s="51">
        <v>721</v>
      </c>
      <c r="D68" s="30" t="s">
        <v>89</v>
      </c>
      <c r="E68" s="29"/>
      <c r="F68" s="29"/>
      <c r="G68" s="29"/>
      <c r="H68" s="29"/>
      <c r="I68" s="30">
        <v>171000</v>
      </c>
      <c r="J68" s="30">
        <f t="shared" ref="J68:J74" si="13">ROUND(I68,0)</f>
        <v>171000</v>
      </c>
      <c r="K68" s="10"/>
      <c r="L68" s="10"/>
      <c r="M68" s="10"/>
      <c r="N68" s="10"/>
      <c r="O68" s="11"/>
      <c r="P68" s="11"/>
      <c r="Q68" s="10"/>
      <c r="R68" s="10"/>
      <c r="S68" s="56"/>
      <c r="T68" s="56"/>
      <c r="U68" s="10"/>
      <c r="V68" s="11"/>
      <c r="W68" s="11"/>
      <c r="X68" s="11"/>
      <c r="Y68" s="11"/>
    </row>
    <row r="69" spans="1:25" ht="19.5" customHeight="1">
      <c r="A69" s="28">
        <v>69</v>
      </c>
      <c r="B69" s="350"/>
      <c r="C69" s="51">
        <v>722</v>
      </c>
      <c r="D69" s="30" t="s">
        <v>82</v>
      </c>
      <c r="E69" s="29"/>
      <c r="F69" s="29"/>
      <c r="G69" s="29"/>
      <c r="H69" s="29"/>
      <c r="I69" s="30">
        <v>130482</v>
      </c>
      <c r="J69" s="30">
        <f t="shared" si="13"/>
        <v>130482</v>
      </c>
      <c r="K69" s="10"/>
      <c r="L69" s="10"/>
      <c r="M69" s="10"/>
      <c r="N69" s="10"/>
      <c r="O69" s="11"/>
      <c r="P69" s="11"/>
      <c r="Q69" s="55"/>
      <c r="R69" s="55"/>
      <c r="S69" s="10"/>
      <c r="T69" s="10"/>
      <c r="U69" s="10"/>
      <c r="V69" s="11"/>
      <c r="W69" s="11"/>
      <c r="X69" s="11"/>
      <c r="Y69" s="11"/>
    </row>
    <row r="70" spans="1:25" ht="19.5" customHeight="1">
      <c r="A70" s="28">
        <v>70</v>
      </c>
      <c r="B70" s="350"/>
      <c r="C70" s="51">
        <v>723</v>
      </c>
      <c r="D70" s="30" t="s">
        <v>83</v>
      </c>
      <c r="E70" s="29"/>
      <c r="F70" s="29"/>
      <c r="G70" s="29"/>
      <c r="H70" s="29"/>
      <c r="I70" s="30"/>
      <c r="J70" s="30">
        <f t="shared" si="13"/>
        <v>0</v>
      </c>
      <c r="K70" s="10"/>
      <c r="L70" s="10"/>
      <c r="M70" s="10"/>
      <c r="N70" s="10"/>
      <c r="O70" s="11"/>
      <c r="P70" s="11"/>
      <c r="Q70" s="10"/>
      <c r="R70" s="55"/>
      <c r="S70" s="56"/>
      <c r="T70" s="56"/>
      <c r="U70" s="10"/>
      <c r="V70" s="11"/>
      <c r="W70" s="11"/>
      <c r="X70" s="11"/>
      <c r="Y70" s="11"/>
    </row>
    <row r="71" spans="1:25" ht="19.5" customHeight="1">
      <c r="A71" s="28">
        <v>71</v>
      </c>
      <c r="B71" s="350"/>
      <c r="C71" s="51">
        <v>724</v>
      </c>
      <c r="D71" s="30" t="s">
        <v>84</v>
      </c>
      <c r="E71" s="29"/>
      <c r="F71" s="29"/>
      <c r="G71" s="29"/>
      <c r="H71" s="29"/>
      <c r="I71" s="30"/>
      <c r="J71" s="30">
        <f t="shared" si="13"/>
        <v>0</v>
      </c>
      <c r="K71" s="10"/>
      <c r="L71" s="10"/>
      <c r="M71" s="10"/>
      <c r="N71" s="10"/>
      <c r="O71" s="11"/>
      <c r="P71" s="11"/>
      <c r="Q71" s="10"/>
      <c r="R71" s="55"/>
      <c r="S71" s="56"/>
      <c r="T71" s="56"/>
      <c r="U71" s="10"/>
      <c r="V71" s="11"/>
      <c r="W71" s="11"/>
      <c r="X71" s="11"/>
      <c r="Y71" s="11"/>
    </row>
    <row r="72" spans="1:25" ht="19.5" customHeight="1">
      <c r="A72" s="28">
        <v>72</v>
      </c>
      <c r="B72" s="350"/>
      <c r="C72" s="51">
        <v>725</v>
      </c>
      <c r="D72" s="30" t="s">
        <v>85</v>
      </c>
      <c r="E72" s="29"/>
      <c r="F72" s="29"/>
      <c r="G72" s="29"/>
      <c r="H72" s="29"/>
      <c r="I72" s="30">
        <v>739</v>
      </c>
      <c r="J72" s="30">
        <f t="shared" si="13"/>
        <v>739</v>
      </c>
      <c r="K72" s="10"/>
      <c r="L72" s="10"/>
      <c r="M72" s="10"/>
      <c r="N72" s="10"/>
      <c r="O72" s="11"/>
      <c r="P72" s="11"/>
      <c r="Q72" s="10"/>
      <c r="R72" s="55"/>
      <c r="S72" s="56"/>
      <c r="T72" s="56"/>
      <c r="U72" s="10"/>
      <c r="V72" s="11"/>
      <c r="W72" s="11"/>
      <c r="X72" s="11"/>
      <c r="Y72" s="11"/>
    </row>
    <row r="73" spans="1:25" ht="19.5" customHeight="1">
      <c r="A73" s="28">
        <v>73</v>
      </c>
      <c r="B73" s="350"/>
      <c r="C73" s="51">
        <v>726</v>
      </c>
      <c r="D73" s="30" t="s">
        <v>86</v>
      </c>
      <c r="E73" s="29"/>
      <c r="F73" s="29"/>
      <c r="G73" s="29"/>
      <c r="H73" s="29"/>
      <c r="I73" s="30">
        <v>17529</v>
      </c>
      <c r="J73" s="30">
        <f t="shared" si="13"/>
        <v>17529</v>
      </c>
      <c r="K73" s="10"/>
      <c r="L73" s="10"/>
      <c r="M73" s="10"/>
      <c r="N73" s="10"/>
      <c r="O73" s="11"/>
      <c r="P73" s="11"/>
      <c r="Q73" s="10"/>
      <c r="R73" s="55"/>
      <c r="S73" s="56"/>
      <c r="T73" s="56"/>
      <c r="U73" s="10"/>
      <c r="V73" s="11"/>
      <c r="W73" s="11"/>
      <c r="X73" s="11"/>
      <c r="Y73" s="11"/>
    </row>
    <row r="74" spans="1:25" ht="19.5" customHeight="1">
      <c r="A74" s="28">
        <v>74</v>
      </c>
      <c r="B74" s="350"/>
      <c r="C74" s="51">
        <v>729</v>
      </c>
      <c r="D74" s="52" t="s">
        <v>87</v>
      </c>
      <c r="E74" s="53"/>
      <c r="F74" s="53"/>
      <c r="G74" s="53"/>
      <c r="H74" s="54"/>
      <c r="I74" s="30">
        <f>ROUND(SUM(I68:I73),0)</f>
        <v>319750</v>
      </c>
      <c r="J74" s="30">
        <f t="shared" si="13"/>
        <v>319750</v>
      </c>
      <c r="K74" s="10"/>
      <c r="L74" s="10"/>
      <c r="M74" s="10"/>
      <c r="N74" s="10"/>
      <c r="O74" s="11"/>
      <c r="P74" s="11"/>
      <c r="Q74" s="10"/>
      <c r="R74" s="55"/>
      <c r="S74" s="56"/>
      <c r="T74" s="56"/>
      <c r="U74" s="10"/>
      <c r="V74" s="11"/>
      <c r="W74" s="11"/>
      <c r="X74" s="11"/>
      <c r="Y74" s="11"/>
    </row>
    <row r="75" spans="1:25" ht="27.75" customHeight="1">
      <c r="A75" s="28"/>
      <c r="B75" s="10"/>
      <c r="C75" s="367"/>
      <c r="D75" s="23" t="s">
        <v>90</v>
      </c>
      <c r="E75" s="10"/>
      <c r="F75" s="10"/>
      <c r="G75" s="10"/>
      <c r="H75" s="10"/>
      <c r="I75" s="10"/>
      <c r="J75" s="10"/>
      <c r="K75" s="10"/>
      <c r="L75" s="10"/>
      <c r="M75" s="10"/>
      <c r="N75" s="10"/>
      <c r="O75" s="11"/>
      <c r="P75" s="11"/>
      <c r="Q75" s="10"/>
      <c r="R75" s="55"/>
      <c r="S75" s="56"/>
      <c r="T75" s="56"/>
      <c r="U75" s="10"/>
      <c r="V75" s="11"/>
      <c r="W75" s="11"/>
      <c r="X75" s="11"/>
      <c r="Y75" s="11"/>
    </row>
    <row r="76" spans="1:25" ht="19.5" customHeight="1">
      <c r="A76" s="28">
        <v>76</v>
      </c>
      <c r="B76" s="350"/>
      <c r="C76" s="51">
        <v>741</v>
      </c>
      <c r="D76" s="30" t="s">
        <v>89</v>
      </c>
      <c r="E76" s="29"/>
      <c r="F76" s="29"/>
      <c r="G76" s="29"/>
      <c r="H76" s="29"/>
      <c r="I76" s="30"/>
      <c r="J76" s="30">
        <f t="shared" ref="J76:J82" si="14">ROUND(I76,0)</f>
        <v>0</v>
      </c>
      <c r="K76" s="10"/>
      <c r="L76" s="10"/>
      <c r="M76" s="10"/>
      <c r="N76" s="10"/>
      <c r="O76" s="11"/>
      <c r="P76" s="11"/>
      <c r="Q76" s="10"/>
      <c r="R76" s="55"/>
      <c r="S76" s="56"/>
      <c r="T76" s="56"/>
      <c r="U76" s="10"/>
      <c r="V76" s="11"/>
      <c r="W76" s="11"/>
      <c r="X76" s="11"/>
      <c r="Y76" s="11"/>
    </row>
    <row r="77" spans="1:25" ht="19.5" customHeight="1">
      <c r="A77" s="28">
        <v>77</v>
      </c>
      <c r="B77" s="350"/>
      <c r="C77" s="51">
        <v>742</v>
      </c>
      <c r="D77" s="30" t="s">
        <v>82</v>
      </c>
      <c r="E77" s="29"/>
      <c r="F77" s="29"/>
      <c r="G77" s="29"/>
      <c r="H77" s="29"/>
      <c r="I77" s="30"/>
      <c r="J77" s="30">
        <f t="shared" si="14"/>
        <v>0</v>
      </c>
      <c r="K77" s="10"/>
      <c r="L77" s="10"/>
      <c r="M77" s="10"/>
      <c r="N77" s="10"/>
      <c r="O77" s="11"/>
      <c r="P77" s="11"/>
      <c r="Q77" s="10"/>
      <c r="R77" s="55"/>
      <c r="S77" s="56"/>
      <c r="T77" s="56"/>
      <c r="U77" s="10"/>
      <c r="V77" s="11"/>
      <c r="W77" s="11"/>
      <c r="X77" s="11"/>
      <c r="Y77" s="11"/>
    </row>
    <row r="78" spans="1:25" ht="19.5" customHeight="1">
      <c r="A78" s="28">
        <v>78</v>
      </c>
      <c r="B78" s="350"/>
      <c r="C78" s="51">
        <v>743</v>
      </c>
      <c r="D78" s="30" t="s">
        <v>83</v>
      </c>
      <c r="E78" s="29"/>
      <c r="F78" s="29"/>
      <c r="G78" s="29"/>
      <c r="H78" s="29"/>
      <c r="I78" s="30"/>
      <c r="J78" s="30">
        <f t="shared" si="14"/>
        <v>0</v>
      </c>
      <c r="K78" s="10"/>
      <c r="L78" s="10"/>
      <c r="M78" s="10"/>
      <c r="N78" s="10"/>
      <c r="O78" s="11"/>
      <c r="P78" s="11"/>
      <c r="Q78" s="10"/>
      <c r="R78" s="55"/>
      <c r="S78" s="56"/>
      <c r="T78" s="56"/>
      <c r="U78" s="10"/>
      <c r="V78" s="11"/>
      <c r="W78" s="11"/>
      <c r="X78" s="11"/>
      <c r="Y78" s="11"/>
    </row>
    <row r="79" spans="1:25" ht="19.5" customHeight="1">
      <c r="A79" s="28">
        <v>79</v>
      </c>
      <c r="B79" s="350"/>
      <c r="C79" s="51">
        <v>744</v>
      </c>
      <c r="D79" s="30" t="s">
        <v>84</v>
      </c>
      <c r="E79" s="29"/>
      <c r="F79" s="29"/>
      <c r="G79" s="29"/>
      <c r="H79" s="29"/>
      <c r="I79" s="30"/>
      <c r="J79" s="30">
        <f t="shared" si="14"/>
        <v>0</v>
      </c>
      <c r="K79" s="10"/>
      <c r="L79" s="10"/>
      <c r="M79" s="10"/>
      <c r="N79" s="10"/>
      <c r="O79" s="11"/>
      <c r="P79" s="11"/>
      <c r="Q79" s="10"/>
      <c r="R79" s="10"/>
      <c r="S79" s="56"/>
      <c r="T79" s="56"/>
      <c r="U79" s="10"/>
      <c r="V79" s="11"/>
      <c r="W79" s="11"/>
      <c r="X79" s="11"/>
      <c r="Y79" s="11"/>
    </row>
    <row r="80" spans="1:25" ht="19.5" customHeight="1">
      <c r="A80" s="28">
        <v>80</v>
      </c>
      <c r="B80" s="350"/>
      <c r="C80" s="51">
        <v>745</v>
      </c>
      <c r="D80" s="30" t="s">
        <v>85</v>
      </c>
      <c r="E80" s="29"/>
      <c r="F80" s="29"/>
      <c r="G80" s="29"/>
      <c r="H80" s="29"/>
      <c r="I80" s="30"/>
      <c r="J80" s="30">
        <f t="shared" si="14"/>
        <v>0</v>
      </c>
      <c r="K80" s="10"/>
      <c r="L80" s="10"/>
      <c r="M80" s="10"/>
      <c r="N80" s="10"/>
      <c r="O80" s="11"/>
      <c r="P80" s="11"/>
      <c r="Q80" s="10"/>
      <c r="R80" s="10"/>
      <c r="S80" s="56"/>
      <c r="T80" s="56"/>
      <c r="U80" s="10"/>
      <c r="V80" s="11"/>
      <c r="W80" s="11"/>
      <c r="X80" s="11"/>
      <c r="Y80" s="11"/>
    </row>
    <row r="81" spans="1:25" ht="19.5" customHeight="1">
      <c r="A81" s="28">
        <v>81</v>
      </c>
      <c r="B81" s="350"/>
      <c r="C81" s="51">
        <v>746</v>
      </c>
      <c r="D81" s="30" t="s">
        <v>86</v>
      </c>
      <c r="E81" s="29"/>
      <c r="F81" s="29"/>
      <c r="G81" s="29"/>
      <c r="H81" s="29"/>
      <c r="I81" s="30"/>
      <c r="J81" s="30">
        <f t="shared" si="14"/>
        <v>0</v>
      </c>
      <c r="K81" s="10"/>
      <c r="L81" s="10"/>
      <c r="M81" s="10"/>
      <c r="N81" s="10"/>
      <c r="O81" s="11"/>
      <c r="P81" s="11"/>
      <c r="Q81" s="10"/>
      <c r="R81" s="10"/>
      <c r="S81" s="56"/>
      <c r="T81" s="56"/>
      <c r="U81" s="10"/>
      <c r="V81" s="11"/>
      <c r="W81" s="11"/>
      <c r="X81" s="11"/>
      <c r="Y81" s="11"/>
    </row>
    <row r="82" spans="1:25" ht="19.5" customHeight="1">
      <c r="A82" s="28">
        <v>82</v>
      </c>
      <c r="B82" s="350"/>
      <c r="C82" s="51">
        <v>749</v>
      </c>
      <c r="D82" s="52" t="s">
        <v>87</v>
      </c>
      <c r="E82" s="54"/>
      <c r="F82" s="54"/>
      <c r="G82" s="54"/>
      <c r="H82" s="54"/>
      <c r="I82" s="30">
        <f>ROUND(SUM(I76:I81),0)</f>
        <v>0</v>
      </c>
      <c r="J82" s="30">
        <f t="shared" si="14"/>
        <v>0</v>
      </c>
      <c r="K82" s="10"/>
      <c r="L82" s="10"/>
      <c r="M82" s="10"/>
      <c r="N82" s="10"/>
      <c r="O82" s="11"/>
      <c r="P82" s="11"/>
      <c r="Q82" s="10"/>
      <c r="R82" s="10"/>
      <c r="S82" s="56"/>
      <c r="T82" s="56"/>
      <c r="U82" s="10"/>
      <c r="V82" s="11"/>
      <c r="W82" s="11"/>
      <c r="X82" s="11"/>
      <c r="Y82" s="11"/>
    </row>
    <row r="83" spans="1:25" ht="27.75" customHeight="1">
      <c r="A83" s="28"/>
      <c r="B83" s="10"/>
      <c r="C83" s="367"/>
      <c r="D83" s="23" t="s">
        <v>91</v>
      </c>
      <c r="E83" s="10"/>
      <c r="F83" s="10"/>
      <c r="G83" s="10"/>
      <c r="H83" s="10"/>
      <c r="I83" s="10"/>
      <c r="J83" s="10"/>
      <c r="K83" s="10"/>
      <c r="L83" s="10"/>
      <c r="M83" s="10"/>
      <c r="N83" s="10"/>
      <c r="O83" s="11"/>
      <c r="P83" s="11"/>
      <c r="Q83" s="10"/>
      <c r="R83" s="10"/>
      <c r="S83" s="56"/>
      <c r="T83" s="56"/>
      <c r="U83" s="10"/>
      <c r="V83" s="11"/>
      <c r="W83" s="11"/>
      <c r="X83" s="11"/>
      <c r="Y83" s="11"/>
    </row>
    <row r="84" spans="1:25" ht="19.5" customHeight="1">
      <c r="A84" s="28">
        <v>84</v>
      </c>
      <c r="B84" s="350"/>
      <c r="C84" s="51">
        <v>761</v>
      </c>
      <c r="D84" s="30" t="s">
        <v>89</v>
      </c>
      <c r="E84" s="54"/>
      <c r="F84" s="54"/>
      <c r="G84" s="54"/>
      <c r="H84" s="54"/>
      <c r="I84" s="30"/>
      <c r="J84" s="30">
        <f t="shared" ref="J84:J90" si="15">ROUND(I84,0)</f>
        <v>0</v>
      </c>
      <c r="K84" s="10"/>
      <c r="L84" s="10"/>
      <c r="M84" s="10"/>
      <c r="N84" s="10"/>
      <c r="O84" s="11"/>
      <c r="P84" s="11"/>
      <c r="Q84" s="10"/>
      <c r="R84" s="10"/>
      <c r="S84" s="56"/>
      <c r="T84" s="56"/>
      <c r="U84" s="10"/>
      <c r="V84" s="11"/>
      <c r="W84" s="11"/>
      <c r="X84" s="11"/>
      <c r="Y84" s="11"/>
    </row>
    <row r="85" spans="1:25" ht="19.5" customHeight="1">
      <c r="A85" s="28">
        <v>85</v>
      </c>
      <c r="B85" s="350"/>
      <c r="C85" s="51">
        <v>762</v>
      </c>
      <c r="D85" s="30" t="s">
        <v>82</v>
      </c>
      <c r="E85" s="54"/>
      <c r="F85" s="54"/>
      <c r="G85" s="54"/>
      <c r="H85" s="54"/>
      <c r="I85" s="30"/>
      <c r="J85" s="30">
        <f t="shared" si="15"/>
        <v>0</v>
      </c>
      <c r="K85" s="10"/>
      <c r="L85" s="10"/>
      <c r="M85" s="10"/>
      <c r="N85" s="10"/>
      <c r="O85" s="11"/>
      <c r="P85" s="11"/>
      <c r="Q85" s="10"/>
      <c r="R85" s="10"/>
      <c r="S85" s="56"/>
      <c r="T85" s="56"/>
      <c r="U85" s="10"/>
      <c r="V85" s="11"/>
      <c r="W85" s="11"/>
      <c r="X85" s="11"/>
      <c r="Y85" s="11"/>
    </row>
    <row r="86" spans="1:25" ht="19.5" customHeight="1">
      <c r="A86" s="28">
        <v>86</v>
      </c>
      <c r="B86" s="350"/>
      <c r="C86" s="51">
        <v>763</v>
      </c>
      <c r="D86" s="30" t="s">
        <v>83</v>
      </c>
      <c r="E86" s="54"/>
      <c r="F86" s="54"/>
      <c r="G86" s="54"/>
      <c r="H86" s="54"/>
      <c r="I86" s="30">
        <v>44656</v>
      </c>
      <c r="J86" s="30">
        <f t="shared" si="15"/>
        <v>44656</v>
      </c>
      <c r="K86" s="10"/>
      <c r="L86" s="10"/>
      <c r="M86" s="10"/>
      <c r="N86" s="10"/>
      <c r="O86" s="11"/>
      <c r="P86" s="11"/>
      <c r="Q86" s="10"/>
      <c r="R86" s="10"/>
      <c r="S86" s="56"/>
      <c r="T86" s="56"/>
      <c r="U86" s="10"/>
      <c r="V86" s="11"/>
      <c r="W86" s="11"/>
      <c r="X86" s="11"/>
      <c r="Y86" s="11"/>
    </row>
    <row r="87" spans="1:25" ht="19.5" customHeight="1">
      <c r="A87" s="28">
        <v>87</v>
      </c>
      <c r="B87" s="350"/>
      <c r="C87" s="51">
        <v>764</v>
      </c>
      <c r="D87" s="30" t="s">
        <v>84</v>
      </c>
      <c r="E87" s="54"/>
      <c r="F87" s="54"/>
      <c r="G87" s="54"/>
      <c r="H87" s="54"/>
      <c r="I87" s="30"/>
      <c r="J87" s="30">
        <f t="shared" si="15"/>
        <v>0</v>
      </c>
      <c r="K87" s="10"/>
      <c r="L87" s="10"/>
      <c r="M87" s="10"/>
      <c r="N87" s="10"/>
      <c r="O87" s="11"/>
      <c r="P87" s="11"/>
      <c r="Q87" s="10"/>
      <c r="R87" s="10"/>
      <c r="S87" s="56"/>
      <c r="T87" s="56"/>
      <c r="U87" s="10"/>
      <c r="V87" s="11"/>
      <c r="W87" s="11"/>
      <c r="X87" s="11"/>
      <c r="Y87" s="11"/>
    </row>
    <row r="88" spans="1:25" ht="19.5" customHeight="1">
      <c r="A88" s="28">
        <v>88</v>
      </c>
      <c r="B88" s="350"/>
      <c r="C88" s="51">
        <v>765</v>
      </c>
      <c r="D88" s="30" t="s">
        <v>85</v>
      </c>
      <c r="E88" s="54"/>
      <c r="F88" s="54"/>
      <c r="G88" s="54"/>
      <c r="H88" s="54"/>
      <c r="I88" s="30"/>
      <c r="J88" s="30">
        <f t="shared" si="15"/>
        <v>0</v>
      </c>
      <c r="K88" s="10"/>
      <c r="L88" s="10"/>
      <c r="M88" s="10"/>
      <c r="N88" s="10"/>
      <c r="O88" s="11"/>
      <c r="P88" s="11"/>
      <c r="Q88" s="10"/>
      <c r="R88" s="10"/>
      <c r="S88" s="56"/>
      <c r="T88" s="56"/>
      <c r="U88" s="10"/>
      <c r="V88" s="11"/>
      <c r="W88" s="11"/>
      <c r="X88" s="11"/>
      <c r="Y88" s="11"/>
    </row>
    <row r="89" spans="1:25" ht="19.5" customHeight="1">
      <c r="A89" s="28">
        <v>89</v>
      </c>
      <c r="B89" s="350"/>
      <c r="C89" s="51">
        <v>766</v>
      </c>
      <c r="D89" s="30" t="s">
        <v>86</v>
      </c>
      <c r="E89" s="54"/>
      <c r="F89" s="54"/>
      <c r="G89" s="54"/>
      <c r="H89" s="54"/>
      <c r="I89" s="30"/>
      <c r="J89" s="30">
        <f t="shared" si="15"/>
        <v>0</v>
      </c>
      <c r="K89" s="10"/>
      <c r="L89" s="10"/>
      <c r="M89" s="10"/>
      <c r="N89" s="10"/>
      <c r="O89" s="11"/>
      <c r="P89" s="11"/>
      <c r="Q89" s="10"/>
      <c r="R89" s="10"/>
      <c r="S89" s="56"/>
      <c r="T89" s="56"/>
      <c r="U89" s="10"/>
      <c r="V89" s="11"/>
      <c r="W89" s="11"/>
      <c r="X89" s="11"/>
      <c r="Y89" s="11"/>
    </row>
    <row r="90" spans="1:25" ht="19.5" customHeight="1">
      <c r="A90" s="28">
        <v>90</v>
      </c>
      <c r="B90" s="350"/>
      <c r="C90" s="51">
        <v>769</v>
      </c>
      <c r="D90" s="52" t="s">
        <v>87</v>
      </c>
      <c r="E90" s="54"/>
      <c r="F90" s="54"/>
      <c r="G90" s="54"/>
      <c r="H90" s="54"/>
      <c r="I90" s="30">
        <f>ROUND(SUM(I84:I89),0)</f>
        <v>44656</v>
      </c>
      <c r="J90" s="30">
        <f t="shared" si="15"/>
        <v>44656</v>
      </c>
      <c r="K90" s="10"/>
      <c r="L90" s="10"/>
      <c r="M90" s="10"/>
      <c r="N90" s="10"/>
      <c r="O90" s="11"/>
      <c r="P90" s="11"/>
      <c r="Q90" s="10"/>
      <c r="R90" s="10"/>
      <c r="S90" s="56"/>
      <c r="T90" s="56"/>
      <c r="U90" s="10"/>
      <c r="V90" s="11"/>
      <c r="W90" s="11"/>
      <c r="X90" s="11"/>
      <c r="Y90" s="11"/>
    </row>
    <row r="91" spans="1:25" ht="31.5" customHeight="1">
      <c r="A91" s="28"/>
      <c r="B91" s="10"/>
      <c r="C91" s="371"/>
      <c r="D91" s="23" t="s">
        <v>92</v>
      </c>
      <c r="E91" s="10"/>
      <c r="F91" s="10"/>
      <c r="G91" s="10"/>
      <c r="H91" s="10"/>
      <c r="I91" s="10"/>
      <c r="J91" s="10"/>
      <c r="K91" s="10"/>
      <c r="L91" s="10"/>
      <c r="M91" s="10"/>
      <c r="N91" s="10"/>
      <c r="O91" s="11"/>
      <c r="P91" s="11"/>
      <c r="Q91" s="10"/>
      <c r="R91" s="10"/>
      <c r="S91" s="56"/>
      <c r="T91" s="56"/>
      <c r="U91" s="10"/>
      <c r="V91" s="11"/>
      <c r="W91" s="11"/>
      <c r="X91" s="11"/>
      <c r="Y91" s="11"/>
    </row>
    <row r="92" spans="1:25" ht="19.5" customHeight="1">
      <c r="A92" s="28">
        <v>92</v>
      </c>
      <c r="B92" s="350"/>
      <c r="C92" s="51">
        <v>781</v>
      </c>
      <c r="D92" s="30" t="s">
        <v>89</v>
      </c>
      <c r="E92" s="54"/>
      <c r="F92" s="54"/>
      <c r="G92" s="54"/>
      <c r="H92" s="54"/>
      <c r="I92" s="30">
        <v>79282</v>
      </c>
      <c r="J92" s="30">
        <f t="shared" ref="J92:J98" si="16">ROUND(I92,0)</f>
        <v>79282</v>
      </c>
      <c r="K92" s="10"/>
      <c r="L92" s="10"/>
      <c r="M92" s="10"/>
      <c r="N92" s="10"/>
      <c r="O92" s="11"/>
      <c r="P92" s="11"/>
      <c r="Q92" s="10"/>
      <c r="R92" s="10"/>
      <c r="S92" s="56"/>
      <c r="T92" s="56"/>
      <c r="U92" s="10"/>
      <c r="V92" s="11"/>
      <c r="W92" s="11"/>
      <c r="X92" s="11"/>
      <c r="Y92" s="11"/>
    </row>
    <row r="93" spans="1:25" ht="19.5" customHeight="1">
      <c r="A93" s="28">
        <v>93</v>
      </c>
      <c r="B93" s="350"/>
      <c r="C93" s="51">
        <v>782</v>
      </c>
      <c r="D93" s="30" t="s">
        <v>82</v>
      </c>
      <c r="E93" s="54"/>
      <c r="F93" s="54"/>
      <c r="G93" s="54"/>
      <c r="H93" s="54"/>
      <c r="I93" s="30"/>
      <c r="J93" s="30">
        <f t="shared" si="16"/>
        <v>0</v>
      </c>
      <c r="K93" s="10"/>
      <c r="L93" s="10"/>
      <c r="M93" s="10"/>
      <c r="N93" s="10"/>
      <c r="O93" s="11"/>
      <c r="P93" s="11"/>
      <c r="Q93" s="10"/>
      <c r="R93" s="10"/>
      <c r="S93" s="56"/>
      <c r="T93" s="56"/>
      <c r="U93" s="10"/>
      <c r="V93" s="11"/>
      <c r="W93" s="11"/>
      <c r="X93" s="11"/>
      <c r="Y93" s="11"/>
    </row>
    <row r="94" spans="1:25" ht="19.5" customHeight="1">
      <c r="A94" s="28">
        <v>94</v>
      </c>
      <c r="B94" s="350"/>
      <c r="C94" s="51">
        <v>783</v>
      </c>
      <c r="D94" s="30" t="s">
        <v>83</v>
      </c>
      <c r="E94" s="54"/>
      <c r="F94" s="54"/>
      <c r="G94" s="54"/>
      <c r="H94" s="54"/>
      <c r="I94" s="30"/>
      <c r="J94" s="30">
        <f t="shared" si="16"/>
        <v>0</v>
      </c>
      <c r="K94" s="10"/>
      <c r="L94" s="10"/>
      <c r="M94" s="10"/>
      <c r="N94" s="10"/>
      <c r="O94" s="11"/>
      <c r="P94" s="11"/>
      <c r="Q94" s="10"/>
      <c r="R94" s="10"/>
      <c r="S94" s="56"/>
      <c r="T94" s="56"/>
      <c r="U94" s="10"/>
      <c r="V94" s="11"/>
      <c r="W94" s="11"/>
      <c r="X94" s="11"/>
      <c r="Y94" s="11"/>
    </row>
    <row r="95" spans="1:25" ht="19.5" customHeight="1">
      <c r="A95" s="28">
        <v>95</v>
      </c>
      <c r="B95" s="350"/>
      <c r="C95" s="51">
        <v>784</v>
      </c>
      <c r="D95" s="30" t="s">
        <v>84</v>
      </c>
      <c r="E95" s="54"/>
      <c r="F95" s="54"/>
      <c r="G95" s="54"/>
      <c r="H95" s="54"/>
      <c r="I95" s="30">
        <v>6784</v>
      </c>
      <c r="J95" s="30">
        <f t="shared" si="16"/>
        <v>6784</v>
      </c>
      <c r="K95" s="10"/>
      <c r="L95" s="10"/>
      <c r="M95" s="10"/>
      <c r="N95" s="10"/>
      <c r="O95" s="11"/>
      <c r="P95" s="11"/>
      <c r="Q95" s="10"/>
      <c r="R95" s="10"/>
      <c r="S95" s="56"/>
      <c r="T95" s="56"/>
      <c r="U95" s="10"/>
      <c r="V95" s="11"/>
      <c r="W95" s="11"/>
      <c r="X95" s="11"/>
      <c r="Y95" s="11"/>
    </row>
    <row r="96" spans="1:25" ht="19.5" customHeight="1">
      <c r="A96" s="28">
        <v>96</v>
      </c>
      <c r="B96" s="350"/>
      <c r="C96" s="51">
        <v>785</v>
      </c>
      <c r="D96" s="30" t="s">
        <v>85</v>
      </c>
      <c r="E96" s="54"/>
      <c r="F96" s="54"/>
      <c r="G96" s="54"/>
      <c r="H96" s="54"/>
      <c r="I96" s="30">
        <v>5119</v>
      </c>
      <c r="J96" s="30">
        <f t="shared" si="16"/>
        <v>5119</v>
      </c>
      <c r="K96" s="10"/>
      <c r="L96" s="10"/>
      <c r="M96" s="10"/>
      <c r="N96" s="10"/>
      <c r="O96" s="11"/>
      <c r="P96" s="11"/>
      <c r="Q96" s="10"/>
      <c r="R96" s="10"/>
      <c r="S96" s="56"/>
      <c r="T96" s="56"/>
      <c r="U96" s="10"/>
      <c r="V96" s="11"/>
      <c r="W96" s="11"/>
      <c r="X96" s="11"/>
      <c r="Y96" s="11"/>
    </row>
    <row r="97" spans="1:25" ht="19.5" customHeight="1">
      <c r="A97" s="28">
        <v>97</v>
      </c>
      <c r="B97" s="350"/>
      <c r="C97" s="51">
        <v>786</v>
      </c>
      <c r="D97" s="30" t="s">
        <v>86</v>
      </c>
      <c r="E97" s="54"/>
      <c r="F97" s="54"/>
      <c r="G97" s="54"/>
      <c r="H97" s="54"/>
      <c r="I97" s="30"/>
      <c r="J97" s="30">
        <f t="shared" si="16"/>
        <v>0</v>
      </c>
      <c r="K97" s="10"/>
      <c r="L97" s="10"/>
      <c r="M97" s="10"/>
      <c r="N97" s="10"/>
      <c r="O97" s="11"/>
      <c r="P97" s="11"/>
      <c r="Q97" s="10"/>
      <c r="R97" s="10"/>
      <c r="S97" s="56"/>
      <c r="T97" s="56"/>
      <c r="U97" s="10"/>
      <c r="V97" s="11"/>
      <c r="W97" s="11"/>
      <c r="X97" s="11"/>
      <c r="Y97" s="11"/>
    </row>
    <row r="98" spans="1:25" ht="19.5" customHeight="1">
      <c r="A98" s="28">
        <v>98</v>
      </c>
      <c r="B98" s="350"/>
      <c r="C98" s="51">
        <v>789</v>
      </c>
      <c r="D98" s="52" t="s">
        <v>87</v>
      </c>
      <c r="E98" s="54"/>
      <c r="F98" s="54"/>
      <c r="G98" s="54"/>
      <c r="H98" s="54"/>
      <c r="I98" s="30">
        <f>ROUND(SUM(I92:I97),0)</f>
        <v>91185</v>
      </c>
      <c r="J98" s="30">
        <f t="shared" si="16"/>
        <v>91185</v>
      </c>
      <c r="K98" s="10"/>
      <c r="L98" s="10"/>
      <c r="M98" s="10"/>
      <c r="N98" s="10"/>
      <c r="O98" s="11"/>
      <c r="P98" s="11"/>
      <c r="Q98" s="10"/>
      <c r="R98" s="10"/>
      <c r="S98" s="56"/>
      <c r="T98" s="56"/>
      <c r="U98" s="10"/>
      <c r="V98" s="11"/>
      <c r="W98" s="11"/>
      <c r="X98" s="11"/>
      <c r="Y98" s="11"/>
    </row>
    <row r="99" spans="1:25" ht="30" customHeight="1">
      <c r="A99" s="28"/>
      <c r="B99" s="10"/>
      <c r="C99" s="367"/>
      <c r="D99" s="23" t="s">
        <v>93</v>
      </c>
      <c r="E99" s="10"/>
      <c r="F99" s="10"/>
      <c r="G99" s="10"/>
      <c r="H99" s="10"/>
      <c r="I99" s="10"/>
      <c r="J99" s="10"/>
      <c r="K99" s="10"/>
      <c r="L99" s="10"/>
      <c r="M99" s="10"/>
      <c r="N99" s="10"/>
      <c r="O99" s="11"/>
      <c r="P99" s="11"/>
      <c r="Q99" s="10"/>
      <c r="R99" s="10"/>
      <c r="S99" s="56"/>
      <c r="T99" s="56"/>
      <c r="U99" s="10"/>
      <c r="V99" s="11"/>
      <c r="W99" s="11"/>
      <c r="X99" s="11"/>
      <c r="Y99" s="11"/>
    </row>
    <row r="100" spans="1:25" ht="19.5" customHeight="1">
      <c r="A100" s="28">
        <v>100</v>
      </c>
      <c r="B100" s="350"/>
      <c r="C100" s="51">
        <v>801</v>
      </c>
      <c r="D100" s="30" t="s">
        <v>89</v>
      </c>
      <c r="E100" s="54"/>
      <c r="F100" s="54"/>
      <c r="G100" s="54"/>
      <c r="H100" s="54"/>
      <c r="I100" s="30">
        <v>64250</v>
      </c>
      <c r="J100" s="30">
        <f t="shared" ref="J100:J106" si="17">ROUND(I100,0)</f>
        <v>64250</v>
      </c>
      <c r="K100" s="10"/>
      <c r="L100" s="10"/>
      <c r="M100" s="10"/>
      <c r="N100" s="10"/>
      <c r="O100" s="11"/>
      <c r="P100" s="11"/>
      <c r="Q100" s="10"/>
      <c r="R100" s="10"/>
      <c r="S100" s="56"/>
      <c r="T100" s="56"/>
      <c r="U100" s="10"/>
      <c r="V100" s="11"/>
      <c r="W100" s="11"/>
      <c r="X100" s="11"/>
      <c r="Y100" s="11"/>
    </row>
    <row r="101" spans="1:25" ht="19.5" customHeight="1">
      <c r="A101" s="28">
        <v>101</v>
      </c>
      <c r="B101" s="350"/>
      <c r="C101" s="51">
        <v>802</v>
      </c>
      <c r="D101" s="30" t="s">
        <v>82</v>
      </c>
      <c r="E101" s="54"/>
      <c r="F101" s="54"/>
      <c r="G101" s="54"/>
      <c r="H101" s="54"/>
      <c r="I101" s="30">
        <v>0</v>
      </c>
      <c r="J101" s="30">
        <f t="shared" si="17"/>
        <v>0</v>
      </c>
      <c r="K101" s="10"/>
      <c r="L101" s="10"/>
      <c r="M101" s="10"/>
      <c r="N101" s="10"/>
      <c r="O101" s="11"/>
      <c r="P101" s="11"/>
      <c r="Q101" s="10"/>
      <c r="R101" s="10"/>
      <c r="S101" s="56"/>
      <c r="T101" s="56"/>
      <c r="U101" s="10"/>
      <c r="V101" s="11"/>
      <c r="W101" s="11"/>
      <c r="X101" s="11"/>
      <c r="Y101" s="11"/>
    </row>
    <row r="102" spans="1:25" ht="19.5" customHeight="1">
      <c r="A102" s="28">
        <v>102</v>
      </c>
      <c r="B102" s="350"/>
      <c r="C102" s="51">
        <v>803</v>
      </c>
      <c r="D102" s="30" t="s">
        <v>83</v>
      </c>
      <c r="E102" s="54"/>
      <c r="F102" s="54"/>
      <c r="G102" s="54"/>
      <c r="H102" s="54"/>
      <c r="I102" s="30">
        <v>0</v>
      </c>
      <c r="J102" s="30">
        <f t="shared" si="17"/>
        <v>0</v>
      </c>
      <c r="K102" s="10"/>
      <c r="L102" s="10"/>
      <c r="M102" s="10"/>
      <c r="N102" s="10"/>
      <c r="O102" s="11"/>
      <c r="P102" s="11"/>
      <c r="Q102" s="10"/>
      <c r="R102" s="10"/>
      <c r="S102" s="56"/>
      <c r="T102" s="56"/>
      <c r="U102" s="10"/>
      <c r="V102" s="11"/>
      <c r="W102" s="11"/>
      <c r="X102" s="11"/>
      <c r="Y102" s="11"/>
    </row>
    <row r="103" spans="1:25" ht="19.5" customHeight="1">
      <c r="A103" s="28">
        <v>103</v>
      </c>
      <c r="B103" s="350"/>
      <c r="C103" s="51">
        <v>804</v>
      </c>
      <c r="D103" s="30" t="s">
        <v>84</v>
      </c>
      <c r="E103" s="54"/>
      <c r="F103" s="54"/>
      <c r="G103" s="54"/>
      <c r="H103" s="54"/>
      <c r="I103" s="30">
        <v>0</v>
      </c>
      <c r="J103" s="30">
        <f t="shared" si="17"/>
        <v>0</v>
      </c>
      <c r="K103" s="10"/>
      <c r="L103" s="10"/>
      <c r="M103" s="10"/>
      <c r="N103" s="10"/>
      <c r="O103" s="11"/>
      <c r="P103" s="11"/>
      <c r="Q103" s="10"/>
      <c r="R103" s="10"/>
      <c r="S103" s="56"/>
      <c r="T103" s="56"/>
      <c r="U103" s="10"/>
      <c r="V103" s="11"/>
      <c r="W103" s="11"/>
      <c r="X103" s="11"/>
      <c r="Y103" s="11"/>
    </row>
    <row r="104" spans="1:25" ht="19.5" customHeight="1">
      <c r="A104" s="28">
        <v>104</v>
      </c>
      <c r="B104" s="350"/>
      <c r="C104" s="51">
        <v>805</v>
      </c>
      <c r="D104" s="30" t="s">
        <v>85</v>
      </c>
      <c r="E104" s="54"/>
      <c r="F104" s="54"/>
      <c r="G104" s="54"/>
      <c r="H104" s="54"/>
      <c r="I104" s="30">
        <v>0</v>
      </c>
      <c r="J104" s="30">
        <f t="shared" si="17"/>
        <v>0</v>
      </c>
      <c r="K104" s="10"/>
      <c r="L104" s="10"/>
      <c r="M104" s="10"/>
      <c r="N104" s="10"/>
      <c r="O104" s="11"/>
      <c r="P104" s="11"/>
      <c r="Q104" s="10"/>
      <c r="R104" s="10"/>
      <c r="S104" s="56"/>
      <c r="T104" s="56"/>
      <c r="U104" s="10"/>
      <c r="V104" s="11"/>
      <c r="W104" s="11"/>
      <c r="X104" s="11"/>
      <c r="Y104" s="11"/>
    </row>
    <row r="105" spans="1:25" ht="19.5" customHeight="1">
      <c r="A105" s="28">
        <v>105</v>
      </c>
      <c r="B105" s="350"/>
      <c r="C105" s="51">
        <v>806</v>
      </c>
      <c r="D105" s="30" t="s">
        <v>86</v>
      </c>
      <c r="E105" s="54"/>
      <c r="F105" s="54"/>
      <c r="G105" s="54"/>
      <c r="H105" s="54"/>
      <c r="I105" s="30">
        <v>0</v>
      </c>
      <c r="J105" s="30">
        <f t="shared" si="17"/>
        <v>0</v>
      </c>
      <c r="K105" s="10"/>
      <c r="L105" s="10"/>
      <c r="M105" s="10"/>
      <c r="N105" s="10"/>
      <c r="O105" s="11"/>
      <c r="P105" s="11"/>
      <c r="Q105" s="10"/>
      <c r="R105" s="10"/>
      <c r="S105" s="56"/>
      <c r="T105" s="56"/>
      <c r="U105" s="10"/>
      <c r="V105" s="11"/>
      <c r="W105" s="11"/>
      <c r="X105" s="11"/>
      <c r="Y105" s="11"/>
    </row>
    <row r="106" spans="1:25" ht="19.5" customHeight="1">
      <c r="A106" s="28">
        <v>106</v>
      </c>
      <c r="B106" s="350"/>
      <c r="C106" s="51">
        <v>809</v>
      </c>
      <c r="D106" s="52" t="s">
        <v>87</v>
      </c>
      <c r="E106" s="54"/>
      <c r="F106" s="54"/>
      <c r="G106" s="54"/>
      <c r="H106" s="54"/>
      <c r="I106" s="30">
        <f>ROUND(SUM(I100:I105),0)</f>
        <v>64250</v>
      </c>
      <c r="J106" s="30">
        <f t="shared" si="17"/>
        <v>64250</v>
      </c>
      <c r="K106" s="10"/>
      <c r="L106" s="10"/>
      <c r="M106" s="10"/>
      <c r="N106" s="10"/>
      <c r="O106" s="11"/>
      <c r="P106" s="11"/>
      <c r="Q106" s="10"/>
      <c r="R106" s="10"/>
      <c r="S106" s="10"/>
      <c r="T106" s="10"/>
      <c r="U106" s="10"/>
      <c r="V106" s="11"/>
      <c r="W106" s="11"/>
      <c r="X106" s="11"/>
      <c r="Y106" s="11"/>
    </row>
    <row r="107" spans="1:25" ht="30" customHeight="1">
      <c r="A107" s="28"/>
      <c r="B107" s="10"/>
      <c r="C107" s="367"/>
      <c r="D107" s="23" t="s">
        <v>94</v>
      </c>
      <c r="E107" s="10"/>
      <c r="F107" s="10"/>
      <c r="G107" s="10"/>
      <c r="H107" s="10"/>
      <c r="I107" s="10"/>
      <c r="J107" s="10"/>
      <c r="K107" s="10"/>
      <c r="L107" s="10"/>
      <c r="M107" s="10"/>
      <c r="N107" s="10"/>
      <c r="O107" s="11"/>
      <c r="P107" s="11"/>
      <c r="Q107" s="23"/>
      <c r="R107" s="10"/>
      <c r="S107" s="10"/>
      <c r="T107" s="10"/>
      <c r="U107" s="10"/>
      <c r="V107" s="11"/>
      <c r="W107" s="11"/>
      <c r="X107" s="11"/>
      <c r="Y107" s="11"/>
    </row>
    <row r="108" spans="1:25" ht="19.5" customHeight="1">
      <c r="A108" s="28">
        <v>108</v>
      </c>
      <c r="B108" s="350"/>
      <c r="C108" s="51">
        <v>821</v>
      </c>
      <c r="D108" s="30" t="s">
        <v>89</v>
      </c>
      <c r="E108" s="54"/>
      <c r="F108" s="54"/>
      <c r="G108" s="54"/>
      <c r="H108" s="54"/>
      <c r="I108" s="30"/>
      <c r="J108" s="30">
        <f t="shared" ref="J108:J114" si="18">ROUND(I108,0)</f>
        <v>0</v>
      </c>
      <c r="K108" s="10"/>
      <c r="L108" s="10"/>
      <c r="M108" s="10"/>
      <c r="N108" s="10"/>
      <c r="O108" s="11"/>
      <c r="P108" s="11"/>
      <c r="Q108" s="10"/>
      <c r="R108" s="10"/>
      <c r="S108" s="10"/>
      <c r="T108" s="10"/>
      <c r="U108" s="10"/>
      <c r="V108" s="11"/>
      <c r="W108" s="11"/>
      <c r="X108" s="11"/>
      <c r="Y108" s="11"/>
    </row>
    <row r="109" spans="1:25" ht="19.5" customHeight="1">
      <c r="A109" s="28">
        <v>109</v>
      </c>
      <c r="B109" s="350"/>
      <c r="C109" s="51">
        <v>822</v>
      </c>
      <c r="D109" s="30" t="s">
        <v>82</v>
      </c>
      <c r="E109" s="54"/>
      <c r="F109" s="54"/>
      <c r="G109" s="54"/>
      <c r="H109" s="54"/>
      <c r="I109" s="30"/>
      <c r="J109" s="30">
        <f t="shared" si="18"/>
        <v>0</v>
      </c>
      <c r="K109" s="10"/>
      <c r="L109" s="10"/>
      <c r="M109" s="10"/>
      <c r="N109" s="10"/>
      <c r="O109" s="11"/>
      <c r="P109" s="11"/>
      <c r="Q109" s="55"/>
      <c r="R109" s="55"/>
      <c r="S109" s="24"/>
      <c r="T109" s="24"/>
      <c r="U109" s="24"/>
      <c r="V109" s="11"/>
      <c r="W109" s="11"/>
      <c r="X109" s="11"/>
      <c r="Y109" s="11"/>
    </row>
    <row r="110" spans="1:25" ht="19.5" customHeight="1">
      <c r="A110" s="28">
        <v>110</v>
      </c>
      <c r="B110" s="350"/>
      <c r="C110" s="51">
        <v>823</v>
      </c>
      <c r="D110" s="30" t="s">
        <v>83</v>
      </c>
      <c r="E110" s="54"/>
      <c r="F110" s="54"/>
      <c r="G110" s="54"/>
      <c r="H110" s="54"/>
      <c r="I110" s="30"/>
      <c r="J110" s="30">
        <f t="shared" si="18"/>
        <v>0</v>
      </c>
      <c r="K110" s="10"/>
      <c r="L110" s="10"/>
      <c r="M110" s="10"/>
      <c r="N110" s="10"/>
      <c r="O110" s="11"/>
      <c r="P110" s="11"/>
      <c r="Q110" s="10"/>
      <c r="R110" s="10"/>
      <c r="S110" s="56"/>
      <c r="T110" s="56"/>
      <c r="U110" s="10"/>
      <c r="V110" s="11"/>
      <c r="W110" s="11"/>
      <c r="X110" s="11"/>
      <c r="Y110" s="11"/>
    </row>
    <row r="111" spans="1:25" ht="19.5" customHeight="1">
      <c r="A111" s="28">
        <v>111</v>
      </c>
      <c r="B111" s="350"/>
      <c r="C111" s="51">
        <v>824</v>
      </c>
      <c r="D111" s="30" t="s">
        <v>84</v>
      </c>
      <c r="E111" s="54"/>
      <c r="F111" s="54"/>
      <c r="G111" s="54"/>
      <c r="H111" s="54"/>
      <c r="I111" s="30">
        <v>36200</v>
      </c>
      <c r="J111" s="30">
        <f t="shared" si="18"/>
        <v>36200</v>
      </c>
      <c r="K111" s="10"/>
      <c r="L111" s="10"/>
      <c r="M111" s="10"/>
      <c r="N111" s="10"/>
      <c r="O111" s="11"/>
      <c r="P111" s="11"/>
      <c r="Q111" s="10"/>
      <c r="R111" s="10"/>
      <c r="S111" s="56"/>
      <c r="T111" s="56"/>
      <c r="U111" s="10"/>
      <c r="V111" s="11"/>
      <c r="W111" s="11"/>
      <c r="X111" s="11"/>
      <c r="Y111" s="11"/>
    </row>
    <row r="112" spans="1:25" ht="19.5" customHeight="1">
      <c r="A112" s="28">
        <v>112</v>
      </c>
      <c r="B112" s="350"/>
      <c r="C112" s="51">
        <v>825</v>
      </c>
      <c r="D112" s="30" t="s">
        <v>85</v>
      </c>
      <c r="E112" s="54"/>
      <c r="F112" s="54"/>
      <c r="G112" s="54"/>
      <c r="H112" s="54"/>
      <c r="I112" s="30"/>
      <c r="J112" s="30">
        <f t="shared" si="18"/>
        <v>0</v>
      </c>
      <c r="K112" s="10"/>
      <c r="L112" s="10"/>
      <c r="M112" s="10"/>
      <c r="N112" s="10"/>
      <c r="O112" s="11"/>
      <c r="P112" s="11"/>
      <c r="Q112" s="10"/>
      <c r="R112" s="10"/>
      <c r="S112" s="56"/>
      <c r="T112" s="56"/>
      <c r="U112" s="10"/>
      <c r="V112" s="11"/>
      <c r="W112" s="11"/>
      <c r="X112" s="11"/>
      <c r="Y112" s="11"/>
    </row>
    <row r="113" spans="1:25" ht="19.5" customHeight="1">
      <c r="A113" s="28">
        <v>113</v>
      </c>
      <c r="B113" s="350"/>
      <c r="C113" s="51">
        <v>826</v>
      </c>
      <c r="D113" s="30" t="s">
        <v>86</v>
      </c>
      <c r="E113" s="54"/>
      <c r="F113" s="54"/>
      <c r="G113" s="54"/>
      <c r="H113" s="54"/>
      <c r="I113" s="30"/>
      <c r="J113" s="30">
        <f t="shared" si="18"/>
        <v>0</v>
      </c>
      <c r="K113" s="10"/>
      <c r="L113" s="10"/>
      <c r="M113" s="10"/>
      <c r="N113" s="10"/>
      <c r="O113" s="11"/>
      <c r="P113" s="11"/>
      <c r="Q113" s="10"/>
      <c r="R113" s="10"/>
      <c r="S113" s="56"/>
      <c r="T113" s="56"/>
      <c r="U113" s="10"/>
      <c r="V113" s="11"/>
      <c r="W113" s="11"/>
      <c r="X113" s="11"/>
      <c r="Y113" s="11"/>
    </row>
    <row r="114" spans="1:25" ht="19.5" customHeight="1">
      <c r="A114" s="28">
        <v>114</v>
      </c>
      <c r="B114" s="350"/>
      <c r="C114" s="51">
        <v>829</v>
      </c>
      <c r="D114" s="52" t="s">
        <v>87</v>
      </c>
      <c r="E114" s="54"/>
      <c r="F114" s="54"/>
      <c r="G114" s="54"/>
      <c r="H114" s="54"/>
      <c r="I114" s="30">
        <f>ROUND(SUM(I108:I113),0)</f>
        <v>36200</v>
      </c>
      <c r="J114" s="30">
        <f t="shared" si="18"/>
        <v>36200</v>
      </c>
      <c r="K114" s="10"/>
      <c r="L114" s="10"/>
      <c r="M114" s="10"/>
      <c r="N114" s="10"/>
      <c r="O114" s="11"/>
      <c r="P114" s="11"/>
      <c r="Q114" s="10"/>
      <c r="R114" s="10"/>
      <c r="S114" s="56"/>
      <c r="T114" s="56"/>
      <c r="U114" s="10"/>
      <c r="V114" s="11"/>
      <c r="W114" s="11"/>
      <c r="X114" s="11"/>
      <c r="Y114" s="11"/>
    </row>
    <row r="115" spans="1:25" ht="30" customHeight="1">
      <c r="A115" s="28"/>
      <c r="B115" s="10"/>
      <c r="C115" s="367"/>
      <c r="D115" s="23" t="s">
        <v>95</v>
      </c>
      <c r="E115" s="10"/>
      <c r="F115" s="10"/>
      <c r="G115" s="10"/>
      <c r="H115" s="10"/>
      <c r="I115" s="10"/>
      <c r="J115" s="10"/>
      <c r="K115" s="10"/>
      <c r="L115" s="10"/>
      <c r="M115" s="10"/>
      <c r="N115" s="10"/>
      <c r="O115" s="11"/>
      <c r="P115" s="11"/>
      <c r="Q115" s="10"/>
      <c r="R115" s="10"/>
      <c r="S115" s="56"/>
      <c r="T115" s="56"/>
      <c r="U115" s="10"/>
      <c r="V115" s="11"/>
      <c r="W115" s="11"/>
      <c r="X115" s="11"/>
      <c r="Y115" s="11"/>
    </row>
    <row r="116" spans="1:25" ht="19.5" customHeight="1">
      <c r="A116" s="28">
        <v>116</v>
      </c>
      <c r="B116" s="350"/>
      <c r="C116" s="51">
        <v>844</v>
      </c>
      <c r="D116" s="30" t="s">
        <v>84</v>
      </c>
      <c r="E116" s="30"/>
      <c r="F116" s="30"/>
      <c r="G116" s="30"/>
      <c r="H116" s="30"/>
      <c r="I116" s="54"/>
      <c r="J116" s="30">
        <f t="shared" ref="J116:J118" si="19">ROUND(SUM(E116:H116),0)</f>
        <v>0</v>
      </c>
      <c r="K116" s="10"/>
      <c r="L116" s="10"/>
      <c r="M116" s="10"/>
      <c r="N116" s="10"/>
      <c r="O116" s="11"/>
      <c r="P116" s="11"/>
      <c r="Q116" s="10"/>
      <c r="R116" s="10"/>
      <c r="S116" s="56"/>
      <c r="T116" s="56"/>
      <c r="U116" s="10"/>
      <c r="V116" s="11"/>
      <c r="W116" s="11"/>
      <c r="X116" s="11"/>
      <c r="Y116" s="11"/>
    </row>
    <row r="117" spans="1:25" ht="19.5" customHeight="1">
      <c r="A117" s="28">
        <v>117</v>
      </c>
      <c r="B117" s="350"/>
      <c r="C117" s="51">
        <v>845</v>
      </c>
      <c r="D117" s="30" t="s">
        <v>85</v>
      </c>
      <c r="E117" s="30"/>
      <c r="F117" s="30"/>
      <c r="G117" s="30"/>
      <c r="H117" s="30"/>
      <c r="I117" s="54"/>
      <c r="J117" s="30">
        <f t="shared" si="19"/>
        <v>0</v>
      </c>
      <c r="K117" s="10"/>
      <c r="L117" s="10"/>
      <c r="M117" s="10"/>
      <c r="N117" s="10"/>
      <c r="O117" s="11"/>
      <c r="P117" s="11"/>
      <c r="Q117" s="10"/>
      <c r="R117" s="10"/>
      <c r="S117" s="56"/>
      <c r="T117" s="56"/>
      <c r="U117" s="10"/>
      <c r="V117" s="11"/>
      <c r="W117" s="11"/>
      <c r="X117" s="11"/>
      <c r="Y117" s="11"/>
    </row>
    <row r="118" spans="1:25" ht="19.5" customHeight="1">
      <c r="A118" s="28">
        <v>118</v>
      </c>
      <c r="B118" s="350"/>
      <c r="C118" s="51">
        <v>846</v>
      </c>
      <c r="D118" s="30" t="s">
        <v>86</v>
      </c>
      <c r="E118" s="30"/>
      <c r="F118" s="30"/>
      <c r="G118" s="30"/>
      <c r="H118" s="30"/>
      <c r="I118" s="54"/>
      <c r="J118" s="30">
        <f t="shared" si="19"/>
        <v>0</v>
      </c>
      <c r="K118" s="10"/>
      <c r="L118" s="10"/>
      <c r="M118" s="10"/>
      <c r="N118" s="10"/>
      <c r="O118" s="11"/>
      <c r="P118" s="11"/>
      <c r="Q118" s="10"/>
      <c r="R118" s="10"/>
      <c r="S118" s="56"/>
      <c r="T118" s="56"/>
      <c r="U118" s="10"/>
      <c r="V118" s="11"/>
      <c r="W118" s="11"/>
      <c r="X118" s="11"/>
      <c r="Y118" s="11"/>
    </row>
    <row r="119" spans="1:25" ht="19.5" customHeight="1">
      <c r="A119" s="28">
        <v>119</v>
      </c>
      <c r="B119" s="350"/>
      <c r="C119" s="51">
        <v>849</v>
      </c>
      <c r="D119" s="52" t="s">
        <v>87</v>
      </c>
      <c r="E119" s="30">
        <f t="shared" ref="E119:H119" si="20">ROUND(SUM(E116:E118),0)</f>
        <v>0</v>
      </c>
      <c r="F119" s="30">
        <f t="shared" si="20"/>
        <v>0</v>
      </c>
      <c r="G119" s="30">
        <f t="shared" si="20"/>
        <v>0</v>
      </c>
      <c r="H119" s="30">
        <f t="shared" si="20"/>
        <v>0</v>
      </c>
      <c r="I119" s="54"/>
      <c r="J119" s="30">
        <f>ROUND(SUM(J116:J118),0)</f>
        <v>0</v>
      </c>
      <c r="K119" s="10"/>
      <c r="L119" s="10"/>
      <c r="M119" s="10"/>
      <c r="N119" s="10"/>
      <c r="O119" s="11"/>
      <c r="P119" s="11"/>
      <c r="Q119" s="10"/>
      <c r="R119" s="10"/>
      <c r="S119" s="56"/>
      <c r="T119" s="56"/>
      <c r="U119" s="10"/>
      <c r="V119" s="11"/>
      <c r="W119" s="11"/>
      <c r="X119" s="11"/>
      <c r="Y119" s="11"/>
    </row>
    <row r="120" spans="1:25" ht="28.5" customHeight="1">
      <c r="A120" s="28"/>
      <c r="B120" s="10"/>
      <c r="C120" s="371"/>
      <c r="D120" s="23" t="s">
        <v>96</v>
      </c>
      <c r="E120" s="10"/>
      <c r="F120" s="10"/>
      <c r="G120" s="10"/>
      <c r="H120" s="10"/>
      <c r="I120" s="10"/>
      <c r="J120" s="10"/>
      <c r="K120" s="10"/>
      <c r="L120" s="10"/>
      <c r="M120" s="10"/>
      <c r="N120" s="10"/>
      <c r="O120" s="11"/>
      <c r="P120" s="11"/>
      <c r="Q120" s="10"/>
      <c r="R120" s="10"/>
      <c r="S120" s="56"/>
      <c r="T120" s="56"/>
      <c r="U120" s="10"/>
      <c r="V120" s="11"/>
      <c r="W120" s="11"/>
      <c r="X120" s="11"/>
      <c r="Y120" s="11"/>
    </row>
    <row r="121" spans="1:25" ht="19.5" customHeight="1">
      <c r="A121" s="28">
        <v>121</v>
      </c>
      <c r="B121" s="350"/>
      <c r="C121" s="51">
        <v>864</v>
      </c>
      <c r="D121" s="30" t="s">
        <v>84</v>
      </c>
      <c r="E121" s="54"/>
      <c r="F121" s="54"/>
      <c r="G121" s="54"/>
      <c r="H121" s="54"/>
      <c r="I121" s="30">
        <v>162849</v>
      </c>
      <c r="J121" s="30">
        <f t="shared" ref="J121:J124" si="21">ROUND(I121,0)</f>
        <v>162849</v>
      </c>
      <c r="K121" s="10"/>
      <c r="L121" s="10"/>
      <c r="M121" s="10"/>
      <c r="N121" s="10"/>
      <c r="O121" s="11"/>
      <c r="P121" s="11"/>
      <c r="Q121" s="10"/>
      <c r="R121" s="10"/>
      <c r="S121" s="56"/>
      <c r="T121" s="56"/>
      <c r="U121" s="10"/>
      <c r="V121" s="11"/>
      <c r="W121" s="11"/>
      <c r="X121" s="11"/>
      <c r="Y121" s="11"/>
    </row>
    <row r="122" spans="1:25" ht="19.5" customHeight="1">
      <c r="A122" s="28">
        <v>122</v>
      </c>
      <c r="B122" s="350"/>
      <c r="C122" s="51">
        <v>865</v>
      </c>
      <c r="D122" s="30" t="s">
        <v>85</v>
      </c>
      <c r="E122" s="54"/>
      <c r="F122" s="54"/>
      <c r="G122" s="54"/>
      <c r="H122" s="54"/>
      <c r="I122" s="30">
        <v>3353</v>
      </c>
      <c r="J122" s="30">
        <f t="shared" si="21"/>
        <v>3353</v>
      </c>
      <c r="K122" s="10"/>
      <c r="L122" s="10"/>
      <c r="M122" s="10"/>
      <c r="N122" s="10"/>
      <c r="O122" s="11"/>
      <c r="P122" s="11"/>
      <c r="Q122" s="10"/>
      <c r="R122" s="10"/>
      <c r="S122" s="56"/>
      <c r="T122" s="56"/>
      <c r="U122" s="10"/>
      <c r="V122" s="11"/>
      <c r="W122" s="11"/>
      <c r="X122" s="11"/>
      <c r="Y122" s="11"/>
    </row>
    <row r="123" spans="1:25" ht="19.5" customHeight="1">
      <c r="A123" s="28">
        <v>123</v>
      </c>
      <c r="B123" s="350"/>
      <c r="C123" s="51">
        <v>866</v>
      </c>
      <c r="D123" s="30" t="s">
        <v>86</v>
      </c>
      <c r="E123" s="54"/>
      <c r="F123" s="54"/>
      <c r="G123" s="54"/>
      <c r="H123" s="54"/>
      <c r="I123" s="30">
        <v>242043</v>
      </c>
      <c r="J123" s="30">
        <f t="shared" si="21"/>
        <v>242043</v>
      </c>
      <c r="K123" s="10"/>
      <c r="L123" s="10"/>
      <c r="M123" s="10"/>
      <c r="N123" s="10"/>
      <c r="O123" s="11"/>
      <c r="P123" s="11"/>
      <c r="Q123" s="10"/>
      <c r="R123" s="10"/>
      <c r="S123" s="56"/>
      <c r="T123" s="56"/>
      <c r="U123" s="10"/>
      <c r="V123" s="11"/>
      <c r="W123" s="11"/>
      <c r="X123" s="11"/>
      <c r="Y123" s="11"/>
    </row>
    <row r="124" spans="1:25" ht="19.5" customHeight="1">
      <c r="A124" s="28">
        <v>124</v>
      </c>
      <c r="B124" s="350"/>
      <c r="C124" s="51">
        <v>869</v>
      </c>
      <c r="D124" s="52" t="s">
        <v>87</v>
      </c>
      <c r="E124" s="54"/>
      <c r="F124" s="54"/>
      <c r="G124" s="54"/>
      <c r="H124" s="54"/>
      <c r="I124" s="30">
        <f>ROUND(SUM(I121:I123),0)</f>
        <v>408245</v>
      </c>
      <c r="J124" s="30">
        <f t="shared" si="21"/>
        <v>408245</v>
      </c>
      <c r="K124" s="10"/>
      <c r="L124" s="10"/>
      <c r="M124" s="10"/>
      <c r="N124" s="10"/>
      <c r="O124" s="11"/>
      <c r="P124" s="11"/>
      <c r="Q124" s="10"/>
      <c r="R124" s="10"/>
      <c r="S124" s="56"/>
      <c r="T124" s="56"/>
      <c r="U124" s="10"/>
      <c r="V124" s="11"/>
      <c r="W124" s="11"/>
      <c r="X124" s="11"/>
      <c r="Y124" s="11"/>
    </row>
    <row r="125" spans="1:25" ht="27.75" customHeight="1">
      <c r="A125" s="28"/>
      <c r="B125" s="10"/>
      <c r="C125" s="367"/>
      <c r="D125" s="23" t="s">
        <v>97</v>
      </c>
      <c r="E125" s="10"/>
      <c r="F125" s="10"/>
      <c r="G125" s="10"/>
      <c r="H125" s="10"/>
      <c r="I125" s="10"/>
      <c r="J125" s="10"/>
      <c r="K125" s="10"/>
      <c r="L125" s="10"/>
      <c r="M125" s="10"/>
      <c r="N125" s="10"/>
      <c r="O125" s="11"/>
      <c r="P125" s="11"/>
      <c r="Q125" s="10"/>
      <c r="R125" s="10"/>
      <c r="S125" s="56"/>
      <c r="T125" s="56"/>
      <c r="U125" s="10"/>
      <c r="V125" s="11"/>
      <c r="W125" s="11"/>
      <c r="X125" s="11"/>
      <c r="Y125" s="11"/>
    </row>
    <row r="126" spans="1:25" ht="19.5" customHeight="1">
      <c r="A126" s="28">
        <v>126</v>
      </c>
      <c r="B126" s="350"/>
      <c r="C126" s="51">
        <v>881</v>
      </c>
      <c r="D126" s="30" t="s">
        <v>89</v>
      </c>
      <c r="E126" s="30">
        <f t="shared" ref="E126:H126" ca="1" si="22">E676</f>
        <v>120013</v>
      </c>
      <c r="F126" s="30">
        <f t="shared" ca="1" si="22"/>
        <v>139500</v>
      </c>
      <c r="G126" s="30">
        <f t="shared" ca="1" si="22"/>
        <v>0</v>
      </c>
      <c r="H126" s="30">
        <f t="shared" ca="1" si="22"/>
        <v>0</v>
      </c>
      <c r="I126" s="54"/>
      <c r="J126" s="30">
        <f t="shared" ref="J126:J132" ca="1" si="23">J676</f>
        <v>259513</v>
      </c>
      <c r="K126" s="10"/>
      <c r="L126" s="10"/>
      <c r="M126" s="10"/>
      <c r="N126" s="10"/>
      <c r="O126" s="11"/>
      <c r="P126" s="11"/>
      <c r="Q126" s="10"/>
      <c r="R126" s="10"/>
      <c r="S126" s="56"/>
      <c r="T126" s="56"/>
      <c r="U126" s="10"/>
      <c r="V126" s="11"/>
      <c r="W126" s="11"/>
      <c r="X126" s="11"/>
      <c r="Y126" s="11"/>
    </row>
    <row r="127" spans="1:25" ht="19.5" customHeight="1">
      <c r="A127" s="28">
        <v>127</v>
      </c>
      <c r="B127" s="350"/>
      <c r="C127" s="51">
        <v>882</v>
      </c>
      <c r="D127" s="30" t="s">
        <v>82</v>
      </c>
      <c r="E127" s="30">
        <f t="shared" ref="E127:H127" ca="1" si="24">E677</f>
        <v>0</v>
      </c>
      <c r="F127" s="30">
        <f t="shared" ca="1" si="24"/>
        <v>53631</v>
      </c>
      <c r="G127" s="30">
        <f t="shared" ca="1" si="24"/>
        <v>0</v>
      </c>
      <c r="H127" s="30">
        <f t="shared" ca="1" si="24"/>
        <v>0</v>
      </c>
      <c r="I127" s="54"/>
      <c r="J127" s="30">
        <f t="shared" ca="1" si="23"/>
        <v>53631</v>
      </c>
      <c r="K127" s="10"/>
      <c r="L127" s="10"/>
      <c r="M127" s="10"/>
      <c r="N127" s="10"/>
      <c r="O127" s="11"/>
      <c r="P127" s="11"/>
      <c r="Q127" s="10"/>
      <c r="R127" s="10"/>
      <c r="S127" s="56"/>
      <c r="T127" s="56"/>
      <c r="U127" s="10"/>
      <c r="V127" s="11"/>
      <c r="W127" s="11"/>
      <c r="X127" s="11"/>
      <c r="Y127" s="11"/>
    </row>
    <row r="128" spans="1:25" ht="19.5" customHeight="1">
      <c r="A128" s="28">
        <v>128</v>
      </c>
      <c r="B128" s="350"/>
      <c r="C128" s="51">
        <v>883</v>
      </c>
      <c r="D128" s="30" t="s">
        <v>83</v>
      </c>
      <c r="E128" s="30">
        <f t="shared" ref="E128:H128" ca="1" si="25">E678</f>
        <v>0</v>
      </c>
      <c r="F128" s="30">
        <f t="shared" ca="1" si="25"/>
        <v>0</v>
      </c>
      <c r="G128" s="30">
        <f t="shared" ca="1" si="25"/>
        <v>0</v>
      </c>
      <c r="H128" s="30">
        <f t="shared" ca="1" si="25"/>
        <v>0</v>
      </c>
      <c r="I128" s="54"/>
      <c r="J128" s="30">
        <f t="shared" ca="1" si="23"/>
        <v>0</v>
      </c>
      <c r="K128" s="10"/>
      <c r="L128" s="10"/>
      <c r="M128" s="10"/>
      <c r="N128" s="10"/>
      <c r="O128" s="11"/>
      <c r="P128" s="11"/>
      <c r="Q128" s="10"/>
      <c r="R128" s="10"/>
      <c r="S128" s="56"/>
      <c r="T128" s="56"/>
      <c r="U128" s="10"/>
      <c r="V128" s="11"/>
      <c r="W128" s="11"/>
      <c r="X128" s="11"/>
      <c r="Y128" s="11"/>
    </row>
    <row r="129" spans="1:25" ht="19.5" customHeight="1">
      <c r="A129" s="28">
        <v>129</v>
      </c>
      <c r="B129" s="350"/>
      <c r="C129" s="51">
        <v>884</v>
      </c>
      <c r="D129" s="30" t="s">
        <v>84</v>
      </c>
      <c r="E129" s="30">
        <f t="shared" ref="E129:H129" ca="1" si="26">E679</f>
        <v>0</v>
      </c>
      <c r="F129" s="30">
        <f t="shared" ca="1" si="26"/>
        <v>123833</v>
      </c>
      <c r="G129" s="30">
        <f t="shared" ca="1" si="26"/>
        <v>0</v>
      </c>
      <c r="H129" s="30">
        <f t="shared" ca="1" si="26"/>
        <v>0</v>
      </c>
      <c r="I129" s="54"/>
      <c r="J129" s="30">
        <f t="shared" ca="1" si="23"/>
        <v>123833</v>
      </c>
      <c r="K129" s="10"/>
      <c r="L129" s="10"/>
      <c r="M129" s="10"/>
      <c r="N129" s="10"/>
      <c r="O129" s="11"/>
      <c r="P129" s="11"/>
      <c r="Q129" s="55"/>
      <c r="R129" s="55"/>
      <c r="S129" s="24"/>
      <c r="T129" s="24"/>
      <c r="U129" s="24"/>
      <c r="V129" s="11"/>
      <c r="W129" s="11"/>
      <c r="X129" s="11"/>
      <c r="Y129" s="11"/>
    </row>
    <row r="130" spans="1:25" ht="19.5" customHeight="1">
      <c r="A130" s="28">
        <v>130</v>
      </c>
      <c r="B130" s="350"/>
      <c r="C130" s="51">
        <v>885</v>
      </c>
      <c r="D130" s="30" t="s">
        <v>85</v>
      </c>
      <c r="E130" s="30">
        <f t="shared" ref="E130:H130" ca="1" si="27">E680</f>
        <v>38556.839999999997</v>
      </c>
      <c r="F130" s="30">
        <f t="shared" ca="1" si="27"/>
        <v>3203</v>
      </c>
      <c r="G130" s="30">
        <f t="shared" ca="1" si="27"/>
        <v>0</v>
      </c>
      <c r="H130" s="30">
        <f t="shared" ca="1" si="27"/>
        <v>0</v>
      </c>
      <c r="I130" s="54"/>
      <c r="J130" s="30">
        <f t="shared" ca="1" si="23"/>
        <v>41760</v>
      </c>
      <c r="K130" s="10"/>
      <c r="L130" s="10"/>
      <c r="M130" s="10"/>
      <c r="N130" s="10"/>
      <c r="O130" s="11"/>
      <c r="P130" s="11"/>
      <c r="Q130" s="10"/>
      <c r="R130" s="10"/>
      <c r="S130" s="56"/>
      <c r="T130" s="56"/>
      <c r="U130" s="10"/>
      <c r="V130" s="11"/>
      <c r="W130" s="11"/>
      <c r="X130" s="11"/>
      <c r="Y130" s="11"/>
    </row>
    <row r="131" spans="1:25" ht="19.5" customHeight="1">
      <c r="A131" s="28">
        <v>131</v>
      </c>
      <c r="B131" s="350"/>
      <c r="C131" s="51">
        <v>886</v>
      </c>
      <c r="D131" s="30" t="s">
        <v>86</v>
      </c>
      <c r="E131" s="30">
        <f t="shared" ref="E131:H131" ca="1" si="28">E681</f>
        <v>0</v>
      </c>
      <c r="F131" s="30">
        <f t="shared" ca="1" si="28"/>
        <v>2500</v>
      </c>
      <c r="G131" s="30">
        <f t="shared" ca="1" si="28"/>
        <v>0</v>
      </c>
      <c r="H131" s="30">
        <f t="shared" ca="1" si="28"/>
        <v>0</v>
      </c>
      <c r="I131" s="54"/>
      <c r="J131" s="30">
        <f t="shared" ca="1" si="23"/>
        <v>2500</v>
      </c>
      <c r="K131" s="10"/>
      <c r="L131" s="10"/>
      <c r="M131" s="10"/>
      <c r="N131" s="10"/>
      <c r="O131" s="11"/>
      <c r="P131" s="11"/>
      <c r="Q131" s="10"/>
      <c r="R131" s="10"/>
      <c r="S131" s="56"/>
      <c r="T131" s="56"/>
      <c r="U131" s="10"/>
      <c r="V131" s="11"/>
      <c r="W131" s="11"/>
      <c r="X131" s="11"/>
      <c r="Y131" s="11"/>
    </row>
    <row r="132" spans="1:25" ht="19.5" customHeight="1">
      <c r="A132" s="28">
        <v>132</v>
      </c>
      <c r="B132" s="350"/>
      <c r="C132" s="51">
        <v>889</v>
      </c>
      <c r="D132" s="52" t="s">
        <v>87</v>
      </c>
      <c r="E132" s="30">
        <f t="shared" ref="E132:H132" ca="1" si="29">E682</f>
        <v>158570</v>
      </c>
      <c r="F132" s="30">
        <f t="shared" ca="1" si="29"/>
        <v>322667</v>
      </c>
      <c r="G132" s="30">
        <f t="shared" ca="1" si="29"/>
        <v>0</v>
      </c>
      <c r="H132" s="30">
        <f t="shared" ca="1" si="29"/>
        <v>0</v>
      </c>
      <c r="I132" s="54"/>
      <c r="J132" s="30">
        <f t="shared" ca="1" si="23"/>
        <v>481237</v>
      </c>
      <c r="K132" s="10"/>
      <c r="L132" s="10"/>
      <c r="M132" s="10"/>
      <c r="N132" s="10"/>
      <c r="O132" s="11"/>
      <c r="P132" s="11"/>
      <c r="Q132" s="10"/>
      <c r="R132" s="10"/>
      <c r="S132" s="56"/>
      <c r="T132" s="56"/>
      <c r="U132" s="10"/>
      <c r="V132" s="11"/>
      <c r="W132" s="11"/>
      <c r="X132" s="11"/>
      <c r="Y132" s="11"/>
    </row>
    <row r="133" spans="1:25" ht="27.75" customHeight="1">
      <c r="A133" s="28" t="s">
        <v>98</v>
      </c>
      <c r="B133" s="10"/>
      <c r="C133" s="367"/>
      <c r="D133" s="23" t="s">
        <v>99</v>
      </c>
      <c r="E133" s="10"/>
      <c r="F133" s="10"/>
      <c r="G133" s="10"/>
      <c r="H133" s="10"/>
      <c r="I133" s="10"/>
      <c r="J133" s="10"/>
      <c r="K133" s="10"/>
      <c r="L133" s="10"/>
      <c r="M133" s="10"/>
      <c r="N133" s="10"/>
      <c r="O133" s="11"/>
      <c r="P133" s="11"/>
      <c r="Q133" s="10"/>
      <c r="R133" s="10"/>
      <c r="S133" s="56"/>
      <c r="T133" s="56"/>
      <c r="U133" s="10"/>
      <c r="V133" s="11"/>
      <c r="W133" s="11"/>
      <c r="X133" s="11"/>
      <c r="Y133" s="11"/>
    </row>
    <row r="134" spans="1:25" ht="19.5" customHeight="1">
      <c r="A134" s="28">
        <v>134</v>
      </c>
      <c r="B134" s="350"/>
      <c r="C134" s="51">
        <v>901</v>
      </c>
      <c r="D134" s="30" t="s">
        <v>89</v>
      </c>
      <c r="E134" s="30">
        <f t="shared" ref="E134:H134" ca="1" si="30">E684</f>
        <v>0</v>
      </c>
      <c r="F134" s="30">
        <f t="shared" ca="1" si="30"/>
        <v>0</v>
      </c>
      <c r="G134" s="30">
        <f t="shared" ca="1" si="30"/>
        <v>0</v>
      </c>
      <c r="H134" s="30">
        <f t="shared" ca="1" si="30"/>
        <v>0</v>
      </c>
      <c r="I134" s="54"/>
      <c r="J134" s="30">
        <f t="shared" ref="J134:J140" ca="1" si="31">J684</f>
        <v>0</v>
      </c>
      <c r="K134" s="10"/>
      <c r="L134" s="10"/>
      <c r="M134" s="10"/>
      <c r="N134" s="10"/>
      <c r="O134" s="11"/>
      <c r="P134" s="11"/>
      <c r="Q134" s="10"/>
      <c r="R134" s="10"/>
      <c r="S134" s="56"/>
      <c r="T134" s="56"/>
      <c r="U134" s="10"/>
      <c r="V134" s="11"/>
      <c r="W134" s="11"/>
      <c r="X134" s="11"/>
      <c r="Y134" s="11"/>
    </row>
    <row r="135" spans="1:25" ht="19.5" customHeight="1">
      <c r="A135" s="28">
        <v>135</v>
      </c>
      <c r="B135" s="350"/>
      <c r="C135" s="51">
        <v>902</v>
      </c>
      <c r="D135" s="30" t="s">
        <v>82</v>
      </c>
      <c r="E135" s="30">
        <f t="shared" ref="E135:H135" ca="1" si="32">E685</f>
        <v>0</v>
      </c>
      <c r="F135" s="30">
        <f t="shared" ca="1" si="32"/>
        <v>0</v>
      </c>
      <c r="G135" s="30">
        <f t="shared" ca="1" si="32"/>
        <v>0</v>
      </c>
      <c r="H135" s="30">
        <f t="shared" ca="1" si="32"/>
        <v>0</v>
      </c>
      <c r="I135" s="54"/>
      <c r="J135" s="30">
        <f t="shared" ca="1" si="31"/>
        <v>0</v>
      </c>
      <c r="K135" s="10"/>
      <c r="L135" s="10"/>
      <c r="M135" s="10"/>
      <c r="N135" s="10"/>
      <c r="O135" s="11"/>
      <c r="P135" s="11"/>
      <c r="Q135" s="10"/>
      <c r="R135" s="10"/>
      <c r="S135" s="56"/>
      <c r="T135" s="56"/>
      <c r="U135" s="10"/>
      <c r="V135" s="11"/>
      <c r="W135" s="11"/>
      <c r="X135" s="11"/>
      <c r="Y135" s="11"/>
    </row>
    <row r="136" spans="1:25" ht="19.5" customHeight="1">
      <c r="A136" s="28">
        <v>136</v>
      </c>
      <c r="B136" s="350"/>
      <c r="C136" s="51">
        <v>903</v>
      </c>
      <c r="D136" s="30" t="s">
        <v>83</v>
      </c>
      <c r="E136" s="30">
        <f t="shared" ref="E136:H136" ca="1" si="33">E686</f>
        <v>0</v>
      </c>
      <c r="F136" s="30">
        <f t="shared" ca="1" si="33"/>
        <v>0</v>
      </c>
      <c r="G136" s="30">
        <f t="shared" ca="1" si="33"/>
        <v>0</v>
      </c>
      <c r="H136" s="30">
        <f t="shared" ca="1" si="33"/>
        <v>0</v>
      </c>
      <c r="I136" s="54"/>
      <c r="J136" s="30">
        <f t="shared" ca="1" si="31"/>
        <v>0</v>
      </c>
      <c r="K136" s="10"/>
      <c r="L136" s="10"/>
      <c r="M136" s="10"/>
      <c r="N136" s="10"/>
      <c r="O136" s="11"/>
      <c r="P136" s="11"/>
      <c r="Q136" s="10"/>
      <c r="R136" s="10"/>
      <c r="S136" s="56"/>
      <c r="T136" s="56"/>
      <c r="U136" s="10"/>
      <c r="V136" s="11"/>
      <c r="W136" s="11"/>
      <c r="X136" s="11"/>
      <c r="Y136" s="11"/>
    </row>
    <row r="137" spans="1:25" ht="19.5" customHeight="1">
      <c r="A137" s="28">
        <v>137</v>
      </c>
      <c r="B137" s="350"/>
      <c r="C137" s="51">
        <v>904</v>
      </c>
      <c r="D137" s="30" t="s">
        <v>84</v>
      </c>
      <c r="E137" s="30">
        <f t="shared" ref="E137:H137" ca="1" si="34">E687</f>
        <v>0</v>
      </c>
      <c r="F137" s="30">
        <f t="shared" ca="1" si="34"/>
        <v>0</v>
      </c>
      <c r="G137" s="30">
        <f t="shared" ca="1" si="34"/>
        <v>0</v>
      </c>
      <c r="H137" s="30">
        <f t="shared" ca="1" si="34"/>
        <v>0</v>
      </c>
      <c r="I137" s="54"/>
      <c r="J137" s="30">
        <f t="shared" ca="1" si="31"/>
        <v>0</v>
      </c>
      <c r="K137" s="10"/>
      <c r="L137" s="10"/>
      <c r="M137" s="10"/>
      <c r="N137" s="10"/>
      <c r="O137" s="11"/>
      <c r="P137" s="11"/>
      <c r="Q137" s="10"/>
      <c r="R137" s="10"/>
      <c r="S137" s="56"/>
      <c r="T137" s="56"/>
      <c r="U137" s="10"/>
      <c r="V137" s="11"/>
      <c r="W137" s="11"/>
      <c r="X137" s="11"/>
      <c r="Y137" s="11"/>
    </row>
    <row r="138" spans="1:25" ht="19.5" customHeight="1">
      <c r="A138" s="28">
        <v>138</v>
      </c>
      <c r="B138" s="350"/>
      <c r="C138" s="51">
        <v>905</v>
      </c>
      <c r="D138" s="30" t="s">
        <v>85</v>
      </c>
      <c r="E138" s="30">
        <f t="shared" ref="E138:H138" ca="1" si="35">E688</f>
        <v>0</v>
      </c>
      <c r="F138" s="30">
        <f t="shared" ca="1" si="35"/>
        <v>0</v>
      </c>
      <c r="G138" s="30">
        <f t="shared" ca="1" si="35"/>
        <v>0</v>
      </c>
      <c r="H138" s="30">
        <f t="shared" ca="1" si="35"/>
        <v>0</v>
      </c>
      <c r="I138" s="54"/>
      <c r="J138" s="30">
        <f t="shared" ca="1" si="31"/>
        <v>0</v>
      </c>
      <c r="K138" s="10"/>
      <c r="L138" s="10"/>
      <c r="M138" s="10"/>
      <c r="N138" s="10"/>
      <c r="O138" s="11"/>
      <c r="P138" s="11"/>
      <c r="Q138" s="10"/>
      <c r="R138" s="10"/>
      <c r="S138" s="56"/>
      <c r="T138" s="56"/>
      <c r="U138" s="10"/>
      <c r="V138" s="11"/>
      <c r="W138" s="11"/>
      <c r="X138" s="11"/>
      <c r="Y138" s="11"/>
    </row>
    <row r="139" spans="1:25" ht="19.5" customHeight="1">
      <c r="A139" s="28">
        <v>139</v>
      </c>
      <c r="B139" s="350"/>
      <c r="C139" s="51">
        <v>906</v>
      </c>
      <c r="D139" s="30" t="s">
        <v>86</v>
      </c>
      <c r="E139" s="30">
        <f t="shared" ref="E139:H139" ca="1" si="36">E689</f>
        <v>0</v>
      </c>
      <c r="F139" s="30">
        <f t="shared" ca="1" si="36"/>
        <v>0</v>
      </c>
      <c r="G139" s="30">
        <f t="shared" ca="1" si="36"/>
        <v>0</v>
      </c>
      <c r="H139" s="30">
        <f t="shared" ca="1" si="36"/>
        <v>0</v>
      </c>
      <c r="I139" s="54"/>
      <c r="J139" s="30">
        <f t="shared" ca="1" si="31"/>
        <v>0</v>
      </c>
      <c r="K139" s="10"/>
      <c r="L139" s="10"/>
      <c r="M139" s="10"/>
      <c r="N139" s="10"/>
      <c r="O139" s="11"/>
      <c r="P139" s="11"/>
      <c r="Q139" s="10"/>
      <c r="R139" s="10"/>
      <c r="S139" s="56"/>
      <c r="T139" s="56"/>
      <c r="U139" s="10"/>
      <c r="V139" s="11"/>
      <c r="W139" s="11"/>
      <c r="X139" s="11"/>
      <c r="Y139" s="11"/>
    </row>
    <row r="140" spans="1:25" ht="19.5" customHeight="1">
      <c r="A140" s="28">
        <v>140</v>
      </c>
      <c r="B140" s="350"/>
      <c r="C140" s="51">
        <v>909</v>
      </c>
      <c r="D140" s="52" t="s">
        <v>87</v>
      </c>
      <c r="E140" s="30">
        <f t="shared" ref="E140:H140" ca="1" si="37">E690</f>
        <v>0</v>
      </c>
      <c r="F140" s="30">
        <f t="shared" ca="1" si="37"/>
        <v>0</v>
      </c>
      <c r="G140" s="30">
        <f t="shared" ca="1" si="37"/>
        <v>0</v>
      </c>
      <c r="H140" s="30">
        <f t="shared" ca="1" si="37"/>
        <v>0</v>
      </c>
      <c r="I140" s="54"/>
      <c r="J140" s="30">
        <f t="shared" ca="1" si="31"/>
        <v>0</v>
      </c>
      <c r="K140" s="10"/>
      <c r="L140" s="10"/>
      <c r="M140" s="10"/>
      <c r="N140" s="10"/>
      <c r="O140" s="11"/>
      <c r="P140" s="11"/>
      <c r="Q140" s="55"/>
      <c r="R140" s="55"/>
      <c r="S140" s="10"/>
      <c r="T140" s="10"/>
      <c r="U140" s="10"/>
      <c r="V140" s="11"/>
      <c r="W140" s="11"/>
      <c r="X140" s="11"/>
      <c r="Y140" s="11"/>
    </row>
    <row r="141" spans="1:25" ht="19.5" customHeight="1">
      <c r="A141" s="28"/>
      <c r="B141" s="10"/>
      <c r="C141" s="367"/>
      <c r="D141" s="23" t="s">
        <v>100</v>
      </c>
      <c r="E141" s="10"/>
      <c r="F141" s="10"/>
      <c r="G141" s="10"/>
      <c r="H141" s="10"/>
      <c r="I141" s="10"/>
      <c r="J141" s="10"/>
      <c r="K141" s="10"/>
      <c r="L141" s="10"/>
      <c r="M141" s="10"/>
      <c r="N141" s="10"/>
      <c r="O141" s="11"/>
      <c r="P141" s="11"/>
      <c r="Q141" s="55"/>
      <c r="R141" s="55"/>
      <c r="S141" s="10"/>
      <c r="T141" s="10"/>
      <c r="U141" s="10"/>
      <c r="V141" s="11"/>
      <c r="W141" s="11"/>
      <c r="X141" s="11"/>
      <c r="Y141" s="11"/>
    </row>
    <row r="142" spans="1:25" ht="19.5" customHeight="1">
      <c r="A142" s="28">
        <v>142</v>
      </c>
      <c r="B142" s="57"/>
      <c r="C142" s="51">
        <v>911</v>
      </c>
      <c r="D142" s="30" t="s">
        <v>89</v>
      </c>
      <c r="E142" s="30">
        <f t="shared" ref="E142:H142" ca="1" si="38">E692</f>
        <v>0</v>
      </c>
      <c r="F142" s="30">
        <f t="shared" ca="1" si="38"/>
        <v>0</v>
      </c>
      <c r="G142" s="30">
        <f t="shared" ca="1" si="38"/>
        <v>0</v>
      </c>
      <c r="H142" s="30">
        <f t="shared" ca="1" si="38"/>
        <v>0</v>
      </c>
      <c r="I142" s="54"/>
      <c r="J142" s="30">
        <f t="shared" ref="J142:J148" ca="1" si="39">J692</f>
        <v>0</v>
      </c>
      <c r="K142" s="10"/>
      <c r="L142" s="10"/>
      <c r="M142" s="10"/>
      <c r="N142" s="10"/>
      <c r="O142" s="11"/>
      <c r="P142" s="11"/>
      <c r="Q142" s="55"/>
      <c r="R142" s="55"/>
      <c r="S142" s="10"/>
      <c r="T142" s="10"/>
      <c r="U142" s="10"/>
      <c r="V142" s="11"/>
      <c r="W142" s="11"/>
      <c r="X142" s="11"/>
      <c r="Y142" s="11"/>
    </row>
    <row r="143" spans="1:25" ht="19.5" customHeight="1">
      <c r="A143" s="28">
        <v>143</v>
      </c>
      <c r="B143" s="57"/>
      <c r="C143" s="51">
        <v>912</v>
      </c>
      <c r="D143" s="30" t="s">
        <v>82</v>
      </c>
      <c r="E143" s="30">
        <f t="shared" ref="E143:H143" ca="1" si="40">E693</f>
        <v>0</v>
      </c>
      <c r="F143" s="30">
        <f t="shared" ca="1" si="40"/>
        <v>0</v>
      </c>
      <c r="G143" s="30">
        <f t="shared" ca="1" si="40"/>
        <v>0</v>
      </c>
      <c r="H143" s="30">
        <f t="shared" ca="1" si="40"/>
        <v>0</v>
      </c>
      <c r="I143" s="54"/>
      <c r="J143" s="30">
        <f t="shared" ca="1" si="39"/>
        <v>0</v>
      </c>
      <c r="K143" s="10"/>
      <c r="L143" s="10"/>
      <c r="M143" s="10"/>
      <c r="N143" s="10"/>
      <c r="O143" s="11"/>
      <c r="P143" s="11"/>
      <c r="Q143" s="55"/>
      <c r="R143" s="55"/>
      <c r="S143" s="10"/>
      <c r="T143" s="10"/>
      <c r="U143" s="10"/>
      <c r="V143" s="11"/>
      <c r="W143" s="11"/>
      <c r="X143" s="11"/>
      <c r="Y143" s="11"/>
    </row>
    <row r="144" spans="1:25" ht="19.5" customHeight="1">
      <c r="A144" s="28">
        <v>144</v>
      </c>
      <c r="B144" s="57"/>
      <c r="C144" s="51">
        <v>913</v>
      </c>
      <c r="D144" s="30" t="s">
        <v>83</v>
      </c>
      <c r="E144" s="30">
        <f t="shared" ref="E144:H144" ca="1" si="41">E694</f>
        <v>0</v>
      </c>
      <c r="F144" s="30">
        <f t="shared" ca="1" si="41"/>
        <v>0</v>
      </c>
      <c r="G144" s="30">
        <f t="shared" ca="1" si="41"/>
        <v>0</v>
      </c>
      <c r="H144" s="30">
        <f t="shared" ca="1" si="41"/>
        <v>0</v>
      </c>
      <c r="I144" s="54"/>
      <c r="J144" s="30">
        <f t="shared" ca="1" si="39"/>
        <v>0</v>
      </c>
      <c r="K144" s="10" t="s">
        <v>98</v>
      </c>
      <c r="L144" s="10"/>
      <c r="M144" s="10"/>
      <c r="N144" s="10"/>
      <c r="O144" s="11"/>
      <c r="P144" s="11"/>
      <c r="Q144" s="55"/>
      <c r="R144" s="55"/>
      <c r="S144" s="10"/>
      <c r="T144" s="10"/>
      <c r="U144" s="10"/>
      <c r="V144" s="11"/>
      <c r="W144" s="11"/>
      <c r="X144" s="11"/>
      <c r="Y144" s="11"/>
    </row>
    <row r="145" spans="1:25" ht="19.5" customHeight="1">
      <c r="A145" s="28">
        <v>145</v>
      </c>
      <c r="B145" s="57"/>
      <c r="C145" s="51">
        <v>914</v>
      </c>
      <c r="D145" s="30" t="s">
        <v>84</v>
      </c>
      <c r="E145" s="30">
        <f t="shared" ref="E145:H145" ca="1" si="42">E695</f>
        <v>0</v>
      </c>
      <c r="F145" s="30">
        <f t="shared" ca="1" si="42"/>
        <v>0</v>
      </c>
      <c r="G145" s="30">
        <f t="shared" ca="1" si="42"/>
        <v>0</v>
      </c>
      <c r="H145" s="30">
        <f t="shared" ca="1" si="42"/>
        <v>0</v>
      </c>
      <c r="I145" s="54"/>
      <c r="J145" s="30">
        <f t="shared" ca="1" si="39"/>
        <v>0</v>
      </c>
      <c r="K145" s="10" t="s">
        <v>98</v>
      </c>
      <c r="L145" s="10"/>
      <c r="M145" s="10"/>
      <c r="N145" s="10"/>
      <c r="O145" s="11"/>
      <c r="P145" s="11"/>
      <c r="Q145" s="55"/>
      <c r="R145" s="55"/>
      <c r="S145" s="10"/>
      <c r="T145" s="10"/>
      <c r="U145" s="10"/>
      <c r="V145" s="11"/>
      <c r="W145" s="11"/>
      <c r="X145" s="11"/>
      <c r="Y145" s="11"/>
    </row>
    <row r="146" spans="1:25" ht="19.5" customHeight="1">
      <c r="A146" s="28">
        <v>146</v>
      </c>
      <c r="B146" s="57"/>
      <c r="C146" s="51">
        <v>915</v>
      </c>
      <c r="D146" s="30" t="s">
        <v>85</v>
      </c>
      <c r="E146" s="30">
        <f t="shared" ref="E146:H146" ca="1" si="43">E696</f>
        <v>0</v>
      </c>
      <c r="F146" s="30">
        <f t="shared" ca="1" si="43"/>
        <v>0</v>
      </c>
      <c r="G146" s="30">
        <f t="shared" ca="1" si="43"/>
        <v>0</v>
      </c>
      <c r="H146" s="30">
        <f t="shared" ca="1" si="43"/>
        <v>0</v>
      </c>
      <c r="I146" s="54"/>
      <c r="J146" s="30">
        <f t="shared" ca="1" si="39"/>
        <v>0</v>
      </c>
      <c r="K146" s="10"/>
      <c r="L146" s="10"/>
      <c r="M146" s="10"/>
      <c r="N146" s="10"/>
      <c r="O146" s="11"/>
      <c r="P146" s="11"/>
      <c r="Q146" s="55"/>
      <c r="R146" s="55"/>
      <c r="S146" s="10"/>
      <c r="T146" s="10"/>
      <c r="U146" s="10"/>
      <c r="V146" s="11"/>
      <c r="W146" s="11"/>
      <c r="X146" s="11"/>
      <c r="Y146" s="11"/>
    </row>
    <row r="147" spans="1:25" ht="19.5" customHeight="1">
      <c r="A147" s="28">
        <v>147</v>
      </c>
      <c r="B147" s="57"/>
      <c r="C147" s="51">
        <v>916</v>
      </c>
      <c r="D147" s="30" t="s">
        <v>86</v>
      </c>
      <c r="E147" s="30">
        <f t="shared" ref="E147:H147" ca="1" si="44">E697</f>
        <v>0</v>
      </c>
      <c r="F147" s="30">
        <f t="shared" ca="1" si="44"/>
        <v>0</v>
      </c>
      <c r="G147" s="30">
        <f t="shared" ca="1" si="44"/>
        <v>0</v>
      </c>
      <c r="H147" s="30">
        <f t="shared" ca="1" si="44"/>
        <v>0</v>
      </c>
      <c r="I147" s="54"/>
      <c r="J147" s="30">
        <f t="shared" ca="1" si="39"/>
        <v>0</v>
      </c>
      <c r="K147" s="10"/>
      <c r="L147" s="10"/>
      <c r="M147" s="10"/>
      <c r="N147" s="10"/>
      <c r="O147" s="11"/>
      <c r="P147" s="11"/>
      <c r="Q147" s="55"/>
      <c r="R147" s="55"/>
      <c r="S147" s="10"/>
      <c r="T147" s="10"/>
      <c r="U147" s="10"/>
      <c r="V147" s="11"/>
      <c r="W147" s="11"/>
      <c r="X147" s="11"/>
      <c r="Y147" s="11"/>
    </row>
    <row r="148" spans="1:25" ht="19.5" customHeight="1">
      <c r="A148" s="28">
        <v>148</v>
      </c>
      <c r="B148" s="350"/>
      <c r="C148" s="51">
        <v>917</v>
      </c>
      <c r="D148" s="52" t="s">
        <v>87</v>
      </c>
      <c r="E148" s="30">
        <f t="shared" ref="E148:H148" ca="1" si="45">E698</f>
        <v>0</v>
      </c>
      <c r="F148" s="30">
        <f t="shared" ca="1" si="45"/>
        <v>0</v>
      </c>
      <c r="G148" s="30">
        <f t="shared" ca="1" si="45"/>
        <v>0</v>
      </c>
      <c r="H148" s="30">
        <f t="shared" ca="1" si="45"/>
        <v>0</v>
      </c>
      <c r="I148" s="54"/>
      <c r="J148" s="30">
        <f t="shared" ca="1" si="39"/>
        <v>0</v>
      </c>
      <c r="K148" s="10"/>
      <c r="L148" s="10"/>
      <c r="M148" s="10"/>
      <c r="N148" s="10"/>
      <c r="O148" s="11"/>
      <c r="P148" s="11"/>
      <c r="Q148" s="55"/>
      <c r="R148" s="55"/>
      <c r="S148" s="10"/>
      <c r="T148" s="10"/>
      <c r="U148" s="10"/>
      <c r="V148" s="11"/>
      <c r="W148" s="11"/>
      <c r="X148" s="11"/>
      <c r="Y148" s="11"/>
    </row>
    <row r="149" spans="1:25" ht="27.75" customHeight="1">
      <c r="A149" s="28"/>
      <c r="B149" s="10"/>
      <c r="C149" s="28"/>
      <c r="D149" s="23" t="s">
        <v>101</v>
      </c>
      <c r="E149" s="10"/>
      <c r="F149" s="10"/>
      <c r="G149" s="10"/>
      <c r="H149" s="10"/>
      <c r="I149" s="10"/>
      <c r="J149" s="10"/>
      <c r="K149" s="10"/>
      <c r="L149" s="10"/>
      <c r="M149" s="10"/>
      <c r="N149" s="10"/>
      <c r="O149" s="11"/>
      <c r="P149" s="11"/>
      <c r="Q149" s="10"/>
      <c r="R149" s="10"/>
      <c r="S149" s="56"/>
      <c r="T149" s="56"/>
      <c r="U149" s="10"/>
      <c r="V149" s="11"/>
      <c r="W149" s="11"/>
      <c r="X149" s="11"/>
      <c r="Y149" s="11"/>
    </row>
    <row r="150" spans="1:25" ht="19.5" customHeight="1">
      <c r="A150" s="28">
        <v>150</v>
      </c>
      <c r="B150" s="350"/>
      <c r="C150" s="51">
        <v>921</v>
      </c>
      <c r="D150" s="30" t="s">
        <v>89</v>
      </c>
      <c r="E150" s="54"/>
      <c r="F150" s="54"/>
      <c r="G150" s="54"/>
      <c r="H150" s="54"/>
      <c r="I150" s="30">
        <f t="shared" ref="I150:J150" ca="1" si="46">I700</f>
        <v>865810</v>
      </c>
      <c r="J150" s="30">
        <f t="shared" ca="1" si="46"/>
        <v>865810</v>
      </c>
      <c r="K150" s="10"/>
      <c r="L150" s="10"/>
      <c r="M150" s="10"/>
      <c r="N150" s="10"/>
      <c r="O150" s="11"/>
      <c r="P150" s="11"/>
      <c r="Q150" s="10"/>
      <c r="R150" s="10"/>
      <c r="S150" s="10"/>
      <c r="T150" s="10"/>
      <c r="U150" s="10"/>
      <c r="V150" s="11"/>
      <c r="W150" s="11"/>
      <c r="X150" s="11"/>
      <c r="Y150" s="11"/>
    </row>
    <row r="151" spans="1:25" ht="19.5" customHeight="1">
      <c r="A151" s="28">
        <v>151</v>
      </c>
      <c r="B151" s="350"/>
      <c r="C151" s="51">
        <v>922</v>
      </c>
      <c r="D151" s="30" t="s">
        <v>82</v>
      </c>
      <c r="E151" s="54"/>
      <c r="F151" s="54"/>
      <c r="G151" s="54"/>
      <c r="H151" s="54"/>
      <c r="I151" s="30">
        <f t="shared" ref="I151:J151" ca="1" si="47">I701</f>
        <v>253256</v>
      </c>
      <c r="J151" s="30">
        <f t="shared" ca="1" si="47"/>
        <v>253256</v>
      </c>
      <c r="K151" s="10"/>
      <c r="L151" s="10"/>
      <c r="M151" s="10"/>
      <c r="N151" s="10"/>
      <c r="O151" s="11"/>
      <c r="P151" s="11"/>
      <c r="Q151" s="23"/>
      <c r="R151" s="10"/>
      <c r="S151" s="10"/>
      <c r="T151" s="10"/>
      <c r="U151" s="10"/>
      <c r="V151" s="11"/>
      <c r="W151" s="11"/>
      <c r="X151" s="11"/>
      <c r="Y151" s="11"/>
    </row>
    <row r="152" spans="1:25" ht="19.5" customHeight="1">
      <c r="A152" s="28">
        <v>152</v>
      </c>
      <c r="B152" s="350"/>
      <c r="C152" s="51">
        <v>923</v>
      </c>
      <c r="D152" s="30" t="s">
        <v>83</v>
      </c>
      <c r="E152" s="54"/>
      <c r="F152" s="54"/>
      <c r="G152" s="54"/>
      <c r="H152" s="54"/>
      <c r="I152" s="30">
        <f t="shared" ref="I152:J152" ca="1" si="48">I702</f>
        <v>0</v>
      </c>
      <c r="J152" s="30">
        <f t="shared" ca="1" si="48"/>
        <v>0</v>
      </c>
      <c r="K152" s="10"/>
      <c r="L152" s="10"/>
      <c r="M152" s="10"/>
      <c r="N152" s="10"/>
      <c r="O152" s="11"/>
      <c r="P152" s="11"/>
      <c r="Q152" s="23"/>
      <c r="R152" s="10"/>
      <c r="S152" s="10"/>
      <c r="T152" s="10"/>
      <c r="U152" s="10"/>
      <c r="V152" s="11"/>
      <c r="W152" s="11"/>
      <c r="X152" s="11"/>
      <c r="Y152" s="11"/>
    </row>
    <row r="153" spans="1:25" ht="19.5" customHeight="1">
      <c r="A153" s="28">
        <v>153</v>
      </c>
      <c r="B153" s="350"/>
      <c r="C153" s="51">
        <v>924</v>
      </c>
      <c r="D153" s="30" t="s">
        <v>84</v>
      </c>
      <c r="E153" s="54"/>
      <c r="F153" s="54"/>
      <c r="G153" s="54"/>
      <c r="H153" s="54"/>
      <c r="I153" s="30">
        <f t="shared" ref="I153:J153" ca="1" si="49">I703</f>
        <v>7935</v>
      </c>
      <c r="J153" s="30">
        <f t="shared" ca="1" si="49"/>
        <v>7935</v>
      </c>
      <c r="K153" s="10"/>
      <c r="L153" s="10"/>
      <c r="M153" s="10"/>
      <c r="N153" s="10"/>
      <c r="O153" s="11"/>
      <c r="P153" s="11"/>
      <c r="Q153" s="55"/>
      <c r="R153" s="10"/>
      <c r="S153" s="24"/>
      <c r="T153" s="24"/>
      <c r="U153" s="24"/>
      <c r="V153" s="11"/>
      <c r="W153" s="11"/>
      <c r="X153" s="11"/>
      <c r="Y153" s="11"/>
    </row>
    <row r="154" spans="1:25" ht="19.5" customHeight="1">
      <c r="A154" s="28">
        <v>154</v>
      </c>
      <c r="B154" s="350"/>
      <c r="C154" s="51">
        <v>925</v>
      </c>
      <c r="D154" s="30" t="s">
        <v>85</v>
      </c>
      <c r="E154" s="54"/>
      <c r="F154" s="54"/>
      <c r="G154" s="54"/>
      <c r="H154" s="54"/>
      <c r="I154" s="30">
        <f t="shared" ref="I154:J154" ca="1" si="50">I704</f>
        <v>11807</v>
      </c>
      <c r="J154" s="30">
        <f t="shared" ca="1" si="50"/>
        <v>11807</v>
      </c>
      <c r="K154" s="10"/>
      <c r="L154" s="10"/>
      <c r="M154" s="10"/>
      <c r="N154" s="10"/>
      <c r="O154" s="11"/>
      <c r="P154" s="11"/>
      <c r="Q154" s="10"/>
      <c r="R154" s="10"/>
      <c r="S154" s="56"/>
      <c r="T154" s="56"/>
      <c r="U154" s="10"/>
      <c r="V154" s="11"/>
      <c r="W154" s="11"/>
      <c r="X154" s="11"/>
      <c r="Y154" s="11"/>
    </row>
    <row r="155" spans="1:25" ht="19.5" customHeight="1">
      <c r="A155" s="28">
        <v>155</v>
      </c>
      <c r="B155" s="350"/>
      <c r="C155" s="51">
        <v>926</v>
      </c>
      <c r="D155" s="30" t="s">
        <v>86</v>
      </c>
      <c r="E155" s="54"/>
      <c r="F155" s="54"/>
      <c r="G155" s="54"/>
      <c r="H155" s="54"/>
      <c r="I155" s="30">
        <f t="shared" ref="I155:J155" ca="1" si="51">I705</f>
        <v>0</v>
      </c>
      <c r="J155" s="30">
        <f t="shared" ca="1" si="51"/>
        <v>0</v>
      </c>
      <c r="K155" s="10"/>
      <c r="L155" s="10"/>
      <c r="M155" s="10"/>
      <c r="N155" s="10"/>
      <c r="O155" s="11"/>
      <c r="P155" s="11"/>
      <c r="Q155" s="10"/>
      <c r="R155" s="10"/>
      <c r="S155" s="56"/>
      <c r="T155" s="56"/>
      <c r="U155" s="10"/>
      <c r="V155" s="11"/>
      <c r="W155" s="11"/>
      <c r="X155" s="11"/>
      <c r="Y155" s="11"/>
    </row>
    <row r="156" spans="1:25" ht="19.5" customHeight="1">
      <c r="A156" s="28">
        <v>156</v>
      </c>
      <c r="B156" s="350"/>
      <c r="C156" s="51">
        <v>929</v>
      </c>
      <c r="D156" s="52" t="s">
        <v>87</v>
      </c>
      <c r="E156" s="54"/>
      <c r="F156" s="54"/>
      <c r="G156" s="54"/>
      <c r="H156" s="54"/>
      <c r="I156" s="30">
        <f t="shared" ref="I156:J156" ca="1" si="52">I706</f>
        <v>1138808</v>
      </c>
      <c r="J156" s="30">
        <f t="shared" ca="1" si="52"/>
        <v>1138808</v>
      </c>
      <c r="K156" s="10"/>
      <c r="L156" s="10"/>
      <c r="M156" s="10"/>
      <c r="N156" s="10"/>
      <c r="O156" s="11"/>
      <c r="P156" s="11"/>
      <c r="Q156" s="10"/>
      <c r="R156" s="10"/>
      <c r="S156" s="56"/>
      <c r="T156" s="56"/>
      <c r="U156" s="10"/>
      <c r="V156" s="11"/>
      <c r="W156" s="11"/>
      <c r="X156" s="11"/>
      <c r="Y156" s="11"/>
    </row>
    <row r="157" spans="1:25" ht="27.75" customHeight="1">
      <c r="A157" s="28"/>
      <c r="B157" s="10"/>
      <c r="C157" s="367"/>
      <c r="D157" s="23" t="s">
        <v>102</v>
      </c>
      <c r="E157" s="10"/>
      <c r="F157" s="10"/>
      <c r="G157" s="10"/>
      <c r="H157" s="10"/>
      <c r="I157" s="10"/>
      <c r="J157" s="10"/>
      <c r="K157" s="10"/>
      <c r="L157" s="10"/>
      <c r="M157" s="10"/>
      <c r="N157" s="10"/>
      <c r="O157" s="11"/>
      <c r="P157" s="11"/>
      <c r="Q157" s="10"/>
      <c r="R157" s="10"/>
      <c r="S157" s="56"/>
      <c r="T157" s="56"/>
      <c r="U157" s="10"/>
      <c r="V157" s="11"/>
      <c r="W157" s="11"/>
      <c r="X157" s="11"/>
      <c r="Y157" s="11"/>
    </row>
    <row r="158" spans="1:25" ht="19.5" customHeight="1">
      <c r="A158" s="28">
        <v>158</v>
      </c>
      <c r="B158" s="350"/>
      <c r="C158" s="51">
        <v>964</v>
      </c>
      <c r="D158" s="30" t="s">
        <v>84</v>
      </c>
      <c r="E158" s="30">
        <f t="shared" ref="E158:H158" ca="1" si="53">E708</f>
        <v>0</v>
      </c>
      <c r="F158" s="30">
        <f t="shared" ca="1" si="53"/>
        <v>0</v>
      </c>
      <c r="G158" s="30">
        <f t="shared" ca="1" si="53"/>
        <v>0</v>
      </c>
      <c r="H158" s="30">
        <f t="shared" ca="1" si="53"/>
        <v>0</v>
      </c>
      <c r="I158" s="54"/>
      <c r="J158" s="30">
        <f t="shared" ref="J158:J161" ca="1" si="54">J708</f>
        <v>0</v>
      </c>
      <c r="K158" s="10" t="s">
        <v>98</v>
      </c>
      <c r="L158" s="10"/>
      <c r="M158" s="10"/>
      <c r="N158" s="10"/>
      <c r="O158" s="11"/>
      <c r="P158" s="11"/>
      <c r="Q158" s="10"/>
      <c r="R158" s="10"/>
      <c r="S158" s="56"/>
      <c r="T158" s="56"/>
      <c r="U158" s="10"/>
      <c r="V158" s="11"/>
      <c r="W158" s="11"/>
      <c r="X158" s="11"/>
      <c r="Y158" s="11"/>
    </row>
    <row r="159" spans="1:25" ht="19.5" customHeight="1">
      <c r="A159" s="28">
        <v>159</v>
      </c>
      <c r="B159" s="350"/>
      <c r="C159" s="51">
        <v>965</v>
      </c>
      <c r="D159" s="30" t="s">
        <v>85</v>
      </c>
      <c r="E159" s="30">
        <f t="shared" ref="E159:H159" ca="1" si="55">E709</f>
        <v>0</v>
      </c>
      <c r="F159" s="30">
        <f t="shared" ca="1" si="55"/>
        <v>0</v>
      </c>
      <c r="G159" s="30">
        <f t="shared" ca="1" si="55"/>
        <v>0</v>
      </c>
      <c r="H159" s="30">
        <f t="shared" ca="1" si="55"/>
        <v>0</v>
      </c>
      <c r="I159" s="54"/>
      <c r="J159" s="30">
        <f t="shared" ca="1" si="54"/>
        <v>0</v>
      </c>
      <c r="K159" s="10" t="s">
        <v>98</v>
      </c>
      <c r="L159" s="10"/>
      <c r="M159" s="10"/>
      <c r="N159" s="10"/>
      <c r="O159" s="11"/>
      <c r="P159" s="11"/>
      <c r="Q159" s="10"/>
      <c r="R159" s="10"/>
      <c r="S159" s="56"/>
      <c r="T159" s="56"/>
      <c r="U159" s="10"/>
      <c r="V159" s="11"/>
      <c r="W159" s="11"/>
      <c r="X159" s="11"/>
      <c r="Y159" s="11"/>
    </row>
    <row r="160" spans="1:25" ht="19.5" customHeight="1">
      <c r="A160" s="28">
        <v>160</v>
      </c>
      <c r="B160" s="350"/>
      <c r="C160" s="51">
        <v>966</v>
      </c>
      <c r="D160" s="30" t="s">
        <v>86</v>
      </c>
      <c r="E160" s="30">
        <f t="shared" ref="E160:H160" ca="1" si="56">E710</f>
        <v>0</v>
      </c>
      <c r="F160" s="30">
        <f t="shared" ca="1" si="56"/>
        <v>0</v>
      </c>
      <c r="G160" s="30">
        <f t="shared" ca="1" si="56"/>
        <v>0</v>
      </c>
      <c r="H160" s="30">
        <f t="shared" ca="1" si="56"/>
        <v>0</v>
      </c>
      <c r="I160" s="54"/>
      <c r="J160" s="30">
        <f t="shared" ca="1" si="54"/>
        <v>0</v>
      </c>
      <c r="K160" s="10" t="s">
        <v>98</v>
      </c>
      <c r="L160" s="10"/>
      <c r="M160" s="10"/>
      <c r="N160" s="10"/>
      <c r="O160" s="11"/>
      <c r="P160" s="11"/>
      <c r="Q160" s="10"/>
      <c r="R160" s="10"/>
      <c r="S160" s="10"/>
      <c r="T160" s="10"/>
      <c r="U160" s="10"/>
      <c r="V160" s="11"/>
      <c r="W160" s="11"/>
      <c r="X160" s="11"/>
      <c r="Y160" s="11"/>
    </row>
    <row r="161" spans="1:25" ht="19.5" customHeight="1">
      <c r="A161" s="28">
        <v>161</v>
      </c>
      <c r="B161" s="350"/>
      <c r="C161" s="51">
        <v>969</v>
      </c>
      <c r="D161" s="52" t="s">
        <v>87</v>
      </c>
      <c r="E161" s="30">
        <f t="shared" ref="E161:H161" ca="1" si="57">E711</f>
        <v>0</v>
      </c>
      <c r="F161" s="30">
        <f t="shared" ca="1" si="57"/>
        <v>0</v>
      </c>
      <c r="G161" s="30">
        <f t="shared" ca="1" si="57"/>
        <v>0</v>
      </c>
      <c r="H161" s="30">
        <f t="shared" ca="1" si="57"/>
        <v>0</v>
      </c>
      <c r="I161" s="54"/>
      <c r="J161" s="30">
        <f t="shared" ca="1" si="54"/>
        <v>0</v>
      </c>
      <c r="K161" s="10" t="s">
        <v>98</v>
      </c>
      <c r="L161" s="10"/>
      <c r="M161" s="10"/>
      <c r="N161" s="10"/>
      <c r="O161" s="11"/>
      <c r="P161" s="11"/>
      <c r="Q161" s="10"/>
      <c r="R161" s="10"/>
      <c r="S161" s="56"/>
      <c r="T161" s="56"/>
      <c r="U161" s="10"/>
      <c r="V161" s="11"/>
      <c r="W161" s="11"/>
      <c r="X161" s="11"/>
      <c r="Y161" s="11"/>
    </row>
    <row r="162" spans="1:25" ht="27.75" customHeight="1">
      <c r="A162" s="28"/>
      <c r="B162" s="10"/>
      <c r="C162" s="367"/>
      <c r="D162" s="23" t="s">
        <v>103</v>
      </c>
      <c r="E162" s="10"/>
      <c r="F162" s="10"/>
      <c r="G162" s="10"/>
      <c r="H162" s="10"/>
      <c r="I162" s="10"/>
      <c r="J162" s="352"/>
      <c r="K162" s="10"/>
      <c r="L162" s="10"/>
      <c r="M162" s="10"/>
      <c r="N162" s="10"/>
      <c r="O162" s="11"/>
      <c r="P162" s="11"/>
      <c r="Q162" s="10"/>
      <c r="R162" s="10"/>
      <c r="S162" s="56"/>
      <c r="T162" s="56"/>
      <c r="U162" s="10"/>
      <c r="V162" s="11"/>
      <c r="W162" s="11"/>
      <c r="X162" s="11"/>
      <c r="Y162" s="11"/>
    </row>
    <row r="163" spans="1:25" ht="19.5" customHeight="1">
      <c r="A163" s="28">
        <v>163</v>
      </c>
      <c r="B163" s="350"/>
      <c r="C163" s="51">
        <v>981</v>
      </c>
      <c r="D163" s="30" t="s">
        <v>89</v>
      </c>
      <c r="E163" s="30">
        <f t="shared" ref="E163:H163" ca="1" si="58">E713</f>
        <v>7731785</v>
      </c>
      <c r="F163" s="30">
        <f t="shared" ca="1" si="58"/>
        <v>1951595</v>
      </c>
      <c r="G163" s="30">
        <f t="shared" ca="1" si="58"/>
        <v>0</v>
      </c>
      <c r="H163" s="30">
        <f t="shared" ca="1" si="58"/>
        <v>0</v>
      </c>
      <c r="I163" s="54"/>
      <c r="J163" s="30">
        <f ca="1">J713</f>
        <v>9683380</v>
      </c>
      <c r="K163" s="10"/>
      <c r="L163" s="10"/>
      <c r="M163" s="10"/>
      <c r="N163" s="10"/>
      <c r="O163" s="11"/>
      <c r="P163" s="11"/>
      <c r="Q163" s="10"/>
      <c r="R163" s="10"/>
      <c r="S163" s="56"/>
      <c r="T163" s="56"/>
      <c r="U163" s="10"/>
      <c r="V163" s="11"/>
      <c r="W163" s="11"/>
      <c r="X163" s="11"/>
      <c r="Y163" s="11"/>
    </row>
    <row r="164" spans="1:25" ht="27.75" customHeight="1">
      <c r="A164" s="28"/>
      <c r="B164" s="10"/>
      <c r="C164" s="367"/>
      <c r="D164" s="23" t="s">
        <v>104</v>
      </c>
      <c r="E164" s="10"/>
      <c r="F164" s="10"/>
      <c r="G164" s="10"/>
      <c r="H164" s="10"/>
      <c r="I164" s="10"/>
      <c r="J164" s="10"/>
      <c r="K164" s="10"/>
      <c r="L164" s="10"/>
      <c r="M164" s="10"/>
      <c r="N164" s="10"/>
      <c r="O164" s="11"/>
      <c r="P164" s="11"/>
      <c r="Q164" s="10"/>
      <c r="R164" s="10"/>
      <c r="S164" s="56"/>
      <c r="T164" s="56"/>
      <c r="U164" s="10"/>
      <c r="V164" s="11"/>
      <c r="W164" s="11"/>
      <c r="X164" s="11"/>
      <c r="Y164" s="11"/>
    </row>
    <row r="165" spans="1:25" ht="19.5" customHeight="1">
      <c r="A165" s="28">
        <v>165</v>
      </c>
      <c r="B165" s="350"/>
      <c r="C165" s="58">
        <v>1041</v>
      </c>
      <c r="D165" s="30" t="s">
        <v>89</v>
      </c>
      <c r="E165" s="30">
        <f t="shared" ref="E165:H165" ca="1" si="59">E715</f>
        <v>0</v>
      </c>
      <c r="F165" s="30">
        <f t="shared" ca="1" si="59"/>
        <v>509029</v>
      </c>
      <c r="G165" s="30">
        <f t="shared" ca="1" si="59"/>
        <v>0</v>
      </c>
      <c r="H165" s="30">
        <f t="shared" ca="1" si="59"/>
        <v>0</v>
      </c>
      <c r="I165" s="54"/>
      <c r="J165" s="30">
        <f t="shared" ref="J165:J171" ca="1" si="60">J715</f>
        <v>509029</v>
      </c>
      <c r="K165" s="10"/>
      <c r="L165" s="10"/>
      <c r="M165" s="10"/>
      <c r="N165" s="10"/>
      <c r="O165" s="11"/>
      <c r="P165" s="11"/>
      <c r="Q165" s="10"/>
      <c r="R165" s="10"/>
      <c r="S165" s="10"/>
      <c r="T165" s="10"/>
      <c r="U165" s="10"/>
      <c r="V165" s="11"/>
      <c r="W165" s="11"/>
      <c r="X165" s="11"/>
      <c r="Y165" s="11"/>
    </row>
    <row r="166" spans="1:25" ht="19.5" customHeight="1">
      <c r="A166" s="28">
        <v>166</v>
      </c>
      <c r="B166" s="350"/>
      <c r="C166" s="58">
        <v>1042</v>
      </c>
      <c r="D166" s="30" t="s">
        <v>82</v>
      </c>
      <c r="E166" s="30">
        <f t="shared" ref="E166:H166" ca="1" si="61">E716</f>
        <v>0</v>
      </c>
      <c r="F166" s="30">
        <f t="shared" ca="1" si="61"/>
        <v>0</v>
      </c>
      <c r="G166" s="30">
        <f t="shared" ca="1" si="61"/>
        <v>0</v>
      </c>
      <c r="H166" s="30">
        <f t="shared" ca="1" si="61"/>
        <v>0</v>
      </c>
      <c r="I166" s="54"/>
      <c r="J166" s="30">
        <f t="shared" ca="1" si="60"/>
        <v>0</v>
      </c>
      <c r="K166" s="10"/>
      <c r="L166" s="10"/>
      <c r="M166" s="10"/>
      <c r="N166" s="10"/>
      <c r="O166" s="11"/>
      <c r="P166" s="11"/>
      <c r="Q166" s="10"/>
      <c r="R166" s="10"/>
      <c r="S166" s="56"/>
      <c r="T166" s="56"/>
      <c r="U166" s="10"/>
      <c r="V166" s="11"/>
      <c r="W166" s="11"/>
      <c r="X166" s="11"/>
      <c r="Y166" s="11"/>
    </row>
    <row r="167" spans="1:25" ht="19.5" customHeight="1">
      <c r="A167" s="28">
        <v>167</v>
      </c>
      <c r="B167" s="350"/>
      <c r="C167" s="58">
        <v>1043</v>
      </c>
      <c r="D167" s="30" t="s">
        <v>83</v>
      </c>
      <c r="E167" s="30">
        <f t="shared" ref="E167:H167" ca="1" si="62">E717</f>
        <v>0</v>
      </c>
      <c r="F167" s="30">
        <f t="shared" ca="1" si="62"/>
        <v>0</v>
      </c>
      <c r="G167" s="30">
        <f t="shared" ca="1" si="62"/>
        <v>0</v>
      </c>
      <c r="H167" s="30">
        <f t="shared" ca="1" si="62"/>
        <v>0</v>
      </c>
      <c r="I167" s="54"/>
      <c r="J167" s="30">
        <f t="shared" ca="1" si="60"/>
        <v>0</v>
      </c>
      <c r="K167" s="10"/>
      <c r="L167" s="10"/>
      <c r="M167" s="10"/>
      <c r="N167" s="10"/>
      <c r="O167" s="11"/>
      <c r="P167" s="11"/>
      <c r="Q167" s="10"/>
      <c r="R167" s="10"/>
      <c r="S167" s="10"/>
      <c r="T167" s="10"/>
      <c r="U167" s="10"/>
      <c r="V167" s="11"/>
      <c r="W167" s="11"/>
      <c r="X167" s="11"/>
      <c r="Y167" s="11"/>
    </row>
    <row r="168" spans="1:25" ht="19.5" customHeight="1">
      <c r="A168" s="28">
        <v>168</v>
      </c>
      <c r="B168" s="350"/>
      <c r="C168" s="58">
        <v>1044</v>
      </c>
      <c r="D168" s="30" t="s">
        <v>84</v>
      </c>
      <c r="E168" s="30">
        <f t="shared" ref="E168:H168" ca="1" si="63">E718</f>
        <v>0</v>
      </c>
      <c r="F168" s="30">
        <f t="shared" ca="1" si="63"/>
        <v>0</v>
      </c>
      <c r="G168" s="30">
        <f t="shared" ca="1" si="63"/>
        <v>0</v>
      </c>
      <c r="H168" s="30">
        <f t="shared" ca="1" si="63"/>
        <v>0</v>
      </c>
      <c r="I168" s="54"/>
      <c r="J168" s="30">
        <f t="shared" ca="1" si="60"/>
        <v>0</v>
      </c>
      <c r="K168" s="10"/>
      <c r="L168" s="10"/>
      <c r="M168" s="10"/>
      <c r="N168" s="10"/>
      <c r="O168" s="11"/>
      <c r="P168" s="11"/>
      <c r="Q168" s="10"/>
      <c r="R168" s="10"/>
      <c r="S168" s="56"/>
      <c r="T168" s="56"/>
      <c r="U168" s="10"/>
      <c r="V168" s="11"/>
      <c r="W168" s="11"/>
      <c r="X168" s="11"/>
      <c r="Y168" s="11"/>
    </row>
    <row r="169" spans="1:25" ht="19.5" customHeight="1">
      <c r="A169" s="28">
        <v>169</v>
      </c>
      <c r="B169" s="10" t="s">
        <v>105</v>
      </c>
      <c r="C169" s="58">
        <v>1045</v>
      </c>
      <c r="D169" s="30" t="s">
        <v>85</v>
      </c>
      <c r="E169" s="30">
        <f t="shared" ref="E169:H169" ca="1" si="64">E719</f>
        <v>0</v>
      </c>
      <c r="F169" s="30">
        <f t="shared" ca="1" si="64"/>
        <v>0</v>
      </c>
      <c r="G169" s="30">
        <f t="shared" ca="1" si="64"/>
        <v>0</v>
      </c>
      <c r="H169" s="30">
        <f t="shared" ca="1" si="64"/>
        <v>0</v>
      </c>
      <c r="I169" s="54"/>
      <c r="J169" s="30">
        <f t="shared" ca="1" si="60"/>
        <v>0</v>
      </c>
      <c r="K169" s="10"/>
      <c r="L169" s="10"/>
      <c r="M169" s="10"/>
      <c r="N169" s="10"/>
      <c r="O169" s="11"/>
      <c r="P169" s="11"/>
      <c r="Q169" s="10"/>
      <c r="R169" s="10"/>
      <c r="S169" s="56"/>
      <c r="T169" s="56"/>
      <c r="U169" s="10"/>
      <c r="V169" s="11"/>
      <c r="W169" s="11"/>
      <c r="X169" s="11"/>
      <c r="Y169" s="11"/>
    </row>
    <row r="170" spans="1:25" ht="19.5" customHeight="1">
      <c r="A170" s="28">
        <v>170</v>
      </c>
      <c r="B170" s="10" t="s">
        <v>105</v>
      </c>
      <c r="C170" s="58">
        <v>1046</v>
      </c>
      <c r="D170" s="30" t="s">
        <v>86</v>
      </c>
      <c r="E170" s="30">
        <f t="shared" ref="E170:H170" ca="1" si="65">E720</f>
        <v>0</v>
      </c>
      <c r="F170" s="30">
        <f t="shared" ca="1" si="65"/>
        <v>0</v>
      </c>
      <c r="G170" s="30">
        <f t="shared" ca="1" si="65"/>
        <v>0</v>
      </c>
      <c r="H170" s="30">
        <f t="shared" ca="1" si="65"/>
        <v>0</v>
      </c>
      <c r="I170" s="54"/>
      <c r="J170" s="30">
        <f t="shared" ca="1" si="60"/>
        <v>0</v>
      </c>
      <c r="K170" s="10"/>
      <c r="L170" s="10"/>
      <c r="M170" s="10"/>
      <c r="N170" s="10"/>
      <c r="O170" s="11"/>
      <c r="P170" s="11"/>
      <c r="Q170" s="10"/>
      <c r="R170" s="10"/>
      <c r="S170" s="56"/>
      <c r="T170" s="56"/>
      <c r="U170" s="10"/>
      <c r="V170" s="11"/>
      <c r="W170" s="11"/>
      <c r="X170" s="11"/>
      <c r="Y170" s="11"/>
    </row>
    <row r="171" spans="1:25" ht="19.5" customHeight="1">
      <c r="A171" s="28">
        <v>171</v>
      </c>
      <c r="B171" s="350"/>
      <c r="C171" s="58">
        <v>1049</v>
      </c>
      <c r="D171" s="52" t="s">
        <v>87</v>
      </c>
      <c r="E171" s="30">
        <f t="shared" ref="E171:H171" ca="1" si="66">E721</f>
        <v>0</v>
      </c>
      <c r="F171" s="30">
        <f t="shared" ca="1" si="66"/>
        <v>509029</v>
      </c>
      <c r="G171" s="30">
        <f t="shared" ca="1" si="66"/>
        <v>0</v>
      </c>
      <c r="H171" s="30">
        <f t="shared" ca="1" si="66"/>
        <v>0</v>
      </c>
      <c r="I171" s="54"/>
      <c r="J171" s="30">
        <f t="shared" ca="1" si="60"/>
        <v>509029</v>
      </c>
      <c r="K171" s="10"/>
      <c r="L171" s="10"/>
      <c r="M171" s="10"/>
      <c r="N171" s="10"/>
      <c r="O171" s="11"/>
      <c r="P171" s="11"/>
      <c r="Q171" s="10"/>
      <c r="R171" s="10"/>
      <c r="S171" s="10"/>
      <c r="T171" s="10"/>
      <c r="U171" s="10"/>
      <c r="V171" s="11"/>
      <c r="W171" s="11"/>
      <c r="X171" s="11"/>
      <c r="Y171" s="11"/>
    </row>
    <row r="172" spans="1:25" ht="27.75" customHeight="1">
      <c r="A172" s="28"/>
      <c r="B172" s="10"/>
      <c r="C172" s="59"/>
      <c r="D172" s="23" t="s">
        <v>106</v>
      </c>
      <c r="E172" s="10"/>
      <c r="F172" s="10"/>
      <c r="G172" s="10"/>
      <c r="H172" s="10"/>
      <c r="I172" s="10"/>
      <c r="J172" s="10"/>
      <c r="K172" s="10"/>
      <c r="L172" s="10"/>
      <c r="M172" s="10"/>
      <c r="N172" s="10"/>
      <c r="O172" s="11"/>
      <c r="P172" s="11"/>
      <c r="Q172" s="10"/>
      <c r="R172" s="10"/>
      <c r="S172" s="56"/>
      <c r="T172" s="56"/>
      <c r="U172" s="10"/>
      <c r="V172" s="11"/>
      <c r="W172" s="11"/>
      <c r="X172" s="11"/>
      <c r="Y172" s="11"/>
    </row>
    <row r="173" spans="1:25" ht="19.5" customHeight="1">
      <c r="A173" s="28">
        <v>173</v>
      </c>
      <c r="B173" s="10"/>
      <c r="C173" s="58">
        <v>1051</v>
      </c>
      <c r="D173" s="30" t="s">
        <v>89</v>
      </c>
      <c r="E173" s="30">
        <f t="shared" ref="E173:H173" ca="1" si="67">E723</f>
        <v>5520</v>
      </c>
      <c r="F173" s="30">
        <f t="shared" ca="1" si="67"/>
        <v>31300</v>
      </c>
      <c r="G173" s="30">
        <f t="shared" ca="1" si="67"/>
        <v>0</v>
      </c>
      <c r="H173" s="30">
        <f t="shared" ca="1" si="67"/>
        <v>0</v>
      </c>
      <c r="I173" s="54"/>
      <c r="J173" s="30">
        <f t="shared" ref="J173:J176" ca="1" si="68">J723</f>
        <v>36820</v>
      </c>
      <c r="K173" s="10"/>
      <c r="L173" s="10"/>
      <c r="M173" s="10"/>
      <c r="N173" s="10"/>
      <c r="O173" s="11"/>
      <c r="P173" s="11"/>
      <c r="Q173" s="10"/>
      <c r="R173" s="10"/>
      <c r="S173" s="10"/>
      <c r="T173" s="10"/>
      <c r="U173" s="10"/>
      <c r="V173" s="11"/>
      <c r="W173" s="11"/>
      <c r="X173" s="11"/>
      <c r="Y173" s="11"/>
    </row>
    <row r="174" spans="1:25" ht="19.5" customHeight="1">
      <c r="A174" s="28">
        <v>174</v>
      </c>
      <c r="B174" s="10"/>
      <c r="C174" s="58">
        <v>1053</v>
      </c>
      <c r="D174" s="30" t="s">
        <v>83</v>
      </c>
      <c r="E174" s="30">
        <f t="shared" ref="E174:H174" ca="1" si="69">E724</f>
        <v>0</v>
      </c>
      <c r="F174" s="30">
        <f t="shared" ca="1" si="69"/>
        <v>0</v>
      </c>
      <c r="G174" s="30">
        <f t="shared" ca="1" si="69"/>
        <v>0</v>
      </c>
      <c r="H174" s="30">
        <f t="shared" ca="1" si="69"/>
        <v>0</v>
      </c>
      <c r="I174" s="54"/>
      <c r="J174" s="30">
        <f t="shared" ca="1" si="68"/>
        <v>0</v>
      </c>
      <c r="K174" s="10"/>
      <c r="L174" s="10"/>
      <c r="M174" s="10"/>
      <c r="N174" s="10"/>
      <c r="O174" s="11"/>
      <c r="P174" s="11"/>
      <c r="Q174" s="10"/>
      <c r="R174" s="10"/>
      <c r="S174" s="56"/>
      <c r="T174" s="56"/>
      <c r="U174" s="10"/>
      <c r="V174" s="11"/>
      <c r="W174" s="11"/>
      <c r="X174" s="11"/>
      <c r="Y174" s="11"/>
    </row>
    <row r="175" spans="1:25" ht="19.5" customHeight="1">
      <c r="A175" s="28">
        <v>175</v>
      </c>
      <c r="B175" s="10"/>
      <c r="C175" s="58">
        <v>1054</v>
      </c>
      <c r="D175" s="30" t="s">
        <v>84</v>
      </c>
      <c r="E175" s="30">
        <f t="shared" ref="E175:H175" ca="1" si="70">E725</f>
        <v>0</v>
      </c>
      <c r="F175" s="30">
        <f t="shared" ca="1" si="70"/>
        <v>0</v>
      </c>
      <c r="G175" s="30">
        <f t="shared" ca="1" si="70"/>
        <v>0</v>
      </c>
      <c r="H175" s="30">
        <f t="shared" ca="1" si="70"/>
        <v>0</v>
      </c>
      <c r="I175" s="54"/>
      <c r="J175" s="30">
        <f t="shared" ca="1" si="68"/>
        <v>0</v>
      </c>
      <c r="K175" s="10"/>
      <c r="L175" s="10"/>
      <c r="M175" s="10"/>
      <c r="N175" s="10"/>
      <c r="O175" s="11"/>
      <c r="P175" s="11"/>
      <c r="Q175" s="10"/>
      <c r="R175" s="10"/>
      <c r="S175" s="56"/>
      <c r="T175" s="56"/>
      <c r="U175" s="10"/>
      <c r="V175" s="11"/>
      <c r="W175" s="11"/>
      <c r="X175" s="11"/>
      <c r="Y175" s="11"/>
    </row>
    <row r="176" spans="1:25" ht="19.5" customHeight="1">
      <c r="A176" s="28">
        <v>176</v>
      </c>
      <c r="B176" s="10"/>
      <c r="C176" s="58">
        <v>1059</v>
      </c>
      <c r="D176" s="52" t="s">
        <v>87</v>
      </c>
      <c r="E176" s="30">
        <f t="shared" ref="E176:H176" ca="1" si="71">E726</f>
        <v>5520</v>
      </c>
      <c r="F176" s="30">
        <f t="shared" ca="1" si="71"/>
        <v>31300</v>
      </c>
      <c r="G176" s="30">
        <f t="shared" ca="1" si="71"/>
        <v>0</v>
      </c>
      <c r="H176" s="30">
        <f t="shared" ca="1" si="71"/>
        <v>0</v>
      </c>
      <c r="I176" s="54"/>
      <c r="J176" s="30">
        <f t="shared" ca="1" si="68"/>
        <v>36820</v>
      </c>
      <c r="K176" s="10"/>
      <c r="L176" s="10"/>
      <c r="M176" s="10"/>
      <c r="N176" s="10"/>
      <c r="O176" s="11"/>
      <c r="P176" s="11"/>
      <c r="Q176" s="10"/>
      <c r="R176" s="10"/>
      <c r="S176" s="56"/>
      <c r="T176" s="56"/>
      <c r="U176" s="10"/>
      <c r="V176" s="11"/>
      <c r="W176" s="11"/>
      <c r="X176" s="11"/>
      <c r="Y176" s="11"/>
    </row>
    <row r="177" spans="1:25" ht="24.75" customHeight="1">
      <c r="A177" s="28"/>
      <c r="B177" s="10"/>
      <c r="C177" s="371"/>
      <c r="D177" s="23" t="s">
        <v>107</v>
      </c>
      <c r="E177" s="10"/>
      <c r="F177" s="10"/>
      <c r="G177" s="10"/>
      <c r="H177" s="10"/>
      <c r="I177" s="10"/>
      <c r="J177" s="10"/>
      <c r="K177" s="10"/>
      <c r="L177" s="10"/>
      <c r="M177" s="10"/>
      <c r="N177" s="10"/>
      <c r="O177" s="11"/>
      <c r="P177" s="11"/>
      <c r="Q177" s="10"/>
      <c r="R177" s="10"/>
      <c r="S177" s="56"/>
      <c r="T177" s="56"/>
      <c r="U177" s="10"/>
      <c r="V177" s="11"/>
      <c r="W177" s="11"/>
      <c r="X177" s="11"/>
      <c r="Y177" s="11"/>
    </row>
    <row r="178" spans="1:25" ht="19.5" customHeight="1">
      <c r="A178" s="28">
        <v>178</v>
      </c>
      <c r="B178" s="350"/>
      <c r="C178" s="58">
        <v>1063</v>
      </c>
      <c r="D178" s="30" t="s">
        <v>83</v>
      </c>
      <c r="E178" s="30">
        <f t="shared" ref="E178:H178" ca="1" si="72">E728</f>
        <v>91389</v>
      </c>
      <c r="F178" s="30">
        <f t="shared" ca="1" si="72"/>
        <v>40865</v>
      </c>
      <c r="G178" s="30">
        <f t="shared" ca="1" si="72"/>
        <v>0</v>
      </c>
      <c r="H178" s="30">
        <f t="shared" ca="1" si="72"/>
        <v>0</v>
      </c>
      <c r="I178" s="54"/>
      <c r="J178" s="30">
        <f t="shared" ref="J178:J180" ca="1" si="73">J728</f>
        <v>132254</v>
      </c>
      <c r="K178" s="10"/>
      <c r="L178" s="10"/>
      <c r="M178" s="10"/>
      <c r="N178" s="10"/>
      <c r="O178" s="11"/>
      <c r="P178" s="11"/>
      <c r="Q178" s="10"/>
      <c r="R178" s="10"/>
      <c r="S178" s="56"/>
      <c r="T178" s="56"/>
      <c r="U178" s="10"/>
      <c r="V178" s="11"/>
      <c r="W178" s="11"/>
      <c r="X178" s="11"/>
      <c r="Y178" s="11"/>
    </row>
    <row r="179" spans="1:25" ht="19.5" customHeight="1">
      <c r="A179" s="28">
        <v>179</v>
      </c>
      <c r="B179" s="350"/>
      <c r="C179" s="58">
        <v>1064</v>
      </c>
      <c r="D179" s="30" t="s">
        <v>84</v>
      </c>
      <c r="E179" s="30">
        <f t="shared" ref="E179:H179" ca="1" si="74">E729</f>
        <v>0</v>
      </c>
      <c r="F179" s="30">
        <f t="shared" ca="1" si="74"/>
        <v>0</v>
      </c>
      <c r="G179" s="30">
        <f t="shared" ca="1" si="74"/>
        <v>0</v>
      </c>
      <c r="H179" s="30">
        <f t="shared" ca="1" si="74"/>
        <v>0</v>
      </c>
      <c r="I179" s="54"/>
      <c r="J179" s="30">
        <f t="shared" ca="1" si="73"/>
        <v>0</v>
      </c>
      <c r="K179" s="10"/>
      <c r="L179" s="10"/>
      <c r="M179" s="10"/>
      <c r="N179" s="10"/>
      <c r="O179" s="11"/>
      <c r="P179" s="11"/>
      <c r="Q179" s="10"/>
      <c r="R179" s="10"/>
      <c r="S179" s="56"/>
      <c r="T179" s="56"/>
      <c r="U179" s="10"/>
      <c r="V179" s="11"/>
      <c r="W179" s="11"/>
      <c r="X179" s="11"/>
      <c r="Y179" s="11"/>
    </row>
    <row r="180" spans="1:25" ht="19.5" customHeight="1">
      <c r="A180" s="28">
        <v>180</v>
      </c>
      <c r="B180" s="350"/>
      <c r="C180" s="58">
        <v>1069</v>
      </c>
      <c r="D180" s="52" t="s">
        <v>87</v>
      </c>
      <c r="E180" s="30">
        <f t="shared" ref="E180:H180" ca="1" si="75">E730</f>
        <v>91389</v>
      </c>
      <c r="F180" s="30">
        <f t="shared" ca="1" si="75"/>
        <v>40865</v>
      </c>
      <c r="G180" s="30">
        <f t="shared" ca="1" si="75"/>
        <v>0</v>
      </c>
      <c r="H180" s="30">
        <f t="shared" ca="1" si="75"/>
        <v>0</v>
      </c>
      <c r="I180" s="54"/>
      <c r="J180" s="30">
        <f t="shared" ca="1" si="73"/>
        <v>132254</v>
      </c>
      <c r="K180" s="10"/>
      <c r="L180" s="10"/>
      <c r="M180" s="10"/>
      <c r="N180" s="10"/>
      <c r="O180" s="11"/>
      <c r="P180" s="11"/>
      <c r="Q180" s="10"/>
      <c r="R180" s="10"/>
      <c r="S180" s="56"/>
      <c r="T180" s="56"/>
      <c r="U180" s="10"/>
      <c r="V180" s="11"/>
      <c r="W180" s="11"/>
      <c r="X180" s="11"/>
      <c r="Y180" s="11"/>
    </row>
    <row r="181" spans="1:25" ht="27.75" customHeight="1">
      <c r="A181" s="28"/>
      <c r="B181" s="10"/>
      <c r="C181" s="367"/>
      <c r="D181" s="23" t="s">
        <v>108</v>
      </c>
      <c r="E181" s="10"/>
      <c r="F181" s="10"/>
      <c r="G181" s="10"/>
      <c r="H181" s="10"/>
      <c r="I181" s="10"/>
      <c r="J181" s="10"/>
      <c r="K181" s="10"/>
      <c r="L181" s="10"/>
      <c r="M181" s="10"/>
      <c r="N181" s="10"/>
      <c r="O181" s="11"/>
      <c r="P181" s="11"/>
      <c r="Q181" s="10"/>
      <c r="R181" s="10"/>
      <c r="S181" s="56"/>
      <c r="T181" s="56"/>
      <c r="U181" s="10"/>
      <c r="V181" s="11"/>
      <c r="W181" s="11"/>
      <c r="X181" s="11"/>
      <c r="Y181" s="11"/>
    </row>
    <row r="182" spans="1:25" ht="19.5" customHeight="1">
      <c r="A182" s="28">
        <v>182</v>
      </c>
      <c r="B182" s="350"/>
      <c r="C182" s="58">
        <v>1083</v>
      </c>
      <c r="D182" s="30" t="s">
        <v>83</v>
      </c>
      <c r="E182" s="30">
        <f t="shared" ref="E182:H182" ca="1" si="76">E732</f>
        <v>75502</v>
      </c>
      <c r="F182" s="30">
        <f t="shared" ca="1" si="76"/>
        <v>1089391</v>
      </c>
      <c r="G182" s="30">
        <f t="shared" ca="1" si="76"/>
        <v>0</v>
      </c>
      <c r="H182" s="30">
        <f t="shared" ca="1" si="76"/>
        <v>0</v>
      </c>
      <c r="I182" s="54"/>
      <c r="J182" s="30">
        <f t="shared" ref="J182:J184" ca="1" si="77">J732</f>
        <v>1164893</v>
      </c>
      <c r="K182" s="10"/>
      <c r="L182" s="10"/>
      <c r="M182" s="10"/>
      <c r="N182" s="10"/>
      <c r="O182" s="11"/>
      <c r="P182" s="11"/>
      <c r="Q182" s="10"/>
      <c r="R182" s="10"/>
      <c r="S182" s="56"/>
      <c r="T182" s="56"/>
      <c r="U182" s="10"/>
      <c r="V182" s="11"/>
      <c r="W182" s="11"/>
      <c r="X182" s="11"/>
      <c r="Y182" s="11"/>
    </row>
    <row r="183" spans="1:25" ht="19.5" customHeight="1">
      <c r="A183" s="28">
        <v>183</v>
      </c>
      <c r="B183" s="350"/>
      <c r="C183" s="58">
        <v>1084</v>
      </c>
      <c r="D183" s="30" t="s">
        <v>84</v>
      </c>
      <c r="E183" s="30">
        <f t="shared" ref="E183:H183" ca="1" si="78">E733</f>
        <v>0</v>
      </c>
      <c r="F183" s="30">
        <f t="shared" ca="1" si="78"/>
        <v>0</v>
      </c>
      <c r="G183" s="30">
        <f t="shared" ca="1" si="78"/>
        <v>0</v>
      </c>
      <c r="H183" s="30">
        <f t="shared" ca="1" si="78"/>
        <v>0</v>
      </c>
      <c r="I183" s="54"/>
      <c r="J183" s="30">
        <f t="shared" ca="1" si="77"/>
        <v>0</v>
      </c>
      <c r="K183" s="10"/>
      <c r="L183" s="10"/>
      <c r="M183" s="10"/>
      <c r="N183" s="10"/>
      <c r="O183" s="11"/>
      <c r="P183" s="11"/>
      <c r="Q183" s="10"/>
      <c r="R183" s="10"/>
      <c r="S183" s="56"/>
      <c r="T183" s="56"/>
      <c r="U183" s="10"/>
      <c r="V183" s="11"/>
      <c r="W183" s="11"/>
      <c r="X183" s="11"/>
      <c r="Y183" s="11"/>
    </row>
    <row r="184" spans="1:25" ht="19.5" customHeight="1">
      <c r="A184" s="28">
        <v>184</v>
      </c>
      <c r="B184" s="350"/>
      <c r="C184" s="58">
        <v>1089</v>
      </c>
      <c r="D184" s="52" t="s">
        <v>87</v>
      </c>
      <c r="E184" s="30">
        <f t="shared" ref="E184:H184" ca="1" si="79">E734</f>
        <v>75502</v>
      </c>
      <c r="F184" s="30">
        <f t="shared" ca="1" si="79"/>
        <v>1089391</v>
      </c>
      <c r="G184" s="30">
        <f t="shared" ca="1" si="79"/>
        <v>0</v>
      </c>
      <c r="H184" s="30">
        <f t="shared" ca="1" si="79"/>
        <v>0</v>
      </c>
      <c r="I184" s="54"/>
      <c r="J184" s="30">
        <f t="shared" ca="1" si="77"/>
        <v>1164893</v>
      </c>
      <c r="K184" s="10"/>
      <c r="L184" s="10"/>
      <c r="M184" s="10"/>
      <c r="N184" s="10"/>
      <c r="O184" s="11"/>
      <c r="P184" s="11"/>
      <c r="Q184" s="10"/>
      <c r="R184" s="10"/>
      <c r="S184" s="56"/>
      <c r="T184" s="56"/>
      <c r="U184" s="10"/>
      <c r="V184" s="11"/>
      <c r="W184" s="11"/>
      <c r="X184" s="11"/>
      <c r="Y184" s="11"/>
    </row>
    <row r="185" spans="1:25" ht="27.75" customHeight="1">
      <c r="A185" s="28"/>
      <c r="B185" s="10"/>
      <c r="C185" s="367"/>
      <c r="D185" s="23" t="s">
        <v>109</v>
      </c>
      <c r="E185" s="10"/>
      <c r="F185" s="10"/>
      <c r="G185" s="10"/>
      <c r="H185" s="10"/>
      <c r="I185" s="10"/>
      <c r="J185" s="10"/>
      <c r="K185" s="10"/>
      <c r="L185" s="10"/>
      <c r="M185" s="10"/>
      <c r="N185" s="10"/>
      <c r="O185" s="11"/>
      <c r="P185" s="11"/>
      <c r="Q185" s="10"/>
      <c r="R185" s="10"/>
      <c r="S185" s="56"/>
      <c r="T185" s="56"/>
      <c r="U185" s="10"/>
      <c r="V185" s="11"/>
      <c r="W185" s="11"/>
      <c r="X185" s="11"/>
      <c r="Y185" s="11"/>
    </row>
    <row r="186" spans="1:25" ht="19.5" customHeight="1">
      <c r="A186" s="28">
        <v>186</v>
      </c>
      <c r="B186" s="350"/>
      <c r="C186" s="58">
        <v>1101</v>
      </c>
      <c r="D186" s="30" t="s">
        <v>89</v>
      </c>
      <c r="E186" s="54"/>
      <c r="F186" s="54"/>
      <c r="G186" s="54"/>
      <c r="H186" s="54"/>
      <c r="I186" s="30">
        <f t="shared" ref="I186:J186" ca="1" si="80">I736</f>
        <v>182117</v>
      </c>
      <c r="J186" s="30">
        <f t="shared" ca="1" si="80"/>
        <v>182117</v>
      </c>
      <c r="K186" s="10"/>
      <c r="L186" s="10"/>
      <c r="M186" s="10"/>
      <c r="N186" s="10"/>
      <c r="O186" s="11"/>
      <c r="P186" s="11"/>
      <c r="Q186" s="55"/>
      <c r="R186" s="55"/>
      <c r="S186" s="10"/>
      <c r="T186" s="10"/>
      <c r="U186" s="10"/>
      <c r="V186" s="11"/>
      <c r="W186" s="11"/>
      <c r="X186" s="11"/>
      <c r="Y186" s="11"/>
    </row>
    <row r="187" spans="1:25" ht="19.5" customHeight="1">
      <c r="A187" s="28">
        <v>187</v>
      </c>
      <c r="B187" s="350"/>
      <c r="C187" s="58">
        <v>1102</v>
      </c>
      <c r="D187" s="30" t="s">
        <v>82</v>
      </c>
      <c r="E187" s="54"/>
      <c r="F187" s="54"/>
      <c r="G187" s="54"/>
      <c r="H187" s="54"/>
      <c r="I187" s="30">
        <f t="shared" ref="I187:J187" ca="1" si="81">I737</f>
        <v>0</v>
      </c>
      <c r="J187" s="30">
        <f t="shared" ca="1" si="81"/>
        <v>0</v>
      </c>
      <c r="K187" s="10"/>
      <c r="L187" s="10"/>
      <c r="M187" s="10"/>
      <c r="N187" s="10"/>
      <c r="O187" s="11"/>
      <c r="P187" s="11"/>
      <c r="Q187" s="10"/>
      <c r="R187" s="55"/>
      <c r="S187" s="56"/>
      <c r="T187" s="56"/>
      <c r="U187" s="10"/>
      <c r="V187" s="11"/>
      <c r="W187" s="11"/>
      <c r="X187" s="11"/>
      <c r="Y187" s="11"/>
    </row>
    <row r="188" spans="1:25" ht="19.5" customHeight="1">
      <c r="A188" s="28">
        <v>188</v>
      </c>
      <c r="B188" s="350"/>
      <c r="C188" s="58">
        <v>1103</v>
      </c>
      <c r="D188" s="30" t="s">
        <v>83</v>
      </c>
      <c r="E188" s="54"/>
      <c r="F188" s="54"/>
      <c r="G188" s="54"/>
      <c r="H188" s="54"/>
      <c r="I188" s="30">
        <f t="shared" ref="I188:J188" ca="1" si="82">I738</f>
        <v>0</v>
      </c>
      <c r="J188" s="30">
        <f t="shared" ca="1" si="82"/>
        <v>0</v>
      </c>
      <c r="K188" s="10"/>
      <c r="L188" s="10"/>
      <c r="M188" s="10"/>
      <c r="N188" s="10"/>
      <c r="O188" s="11"/>
      <c r="P188" s="11"/>
      <c r="Q188" s="10"/>
      <c r="R188" s="10"/>
      <c r="S188" s="56"/>
      <c r="T188" s="56"/>
      <c r="U188" s="10"/>
      <c r="V188" s="11"/>
      <c r="W188" s="11"/>
      <c r="X188" s="11"/>
      <c r="Y188" s="11"/>
    </row>
    <row r="189" spans="1:25" ht="19.5" customHeight="1">
      <c r="A189" s="28">
        <v>189</v>
      </c>
      <c r="B189" s="350"/>
      <c r="C189" s="58">
        <v>1109</v>
      </c>
      <c r="D189" s="52" t="s">
        <v>87</v>
      </c>
      <c r="E189" s="54"/>
      <c r="F189" s="54"/>
      <c r="G189" s="54"/>
      <c r="H189" s="54"/>
      <c r="I189" s="30">
        <f t="shared" ref="I189:J189" ca="1" si="83">I739</f>
        <v>182117</v>
      </c>
      <c r="J189" s="30">
        <f t="shared" ca="1" si="83"/>
        <v>182117</v>
      </c>
      <c r="K189" s="10"/>
      <c r="L189" s="10"/>
      <c r="M189" s="10"/>
      <c r="N189" s="10"/>
      <c r="O189" s="11"/>
      <c r="P189" s="11"/>
      <c r="Q189" s="10"/>
      <c r="R189" s="10"/>
      <c r="S189" s="56"/>
      <c r="T189" s="56"/>
      <c r="U189" s="10"/>
      <c r="V189" s="11"/>
      <c r="W189" s="11"/>
      <c r="X189" s="11"/>
      <c r="Y189" s="11"/>
    </row>
    <row r="190" spans="1:25" ht="19.5" customHeight="1">
      <c r="A190" s="28"/>
      <c r="B190" s="10"/>
      <c r="C190" s="367"/>
      <c r="D190" s="23" t="s">
        <v>110</v>
      </c>
      <c r="E190" s="10"/>
      <c r="F190" s="10"/>
      <c r="G190" s="10"/>
      <c r="H190" s="10"/>
      <c r="I190" s="10"/>
      <c r="J190" s="10"/>
      <c r="K190" s="10"/>
      <c r="L190" s="10"/>
      <c r="M190" s="10"/>
      <c r="N190" s="10"/>
      <c r="O190" s="11"/>
      <c r="P190" s="11"/>
      <c r="Q190" s="10"/>
      <c r="R190" s="10"/>
      <c r="S190" s="56"/>
      <c r="T190" s="56"/>
      <c r="U190" s="10"/>
      <c r="V190" s="11"/>
      <c r="W190" s="11"/>
      <c r="X190" s="11"/>
      <c r="Y190" s="11"/>
    </row>
    <row r="191" spans="1:25" ht="19.5" customHeight="1">
      <c r="A191" s="28">
        <v>191</v>
      </c>
      <c r="B191" s="57"/>
      <c r="C191" s="58">
        <v>1111</v>
      </c>
      <c r="D191" s="30" t="s">
        <v>84</v>
      </c>
      <c r="E191" s="30">
        <f t="shared" ref="E191:H191" ca="1" si="84">E741</f>
        <v>0</v>
      </c>
      <c r="F191" s="30">
        <f t="shared" ca="1" si="84"/>
        <v>0</v>
      </c>
      <c r="G191" s="30">
        <f t="shared" ca="1" si="84"/>
        <v>0</v>
      </c>
      <c r="H191" s="30">
        <f t="shared" ca="1" si="84"/>
        <v>0</v>
      </c>
      <c r="I191" s="54"/>
      <c r="J191" s="30">
        <f t="shared" ref="J191:J194" ca="1" si="85">J741</f>
        <v>0</v>
      </c>
      <c r="K191" s="10" t="s">
        <v>98</v>
      </c>
      <c r="L191" s="10"/>
      <c r="M191" s="10"/>
      <c r="N191" s="10"/>
      <c r="O191" s="11"/>
      <c r="P191" s="11"/>
      <c r="Q191" s="10"/>
      <c r="R191" s="10"/>
      <c r="S191" s="56"/>
      <c r="T191" s="56"/>
      <c r="U191" s="10"/>
      <c r="V191" s="11"/>
      <c r="W191" s="11"/>
      <c r="X191" s="11"/>
      <c r="Y191" s="11"/>
    </row>
    <row r="192" spans="1:25" ht="19.5" customHeight="1">
      <c r="A192" s="28">
        <v>192</v>
      </c>
      <c r="B192" s="57"/>
      <c r="C192" s="58">
        <v>1112</v>
      </c>
      <c r="D192" s="30" t="s">
        <v>85</v>
      </c>
      <c r="E192" s="30">
        <f t="shared" ref="E192:H192" ca="1" si="86">E742</f>
        <v>0</v>
      </c>
      <c r="F192" s="30">
        <f t="shared" ca="1" si="86"/>
        <v>0</v>
      </c>
      <c r="G192" s="30">
        <f t="shared" ca="1" si="86"/>
        <v>0</v>
      </c>
      <c r="H192" s="30">
        <f t="shared" ca="1" si="86"/>
        <v>0</v>
      </c>
      <c r="I192" s="54"/>
      <c r="J192" s="30">
        <f t="shared" ca="1" si="85"/>
        <v>0</v>
      </c>
      <c r="K192" s="10" t="s">
        <v>98</v>
      </c>
      <c r="L192" s="10"/>
      <c r="M192" s="10"/>
      <c r="N192" s="10"/>
      <c r="O192" s="11"/>
      <c r="P192" s="11"/>
      <c r="Q192" s="10"/>
      <c r="R192" s="10"/>
      <c r="S192" s="56"/>
      <c r="T192" s="56"/>
      <c r="U192" s="10"/>
      <c r="V192" s="11"/>
      <c r="W192" s="11"/>
      <c r="X192" s="11"/>
      <c r="Y192" s="11"/>
    </row>
    <row r="193" spans="1:25" ht="19.5" customHeight="1">
      <c r="A193" s="28">
        <v>193</v>
      </c>
      <c r="B193" s="57"/>
      <c r="C193" s="58">
        <v>1113</v>
      </c>
      <c r="D193" s="30" t="s">
        <v>86</v>
      </c>
      <c r="E193" s="30">
        <f t="shared" ref="E193:H193" ca="1" si="87">E743</f>
        <v>0</v>
      </c>
      <c r="F193" s="30">
        <f t="shared" ca="1" si="87"/>
        <v>0</v>
      </c>
      <c r="G193" s="30">
        <f t="shared" ca="1" si="87"/>
        <v>0</v>
      </c>
      <c r="H193" s="30">
        <f t="shared" ca="1" si="87"/>
        <v>0</v>
      </c>
      <c r="I193" s="54"/>
      <c r="J193" s="30">
        <f t="shared" ca="1" si="85"/>
        <v>0</v>
      </c>
      <c r="K193" s="10"/>
      <c r="L193" s="10"/>
      <c r="M193" s="10"/>
      <c r="N193" s="10"/>
      <c r="O193" s="11"/>
      <c r="P193" s="11"/>
      <c r="Q193" s="10"/>
      <c r="R193" s="10"/>
      <c r="S193" s="56"/>
      <c r="T193" s="56"/>
      <c r="U193" s="10"/>
      <c r="V193" s="11"/>
      <c r="W193" s="11"/>
      <c r="X193" s="11"/>
      <c r="Y193" s="11"/>
    </row>
    <row r="194" spans="1:25" ht="19.5" customHeight="1">
      <c r="A194" s="28">
        <v>194</v>
      </c>
      <c r="B194" s="350"/>
      <c r="C194" s="58">
        <v>1115</v>
      </c>
      <c r="D194" s="52" t="s">
        <v>87</v>
      </c>
      <c r="E194" s="30">
        <f t="shared" ref="E194:H194" ca="1" si="88">E744</f>
        <v>0</v>
      </c>
      <c r="F194" s="30">
        <f t="shared" ca="1" si="88"/>
        <v>0</v>
      </c>
      <c r="G194" s="30">
        <f t="shared" ca="1" si="88"/>
        <v>0</v>
      </c>
      <c r="H194" s="30">
        <f t="shared" ca="1" si="88"/>
        <v>0</v>
      </c>
      <c r="I194" s="54"/>
      <c r="J194" s="30">
        <f t="shared" ca="1" si="85"/>
        <v>0</v>
      </c>
      <c r="K194" s="10"/>
      <c r="L194" s="10"/>
      <c r="M194" s="10"/>
      <c r="N194" s="10"/>
      <c r="O194" s="11"/>
      <c r="P194" s="11"/>
      <c r="Q194" s="10"/>
      <c r="R194" s="10"/>
      <c r="S194" s="56"/>
      <c r="T194" s="56"/>
      <c r="U194" s="10"/>
      <c r="V194" s="11"/>
      <c r="W194" s="11"/>
      <c r="X194" s="11"/>
      <c r="Y194" s="11"/>
    </row>
    <row r="195" spans="1:25" ht="27.75" customHeight="1">
      <c r="A195" s="28"/>
      <c r="B195" s="10"/>
      <c r="C195" s="11"/>
      <c r="D195" s="23" t="s">
        <v>111</v>
      </c>
      <c r="E195" s="11"/>
      <c r="F195" s="11"/>
      <c r="G195" s="11"/>
      <c r="H195" s="11"/>
      <c r="I195" s="11"/>
      <c r="J195" s="11"/>
      <c r="K195" s="10"/>
      <c r="L195" s="10"/>
      <c r="M195" s="10"/>
      <c r="N195" s="10"/>
      <c r="O195" s="11"/>
      <c r="P195" s="11"/>
      <c r="Q195" s="10"/>
      <c r="R195" s="10"/>
      <c r="S195" s="60"/>
      <c r="T195" s="60"/>
      <c r="U195" s="60"/>
      <c r="V195" s="11"/>
      <c r="W195" s="11"/>
      <c r="X195" s="11"/>
      <c r="Y195" s="11"/>
    </row>
    <row r="196" spans="1:25" ht="19.5" customHeight="1">
      <c r="A196" s="28">
        <v>196</v>
      </c>
      <c r="B196" s="350"/>
      <c r="C196" s="58">
        <v>1121</v>
      </c>
      <c r="D196" s="30" t="s">
        <v>89</v>
      </c>
      <c r="E196" s="54"/>
      <c r="F196" s="54"/>
      <c r="G196" s="54"/>
      <c r="H196" s="54"/>
      <c r="I196" s="30">
        <f t="shared" ref="I196:J196" ca="1" si="89">I746</f>
        <v>0</v>
      </c>
      <c r="J196" s="30">
        <f t="shared" ca="1" si="89"/>
        <v>0</v>
      </c>
      <c r="K196" s="10"/>
      <c r="L196" s="10"/>
      <c r="M196" s="10"/>
      <c r="N196" s="10"/>
      <c r="O196" s="11"/>
      <c r="P196" s="11"/>
      <c r="Q196" s="23"/>
      <c r="R196" s="10"/>
      <c r="S196" s="10"/>
      <c r="T196" s="10"/>
      <c r="U196" s="10"/>
      <c r="V196" s="11"/>
      <c r="W196" s="11"/>
      <c r="X196" s="11"/>
      <c r="Y196" s="11"/>
    </row>
    <row r="197" spans="1:25" ht="19.5" customHeight="1">
      <c r="A197" s="28">
        <v>197</v>
      </c>
      <c r="B197" s="350"/>
      <c r="C197" s="58">
        <v>1122</v>
      </c>
      <c r="D197" s="30" t="s">
        <v>82</v>
      </c>
      <c r="E197" s="54"/>
      <c r="F197" s="54"/>
      <c r="G197" s="54"/>
      <c r="H197" s="54"/>
      <c r="I197" s="30">
        <f t="shared" ref="I197:J197" ca="1" si="90">I747</f>
        <v>0</v>
      </c>
      <c r="J197" s="30">
        <f t="shared" ca="1" si="90"/>
        <v>0</v>
      </c>
      <c r="K197" s="10"/>
      <c r="L197" s="10"/>
      <c r="M197" s="10"/>
      <c r="N197" s="10"/>
      <c r="O197" s="11"/>
      <c r="P197" s="11"/>
      <c r="Q197" s="23"/>
      <c r="R197" s="10"/>
      <c r="S197" s="10"/>
      <c r="T197" s="10"/>
      <c r="U197" s="10"/>
      <c r="V197" s="11"/>
      <c r="W197" s="11"/>
      <c r="X197" s="11"/>
      <c r="Y197" s="11"/>
    </row>
    <row r="198" spans="1:25" ht="19.5" customHeight="1">
      <c r="A198" s="28">
        <v>198</v>
      </c>
      <c r="B198" s="350"/>
      <c r="C198" s="58">
        <v>1123</v>
      </c>
      <c r="D198" s="30" t="s">
        <v>83</v>
      </c>
      <c r="E198" s="54"/>
      <c r="F198" s="54"/>
      <c r="G198" s="54"/>
      <c r="H198" s="54"/>
      <c r="I198" s="30">
        <f t="shared" ref="I198:J198" ca="1" si="91">I748</f>
        <v>0</v>
      </c>
      <c r="J198" s="30">
        <f t="shared" ca="1" si="91"/>
        <v>0</v>
      </c>
      <c r="K198" s="10" t="s">
        <v>98</v>
      </c>
      <c r="L198" s="10"/>
      <c r="M198" s="10"/>
      <c r="N198" s="10"/>
      <c r="O198" s="11"/>
      <c r="P198" s="11"/>
      <c r="Q198" s="23"/>
      <c r="R198" s="10"/>
      <c r="S198" s="10"/>
      <c r="T198" s="10"/>
      <c r="U198" s="10"/>
      <c r="V198" s="11"/>
      <c r="W198" s="11"/>
      <c r="X198" s="11"/>
      <c r="Y198" s="11"/>
    </row>
    <row r="199" spans="1:25" ht="19.5" customHeight="1">
      <c r="A199" s="28">
        <v>199</v>
      </c>
      <c r="B199" s="350"/>
      <c r="C199" s="58">
        <v>1124</v>
      </c>
      <c r="D199" s="30" t="s">
        <v>84</v>
      </c>
      <c r="E199" s="54"/>
      <c r="F199" s="54"/>
      <c r="G199" s="54"/>
      <c r="H199" s="54"/>
      <c r="I199" s="30">
        <f t="shared" ref="I199:J199" ca="1" si="92">I749</f>
        <v>15160</v>
      </c>
      <c r="J199" s="30">
        <f t="shared" ca="1" si="92"/>
        <v>15160</v>
      </c>
      <c r="K199" s="10"/>
      <c r="L199" s="10"/>
      <c r="M199" s="10"/>
      <c r="N199" s="10"/>
      <c r="O199" s="11"/>
      <c r="P199" s="11"/>
      <c r="Q199" s="23"/>
      <c r="R199" s="10"/>
      <c r="S199" s="10"/>
      <c r="T199" s="10"/>
      <c r="U199" s="10"/>
      <c r="V199" s="11"/>
      <c r="W199" s="11"/>
      <c r="X199" s="11"/>
      <c r="Y199" s="11"/>
    </row>
    <row r="200" spans="1:25" ht="19.5" customHeight="1">
      <c r="A200" s="28">
        <v>200</v>
      </c>
      <c r="B200" s="350"/>
      <c r="C200" s="58">
        <v>1125</v>
      </c>
      <c r="D200" s="30" t="s">
        <v>85</v>
      </c>
      <c r="E200" s="54"/>
      <c r="F200" s="54"/>
      <c r="G200" s="54"/>
      <c r="H200" s="54"/>
      <c r="I200" s="30">
        <f t="shared" ref="I200:J200" ca="1" si="93">I750</f>
        <v>0</v>
      </c>
      <c r="J200" s="30">
        <f t="shared" ca="1" si="93"/>
        <v>0</v>
      </c>
      <c r="K200" s="10"/>
      <c r="L200" s="10"/>
      <c r="M200" s="10"/>
      <c r="N200" s="10"/>
      <c r="O200" s="11"/>
      <c r="P200" s="11"/>
      <c r="Q200" s="23"/>
      <c r="R200" s="23"/>
      <c r="S200" s="10"/>
      <c r="T200" s="10"/>
      <c r="U200" s="10"/>
      <c r="V200" s="11"/>
      <c r="W200" s="11"/>
      <c r="X200" s="11"/>
      <c r="Y200" s="11"/>
    </row>
    <row r="201" spans="1:25" ht="19.5" customHeight="1">
      <c r="A201" s="28">
        <v>201</v>
      </c>
      <c r="B201" s="350"/>
      <c r="C201" s="58">
        <v>1126</v>
      </c>
      <c r="D201" s="30" t="s">
        <v>86</v>
      </c>
      <c r="E201" s="54"/>
      <c r="F201" s="54"/>
      <c r="G201" s="54"/>
      <c r="H201" s="54"/>
      <c r="I201" s="30">
        <f t="shared" ref="I201:J201" ca="1" si="94">I751</f>
        <v>0</v>
      </c>
      <c r="J201" s="30">
        <f t="shared" ca="1" si="94"/>
        <v>0</v>
      </c>
      <c r="K201" s="10"/>
      <c r="L201" s="10"/>
      <c r="M201" s="10"/>
      <c r="N201" s="10"/>
      <c r="O201" s="11"/>
      <c r="P201" s="11"/>
      <c r="Q201" s="55"/>
      <c r="R201" s="55"/>
      <c r="S201" s="61"/>
      <c r="T201" s="61"/>
      <c r="U201" s="61"/>
      <c r="V201" s="11"/>
      <c r="W201" s="11"/>
      <c r="X201" s="11"/>
      <c r="Y201" s="11"/>
    </row>
    <row r="202" spans="1:25" ht="19.5" customHeight="1">
      <c r="A202" s="28">
        <v>202</v>
      </c>
      <c r="B202" s="350"/>
      <c r="C202" s="58">
        <v>1129</v>
      </c>
      <c r="D202" s="52" t="s">
        <v>87</v>
      </c>
      <c r="E202" s="54"/>
      <c r="F202" s="54"/>
      <c r="G202" s="54"/>
      <c r="H202" s="54"/>
      <c r="I202" s="30">
        <f t="shared" ref="I202:J202" ca="1" si="95">I752</f>
        <v>15160</v>
      </c>
      <c r="J202" s="30">
        <f t="shared" ca="1" si="95"/>
        <v>15160</v>
      </c>
      <c r="K202" s="10"/>
      <c r="L202" s="10"/>
      <c r="M202" s="10"/>
      <c r="N202" s="10"/>
      <c r="O202" s="11"/>
      <c r="P202" s="11"/>
      <c r="Q202" s="10"/>
      <c r="R202" s="10"/>
      <c r="S202" s="56"/>
      <c r="T202" s="56"/>
      <c r="U202" s="10"/>
      <c r="V202" s="11"/>
      <c r="W202" s="11"/>
      <c r="X202" s="11"/>
      <c r="Y202" s="11"/>
    </row>
    <row r="203" spans="1:25" ht="27.75" customHeight="1">
      <c r="A203" s="28"/>
      <c r="B203" s="10"/>
      <c r="C203" s="367"/>
      <c r="D203" s="23" t="s">
        <v>112</v>
      </c>
      <c r="E203" s="10"/>
      <c r="F203" s="10"/>
      <c r="G203" s="10"/>
      <c r="H203" s="10"/>
      <c r="I203" s="10"/>
      <c r="J203" s="10"/>
      <c r="K203" s="10"/>
      <c r="L203" s="10"/>
      <c r="M203" s="10"/>
      <c r="N203" s="10"/>
      <c r="O203" s="11"/>
      <c r="P203" s="11"/>
      <c r="Q203" s="10"/>
      <c r="R203" s="10"/>
      <c r="S203" s="56"/>
      <c r="T203" s="56"/>
      <c r="U203" s="10"/>
      <c r="V203" s="11"/>
      <c r="W203" s="11"/>
      <c r="X203" s="11"/>
      <c r="Y203" s="11"/>
    </row>
    <row r="204" spans="1:25" ht="19.5" customHeight="1">
      <c r="A204" s="28">
        <v>204</v>
      </c>
      <c r="B204" s="350"/>
      <c r="C204" s="58">
        <v>1131</v>
      </c>
      <c r="D204" s="30" t="s">
        <v>89</v>
      </c>
      <c r="E204" s="30">
        <f t="shared" ref="E204:H204" ca="1" si="96">E754</f>
        <v>0</v>
      </c>
      <c r="F204" s="30">
        <f t="shared" ca="1" si="96"/>
        <v>0</v>
      </c>
      <c r="G204" s="30">
        <f t="shared" ca="1" si="96"/>
        <v>0</v>
      </c>
      <c r="H204" s="30">
        <f t="shared" ca="1" si="96"/>
        <v>0</v>
      </c>
      <c r="I204" s="54"/>
      <c r="J204" s="30">
        <f t="shared" ref="J204:J208" ca="1" si="97">J754</f>
        <v>0</v>
      </c>
      <c r="K204" s="10"/>
      <c r="L204" s="10"/>
      <c r="M204" s="10"/>
      <c r="N204" s="10"/>
      <c r="O204" s="11"/>
      <c r="P204" s="11"/>
      <c r="Q204" s="10"/>
      <c r="R204" s="10"/>
      <c r="S204" s="56"/>
      <c r="T204" s="56"/>
      <c r="U204" s="10"/>
      <c r="V204" s="11"/>
      <c r="W204" s="11"/>
      <c r="X204" s="11"/>
      <c r="Y204" s="11"/>
    </row>
    <row r="205" spans="1:25" ht="19.5" customHeight="1">
      <c r="A205" s="28">
        <v>205</v>
      </c>
      <c r="B205" s="350"/>
      <c r="C205" s="58">
        <v>1134</v>
      </c>
      <c r="D205" s="30" t="s">
        <v>84</v>
      </c>
      <c r="E205" s="30">
        <f t="shared" ref="E205:H205" ca="1" si="98">E755</f>
        <v>0</v>
      </c>
      <c r="F205" s="30">
        <f t="shared" ca="1" si="98"/>
        <v>0</v>
      </c>
      <c r="G205" s="30">
        <f t="shared" ca="1" si="98"/>
        <v>0</v>
      </c>
      <c r="H205" s="30">
        <f t="shared" ca="1" si="98"/>
        <v>0</v>
      </c>
      <c r="I205" s="54"/>
      <c r="J205" s="30">
        <f t="shared" ca="1" si="97"/>
        <v>0</v>
      </c>
      <c r="K205" s="10"/>
      <c r="L205" s="10"/>
      <c r="M205" s="10"/>
      <c r="N205" s="10"/>
      <c r="O205" s="11"/>
      <c r="P205" s="11"/>
      <c r="Q205" s="10"/>
      <c r="R205" s="10"/>
      <c r="S205" s="56"/>
      <c r="T205" s="56"/>
      <c r="U205" s="10"/>
      <c r="V205" s="11"/>
      <c r="W205" s="11"/>
      <c r="X205" s="11"/>
      <c r="Y205" s="11"/>
    </row>
    <row r="206" spans="1:25" ht="19.5" customHeight="1">
      <c r="A206" s="28">
        <v>206</v>
      </c>
      <c r="B206" s="350"/>
      <c r="C206" s="58">
        <v>1135</v>
      </c>
      <c r="D206" s="30" t="s">
        <v>85</v>
      </c>
      <c r="E206" s="30">
        <f t="shared" ref="E206:H206" ca="1" si="99">E756</f>
        <v>0</v>
      </c>
      <c r="F206" s="30">
        <f t="shared" ca="1" si="99"/>
        <v>0</v>
      </c>
      <c r="G206" s="30">
        <f t="shared" ca="1" si="99"/>
        <v>0</v>
      </c>
      <c r="H206" s="30">
        <f t="shared" ca="1" si="99"/>
        <v>0</v>
      </c>
      <c r="I206" s="54"/>
      <c r="J206" s="30">
        <f t="shared" ca="1" si="97"/>
        <v>0</v>
      </c>
      <c r="K206" s="10"/>
      <c r="L206" s="10"/>
      <c r="M206" s="10"/>
      <c r="N206" s="10"/>
      <c r="O206" s="11"/>
      <c r="P206" s="11"/>
      <c r="Q206" s="10"/>
      <c r="R206" s="10"/>
      <c r="S206" s="56"/>
      <c r="T206" s="56"/>
      <c r="U206" s="10"/>
      <c r="V206" s="11"/>
      <c r="W206" s="11"/>
      <c r="X206" s="11"/>
      <c r="Y206" s="11"/>
    </row>
    <row r="207" spans="1:25" ht="19.5" customHeight="1">
      <c r="A207" s="28">
        <v>207</v>
      </c>
      <c r="B207" s="350"/>
      <c r="C207" s="58">
        <v>1136</v>
      </c>
      <c r="D207" s="30" t="s">
        <v>86</v>
      </c>
      <c r="E207" s="30">
        <f t="shared" ref="E207:H207" ca="1" si="100">E757</f>
        <v>0</v>
      </c>
      <c r="F207" s="30">
        <f t="shared" ca="1" si="100"/>
        <v>0</v>
      </c>
      <c r="G207" s="30">
        <f t="shared" ca="1" si="100"/>
        <v>0</v>
      </c>
      <c r="H207" s="30">
        <f t="shared" ca="1" si="100"/>
        <v>0</v>
      </c>
      <c r="I207" s="54"/>
      <c r="J207" s="30">
        <f t="shared" ca="1" si="97"/>
        <v>0</v>
      </c>
      <c r="K207" s="10"/>
      <c r="L207" s="10"/>
      <c r="M207" s="10"/>
      <c r="N207" s="10"/>
      <c r="O207" s="11"/>
      <c r="P207" s="11"/>
      <c r="Q207" s="10"/>
      <c r="R207" s="10"/>
      <c r="S207" s="56"/>
      <c r="T207" s="56"/>
      <c r="U207" s="10"/>
      <c r="V207" s="11"/>
      <c r="W207" s="11"/>
      <c r="X207" s="11"/>
      <c r="Y207" s="11"/>
    </row>
    <row r="208" spans="1:25" ht="19.5" customHeight="1">
      <c r="A208" s="28">
        <v>208</v>
      </c>
      <c r="B208" s="350"/>
      <c r="C208" s="58">
        <v>1139</v>
      </c>
      <c r="D208" s="52" t="s">
        <v>87</v>
      </c>
      <c r="E208" s="30">
        <f t="shared" ref="E208:H208" ca="1" si="101">E758</f>
        <v>0</v>
      </c>
      <c r="F208" s="30">
        <f t="shared" ca="1" si="101"/>
        <v>0</v>
      </c>
      <c r="G208" s="30">
        <f t="shared" ca="1" si="101"/>
        <v>0</v>
      </c>
      <c r="H208" s="30">
        <f t="shared" ca="1" si="101"/>
        <v>0</v>
      </c>
      <c r="I208" s="54"/>
      <c r="J208" s="30">
        <f t="shared" ca="1" si="97"/>
        <v>0</v>
      </c>
      <c r="K208" s="10"/>
      <c r="L208" s="10"/>
      <c r="M208" s="10"/>
      <c r="N208" s="10"/>
      <c r="O208" s="11"/>
      <c r="P208" s="11"/>
      <c r="Q208" s="10"/>
      <c r="R208" s="10"/>
      <c r="S208" s="56"/>
      <c r="T208" s="56"/>
      <c r="U208" s="10"/>
      <c r="V208" s="11"/>
      <c r="W208" s="11"/>
      <c r="X208" s="11"/>
      <c r="Y208" s="11"/>
    </row>
    <row r="209" spans="1:25" ht="27.75" customHeight="1">
      <c r="A209" s="28"/>
      <c r="B209" s="10"/>
      <c r="C209" s="367"/>
      <c r="D209" s="23" t="s">
        <v>113</v>
      </c>
      <c r="E209" s="10"/>
      <c r="F209" s="10"/>
      <c r="G209" s="10"/>
      <c r="H209" s="10"/>
      <c r="I209" s="10"/>
      <c r="J209" s="10"/>
      <c r="K209" s="10"/>
      <c r="L209" s="10"/>
      <c r="M209" s="10"/>
      <c r="N209" s="10"/>
      <c r="O209" s="11"/>
      <c r="P209" s="11"/>
      <c r="Q209" s="10"/>
      <c r="R209" s="10"/>
      <c r="S209" s="56"/>
      <c r="T209" s="56"/>
      <c r="U209" s="10"/>
      <c r="V209" s="11"/>
      <c r="W209" s="11"/>
      <c r="X209" s="11"/>
      <c r="Y209" s="11"/>
    </row>
    <row r="210" spans="1:25" ht="19.5" customHeight="1">
      <c r="A210" s="28">
        <v>210</v>
      </c>
      <c r="B210" s="350"/>
      <c r="C210" s="58">
        <v>1151</v>
      </c>
      <c r="D210" s="30" t="s">
        <v>89</v>
      </c>
      <c r="E210" s="30">
        <f t="shared" ref="E210:H210" ca="1" si="102">E760</f>
        <v>0</v>
      </c>
      <c r="F210" s="30">
        <f t="shared" ca="1" si="102"/>
        <v>0</v>
      </c>
      <c r="G210" s="30">
        <f t="shared" ca="1" si="102"/>
        <v>0</v>
      </c>
      <c r="H210" s="30">
        <f t="shared" ca="1" si="102"/>
        <v>0</v>
      </c>
      <c r="I210" s="54"/>
      <c r="J210" s="30">
        <f ca="1">J760</f>
        <v>0</v>
      </c>
      <c r="K210" s="10"/>
      <c r="L210" s="10"/>
      <c r="M210" s="10"/>
      <c r="N210" s="10"/>
      <c r="O210" s="11"/>
      <c r="P210" s="11"/>
      <c r="Q210" s="10"/>
      <c r="R210" s="10"/>
      <c r="S210" s="56"/>
      <c r="T210" s="56"/>
      <c r="U210" s="10"/>
      <c r="V210" s="11"/>
      <c r="W210" s="11"/>
      <c r="X210" s="11"/>
      <c r="Y210" s="11"/>
    </row>
    <row r="211" spans="1:25" ht="27.75" customHeight="1">
      <c r="A211" s="28"/>
      <c r="B211" s="10"/>
      <c r="C211" s="367"/>
      <c r="D211" s="23" t="s">
        <v>114</v>
      </c>
      <c r="E211" s="10"/>
      <c r="F211" s="10"/>
      <c r="G211" s="10"/>
      <c r="H211" s="10"/>
      <c r="I211" s="10"/>
      <c r="J211" s="10"/>
      <c r="K211" s="10"/>
      <c r="L211" s="10"/>
      <c r="M211" s="10"/>
      <c r="N211" s="10"/>
      <c r="O211" s="11"/>
      <c r="P211" s="11"/>
      <c r="Q211" s="10"/>
      <c r="R211" s="10"/>
      <c r="S211" s="56"/>
      <c r="T211" s="56"/>
      <c r="U211" s="10"/>
      <c r="V211" s="11"/>
      <c r="W211" s="11"/>
      <c r="X211" s="11"/>
      <c r="Y211" s="11"/>
    </row>
    <row r="212" spans="1:25" ht="19.5" customHeight="1">
      <c r="A212" s="28">
        <v>212</v>
      </c>
      <c r="B212" s="350"/>
      <c r="C212" s="58">
        <v>1171</v>
      </c>
      <c r="D212" s="30" t="s">
        <v>89</v>
      </c>
      <c r="E212" s="30">
        <f t="shared" ref="E212:H212" ca="1" si="103">E762</f>
        <v>0</v>
      </c>
      <c r="F212" s="30">
        <f t="shared" ca="1" si="103"/>
        <v>0</v>
      </c>
      <c r="G212" s="30">
        <f t="shared" ca="1" si="103"/>
        <v>0</v>
      </c>
      <c r="H212" s="30">
        <f t="shared" ca="1" si="103"/>
        <v>0</v>
      </c>
      <c r="I212" s="54"/>
      <c r="J212" s="30">
        <f t="shared" ref="J212:J216" ca="1" si="104">J762</f>
        <v>0</v>
      </c>
      <c r="K212" s="10"/>
      <c r="L212" s="10"/>
      <c r="M212" s="10"/>
      <c r="N212" s="10"/>
      <c r="O212" s="11"/>
      <c r="P212" s="11"/>
      <c r="Q212" s="10"/>
      <c r="R212" s="10"/>
      <c r="S212" s="56"/>
      <c r="T212" s="56"/>
      <c r="U212" s="10"/>
      <c r="V212" s="11"/>
      <c r="W212" s="11"/>
      <c r="X212" s="11"/>
      <c r="Y212" s="11"/>
    </row>
    <row r="213" spans="1:25" ht="19.5" customHeight="1">
      <c r="A213" s="28">
        <v>213</v>
      </c>
      <c r="B213" s="350"/>
      <c r="C213" s="58">
        <v>1173</v>
      </c>
      <c r="D213" s="30" t="s">
        <v>83</v>
      </c>
      <c r="E213" s="30">
        <f t="shared" ref="E213:H213" ca="1" si="105">E763</f>
        <v>0</v>
      </c>
      <c r="F213" s="30">
        <f t="shared" ca="1" si="105"/>
        <v>0</v>
      </c>
      <c r="G213" s="30">
        <f t="shared" ca="1" si="105"/>
        <v>0</v>
      </c>
      <c r="H213" s="30">
        <f t="shared" ca="1" si="105"/>
        <v>0</v>
      </c>
      <c r="I213" s="54"/>
      <c r="J213" s="30">
        <f t="shared" ca="1" si="104"/>
        <v>0</v>
      </c>
      <c r="K213" s="10"/>
      <c r="L213" s="10"/>
      <c r="M213" s="10"/>
      <c r="N213" s="10"/>
      <c r="O213" s="11"/>
      <c r="P213" s="11"/>
      <c r="Q213" s="10"/>
      <c r="R213" s="10"/>
      <c r="S213" s="56"/>
      <c r="T213" s="56"/>
      <c r="U213" s="10"/>
      <c r="V213" s="11"/>
      <c r="W213" s="11"/>
      <c r="X213" s="11"/>
      <c r="Y213" s="11"/>
    </row>
    <row r="214" spans="1:25" ht="19.5" customHeight="1">
      <c r="A214" s="28">
        <v>214</v>
      </c>
      <c r="B214" s="350"/>
      <c r="C214" s="58">
        <v>1175</v>
      </c>
      <c r="D214" s="30" t="s">
        <v>85</v>
      </c>
      <c r="E214" s="30">
        <f t="shared" ref="E214:H214" ca="1" si="106">E764</f>
        <v>0</v>
      </c>
      <c r="F214" s="30">
        <f t="shared" ca="1" si="106"/>
        <v>0</v>
      </c>
      <c r="G214" s="30">
        <f t="shared" ca="1" si="106"/>
        <v>0</v>
      </c>
      <c r="H214" s="30">
        <f t="shared" ca="1" si="106"/>
        <v>0</v>
      </c>
      <c r="I214" s="54"/>
      <c r="J214" s="30">
        <f t="shared" ca="1" si="104"/>
        <v>0</v>
      </c>
      <c r="K214" s="10"/>
      <c r="L214" s="10"/>
      <c r="M214" s="10"/>
      <c r="N214" s="10"/>
      <c r="O214" s="11"/>
      <c r="P214" s="11"/>
      <c r="Q214" s="10"/>
      <c r="R214" s="10"/>
      <c r="S214" s="56"/>
      <c r="T214" s="56"/>
      <c r="U214" s="10"/>
      <c r="V214" s="11"/>
      <c r="W214" s="11"/>
      <c r="X214" s="11"/>
      <c r="Y214" s="11"/>
    </row>
    <row r="215" spans="1:25" ht="19.5" customHeight="1">
      <c r="A215" s="28">
        <v>215</v>
      </c>
      <c r="B215" s="350"/>
      <c r="C215" s="58">
        <v>1176</v>
      </c>
      <c r="D215" s="30" t="s">
        <v>86</v>
      </c>
      <c r="E215" s="30">
        <f t="shared" ref="E215:H215" ca="1" si="107">E765</f>
        <v>0</v>
      </c>
      <c r="F215" s="30">
        <f t="shared" ca="1" si="107"/>
        <v>0</v>
      </c>
      <c r="G215" s="30">
        <f t="shared" ca="1" si="107"/>
        <v>0</v>
      </c>
      <c r="H215" s="30">
        <f t="shared" ca="1" si="107"/>
        <v>0</v>
      </c>
      <c r="I215" s="54"/>
      <c r="J215" s="30">
        <f t="shared" ca="1" si="104"/>
        <v>0</v>
      </c>
      <c r="K215" s="10"/>
      <c r="L215" s="10"/>
      <c r="M215" s="10"/>
      <c r="N215" s="10"/>
      <c r="O215" s="11"/>
      <c r="P215" s="11"/>
      <c r="Q215" s="10"/>
      <c r="R215" s="10"/>
      <c r="S215" s="56"/>
      <c r="T215" s="56"/>
      <c r="U215" s="10"/>
      <c r="V215" s="11"/>
      <c r="W215" s="11"/>
      <c r="X215" s="11"/>
      <c r="Y215" s="11"/>
    </row>
    <row r="216" spans="1:25" ht="19.5" customHeight="1">
      <c r="A216" s="28">
        <v>216</v>
      </c>
      <c r="B216" s="350"/>
      <c r="C216" s="58">
        <v>1179</v>
      </c>
      <c r="D216" s="52" t="s">
        <v>87</v>
      </c>
      <c r="E216" s="30">
        <f t="shared" ref="E216:H216" ca="1" si="108">E766</f>
        <v>0</v>
      </c>
      <c r="F216" s="30">
        <f t="shared" ca="1" si="108"/>
        <v>0</v>
      </c>
      <c r="G216" s="30">
        <f t="shared" ca="1" si="108"/>
        <v>0</v>
      </c>
      <c r="H216" s="30">
        <f t="shared" ca="1" si="108"/>
        <v>0</v>
      </c>
      <c r="I216" s="54"/>
      <c r="J216" s="30">
        <f t="shared" ca="1" si="104"/>
        <v>0</v>
      </c>
      <c r="K216" s="10"/>
      <c r="L216" s="10"/>
      <c r="M216" s="10"/>
      <c r="N216" s="10"/>
      <c r="O216" s="11"/>
      <c r="P216" s="11"/>
      <c r="Q216" s="10"/>
      <c r="R216" s="10"/>
      <c r="S216" s="56"/>
      <c r="T216" s="56"/>
      <c r="U216" s="10"/>
      <c r="V216" s="11"/>
      <c r="W216" s="11"/>
      <c r="X216" s="11"/>
      <c r="Y216" s="11"/>
    </row>
    <row r="217" spans="1:25" ht="27" customHeight="1">
      <c r="A217" s="28"/>
      <c r="B217" s="10"/>
      <c r="C217" s="59"/>
      <c r="D217" s="23" t="s">
        <v>115</v>
      </c>
      <c r="E217" s="10"/>
      <c r="F217" s="10"/>
      <c r="G217" s="10"/>
      <c r="H217" s="10"/>
      <c r="I217" s="10"/>
      <c r="J217" s="10"/>
      <c r="K217" s="10"/>
      <c r="L217" s="10"/>
      <c r="M217" s="10"/>
      <c r="N217" s="10"/>
      <c r="O217" s="11"/>
      <c r="P217" s="11"/>
      <c r="Q217" s="10"/>
      <c r="R217" s="10"/>
      <c r="S217" s="56"/>
      <c r="T217" s="56"/>
      <c r="U217" s="10"/>
      <c r="V217" s="11"/>
      <c r="W217" s="11"/>
      <c r="X217" s="11"/>
      <c r="Y217" s="11"/>
    </row>
    <row r="218" spans="1:25" ht="19.5" customHeight="1">
      <c r="A218" s="28">
        <v>218</v>
      </c>
      <c r="B218" s="10"/>
      <c r="C218" s="58">
        <v>1194</v>
      </c>
      <c r="D218" s="30" t="s">
        <v>84</v>
      </c>
      <c r="E218" s="30">
        <f t="shared" ref="E218:H218" ca="1" si="109">E768</f>
        <v>0</v>
      </c>
      <c r="F218" s="30">
        <f t="shared" ca="1" si="109"/>
        <v>0</v>
      </c>
      <c r="G218" s="30">
        <f t="shared" ca="1" si="109"/>
        <v>0</v>
      </c>
      <c r="H218" s="30">
        <f t="shared" ca="1" si="109"/>
        <v>0</v>
      </c>
      <c r="I218" s="54"/>
      <c r="J218" s="30">
        <f t="shared" ref="J218:J221" ca="1" si="110">J768</f>
        <v>0</v>
      </c>
      <c r="K218" s="10"/>
      <c r="L218" s="10"/>
      <c r="M218" s="10"/>
      <c r="N218" s="10"/>
      <c r="O218" s="11"/>
      <c r="P218" s="11"/>
      <c r="Q218" s="10"/>
      <c r="R218" s="10"/>
      <c r="S218" s="56"/>
      <c r="T218" s="56"/>
      <c r="U218" s="10"/>
      <c r="V218" s="11"/>
      <c r="W218" s="11"/>
      <c r="X218" s="11"/>
      <c r="Y218" s="11"/>
    </row>
    <row r="219" spans="1:25" ht="19.5" customHeight="1">
      <c r="A219" s="28">
        <v>219</v>
      </c>
      <c r="B219" s="10"/>
      <c r="C219" s="58">
        <v>1195</v>
      </c>
      <c r="D219" s="30" t="s">
        <v>85</v>
      </c>
      <c r="E219" s="30">
        <f t="shared" ref="E219:H219" ca="1" si="111">E769</f>
        <v>0</v>
      </c>
      <c r="F219" s="30">
        <f t="shared" ca="1" si="111"/>
        <v>0</v>
      </c>
      <c r="G219" s="30">
        <f t="shared" ca="1" si="111"/>
        <v>0</v>
      </c>
      <c r="H219" s="30">
        <f t="shared" ca="1" si="111"/>
        <v>0</v>
      </c>
      <c r="I219" s="54"/>
      <c r="J219" s="30">
        <f t="shared" ca="1" si="110"/>
        <v>0</v>
      </c>
      <c r="K219" s="10"/>
      <c r="L219" s="10"/>
      <c r="M219" s="10"/>
      <c r="N219" s="10"/>
      <c r="O219" s="11"/>
      <c r="P219" s="11"/>
      <c r="Q219" s="10"/>
      <c r="R219" s="10"/>
      <c r="S219" s="56"/>
      <c r="T219" s="56"/>
      <c r="U219" s="10"/>
      <c r="V219" s="11"/>
      <c r="W219" s="11"/>
      <c r="X219" s="11"/>
      <c r="Y219" s="11"/>
    </row>
    <row r="220" spans="1:25" ht="19.5" customHeight="1">
      <c r="A220" s="28">
        <v>220</v>
      </c>
      <c r="B220" s="10"/>
      <c r="C220" s="58">
        <v>1196</v>
      </c>
      <c r="D220" s="30" t="s">
        <v>86</v>
      </c>
      <c r="E220" s="30">
        <f t="shared" ref="E220:H220" ca="1" si="112">E770</f>
        <v>0</v>
      </c>
      <c r="F220" s="30">
        <f t="shared" ca="1" si="112"/>
        <v>0</v>
      </c>
      <c r="G220" s="30">
        <f t="shared" ca="1" si="112"/>
        <v>0</v>
      </c>
      <c r="H220" s="30">
        <f t="shared" ca="1" si="112"/>
        <v>0</v>
      </c>
      <c r="I220" s="54"/>
      <c r="J220" s="30">
        <f t="shared" ca="1" si="110"/>
        <v>0</v>
      </c>
      <c r="K220" s="10"/>
      <c r="L220" s="10"/>
      <c r="M220" s="10"/>
      <c r="N220" s="10"/>
      <c r="O220" s="11"/>
      <c r="P220" s="11"/>
      <c r="Q220" s="10"/>
      <c r="R220" s="10"/>
      <c r="S220" s="56"/>
      <c r="T220" s="56"/>
      <c r="U220" s="10"/>
      <c r="V220" s="11"/>
      <c r="W220" s="11"/>
      <c r="X220" s="11"/>
      <c r="Y220" s="11"/>
    </row>
    <row r="221" spans="1:25" ht="19.5" customHeight="1">
      <c r="A221" s="28">
        <v>221</v>
      </c>
      <c r="B221" s="10"/>
      <c r="C221" s="58">
        <v>1199</v>
      </c>
      <c r="D221" s="52" t="s">
        <v>87</v>
      </c>
      <c r="E221" s="30">
        <f t="shared" ref="E221:H221" ca="1" si="113">E771</f>
        <v>0</v>
      </c>
      <c r="F221" s="30">
        <f t="shared" ca="1" si="113"/>
        <v>0</v>
      </c>
      <c r="G221" s="30">
        <f t="shared" ca="1" si="113"/>
        <v>0</v>
      </c>
      <c r="H221" s="30">
        <f t="shared" ca="1" si="113"/>
        <v>0</v>
      </c>
      <c r="I221" s="54"/>
      <c r="J221" s="30">
        <f t="shared" ca="1" si="110"/>
        <v>0</v>
      </c>
      <c r="K221" s="10"/>
      <c r="L221" s="10"/>
      <c r="M221" s="10"/>
      <c r="N221" s="10"/>
      <c r="O221" s="11"/>
      <c r="P221" s="11"/>
      <c r="Q221" s="10"/>
      <c r="R221" s="10"/>
      <c r="S221" s="56"/>
      <c r="T221" s="56"/>
      <c r="U221" s="10"/>
      <c r="V221" s="11"/>
      <c r="W221" s="11"/>
      <c r="X221" s="11"/>
      <c r="Y221" s="11"/>
    </row>
    <row r="222" spans="1:25" ht="24.75" customHeight="1">
      <c r="A222" s="28"/>
      <c r="B222" s="10"/>
      <c r="C222" s="371"/>
      <c r="D222" s="23" t="s">
        <v>116</v>
      </c>
      <c r="E222" s="10"/>
      <c r="F222" s="10"/>
      <c r="G222" s="10"/>
      <c r="H222" s="10"/>
      <c r="I222" s="10"/>
      <c r="J222" s="10"/>
      <c r="K222" s="10"/>
      <c r="L222" s="10"/>
      <c r="M222" s="10"/>
      <c r="N222" s="10"/>
      <c r="O222" s="11"/>
      <c r="P222" s="11"/>
      <c r="Q222" s="10"/>
      <c r="R222" s="10"/>
      <c r="S222" s="56"/>
      <c r="T222" s="56"/>
      <c r="U222" s="10"/>
      <c r="V222" s="11"/>
      <c r="W222" s="11"/>
      <c r="X222" s="11"/>
      <c r="Y222" s="11"/>
    </row>
    <row r="223" spans="1:25" ht="19.5" customHeight="1">
      <c r="A223" s="28">
        <v>223</v>
      </c>
      <c r="B223" s="350"/>
      <c r="C223" s="58">
        <v>1205</v>
      </c>
      <c r="D223" s="30" t="s">
        <v>85</v>
      </c>
      <c r="E223" s="30">
        <f t="shared" ref="E223:H223" ca="1" si="114">E773</f>
        <v>0</v>
      </c>
      <c r="F223" s="30">
        <f t="shared" ca="1" si="114"/>
        <v>0</v>
      </c>
      <c r="G223" s="30">
        <f t="shared" ca="1" si="114"/>
        <v>0</v>
      </c>
      <c r="H223" s="30">
        <f t="shared" ca="1" si="114"/>
        <v>0</v>
      </c>
      <c r="I223" s="54"/>
      <c r="J223" s="30">
        <f ca="1">J773</f>
        <v>0</v>
      </c>
      <c r="K223" s="10"/>
      <c r="L223" s="10"/>
      <c r="M223" s="10"/>
      <c r="N223" s="10"/>
      <c r="O223" s="11"/>
      <c r="P223" s="11"/>
      <c r="Q223" s="10"/>
      <c r="R223" s="10"/>
      <c r="S223" s="10"/>
      <c r="T223" s="10"/>
      <c r="U223" s="10"/>
      <c r="V223" s="11"/>
      <c r="W223" s="11"/>
      <c r="X223" s="11"/>
      <c r="Y223" s="11"/>
    </row>
    <row r="224" spans="1:25" ht="27.75" customHeight="1">
      <c r="A224" s="28"/>
      <c r="B224" s="10"/>
      <c r="C224" s="367"/>
      <c r="D224" s="23" t="s">
        <v>117</v>
      </c>
      <c r="E224" s="10"/>
      <c r="F224" s="10"/>
      <c r="G224" s="10"/>
      <c r="H224" s="10"/>
      <c r="I224" s="10"/>
      <c r="J224" s="10"/>
      <c r="K224" s="10"/>
      <c r="L224" s="10"/>
      <c r="M224" s="10"/>
      <c r="N224" s="10"/>
      <c r="O224" s="11"/>
      <c r="P224" s="11"/>
      <c r="Q224" s="23"/>
      <c r="R224" s="23"/>
      <c r="S224" s="10"/>
      <c r="T224" s="10"/>
      <c r="U224" s="10"/>
      <c r="V224" s="11"/>
      <c r="W224" s="11"/>
      <c r="X224" s="11"/>
      <c r="Y224" s="11"/>
    </row>
    <row r="225" spans="1:25" ht="19.5" customHeight="1">
      <c r="A225" s="28">
        <v>225</v>
      </c>
      <c r="B225" s="350"/>
      <c r="C225" s="58">
        <v>1224</v>
      </c>
      <c r="D225" s="30" t="s">
        <v>84</v>
      </c>
      <c r="E225" s="30">
        <f t="shared" ref="E225:H225" ca="1" si="115">E775</f>
        <v>0</v>
      </c>
      <c r="F225" s="30">
        <f t="shared" ca="1" si="115"/>
        <v>0</v>
      </c>
      <c r="G225" s="30">
        <f t="shared" ca="1" si="115"/>
        <v>0</v>
      </c>
      <c r="H225" s="30">
        <f t="shared" ca="1" si="115"/>
        <v>0</v>
      </c>
      <c r="I225" s="54"/>
      <c r="J225" s="30">
        <f t="shared" ref="J225:J228" ca="1" si="116">J775</f>
        <v>0</v>
      </c>
      <c r="K225" s="10"/>
      <c r="L225" s="10"/>
      <c r="M225" s="10"/>
      <c r="N225" s="10"/>
      <c r="O225" s="11"/>
      <c r="P225" s="11"/>
      <c r="Q225" s="55"/>
      <c r="R225" s="55"/>
      <c r="S225" s="61"/>
      <c r="T225" s="61"/>
      <c r="U225" s="61"/>
      <c r="V225" s="11"/>
      <c r="W225" s="11"/>
      <c r="X225" s="11"/>
      <c r="Y225" s="11"/>
    </row>
    <row r="226" spans="1:25" ht="19.5" customHeight="1">
      <c r="A226" s="28">
        <v>226</v>
      </c>
      <c r="B226" s="350"/>
      <c r="C226" s="58">
        <v>1225</v>
      </c>
      <c r="D226" s="30" t="s">
        <v>85</v>
      </c>
      <c r="E226" s="30">
        <f t="shared" ref="E226:H226" ca="1" si="117">E776</f>
        <v>57057</v>
      </c>
      <c r="F226" s="30">
        <f t="shared" ca="1" si="117"/>
        <v>10784</v>
      </c>
      <c r="G226" s="30">
        <f t="shared" ca="1" si="117"/>
        <v>0</v>
      </c>
      <c r="H226" s="30">
        <f t="shared" ca="1" si="117"/>
        <v>0</v>
      </c>
      <c r="I226" s="54"/>
      <c r="J226" s="30">
        <f t="shared" ca="1" si="116"/>
        <v>67841</v>
      </c>
      <c r="K226" s="10"/>
      <c r="L226" s="10"/>
      <c r="M226" s="10"/>
      <c r="N226" s="10"/>
      <c r="O226" s="11"/>
      <c r="P226" s="11"/>
      <c r="Q226" s="10"/>
      <c r="R226" s="10"/>
      <c r="S226" s="56"/>
      <c r="T226" s="56"/>
      <c r="U226" s="10"/>
      <c r="V226" s="11"/>
      <c r="W226" s="11"/>
      <c r="X226" s="11"/>
      <c r="Y226" s="11"/>
    </row>
    <row r="227" spans="1:25" ht="19.5" customHeight="1">
      <c r="A227" s="28">
        <v>227</v>
      </c>
      <c r="B227" s="350"/>
      <c r="C227" s="58">
        <v>1226</v>
      </c>
      <c r="D227" s="30" t="s">
        <v>86</v>
      </c>
      <c r="E227" s="30">
        <f t="shared" ref="E227:H227" ca="1" si="118">E777</f>
        <v>0</v>
      </c>
      <c r="F227" s="30">
        <f t="shared" ca="1" si="118"/>
        <v>0</v>
      </c>
      <c r="G227" s="30">
        <f t="shared" ca="1" si="118"/>
        <v>0</v>
      </c>
      <c r="H227" s="30">
        <f t="shared" ca="1" si="118"/>
        <v>0</v>
      </c>
      <c r="I227" s="54"/>
      <c r="J227" s="30">
        <f t="shared" ca="1" si="116"/>
        <v>0</v>
      </c>
      <c r="K227" s="10"/>
      <c r="L227" s="10"/>
      <c r="M227" s="10"/>
      <c r="N227" s="10"/>
      <c r="O227" s="11"/>
      <c r="P227" s="11"/>
      <c r="Q227" s="10"/>
      <c r="R227" s="10"/>
      <c r="S227" s="56"/>
      <c r="T227" s="56"/>
      <c r="U227" s="10"/>
      <c r="V227" s="11"/>
      <c r="W227" s="11"/>
      <c r="X227" s="11"/>
      <c r="Y227" s="11"/>
    </row>
    <row r="228" spans="1:25" ht="19.5" customHeight="1">
      <c r="A228" s="28">
        <v>228</v>
      </c>
      <c r="B228" s="350"/>
      <c r="C228" s="58">
        <v>1229</v>
      </c>
      <c r="D228" s="52" t="s">
        <v>87</v>
      </c>
      <c r="E228" s="30">
        <f t="shared" ref="E228:H228" ca="1" si="119">E778</f>
        <v>57057</v>
      </c>
      <c r="F228" s="30">
        <f t="shared" ca="1" si="119"/>
        <v>10784</v>
      </c>
      <c r="G228" s="30">
        <f t="shared" ca="1" si="119"/>
        <v>0</v>
      </c>
      <c r="H228" s="30">
        <f t="shared" ca="1" si="119"/>
        <v>0</v>
      </c>
      <c r="I228" s="54"/>
      <c r="J228" s="30">
        <f t="shared" ca="1" si="116"/>
        <v>67841</v>
      </c>
      <c r="K228" s="10"/>
      <c r="L228" s="10"/>
      <c r="M228" s="10"/>
      <c r="N228" s="10"/>
      <c r="O228" s="11"/>
      <c r="P228" s="11"/>
      <c r="Q228" s="10"/>
      <c r="R228" s="10"/>
      <c r="S228" s="56"/>
      <c r="T228" s="56"/>
      <c r="U228" s="10"/>
      <c r="V228" s="11"/>
      <c r="W228" s="11"/>
      <c r="X228" s="11"/>
      <c r="Y228" s="11"/>
    </row>
    <row r="229" spans="1:25" ht="27.75" customHeight="1">
      <c r="A229" s="28"/>
      <c r="B229" s="10"/>
      <c r="C229" s="367"/>
      <c r="D229" s="23" t="s">
        <v>118</v>
      </c>
      <c r="E229" s="10"/>
      <c r="F229" s="10"/>
      <c r="G229" s="10"/>
      <c r="H229" s="10"/>
      <c r="I229" s="10"/>
      <c r="J229" s="10"/>
      <c r="K229" s="10"/>
      <c r="L229" s="10"/>
      <c r="M229" s="10"/>
      <c r="N229" s="10"/>
      <c r="O229" s="11"/>
      <c r="P229" s="11"/>
      <c r="Q229" s="10"/>
      <c r="R229" s="10"/>
      <c r="S229" s="56"/>
      <c r="T229" s="56"/>
      <c r="U229" s="10"/>
      <c r="V229" s="11"/>
      <c r="W229" s="11"/>
      <c r="X229" s="11"/>
      <c r="Y229" s="11"/>
    </row>
    <row r="230" spans="1:25" ht="19.5" customHeight="1">
      <c r="A230" s="28">
        <v>230</v>
      </c>
      <c r="B230" s="350"/>
      <c r="C230" s="58">
        <v>1244</v>
      </c>
      <c r="D230" s="30" t="s">
        <v>84</v>
      </c>
      <c r="E230" s="30">
        <f t="shared" ref="E230:H230" ca="1" si="120">E780</f>
        <v>0</v>
      </c>
      <c r="F230" s="30">
        <f t="shared" ca="1" si="120"/>
        <v>0</v>
      </c>
      <c r="G230" s="30">
        <f t="shared" ca="1" si="120"/>
        <v>0</v>
      </c>
      <c r="H230" s="30">
        <f t="shared" ca="1" si="120"/>
        <v>0</v>
      </c>
      <c r="I230" s="54"/>
      <c r="J230" s="30">
        <f t="shared" ref="J230:J233" ca="1" si="121">J780</f>
        <v>0</v>
      </c>
      <c r="K230" s="10"/>
      <c r="L230" s="10"/>
      <c r="M230" s="10"/>
      <c r="N230" s="10"/>
      <c r="O230" s="11"/>
      <c r="P230" s="11"/>
      <c r="Q230" s="10"/>
      <c r="R230" s="10"/>
      <c r="S230" s="56"/>
      <c r="T230" s="56"/>
      <c r="U230" s="10"/>
      <c r="V230" s="11"/>
      <c r="W230" s="11"/>
      <c r="X230" s="11"/>
      <c r="Y230" s="11"/>
    </row>
    <row r="231" spans="1:25" ht="19.5" customHeight="1">
      <c r="A231" s="28">
        <v>231</v>
      </c>
      <c r="B231" s="350"/>
      <c r="C231" s="58">
        <v>1245</v>
      </c>
      <c r="D231" s="30" t="s">
        <v>85</v>
      </c>
      <c r="E231" s="30">
        <f t="shared" ref="E231:H231" ca="1" si="122">E781</f>
        <v>41758</v>
      </c>
      <c r="F231" s="30">
        <f t="shared" ca="1" si="122"/>
        <v>0</v>
      </c>
      <c r="G231" s="30">
        <f t="shared" ca="1" si="122"/>
        <v>0</v>
      </c>
      <c r="H231" s="30">
        <f t="shared" ca="1" si="122"/>
        <v>0</v>
      </c>
      <c r="I231" s="54"/>
      <c r="J231" s="30">
        <f t="shared" ca="1" si="121"/>
        <v>41758</v>
      </c>
      <c r="K231" s="10"/>
      <c r="L231" s="10"/>
      <c r="M231" s="10"/>
      <c r="N231" s="10"/>
      <c r="O231" s="11"/>
      <c r="P231" s="11"/>
      <c r="Q231" s="10"/>
      <c r="R231" s="10"/>
      <c r="S231" s="56"/>
      <c r="T231" s="56"/>
      <c r="U231" s="10"/>
      <c r="V231" s="11"/>
      <c r="W231" s="11"/>
      <c r="X231" s="11"/>
      <c r="Y231" s="11"/>
    </row>
    <row r="232" spans="1:25" ht="19.5" customHeight="1">
      <c r="A232" s="28">
        <v>232</v>
      </c>
      <c r="B232" s="350"/>
      <c r="C232" s="58">
        <v>1246</v>
      </c>
      <c r="D232" s="30" t="s">
        <v>86</v>
      </c>
      <c r="E232" s="30">
        <f t="shared" ref="E232:H232" ca="1" si="123">E782</f>
        <v>0</v>
      </c>
      <c r="F232" s="30">
        <f t="shared" ca="1" si="123"/>
        <v>0</v>
      </c>
      <c r="G232" s="30">
        <f t="shared" ca="1" si="123"/>
        <v>0</v>
      </c>
      <c r="H232" s="30">
        <f t="shared" ca="1" si="123"/>
        <v>0</v>
      </c>
      <c r="I232" s="54"/>
      <c r="J232" s="30">
        <f t="shared" ca="1" si="121"/>
        <v>0</v>
      </c>
      <c r="K232" s="10"/>
      <c r="L232" s="10"/>
      <c r="M232" s="10"/>
      <c r="N232" s="10"/>
      <c r="O232" s="11"/>
      <c r="P232" s="11"/>
      <c r="Q232" s="10"/>
      <c r="R232" s="10"/>
      <c r="S232" s="56"/>
      <c r="T232" s="56"/>
      <c r="U232" s="10"/>
      <c r="V232" s="11"/>
      <c r="W232" s="11"/>
      <c r="X232" s="11"/>
      <c r="Y232" s="11"/>
    </row>
    <row r="233" spans="1:25" ht="19.5" customHeight="1">
      <c r="A233" s="28">
        <v>233</v>
      </c>
      <c r="B233" s="350"/>
      <c r="C233" s="58">
        <v>1249</v>
      </c>
      <c r="D233" s="52" t="s">
        <v>87</v>
      </c>
      <c r="E233" s="30">
        <f t="shared" ref="E233:H233" ca="1" si="124">E783</f>
        <v>41758</v>
      </c>
      <c r="F233" s="30">
        <f t="shared" ca="1" si="124"/>
        <v>0</v>
      </c>
      <c r="G233" s="30">
        <f t="shared" ca="1" si="124"/>
        <v>0</v>
      </c>
      <c r="H233" s="30">
        <f t="shared" ca="1" si="124"/>
        <v>0</v>
      </c>
      <c r="I233" s="54"/>
      <c r="J233" s="30">
        <f t="shared" ca="1" si="121"/>
        <v>41758</v>
      </c>
      <c r="K233" s="10"/>
      <c r="L233" s="10"/>
      <c r="M233" s="10"/>
      <c r="N233" s="10"/>
      <c r="O233" s="11"/>
      <c r="P233" s="11"/>
      <c r="Q233" s="10"/>
      <c r="R233" s="10"/>
      <c r="S233" s="56"/>
      <c r="T233" s="56"/>
      <c r="U233" s="10"/>
      <c r="V233" s="11"/>
      <c r="W233" s="11"/>
      <c r="X233" s="11"/>
      <c r="Y233" s="11"/>
    </row>
    <row r="234" spans="1:25" ht="27.75" customHeight="1">
      <c r="A234" s="28"/>
      <c r="B234" s="10"/>
      <c r="C234" s="367"/>
      <c r="D234" s="23" t="s">
        <v>119</v>
      </c>
      <c r="E234" s="10"/>
      <c r="F234" s="10"/>
      <c r="G234" s="10"/>
      <c r="H234" s="10"/>
      <c r="I234" s="10"/>
      <c r="J234" s="10"/>
      <c r="K234" s="10"/>
      <c r="L234" s="10"/>
      <c r="M234" s="10"/>
      <c r="N234" s="10"/>
      <c r="O234" s="11"/>
      <c r="P234" s="11"/>
      <c r="Q234" s="10"/>
      <c r="R234" s="10"/>
      <c r="S234" s="56"/>
      <c r="T234" s="56"/>
      <c r="U234" s="10"/>
      <c r="V234" s="11"/>
      <c r="W234" s="11"/>
      <c r="X234" s="11"/>
      <c r="Y234" s="11"/>
    </row>
    <row r="235" spans="1:25" ht="19.5" customHeight="1">
      <c r="A235" s="28">
        <v>235</v>
      </c>
      <c r="B235" s="350"/>
      <c r="C235" s="58">
        <v>1265</v>
      </c>
      <c r="D235" s="30" t="s">
        <v>85</v>
      </c>
      <c r="E235" s="30">
        <f t="shared" ref="E235:H235" ca="1" si="125">E785</f>
        <v>49958</v>
      </c>
      <c r="F235" s="30">
        <f t="shared" ca="1" si="125"/>
        <v>2270</v>
      </c>
      <c r="G235" s="30">
        <f t="shared" ca="1" si="125"/>
        <v>0</v>
      </c>
      <c r="H235" s="30">
        <f t="shared" ca="1" si="125"/>
        <v>0</v>
      </c>
      <c r="I235" s="54"/>
      <c r="J235" s="30">
        <f ca="1">J785</f>
        <v>52228</v>
      </c>
      <c r="K235" s="10"/>
      <c r="L235" s="10"/>
      <c r="M235" s="10"/>
      <c r="N235" s="10"/>
      <c r="O235" s="11"/>
      <c r="P235" s="11"/>
      <c r="Q235" s="10"/>
      <c r="R235" s="10"/>
      <c r="S235" s="56"/>
      <c r="T235" s="56"/>
      <c r="U235" s="10"/>
      <c r="V235" s="11"/>
      <c r="W235" s="11"/>
      <c r="X235" s="11"/>
      <c r="Y235" s="11"/>
    </row>
    <row r="236" spans="1:25" ht="27.75" customHeight="1">
      <c r="A236" s="28"/>
      <c r="B236" s="10"/>
      <c r="C236" s="367"/>
      <c r="D236" s="23" t="s">
        <v>120</v>
      </c>
      <c r="E236" s="10"/>
      <c r="F236" s="10"/>
      <c r="G236" s="10"/>
      <c r="H236" s="10"/>
      <c r="I236" s="10"/>
      <c r="J236" s="10"/>
      <c r="K236" s="10"/>
      <c r="L236" s="10"/>
      <c r="M236" s="10"/>
      <c r="N236" s="10"/>
      <c r="O236" s="11"/>
      <c r="P236" s="11"/>
      <c r="Q236" s="10"/>
      <c r="R236" s="10"/>
      <c r="S236" s="56"/>
      <c r="T236" s="56"/>
      <c r="U236" s="10"/>
      <c r="V236" s="11"/>
      <c r="W236" s="11"/>
      <c r="X236" s="11"/>
      <c r="Y236" s="11"/>
    </row>
    <row r="237" spans="1:25" ht="19.5" customHeight="1">
      <c r="A237" s="28">
        <v>237</v>
      </c>
      <c r="B237" s="350"/>
      <c r="C237" s="58">
        <v>1283</v>
      </c>
      <c r="D237" s="30" t="s">
        <v>83</v>
      </c>
      <c r="E237" s="30">
        <f t="shared" ref="E237:H237" ca="1" si="126">E787</f>
        <v>0</v>
      </c>
      <c r="F237" s="30">
        <f t="shared" ca="1" si="126"/>
        <v>0</v>
      </c>
      <c r="G237" s="30">
        <f t="shared" ca="1" si="126"/>
        <v>0</v>
      </c>
      <c r="H237" s="30">
        <f t="shared" ca="1" si="126"/>
        <v>0</v>
      </c>
      <c r="I237" s="54"/>
      <c r="J237" s="30">
        <f t="shared" ref="J237:J241" ca="1" si="127">J787</f>
        <v>0</v>
      </c>
      <c r="K237" s="10"/>
      <c r="L237" s="10"/>
      <c r="M237" s="10"/>
      <c r="N237" s="10"/>
      <c r="O237" s="11"/>
      <c r="P237" s="11"/>
      <c r="Q237" s="10"/>
      <c r="R237" s="10"/>
      <c r="S237" s="56"/>
      <c r="T237" s="56"/>
      <c r="U237" s="10"/>
      <c r="V237" s="11"/>
      <c r="W237" s="11"/>
      <c r="X237" s="11"/>
      <c r="Y237" s="11"/>
    </row>
    <row r="238" spans="1:25" ht="19.5" customHeight="1">
      <c r="A238" s="28">
        <v>238</v>
      </c>
      <c r="B238" s="350"/>
      <c r="C238" s="58">
        <v>1284</v>
      </c>
      <c r="D238" s="30" t="s">
        <v>84</v>
      </c>
      <c r="E238" s="30">
        <f t="shared" ref="E238:H238" ca="1" si="128">E788</f>
        <v>4000</v>
      </c>
      <c r="F238" s="30">
        <f t="shared" ca="1" si="128"/>
        <v>0</v>
      </c>
      <c r="G238" s="30">
        <f t="shared" ca="1" si="128"/>
        <v>0</v>
      </c>
      <c r="H238" s="30">
        <f t="shared" ca="1" si="128"/>
        <v>0</v>
      </c>
      <c r="I238" s="54"/>
      <c r="J238" s="30">
        <f t="shared" ca="1" si="127"/>
        <v>4000</v>
      </c>
      <c r="K238" s="10"/>
      <c r="L238" s="10"/>
      <c r="M238" s="10"/>
      <c r="N238" s="10"/>
      <c r="O238" s="11"/>
      <c r="P238" s="11"/>
      <c r="Q238" s="10"/>
      <c r="R238" s="10"/>
      <c r="S238" s="56"/>
      <c r="T238" s="56"/>
      <c r="U238" s="10"/>
      <c r="V238" s="11"/>
      <c r="W238" s="11"/>
      <c r="X238" s="11"/>
      <c r="Y238" s="11"/>
    </row>
    <row r="239" spans="1:25" ht="19.5" customHeight="1">
      <c r="A239" s="28">
        <v>239</v>
      </c>
      <c r="B239" s="350"/>
      <c r="C239" s="58">
        <v>1285</v>
      </c>
      <c r="D239" s="30" t="s">
        <v>85</v>
      </c>
      <c r="E239" s="30">
        <f t="shared" ref="E239:H239" ca="1" si="129">E789</f>
        <v>8275.27</v>
      </c>
      <c r="F239" s="30">
        <f t="shared" ca="1" si="129"/>
        <v>0</v>
      </c>
      <c r="G239" s="30">
        <f t="shared" ca="1" si="129"/>
        <v>0</v>
      </c>
      <c r="H239" s="30">
        <f t="shared" ca="1" si="129"/>
        <v>0</v>
      </c>
      <c r="I239" s="54"/>
      <c r="J239" s="30">
        <f t="shared" ca="1" si="127"/>
        <v>8275</v>
      </c>
      <c r="K239" s="10"/>
      <c r="L239" s="10"/>
      <c r="M239" s="10"/>
      <c r="N239" s="10"/>
      <c r="O239" s="11"/>
      <c r="P239" s="11"/>
      <c r="Q239" s="10"/>
      <c r="R239" s="10"/>
      <c r="S239" s="56"/>
      <c r="T239" s="56"/>
      <c r="U239" s="10"/>
      <c r="V239" s="11"/>
      <c r="W239" s="11"/>
      <c r="X239" s="11"/>
      <c r="Y239" s="11"/>
    </row>
    <row r="240" spans="1:25" ht="19.5" customHeight="1">
      <c r="A240" s="28">
        <v>240</v>
      </c>
      <c r="B240" s="350"/>
      <c r="C240" s="58">
        <v>1286</v>
      </c>
      <c r="D240" s="30" t="s">
        <v>86</v>
      </c>
      <c r="E240" s="30">
        <f t="shared" ref="E240:H240" ca="1" si="130">E790</f>
        <v>3565</v>
      </c>
      <c r="F240" s="30">
        <f t="shared" ca="1" si="130"/>
        <v>0</v>
      </c>
      <c r="G240" s="30">
        <f t="shared" ca="1" si="130"/>
        <v>0</v>
      </c>
      <c r="H240" s="30">
        <f t="shared" ca="1" si="130"/>
        <v>0</v>
      </c>
      <c r="I240" s="54"/>
      <c r="J240" s="30">
        <f t="shared" ca="1" si="127"/>
        <v>3565</v>
      </c>
      <c r="K240" s="10"/>
      <c r="L240" s="10"/>
      <c r="M240" s="10"/>
      <c r="N240" s="10"/>
      <c r="O240" s="11"/>
      <c r="P240" s="11"/>
      <c r="Q240" s="10"/>
      <c r="R240" s="10"/>
      <c r="S240" s="56"/>
      <c r="T240" s="56"/>
      <c r="U240" s="10"/>
      <c r="V240" s="11"/>
      <c r="W240" s="11"/>
      <c r="X240" s="11"/>
      <c r="Y240" s="11"/>
    </row>
    <row r="241" spans="1:25" ht="19.5" customHeight="1">
      <c r="A241" s="28">
        <v>241</v>
      </c>
      <c r="B241" s="350"/>
      <c r="C241" s="58">
        <v>1289</v>
      </c>
      <c r="D241" s="52" t="s">
        <v>87</v>
      </c>
      <c r="E241" s="30">
        <f t="shared" ref="E241:H241" ca="1" si="131">E791</f>
        <v>15840</v>
      </c>
      <c r="F241" s="30">
        <f t="shared" ca="1" si="131"/>
        <v>0</v>
      </c>
      <c r="G241" s="30">
        <f t="shared" ca="1" si="131"/>
        <v>0</v>
      </c>
      <c r="H241" s="30">
        <f t="shared" ca="1" si="131"/>
        <v>0</v>
      </c>
      <c r="I241" s="54"/>
      <c r="J241" s="30">
        <f t="shared" ca="1" si="127"/>
        <v>15840</v>
      </c>
      <c r="K241" s="10"/>
      <c r="L241" s="10"/>
      <c r="M241" s="10"/>
      <c r="N241" s="10"/>
      <c r="O241" s="11"/>
      <c r="P241" s="11"/>
      <c r="Q241" s="10"/>
      <c r="R241" s="10"/>
      <c r="S241" s="56"/>
      <c r="T241" s="56"/>
      <c r="U241" s="10"/>
      <c r="V241" s="11"/>
      <c r="W241" s="11"/>
      <c r="X241" s="11"/>
      <c r="Y241" s="11"/>
    </row>
    <row r="242" spans="1:25" ht="27.75" customHeight="1">
      <c r="A242" s="28"/>
      <c r="B242" s="10"/>
      <c r="C242" s="367"/>
      <c r="D242" s="23" t="s">
        <v>121</v>
      </c>
      <c r="E242" s="10"/>
      <c r="F242" s="10"/>
      <c r="G242" s="10"/>
      <c r="H242" s="10"/>
      <c r="I242" s="10"/>
      <c r="J242" s="10"/>
      <c r="K242" s="10"/>
      <c r="L242" s="10"/>
      <c r="M242" s="10"/>
      <c r="N242" s="10"/>
      <c r="O242" s="11"/>
      <c r="P242" s="11"/>
      <c r="Q242" s="10"/>
      <c r="R242" s="10"/>
      <c r="S242" s="56"/>
      <c r="T242" s="56"/>
      <c r="U242" s="10"/>
      <c r="V242" s="11"/>
      <c r="W242" s="11"/>
      <c r="X242" s="11"/>
      <c r="Y242" s="11"/>
    </row>
    <row r="243" spans="1:25" ht="19.5" customHeight="1">
      <c r="A243" s="28">
        <v>243</v>
      </c>
      <c r="B243" s="350"/>
      <c r="C243" s="58">
        <v>1304</v>
      </c>
      <c r="D243" s="30" t="s">
        <v>84</v>
      </c>
      <c r="E243" s="30">
        <f t="shared" ref="E243:H243" ca="1" si="132">E793</f>
        <v>31716</v>
      </c>
      <c r="F243" s="30">
        <f t="shared" ca="1" si="132"/>
        <v>0</v>
      </c>
      <c r="G243" s="30">
        <f t="shared" ca="1" si="132"/>
        <v>0</v>
      </c>
      <c r="H243" s="30">
        <f t="shared" ca="1" si="132"/>
        <v>0</v>
      </c>
      <c r="I243" s="54"/>
      <c r="J243" s="30">
        <f t="shared" ref="J243:J246" ca="1" si="133">J793</f>
        <v>31716</v>
      </c>
      <c r="K243" s="10"/>
      <c r="L243" s="10"/>
      <c r="M243" s="10"/>
      <c r="N243" s="10"/>
      <c r="O243" s="11"/>
      <c r="P243" s="11"/>
      <c r="Q243" s="10"/>
      <c r="R243" s="10"/>
      <c r="S243" s="56"/>
      <c r="T243" s="56"/>
      <c r="U243" s="10"/>
      <c r="V243" s="11"/>
      <c r="W243" s="11"/>
      <c r="X243" s="11"/>
      <c r="Y243" s="11"/>
    </row>
    <row r="244" spans="1:25" ht="19.5" customHeight="1">
      <c r="A244" s="28">
        <v>244</v>
      </c>
      <c r="B244" s="350"/>
      <c r="C244" s="58">
        <v>1305</v>
      </c>
      <c r="D244" s="30" t="s">
        <v>85</v>
      </c>
      <c r="E244" s="30">
        <f t="shared" ref="E244:H244" ca="1" si="134">E794</f>
        <v>8040</v>
      </c>
      <c r="F244" s="30">
        <f t="shared" ca="1" si="134"/>
        <v>0</v>
      </c>
      <c r="G244" s="30">
        <f t="shared" ca="1" si="134"/>
        <v>0</v>
      </c>
      <c r="H244" s="30">
        <f t="shared" ca="1" si="134"/>
        <v>0</v>
      </c>
      <c r="I244" s="54"/>
      <c r="J244" s="30">
        <f t="shared" ca="1" si="133"/>
        <v>8040</v>
      </c>
      <c r="K244" s="10"/>
      <c r="L244" s="10"/>
      <c r="M244" s="10"/>
      <c r="N244" s="10"/>
      <c r="O244" s="11"/>
      <c r="P244" s="11"/>
      <c r="Q244" s="10"/>
      <c r="R244" s="10"/>
      <c r="S244" s="56"/>
      <c r="T244" s="56"/>
      <c r="U244" s="10"/>
      <c r="V244" s="11"/>
      <c r="W244" s="11"/>
      <c r="X244" s="11"/>
      <c r="Y244" s="11"/>
    </row>
    <row r="245" spans="1:25" ht="19.5" customHeight="1">
      <c r="A245" s="28">
        <v>245</v>
      </c>
      <c r="B245" s="350"/>
      <c r="C245" s="58">
        <v>1306</v>
      </c>
      <c r="D245" s="30" t="s">
        <v>86</v>
      </c>
      <c r="E245" s="30">
        <f t="shared" ref="E245:H245" ca="1" si="135">E795</f>
        <v>0</v>
      </c>
      <c r="F245" s="30">
        <f t="shared" ca="1" si="135"/>
        <v>0</v>
      </c>
      <c r="G245" s="30">
        <f t="shared" ca="1" si="135"/>
        <v>0</v>
      </c>
      <c r="H245" s="30">
        <f t="shared" ca="1" si="135"/>
        <v>0</v>
      </c>
      <c r="I245" s="54"/>
      <c r="J245" s="30">
        <f t="shared" ca="1" si="133"/>
        <v>0</v>
      </c>
      <c r="K245" s="10"/>
      <c r="L245" s="10"/>
      <c r="M245" s="10"/>
      <c r="N245" s="10"/>
      <c r="O245" s="11"/>
      <c r="P245" s="11"/>
      <c r="Q245" s="10"/>
      <c r="R245" s="10"/>
      <c r="S245" s="56"/>
      <c r="T245" s="56"/>
      <c r="U245" s="10"/>
      <c r="V245" s="11"/>
      <c r="W245" s="11"/>
      <c r="X245" s="11"/>
      <c r="Y245" s="11"/>
    </row>
    <row r="246" spans="1:25" ht="19.5" customHeight="1">
      <c r="A246" s="28">
        <v>246</v>
      </c>
      <c r="B246" s="350"/>
      <c r="C246" s="58">
        <v>1309</v>
      </c>
      <c r="D246" s="52" t="s">
        <v>87</v>
      </c>
      <c r="E246" s="30">
        <f t="shared" ref="E246:H246" ca="1" si="136">E796</f>
        <v>39756</v>
      </c>
      <c r="F246" s="30">
        <f t="shared" ca="1" si="136"/>
        <v>0</v>
      </c>
      <c r="G246" s="30">
        <f t="shared" ca="1" si="136"/>
        <v>0</v>
      </c>
      <c r="H246" s="30">
        <f t="shared" ca="1" si="136"/>
        <v>0</v>
      </c>
      <c r="I246" s="54"/>
      <c r="J246" s="30">
        <f t="shared" ca="1" si="133"/>
        <v>39756</v>
      </c>
      <c r="K246" s="10"/>
      <c r="L246" s="10"/>
      <c r="M246" s="10"/>
      <c r="N246" s="10"/>
      <c r="O246" s="11"/>
      <c r="P246" s="11"/>
      <c r="Q246" s="10"/>
      <c r="R246" s="10"/>
      <c r="S246" s="56"/>
      <c r="T246" s="56"/>
      <c r="U246" s="10"/>
      <c r="V246" s="11"/>
      <c r="W246" s="11"/>
      <c r="X246" s="11"/>
      <c r="Y246" s="11"/>
    </row>
    <row r="247" spans="1:25" ht="27.75" customHeight="1">
      <c r="A247" s="28"/>
      <c r="B247" s="10"/>
      <c r="C247" s="367"/>
      <c r="D247" s="23" t="s">
        <v>122</v>
      </c>
      <c r="E247" s="10"/>
      <c r="F247" s="10"/>
      <c r="G247" s="10"/>
      <c r="H247" s="10"/>
      <c r="I247" s="10"/>
      <c r="J247" s="10"/>
      <c r="K247" s="10"/>
      <c r="L247" s="10"/>
      <c r="M247" s="10"/>
      <c r="N247" s="10"/>
      <c r="O247" s="11"/>
      <c r="P247" s="11"/>
      <c r="Q247" s="55"/>
      <c r="R247" s="55"/>
      <c r="S247" s="10"/>
      <c r="T247" s="10"/>
      <c r="U247" s="10"/>
      <c r="V247" s="11"/>
      <c r="W247" s="11"/>
      <c r="X247" s="11"/>
      <c r="Y247" s="11"/>
    </row>
    <row r="248" spans="1:25" ht="19.5" customHeight="1">
      <c r="A248" s="28">
        <v>248</v>
      </c>
      <c r="B248" s="350"/>
      <c r="C248" s="58">
        <v>1324</v>
      </c>
      <c r="D248" s="30" t="s">
        <v>84</v>
      </c>
      <c r="E248" s="30">
        <f t="shared" ref="E248:H248" ca="1" si="137">E798</f>
        <v>0</v>
      </c>
      <c r="F248" s="30">
        <f t="shared" ca="1" si="137"/>
        <v>0</v>
      </c>
      <c r="G248" s="30">
        <f t="shared" ca="1" si="137"/>
        <v>0</v>
      </c>
      <c r="H248" s="30">
        <f t="shared" ca="1" si="137"/>
        <v>0</v>
      </c>
      <c r="I248" s="54"/>
      <c r="J248" s="30">
        <f t="shared" ref="J248:J251" ca="1" si="138">J798</f>
        <v>0</v>
      </c>
      <c r="K248" s="10"/>
      <c r="L248" s="10"/>
      <c r="M248" s="10"/>
      <c r="N248" s="10"/>
      <c r="O248" s="11"/>
      <c r="P248" s="11"/>
      <c r="Q248" s="10"/>
      <c r="R248" s="10"/>
      <c r="S248" s="56"/>
      <c r="T248" s="56"/>
      <c r="U248" s="10"/>
      <c r="V248" s="11"/>
      <c r="W248" s="11"/>
      <c r="X248" s="11"/>
      <c r="Y248" s="11"/>
    </row>
    <row r="249" spans="1:25" ht="19.5" customHeight="1">
      <c r="A249" s="28">
        <v>249</v>
      </c>
      <c r="B249" s="350"/>
      <c r="C249" s="58">
        <v>1325</v>
      </c>
      <c r="D249" s="30" t="s">
        <v>85</v>
      </c>
      <c r="E249" s="30">
        <f t="shared" ref="E249:H249" ca="1" si="139">E799</f>
        <v>0</v>
      </c>
      <c r="F249" s="30">
        <f t="shared" ca="1" si="139"/>
        <v>0</v>
      </c>
      <c r="G249" s="30">
        <f t="shared" ca="1" si="139"/>
        <v>0</v>
      </c>
      <c r="H249" s="30">
        <f t="shared" ca="1" si="139"/>
        <v>0</v>
      </c>
      <c r="I249" s="54"/>
      <c r="J249" s="30">
        <f t="shared" ca="1" si="138"/>
        <v>0</v>
      </c>
      <c r="K249" s="10"/>
      <c r="L249" s="10"/>
      <c r="M249" s="10"/>
      <c r="N249" s="10"/>
      <c r="O249" s="11"/>
      <c r="P249" s="11"/>
      <c r="Q249" s="10"/>
      <c r="R249" s="10"/>
      <c r="S249" s="56"/>
      <c r="T249" s="56"/>
      <c r="U249" s="10"/>
      <c r="V249" s="11"/>
      <c r="W249" s="11"/>
      <c r="X249" s="11"/>
      <c r="Y249" s="11"/>
    </row>
    <row r="250" spans="1:25" ht="19.5" customHeight="1">
      <c r="A250" s="28">
        <v>250</v>
      </c>
      <c r="B250" s="350"/>
      <c r="C250" s="58">
        <v>1326</v>
      </c>
      <c r="D250" s="30" t="s">
        <v>86</v>
      </c>
      <c r="E250" s="30">
        <f t="shared" ref="E250:H250" ca="1" si="140">E800</f>
        <v>0</v>
      </c>
      <c r="F250" s="30">
        <f t="shared" ca="1" si="140"/>
        <v>0</v>
      </c>
      <c r="G250" s="30">
        <f t="shared" ca="1" si="140"/>
        <v>0</v>
      </c>
      <c r="H250" s="30">
        <f t="shared" ca="1" si="140"/>
        <v>0</v>
      </c>
      <c r="I250" s="54"/>
      <c r="J250" s="30">
        <f t="shared" ca="1" si="138"/>
        <v>0</v>
      </c>
      <c r="K250" s="10"/>
      <c r="L250" s="10"/>
      <c r="M250" s="10"/>
      <c r="N250" s="10"/>
      <c r="O250" s="11"/>
      <c r="P250" s="11"/>
      <c r="Q250" s="55"/>
      <c r="R250" s="55"/>
      <c r="S250" s="10"/>
      <c r="T250" s="10"/>
      <c r="U250" s="10"/>
      <c r="V250" s="11"/>
      <c r="W250" s="11"/>
      <c r="X250" s="11"/>
      <c r="Y250" s="11"/>
    </row>
    <row r="251" spans="1:25" ht="19.5" customHeight="1">
      <c r="A251" s="28">
        <v>251</v>
      </c>
      <c r="B251" s="350"/>
      <c r="C251" s="58">
        <v>1329</v>
      </c>
      <c r="D251" s="52" t="s">
        <v>87</v>
      </c>
      <c r="E251" s="30">
        <f t="shared" ref="E251:H251" ca="1" si="141">E801</f>
        <v>0</v>
      </c>
      <c r="F251" s="30">
        <f t="shared" ca="1" si="141"/>
        <v>0</v>
      </c>
      <c r="G251" s="30">
        <f t="shared" ca="1" si="141"/>
        <v>0</v>
      </c>
      <c r="H251" s="30">
        <f t="shared" ca="1" si="141"/>
        <v>0</v>
      </c>
      <c r="I251" s="54"/>
      <c r="J251" s="30">
        <f t="shared" ca="1" si="138"/>
        <v>0</v>
      </c>
      <c r="K251" s="10"/>
      <c r="L251" s="10"/>
      <c r="M251" s="10"/>
      <c r="N251" s="10"/>
      <c r="O251" s="11"/>
      <c r="P251" s="11"/>
      <c r="Q251" s="10"/>
      <c r="R251" s="10"/>
      <c r="S251" s="56"/>
      <c r="T251" s="56"/>
      <c r="U251" s="10"/>
      <c r="V251" s="11"/>
      <c r="W251" s="11"/>
      <c r="X251" s="11"/>
      <c r="Y251" s="11"/>
    </row>
    <row r="252" spans="1:25" ht="27.75" customHeight="1">
      <c r="A252" s="28"/>
      <c r="B252" s="10"/>
      <c r="C252" s="371"/>
      <c r="D252" s="23" t="s">
        <v>123</v>
      </c>
      <c r="E252" s="10"/>
      <c r="F252" s="10"/>
      <c r="G252" s="10"/>
      <c r="H252" s="10"/>
      <c r="I252" s="10"/>
      <c r="J252" s="10"/>
      <c r="K252" s="10"/>
      <c r="L252" s="10"/>
      <c r="M252" s="10"/>
      <c r="N252" s="10"/>
      <c r="O252" s="11"/>
      <c r="P252" s="11"/>
      <c r="Q252" s="12"/>
      <c r="R252" s="11"/>
      <c r="S252" s="12"/>
      <c r="T252" s="11"/>
      <c r="U252" s="11"/>
      <c r="V252" s="11"/>
      <c r="W252" s="11"/>
      <c r="X252" s="11"/>
      <c r="Y252" s="11"/>
    </row>
    <row r="253" spans="1:25" ht="19.5" customHeight="1">
      <c r="A253" s="28">
        <v>253</v>
      </c>
      <c r="B253" s="350"/>
      <c r="C253" s="58">
        <v>1344</v>
      </c>
      <c r="D253" s="30" t="s">
        <v>84</v>
      </c>
      <c r="E253" s="30">
        <f t="shared" ref="E253:H253" ca="1" si="142">E803</f>
        <v>2866</v>
      </c>
      <c r="F253" s="30">
        <f t="shared" ca="1" si="142"/>
        <v>0</v>
      </c>
      <c r="G253" s="30">
        <f t="shared" ca="1" si="142"/>
        <v>0</v>
      </c>
      <c r="H253" s="30">
        <f t="shared" ca="1" si="142"/>
        <v>0</v>
      </c>
      <c r="I253" s="54"/>
      <c r="J253" s="30">
        <f t="shared" ref="J253:J256" ca="1" si="143">J803</f>
        <v>2866</v>
      </c>
      <c r="K253" s="10"/>
      <c r="L253" s="10"/>
      <c r="M253" s="10"/>
      <c r="N253" s="10"/>
      <c r="O253" s="11"/>
      <c r="P253" s="11"/>
      <c r="Q253" s="12"/>
      <c r="R253" s="11"/>
      <c r="S253" s="12"/>
      <c r="T253" s="11"/>
      <c r="U253" s="11"/>
      <c r="V253" s="11"/>
      <c r="W253" s="11"/>
      <c r="X253" s="11"/>
      <c r="Y253" s="11"/>
    </row>
    <row r="254" spans="1:25" ht="19.5" customHeight="1">
      <c r="A254" s="28">
        <v>254</v>
      </c>
      <c r="B254" s="350"/>
      <c r="C254" s="58">
        <v>1345</v>
      </c>
      <c r="D254" s="30" t="s">
        <v>85</v>
      </c>
      <c r="E254" s="30">
        <f t="shared" ref="E254:H254" ca="1" si="144">E804</f>
        <v>0</v>
      </c>
      <c r="F254" s="30">
        <f t="shared" ca="1" si="144"/>
        <v>0</v>
      </c>
      <c r="G254" s="30">
        <f t="shared" ca="1" si="144"/>
        <v>0</v>
      </c>
      <c r="H254" s="30">
        <f t="shared" ca="1" si="144"/>
        <v>0</v>
      </c>
      <c r="I254" s="54"/>
      <c r="J254" s="30">
        <f t="shared" ca="1" si="143"/>
        <v>0</v>
      </c>
      <c r="K254" s="10"/>
      <c r="L254" s="10"/>
      <c r="M254" s="10"/>
      <c r="N254" s="10"/>
      <c r="O254" s="11"/>
      <c r="P254" s="11"/>
      <c r="Q254" s="12"/>
      <c r="R254" s="11"/>
      <c r="S254" s="12"/>
      <c r="T254" s="11"/>
      <c r="U254" s="11"/>
      <c r="V254" s="11"/>
      <c r="W254" s="11"/>
      <c r="X254" s="11"/>
      <c r="Y254" s="11"/>
    </row>
    <row r="255" spans="1:25" ht="19.5" customHeight="1">
      <c r="A255" s="28">
        <v>255</v>
      </c>
      <c r="B255" s="350"/>
      <c r="C255" s="58">
        <v>1346</v>
      </c>
      <c r="D255" s="30" t="s">
        <v>86</v>
      </c>
      <c r="E255" s="30">
        <f t="shared" ref="E255:H255" ca="1" si="145">E805</f>
        <v>0</v>
      </c>
      <c r="F255" s="30">
        <f t="shared" ca="1" si="145"/>
        <v>0</v>
      </c>
      <c r="G255" s="30">
        <f t="shared" ca="1" si="145"/>
        <v>0</v>
      </c>
      <c r="H255" s="30">
        <f t="shared" ca="1" si="145"/>
        <v>0</v>
      </c>
      <c r="I255" s="54"/>
      <c r="J255" s="30">
        <f t="shared" ca="1" si="143"/>
        <v>0</v>
      </c>
      <c r="K255" s="10"/>
      <c r="L255" s="10"/>
      <c r="M255" s="10"/>
      <c r="N255" s="10"/>
      <c r="O255" s="11"/>
      <c r="P255" s="11"/>
      <c r="Q255" s="12"/>
      <c r="R255" s="11"/>
      <c r="S255" s="12"/>
      <c r="T255" s="11"/>
      <c r="U255" s="11"/>
      <c r="V255" s="11"/>
      <c r="W255" s="11"/>
      <c r="X255" s="11"/>
      <c r="Y255" s="11"/>
    </row>
    <row r="256" spans="1:25" ht="19.5" customHeight="1">
      <c r="A256" s="28">
        <v>256</v>
      </c>
      <c r="B256" s="350"/>
      <c r="C256" s="58">
        <v>1349</v>
      </c>
      <c r="D256" s="52" t="s">
        <v>87</v>
      </c>
      <c r="E256" s="30">
        <f t="shared" ref="E256:H256" ca="1" si="146">E806</f>
        <v>2866</v>
      </c>
      <c r="F256" s="30">
        <f t="shared" ca="1" si="146"/>
        <v>0</v>
      </c>
      <c r="G256" s="30">
        <f t="shared" ca="1" si="146"/>
        <v>0</v>
      </c>
      <c r="H256" s="30">
        <f t="shared" ca="1" si="146"/>
        <v>0</v>
      </c>
      <c r="I256" s="54"/>
      <c r="J256" s="30">
        <f t="shared" ca="1" si="143"/>
        <v>2866</v>
      </c>
      <c r="K256" s="10"/>
      <c r="L256" s="10"/>
      <c r="M256" s="10"/>
      <c r="N256" s="10"/>
      <c r="O256" s="11"/>
      <c r="P256" s="11"/>
      <c r="Q256" s="12"/>
      <c r="R256" s="11"/>
      <c r="S256" s="12"/>
      <c r="T256" s="11"/>
      <c r="U256" s="11"/>
      <c r="V256" s="11"/>
      <c r="W256" s="11"/>
      <c r="X256" s="11"/>
      <c r="Y256" s="11"/>
    </row>
    <row r="257" spans="1:25" ht="30" customHeight="1">
      <c r="A257" s="28"/>
      <c r="B257" s="10"/>
      <c r="C257" s="367"/>
      <c r="D257" s="23" t="s">
        <v>124</v>
      </c>
      <c r="E257" s="10"/>
      <c r="F257" s="10"/>
      <c r="G257" s="10"/>
      <c r="H257" s="10"/>
      <c r="I257" s="10"/>
      <c r="J257" s="10"/>
      <c r="K257" s="10"/>
      <c r="L257" s="10"/>
      <c r="M257" s="10"/>
      <c r="N257" s="10"/>
      <c r="O257" s="11"/>
      <c r="P257" s="11"/>
      <c r="Q257" s="12"/>
      <c r="R257" s="11"/>
      <c r="S257" s="12"/>
      <c r="T257" s="11"/>
      <c r="U257" s="11"/>
      <c r="V257" s="11"/>
      <c r="W257" s="11"/>
      <c r="X257" s="11"/>
      <c r="Y257" s="11"/>
    </row>
    <row r="258" spans="1:25" ht="19.5" customHeight="1">
      <c r="A258" s="28">
        <v>258</v>
      </c>
      <c r="B258" s="350"/>
      <c r="C258" s="58">
        <v>1361</v>
      </c>
      <c r="D258" s="30" t="s">
        <v>89</v>
      </c>
      <c r="E258" s="30">
        <f t="shared" ref="E258:H258" ca="1" si="147">E808</f>
        <v>323296</v>
      </c>
      <c r="F258" s="30">
        <f t="shared" ca="1" si="147"/>
        <v>191557</v>
      </c>
      <c r="G258" s="30">
        <f t="shared" ca="1" si="147"/>
        <v>0</v>
      </c>
      <c r="H258" s="30">
        <f t="shared" ca="1" si="147"/>
        <v>0</v>
      </c>
      <c r="I258" s="54"/>
      <c r="J258" s="30">
        <f t="shared" ref="J258:J264" ca="1" si="148">J808</f>
        <v>514853</v>
      </c>
      <c r="K258" s="10"/>
      <c r="L258" s="10"/>
      <c r="M258" s="10"/>
      <c r="N258" s="10"/>
      <c r="O258" s="11"/>
      <c r="P258" s="11"/>
      <c r="Q258" s="12"/>
      <c r="R258" s="11"/>
      <c r="S258" s="12"/>
      <c r="T258" s="11"/>
      <c r="U258" s="11"/>
      <c r="V258" s="11"/>
      <c r="W258" s="11"/>
      <c r="X258" s="11"/>
      <c r="Y258" s="11"/>
    </row>
    <row r="259" spans="1:25" ht="19.5" customHeight="1">
      <c r="A259" s="28">
        <v>259</v>
      </c>
      <c r="B259" s="350"/>
      <c r="C259" s="58">
        <v>1362</v>
      </c>
      <c r="D259" s="30" t="s">
        <v>82</v>
      </c>
      <c r="E259" s="30">
        <f t="shared" ref="E259:H259" ca="1" si="149">E809</f>
        <v>38424</v>
      </c>
      <c r="F259" s="30">
        <f t="shared" ca="1" si="149"/>
        <v>0</v>
      </c>
      <c r="G259" s="30">
        <f t="shared" ca="1" si="149"/>
        <v>0</v>
      </c>
      <c r="H259" s="30">
        <f t="shared" ca="1" si="149"/>
        <v>0</v>
      </c>
      <c r="I259" s="54"/>
      <c r="J259" s="30">
        <f t="shared" ca="1" si="148"/>
        <v>38424</v>
      </c>
      <c r="K259" s="10"/>
      <c r="L259" s="10"/>
      <c r="M259" s="10"/>
      <c r="N259" s="10"/>
      <c r="O259" s="11"/>
      <c r="P259" s="11"/>
      <c r="Q259" s="12"/>
      <c r="R259" s="11"/>
      <c r="S259" s="12"/>
      <c r="T259" s="11"/>
      <c r="U259" s="11"/>
      <c r="V259" s="11"/>
      <c r="W259" s="11"/>
      <c r="X259" s="11"/>
      <c r="Y259" s="11"/>
    </row>
    <row r="260" spans="1:25" ht="19.5" customHeight="1">
      <c r="A260" s="28">
        <v>260</v>
      </c>
      <c r="B260" s="350"/>
      <c r="C260" s="58">
        <v>1363</v>
      </c>
      <c r="D260" s="30" t="s">
        <v>83</v>
      </c>
      <c r="E260" s="30">
        <f t="shared" ref="E260:H260" ca="1" si="150">E810</f>
        <v>0</v>
      </c>
      <c r="F260" s="30">
        <f t="shared" ca="1" si="150"/>
        <v>0</v>
      </c>
      <c r="G260" s="30">
        <f t="shared" ca="1" si="150"/>
        <v>0</v>
      </c>
      <c r="H260" s="30">
        <f t="shared" ca="1" si="150"/>
        <v>0</v>
      </c>
      <c r="I260" s="54"/>
      <c r="J260" s="30">
        <f t="shared" ca="1" si="148"/>
        <v>0</v>
      </c>
      <c r="K260" s="10"/>
      <c r="L260" s="10"/>
      <c r="M260" s="10"/>
      <c r="N260" s="10"/>
      <c r="O260" s="11"/>
      <c r="P260" s="11"/>
      <c r="Q260" s="12"/>
      <c r="R260" s="11"/>
      <c r="S260" s="12"/>
      <c r="T260" s="11"/>
      <c r="U260" s="11"/>
      <c r="V260" s="11"/>
      <c r="W260" s="11"/>
      <c r="X260" s="11"/>
      <c r="Y260" s="11"/>
    </row>
    <row r="261" spans="1:25" ht="19.5" customHeight="1">
      <c r="A261" s="28">
        <v>261</v>
      </c>
      <c r="B261" s="350"/>
      <c r="C261" s="58">
        <v>1364</v>
      </c>
      <c r="D261" s="30" t="s">
        <v>84</v>
      </c>
      <c r="E261" s="30">
        <f t="shared" ref="E261:H261" ca="1" si="151">E811</f>
        <v>0</v>
      </c>
      <c r="F261" s="30">
        <f t="shared" ca="1" si="151"/>
        <v>0</v>
      </c>
      <c r="G261" s="30">
        <f t="shared" ca="1" si="151"/>
        <v>0</v>
      </c>
      <c r="H261" s="30">
        <f t="shared" ca="1" si="151"/>
        <v>0</v>
      </c>
      <c r="I261" s="54"/>
      <c r="J261" s="30">
        <f t="shared" ca="1" si="148"/>
        <v>0</v>
      </c>
      <c r="K261" s="10"/>
      <c r="L261" s="10"/>
      <c r="M261" s="10"/>
      <c r="N261" s="10"/>
      <c r="O261" s="11"/>
      <c r="P261" s="11"/>
      <c r="Q261" s="12"/>
      <c r="R261" s="11"/>
      <c r="S261" s="12"/>
      <c r="T261" s="11"/>
      <c r="U261" s="11"/>
      <c r="V261" s="11"/>
      <c r="W261" s="11"/>
      <c r="X261" s="11"/>
      <c r="Y261" s="11"/>
    </row>
    <row r="262" spans="1:25" ht="19.5" customHeight="1">
      <c r="A262" s="28">
        <v>262</v>
      </c>
      <c r="B262" s="350"/>
      <c r="C262" s="58">
        <v>1365</v>
      </c>
      <c r="D262" s="30" t="s">
        <v>85</v>
      </c>
      <c r="E262" s="30">
        <f t="shared" ref="E262:H262" ca="1" si="152">E812</f>
        <v>5681</v>
      </c>
      <c r="F262" s="30">
        <f t="shared" ca="1" si="152"/>
        <v>1253</v>
      </c>
      <c r="G262" s="30">
        <f t="shared" ca="1" si="152"/>
        <v>0</v>
      </c>
      <c r="H262" s="30">
        <f t="shared" ca="1" si="152"/>
        <v>0</v>
      </c>
      <c r="I262" s="54"/>
      <c r="J262" s="30">
        <f t="shared" ca="1" si="148"/>
        <v>6934</v>
      </c>
      <c r="K262" s="10"/>
      <c r="L262" s="10"/>
      <c r="M262" s="10"/>
      <c r="N262" s="10"/>
      <c r="O262" s="11"/>
      <c r="P262" s="11"/>
      <c r="Q262" s="12"/>
      <c r="R262" s="11"/>
      <c r="S262" s="12"/>
      <c r="T262" s="11"/>
      <c r="U262" s="11"/>
      <c r="V262" s="11"/>
      <c r="W262" s="11"/>
      <c r="X262" s="11"/>
      <c r="Y262" s="11"/>
    </row>
    <row r="263" spans="1:25" ht="19.5" customHeight="1">
      <c r="A263" s="28">
        <v>263</v>
      </c>
      <c r="B263" s="350"/>
      <c r="C263" s="58">
        <v>1366</v>
      </c>
      <c r="D263" s="30" t="s">
        <v>86</v>
      </c>
      <c r="E263" s="30">
        <f t="shared" ref="E263:H263" ca="1" si="153">E813</f>
        <v>12481</v>
      </c>
      <c r="F263" s="30">
        <f t="shared" ca="1" si="153"/>
        <v>0</v>
      </c>
      <c r="G263" s="30">
        <f t="shared" ca="1" si="153"/>
        <v>0</v>
      </c>
      <c r="H263" s="30">
        <f t="shared" ca="1" si="153"/>
        <v>0</v>
      </c>
      <c r="I263" s="54"/>
      <c r="J263" s="30">
        <f t="shared" ca="1" si="148"/>
        <v>12481</v>
      </c>
      <c r="K263" s="10"/>
      <c r="L263" s="10"/>
      <c r="M263" s="10"/>
      <c r="N263" s="10"/>
      <c r="O263" s="11"/>
      <c r="P263" s="11"/>
      <c r="Q263" s="12"/>
      <c r="R263" s="11"/>
      <c r="S263" s="12"/>
      <c r="T263" s="11"/>
      <c r="U263" s="11"/>
      <c r="V263" s="11"/>
      <c r="W263" s="11"/>
      <c r="X263" s="11"/>
      <c r="Y263" s="11"/>
    </row>
    <row r="264" spans="1:25" ht="19.5" customHeight="1">
      <c r="A264" s="28">
        <v>264</v>
      </c>
      <c r="B264" s="350"/>
      <c r="C264" s="58">
        <v>1369</v>
      </c>
      <c r="D264" s="52" t="s">
        <v>87</v>
      </c>
      <c r="E264" s="30">
        <f t="shared" ref="E264:H264" ca="1" si="154">E814</f>
        <v>379882</v>
      </c>
      <c r="F264" s="30">
        <f t="shared" ca="1" si="154"/>
        <v>192810</v>
      </c>
      <c r="G264" s="30">
        <f t="shared" ca="1" si="154"/>
        <v>0</v>
      </c>
      <c r="H264" s="30">
        <f t="shared" ca="1" si="154"/>
        <v>0</v>
      </c>
      <c r="I264" s="54"/>
      <c r="J264" s="30">
        <f t="shared" ca="1" si="148"/>
        <v>572692</v>
      </c>
      <c r="K264" s="10"/>
      <c r="L264" s="10"/>
      <c r="M264" s="10"/>
      <c r="N264" s="10"/>
      <c r="O264" s="11"/>
      <c r="P264" s="11"/>
      <c r="Q264" s="12"/>
      <c r="R264" s="11"/>
      <c r="S264" s="12"/>
      <c r="T264" s="11"/>
      <c r="U264" s="11"/>
      <c r="V264" s="11"/>
      <c r="W264" s="11"/>
      <c r="X264" s="11"/>
      <c r="Y264" s="11"/>
    </row>
    <row r="265" spans="1:25" ht="30" customHeight="1">
      <c r="A265" s="28"/>
      <c r="B265" s="10"/>
      <c r="C265" s="367"/>
      <c r="D265" s="23" t="s">
        <v>125</v>
      </c>
      <c r="E265" s="10"/>
      <c r="F265" s="10"/>
      <c r="G265" s="10"/>
      <c r="H265" s="10"/>
      <c r="I265" s="10"/>
      <c r="J265" s="10"/>
      <c r="K265" s="10"/>
      <c r="L265" s="10"/>
      <c r="M265" s="10"/>
      <c r="N265" s="10"/>
      <c r="O265" s="11"/>
      <c r="P265" s="11"/>
      <c r="Q265" s="12"/>
      <c r="R265" s="11"/>
      <c r="S265" s="12"/>
      <c r="T265" s="11"/>
      <c r="U265" s="11"/>
      <c r="V265" s="11"/>
      <c r="W265" s="11"/>
      <c r="X265" s="11"/>
      <c r="Y265" s="11"/>
    </row>
    <row r="266" spans="1:25" ht="19.5" customHeight="1">
      <c r="A266" s="28">
        <v>266</v>
      </c>
      <c r="B266" s="350"/>
      <c r="C266" s="58">
        <v>1381</v>
      </c>
      <c r="D266" s="30" t="s">
        <v>89</v>
      </c>
      <c r="E266" s="30">
        <f t="shared" ref="E266:H266" ca="1" si="155">E816</f>
        <v>0</v>
      </c>
      <c r="F266" s="30">
        <f t="shared" ca="1" si="155"/>
        <v>0</v>
      </c>
      <c r="G266" s="30">
        <f t="shared" ca="1" si="155"/>
        <v>0</v>
      </c>
      <c r="H266" s="30">
        <f t="shared" ca="1" si="155"/>
        <v>0</v>
      </c>
      <c r="I266" s="54"/>
      <c r="J266" s="30">
        <f t="shared" ref="J266:J272" ca="1" si="156">J816</f>
        <v>0</v>
      </c>
      <c r="K266" s="10"/>
      <c r="L266" s="10"/>
      <c r="M266" s="10"/>
      <c r="N266" s="10"/>
      <c r="O266" s="11"/>
      <c r="P266" s="11"/>
      <c r="Q266" s="12"/>
      <c r="R266" s="11"/>
      <c r="S266" s="12"/>
      <c r="T266" s="11"/>
      <c r="U266" s="11"/>
      <c r="V266" s="11"/>
      <c r="W266" s="11"/>
      <c r="X266" s="11"/>
      <c r="Y266" s="11"/>
    </row>
    <row r="267" spans="1:25" ht="19.5" customHeight="1">
      <c r="A267" s="28">
        <v>267</v>
      </c>
      <c r="B267" s="350"/>
      <c r="C267" s="58">
        <v>1382</v>
      </c>
      <c r="D267" s="30" t="s">
        <v>82</v>
      </c>
      <c r="E267" s="30">
        <f t="shared" ref="E267:H267" ca="1" si="157">E817</f>
        <v>0</v>
      </c>
      <c r="F267" s="30">
        <f t="shared" ca="1" si="157"/>
        <v>0</v>
      </c>
      <c r="G267" s="30">
        <f t="shared" ca="1" si="157"/>
        <v>0</v>
      </c>
      <c r="H267" s="30">
        <f t="shared" ca="1" si="157"/>
        <v>0</v>
      </c>
      <c r="I267" s="54"/>
      <c r="J267" s="30">
        <f t="shared" ca="1" si="156"/>
        <v>0</v>
      </c>
      <c r="K267" s="10"/>
      <c r="L267" s="10"/>
      <c r="M267" s="10"/>
      <c r="N267" s="10"/>
      <c r="O267" s="11"/>
      <c r="P267" s="11"/>
      <c r="Q267" s="12"/>
      <c r="R267" s="11"/>
      <c r="S267" s="12"/>
      <c r="T267" s="11"/>
      <c r="U267" s="11"/>
      <c r="V267" s="11"/>
      <c r="W267" s="11"/>
      <c r="X267" s="11"/>
      <c r="Y267" s="11"/>
    </row>
    <row r="268" spans="1:25" ht="19.5" customHeight="1">
      <c r="A268" s="28">
        <v>268</v>
      </c>
      <c r="B268" s="350"/>
      <c r="C268" s="58">
        <v>1383</v>
      </c>
      <c r="D268" s="30" t="s">
        <v>83</v>
      </c>
      <c r="E268" s="30">
        <f t="shared" ref="E268:H268" ca="1" si="158">E818</f>
        <v>0</v>
      </c>
      <c r="F268" s="30">
        <f t="shared" ca="1" si="158"/>
        <v>0</v>
      </c>
      <c r="G268" s="30">
        <f t="shared" ca="1" si="158"/>
        <v>0</v>
      </c>
      <c r="H268" s="30">
        <f t="shared" ca="1" si="158"/>
        <v>0</v>
      </c>
      <c r="I268" s="54"/>
      <c r="J268" s="30">
        <f t="shared" ca="1" si="156"/>
        <v>0</v>
      </c>
      <c r="K268" s="10"/>
      <c r="L268" s="10"/>
      <c r="M268" s="10"/>
      <c r="N268" s="10"/>
      <c r="O268" s="11"/>
      <c r="P268" s="11"/>
      <c r="Q268" s="12"/>
      <c r="R268" s="11"/>
      <c r="S268" s="12"/>
      <c r="T268" s="11"/>
      <c r="U268" s="11"/>
      <c r="V268" s="11"/>
      <c r="W268" s="11"/>
      <c r="X268" s="11"/>
      <c r="Y268" s="11"/>
    </row>
    <row r="269" spans="1:25" ht="19.5" customHeight="1">
      <c r="A269" s="28">
        <v>269</v>
      </c>
      <c r="B269" s="350"/>
      <c r="C269" s="58">
        <v>1384</v>
      </c>
      <c r="D269" s="30" t="s">
        <v>84</v>
      </c>
      <c r="E269" s="30">
        <f t="shared" ref="E269:H269" ca="1" si="159">E819</f>
        <v>0</v>
      </c>
      <c r="F269" s="30">
        <f t="shared" ca="1" si="159"/>
        <v>0</v>
      </c>
      <c r="G269" s="30">
        <f t="shared" ca="1" si="159"/>
        <v>0</v>
      </c>
      <c r="H269" s="30">
        <f t="shared" ca="1" si="159"/>
        <v>0</v>
      </c>
      <c r="I269" s="54"/>
      <c r="J269" s="30">
        <f t="shared" ca="1" si="156"/>
        <v>0</v>
      </c>
      <c r="K269" s="10"/>
      <c r="L269" s="10"/>
      <c r="M269" s="10"/>
      <c r="N269" s="10"/>
      <c r="O269" s="11"/>
      <c r="P269" s="11"/>
      <c r="Q269" s="12"/>
      <c r="R269" s="11"/>
      <c r="S269" s="12"/>
      <c r="T269" s="11"/>
      <c r="U269" s="11"/>
      <c r="V269" s="11"/>
      <c r="W269" s="11"/>
      <c r="X269" s="11"/>
      <c r="Y269" s="11"/>
    </row>
    <row r="270" spans="1:25" ht="19.5" customHeight="1">
      <c r="A270" s="28">
        <v>270</v>
      </c>
      <c r="B270" s="350"/>
      <c r="C270" s="58">
        <v>1385</v>
      </c>
      <c r="D270" s="30" t="s">
        <v>85</v>
      </c>
      <c r="E270" s="30">
        <f t="shared" ref="E270:H270" ca="1" si="160">E820</f>
        <v>0</v>
      </c>
      <c r="F270" s="30">
        <f t="shared" ca="1" si="160"/>
        <v>0</v>
      </c>
      <c r="G270" s="30">
        <f t="shared" ca="1" si="160"/>
        <v>0</v>
      </c>
      <c r="H270" s="30">
        <f t="shared" ca="1" si="160"/>
        <v>0</v>
      </c>
      <c r="I270" s="54"/>
      <c r="J270" s="30">
        <f t="shared" ca="1" si="156"/>
        <v>0</v>
      </c>
      <c r="K270" s="10"/>
      <c r="L270" s="10"/>
      <c r="M270" s="10"/>
      <c r="N270" s="10"/>
      <c r="O270" s="11"/>
      <c r="P270" s="11"/>
      <c r="Q270" s="12"/>
      <c r="R270" s="11"/>
      <c r="S270" s="12"/>
      <c r="T270" s="11"/>
      <c r="U270" s="11"/>
      <c r="V270" s="11"/>
      <c r="W270" s="11"/>
      <c r="X270" s="11"/>
      <c r="Y270" s="11"/>
    </row>
    <row r="271" spans="1:25" ht="19.5" customHeight="1">
      <c r="A271" s="28">
        <v>271</v>
      </c>
      <c r="B271" s="350"/>
      <c r="C271" s="58">
        <v>1386</v>
      </c>
      <c r="D271" s="30" t="s">
        <v>86</v>
      </c>
      <c r="E271" s="30">
        <f t="shared" ref="E271:H271" ca="1" si="161">E821</f>
        <v>0</v>
      </c>
      <c r="F271" s="30">
        <f t="shared" ca="1" si="161"/>
        <v>0</v>
      </c>
      <c r="G271" s="30">
        <f t="shared" ca="1" si="161"/>
        <v>0</v>
      </c>
      <c r="H271" s="30">
        <f t="shared" ca="1" si="161"/>
        <v>0</v>
      </c>
      <c r="I271" s="54"/>
      <c r="J271" s="30">
        <f t="shared" ca="1" si="156"/>
        <v>0</v>
      </c>
      <c r="K271" s="10"/>
      <c r="L271" s="10"/>
      <c r="M271" s="10"/>
      <c r="N271" s="10"/>
      <c r="O271" s="11"/>
      <c r="P271" s="11"/>
      <c r="Q271" s="12"/>
      <c r="R271" s="11"/>
      <c r="S271" s="12"/>
      <c r="T271" s="11"/>
      <c r="U271" s="11"/>
      <c r="V271" s="11"/>
      <c r="W271" s="11"/>
      <c r="X271" s="11"/>
      <c r="Y271" s="11"/>
    </row>
    <row r="272" spans="1:25" ht="19.5" customHeight="1">
      <c r="A272" s="28">
        <v>272</v>
      </c>
      <c r="B272" s="350"/>
      <c r="C272" s="58">
        <v>1389</v>
      </c>
      <c r="D272" s="52" t="s">
        <v>87</v>
      </c>
      <c r="E272" s="30">
        <f t="shared" ref="E272:H272" ca="1" si="162">E822</f>
        <v>0</v>
      </c>
      <c r="F272" s="30">
        <f t="shared" ca="1" si="162"/>
        <v>0</v>
      </c>
      <c r="G272" s="30">
        <f t="shared" ca="1" si="162"/>
        <v>0</v>
      </c>
      <c r="H272" s="30">
        <f t="shared" ca="1" si="162"/>
        <v>0</v>
      </c>
      <c r="I272" s="54"/>
      <c r="J272" s="30">
        <f t="shared" ca="1" si="156"/>
        <v>0</v>
      </c>
      <c r="K272" s="10"/>
      <c r="L272" s="10"/>
      <c r="M272" s="10"/>
      <c r="N272" s="10"/>
      <c r="O272" s="11"/>
      <c r="P272" s="11"/>
      <c r="Q272" s="12"/>
      <c r="R272" s="11"/>
      <c r="S272" s="12"/>
      <c r="T272" s="11"/>
      <c r="U272" s="11"/>
      <c r="V272" s="11"/>
      <c r="W272" s="11"/>
      <c r="X272" s="11"/>
      <c r="Y272" s="11"/>
    </row>
    <row r="273" spans="1:25" ht="30" customHeight="1">
      <c r="A273" s="28"/>
      <c r="B273" s="10"/>
      <c r="C273" s="367"/>
      <c r="D273" s="23" t="s">
        <v>126</v>
      </c>
      <c r="E273" s="10"/>
      <c r="F273" s="10"/>
      <c r="G273" s="10"/>
      <c r="H273" s="10"/>
      <c r="I273" s="10"/>
      <c r="J273" s="10"/>
      <c r="K273" s="10"/>
      <c r="L273" s="10"/>
      <c r="M273" s="10"/>
      <c r="N273" s="10"/>
      <c r="O273" s="11"/>
      <c r="P273" s="11"/>
      <c r="Q273" s="12"/>
      <c r="R273" s="11"/>
      <c r="S273" s="12"/>
      <c r="T273" s="11"/>
      <c r="U273" s="11"/>
      <c r="V273" s="11"/>
      <c r="W273" s="11"/>
      <c r="X273" s="11"/>
      <c r="Y273" s="11"/>
    </row>
    <row r="274" spans="1:25" ht="19.5" customHeight="1">
      <c r="A274" s="28">
        <v>274</v>
      </c>
      <c r="B274" s="350"/>
      <c r="C274" s="58">
        <v>1401</v>
      </c>
      <c r="D274" s="30" t="s">
        <v>89</v>
      </c>
      <c r="E274" s="30">
        <f t="shared" ref="E274:H274" ca="1" si="163">E824</f>
        <v>0</v>
      </c>
      <c r="F274" s="30">
        <f t="shared" ca="1" si="163"/>
        <v>164611</v>
      </c>
      <c r="G274" s="30">
        <f t="shared" ca="1" si="163"/>
        <v>0</v>
      </c>
      <c r="H274" s="30">
        <f t="shared" ca="1" si="163"/>
        <v>0</v>
      </c>
      <c r="I274" s="54"/>
      <c r="J274" s="30">
        <f t="shared" ref="J274:J280" ca="1" si="164">J824</f>
        <v>164611</v>
      </c>
      <c r="K274" s="10"/>
      <c r="L274" s="10"/>
      <c r="M274" s="10"/>
      <c r="N274" s="10"/>
      <c r="O274" s="11"/>
      <c r="P274" s="11"/>
      <c r="Q274" s="12"/>
      <c r="R274" s="11"/>
      <c r="S274" s="12"/>
      <c r="T274" s="11"/>
      <c r="U274" s="11"/>
      <c r="V274" s="11"/>
      <c r="W274" s="11"/>
      <c r="X274" s="11"/>
      <c r="Y274" s="11"/>
    </row>
    <row r="275" spans="1:25" ht="19.5" customHeight="1">
      <c r="A275" s="28">
        <v>275</v>
      </c>
      <c r="B275" s="350"/>
      <c r="C275" s="58">
        <v>1402</v>
      </c>
      <c r="D275" s="30" t="s">
        <v>82</v>
      </c>
      <c r="E275" s="30">
        <f t="shared" ref="E275:H275" ca="1" si="165">E825</f>
        <v>0</v>
      </c>
      <c r="F275" s="30">
        <f t="shared" ca="1" si="165"/>
        <v>0</v>
      </c>
      <c r="G275" s="30">
        <f t="shared" ca="1" si="165"/>
        <v>0</v>
      </c>
      <c r="H275" s="30">
        <f t="shared" ca="1" si="165"/>
        <v>0</v>
      </c>
      <c r="I275" s="54"/>
      <c r="J275" s="30">
        <f t="shared" ca="1" si="164"/>
        <v>0</v>
      </c>
      <c r="K275" s="10"/>
      <c r="L275" s="10"/>
      <c r="M275" s="10"/>
      <c r="N275" s="10"/>
      <c r="O275" s="11"/>
      <c r="P275" s="11"/>
      <c r="Q275" s="12"/>
      <c r="R275" s="11"/>
      <c r="S275" s="12"/>
      <c r="T275" s="11"/>
      <c r="U275" s="11"/>
      <c r="V275" s="11"/>
      <c r="W275" s="11"/>
      <c r="X275" s="11"/>
      <c r="Y275" s="11"/>
    </row>
    <row r="276" spans="1:25" ht="19.5" customHeight="1">
      <c r="A276" s="28">
        <v>276</v>
      </c>
      <c r="B276" s="350"/>
      <c r="C276" s="58">
        <v>1403</v>
      </c>
      <c r="D276" s="30" t="s">
        <v>83</v>
      </c>
      <c r="E276" s="30">
        <f t="shared" ref="E276:H276" ca="1" si="166">E826</f>
        <v>0</v>
      </c>
      <c r="F276" s="30">
        <f t="shared" ca="1" si="166"/>
        <v>0</v>
      </c>
      <c r="G276" s="30">
        <f t="shared" ca="1" si="166"/>
        <v>0</v>
      </c>
      <c r="H276" s="30">
        <f t="shared" ca="1" si="166"/>
        <v>0</v>
      </c>
      <c r="I276" s="54"/>
      <c r="J276" s="30">
        <f t="shared" ca="1" si="164"/>
        <v>0</v>
      </c>
      <c r="K276" s="10"/>
      <c r="L276" s="10"/>
      <c r="M276" s="10"/>
      <c r="N276" s="10"/>
      <c r="O276" s="11"/>
      <c r="P276" s="11"/>
      <c r="Q276" s="12"/>
      <c r="R276" s="11"/>
      <c r="S276" s="12"/>
      <c r="T276" s="11"/>
      <c r="U276" s="11"/>
      <c r="V276" s="11"/>
      <c r="W276" s="11"/>
      <c r="X276" s="11"/>
      <c r="Y276" s="11"/>
    </row>
    <row r="277" spans="1:25" ht="19.5" customHeight="1">
      <c r="A277" s="28">
        <v>277</v>
      </c>
      <c r="B277" s="350"/>
      <c r="C277" s="58">
        <v>1404</v>
      </c>
      <c r="D277" s="30" t="s">
        <v>84</v>
      </c>
      <c r="E277" s="30">
        <f t="shared" ref="E277:H277" ca="1" si="167">E827</f>
        <v>42287</v>
      </c>
      <c r="F277" s="30">
        <f t="shared" ca="1" si="167"/>
        <v>0</v>
      </c>
      <c r="G277" s="30">
        <f t="shared" ca="1" si="167"/>
        <v>0</v>
      </c>
      <c r="H277" s="30">
        <f t="shared" ca="1" si="167"/>
        <v>0</v>
      </c>
      <c r="I277" s="54"/>
      <c r="J277" s="30">
        <f t="shared" ca="1" si="164"/>
        <v>42287</v>
      </c>
      <c r="K277" s="10"/>
      <c r="L277" s="10"/>
      <c r="M277" s="10"/>
      <c r="N277" s="10"/>
      <c r="O277" s="11"/>
      <c r="P277" s="11"/>
      <c r="Q277" s="12"/>
      <c r="R277" s="11"/>
      <c r="S277" s="12"/>
      <c r="T277" s="11"/>
      <c r="U277" s="11"/>
      <c r="V277" s="11"/>
      <c r="W277" s="11"/>
      <c r="X277" s="11"/>
      <c r="Y277" s="11"/>
    </row>
    <row r="278" spans="1:25" ht="19.5" customHeight="1">
      <c r="A278" s="28">
        <v>278</v>
      </c>
      <c r="B278" s="350"/>
      <c r="C278" s="58">
        <v>1405</v>
      </c>
      <c r="D278" s="30" t="s">
        <v>85</v>
      </c>
      <c r="E278" s="30">
        <f t="shared" ref="E278:H278" ca="1" si="168">E828</f>
        <v>0</v>
      </c>
      <c r="F278" s="30">
        <f t="shared" ca="1" si="168"/>
        <v>0</v>
      </c>
      <c r="G278" s="30">
        <f t="shared" ca="1" si="168"/>
        <v>0</v>
      </c>
      <c r="H278" s="30">
        <f t="shared" ca="1" si="168"/>
        <v>0</v>
      </c>
      <c r="I278" s="54"/>
      <c r="J278" s="30">
        <f t="shared" ca="1" si="164"/>
        <v>0</v>
      </c>
      <c r="K278" s="10"/>
      <c r="L278" s="10"/>
      <c r="M278" s="10"/>
      <c r="N278" s="10"/>
      <c r="O278" s="11"/>
      <c r="P278" s="11"/>
      <c r="Q278" s="12"/>
      <c r="R278" s="11"/>
      <c r="S278" s="12"/>
      <c r="T278" s="11"/>
      <c r="U278" s="11"/>
      <c r="V278" s="11"/>
      <c r="W278" s="11"/>
      <c r="X278" s="11"/>
      <c r="Y278" s="11"/>
    </row>
    <row r="279" spans="1:25" ht="19.5" customHeight="1">
      <c r="A279" s="28">
        <v>279</v>
      </c>
      <c r="B279" s="350"/>
      <c r="C279" s="58">
        <v>1406</v>
      </c>
      <c r="D279" s="30" t="s">
        <v>86</v>
      </c>
      <c r="E279" s="30">
        <f t="shared" ref="E279:H279" ca="1" si="169">E829</f>
        <v>0</v>
      </c>
      <c r="F279" s="30">
        <f t="shared" ca="1" si="169"/>
        <v>8684</v>
      </c>
      <c r="G279" s="30">
        <f t="shared" ca="1" si="169"/>
        <v>0</v>
      </c>
      <c r="H279" s="30">
        <f t="shared" ca="1" si="169"/>
        <v>0</v>
      </c>
      <c r="I279" s="54"/>
      <c r="J279" s="30">
        <f t="shared" ca="1" si="164"/>
        <v>8684</v>
      </c>
      <c r="K279" s="10"/>
      <c r="L279" s="10"/>
      <c r="M279" s="10"/>
      <c r="N279" s="10"/>
      <c r="O279" s="11"/>
      <c r="P279" s="11"/>
      <c r="Q279" s="12"/>
      <c r="R279" s="11"/>
      <c r="S279" s="12"/>
      <c r="T279" s="11"/>
      <c r="U279" s="11"/>
      <c r="V279" s="11"/>
      <c r="W279" s="11"/>
      <c r="X279" s="11"/>
      <c r="Y279" s="11"/>
    </row>
    <row r="280" spans="1:25" ht="19.5" customHeight="1">
      <c r="A280" s="28">
        <v>280</v>
      </c>
      <c r="B280" s="350"/>
      <c r="C280" s="58">
        <v>1409</v>
      </c>
      <c r="D280" s="52" t="s">
        <v>87</v>
      </c>
      <c r="E280" s="30">
        <f t="shared" ref="E280:H280" ca="1" si="170">E830</f>
        <v>42287</v>
      </c>
      <c r="F280" s="30">
        <f t="shared" ca="1" si="170"/>
        <v>173295</v>
      </c>
      <c r="G280" s="30">
        <f t="shared" ca="1" si="170"/>
        <v>0</v>
      </c>
      <c r="H280" s="30">
        <f t="shared" ca="1" si="170"/>
        <v>0</v>
      </c>
      <c r="I280" s="54"/>
      <c r="J280" s="30">
        <f t="shared" ca="1" si="164"/>
        <v>215582</v>
      </c>
      <c r="K280" s="10"/>
      <c r="L280" s="10"/>
      <c r="M280" s="10"/>
      <c r="N280" s="10"/>
      <c r="O280" s="11"/>
      <c r="P280" s="11"/>
      <c r="Q280" s="12"/>
      <c r="R280" s="11"/>
      <c r="S280" s="12"/>
      <c r="T280" s="11"/>
      <c r="U280" s="11"/>
      <c r="V280" s="11"/>
      <c r="W280" s="11"/>
      <c r="X280" s="11"/>
      <c r="Y280" s="11"/>
    </row>
    <row r="281" spans="1:25" ht="24.75" customHeight="1">
      <c r="A281" s="28"/>
      <c r="B281" s="10"/>
      <c r="C281" s="371"/>
      <c r="D281" s="23" t="s">
        <v>127</v>
      </c>
      <c r="E281" s="10"/>
      <c r="F281" s="10"/>
      <c r="G281" s="10"/>
      <c r="H281" s="10"/>
      <c r="I281" s="10"/>
      <c r="J281" s="10"/>
      <c r="K281" s="10"/>
      <c r="L281" s="10"/>
      <c r="M281" s="10"/>
      <c r="N281" s="10"/>
      <c r="O281" s="11"/>
      <c r="P281" s="11"/>
      <c r="Q281" s="12"/>
      <c r="R281" s="11"/>
      <c r="S281" s="12"/>
      <c r="T281" s="11"/>
      <c r="U281" s="11"/>
      <c r="V281" s="11"/>
      <c r="W281" s="11"/>
      <c r="X281" s="11"/>
      <c r="Y281" s="11"/>
    </row>
    <row r="282" spans="1:25" ht="19.5" customHeight="1">
      <c r="A282" s="28">
        <v>282</v>
      </c>
      <c r="B282" s="350"/>
      <c r="C282" s="58">
        <v>1421</v>
      </c>
      <c r="D282" s="30" t="s">
        <v>89</v>
      </c>
      <c r="E282" s="54"/>
      <c r="F282" s="54"/>
      <c r="G282" s="54"/>
      <c r="H282" s="54"/>
      <c r="I282" s="30"/>
      <c r="J282" s="30">
        <f t="shared" ref="J282:J288" si="171">ROUND(I282,0)</f>
        <v>0</v>
      </c>
      <c r="K282" s="10"/>
      <c r="L282" s="10"/>
      <c r="M282" s="10"/>
      <c r="N282" s="10"/>
      <c r="O282" s="11"/>
      <c r="P282" s="11"/>
      <c r="Q282" s="12"/>
      <c r="R282" s="11"/>
      <c r="S282" s="12"/>
      <c r="T282" s="11"/>
      <c r="U282" s="11"/>
      <c r="V282" s="11"/>
      <c r="W282" s="11"/>
      <c r="X282" s="11"/>
      <c r="Y282" s="11"/>
    </row>
    <row r="283" spans="1:25" ht="19.5" customHeight="1">
      <c r="A283" s="28">
        <v>283</v>
      </c>
      <c r="B283" s="350"/>
      <c r="C283" s="58">
        <v>1422</v>
      </c>
      <c r="D283" s="30" t="s">
        <v>82</v>
      </c>
      <c r="E283" s="54"/>
      <c r="F283" s="54"/>
      <c r="G283" s="54"/>
      <c r="H283" s="54"/>
      <c r="I283" s="30"/>
      <c r="J283" s="30">
        <f t="shared" si="171"/>
        <v>0</v>
      </c>
      <c r="K283" s="10"/>
      <c r="L283" s="10"/>
      <c r="M283" s="10"/>
      <c r="N283" s="10"/>
      <c r="O283" s="11"/>
      <c r="P283" s="11"/>
      <c r="Q283" s="12"/>
      <c r="R283" s="11"/>
      <c r="S283" s="12"/>
      <c r="T283" s="11"/>
      <c r="U283" s="11"/>
      <c r="V283" s="11"/>
      <c r="W283" s="11"/>
      <c r="X283" s="11"/>
      <c r="Y283" s="11"/>
    </row>
    <row r="284" spans="1:25" ht="19.5" customHeight="1">
      <c r="A284" s="28">
        <v>284</v>
      </c>
      <c r="B284" s="350"/>
      <c r="C284" s="58">
        <v>1423</v>
      </c>
      <c r="D284" s="30" t="s">
        <v>83</v>
      </c>
      <c r="E284" s="54"/>
      <c r="F284" s="54"/>
      <c r="G284" s="54"/>
      <c r="H284" s="54"/>
      <c r="I284" s="30"/>
      <c r="J284" s="30">
        <f t="shared" si="171"/>
        <v>0</v>
      </c>
      <c r="K284" s="10"/>
      <c r="L284" s="10"/>
      <c r="M284" s="10"/>
      <c r="N284" s="10"/>
      <c r="O284" s="11"/>
      <c r="P284" s="11"/>
      <c r="Q284" s="12"/>
      <c r="R284" s="11"/>
      <c r="S284" s="12"/>
      <c r="T284" s="11"/>
      <c r="U284" s="11"/>
      <c r="V284" s="11"/>
      <c r="W284" s="11"/>
      <c r="X284" s="11"/>
      <c r="Y284" s="11"/>
    </row>
    <row r="285" spans="1:25" ht="19.5" customHeight="1">
      <c r="A285" s="28">
        <v>285</v>
      </c>
      <c r="B285" s="350"/>
      <c r="C285" s="58">
        <v>1424</v>
      </c>
      <c r="D285" s="30" t="s">
        <v>84</v>
      </c>
      <c r="E285" s="54"/>
      <c r="F285" s="54"/>
      <c r="G285" s="54"/>
      <c r="H285" s="54"/>
      <c r="I285" s="30"/>
      <c r="J285" s="30">
        <f t="shared" si="171"/>
        <v>0</v>
      </c>
      <c r="K285" s="10"/>
      <c r="L285" s="10"/>
      <c r="M285" s="10"/>
      <c r="N285" s="10"/>
      <c r="O285" s="11"/>
      <c r="P285" s="11"/>
      <c r="Q285" s="12"/>
      <c r="R285" s="11"/>
      <c r="S285" s="12"/>
      <c r="T285" s="11"/>
      <c r="U285" s="11"/>
      <c r="V285" s="11"/>
      <c r="W285" s="11"/>
      <c r="X285" s="11"/>
      <c r="Y285" s="11"/>
    </row>
    <row r="286" spans="1:25" ht="19.5" customHeight="1">
      <c r="A286" s="28">
        <v>286</v>
      </c>
      <c r="B286" s="350"/>
      <c r="C286" s="58">
        <v>1425</v>
      </c>
      <c r="D286" s="30" t="s">
        <v>85</v>
      </c>
      <c r="E286" s="54"/>
      <c r="F286" s="54"/>
      <c r="G286" s="54"/>
      <c r="H286" s="54"/>
      <c r="I286" s="30"/>
      <c r="J286" s="30">
        <f t="shared" si="171"/>
        <v>0</v>
      </c>
      <c r="K286" s="10"/>
      <c r="L286" s="10"/>
      <c r="M286" s="10"/>
      <c r="N286" s="10"/>
      <c r="O286" s="11"/>
      <c r="P286" s="11"/>
      <c r="Q286" s="12"/>
      <c r="R286" s="11"/>
      <c r="S286" s="12"/>
      <c r="T286" s="11"/>
      <c r="U286" s="11"/>
      <c r="V286" s="11"/>
      <c r="W286" s="11"/>
      <c r="X286" s="11"/>
      <c r="Y286" s="11"/>
    </row>
    <row r="287" spans="1:25" ht="19.5" customHeight="1">
      <c r="A287" s="28">
        <v>287</v>
      </c>
      <c r="B287" s="350"/>
      <c r="C287" s="58">
        <v>1426</v>
      </c>
      <c r="D287" s="30" t="s">
        <v>86</v>
      </c>
      <c r="E287" s="54"/>
      <c r="F287" s="54"/>
      <c r="G287" s="54"/>
      <c r="H287" s="54"/>
      <c r="I287" s="30"/>
      <c r="J287" s="30">
        <f t="shared" si="171"/>
        <v>0</v>
      </c>
      <c r="K287" s="10"/>
      <c r="L287" s="10"/>
      <c r="M287" s="10"/>
      <c r="N287" s="10"/>
      <c r="O287" s="11"/>
      <c r="P287" s="11"/>
      <c r="Q287" s="12"/>
      <c r="R287" s="11"/>
      <c r="S287" s="12"/>
      <c r="T287" s="11"/>
      <c r="U287" s="11"/>
      <c r="V287" s="11"/>
      <c r="W287" s="11"/>
      <c r="X287" s="11"/>
      <c r="Y287" s="11"/>
    </row>
    <row r="288" spans="1:25" ht="19.5" customHeight="1">
      <c r="A288" s="28">
        <v>288</v>
      </c>
      <c r="B288" s="350"/>
      <c r="C288" s="58">
        <v>1429</v>
      </c>
      <c r="D288" s="52" t="s">
        <v>87</v>
      </c>
      <c r="E288" s="54"/>
      <c r="F288" s="54"/>
      <c r="G288" s="54"/>
      <c r="H288" s="54"/>
      <c r="I288" s="30">
        <f>ROUND(SUM(I282:I287),0)</f>
        <v>0</v>
      </c>
      <c r="J288" s="30">
        <f t="shared" si="171"/>
        <v>0</v>
      </c>
      <c r="K288" s="10"/>
      <c r="L288" s="10"/>
      <c r="M288" s="10"/>
      <c r="N288" s="10"/>
      <c r="O288" s="11"/>
      <c r="P288" s="11"/>
      <c r="Q288" s="12"/>
      <c r="R288" s="11"/>
      <c r="S288" s="12"/>
      <c r="T288" s="11"/>
      <c r="U288" s="11"/>
      <c r="V288" s="11"/>
      <c r="W288" s="11"/>
      <c r="X288" s="11"/>
      <c r="Y288" s="11"/>
    </row>
    <row r="289" spans="1:25" ht="28.5" customHeight="1">
      <c r="A289" s="28"/>
      <c r="B289" s="10"/>
      <c r="C289" s="367"/>
      <c r="D289" s="23" t="s">
        <v>128</v>
      </c>
      <c r="E289" s="10"/>
      <c r="F289" s="10"/>
      <c r="G289" s="10"/>
      <c r="H289" s="10"/>
      <c r="I289" s="10"/>
      <c r="J289" s="10"/>
      <c r="K289" s="10"/>
      <c r="L289" s="10"/>
      <c r="M289" s="10"/>
      <c r="N289" s="10"/>
      <c r="O289" s="11"/>
      <c r="P289" s="11"/>
      <c r="Q289" s="12"/>
      <c r="R289" s="11"/>
      <c r="S289" s="12"/>
      <c r="T289" s="11"/>
      <c r="U289" s="11"/>
      <c r="V289" s="11"/>
      <c r="W289" s="11"/>
      <c r="X289" s="11"/>
      <c r="Y289" s="11"/>
    </row>
    <row r="290" spans="1:25" ht="19.5" customHeight="1">
      <c r="A290" s="28">
        <v>290</v>
      </c>
      <c r="B290" s="350"/>
      <c r="C290" s="58">
        <v>1441</v>
      </c>
      <c r="D290" s="30" t="s">
        <v>89</v>
      </c>
      <c r="E290" s="54"/>
      <c r="F290" s="54"/>
      <c r="G290" s="54"/>
      <c r="H290" s="54"/>
      <c r="I290" s="30">
        <v>259922</v>
      </c>
      <c r="J290" s="30">
        <f t="shared" ref="J290:J296" si="172">ROUND(I290,0)</f>
        <v>259922</v>
      </c>
      <c r="K290" s="10"/>
      <c r="L290" s="10"/>
      <c r="M290" s="10"/>
      <c r="N290" s="10"/>
      <c r="O290" s="11"/>
      <c r="P290" s="11"/>
      <c r="Q290" s="12"/>
      <c r="R290" s="11"/>
      <c r="S290" s="12"/>
      <c r="T290" s="11"/>
      <c r="U290" s="11"/>
      <c r="V290" s="11"/>
      <c r="W290" s="11"/>
      <c r="X290" s="11"/>
      <c r="Y290" s="11"/>
    </row>
    <row r="291" spans="1:25" ht="19.5" customHeight="1">
      <c r="A291" s="28">
        <v>291</v>
      </c>
      <c r="B291" s="350"/>
      <c r="C291" s="58">
        <v>1442</v>
      </c>
      <c r="D291" s="30" t="s">
        <v>82</v>
      </c>
      <c r="E291" s="54"/>
      <c r="F291" s="54"/>
      <c r="G291" s="54"/>
      <c r="H291" s="54"/>
      <c r="I291" s="30">
        <v>0</v>
      </c>
      <c r="J291" s="30">
        <f t="shared" si="172"/>
        <v>0</v>
      </c>
      <c r="K291" s="10"/>
      <c r="L291" s="10"/>
      <c r="M291" s="10"/>
      <c r="N291" s="10"/>
      <c r="O291" s="11"/>
      <c r="P291" s="11"/>
      <c r="Q291" s="12"/>
      <c r="R291" s="11"/>
      <c r="S291" s="12"/>
      <c r="T291" s="11"/>
      <c r="U291" s="11"/>
      <c r="V291" s="11"/>
      <c r="W291" s="11"/>
      <c r="X291" s="11"/>
      <c r="Y291" s="11"/>
    </row>
    <row r="292" spans="1:25" ht="19.5" customHeight="1">
      <c r="A292" s="28">
        <v>292</v>
      </c>
      <c r="B292" s="350"/>
      <c r="C292" s="58">
        <v>1443</v>
      </c>
      <c r="D292" s="30" t="s">
        <v>83</v>
      </c>
      <c r="E292" s="54"/>
      <c r="F292" s="54"/>
      <c r="G292" s="54"/>
      <c r="H292" s="54"/>
      <c r="I292" s="30">
        <v>0</v>
      </c>
      <c r="J292" s="30">
        <f t="shared" si="172"/>
        <v>0</v>
      </c>
      <c r="K292" s="10"/>
      <c r="L292" s="10"/>
      <c r="M292" s="10"/>
      <c r="N292" s="10"/>
      <c r="O292" s="11"/>
      <c r="P292" s="11"/>
      <c r="Q292" s="12"/>
      <c r="R292" s="11"/>
      <c r="S292" s="12"/>
      <c r="T292" s="11"/>
      <c r="U292" s="11"/>
      <c r="V292" s="11"/>
      <c r="W292" s="11"/>
      <c r="X292" s="11"/>
      <c r="Y292" s="11"/>
    </row>
    <row r="293" spans="1:25" ht="19.5" customHeight="1">
      <c r="A293" s="28">
        <v>293</v>
      </c>
      <c r="B293" s="350"/>
      <c r="C293" s="58">
        <v>1444</v>
      </c>
      <c r="D293" s="30" t="s">
        <v>84</v>
      </c>
      <c r="E293" s="54"/>
      <c r="F293" s="54"/>
      <c r="G293" s="54"/>
      <c r="H293" s="54"/>
      <c r="I293" s="30">
        <v>3500</v>
      </c>
      <c r="J293" s="30">
        <f t="shared" si="172"/>
        <v>3500</v>
      </c>
      <c r="K293" s="10"/>
      <c r="L293" s="10"/>
      <c r="M293" s="10"/>
      <c r="N293" s="10"/>
      <c r="O293" s="11"/>
      <c r="P293" s="11"/>
      <c r="Q293" s="12"/>
      <c r="R293" s="11"/>
      <c r="S293" s="12"/>
      <c r="T293" s="11"/>
      <c r="U293" s="11"/>
      <c r="V293" s="11"/>
      <c r="W293" s="11"/>
      <c r="X293" s="11"/>
      <c r="Y293" s="11"/>
    </row>
    <row r="294" spans="1:25" ht="19.5" customHeight="1">
      <c r="A294" s="28">
        <v>294</v>
      </c>
      <c r="B294" s="350"/>
      <c r="C294" s="58">
        <v>1445</v>
      </c>
      <c r="D294" s="30" t="s">
        <v>85</v>
      </c>
      <c r="E294" s="54"/>
      <c r="F294" s="54"/>
      <c r="G294" s="54"/>
      <c r="H294" s="54"/>
      <c r="I294" s="30">
        <v>4299</v>
      </c>
      <c r="J294" s="30">
        <f t="shared" si="172"/>
        <v>4299</v>
      </c>
      <c r="K294" s="10"/>
      <c r="L294" s="10"/>
      <c r="M294" s="10"/>
      <c r="N294" s="10"/>
      <c r="O294" s="11"/>
      <c r="P294" s="11"/>
      <c r="Q294" s="12"/>
      <c r="R294" s="11"/>
      <c r="S294" s="12"/>
      <c r="T294" s="11"/>
      <c r="U294" s="11"/>
      <c r="V294" s="11"/>
      <c r="W294" s="11"/>
      <c r="X294" s="11"/>
      <c r="Y294" s="11"/>
    </row>
    <row r="295" spans="1:25" ht="19.5" customHeight="1">
      <c r="A295" s="28">
        <v>295</v>
      </c>
      <c r="B295" s="350"/>
      <c r="C295" s="58">
        <v>1446</v>
      </c>
      <c r="D295" s="30" t="s">
        <v>86</v>
      </c>
      <c r="E295" s="54"/>
      <c r="F295" s="54"/>
      <c r="G295" s="54"/>
      <c r="H295" s="54"/>
      <c r="I295" s="30">
        <v>5945</v>
      </c>
      <c r="J295" s="30">
        <f t="shared" si="172"/>
        <v>5945</v>
      </c>
      <c r="K295" s="10"/>
      <c r="L295" s="10"/>
      <c r="M295" s="10"/>
      <c r="N295" s="10"/>
      <c r="O295" s="11"/>
      <c r="P295" s="11"/>
      <c r="Q295" s="12"/>
      <c r="R295" s="11"/>
      <c r="S295" s="12"/>
      <c r="T295" s="11"/>
      <c r="U295" s="11"/>
      <c r="V295" s="11"/>
      <c r="W295" s="11"/>
      <c r="X295" s="11"/>
      <c r="Y295" s="11"/>
    </row>
    <row r="296" spans="1:25" ht="19.5" customHeight="1">
      <c r="A296" s="28">
        <v>296</v>
      </c>
      <c r="B296" s="350"/>
      <c r="C296" s="58">
        <v>1449</v>
      </c>
      <c r="D296" s="52" t="s">
        <v>87</v>
      </c>
      <c r="E296" s="54"/>
      <c r="F296" s="54"/>
      <c r="G296" s="54"/>
      <c r="H296" s="54"/>
      <c r="I296" s="30">
        <f>ROUND(SUM(I290:I295),0)</f>
        <v>273666</v>
      </c>
      <c r="J296" s="30">
        <f t="shared" si="172"/>
        <v>273666</v>
      </c>
      <c r="K296" s="10"/>
      <c r="L296" s="10"/>
      <c r="M296" s="10"/>
      <c r="N296" s="10"/>
      <c r="O296" s="11"/>
      <c r="P296" s="11"/>
      <c r="Q296" s="12"/>
      <c r="R296" s="11"/>
      <c r="S296" s="12"/>
      <c r="T296" s="11"/>
      <c r="U296" s="11"/>
      <c r="V296" s="11"/>
      <c r="W296" s="11"/>
      <c r="X296" s="11"/>
      <c r="Y296" s="11"/>
    </row>
    <row r="297" spans="1:25" ht="28.5" customHeight="1">
      <c r="A297" s="28"/>
      <c r="B297" s="10"/>
      <c r="C297" s="367"/>
      <c r="D297" s="23" t="s">
        <v>129</v>
      </c>
      <c r="E297" s="10"/>
      <c r="F297" s="10"/>
      <c r="G297" s="10"/>
      <c r="H297" s="10"/>
      <c r="I297" s="10"/>
      <c r="J297" s="10"/>
      <c r="K297" s="10"/>
      <c r="L297" s="10"/>
      <c r="M297" s="10"/>
      <c r="N297" s="10"/>
      <c r="O297" s="11"/>
      <c r="P297" s="11"/>
      <c r="Q297" s="12"/>
      <c r="R297" s="11"/>
      <c r="S297" s="12"/>
      <c r="T297" s="11"/>
      <c r="U297" s="11"/>
      <c r="V297" s="11"/>
      <c r="W297" s="11"/>
      <c r="X297" s="11"/>
      <c r="Y297" s="11"/>
    </row>
    <row r="298" spans="1:25" ht="19.5" customHeight="1">
      <c r="A298" s="28">
        <v>298</v>
      </c>
      <c r="B298" s="350"/>
      <c r="C298" s="62">
        <v>1461</v>
      </c>
      <c r="D298" s="46" t="s">
        <v>89</v>
      </c>
      <c r="E298" s="30">
        <v>837900</v>
      </c>
      <c r="F298" s="30">
        <v>320244</v>
      </c>
      <c r="G298" s="30"/>
      <c r="H298" s="30"/>
      <c r="I298" s="54"/>
      <c r="J298" s="30">
        <f t="shared" ref="J298:J304" si="173">ROUND(SUM(E298:H298),0)</f>
        <v>1158144</v>
      </c>
      <c r="K298" s="10"/>
      <c r="L298" s="10"/>
      <c r="M298" s="10"/>
      <c r="N298" s="10"/>
      <c r="O298" s="11"/>
      <c r="P298" s="11"/>
      <c r="Q298" s="12"/>
      <c r="R298" s="11"/>
      <c r="S298" s="12"/>
      <c r="T298" s="11"/>
      <c r="U298" s="11"/>
      <c r="V298" s="11"/>
      <c r="W298" s="11"/>
      <c r="X298" s="11"/>
      <c r="Y298" s="11"/>
    </row>
    <row r="299" spans="1:25" ht="19.5" customHeight="1">
      <c r="A299" s="28">
        <v>299</v>
      </c>
      <c r="B299" s="350"/>
      <c r="C299" s="62">
        <v>1462</v>
      </c>
      <c r="D299" s="46" t="s">
        <v>82</v>
      </c>
      <c r="E299" s="30"/>
      <c r="F299" s="30"/>
      <c r="G299" s="30"/>
      <c r="H299" s="30"/>
      <c r="I299" s="54"/>
      <c r="J299" s="30">
        <f t="shared" si="173"/>
        <v>0</v>
      </c>
      <c r="K299" s="10"/>
      <c r="L299" s="10"/>
      <c r="M299" s="10"/>
      <c r="N299" s="10"/>
      <c r="O299" s="11"/>
      <c r="P299" s="11"/>
      <c r="Q299" s="12"/>
      <c r="R299" s="11"/>
      <c r="S299" s="12"/>
      <c r="T299" s="11"/>
      <c r="U299" s="11"/>
      <c r="V299" s="11"/>
      <c r="W299" s="11"/>
      <c r="X299" s="11"/>
      <c r="Y299" s="11"/>
    </row>
    <row r="300" spans="1:25" ht="19.5" customHeight="1">
      <c r="A300" s="28">
        <v>300</v>
      </c>
      <c r="B300" s="350"/>
      <c r="C300" s="62">
        <v>1463</v>
      </c>
      <c r="D300" s="46" t="s">
        <v>83</v>
      </c>
      <c r="E300" s="30"/>
      <c r="F300" s="30"/>
      <c r="G300" s="30"/>
      <c r="H300" s="30"/>
      <c r="I300" s="54"/>
      <c r="J300" s="30">
        <f t="shared" si="173"/>
        <v>0</v>
      </c>
      <c r="K300" s="10"/>
      <c r="L300" s="10"/>
      <c r="M300" s="10"/>
      <c r="N300" s="10"/>
      <c r="O300" s="11"/>
      <c r="P300" s="11"/>
      <c r="Q300" s="12"/>
      <c r="R300" s="11"/>
      <c r="S300" s="12"/>
      <c r="T300" s="11"/>
      <c r="U300" s="11"/>
      <c r="V300" s="11"/>
      <c r="W300" s="11"/>
      <c r="X300" s="11"/>
      <c r="Y300" s="11"/>
    </row>
    <row r="301" spans="1:25" ht="19.5" customHeight="1">
      <c r="A301" s="28">
        <v>301</v>
      </c>
      <c r="B301" s="350"/>
      <c r="C301" s="62">
        <v>1464</v>
      </c>
      <c r="D301" s="46" t="s">
        <v>84</v>
      </c>
      <c r="E301" s="30"/>
      <c r="F301" s="30"/>
      <c r="G301" s="30"/>
      <c r="H301" s="30"/>
      <c r="I301" s="54"/>
      <c r="J301" s="30">
        <f t="shared" si="173"/>
        <v>0</v>
      </c>
      <c r="K301" s="10"/>
      <c r="L301" s="10"/>
      <c r="M301" s="10"/>
      <c r="N301" s="10"/>
      <c r="O301" s="11"/>
      <c r="P301" s="11"/>
      <c r="Q301" s="12"/>
      <c r="R301" s="11"/>
      <c r="S301" s="12"/>
      <c r="T301" s="11"/>
      <c r="U301" s="11"/>
      <c r="V301" s="11"/>
      <c r="W301" s="11"/>
      <c r="X301" s="11"/>
      <c r="Y301" s="11"/>
    </row>
    <row r="302" spans="1:25" ht="19.5" customHeight="1">
      <c r="A302" s="28">
        <v>302</v>
      </c>
      <c r="B302" s="350"/>
      <c r="C302" s="62">
        <v>1465</v>
      </c>
      <c r="D302" s="46" t="s">
        <v>85</v>
      </c>
      <c r="E302" s="30"/>
      <c r="F302" s="30"/>
      <c r="G302" s="30"/>
      <c r="H302" s="30"/>
      <c r="I302" s="54"/>
      <c r="J302" s="30">
        <f t="shared" si="173"/>
        <v>0</v>
      </c>
      <c r="K302" s="10"/>
      <c r="L302" s="10"/>
      <c r="M302" s="10"/>
      <c r="N302" s="10"/>
      <c r="O302" s="11"/>
      <c r="P302" s="11"/>
      <c r="Q302" s="12"/>
      <c r="R302" s="11"/>
      <c r="S302" s="12"/>
      <c r="T302" s="11"/>
      <c r="U302" s="11"/>
      <c r="V302" s="11"/>
      <c r="W302" s="11"/>
      <c r="X302" s="11"/>
      <c r="Y302" s="11"/>
    </row>
    <row r="303" spans="1:25" ht="19.5" customHeight="1">
      <c r="A303" s="28">
        <v>303</v>
      </c>
      <c r="B303" s="350"/>
      <c r="C303" s="62">
        <v>1466</v>
      </c>
      <c r="D303" s="46" t="s">
        <v>86</v>
      </c>
      <c r="E303" s="30"/>
      <c r="F303" s="30"/>
      <c r="G303" s="30"/>
      <c r="H303" s="30"/>
      <c r="I303" s="54"/>
      <c r="J303" s="30">
        <f t="shared" si="173"/>
        <v>0</v>
      </c>
      <c r="K303" s="10"/>
      <c r="L303" s="10"/>
      <c r="M303" s="10"/>
      <c r="N303" s="10"/>
      <c r="O303" s="11"/>
      <c r="P303" s="11"/>
      <c r="Q303" s="12"/>
      <c r="R303" s="11"/>
      <c r="S303" s="12"/>
      <c r="T303" s="11"/>
      <c r="U303" s="11"/>
      <c r="V303" s="11"/>
      <c r="W303" s="11"/>
      <c r="X303" s="11"/>
      <c r="Y303" s="11"/>
    </row>
    <row r="304" spans="1:25" ht="19.5" customHeight="1">
      <c r="A304" s="28">
        <v>304</v>
      </c>
      <c r="B304" s="350"/>
      <c r="C304" s="62">
        <v>1469</v>
      </c>
      <c r="D304" s="52" t="s">
        <v>87</v>
      </c>
      <c r="E304" s="30">
        <f t="shared" ref="E304:H304" si="174">ROUND(SUM(E298:E303),0)</f>
        <v>837900</v>
      </c>
      <c r="F304" s="30">
        <f t="shared" si="174"/>
        <v>320244</v>
      </c>
      <c r="G304" s="30">
        <f t="shared" si="174"/>
        <v>0</v>
      </c>
      <c r="H304" s="30">
        <f t="shared" si="174"/>
        <v>0</v>
      </c>
      <c r="I304" s="54"/>
      <c r="J304" s="30">
        <f t="shared" si="173"/>
        <v>1158144</v>
      </c>
      <c r="K304" s="10"/>
      <c r="L304" s="10"/>
      <c r="M304" s="10"/>
      <c r="N304" s="10"/>
      <c r="O304" s="11"/>
      <c r="P304" s="11"/>
      <c r="Q304" s="12"/>
      <c r="R304" s="11"/>
      <c r="S304" s="12"/>
      <c r="T304" s="11"/>
      <c r="U304" s="11"/>
      <c r="V304" s="11"/>
      <c r="W304" s="11"/>
      <c r="X304" s="11"/>
      <c r="Y304" s="11"/>
    </row>
    <row r="305" spans="1:25" ht="28.5" customHeight="1">
      <c r="A305" s="28"/>
      <c r="B305" s="10"/>
      <c r="C305" s="367"/>
      <c r="D305" s="23" t="s">
        <v>130</v>
      </c>
      <c r="E305" s="30"/>
      <c r="F305" s="10"/>
      <c r="G305" s="10"/>
      <c r="H305" s="10"/>
      <c r="I305" s="10"/>
      <c r="J305" s="10"/>
      <c r="K305" s="10"/>
      <c r="L305" s="10"/>
      <c r="M305" s="10"/>
      <c r="N305" s="10"/>
      <c r="O305" s="11"/>
      <c r="P305" s="11"/>
      <c r="Q305" s="12"/>
      <c r="R305" s="11"/>
      <c r="S305" s="12"/>
      <c r="T305" s="11"/>
      <c r="U305" s="11"/>
      <c r="V305" s="11"/>
      <c r="W305" s="11"/>
      <c r="X305" s="11"/>
      <c r="Y305" s="11"/>
    </row>
    <row r="306" spans="1:25" ht="19.5" customHeight="1">
      <c r="A306" s="28">
        <v>306</v>
      </c>
      <c r="B306" s="350"/>
      <c r="C306" s="58">
        <v>1481</v>
      </c>
      <c r="D306" s="30" t="s">
        <v>89</v>
      </c>
      <c r="E306" s="54"/>
      <c r="F306" s="54"/>
      <c r="G306" s="54"/>
      <c r="H306" s="54"/>
      <c r="I306" s="30"/>
      <c r="J306" s="30">
        <f t="shared" ref="J306:J312" si="175">ROUND(I306,0)</f>
        <v>0</v>
      </c>
      <c r="K306" s="10"/>
      <c r="L306" s="10"/>
      <c r="M306" s="10"/>
      <c r="N306" s="10"/>
      <c r="O306" s="11"/>
      <c r="P306" s="11"/>
      <c r="Q306" s="12"/>
      <c r="R306" s="11"/>
      <c r="S306" s="12"/>
      <c r="T306" s="11"/>
      <c r="U306" s="11"/>
      <c r="V306" s="11"/>
      <c r="W306" s="11"/>
      <c r="X306" s="11"/>
      <c r="Y306" s="11"/>
    </row>
    <row r="307" spans="1:25" ht="19.5" customHeight="1">
      <c r="A307" s="28">
        <v>307</v>
      </c>
      <c r="B307" s="350"/>
      <c r="C307" s="58">
        <v>1482</v>
      </c>
      <c r="D307" s="30" t="s">
        <v>82</v>
      </c>
      <c r="E307" s="54"/>
      <c r="F307" s="54"/>
      <c r="G307" s="54"/>
      <c r="H307" s="54"/>
      <c r="I307" s="30"/>
      <c r="J307" s="30">
        <f t="shared" si="175"/>
        <v>0</v>
      </c>
      <c r="K307" s="10"/>
      <c r="L307" s="10"/>
      <c r="M307" s="10"/>
      <c r="N307" s="10"/>
      <c r="O307" s="11"/>
      <c r="P307" s="11"/>
      <c r="Q307" s="12"/>
      <c r="R307" s="11"/>
      <c r="S307" s="12"/>
      <c r="T307" s="11"/>
      <c r="U307" s="11"/>
      <c r="V307" s="11"/>
      <c r="W307" s="11"/>
      <c r="X307" s="11"/>
      <c r="Y307" s="11"/>
    </row>
    <row r="308" spans="1:25" ht="19.5" customHeight="1">
      <c r="A308" s="28">
        <v>308</v>
      </c>
      <c r="B308" s="350"/>
      <c r="C308" s="58">
        <v>1483</v>
      </c>
      <c r="D308" s="30" t="s">
        <v>83</v>
      </c>
      <c r="E308" s="54"/>
      <c r="F308" s="54"/>
      <c r="G308" s="54"/>
      <c r="H308" s="54"/>
      <c r="I308" s="30"/>
      <c r="J308" s="30">
        <f t="shared" si="175"/>
        <v>0</v>
      </c>
      <c r="K308" s="10"/>
      <c r="L308" s="10"/>
      <c r="M308" s="10"/>
      <c r="N308" s="10"/>
      <c r="O308" s="11"/>
      <c r="P308" s="11"/>
      <c r="Q308" s="12"/>
      <c r="R308" s="11"/>
      <c r="S308" s="12"/>
      <c r="T308" s="11"/>
      <c r="U308" s="11"/>
      <c r="V308" s="11"/>
      <c r="W308" s="11"/>
      <c r="X308" s="11"/>
      <c r="Y308" s="11"/>
    </row>
    <row r="309" spans="1:25" ht="19.5" customHeight="1">
      <c r="A309" s="28">
        <v>309</v>
      </c>
      <c r="B309" s="350"/>
      <c r="C309" s="58">
        <v>1484</v>
      </c>
      <c r="D309" s="30" t="s">
        <v>84</v>
      </c>
      <c r="E309" s="54"/>
      <c r="F309" s="54"/>
      <c r="G309" s="54"/>
      <c r="H309" s="54"/>
      <c r="I309" s="30"/>
      <c r="J309" s="30">
        <f t="shared" si="175"/>
        <v>0</v>
      </c>
      <c r="K309" s="10"/>
      <c r="L309" s="10"/>
      <c r="M309" s="10"/>
      <c r="N309" s="10"/>
      <c r="O309" s="11"/>
      <c r="P309" s="11"/>
      <c r="Q309" s="12"/>
      <c r="R309" s="11"/>
      <c r="S309" s="12"/>
      <c r="T309" s="11"/>
      <c r="U309" s="11"/>
      <c r="V309" s="11"/>
      <c r="W309" s="11"/>
      <c r="X309" s="11"/>
      <c r="Y309" s="11"/>
    </row>
    <row r="310" spans="1:25" ht="19.5" customHeight="1">
      <c r="A310" s="28">
        <v>310</v>
      </c>
      <c r="B310" s="350"/>
      <c r="C310" s="62">
        <v>1485</v>
      </c>
      <c r="D310" s="46" t="s">
        <v>85</v>
      </c>
      <c r="E310" s="54"/>
      <c r="F310" s="54"/>
      <c r="G310" s="54"/>
      <c r="H310" s="54"/>
      <c r="I310" s="30"/>
      <c r="J310" s="30">
        <f t="shared" si="175"/>
        <v>0</v>
      </c>
      <c r="K310" s="10"/>
      <c r="L310" s="10"/>
      <c r="M310" s="10"/>
      <c r="N310" s="10"/>
      <c r="O310" s="11"/>
      <c r="P310" s="11"/>
      <c r="Q310" s="12"/>
      <c r="R310" s="11"/>
      <c r="S310" s="12"/>
      <c r="T310" s="11"/>
      <c r="U310" s="11"/>
      <c r="V310" s="11"/>
      <c r="W310" s="11"/>
      <c r="X310" s="11"/>
      <c r="Y310" s="11"/>
    </row>
    <row r="311" spans="1:25" ht="19.5" customHeight="1">
      <c r="A311" s="28">
        <v>311</v>
      </c>
      <c r="B311" s="350"/>
      <c r="C311" s="58">
        <v>1486</v>
      </c>
      <c r="D311" s="30" t="s">
        <v>86</v>
      </c>
      <c r="E311" s="54"/>
      <c r="F311" s="54"/>
      <c r="G311" s="54"/>
      <c r="H311" s="54"/>
      <c r="I311" s="30"/>
      <c r="J311" s="30">
        <f t="shared" si="175"/>
        <v>0</v>
      </c>
      <c r="K311" s="10"/>
      <c r="L311" s="10"/>
      <c r="M311" s="10"/>
      <c r="N311" s="10"/>
      <c r="O311" s="11"/>
      <c r="P311" s="11"/>
      <c r="Q311" s="12"/>
      <c r="R311" s="11"/>
      <c r="S311" s="12"/>
      <c r="T311" s="11"/>
      <c r="U311" s="11"/>
      <c r="V311" s="11"/>
      <c r="W311" s="11"/>
      <c r="X311" s="11"/>
      <c r="Y311" s="11"/>
    </row>
    <row r="312" spans="1:25" ht="19.5" customHeight="1">
      <c r="A312" s="28">
        <v>312</v>
      </c>
      <c r="B312" s="350"/>
      <c r="C312" s="58">
        <v>1489</v>
      </c>
      <c r="D312" s="30" t="s">
        <v>131</v>
      </c>
      <c r="E312" s="54"/>
      <c r="F312" s="54"/>
      <c r="G312" s="54"/>
      <c r="H312" s="54"/>
      <c r="I312" s="30">
        <f>ROUND(SUM(I306:I311),0)</f>
        <v>0</v>
      </c>
      <c r="J312" s="30">
        <f t="shared" si="175"/>
        <v>0</v>
      </c>
      <c r="K312" s="10"/>
      <c r="L312" s="10"/>
      <c r="M312" s="10"/>
      <c r="N312" s="10"/>
      <c r="O312" s="11"/>
      <c r="P312" s="11"/>
      <c r="Q312" s="12"/>
      <c r="R312" s="11"/>
      <c r="S312" s="12"/>
      <c r="T312" s="11"/>
      <c r="U312" s="11"/>
      <c r="V312" s="11"/>
      <c r="W312" s="11"/>
      <c r="X312" s="11"/>
      <c r="Y312" s="11"/>
    </row>
    <row r="313" spans="1:25" ht="24.75" customHeight="1">
      <c r="A313" s="28"/>
      <c r="B313" s="10"/>
      <c r="C313" s="371"/>
      <c r="D313" s="23" t="s">
        <v>132</v>
      </c>
      <c r="E313" s="10"/>
      <c r="F313" s="10"/>
      <c r="G313" s="10"/>
      <c r="H313" s="10"/>
      <c r="I313" s="10"/>
      <c r="J313" s="10"/>
      <c r="K313" s="10"/>
      <c r="L313" s="10"/>
      <c r="M313" s="10"/>
      <c r="N313" s="10"/>
      <c r="O313" s="11"/>
      <c r="P313" s="11"/>
      <c r="Q313" s="12"/>
      <c r="R313" s="11"/>
      <c r="S313" s="12"/>
      <c r="T313" s="11"/>
      <c r="U313" s="11"/>
      <c r="V313" s="11"/>
      <c r="W313" s="11"/>
      <c r="X313" s="11"/>
      <c r="Y313" s="11"/>
    </row>
    <row r="314" spans="1:25" ht="19.5" customHeight="1">
      <c r="A314" s="28">
        <v>314</v>
      </c>
      <c r="B314" s="350"/>
      <c r="C314" s="58">
        <v>1501</v>
      </c>
      <c r="D314" s="30" t="s">
        <v>89</v>
      </c>
      <c r="E314" s="54"/>
      <c r="F314" s="54"/>
      <c r="G314" s="54"/>
      <c r="H314" s="54"/>
      <c r="I314" s="30">
        <v>85977</v>
      </c>
      <c r="J314" s="30">
        <f t="shared" ref="J314:J320" si="176">ROUND(I314,0)</f>
        <v>85977</v>
      </c>
      <c r="K314" s="10"/>
      <c r="L314" s="10"/>
      <c r="M314" s="10"/>
      <c r="N314" s="10"/>
      <c r="O314" s="11"/>
      <c r="P314" s="11"/>
      <c r="Q314" s="12"/>
      <c r="R314" s="11"/>
      <c r="S314" s="12"/>
      <c r="T314" s="11"/>
      <c r="U314" s="11"/>
      <c r="V314" s="11"/>
      <c r="W314" s="11"/>
      <c r="X314" s="11"/>
      <c r="Y314" s="11"/>
    </row>
    <row r="315" spans="1:25" ht="19.5" customHeight="1">
      <c r="A315" s="28">
        <v>315</v>
      </c>
      <c r="B315" s="350"/>
      <c r="C315" s="58">
        <v>1502</v>
      </c>
      <c r="D315" s="30" t="s">
        <v>82</v>
      </c>
      <c r="E315" s="54"/>
      <c r="F315" s="54"/>
      <c r="G315" s="54"/>
      <c r="H315" s="54"/>
      <c r="I315" s="30"/>
      <c r="J315" s="30">
        <f t="shared" si="176"/>
        <v>0</v>
      </c>
      <c r="K315" s="10"/>
      <c r="L315" s="10"/>
      <c r="M315" s="10"/>
      <c r="N315" s="10"/>
      <c r="O315" s="11"/>
      <c r="P315" s="11"/>
      <c r="Q315" s="12"/>
      <c r="R315" s="11"/>
      <c r="S315" s="12"/>
      <c r="T315" s="11"/>
      <c r="U315" s="11"/>
      <c r="V315" s="11"/>
      <c r="W315" s="11"/>
      <c r="X315" s="11"/>
      <c r="Y315" s="11"/>
    </row>
    <row r="316" spans="1:25" ht="19.5" customHeight="1">
      <c r="A316" s="28">
        <v>316</v>
      </c>
      <c r="B316" s="350"/>
      <c r="C316" s="58">
        <v>1503</v>
      </c>
      <c r="D316" s="30" t="s">
        <v>83</v>
      </c>
      <c r="E316" s="54"/>
      <c r="F316" s="54"/>
      <c r="G316" s="54"/>
      <c r="H316" s="54"/>
      <c r="I316" s="30">
        <v>156916</v>
      </c>
      <c r="J316" s="30">
        <f t="shared" si="176"/>
        <v>156916</v>
      </c>
      <c r="K316" s="10"/>
      <c r="L316" s="10"/>
      <c r="M316" s="10"/>
      <c r="N316" s="10"/>
      <c r="O316" s="11"/>
      <c r="P316" s="11"/>
      <c r="Q316" s="12"/>
      <c r="R316" s="11"/>
      <c r="S316" s="12"/>
      <c r="T316" s="11"/>
      <c r="U316" s="11"/>
      <c r="V316" s="11"/>
      <c r="W316" s="11"/>
      <c r="X316" s="11"/>
      <c r="Y316" s="11"/>
    </row>
    <row r="317" spans="1:25" ht="19.5" customHeight="1">
      <c r="A317" s="28">
        <v>317</v>
      </c>
      <c r="B317" s="350"/>
      <c r="C317" s="58">
        <v>1504</v>
      </c>
      <c r="D317" s="30" t="s">
        <v>84</v>
      </c>
      <c r="E317" s="54"/>
      <c r="F317" s="54"/>
      <c r="G317" s="54"/>
      <c r="H317" s="54"/>
      <c r="I317" s="30">
        <v>41390</v>
      </c>
      <c r="J317" s="30">
        <f t="shared" si="176"/>
        <v>41390</v>
      </c>
      <c r="K317" s="10"/>
      <c r="L317" s="10"/>
      <c r="M317" s="10"/>
      <c r="N317" s="10"/>
      <c r="O317" s="11"/>
      <c r="P317" s="11"/>
      <c r="Q317" s="12"/>
      <c r="R317" s="11"/>
      <c r="S317" s="12"/>
      <c r="T317" s="11"/>
      <c r="U317" s="11"/>
      <c r="V317" s="11"/>
      <c r="W317" s="11"/>
      <c r="X317" s="11"/>
      <c r="Y317" s="11"/>
    </row>
    <row r="318" spans="1:25" ht="19.5" customHeight="1">
      <c r="A318" s="28">
        <v>318</v>
      </c>
      <c r="B318" s="350"/>
      <c r="C318" s="58">
        <v>1505</v>
      </c>
      <c r="D318" s="30" t="s">
        <v>85</v>
      </c>
      <c r="E318" s="54"/>
      <c r="F318" s="54"/>
      <c r="G318" s="54"/>
      <c r="H318" s="54"/>
      <c r="I318" s="30">
        <v>20252</v>
      </c>
      <c r="J318" s="30">
        <f t="shared" si="176"/>
        <v>20252</v>
      </c>
      <c r="K318" s="10"/>
      <c r="L318" s="10"/>
      <c r="M318" s="10"/>
      <c r="N318" s="10"/>
      <c r="O318" s="11"/>
      <c r="P318" s="11"/>
      <c r="Q318" s="12"/>
      <c r="R318" s="11"/>
      <c r="S318" s="12"/>
      <c r="T318" s="11"/>
      <c r="U318" s="11"/>
      <c r="V318" s="11"/>
      <c r="W318" s="11"/>
      <c r="X318" s="11"/>
      <c r="Y318" s="11"/>
    </row>
    <row r="319" spans="1:25" ht="19.5" customHeight="1">
      <c r="A319" s="28">
        <v>319</v>
      </c>
      <c r="B319" s="350"/>
      <c r="C319" s="58">
        <v>1506</v>
      </c>
      <c r="D319" s="30" t="s">
        <v>86</v>
      </c>
      <c r="E319" s="54"/>
      <c r="F319" s="54"/>
      <c r="G319" s="54"/>
      <c r="H319" s="54"/>
      <c r="I319" s="30">
        <v>31231</v>
      </c>
      <c r="J319" s="30">
        <f t="shared" si="176"/>
        <v>31231</v>
      </c>
      <c r="K319" s="10"/>
      <c r="L319" s="10"/>
      <c r="M319" s="10"/>
      <c r="N319" s="10"/>
      <c r="O319" s="11"/>
      <c r="P319" s="11"/>
      <c r="Q319" s="12"/>
      <c r="R319" s="11"/>
      <c r="S319" s="12"/>
      <c r="T319" s="11"/>
      <c r="U319" s="11"/>
      <c r="V319" s="11"/>
      <c r="W319" s="11"/>
      <c r="X319" s="11"/>
      <c r="Y319" s="11"/>
    </row>
    <row r="320" spans="1:25" ht="19.5" customHeight="1">
      <c r="A320" s="28">
        <v>320</v>
      </c>
      <c r="B320" s="350"/>
      <c r="C320" s="58">
        <v>1509</v>
      </c>
      <c r="D320" s="52" t="s">
        <v>87</v>
      </c>
      <c r="E320" s="54"/>
      <c r="F320" s="54"/>
      <c r="G320" s="54"/>
      <c r="H320" s="54"/>
      <c r="I320" s="30">
        <f>ROUND(SUM(I314:I319),0)</f>
        <v>335766</v>
      </c>
      <c r="J320" s="30">
        <f t="shared" si="176"/>
        <v>335766</v>
      </c>
      <c r="K320" s="10"/>
      <c r="L320" s="10"/>
      <c r="M320" s="10"/>
      <c r="N320" s="10"/>
      <c r="O320" s="11"/>
      <c r="P320" s="11"/>
      <c r="Q320" s="12"/>
      <c r="R320" s="11"/>
      <c r="S320" s="12"/>
      <c r="T320" s="11"/>
      <c r="U320" s="11"/>
      <c r="V320" s="11"/>
      <c r="W320" s="11"/>
      <c r="X320" s="11"/>
      <c r="Y320" s="11"/>
    </row>
    <row r="321" spans="1:25" ht="30" customHeight="1">
      <c r="A321" s="28"/>
      <c r="B321" s="10"/>
      <c r="C321" s="367"/>
      <c r="D321" s="23" t="s">
        <v>133</v>
      </c>
      <c r="E321" s="10"/>
      <c r="F321" s="10"/>
      <c r="G321" s="10"/>
      <c r="H321" s="10"/>
      <c r="I321" s="10"/>
      <c r="J321" s="10"/>
      <c r="K321" s="10"/>
      <c r="L321" s="10"/>
      <c r="M321" s="10"/>
      <c r="N321" s="10"/>
      <c r="O321" s="11"/>
      <c r="P321" s="11"/>
      <c r="Q321" s="12"/>
      <c r="R321" s="11"/>
      <c r="S321" s="12"/>
      <c r="T321" s="11"/>
      <c r="U321" s="11"/>
      <c r="V321" s="11"/>
      <c r="W321" s="11"/>
      <c r="X321" s="11"/>
      <c r="Y321" s="11"/>
    </row>
    <row r="322" spans="1:25" ht="19.5" customHeight="1">
      <c r="A322" s="28">
        <v>322</v>
      </c>
      <c r="B322" s="350"/>
      <c r="C322" s="58">
        <v>1521</v>
      </c>
      <c r="D322" s="63" t="s">
        <v>89</v>
      </c>
      <c r="E322" s="54"/>
      <c r="F322" s="54"/>
      <c r="G322" s="54"/>
      <c r="H322" s="54"/>
      <c r="I322" s="30"/>
      <c r="J322" s="30">
        <f t="shared" ref="J322:J328" si="177">ROUND(I322,0)</f>
        <v>0</v>
      </c>
      <c r="K322" s="10"/>
      <c r="L322" s="10"/>
      <c r="M322" s="10"/>
      <c r="N322" s="10"/>
      <c r="O322" s="11"/>
      <c r="P322" s="11"/>
      <c r="Q322" s="12"/>
      <c r="R322" s="11"/>
      <c r="S322" s="12"/>
      <c r="T322" s="11"/>
      <c r="U322" s="11"/>
      <c r="V322" s="11"/>
      <c r="W322" s="11"/>
      <c r="X322" s="11"/>
      <c r="Y322" s="11"/>
    </row>
    <row r="323" spans="1:25" ht="19.5" customHeight="1">
      <c r="A323" s="28">
        <v>323</v>
      </c>
      <c r="B323" s="350"/>
      <c r="C323" s="58">
        <v>1522</v>
      </c>
      <c r="D323" s="63" t="s">
        <v>82</v>
      </c>
      <c r="E323" s="54"/>
      <c r="F323" s="54"/>
      <c r="G323" s="54"/>
      <c r="H323" s="54"/>
      <c r="I323" s="30"/>
      <c r="J323" s="30">
        <f t="shared" si="177"/>
        <v>0</v>
      </c>
      <c r="K323" s="10"/>
      <c r="L323" s="10"/>
      <c r="M323" s="10"/>
      <c r="N323" s="10"/>
      <c r="O323" s="11"/>
      <c r="P323" s="11"/>
      <c r="Q323" s="12"/>
      <c r="R323" s="11"/>
      <c r="S323" s="12"/>
      <c r="T323" s="11"/>
      <c r="U323" s="11"/>
      <c r="V323" s="11"/>
      <c r="W323" s="11"/>
      <c r="X323" s="11"/>
      <c r="Y323" s="11"/>
    </row>
    <row r="324" spans="1:25" ht="19.5" customHeight="1">
      <c r="A324" s="28">
        <v>324</v>
      </c>
      <c r="B324" s="350"/>
      <c r="C324" s="58">
        <v>1523</v>
      </c>
      <c r="D324" s="63" t="s">
        <v>83</v>
      </c>
      <c r="E324" s="54"/>
      <c r="F324" s="54"/>
      <c r="G324" s="54"/>
      <c r="H324" s="54"/>
      <c r="I324" s="30">
        <v>15001</v>
      </c>
      <c r="J324" s="30">
        <f t="shared" si="177"/>
        <v>15001</v>
      </c>
      <c r="K324" s="10"/>
      <c r="L324" s="10"/>
      <c r="M324" s="10"/>
      <c r="N324" s="10"/>
      <c r="O324" s="11"/>
      <c r="P324" s="11"/>
      <c r="Q324" s="12"/>
      <c r="R324" s="11"/>
      <c r="S324" s="12"/>
      <c r="T324" s="11"/>
      <c r="U324" s="11"/>
      <c r="V324" s="11"/>
      <c r="W324" s="11"/>
      <c r="X324" s="11"/>
      <c r="Y324" s="11"/>
    </row>
    <row r="325" spans="1:25" ht="19.5" customHeight="1">
      <c r="A325" s="28">
        <v>325</v>
      </c>
      <c r="B325" s="350"/>
      <c r="C325" s="58">
        <v>1524</v>
      </c>
      <c r="D325" s="63" t="s">
        <v>84</v>
      </c>
      <c r="E325" s="54"/>
      <c r="F325" s="54"/>
      <c r="G325" s="54"/>
      <c r="H325" s="54"/>
      <c r="I325" s="30"/>
      <c r="J325" s="30">
        <f t="shared" si="177"/>
        <v>0</v>
      </c>
      <c r="K325" s="10"/>
      <c r="L325" s="10"/>
      <c r="M325" s="10"/>
      <c r="N325" s="10"/>
      <c r="O325" s="11"/>
      <c r="P325" s="11"/>
      <c r="Q325" s="12"/>
      <c r="R325" s="11"/>
      <c r="S325" s="12"/>
      <c r="T325" s="11"/>
      <c r="U325" s="11"/>
      <c r="V325" s="11"/>
      <c r="W325" s="11"/>
      <c r="X325" s="11"/>
      <c r="Y325" s="11"/>
    </row>
    <row r="326" spans="1:25" ht="19.5" customHeight="1">
      <c r="A326" s="28">
        <v>326</v>
      </c>
      <c r="B326" s="350"/>
      <c r="C326" s="58">
        <v>1525</v>
      </c>
      <c r="D326" s="63" t="s">
        <v>85</v>
      </c>
      <c r="E326" s="54"/>
      <c r="F326" s="54"/>
      <c r="G326" s="54"/>
      <c r="H326" s="54"/>
      <c r="I326" s="30"/>
      <c r="J326" s="30">
        <f t="shared" si="177"/>
        <v>0</v>
      </c>
      <c r="K326" s="10"/>
      <c r="L326" s="10"/>
      <c r="M326" s="10"/>
      <c r="N326" s="10"/>
      <c r="O326" s="11"/>
      <c r="P326" s="11"/>
      <c r="Q326" s="12"/>
      <c r="R326" s="11"/>
      <c r="S326" s="12"/>
      <c r="T326" s="11"/>
      <c r="U326" s="11"/>
      <c r="V326" s="11"/>
      <c r="W326" s="11"/>
      <c r="X326" s="11"/>
      <c r="Y326" s="11"/>
    </row>
    <row r="327" spans="1:25" ht="19.5" customHeight="1">
      <c r="A327" s="28">
        <v>327</v>
      </c>
      <c r="B327" s="350"/>
      <c r="C327" s="58">
        <v>1526</v>
      </c>
      <c r="D327" s="63" t="s">
        <v>86</v>
      </c>
      <c r="E327" s="54"/>
      <c r="F327" s="54"/>
      <c r="G327" s="54"/>
      <c r="H327" s="54"/>
      <c r="I327" s="30"/>
      <c r="J327" s="30">
        <f t="shared" si="177"/>
        <v>0</v>
      </c>
      <c r="K327" s="10"/>
      <c r="L327" s="10"/>
      <c r="M327" s="10"/>
      <c r="N327" s="10"/>
      <c r="O327" s="11"/>
      <c r="P327" s="11"/>
      <c r="Q327" s="12"/>
      <c r="R327" s="11"/>
      <c r="S327" s="12"/>
      <c r="T327" s="11"/>
      <c r="U327" s="11"/>
      <c r="V327" s="11"/>
      <c r="W327" s="11"/>
      <c r="X327" s="11"/>
      <c r="Y327" s="11"/>
    </row>
    <row r="328" spans="1:25" ht="19.5" customHeight="1">
      <c r="A328" s="28">
        <v>328</v>
      </c>
      <c r="B328" s="350"/>
      <c r="C328" s="58">
        <v>1529</v>
      </c>
      <c r="D328" s="64" t="s">
        <v>87</v>
      </c>
      <c r="E328" s="54"/>
      <c r="F328" s="54"/>
      <c r="G328" s="54"/>
      <c r="H328" s="54"/>
      <c r="I328" s="30">
        <f>ROUND(SUM(I322:I327),0)</f>
        <v>15001</v>
      </c>
      <c r="J328" s="30">
        <f t="shared" si="177"/>
        <v>15001</v>
      </c>
      <c r="K328" s="10"/>
      <c r="L328" s="10"/>
      <c r="M328" s="10"/>
      <c r="N328" s="10"/>
      <c r="O328" s="11"/>
      <c r="P328" s="11"/>
      <c r="Q328" s="12"/>
      <c r="R328" s="11"/>
      <c r="S328" s="12"/>
      <c r="T328" s="11"/>
      <c r="U328" s="11"/>
      <c r="V328" s="11"/>
      <c r="W328" s="11"/>
      <c r="X328" s="11"/>
      <c r="Y328" s="11"/>
    </row>
    <row r="329" spans="1:25" ht="30" customHeight="1">
      <c r="A329" s="28"/>
      <c r="B329" s="10"/>
      <c r="C329" s="367"/>
      <c r="D329" s="23" t="s">
        <v>134</v>
      </c>
      <c r="E329" s="10"/>
      <c r="F329" s="10"/>
      <c r="G329" s="10"/>
      <c r="H329" s="10"/>
      <c r="I329" s="10"/>
      <c r="J329" s="10"/>
      <c r="K329" s="10"/>
      <c r="L329" s="10"/>
      <c r="M329" s="10"/>
      <c r="N329" s="10"/>
      <c r="O329" s="11"/>
      <c r="P329" s="11"/>
      <c r="Q329" s="12"/>
      <c r="R329" s="11"/>
      <c r="S329" s="12"/>
      <c r="T329" s="11"/>
      <c r="U329" s="11"/>
      <c r="V329" s="11"/>
      <c r="W329" s="11"/>
      <c r="X329" s="11"/>
      <c r="Y329" s="11"/>
    </row>
    <row r="330" spans="1:25" ht="19.5" customHeight="1">
      <c r="A330" s="28">
        <v>330</v>
      </c>
      <c r="B330" s="350"/>
      <c r="C330" s="58">
        <v>1541</v>
      </c>
      <c r="D330" s="30" t="s">
        <v>89</v>
      </c>
      <c r="E330" s="54"/>
      <c r="F330" s="54"/>
      <c r="G330" s="54"/>
      <c r="H330" s="54"/>
      <c r="I330" s="30"/>
      <c r="J330" s="30">
        <f t="shared" ref="J330:J336" si="178">ROUND(I330,0)</f>
        <v>0</v>
      </c>
      <c r="K330" s="10"/>
      <c r="L330" s="10"/>
      <c r="M330" s="10"/>
      <c r="N330" s="10"/>
      <c r="O330" s="11"/>
      <c r="P330" s="11"/>
      <c r="Q330" s="12"/>
      <c r="R330" s="11"/>
      <c r="S330" s="12"/>
      <c r="T330" s="11"/>
      <c r="U330" s="11"/>
      <c r="V330" s="11"/>
      <c r="W330" s="11"/>
      <c r="X330" s="11"/>
      <c r="Y330" s="11"/>
    </row>
    <row r="331" spans="1:25" ht="19.5" customHeight="1">
      <c r="A331" s="28">
        <v>331</v>
      </c>
      <c r="B331" s="350"/>
      <c r="C331" s="58">
        <v>1542</v>
      </c>
      <c r="D331" s="30" t="s">
        <v>82</v>
      </c>
      <c r="E331" s="54"/>
      <c r="F331" s="54"/>
      <c r="G331" s="54"/>
      <c r="H331" s="54"/>
      <c r="I331" s="30"/>
      <c r="J331" s="30">
        <f t="shared" si="178"/>
        <v>0</v>
      </c>
      <c r="K331" s="10"/>
      <c r="L331" s="10"/>
      <c r="M331" s="10"/>
      <c r="N331" s="10"/>
      <c r="O331" s="11"/>
      <c r="P331" s="11"/>
      <c r="Q331" s="12"/>
      <c r="R331" s="11"/>
      <c r="S331" s="12"/>
      <c r="T331" s="11"/>
      <c r="U331" s="11"/>
      <c r="V331" s="11"/>
      <c r="W331" s="11"/>
      <c r="X331" s="11"/>
      <c r="Y331" s="11"/>
    </row>
    <row r="332" spans="1:25" ht="19.5" customHeight="1">
      <c r="A332" s="28">
        <v>332</v>
      </c>
      <c r="B332" s="350"/>
      <c r="C332" s="58">
        <v>1543</v>
      </c>
      <c r="D332" s="30" t="s">
        <v>83</v>
      </c>
      <c r="E332" s="54"/>
      <c r="F332" s="54"/>
      <c r="G332" s="54"/>
      <c r="H332" s="54"/>
      <c r="I332" s="30"/>
      <c r="J332" s="30">
        <f t="shared" si="178"/>
        <v>0</v>
      </c>
      <c r="K332" s="10"/>
      <c r="L332" s="10"/>
      <c r="M332" s="10"/>
      <c r="N332" s="10"/>
      <c r="O332" s="11"/>
      <c r="P332" s="11"/>
      <c r="Q332" s="12"/>
      <c r="R332" s="11"/>
      <c r="S332" s="12"/>
      <c r="T332" s="11"/>
      <c r="U332" s="11"/>
      <c r="V332" s="11"/>
      <c r="W332" s="11"/>
      <c r="X332" s="11"/>
      <c r="Y332" s="11"/>
    </row>
    <row r="333" spans="1:25" ht="19.5" customHeight="1">
      <c r="A333" s="28">
        <v>333</v>
      </c>
      <c r="B333" s="350"/>
      <c r="C333" s="58">
        <v>1544</v>
      </c>
      <c r="D333" s="30" t="s">
        <v>84</v>
      </c>
      <c r="E333" s="54"/>
      <c r="F333" s="54"/>
      <c r="G333" s="54"/>
      <c r="H333" s="54"/>
      <c r="I333" s="30"/>
      <c r="J333" s="30">
        <f t="shared" si="178"/>
        <v>0</v>
      </c>
      <c r="K333" s="10"/>
      <c r="L333" s="10"/>
      <c r="M333" s="10"/>
      <c r="N333" s="10"/>
      <c r="O333" s="11"/>
      <c r="P333" s="11"/>
      <c r="Q333" s="12"/>
      <c r="R333" s="11"/>
      <c r="S333" s="12"/>
      <c r="T333" s="11"/>
      <c r="U333" s="11"/>
      <c r="V333" s="11"/>
      <c r="W333" s="11"/>
      <c r="X333" s="11"/>
      <c r="Y333" s="11"/>
    </row>
    <row r="334" spans="1:25" ht="19.5" customHeight="1">
      <c r="A334" s="28">
        <v>334</v>
      </c>
      <c r="B334" s="350"/>
      <c r="C334" s="58">
        <v>1545</v>
      </c>
      <c r="D334" s="30" t="s">
        <v>85</v>
      </c>
      <c r="E334" s="54"/>
      <c r="F334" s="54"/>
      <c r="G334" s="54"/>
      <c r="H334" s="54"/>
      <c r="I334" s="30"/>
      <c r="J334" s="30">
        <f t="shared" si="178"/>
        <v>0</v>
      </c>
      <c r="K334" s="10"/>
      <c r="L334" s="10"/>
      <c r="M334" s="10"/>
      <c r="N334" s="10"/>
      <c r="O334" s="11"/>
      <c r="P334" s="11"/>
      <c r="Q334" s="12"/>
      <c r="R334" s="11"/>
      <c r="S334" s="12"/>
      <c r="T334" s="11"/>
      <c r="U334" s="11"/>
      <c r="V334" s="11"/>
      <c r="W334" s="11"/>
      <c r="X334" s="11"/>
      <c r="Y334" s="11"/>
    </row>
    <row r="335" spans="1:25" ht="19.5" customHeight="1">
      <c r="A335" s="28">
        <v>335</v>
      </c>
      <c r="B335" s="350"/>
      <c r="C335" s="58">
        <v>1546</v>
      </c>
      <c r="D335" s="30" t="s">
        <v>86</v>
      </c>
      <c r="E335" s="54"/>
      <c r="F335" s="54"/>
      <c r="G335" s="54"/>
      <c r="H335" s="54"/>
      <c r="I335" s="30"/>
      <c r="J335" s="30">
        <f t="shared" si="178"/>
        <v>0</v>
      </c>
      <c r="K335" s="10"/>
      <c r="L335" s="10"/>
      <c r="M335" s="10"/>
      <c r="N335" s="10"/>
      <c r="O335" s="11"/>
      <c r="P335" s="11"/>
      <c r="Q335" s="12"/>
      <c r="R335" s="11"/>
      <c r="S335" s="12"/>
      <c r="T335" s="11"/>
      <c r="U335" s="11"/>
      <c r="V335" s="11"/>
      <c r="W335" s="11"/>
      <c r="X335" s="11"/>
      <c r="Y335" s="11"/>
    </row>
    <row r="336" spans="1:25" ht="19.5" customHeight="1">
      <c r="A336" s="28">
        <v>336</v>
      </c>
      <c r="B336" s="350"/>
      <c r="C336" s="58">
        <v>1549</v>
      </c>
      <c r="D336" s="52" t="s">
        <v>87</v>
      </c>
      <c r="E336" s="65"/>
      <c r="F336" s="65"/>
      <c r="G336" s="65"/>
      <c r="H336" s="65"/>
      <c r="I336" s="30">
        <f>ROUND(SUM(I330:I335),0)</f>
        <v>0</v>
      </c>
      <c r="J336" s="30">
        <f t="shared" si="178"/>
        <v>0</v>
      </c>
      <c r="K336" s="10"/>
      <c r="L336" s="10"/>
      <c r="M336" s="10"/>
      <c r="N336" s="10"/>
      <c r="O336" s="11"/>
      <c r="P336" s="11"/>
      <c r="Q336" s="12"/>
      <c r="R336" s="11"/>
      <c r="S336" s="12"/>
      <c r="T336" s="11"/>
      <c r="U336" s="11"/>
      <c r="V336" s="11"/>
      <c r="W336" s="11"/>
      <c r="X336" s="11"/>
      <c r="Y336" s="11"/>
    </row>
    <row r="337" spans="1:25" ht="30" customHeight="1">
      <c r="A337" s="28"/>
      <c r="B337" s="10"/>
      <c r="C337" s="367"/>
      <c r="D337" s="372" t="s">
        <v>135</v>
      </c>
      <c r="E337" s="352"/>
      <c r="F337" s="352"/>
      <c r="G337" s="352"/>
      <c r="H337" s="352"/>
      <c r="I337" s="352"/>
      <c r="J337" s="352"/>
      <c r="K337" s="10"/>
      <c r="L337" s="10"/>
      <c r="M337" s="10"/>
      <c r="N337" s="10"/>
      <c r="O337" s="11"/>
      <c r="P337" s="11"/>
      <c r="Q337" s="12"/>
      <c r="R337" s="11"/>
      <c r="S337" s="12"/>
      <c r="T337" s="11"/>
      <c r="U337" s="11"/>
      <c r="V337" s="11"/>
      <c r="W337" s="11"/>
      <c r="X337" s="11"/>
      <c r="Y337" s="11"/>
    </row>
    <row r="338" spans="1:25" ht="19.5" customHeight="1">
      <c r="A338" s="28">
        <v>338</v>
      </c>
      <c r="B338" s="350"/>
      <c r="C338" s="58">
        <v>1561</v>
      </c>
      <c r="D338" s="30" t="s">
        <v>89</v>
      </c>
      <c r="E338" s="66"/>
      <c r="F338" s="66"/>
      <c r="G338" s="66"/>
      <c r="H338" s="66"/>
      <c r="I338" s="30"/>
      <c r="J338" s="30">
        <f t="shared" ref="J338:J344" si="179">ROUND(I338,0)</f>
        <v>0</v>
      </c>
      <c r="K338" s="10"/>
      <c r="L338" s="10"/>
      <c r="M338" s="10"/>
      <c r="N338" s="10"/>
      <c r="O338" s="11"/>
      <c r="P338" s="11"/>
      <c r="Q338" s="12"/>
      <c r="R338" s="11"/>
      <c r="S338" s="12"/>
      <c r="T338" s="11"/>
      <c r="U338" s="11"/>
      <c r="V338" s="11"/>
      <c r="W338" s="11"/>
      <c r="X338" s="11"/>
      <c r="Y338" s="11"/>
    </row>
    <row r="339" spans="1:25" ht="19.5" customHeight="1">
      <c r="A339" s="28">
        <v>339</v>
      </c>
      <c r="B339" s="350"/>
      <c r="C339" s="58">
        <v>1562</v>
      </c>
      <c r="D339" s="30" t="s">
        <v>82</v>
      </c>
      <c r="E339" s="54"/>
      <c r="F339" s="54"/>
      <c r="G339" s="54"/>
      <c r="H339" s="54"/>
      <c r="I339" s="30"/>
      <c r="J339" s="30">
        <f t="shared" si="179"/>
        <v>0</v>
      </c>
      <c r="K339" s="10"/>
      <c r="L339" s="10"/>
      <c r="M339" s="10"/>
      <c r="N339" s="10"/>
      <c r="O339" s="11"/>
      <c r="P339" s="11"/>
      <c r="Q339" s="12"/>
      <c r="R339" s="11"/>
      <c r="S339" s="12"/>
      <c r="T339" s="11"/>
      <c r="U339" s="11"/>
      <c r="V339" s="11"/>
      <c r="W339" s="11"/>
      <c r="X339" s="11"/>
      <c r="Y339" s="11"/>
    </row>
    <row r="340" spans="1:25" ht="19.5" customHeight="1">
      <c r="A340" s="28">
        <v>340</v>
      </c>
      <c r="B340" s="350"/>
      <c r="C340" s="58">
        <v>1563</v>
      </c>
      <c r="D340" s="30" t="s">
        <v>83</v>
      </c>
      <c r="E340" s="54"/>
      <c r="F340" s="54"/>
      <c r="G340" s="54"/>
      <c r="H340" s="54"/>
      <c r="I340" s="30">
        <v>853422.36</v>
      </c>
      <c r="J340" s="30">
        <f t="shared" si="179"/>
        <v>853422</v>
      </c>
      <c r="K340" s="10"/>
      <c r="L340" s="10"/>
      <c r="M340" s="10"/>
      <c r="N340" s="10"/>
      <c r="O340" s="11"/>
      <c r="P340" s="11"/>
      <c r="Q340" s="12"/>
      <c r="R340" s="11"/>
      <c r="S340" s="12"/>
      <c r="T340" s="11"/>
      <c r="U340" s="11"/>
      <c r="V340" s="11"/>
      <c r="W340" s="11"/>
      <c r="X340" s="11"/>
      <c r="Y340" s="11"/>
    </row>
    <row r="341" spans="1:25" ht="19.5" customHeight="1">
      <c r="A341" s="28">
        <v>341</v>
      </c>
      <c r="B341" s="350"/>
      <c r="C341" s="58">
        <v>1564</v>
      </c>
      <c r="D341" s="30" t="s">
        <v>84</v>
      </c>
      <c r="E341" s="54"/>
      <c r="F341" s="54"/>
      <c r="G341" s="54"/>
      <c r="H341" s="54"/>
      <c r="I341" s="30"/>
      <c r="J341" s="30">
        <f t="shared" si="179"/>
        <v>0</v>
      </c>
      <c r="K341" s="10"/>
      <c r="L341" s="10"/>
      <c r="M341" s="10"/>
      <c r="N341" s="10"/>
      <c r="O341" s="11"/>
      <c r="P341" s="11"/>
      <c r="Q341" s="12"/>
      <c r="R341" s="11"/>
      <c r="S341" s="12"/>
      <c r="T341" s="11"/>
      <c r="U341" s="11"/>
      <c r="V341" s="11"/>
      <c r="W341" s="11"/>
      <c r="X341" s="11"/>
      <c r="Y341" s="11"/>
    </row>
    <row r="342" spans="1:25" ht="19.5" customHeight="1">
      <c r="A342" s="28">
        <v>342</v>
      </c>
      <c r="B342" s="350"/>
      <c r="C342" s="58">
        <v>1565</v>
      </c>
      <c r="D342" s="30" t="s">
        <v>85</v>
      </c>
      <c r="E342" s="54"/>
      <c r="F342" s="54"/>
      <c r="G342" s="54"/>
      <c r="H342" s="54"/>
      <c r="I342" s="30">
        <v>51447</v>
      </c>
      <c r="J342" s="30">
        <f t="shared" si="179"/>
        <v>51447</v>
      </c>
      <c r="K342" s="10"/>
      <c r="L342" s="10"/>
      <c r="M342" s="10"/>
      <c r="N342" s="10"/>
      <c r="O342" s="11"/>
      <c r="P342" s="11"/>
      <c r="Q342" s="12"/>
      <c r="R342" s="11"/>
      <c r="S342" s="12"/>
      <c r="T342" s="11"/>
      <c r="U342" s="11"/>
      <c r="V342" s="11"/>
      <c r="W342" s="11"/>
      <c r="X342" s="11"/>
      <c r="Y342" s="11"/>
    </row>
    <row r="343" spans="1:25" ht="19.5" customHeight="1">
      <c r="A343" s="28">
        <v>343</v>
      </c>
      <c r="B343" s="350"/>
      <c r="C343" s="58">
        <v>1566</v>
      </c>
      <c r="D343" s="30" t="s">
        <v>86</v>
      </c>
      <c r="E343" s="54"/>
      <c r="F343" s="54"/>
      <c r="G343" s="54"/>
      <c r="H343" s="54"/>
      <c r="I343" s="30"/>
      <c r="J343" s="30">
        <f t="shared" si="179"/>
        <v>0</v>
      </c>
      <c r="K343" s="10"/>
      <c r="L343" s="10"/>
      <c r="M343" s="10"/>
      <c r="N343" s="10"/>
      <c r="O343" s="11"/>
      <c r="P343" s="11"/>
      <c r="Q343" s="12"/>
      <c r="R343" s="11"/>
      <c r="S343" s="12"/>
      <c r="T343" s="11"/>
      <c r="U343" s="11"/>
      <c r="V343" s="11"/>
      <c r="W343" s="11"/>
      <c r="X343" s="11"/>
      <c r="Y343" s="11"/>
    </row>
    <row r="344" spans="1:25" ht="19.5" customHeight="1">
      <c r="A344" s="28">
        <v>344</v>
      </c>
      <c r="B344" s="350"/>
      <c r="C344" s="58">
        <v>1569</v>
      </c>
      <c r="D344" s="52" t="s">
        <v>87</v>
      </c>
      <c r="E344" s="54"/>
      <c r="F344" s="54"/>
      <c r="G344" s="54"/>
      <c r="H344" s="54"/>
      <c r="I344" s="30">
        <f>ROUND(SUM(I338:I343),0)</f>
        <v>904869</v>
      </c>
      <c r="J344" s="30">
        <f t="shared" si="179"/>
        <v>904869</v>
      </c>
      <c r="K344" s="10"/>
      <c r="L344" s="10"/>
      <c r="M344" s="10"/>
      <c r="N344" s="10"/>
      <c r="O344" s="11"/>
      <c r="P344" s="11"/>
      <c r="Q344" s="12"/>
      <c r="R344" s="11"/>
      <c r="S344" s="12"/>
      <c r="T344" s="11"/>
      <c r="U344" s="11"/>
      <c r="V344" s="11"/>
      <c r="W344" s="11"/>
      <c r="X344" s="11"/>
      <c r="Y344" s="11"/>
    </row>
    <row r="345" spans="1:25" ht="24.75" customHeight="1">
      <c r="A345" s="28"/>
      <c r="B345" s="10"/>
      <c r="C345" s="371"/>
      <c r="D345" s="67" t="s">
        <v>136</v>
      </c>
      <c r="E345" s="10"/>
      <c r="F345" s="10"/>
      <c r="G345" s="10"/>
      <c r="H345" s="10"/>
      <c r="I345" s="10"/>
      <c r="J345" s="10"/>
      <c r="K345" s="10"/>
      <c r="L345" s="10"/>
      <c r="M345" s="10"/>
      <c r="N345" s="10"/>
      <c r="O345" s="11"/>
      <c r="P345" s="11"/>
      <c r="Q345" s="12"/>
      <c r="R345" s="11"/>
      <c r="S345" s="12"/>
      <c r="T345" s="11"/>
      <c r="U345" s="11"/>
      <c r="V345" s="11"/>
      <c r="W345" s="11"/>
      <c r="X345" s="11"/>
      <c r="Y345" s="11"/>
    </row>
    <row r="346" spans="1:25" ht="19.5" customHeight="1">
      <c r="A346" s="28">
        <v>346</v>
      </c>
      <c r="B346" s="350"/>
      <c r="C346" s="58">
        <v>1574</v>
      </c>
      <c r="D346" s="30" t="s">
        <v>84</v>
      </c>
      <c r="E346" s="54"/>
      <c r="F346" s="54"/>
      <c r="G346" s="54"/>
      <c r="H346" s="54"/>
      <c r="I346" s="30">
        <v>139810</v>
      </c>
      <c r="J346" s="30">
        <f t="shared" ref="J346:J349" si="180">ROUND(I346,0)</f>
        <v>139810</v>
      </c>
      <c r="K346" s="10"/>
      <c r="L346" s="10"/>
      <c r="M346" s="10"/>
      <c r="N346" s="10"/>
      <c r="O346" s="11"/>
      <c r="P346" s="11"/>
      <c r="Q346" s="12"/>
      <c r="R346" s="11"/>
      <c r="S346" s="12"/>
      <c r="T346" s="11"/>
      <c r="U346" s="11"/>
      <c r="V346" s="11"/>
      <c r="W346" s="11"/>
      <c r="X346" s="11"/>
      <c r="Y346" s="11"/>
    </row>
    <row r="347" spans="1:25" ht="19.5" customHeight="1">
      <c r="A347" s="28">
        <v>347</v>
      </c>
      <c r="B347" s="350"/>
      <c r="C347" s="58">
        <v>1575</v>
      </c>
      <c r="D347" s="30" t="s">
        <v>85</v>
      </c>
      <c r="E347" s="54"/>
      <c r="F347" s="54"/>
      <c r="G347" s="54"/>
      <c r="H347" s="54"/>
      <c r="I347" s="30"/>
      <c r="J347" s="30">
        <f t="shared" si="180"/>
        <v>0</v>
      </c>
      <c r="K347" s="10"/>
      <c r="L347" s="10"/>
      <c r="M347" s="10"/>
      <c r="N347" s="10"/>
      <c r="O347" s="11"/>
      <c r="P347" s="11"/>
      <c r="Q347" s="12"/>
      <c r="R347" s="11"/>
      <c r="S347" s="12"/>
      <c r="T347" s="11"/>
      <c r="U347" s="11"/>
      <c r="V347" s="11"/>
      <c r="W347" s="11"/>
      <c r="X347" s="11"/>
      <c r="Y347" s="11"/>
    </row>
    <row r="348" spans="1:25" ht="19.5" customHeight="1">
      <c r="A348" s="28">
        <v>348</v>
      </c>
      <c r="B348" s="350"/>
      <c r="C348" s="58">
        <v>1576</v>
      </c>
      <c r="D348" s="30" t="s">
        <v>86</v>
      </c>
      <c r="E348" s="54"/>
      <c r="F348" s="54"/>
      <c r="G348" s="54"/>
      <c r="H348" s="54"/>
      <c r="I348" s="30"/>
      <c r="J348" s="30">
        <f t="shared" si="180"/>
        <v>0</v>
      </c>
      <c r="K348" s="10"/>
      <c r="L348" s="10"/>
      <c r="M348" s="10"/>
      <c r="N348" s="10"/>
      <c r="O348" s="11"/>
      <c r="P348" s="11"/>
      <c r="Q348" s="12"/>
      <c r="R348" s="11"/>
      <c r="S348" s="12"/>
      <c r="T348" s="11"/>
      <c r="U348" s="11"/>
      <c r="V348" s="11"/>
      <c r="W348" s="11"/>
      <c r="X348" s="11"/>
      <c r="Y348" s="11"/>
    </row>
    <row r="349" spans="1:25" ht="19.5" customHeight="1">
      <c r="A349" s="28">
        <v>349</v>
      </c>
      <c r="B349" s="350"/>
      <c r="C349" s="58">
        <v>1579</v>
      </c>
      <c r="D349" s="52" t="s">
        <v>87</v>
      </c>
      <c r="E349" s="54"/>
      <c r="F349" s="54"/>
      <c r="G349" s="54"/>
      <c r="H349" s="54"/>
      <c r="I349" s="30">
        <f>ROUND(SUM(I346:I348),0)</f>
        <v>139810</v>
      </c>
      <c r="J349" s="30">
        <f t="shared" si="180"/>
        <v>139810</v>
      </c>
      <c r="K349" s="10"/>
      <c r="L349" s="10"/>
      <c r="M349" s="10"/>
      <c r="N349" s="10"/>
      <c r="O349" s="11"/>
      <c r="P349" s="11"/>
      <c r="Q349" s="12"/>
      <c r="R349" s="11"/>
      <c r="S349" s="12"/>
      <c r="T349" s="11"/>
      <c r="U349" s="11"/>
      <c r="V349" s="11"/>
      <c r="W349" s="11"/>
      <c r="X349" s="11"/>
      <c r="Y349" s="11"/>
    </row>
    <row r="350" spans="1:25" ht="27.75" customHeight="1">
      <c r="A350" s="28"/>
      <c r="B350" s="10"/>
      <c r="C350" s="68"/>
      <c r="D350" s="67" t="s">
        <v>137</v>
      </c>
      <c r="E350" s="10"/>
      <c r="F350" s="10"/>
      <c r="G350" s="10"/>
      <c r="H350" s="10"/>
      <c r="I350" s="10"/>
      <c r="J350" s="10"/>
      <c r="K350" s="10"/>
      <c r="L350" s="10"/>
      <c r="M350" s="10"/>
      <c r="N350" s="10"/>
      <c r="O350" s="11"/>
      <c r="P350" s="11"/>
      <c r="Q350" s="12"/>
      <c r="R350" s="11"/>
      <c r="S350" s="12"/>
      <c r="T350" s="11"/>
      <c r="U350" s="11"/>
      <c r="V350" s="11"/>
      <c r="W350" s="11"/>
      <c r="X350" s="11"/>
      <c r="Y350" s="11"/>
    </row>
    <row r="351" spans="1:25" ht="19.5" customHeight="1">
      <c r="A351" s="28">
        <v>351</v>
      </c>
      <c r="B351" s="350"/>
      <c r="C351" s="58">
        <v>1584</v>
      </c>
      <c r="D351" s="30" t="s">
        <v>84</v>
      </c>
      <c r="E351" s="54"/>
      <c r="F351" s="54"/>
      <c r="G351" s="54"/>
      <c r="H351" s="54"/>
      <c r="I351" s="30">
        <v>273345</v>
      </c>
      <c r="J351" s="30">
        <f t="shared" ref="J351:J354" si="181">ROUND(I351,0)</f>
        <v>273345</v>
      </c>
      <c r="K351" s="10"/>
      <c r="L351" s="10"/>
      <c r="M351" s="10"/>
      <c r="N351" s="10"/>
      <c r="O351" s="11"/>
      <c r="P351" s="11"/>
      <c r="Q351" s="12"/>
      <c r="R351" s="11"/>
      <c r="S351" s="12"/>
      <c r="T351" s="11"/>
      <c r="U351" s="11"/>
      <c r="V351" s="11"/>
      <c r="W351" s="11"/>
      <c r="X351" s="11"/>
      <c r="Y351" s="11"/>
    </row>
    <row r="352" spans="1:25" ht="19.5" customHeight="1">
      <c r="A352" s="28">
        <v>352</v>
      </c>
      <c r="B352" s="350"/>
      <c r="C352" s="58">
        <v>1585</v>
      </c>
      <c r="D352" s="30" t="s">
        <v>85</v>
      </c>
      <c r="E352" s="54"/>
      <c r="F352" s="54"/>
      <c r="G352" s="54"/>
      <c r="H352" s="54"/>
      <c r="I352" s="30"/>
      <c r="J352" s="30">
        <f t="shared" si="181"/>
        <v>0</v>
      </c>
      <c r="K352" s="10"/>
      <c r="L352" s="10"/>
      <c r="M352" s="10"/>
      <c r="N352" s="10"/>
      <c r="O352" s="11"/>
      <c r="P352" s="11"/>
      <c r="Q352" s="12"/>
      <c r="R352" s="11"/>
      <c r="S352" s="12"/>
      <c r="T352" s="11"/>
      <c r="U352" s="11"/>
      <c r="V352" s="11"/>
      <c r="W352" s="11"/>
      <c r="X352" s="11"/>
      <c r="Y352" s="11"/>
    </row>
    <row r="353" spans="1:25" ht="19.5" customHeight="1">
      <c r="A353" s="28">
        <v>353</v>
      </c>
      <c r="B353" s="350"/>
      <c r="C353" s="58">
        <v>1586</v>
      </c>
      <c r="D353" s="30" t="s">
        <v>86</v>
      </c>
      <c r="E353" s="54"/>
      <c r="F353" s="54"/>
      <c r="G353" s="54"/>
      <c r="H353" s="54"/>
      <c r="I353" s="30"/>
      <c r="J353" s="30">
        <f t="shared" si="181"/>
        <v>0</v>
      </c>
      <c r="K353" s="10"/>
      <c r="L353" s="10"/>
      <c r="M353" s="10"/>
      <c r="N353" s="10"/>
      <c r="O353" s="11"/>
      <c r="P353" s="11"/>
      <c r="Q353" s="12"/>
      <c r="R353" s="11"/>
      <c r="S353" s="12"/>
      <c r="T353" s="11"/>
      <c r="U353" s="11"/>
      <c r="V353" s="11"/>
      <c r="W353" s="11"/>
      <c r="X353" s="11"/>
      <c r="Y353" s="11"/>
    </row>
    <row r="354" spans="1:25" ht="19.5" customHeight="1">
      <c r="A354" s="28">
        <v>354</v>
      </c>
      <c r="B354" s="350"/>
      <c r="C354" s="58">
        <v>1589</v>
      </c>
      <c r="D354" s="52" t="s">
        <v>87</v>
      </c>
      <c r="E354" s="54"/>
      <c r="F354" s="54"/>
      <c r="G354" s="54"/>
      <c r="H354" s="54"/>
      <c r="I354" s="30">
        <f>ROUND(SUM(I351:I353),0)</f>
        <v>273345</v>
      </c>
      <c r="J354" s="30">
        <f t="shared" si="181"/>
        <v>273345</v>
      </c>
      <c r="K354" s="10"/>
      <c r="L354" s="10"/>
      <c r="M354" s="10"/>
      <c r="N354" s="10"/>
      <c r="O354" s="11"/>
      <c r="P354" s="11"/>
      <c r="Q354" s="12"/>
      <c r="R354" s="11"/>
      <c r="S354" s="12"/>
      <c r="T354" s="11"/>
      <c r="U354" s="11"/>
      <c r="V354" s="11"/>
      <c r="W354" s="11"/>
      <c r="X354" s="11"/>
      <c r="Y354" s="11"/>
    </row>
    <row r="355" spans="1:25" ht="27.75" customHeight="1">
      <c r="A355" s="28"/>
      <c r="B355" s="10"/>
      <c r="C355" s="367"/>
      <c r="D355" s="372" t="s">
        <v>138</v>
      </c>
      <c r="E355" s="352"/>
      <c r="F355" s="352"/>
      <c r="G355" s="352"/>
      <c r="H355" s="352"/>
      <c r="I355" s="352"/>
      <c r="J355" s="352"/>
      <c r="K355" s="10"/>
      <c r="L355" s="10"/>
      <c r="M355" s="10"/>
      <c r="N355" s="10"/>
      <c r="O355" s="11"/>
      <c r="P355" s="11"/>
      <c r="Q355" s="12"/>
      <c r="R355" s="11"/>
      <c r="S355" s="12"/>
      <c r="T355" s="11"/>
      <c r="U355" s="11"/>
      <c r="V355" s="11"/>
      <c r="W355" s="11"/>
      <c r="X355" s="11"/>
      <c r="Y355" s="11"/>
    </row>
    <row r="356" spans="1:25" ht="19.5" customHeight="1">
      <c r="A356" s="28">
        <v>356</v>
      </c>
      <c r="B356" s="350"/>
      <c r="C356" s="58">
        <v>1591</v>
      </c>
      <c r="D356" s="30" t="s">
        <v>89</v>
      </c>
      <c r="E356" s="54"/>
      <c r="F356" s="54"/>
      <c r="G356" s="54"/>
      <c r="H356" s="54"/>
      <c r="I356" s="30"/>
      <c r="J356" s="30">
        <f t="shared" ref="J356:J362" si="182">ROUND(I356,0)</f>
        <v>0</v>
      </c>
      <c r="K356" s="10"/>
      <c r="L356" s="10"/>
      <c r="M356" s="10"/>
      <c r="N356" s="10"/>
      <c r="O356" s="11"/>
      <c r="P356" s="11"/>
      <c r="Q356" s="12"/>
      <c r="R356" s="11"/>
      <c r="S356" s="12"/>
      <c r="T356" s="11"/>
      <c r="U356" s="11"/>
      <c r="V356" s="11"/>
      <c r="W356" s="11"/>
      <c r="X356" s="11"/>
      <c r="Y356" s="11"/>
    </row>
    <row r="357" spans="1:25" ht="19.5" customHeight="1">
      <c r="A357" s="28">
        <v>357</v>
      </c>
      <c r="B357" s="350"/>
      <c r="C357" s="58">
        <v>1592</v>
      </c>
      <c r="D357" s="30" t="s">
        <v>82</v>
      </c>
      <c r="E357" s="54"/>
      <c r="F357" s="54"/>
      <c r="G357" s="54"/>
      <c r="H357" s="54"/>
      <c r="I357" s="30"/>
      <c r="J357" s="30">
        <f t="shared" si="182"/>
        <v>0</v>
      </c>
      <c r="K357" s="10"/>
      <c r="L357" s="10"/>
      <c r="M357" s="10"/>
      <c r="N357" s="10"/>
      <c r="O357" s="11"/>
      <c r="P357" s="11"/>
      <c r="Q357" s="12"/>
      <c r="R357" s="11"/>
      <c r="S357" s="12"/>
      <c r="T357" s="11"/>
      <c r="U357" s="11"/>
      <c r="V357" s="11"/>
      <c r="W357" s="11"/>
      <c r="X357" s="11"/>
      <c r="Y357" s="11"/>
    </row>
    <row r="358" spans="1:25" ht="19.5" customHeight="1">
      <c r="A358" s="28">
        <v>358</v>
      </c>
      <c r="B358" s="350"/>
      <c r="C358" s="58">
        <v>1593</v>
      </c>
      <c r="D358" s="30" t="s">
        <v>83</v>
      </c>
      <c r="E358" s="54"/>
      <c r="F358" s="54"/>
      <c r="G358" s="54"/>
      <c r="H358" s="54"/>
      <c r="I358" s="30"/>
      <c r="J358" s="30">
        <f t="shared" si="182"/>
        <v>0</v>
      </c>
      <c r="K358" s="10"/>
      <c r="L358" s="10"/>
      <c r="M358" s="10"/>
      <c r="N358" s="10"/>
      <c r="O358" s="11"/>
      <c r="P358" s="11"/>
      <c r="Q358" s="12"/>
      <c r="R358" s="11"/>
      <c r="S358" s="12"/>
      <c r="T358" s="11"/>
      <c r="U358" s="11"/>
      <c r="V358" s="11"/>
      <c r="W358" s="11"/>
      <c r="X358" s="11"/>
      <c r="Y358" s="11"/>
    </row>
    <row r="359" spans="1:25" ht="19.5" customHeight="1">
      <c r="A359" s="28">
        <v>359</v>
      </c>
      <c r="B359" s="350"/>
      <c r="C359" s="58">
        <v>1594</v>
      </c>
      <c r="D359" s="30" t="s">
        <v>84</v>
      </c>
      <c r="E359" s="54"/>
      <c r="F359" s="54"/>
      <c r="G359" s="54"/>
      <c r="H359" s="54"/>
      <c r="I359" s="30">
        <v>23736</v>
      </c>
      <c r="J359" s="30">
        <f t="shared" si="182"/>
        <v>23736</v>
      </c>
      <c r="K359" s="10"/>
      <c r="L359" s="10"/>
      <c r="M359" s="10"/>
      <c r="N359" s="10"/>
      <c r="O359" s="11"/>
      <c r="P359" s="11"/>
      <c r="Q359" s="12"/>
      <c r="R359" s="11"/>
      <c r="S359" s="12"/>
      <c r="T359" s="11"/>
      <c r="U359" s="11"/>
      <c r="V359" s="11"/>
      <c r="W359" s="11"/>
      <c r="X359" s="11"/>
      <c r="Y359" s="11"/>
    </row>
    <row r="360" spans="1:25" ht="19.5" customHeight="1">
      <c r="A360" s="28">
        <v>360</v>
      </c>
      <c r="B360" s="350"/>
      <c r="C360" s="58">
        <v>1595</v>
      </c>
      <c r="D360" s="30" t="s">
        <v>85</v>
      </c>
      <c r="E360" s="54"/>
      <c r="F360" s="54"/>
      <c r="G360" s="54"/>
      <c r="H360" s="54"/>
      <c r="I360" s="30"/>
      <c r="J360" s="30">
        <f t="shared" si="182"/>
        <v>0</v>
      </c>
      <c r="K360" s="10"/>
      <c r="L360" s="10"/>
      <c r="M360" s="10"/>
      <c r="N360" s="10"/>
      <c r="O360" s="11"/>
      <c r="P360" s="11"/>
      <c r="Q360" s="12"/>
      <c r="R360" s="11"/>
      <c r="S360" s="12"/>
      <c r="T360" s="11"/>
      <c r="U360" s="11"/>
      <c r="V360" s="11"/>
      <c r="W360" s="11"/>
      <c r="X360" s="11"/>
      <c r="Y360" s="11"/>
    </row>
    <row r="361" spans="1:25" ht="19.5" customHeight="1">
      <c r="A361" s="28">
        <v>361</v>
      </c>
      <c r="B361" s="350"/>
      <c r="C361" s="58">
        <v>1596</v>
      </c>
      <c r="D361" s="30" t="s">
        <v>86</v>
      </c>
      <c r="E361" s="54"/>
      <c r="F361" s="54"/>
      <c r="G361" s="54"/>
      <c r="H361" s="54"/>
      <c r="I361" s="30"/>
      <c r="J361" s="30">
        <f t="shared" si="182"/>
        <v>0</v>
      </c>
      <c r="K361" s="10"/>
      <c r="L361" s="10"/>
      <c r="M361" s="10"/>
      <c r="N361" s="10"/>
      <c r="O361" s="11"/>
      <c r="P361" s="11"/>
      <c r="Q361" s="12"/>
      <c r="R361" s="11"/>
      <c r="S361" s="12"/>
      <c r="T361" s="11"/>
      <c r="U361" s="11"/>
      <c r="V361" s="11"/>
      <c r="W361" s="11"/>
      <c r="X361" s="11"/>
      <c r="Y361" s="11"/>
    </row>
    <row r="362" spans="1:25" ht="19.5" customHeight="1">
      <c r="A362" s="28">
        <v>362</v>
      </c>
      <c r="B362" s="350"/>
      <c r="C362" s="58">
        <v>1599</v>
      </c>
      <c r="D362" s="52" t="s">
        <v>87</v>
      </c>
      <c r="E362" s="54"/>
      <c r="F362" s="54"/>
      <c r="G362" s="54"/>
      <c r="H362" s="54"/>
      <c r="I362" s="30">
        <f>ROUND(SUM(I356:I361),0)</f>
        <v>23736</v>
      </c>
      <c r="J362" s="30">
        <f t="shared" si="182"/>
        <v>23736</v>
      </c>
      <c r="K362" s="10"/>
      <c r="L362" s="10"/>
      <c r="M362" s="10"/>
      <c r="N362" s="10"/>
      <c r="O362" s="11"/>
      <c r="P362" s="11"/>
      <c r="Q362" s="12"/>
      <c r="R362" s="11"/>
      <c r="S362" s="12"/>
      <c r="T362" s="11"/>
      <c r="U362" s="11"/>
      <c r="V362" s="11"/>
      <c r="W362" s="11"/>
      <c r="X362" s="11"/>
      <c r="Y362" s="11"/>
    </row>
    <row r="363" spans="1:25" ht="27.75" customHeight="1">
      <c r="A363" s="28"/>
      <c r="B363" s="10"/>
      <c r="C363" s="367"/>
      <c r="D363" s="372" t="s">
        <v>139</v>
      </c>
      <c r="E363" s="352"/>
      <c r="F363" s="352"/>
      <c r="G363" s="352"/>
      <c r="H363" s="352"/>
      <c r="I363" s="352"/>
      <c r="J363" s="352"/>
      <c r="K363" s="10"/>
      <c r="L363" s="10"/>
      <c r="M363" s="10"/>
      <c r="N363" s="10"/>
      <c r="O363" s="11"/>
      <c r="P363" s="11"/>
      <c r="Q363" s="12"/>
      <c r="R363" s="11"/>
      <c r="S363" s="12"/>
      <c r="T363" s="11"/>
      <c r="U363" s="11"/>
      <c r="V363" s="11"/>
      <c r="W363" s="11"/>
      <c r="X363" s="11"/>
      <c r="Y363" s="11"/>
    </row>
    <row r="364" spans="1:25" ht="19.5" customHeight="1">
      <c r="A364" s="28">
        <v>364</v>
      </c>
      <c r="B364" s="350"/>
      <c r="C364" s="58">
        <v>1601</v>
      </c>
      <c r="D364" s="30" t="s">
        <v>89</v>
      </c>
      <c r="E364" s="54"/>
      <c r="F364" s="54"/>
      <c r="G364" s="54"/>
      <c r="H364" s="54"/>
      <c r="I364" s="30"/>
      <c r="J364" s="30">
        <f t="shared" ref="J364:J370" si="183">ROUND(I364,0)</f>
        <v>0</v>
      </c>
      <c r="K364" s="10"/>
      <c r="L364" s="10"/>
      <c r="M364" s="10"/>
      <c r="N364" s="10"/>
      <c r="O364" s="11"/>
      <c r="P364" s="11"/>
      <c r="Q364" s="12"/>
      <c r="R364" s="11"/>
      <c r="S364" s="12"/>
      <c r="T364" s="11"/>
      <c r="U364" s="11"/>
      <c r="V364" s="11"/>
      <c r="W364" s="11"/>
      <c r="X364" s="11"/>
      <c r="Y364" s="11"/>
    </row>
    <row r="365" spans="1:25" ht="19.5" customHeight="1">
      <c r="A365" s="28">
        <v>365</v>
      </c>
      <c r="B365" s="350"/>
      <c r="C365" s="58">
        <v>1602</v>
      </c>
      <c r="D365" s="30" t="s">
        <v>82</v>
      </c>
      <c r="E365" s="54"/>
      <c r="F365" s="54"/>
      <c r="G365" s="54"/>
      <c r="H365" s="54"/>
      <c r="I365" s="30"/>
      <c r="J365" s="30">
        <f t="shared" si="183"/>
        <v>0</v>
      </c>
      <c r="K365" s="10"/>
      <c r="L365" s="10"/>
      <c r="M365" s="10"/>
      <c r="N365" s="10"/>
      <c r="O365" s="11"/>
      <c r="P365" s="11"/>
      <c r="Q365" s="12"/>
      <c r="R365" s="11"/>
      <c r="S365" s="12"/>
      <c r="T365" s="11"/>
      <c r="U365" s="11"/>
      <c r="V365" s="11"/>
      <c r="W365" s="11"/>
      <c r="X365" s="11"/>
      <c r="Y365" s="11"/>
    </row>
    <row r="366" spans="1:25" ht="19.5" customHeight="1">
      <c r="A366" s="28">
        <v>366</v>
      </c>
      <c r="B366" s="350"/>
      <c r="C366" s="58">
        <v>1603</v>
      </c>
      <c r="D366" s="30" t="s">
        <v>83</v>
      </c>
      <c r="E366" s="54"/>
      <c r="F366" s="54"/>
      <c r="G366" s="54"/>
      <c r="H366" s="54"/>
      <c r="I366" s="30"/>
      <c r="J366" s="30">
        <f t="shared" si="183"/>
        <v>0</v>
      </c>
      <c r="K366" s="10"/>
      <c r="L366" s="10"/>
      <c r="M366" s="10"/>
      <c r="N366" s="10"/>
      <c r="O366" s="11"/>
      <c r="P366" s="11"/>
      <c r="Q366" s="12"/>
      <c r="R366" s="11"/>
      <c r="S366" s="12"/>
      <c r="T366" s="11"/>
      <c r="U366" s="11"/>
      <c r="V366" s="11"/>
      <c r="W366" s="11"/>
      <c r="X366" s="11"/>
      <c r="Y366" s="11"/>
    </row>
    <row r="367" spans="1:25" ht="19.5" customHeight="1">
      <c r="A367" s="28">
        <v>367</v>
      </c>
      <c r="B367" s="350"/>
      <c r="C367" s="58">
        <v>1604</v>
      </c>
      <c r="D367" s="30" t="s">
        <v>84</v>
      </c>
      <c r="E367" s="54"/>
      <c r="F367" s="54"/>
      <c r="G367" s="54"/>
      <c r="H367" s="54"/>
      <c r="I367" s="30">
        <v>111200</v>
      </c>
      <c r="J367" s="30">
        <f t="shared" si="183"/>
        <v>111200</v>
      </c>
      <c r="K367" s="10"/>
      <c r="L367" s="10"/>
      <c r="M367" s="10"/>
      <c r="N367" s="10"/>
      <c r="O367" s="11"/>
      <c r="P367" s="11"/>
      <c r="Q367" s="12"/>
      <c r="R367" s="11"/>
      <c r="S367" s="12"/>
      <c r="T367" s="11"/>
      <c r="U367" s="11"/>
      <c r="V367" s="11"/>
      <c r="W367" s="11"/>
      <c r="X367" s="11"/>
      <c r="Y367" s="11"/>
    </row>
    <row r="368" spans="1:25" ht="19.5" customHeight="1">
      <c r="A368" s="28">
        <v>368</v>
      </c>
      <c r="B368" s="350"/>
      <c r="C368" s="58">
        <v>1605</v>
      </c>
      <c r="D368" s="30" t="s">
        <v>85</v>
      </c>
      <c r="E368" s="54"/>
      <c r="F368" s="54"/>
      <c r="G368" s="54"/>
      <c r="H368" s="54"/>
      <c r="I368" s="30">
        <v>43270</v>
      </c>
      <c r="J368" s="30">
        <f t="shared" si="183"/>
        <v>43270</v>
      </c>
      <c r="K368" s="10"/>
      <c r="L368" s="10"/>
      <c r="M368" s="10"/>
      <c r="N368" s="10"/>
      <c r="O368" s="11"/>
      <c r="P368" s="11"/>
      <c r="Q368" s="12"/>
      <c r="R368" s="11"/>
      <c r="S368" s="12"/>
      <c r="T368" s="11"/>
      <c r="U368" s="11"/>
      <c r="V368" s="11"/>
      <c r="W368" s="11"/>
      <c r="X368" s="11"/>
      <c r="Y368" s="11"/>
    </row>
    <row r="369" spans="1:25" ht="19.5" customHeight="1">
      <c r="A369" s="28">
        <v>369</v>
      </c>
      <c r="B369" s="350"/>
      <c r="C369" s="58">
        <v>1606</v>
      </c>
      <c r="D369" s="30" t="s">
        <v>86</v>
      </c>
      <c r="E369" s="54"/>
      <c r="F369" s="54"/>
      <c r="G369" s="54"/>
      <c r="H369" s="54"/>
      <c r="I369" s="30">
        <v>5465</v>
      </c>
      <c r="J369" s="30">
        <f t="shared" si="183"/>
        <v>5465</v>
      </c>
      <c r="K369" s="10"/>
      <c r="L369" s="10"/>
      <c r="M369" s="10"/>
      <c r="N369" s="10"/>
      <c r="O369" s="11"/>
      <c r="P369" s="11"/>
      <c r="Q369" s="12"/>
      <c r="R369" s="11"/>
      <c r="S369" s="12"/>
      <c r="T369" s="11"/>
      <c r="U369" s="11"/>
      <c r="V369" s="11"/>
      <c r="W369" s="11"/>
      <c r="X369" s="11"/>
      <c r="Y369" s="11"/>
    </row>
    <row r="370" spans="1:25" ht="19.5" customHeight="1">
      <c r="A370" s="28">
        <v>370</v>
      </c>
      <c r="B370" s="350"/>
      <c r="C370" s="58">
        <v>1609</v>
      </c>
      <c r="D370" s="52" t="s">
        <v>87</v>
      </c>
      <c r="E370" s="54"/>
      <c r="F370" s="54"/>
      <c r="G370" s="54"/>
      <c r="H370" s="54"/>
      <c r="I370" s="30">
        <f>ROUND(SUM(I364:I369),0)</f>
        <v>159935</v>
      </c>
      <c r="J370" s="30">
        <f t="shared" si="183"/>
        <v>159935</v>
      </c>
      <c r="K370" s="10"/>
      <c r="L370" s="10"/>
      <c r="M370" s="10"/>
      <c r="N370" s="10"/>
      <c r="O370" s="11"/>
      <c r="P370" s="11"/>
      <c r="Q370" s="12"/>
      <c r="R370" s="11"/>
      <c r="S370" s="12"/>
      <c r="T370" s="11"/>
      <c r="U370" s="11"/>
      <c r="V370" s="11"/>
      <c r="W370" s="11"/>
      <c r="X370" s="11"/>
      <c r="Y370" s="11"/>
    </row>
    <row r="371" spans="1:25" ht="27.75" customHeight="1">
      <c r="A371" s="28"/>
      <c r="B371" s="10"/>
      <c r="C371" s="367"/>
      <c r="D371" s="67" t="s">
        <v>140</v>
      </c>
      <c r="E371" s="69"/>
      <c r="F371" s="69"/>
      <c r="G371" s="69"/>
      <c r="H371" s="69"/>
      <c r="I371" s="10"/>
      <c r="J371" s="10"/>
      <c r="K371" s="10"/>
      <c r="L371" s="10"/>
      <c r="M371" s="10"/>
      <c r="N371" s="10"/>
      <c r="O371" s="11"/>
      <c r="P371" s="11"/>
      <c r="Q371" s="12"/>
      <c r="R371" s="11"/>
      <c r="S371" s="12"/>
      <c r="T371" s="11"/>
      <c r="U371" s="11"/>
      <c r="V371" s="11"/>
      <c r="W371" s="11"/>
      <c r="X371" s="11"/>
      <c r="Y371" s="11"/>
    </row>
    <row r="372" spans="1:25" ht="19.5" customHeight="1">
      <c r="A372" s="28">
        <v>372</v>
      </c>
      <c r="B372" s="350"/>
      <c r="C372" s="58">
        <v>1614</v>
      </c>
      <c r="D372" s="30" t="s">
        <v>84</v>
      </c>
      <c r="E372" s="54"/>
      <c r="F372" s="54"/>
      <c r="G372" s="54"/>
      <c r="H372" s="54"/>
      <c r="I372" s="30"/>
      <c r="J372" s="30">
        <f t="shared" ref="J372:J375" si="184">ROUND(I372,0)</f>
        <v>0</v>
      </c>
      <c r="K372" s="10"/>
      <c r="L372" s="10"/>
      <c r="M372" s="10"/>
      <c r="N372" s="10"/>
      <c r="O372" s="11"/>
      <c r="P372" s="11"/>
      <c r="Q372" s="12"/>
      <c r="R372" s="11"/>
      <c r="S372" s="12"/>
      <c r="T372" s="11"/>
      <c r="U372" s="11"/>
      <c r="V372" s="11"/>
      <c r="W372" s="11"/>
      <c r="X372" s="11"/>
      <c r="Y372" s="11"/>
    </row>
    <row r="373" spans="1:25" ht="19.5" customHeight="1">
      <c r="A373" s="28">
        <v>373</v>
      </c>
      <c r="B373" s="350"/>
      <c r="C373" s="58">
        <v>1615</v>
      </c>
      <c r="D373" s="30" t="s">
        <v>85</v>
      </c>
      <c r="E373" s="54"/>
      <c r="F373" s="54"/>
      <c r="G373" s="54"/>
      <c r="H373" s="54"/>
      <c r="I373" s="30"/>
      <c r="J373" s="30">
        <f t="shared" si="184"/>
        <v>0</v>
      </c>
      <c r="K373" s="10"/>
      <c r="L373" s="10"/>
      <c r="M373" s="10"/>
      <c r="N373" s="10"/>
      <c r="O373" s="11"/>
      <c r="P373" s="11"/>
      <c r="Q373" s="12"/>
      <c r="R373" s="11"/>
      <c r="S373" s="12"/>
      <c r="T373" s="11"/>
      <c r="U373" s="11"/>
      <c r="V373" s="11"/>
      <c r="W373" s="11"/>
      <c r="X373" s="11"/>
      <c r="Y373" s="11"/>
    </row>
    <row r="374" spans="1:25" ht="19.5" customHeight="1">
      <c r="A374" s="28">
        <v>374</v>
      </c>
      <c r="B374" s="350"/>
      <c r="C374" s="58">
        <v>1616</v>
      </c>
      <c r="D374" s="30" t="s">
        <v>86</v>
      </c>
      <c r="E374" s="54"/>
      <c r="F374" s="54"/>
      <c r="G374" s="54"/>
      <c r="H374" s="54"/>
      <c r="I374" s="30"/>
      <c r="J374" s="30">
        <f t="shared" si="184"/>
        <v>0</v>
      </c>
      <c r="K374" s="10"/>
      <c r="L374" s="10"/>
      <c r="M374" s="10"/>
      <c r="N374" s="10"/>
      <c r="O374" s="11"/>
      <c r="P374" s="11"/>
      <c r="Q374" s="12"/>
      <c r="R374" s="11"/>
      <c r="S374" s="12"/>
      <c r="T374" s="11"/>
      <c r="U374" s="11"/>
      <c r="V374" s="11"/>
      <c r="W374" s="11"/>
      <c r="X374" s="11"/>
      <c r="Y374" s="11"/>
    </row>
    <row r="375" spans="1:25" ht="19.5" customHeight="1">
      <c r="A375" s="28">
        <v>375</v>
      </c>
      <c r="B375" s="350"/>
      <c r="C375" s="58">
        <v>1619</v>
      </c>
      <c r="D375" s="52" t="s">
        <v>87</v>
      </c>
      <c r="E375" s="54"/>
      <c r="F375" s="54"/>
      <c r="G375" s="54"/>
      <c r="H375" s="54"/>
      <c r="I375" s="30">
        <f>ROUND(SUM(I372:I374),0)</f>
        <v>0</v>
      </c>
      <c r="J375" s="30">
        <f t="shared" si="184"/>
        <v>0</v>
      </c>
      <c r="K375" s="10"/>
      <c r="L375" s="10"/>
      <c r="M375" s="10"/>
      <c r="N375" s="10"/>
      <c r="O375" s="11"/>
      <c r="P375" s="11"/>
      <c r="Q375" s="12"/>
      <c r="R375" s="11"/>
      <c r="S375" s="12"/>
      <c r="T375" s="11"/>
      <c r="U375" s="11"/>
      <c r="V375" s="11"/>
      <c r="W375" s="11"/>
      <c r="X375" s="11"/>
      <c r="Y375" s="11"/>
    </row>
    <row r="376" spans="1:25" ht="24.75" customHeight="1">
      <c r="A376" s="28"/>
      <c r="B376" s="10"/>
      <c r="C376" s="68"/>
      <c r="D376" s="373" t="s">
        <v>141</v>
      </c>
      <c r="E376" s="352"/>
      <c r="F376" s="352"/>
      <c r="G376" s="352"/>
      <c r="H376" s="352"/>
      <c r="I376" s="352"/>
      <c r="J376" s="352"/>
      <c r="K376" s="10"/>
      <c r="L376" s="10"/>
      <c r="M376" s="10"/>
      <c r="N376" s="10"/>
      <c r="O376" s="11"/>
      <c r="P376" s="11"/>
      <c r="Q376" s="12"/>
      <c r="R376" s="11"/>
      <c r="S376" s="12"/>
      <c r="T376" s="11"/>
      <c r="U376" s="11"/>
      <c r="V376" s="11"/>
      <c r="W376" s="11"/>
      <c r="X376" s="11"/>
      <c r="Y376" s="11"/>
    </row>
    <row r="377" spans="1:25" ht="19.5" customHeight="1">
      <c r="A377" s="28">
        <v>377</v>
      </c>
      <c r="B377" s="350"/>
      <c r="C377" s="58">
        <v>1621</v>
      </c>
      <c r="D377" s="30" t="s">
        <v>89</v>
      </c>
      <c r="E377" s="54"/>
      <c r="F377" s="54"/>
      <c r="G377" s="54"/>
      <c r="H377" s="54"/>
      <c r="I377" s="30"/>
      <c r="J377" s="30">
        <f t="shared" ref="J377:J383" si="185">ROUND(I377,0)</f>
        <v>0</v>
      </c>
      <c r="K377" s="10"/>
      <c r="L377" s="10"/>
      <c r="M377" s="10"/>
      <c r="N377" s="10"/>
      <c r="O377" s="11"/>
      <c r="P377" s="11"/>
      <c r="Q377" s="12"/>
      <c r="R377" s="11"/>
      <c r="S377" s="12"/>
      <c r="T377" s="11"/>
      <c r="U377" s="11"/>
      <c r="V377" s="11"/>
      <c r="W377" s="11"/>
      <c r="X377" s="11"/>
      <c r="Y377" s="11"/>
    </row>
    <row r="378" spans="1:25" ht="19.5" customHeight="1">
      <c r="A378" s="28">
        <v>378</v>
      </c>
      <c r="B378" s="350"/>
      <c r="C378" s="58">
        <v>1622</v>
      </c>
      <c r="D378" s="30" t="s">
        <v>82</v>
      </c>
      <c r="E378" s="54"/>
      <c r="F378" s="54"/>
      <c r="G378" s="54"/>
      <c r="H378" s="54"/>
      <c r="I378" s="30"/>
      <c r="J378" s="30">
        <f t="shared" si="185"/>
        <v>0</v>
      </c>
      <c r="K378" s="10"/>
      <c r="L378" s="10"/>
      <c r="M378" s="10"/>
      <c r="N378" s="10"/>
      <c r="O378" s="11"/>
      <c r="P378" s="11"/>
      <c r="Q378" s="12"/>
      <c r="R378" s="11"/>
      <c r="S378" s="12"/>
      <c r="T378" s="11"/>
      <c r="U378" s="11"/>
      <c r="V378" s="11"/>
      <c r="W378" s="11"/>
      <c r="X378" s="11"/>
      <c r="Y378" s="11"/>
    </row>
    <row r="379" spans="1:25" ht="19.5" customHeight="1">
      <c r="A379" s="28">
        <v>379</v>
      </c>
      <c r="B379" s="350"/>
      <c r="C379" s="58">
        <v>1623</v>
      </c>
      <c r="D379" s="30" t="s">
        <v>83</v>
      </c>
      <c r="E379" s="54"/>
      <c r="F379" s="54"/>
      <c r="G379" s="54"/>
      <c r="H379" s="54"/>
      <c r="I379" s="30"/>
      <c r="J379" s="30">
        <f t="shared" si="185"/>
        <v>0</v>
      </c>
      <c r="K379" s="10"/>
      <c r="L379" s="10"/>
      <c r="M379" s="10"/>
      <c r="N379" s="10"/>
      <c r="O379" s="11"/>
      <c r="P379" s="11"/>
      <c r="Q379" s="12"/>
      <c r="R379" s="11"/>
      <c r="S379" s="12"/>
      <c r="T379" s="11"/>
      <c r="U379" s="11"/>
      <c r="V379" s="11"/>
      <c r="W379" s="11"/>
      <c r="X379" s="11"/>
      <c r="Y379" s="11"/>
    </row>
    <row r="380" spans="1:25" ht="19.5" customHeight="1">
      <c r="A380" s="28">
        <v>380</v>
      </c>
      <c r="B380" s="350"/>
      <c r="C380" s="58">
        <v>1624</v>
      </c>
      <c r="D380" s="30" t="s">
        <v>84</v>
      </c>
      <c r="E380" s="54"/>
      <c r="F380" s="54"/>
      <c r="G380" s="54"/>
      <c r="H380" s="54"/>
      <c r="I380" s="30"/>
      <c r="J380" s="30">
        <f t="shared" si="185"/>
        <v>0</v>
      </c>
      <c r="K380" s="10"/>
      <c r="L380" s="10"/>
      <c r="M380" s="10"/>
      <c r="N380" s="10"/>
      <c r="O380" s="11"/>
      <c r="P380" s="11"/>
      <c r="Q380" s="12"/>
      <c r="R380" s="11"/>
      <c r="S380" s="12"/>
      <c r="T380" s="11"/>
      <c r="U380" s="11"/>
      <c r="V380" s="11"/>
      <c r="W380" s="11"/>
      <c r="X380" s="11"/>
      <c r="Y380" s="11"/>
    </row>
    <row r="381" spans="1:25" ht="19.5" customHeight="1">
      <c r="A381" s="28">
        <v>381</v>
      </c>
      <c r="B381" s="350"/>
      <c r="C381" s="58">
        <v>1625</v>
      </c>
      <c r="D381" s="30" t="s">
        <v>85</v>
      </c>
      <c r="E381" s="54"/>
      <c r="F381" s="54"/>
      <c r="G381" s="54"/>
      <c r="H381" s="54"/>
      <c r="I381" s="30"/>
      <c r="J381" s="30">
        <f t="shared" si="185"/>
        <v>0</v>
      </c>
      <c r="K381" s="10"/>
      <c r="L381" s="10"/>
      <c r="M381" s="10"/>
      <c r="N381" s="10"/>
      <c r="O381" s="11"/>
      <c r="P381" s="11"/>
      <c r="Q381" s="12"/>
      <c r="R381" s="11"/>
      <c r="S381" s="12"/>
      <c r="T381" s="11"/>
      <c r="U381" s="11"/>
      <c r="V381" s="11"/>
      <c r="W381" s="11"/>
      <c r="X381" s="11"/>
      <c r="Y381" s="11"/>
    </row>
    <row r="382" spans="1:25" ht="19.5" customHeight="1">
      <c r="A382" s="28">
        <v>382</v>
      </c>
      <c r="B382" s="350"/>
      <c r="C382" s="58">
        <v>1626</v>
      </c>
      <c r="D382" s="30" t="s">
        <v>86</v>
      </c>
      <c r="E382" s="54"/>
      <c r="F382" s="54"/>
      <c r="G382" s="54"/>
      <c r="H382" s="54"/>
      <c r="I382" s="30">
        <v>51189</v>
      </c>
      <c r="J382" s="30">
        <f t="shared" si="185"/>
        <v>51189</v>
      </c>
      <c r="K382" s="10"/>
      <c r="L382" s="10"/>
      <c r="M382" s="10"/>
      <c r="N382" s="10"/>
      <c r="O382" s="11"/>
      <c r="P382" s="11"/>
      <c r="Q382" s="12"/>
      <c r="R382" s="11"/>
      <c r="S382" s="12"/>
      <c r="T382" s="11"/>
      <c r="U382" s="11"/>
      <c r="V382" s="11"/>
      <c r="W382" s="11"/>
      <c r="X382" s="11"/>
      <c r="Y382" s="11"/>
    </row>
    <row r="383" spans="1:25" ht="19.5" customHeight="1">
      <c r="A383" s="28">
        <v>383</v>
      </c>
      <c r="B383" s="350"/>
      <c r="C383" s="58">
        <v>1629</v>
      </c>
      <c r="D383" s="52" t="s">
        <v>87</v>
      </c>
      <c r="E383" s="54"/>
      <c r="F383" s="54"/>
      <c r="G383" s="54"/>
      <c r="H383" s="54"/>
      <c r="I383" s="30">
        <f>ROUND(SUM(I377:I382),0)</f>
        <v>51189</v>
      </c>
      <c r="J383" s="30">
        <f t="shared" si="185"/>
        <v>51189</v>
      </c>
      <c r="K383" s="10"/>
      <c r="L383" s="10"/>
      <c r="M383" s="10"/>
      <c r="N383" s="10"/>
      <c r="O383" s="11"/>
      <c r="P383" s="11"/>
      <c r="Q383" s="12"/>
      <c r="R383" s="11"/>
      <c r="S383" s="12"/>
      <c r="T383" s="11"/>
      <c r="U383" s="11"/>
      <c r="V383" s="11"/>
      <c r="W383" s="11"/>
      <c r="X383" s="11"/>
      <c r="Y383" s="11"/>
    </row>
    <row r="384" spans="1:25" ht="30" customHeight="1">
      <c r="A384" s="28"/>
      <c r="B384" s="10"/>
      <c r="C384" s="68"/>
      <c r="D384" s="67" t="s">
        <v>142</v>
      </c>
      <c r="E384" s="10"/>
      <c r="F384" s="10"/>
      <c r="G384" s="10"/>
      <c r="H384" s="10"/>
      <c r="I384" s="10"/>
      <c r="J384" s="10"/>
      <c r="K384" s="10"/>
      <c r="L384" s="10"/>
      <c r="M384" s="10"/>
      <c r="N384" s="10"/>
      <c r="O384" s="11"/>
      <c r="P384" s="11"/>
      <c r="Q384" s="12"/>
      <c r="R384" s="11"/>
      <c r="S384" s="12"/>
      <c r="T384" s="11"/>
      <c r="U384" s="11"/>
      <c r="V384" s="11"/>
      <c r="W384" s="11"/>
      <c r="X384" s="11"/>
      <c r="Y384" s="11"/>
    </row>
    <row r="385" spans="1:25" ht="19.5" customHeight="1">
      <c r="A385" s="28">
        <v>385</v>
      </c>
      <c r="B385" s="350"/>
      <c r="C385" s="58">
        <v>1634</v>
      </c>
      <c r="D385" s="30" t="s">
        <v>84</v>
      </c>
      <c r="E385" s="54"/>
      <c r="F385" s="54"/>
      <c r="G385" s="54"/>
      <c r="H385" s="54"/>
      <c r="I385" s="30"/>
      <c r="J385" s="30">
        <f t="shared" ref="J385:J388" si="186">ROUND(I385,0)</f>
        <v>0</v>
      </c>
      <c r="K385" s="10"/>
      <c r="L385" s="10"/>
      <c r="M385" s="10"/>
      <c r="N385" s="10"/>
      <c r="O385" s="11"/>
      <c r="P385" s="11"/>
      <c r="Q385" s="12"/>
      <c r="R385" s="11"/>
      <c r="S385" s="12"/>
      <c r="T385" s="11"/>
      <c r="U385" s="11"/>
      <c r="V385" s="11"/>
      <c r="W385" s="11"/>
      <c r="X385" s="11"/>
      <c r="Y385" s="11"/>
    </row>
    <row r="386" spans="1:25" ht="19.5" customHeight="1">
      <c r="A386" s="28">
        <v>386</v>
      </c>
      <c r="B386" s="350"/>
      <c r="C386" s="58">
        <v>1635</v>
      </c>
      <c r="D386" s="30" t="s">
        <v>85</v>
      </c>
      <c r="E386" s="54"/>
      <c r="F386" s="54"/>
      <c r="G386" s="54"/>
      <c r="H386" s="54"/>
      <c r="I386" s="30"/>
      <c r="J386" s="30">
        <f t="shared" si="186"/>
        <v>0</v>
      </c>
      <c r="K386" s="10"/>
      <c r="L386" s="10"/>
      <c r="M386" s="10"/>
      <c r="N386" s="10"/>
      <c r="O386" s="11"/>
      <c r="P386" s="11"/>
      <c r="Q386" s="12"/>
      <c r="R386" s="11"/>
      <c r="S386" s="12"/>
      <c r="T386" s="11"/>
      <c r="U386" s="11"/>
      <c r="V386" s="11"/>
      <c r="W386" s="11"/>
      <c r="X386" s="11"/>
      <c r="Y386" s="11"/>
    </row>
    <row r="387" spans="1:25" ht="19.5" customHeight="1">
      <c r="A387" s="28">
        <v>387</v>
      </c>
      <c r="B387" s="350"/>
      <c r="C387" s="58">
        <v>1636</v>
      </c>
      <c r="D387" s="30" t="s">
        <v>86</v>
      </c>
      <c r="E387" s="54"/>
      <c r="F387" s="54"/>
      <c r="G387" s="54"/>
      <c r="H387" s="54"/>
      <c r="I387" s="30"/>
      <c r="J387" s="30">
        <f t="shared" si="186"/>
        <v>0</v>
      </c>
      <c r="K387" s="10"/>
      <c r="L387" s="10"/>
      <c r="M387" s="10"/>
      <c r="N387" s="10"/>
      <c r="O387" s="11"/>
      <c r="P387" s="11"/>
      <c r="Q387" s="12"/>
      <c r="R387" s="11"/>
      <c r="S387" s="12"/>
      <c r="T387" s="11"/>
      <c r="U387" s="11"/>
      <c r="V387" s="11"/>
      <c r="W387" s="11"/>
      <c r="X387" s="11"/>
      <c r="Y387" s="11"/>
    </row>
    <row r="388" spans="1:25" ht="19.5" customHeight="1">
      <c r="A388" s="28">
        <v>388</v>
      </c>
      <c r="B388" s="350"/>
      <c r="C388" s="58">
        <v>1639</v>
      </c>
      <c r="D388" s="52" t="s">
        <v>87</v>
      </c>
      <c r="E388" s="54"/>
      <c r="F388" s="54"/>
      <c r="G388" s="54"/>
      <c r="H388" s="54"/>
      <c r="I388" s="30">
        <f>ROUND(SUM(I385:I387),0)</f>
        <v>0</v>
      </c>
      <c r="J388" s="30">
        <f t="shared" si="186"/>
        <v>0</v>
      </c>
      <c r="K388" s="10"/>
      <c r="L388" s="10"/>
      <c r="M388" s="10"/>
      <c r="N388" s="10"/>
      <c r="O388" s="11"/>
      <c r="P388" s="11"/>
      <c r="Q388" s="12"/>
      <c r="R388" s="11"/>
      <c r="S388" s="12"/>
      <c r="T388" s="11"/>
      <c r="U388" s="11"/>
      <c r="V388" s="11"/>
      <c r="W388" s="11"/>
      <c r="X388" s="11"/>
      <c r="Y388" s="11"/>
    </row>
    <row r="389" spans="1:25" ht="30" customHeight="1">
      <c r="A389" s="28"/>
      <c r="B389" s="10"/>
      <c r="C389" s="68"/>
      <c r="D389" s="372" t="s">
        <v>143</v>
      </c>
      <c r="E389" s="352"/>
      <c r="F389" s="352"/>
      <c r="G389" s="352"/>
      <c r="H389" s="352"/>
      <c r="I389" s="352"/>
      <c r="J389" s="352"/>
      <c r="K389" s="10"/>
      <c r="L389" s="10"/>
      <c r="M389" s="10"/>
      <c r="N389" s="10"/>
      <c r="O389" s="11"/>
      <c r="P389" s="11"/>
      <c r="Q389" s="12"/>
      <c r="R389" s="11"/>
      <c r="S389" s="12"/>
      <c r="T389" s="11"/>
      <c r="U389" s="11"/>
      <c r="V389" s="11"/>
      <c r="W389" s="11"/>
      <c r="X389" s="11"/>
      <c r="Y389" s="11"/>
    </row>
    <row r="390" spans="1:25" ht="19.5" customHeight="1">
      <c r="A390" s="28">
        <v>390</v>
      </c>
      <c r="B390" s="350"/>
      <c r="C390" s="58">
        <v>1641</v>
      </c>
      <c r="D390" s="30" t="s">
        <v>89</v>
      </c>
      <c r="E390" s="54"/>
      <c r="F390" s="54"/>
      <c r="G390" s="54"/>
      <c r="H390" s="54"/>
      <c r="I390" s="30"/>
      <c r="J390" s="30">
        <f t="shared" ref="J390:J393" si="187">ROUND(I390,0)</f>
        <v>0</v>
      </c>
      <c r="K390" s="10"/>
      <c r="L390" s="10"/>
      <c r="M390" s="10"/>
      <c r="N390" s="10"/>
      <c r="O390" s="11"/>
      <c r="P390" s="11"/>
      <c r="Q390" s="12"/>
      <c r="R390" s="11"/>
      <c r="S390" s="12"/>
      <c r="T390" s="11"/>
      <c r="U390" s="11"/>
      <c r="V390" s="11"/>
      <c r="W390" s="11"/>
      <c r="X390" s="11"/>
      <c r="Y390" s="11"/>
    </row>
    <row r="391" spans="1:25" ht="19.5" customHeight="1">
      <c r="A391" s="28">
        <v>391</v>
      </c>
      <c r="B391" s="350"/>
      <c r="C391" s="58">
        <v>1642</v>
      </c>
      <c r="D391" s="30" t="s">
        <v>82</v>
      </c>
      <c r="E391" s="54"/>
      <c r="F391" s="54"/>
      <c r="G391" s="54"/>
      <c r="H391" s="54"/>
      <c r="I391" s="30"/>
      <c r="J391" s="30">
        <f t="shared" si="187"/>
        <v>0</v>
      </c>
      <c r="K391" s="10"/>
      <c r="L391" s="10"/>
      <c r="M391" s="10"/>
      <c r="N391" s="10"/>
      <c r="O391" s="11"/>
      <c r="P391" s="11"/>
      <c r="Q391" s="12"/>
      <c r="R391" s="11"/>
      <c r="S391" s="12"/>
      <c r="T391" s="11"/>
      <c r="U391" s="11"/>
      <c r="V391" s="11"/>
      <c r="W391" s="11"/>
      <c r="X391" s="11"/>
      <c r="Y391" s="11"/>
    </row>
    <row r="392" spans="1:25" ht="19.5" customHeight="1">
      <c r="A392" s="28">
        <v>392</v>
      </c>
      <c r="B392" s="350"/>
      <c r="C392" s="58">
        <v>1643</v>
      </c>
      <c r="D392" s="30" t="s">
        <v>83</v>
      </c>
      <c r="E392" s="54"/>
      <c r="F392" s="54"/>
      <c r="G392" s="54"/>
      <c r="H392" s="54"/>
      <c r="I392" s="30"/>
      <c r="J392" s="30">
        <f t="shared" si="187"/>
        <v>0</v>
      </c>
      <c r="K392" s="10"/>
      <c r="L392" s="10"/>
      <c r="M392" s="10"/>
      <c r="N392" s="10"/>
      <c r="O392" s="11"/>
      <c r="P392" s="11"/>
      <c r="Q392" s="12"/>
      <c r="R392" s="11"/>
      <c r="S392" s="12"/>
      <c r="T392" s="11"/>
      <c r="U392" s="11"/>
      <c r="V392" s="11"/>
      <c r="W392" s="11"/>
      <c r="X392" s="11"/>
      <c r="Y392" s="11"/>
    </row>
    <row r="393" spans="1:25" ht="19.5" customHeight="1">
      <c r="A393" s="28">
        <v>393</v>
      </c>
      <c r="B393" s="350"/>
      <c r="C393" s="58">
        <v>1649</v>
      </c>
      <c r="D393" s="52" t="s">
        <v>87</v>
      </c>
      <c r="E393" s="54"/>
      <c r="F393" s="54"/>
      <c r="G393" s="54"/>
      <c r="H393" s="54"/>
      <c r="I393" s="30">
        <f>ROUND(SUM(I390:I392),0)</f>
        <v>0</v>
      </c>
      <c r="J393" s="30">
        <f t="shared" si="187"/>
        <v>0</v>
      </c>
      <c r="K393" s="10"/>
      <c r="L393" s="10"/>
      <c r="M393" s="10"/>
      <c r="N393" s="10"/>
      <c r="O393" s="11"/>
      <c r="P393" s="11"/>
      <c r="Q393" s="12"/>
      <c r="R393" s="11"/>
      <c r="S393" s="12"/>
      <c r="T393" s="11"/>
      <c r="U393" s="11"/>
      <c r="V393" s="11"/>
      <c r="W393" s="11"/>
      <c r="X393" s="11"/>
      <c r="Y393" s="11"/>
    </row>
    <row r="394" spans="1:25" ht="30" customHeight="1">
      <c r="A394" s="28"/>
      <c r="B394" s="10"/>
      <c r="C394" s="367"/>
      <c r="D394" s="372" t="s">
        <v>144</v>
      </c>
      <c r="E394" s="352"/>
      <c r="F394" s="352"/>
      <c r="G394" s="352"/>
      <c r="H394" s="352"/>
      <c r="I394" s="352"/>
      <c r="J394" s="352"/>
      <c r="K394" s="10"/>
      <c r="L394" s="10"/>
      <c r="M394" s="10"/>
      <c r="N394" s="10"/>
      <c r="O394" s="11"/>
      <c r="P394" s="11"/>
      <c r="Q394" s="12"/>
      <c r="R394" s="11"/>
      <c r="S394" s="12"/>
      <c r="T394" s="11"/>
      <c r="U394" s="11"/>
      <c r="V394" s="11"/>
      <c r="W394" s="11"/>
      <c r="X394" s="11"/>
      <c r="Y394" s="11"/>
    </row>
    <row r="395" spans="1:25" ht="19.5" customHeight="1">
      <c r="A395" s="28">
        <v>395</v>
      </c>
      <c r="B395" s="350"/>
      <c r="C395" s="58">
        <v>1654</v>
      </c>
      <c r="D395" s="30" t="s">
        <v>84</v>
      </c>
      <c r="E395" s="54"/>
      <c r="F395" s="54"/>
      <c r="G395" s="54"/>
      <c r="H395" s="54"/>
      <c r="I395" s="30">
        <v>36573</v>
      </c>
      <c r="J395" s="30">
        <f t="shared" ref="J395:J398" si="188">ROUND(I395,0)</f>
        <v>36573</v>
      </c>
      <c r="K395" s="10"/>
      <c r="L395" s="10"/>
      <c r="M395" s="10"/>
      <c r="N395" s="10"/>
      <c r="O395" s="11"/>
      <c r="P395" s="11"/>
      <c r="Q395" s="12"/>
      <c r="R395" s="11"/>
      <c r="S395" s="12"/>
      <c r="T395" s="11"/>
      <c r="U395" s="11"/>
      <c r="V395" s="11"/>
      <c r="W395" s="11"/>
      <c r="X395" s="11"/>
      <c r="Y395" s="11"/>
    </row>
    <row r="396" spans="1:25" ht="19.5" customHeight="1">
      <c r="A396" s="28">
        <v>396</v>
      </c>
      <c r="B396" s="350"/>
      <c r="C396" s="58">
        <v>1655</v>
      </c>
      <c r="D396" s="30" t="s">
        <v>85</v>
      </c>
      <c r="E396" s="54"/>
      <c r="F396" s="54"/>
      <c r="G396" s="54"/>
      <c r="H396" s="54"/>
      <c r="I396" s="30">
        <v>1385</v>
      </c>
      <c r="J396" s="30">
        <f t="shared" si="188"/>
        <v>1385</v>
      </c>
      <c r="K396" s="10"/>
      <c r="L396" s="10"/>
      <c r="M396" s="10"/>
      <c r="N396" s="10"/>
      <c r="O396" s="11"/>
      <c r="P396" s="11"/>
      <c r="Q396" s="12"/>
      <c r="R396" s="11"/>
      <c r="S396" s="12"/>
      <c r="T396" s="11"/>
      <c r="U396" s="11"/>
      <c r="V396" s="11"/>
      <c r="W396" s="11"/>
      <c r="X396" s="11"/>
      <c r="Y396" s="11"/>
    </row>
    <row r="397" spans="1:25" ht="19.5" customHeight="1">
      <c r="A397" s="28">
        <v>397</v>
      </c>
      <c r="B397" s="350"/>
      <c r="C397" s="58">
        <v>1656</v>
      </c>
      <c r="D397" s="30" t="s">
        <v>86</v>
      </c>
      <c r="E397" s="54"/>
      <c r="F397" s="54"/>
      <c r="G397" s="54"/>
      <c r="H397" s="54"/>
      <c r="I397" s="30"/>
      <c r="J397" s="30">
        <f t="shared" si="188"/>
        <v>0</v>
      </c>
      <c r="K397" s="10"/>
      <c r="L397" s="10"/>
      <c r="M397" s="10"/>
      <c r="N397" s="10"/>
      <c r="O397" s="11"/>
      <c r="P397" s="11"/>
      <c r="Q397" s="12"/>
      <c r="R397" s="11"/>
      <c r="S397" s="12"/>
      <c r="T397" s="11"/>
      <c r="U397" s="11"/>
      <c r="V397" s="11"/>
      <c r="W397" s="11"/>
      <c r="X397" s="11"/>
      <c r="Y397" s="11"/>
    </row>
    <row r="398" spans="1:25" ht="19.5" customHeight="1">
      <c r="A398" s="28">
        <v>398</v>
      </c>
      <c r="B398" s="350"/>
      <c r="C398" s="58">
        <v>1659</v>
      </c>
      <c r="D398" s="52" t="s">
        <v>87</v>
      </c>
      <c r="E398" s="54"/>
      <c r="F398" s="54"/>
      <c r="G398" s="54"/>
      <c r="H398" s="54"/>
      <c r="I398" s="30">
        <f>ROUND(SUM(I395:I397),0)</f>
        <v>37958</v>
      </c>
      <c r="J398" s="30">
        <f t="shared" si="188"/>
        <v>37958</v>
      </c>
      <c r="K398" s="10"/>
      <c r="L398" s="10"/>
      <c r="M398" s="10"/>
      <c r="N398" s="10"/>
      <c r="O398" s="11"/>
      <c r="P398" s="11"/>
      <c r="Q398" s="12"/>
      <c r="R398" s="11"/>
      <c r="S398" s="12"/>
      <c r="T398" s="11"/>
      <c r="U398" s="11"/>
      <c r="V398" s="11"/>
      <c r="W398" s="11"/>
      <c r="X398" s="11"/>
      <c r="Y398" s="11"/>
    </row>
    <row r="399" spans="1:25" ht="24.75" customHeight="1">
      <c r="A399" s="28"/>
      <c r="B399" s="10"/>
      <c r="C399" s="371"/>
      <c r="D399" s="67" t="s">
        <v>145</v>
      </c>
      <c r="E399" s="10"/>
      <c r="F399" s="10"/>
      <c r="G399" s="10"/>
      <c r="H399" s="10"/>
      <c r="I399" s="10"/>
      <c r="J399" s="10"/>
      <c r="K399" s="10"/>
      <c r="L399" s="10"/>
      <c r="M399" s="10"/>
      <c r="N399" s="10"/>
      <c r="O399" s="11"/>
      <c r="P399" s="11"/>
      <c r="Q399" s="12"/>
      <c r="R399" s="11"/>
      <c r="S399" s="12"/>
      <c r="T399" s="11"/>
      <c r="U399" s="11"/>
      <c r="V399" s="11"/>
      <c r="W399" s="11"/>
      <c r="X399" s="11"/>
      <c r="Y399" s="11"/>
    </row>
    <row r="400" spans="1:25" ht="19.5" customHeight="1">
      <c r="A400" s="28">
        <v>400</v>
      </c>
      <c r="B400" s="350"/>
      <c r="C400" s="58">
        <v>1661</v>
      </c>
      <c r="D400" s="30" t="s">
        <v>145</v>
      </c>
      <c r="E400" s="54"/>
      <c r="F400" s="54"/>
      <c r="G400" s="54"/>
      <c r="H400" s="54"/>
      <c r="I400" s="30"/>
      <c r="J400" s="30">
        <f>ROUND(I400,0)</f>
        <v>0</v>
      </c>
      <c r="K400" s="10"/>
      <c r="L400" s="10"/>
      <c r="M400" s="10"/>
      <c r="N400" s="10"/>
      <c r="O400" s="11"/>
      <c r="P400" s="11"/>
      <c r="Q400" s="12"/>
      <c r="R400" s="11"/>
      <c r="S400" s="12"/>
      <c r="T400" s="11"/>
      <c r="U400" s="11"/>
      <c r="V400" s="11"/>
      <c r="W400" s="11"/>
      <c r="X400" s="11"/>
      <c r="Y400" s="11"/>
    </row>
    <row r="401" spans="1:25" ht="38.25" customHeight="1">
      <c r="A401" s="28"/>
      <c r="B401" s="70"/>
      <c r="C401" s="371"/>
      <c r="D401" s="67" t="s">
        <v>146</v>
      </c>
      <c r="E401" s="10"/>
      <c r="F401" s="10"/>
      <c r="G401" s="10"/>
      <c r="H401" s="10"/>
      <c r="I401" s="10"/>
      <c r="J401" s="10"/>
      <c r="K401" s="10"/>
      <c r="L401" s="10"/>
      <c r="M401" s="10"/>
      <c r="N401" s="10"/>
      <c r="O401" s="11"/>
      <c r="P401" s="11"/>
      <c r="Q401" s="12"/>
      <c r="R401" s="11"/>
      <c r="S401" s="12"/>
      <c r="T401" s="11"/>
      <c r="U401" s="11"/>
      <c r="V401" s="11"/>
      <c r="W401" s="11"/>
      <c r="X401" s="11"/>
      <c r="Y401" s="11"/>
    </row>
    <row r="402" spans="1:25" ht="19.5" customHeight="1">
      <c r="A402" s="28">
        <v>402</v>
      </c>
      <c r="B402" s="71"/>
      <c r="C402" s="58">
        <v>1664</v>
      </c>
      <c r="D402" s="30" t="s">
        <v>89</v>
      </c>
      <c r="E402" s="54"/>
      <c r="F402" s="54"/>
      <c r="G402" s="54"/>
      <c r="H402" s="54"/>
      <c r="I402" s="30"/>
      <c r="J402" s="30">
        <f t="shared" ref="J402:J406" si="189">ROUND(I402,0)</f>
        <v>0</v>
      </c>
      <c r="K402" s="10"/>
      <c r="L402" s="10"/>
      <c r="M402" s="10"/>
      <c r="N402" s="10"/>
      <c r="O402" s="11"/>
      <c r="P402" s="11"/>
      <c r="Q402" s="12"/>
      <c r="R402" s="11"/>
      <c r="S402" s="12"/>
      <c r="T402" s="11"/>
      <c r="U402" s="11"/>
      <c r="V402" s="11"/>
      <c r="W402" s="11"/>
      <c r="X402" s="11"/>
      <c r="Y402" s="11"/>
    </row>
    <row r="403" spans="1:25" ht="19.5" customHeight="1">
      <c r="A403" s="28">
        <v>403</v>
      </c>
      <c r="B403" s="71"/>
      <c r="C403" s="58">
        <v>1665</v>
      </c>
      <c r="D403" s="30" t="s">
        <v>82</v>
      </c>
      <c r="E403" s="54"/>
      <c r="F403" s="54"/>
      <c r="G403" s="54"/>
      <c r="H403" s="54"/>
      <c r="I403" s="30"/>
      <c r="J403" s="30">
        <f t="shared" si="189"/>
        <v>0</v>
      </c>
      <c r="K403" s="10"/>
      <c r="L403" s="10"/>
      <c r="M403" s="10"/>
      <c r="N403" s="10"/>
      <c r="O403" s="11"/>
      <c r="P403" s="11"/>
      <c r="Q403" s="12"/>
      <c r="R403" s="11"/>
      <c r="S403" s="12"/>
      <c r="T403" s="11"/>
      <c r="U403" s="11"/>
      <c r="V403" s="11"/>
      <c r="W403" s="11"/>
      <c r="X403" s="11"/>
      <c r="Y403" s="11"/>
    </row>
    <row r="404" spans="1:25" ht="19.5" customHeight="1">
      <c r="A404" s="28">
        <v>404</v>
      </c>
      <c r="B404" s="71"/>
      <c r="C404" s="58">
        <v>1666</v>
      </c>
      <c r="D404" s="30" t="s">
        <v>83</v>
      </c>
      <c r="E404" s="54"/>
      <c r="F404" s="54"/>
      <c r="G404" s="54"/>
      <c r="H404" s="54"/>
      <c r="I404" s="30">
        <v>37611</v>
      </c>
      <c r="J404" s="30">
        <f t="shared" si="189"/>
        <v>37611</v>
      </c>
      <c r="K404" s="10"/>
      <c r="L404" s="10"/>
      <c r="M404" s="10"/>
      <c r="N404" s="10"/>
      <c r="O404" s="11"/>
      <c r="P404" s="11"/>
      <c r="Q404" s="12"/>
      <c r="R404" s="11"/>
      <c r="S404" s="12"/>
      <c r="T404" s="11"/>
      <c r="U404" s="11"/>
      <c r="V404" s="11"/>
      <c r="W404" s="11"/>
      <c r="X404" s="11"/>
      <c r="Y404" s="11"/>
    </row>
    <row r="405" spans="1:25" ht="19.5" customHeight="1">
      <c r="A405" s="28">
        <v>405</v>
      </c>
      <c r="B405" s="71"/>
      <c r="C405" s="58">
        <v>1667</v>
      </c>
      <c r="D405" s="30" t="s">
        <v>84</v>
      </c>
      <c r="E405" s="54"/>
      <c r="F405" s="54"/>
      <c r="G405" s="54"/>
      <c r="H405" s="54"/>
      <c r="I405" s="30"/>
      <c r="J405" s="30">
        <f t="shared" si="189"/>
        <v>0</v>
      </c>
      <c r="K405" s="10"/>
      <c r="L405" s="10"/>
      <c r="M405" s="10"/>
      <c r="N405" s="10"/>
      <c r="O405" s="11"/>
      <c r="P405" s="11"/>
      <c r="Q405" s="12"/>
      <c r="R405" s="11"/>
      <c r="S405" s="12"/>
      <c r="T405" s="11"/>
      <c r="U405" s="11"/>
      <c r="V405" s="11"/>
      <c r="W405" s="11"/>
      <c r="X405" s="11"/>
      <c r="Y405" s="11"/>
    </row>
    <row r="406" spans="1:25" ht="19.5" customHeight="1">
      <c r="A406" s="28">
        <v>406</v>
      </c>
      <c r="B406" s="71"/>
      <c r="C406" s="58">
        <v>1669</v>
      </c>
      <c r="D406" s="52" t="s">
        <v>87</v>
      </c>
      <c r="E406" s="54"/>
      <c r="F406" s="54"/>
      <c r="G406" s="54"/>
      <c r="H406" s="54"/>
      <c r="I406" s="30">
        <f>ROUND(SUM(I402:I405),0)</f>
        <v>37611</v>
      </c>
      <c r="J406" s="30">
        <f t="shared" si="189"/>
        <v>37611</v>
      </c>
      <c r="K406" s="10"/>
      <c r="L406" s="10"/>
      <c r="M406" s="10"/>
      <c r="N406" s="10"/>
      <c r="O406" s="11"/>
      <c r="P406" s="11"/>
      <c r="Q406" s="12"/>
      <c r="R406" s="11"/>
      <c r="S406" s="12"/>
      <c r="T406" s="11"/>
      <c r="U406" s="11"/>
      <c r="V406" s="11"/>
      <c r="W406" s="11"/>
      <c r="X406" s="11"/>
      <c r="Y406" s="11"/>
    </row>
    <row r="407" spans="1:25" ht="26.25" customHeight="1">
      <c r="A407" s="28"/>
      <c r="B407" s="10"/>
      <c r="C407" s="371"/>
      <c r="D407" s="67" t="s">
        <v>147</v>
      </c>
      <c r="E407" s="10"/>
      <c r="F407" s="10"/>
      <c r="G407" s="10"/>
      <c r="H407" s="10"/>
      <c r="I407" s="10"/>
      <c r="J407" s="10"/>
      <c r="K407" s="10"/>
      <c r="L407" s="10"/>
      <c r="M407" s="10"/>
      <c r="N407" s="10"/>
      <c r="O407" s="11"/>
      <c r="P407" s="11"/>
      <c r="Q407" s="12"/>
      <c r="R407" s="11"/>
      <c r="S407" s="12"/>
      <c r="T407" s="11"/>
      <c r="U407" s="11"/>
      <c r="V407" s="11"/>
      <c r="W407" s="11"/>
      <c r="X407" s="11"/>
      <c r="Y407" s="11"/>
    </row>
    <row r="408" spans="1:25" ht="19.5" customHeight="1">
      <c r="A408" s="28">
        <v>408</v>
      </c>
      <c r="B408" s="350"/>
      <c r="C408" s="58">
        <v>1672</v>
      </c>
      <c r="D408" s="30" t="s">
        <v>148</v>
      </c>
      <c r="E408" s="54"/>
      <c r="F408" s="54"/>
      <c r="G408" s="54"/>
      <c r="H408" s="54"/>
      <c r="I408" s="30">
        <v>3041337</v>
      </c>
      <c r="J408" s="30">
        <f t="shared" ref="J408:J411" si="190">ROUND(I408,0)</f>
        <v>3041337</v>
      </c>
      <c r="K408" s="10"/>
      <c r="L408" s="10"/>
      <c r="M408" s="10"/>
      <c r="N408" s="10"/>
      <c r="O408" s="11"/>
      <c r="P408" s="11"/>
      <c r="Q408" s="12"/>
      <c r="R408" s="11"/>
      <c r="S408" s="12"/>
      <c r="T408" s="11"/>
      <c r="U408" s="11"/>
      <c r="V408" s="11"/>
      <c r="W408" s="11"/>
      <c r="X408" s="11"/>
      <c r="Y408" s="11"/>
    </row>
    <row r="409" spans="1:25" ht="19.5" customHeight="1">
      <c r="A409" s="28">
        <v>409</v>
      </c>
      <c r="B409" s="350"/>
      <c r="C409" s="58">
        <v>1673</v>
      </c>
      <c r="D409" s="30" t="s">
        <v>149</v>
      </c>
      <c r="E409" s="54"/>
      <c r="F409" s="54"/>
      <c r="G409" s="54"/>
      <c r="H409" s="54"/>
      <c r="I409" s="30"/>
      <c r="J409" s="30">
        <f t="shared" si="190"/>
        <v>0</v>
      </c>
      <c r="K409" s="10"/>
      <c r="L409" s="10"/>
      <c r="M409" s="10"/>
      <c r="N409" s="10"/>
      <c r="O409" s="11"/>
      <c r="P409" s="11"/>
      <c r="Q409" s="12"/>
      <c r="R409" s="11"/>
      <c r="S409" s="12"/>
      <c r="T409" s="11"/>
      <c r="U409" s="11"/>
      <c r="V409" s="11"/>
      <c r="W409" s="11"/>
      <c r="X409" s="11"/>
      <c r="Y409" s="11"/>
    </row>
    <row r="410" spans="1:25" ht="19.5" customHeight="1">
      <c r="A410" s="28">
        <v>410</v>
      </c>
      <c r="B410" s="350"/>
      <c r="C410" s="58">
        <v>1674</v>
      </c>
      <c r="D410" s="30" t="s">
        <v>150</v>
      </c>
      <c r="E410" s="54"/>
      <c r="F410" s="54"/>
      <c r="G410" s="54"/>
      <c r="H410" s="54"/>
      <c r="I410" s="30"/>
      <c r="J410" s="30">
        <f t="shared" si="190"/>
        <v>0</v>
      </c>
      <c r="K410" s="10"/>
      <c r="L410" s="10"/>
      <c r="M410" s="10"/>
      <c r="N410" s="10"/>
      <c r="O410" s="11"/>
      <c r="P410" s="11"/>
      <c r="Q410" s="12"/>
      <c r="R410" s="11"/>
      <c r="S410" s="12"/>
      <c r="T410" s="11"/>
      <c r="U410" s="11"/>
      <c r="V410" s="11"/>
      <c r="W410" s="11"/>
      <c r="X410" s="11"/>
      <c r="Y410" s="11"/>
    </row>
    <row r="411" spans="1:25" ht="19.5" customHeight="1">
      <c r="A411" s="28">
        <v>411</v>
      </c>
      <c r="B411" s="350"/>
      <c r="C411" s="58">
        <v>1679</v>
      </c>
      <c r="D411" s="52" t="s">
        <v>87</v>
      </c>
      <c r="E411" s="54"/>
      <c r="F411" s="54"/>
      <c r="G411" s="54"/>
      <c r="H411" s="54"/>
      <c r="I411" s="30">
        <f>ROUND(SUM(I408:I410),0)</f>
        <v>3041337</v>
      </c>
      <c r="J411" s="30">
        <f t="shared" si="190"/>
        <v>3041337</v>
      </c>
      <c r="K411" s="10"/>
      <c r="L411" s="10"/>
      <c r="M411" s="10"/>
      <c r="N411" s="10"/>
      <c r="O411" s="11"/>
      <c r="P411" s="11"/>
      <c r="Q411" s="12"/>
      <c r="R411" s="11"/>
      <c r="S411" s="12"/>
      <c r="T411" s="11"/>
      <c r="U411" s="11"/>
      <c r="V411" s="11"/>
      <c r="W411" s="11"/>
      <c r="X411" s="11"/>
      <c r="Y411" s="11"/>
    </row>
    <row r="412" spans="1:25" ht="24.75" customHeight="1">
      <c r="A412" s="28"/>
      <c r="B412" s="10"/>
      <c r="C412" s="367"/>
      <c r="D412" s="67" t="s">
        <v>151</v>
      </c>
      <c r="E412" s="10"/>
      <c r="F412" s="10"/>
      <c r="G412" s="10"/>
      <c r="H412" s="10"/>
      <c r="I412" s="10"/>
      <c r="J412" s="10"/>
      <c r="K412" s="10"/>
      <c r="L412" s="10"/>
      <c r="M412" s="10"/>
      <c r="N412" s="10"/>
      <c r="O412" s="11"/>
      <c r="P412" s="11"/>
      <c r="Q412" s="12"/>
      <c r="R412" s="11"/>
      <c r="S412" s="12"/>
      <c r="T412" s="11"/>
      <c r="U412" s="11"/>
      <c r="V412" s="11"/>
      <c r="W412" s="11"/>
      <c r="X412" s="11"/>
      <c r="Y412" s="11"/>
    </row>
    <row r="413" spans="1:25" ht="19.5" customHeight="1">
      <c r="A413" s="28">
        <v>413</v>
      </c>
      <c r="B413" s="350"/>
      <c r="C413" s="58">
        <v>1681</v>
      </c>
      <c r="D413" s="30" t="s">
        <v>152</v>
      </c>
      <c r="E413" s="54"/>
      <c r="F413" s="54"/>
      <c r="G413" s="54"/>
      <c r="H413" s="54"/>
      <c r="I413" s="30"/>
      <c r="J413" s="30">
        <f t="shared" ref="J413:J419" si="191">ROUND(I413,0)</f>
        <v>0</v>
      </c>
      <c r="K413" s="72" t="str">
        <f t="shared" ref="K413:K414" si="192">IF(I413&gt;0,"Maintain DESE's rental lease schedule","")</f>
        <v/>
      </c>
      <c r="L413" s="10"/>
      <c r="M413" s="10"/>
      <c r="N413" s="10"/>
      <c r="O413" s="11"/>
      <c r="P413" s="11"/>
      <c r="Q413" s="12"/>
      <c r="R413" s="11"/>
      <c r="S413" s="12"/>
      <c r="T413" s="11"/>
      <c r="U413" s="11"/>
      <c r="V413" s="11"/>
      <c r="W413" s="11"/>
      <c r="X413" s="11"/>
      <c r="Y413" s="11"/>
    </row>
    <row r="414" spans="1:25" ht="19.5" customHeight="1">
      <c r="A414" s="28">
        <v>414</v>
      </c>
      <c r="B414" s="350"/>
      <c r="C414" s="58">
        <v>1682</v>
      </c>
      <c r="D414" s="30" t="s">
        <v>153</v>
      </c>
      <c r="E414" s="54"/>
      <c r="F414" s="54"/>
      <c r="G414" s="54"/>
      <c r="H414" s="54"/>
      <c r="I414" s="30"/>
      <c r="J414" s="30">
        <f t="shared" si="191"/>
        <v>0</v>
      </c>
      <c r="K414" s="72" t="str">
        <f t="shared" si="192"/>
        <v/>
      </c>
      <c r="L414" s="10"/>
      <c r="M414" s="10"/>
      <c r="N414" s="10"/>
      <c r="O414" s="11"/>
      <c r="P414" s="11"/>
      <c r="Q414" s="12"/>
      <c r="R414" s="11"/>
      <c r="S414" s="12"/>
      <c r="T414" s="11"/>
      <c r="U414" s="11"/>
      <c r="V414" s="11"/>
      <c r="W414" s="11"/>
      <c r="X414" s="11"/>
      <c r="Y414" s="11"/>
    </row>
    <row r="415" spans="1:25" ht="19.5" customHeight="1">
      <c r="A415" s="28">
        <v>415</v>
      </c>
      <c r="B415" s="350"/>
      <c r="C415" s="58">
        <v>1683</v>
      </c>
      <c r="D415" s="30" t="s">
        <v>154</v>
      </c>
      <c r="E415" s="54"/>
      <c r="F415" s="54"/>
      <c r="G415" s="54"/>
      <c r="H415" s="54"/>
      <c r="I415" s="30"/>
      <c r="J415" s="30">
        <f t="shared" si="191"/>
        <v>0</v>
      </c>
      <c r="K415" s="10"/>
      <c r="L415" s="10"/>
      <c r="M415" s="10"/>
      <c r="N415" s="10"/>
      <c r="O415" s="11"/>
      <c r="P415" s="11"/>
      <c r="Q415" s="12"/>
      <c r="R415" s="11"/>
      <c r="S415" s="12"/>
      <c r="T415" s="11"/>
      <c r="U415" s="11"/>
      <c r="V415" s="11"/>
      <c r="W415" s="11"/>
      <c r="X415" s="11"/>
      <c r="Y415" s="11"/>
    </row>
    <row r="416" spans="1:25" ht="19.5" customHeight="1">
      <c r="A416" s="28">
        <v>416</v>
      </c>
      <c r="B416" s="350"/>
      <c r="C416" s="62">
        <v>1684</v>
      </c>
      <c r="D416" s="46" t="s">
        <v>155</v>
      </c>
      <c r="E416" s="54"/>
      <c r="F416" s="54"/>
      <c r="G416" s="54"/>
      <c r="H416" s="54"/>
      <c r="I416" s="30"/>
      <c r="J416" s="30">
        <f t="shared" si="191"/>
        <v>0</v>
      </c>
      <c r="K416" s="10"/>
      <c r="L416" s="10"/>
      <c r="M416" s="10"/>
      <c r="N416" s="10"/>
      <c r="O416" s="11"/>
      <c r="P416" s="11"/>
      <c r="Q416" s="12"/>
      <c r="R416" s="11"/>
      <c r="S416" s="12"/>
      <c r="T416" s="11"/>
      <c r="U416" s="11"/>
      <c r="V416" s="11"/>
      <c r="W416" s="11"/>
      <c r="X416" s="11"/>
      <c r="Y416" s="11"/>
    </row>
    <row r="417" spans="1:25" ht="19.5" customHeight="1">
      <c r="A417" s="28">
        <v>417</v>
      </c>
      <c r="B417" s="350"/>
      <c r="C417" s="62">
        <v>1685</v>
      </c>
      <c r="D417" s="46" t="s">
        <v>156</v>
      </c>
      <c r="E417" s="54"/>
      <c r="F417" s="54"/>
      <c r="G417" s="54"/>
      <c r="H417" s="54"/>
      <c r="I417" s="30"/>
      <c r="J417" s="30">
        <f t="shared" si="191"/>
        <v>0</v>
      </c>
      <c r="K417" s="10"/>
      <c r="L417" s="10"/>
      <c r="M417" s="10"/>
      <c r="N417" s="10"/>
      <c r="O417" s="11"/>
      <c r="P417" s="11"/>
      <c r="Q417" s="12"/>
      <c r="R417" s="11"/>
      <c r="S417" s="12"/>
      <c r="T417" s="11"/>
      <c r="U417" s="11"/>
      <c r="V417" s="11"/>
      <c r="W417" s="11"/>
      <c r="X417" s="11"/>
      <c r="Y417" s="11"/>
    </row>
    <row r="418" spans="1:25" ht="19.5" customHeight="1">
      <c r="A418" s="28">
        <v>418</v>
      </c>
      <c r="B418" s="73"/>
      <c r="C418" s="62">
        <v>1686</v>
      </c>
      <c r="D418" s="46" t="s">
        <v>157</v>
      </c>
      <c r="E418" s="54"/>
      <c r="F418" s="54"/>
      <c r="G418" s="54"/>
      <c r="H418" s="54"/>
      <c r="I418" s="30"/>
      <c r="J418" s="30">
        <f t="shared" si="191"/>
        <v>0</v>
      </c>
      <c r="K418" s="10"/>
      <c r="L418" s="10"/>
      <c r="M418" s="10"/>
      <c r="N418" s="10"/>
      <c r="O418" s="11"/>
      <c r="P418" s="11"/>
      <c r="Q418" s="12"/>
      <c r="R418" s="11"/>
      <c r="S418" s="12"/>
      <c r="T418" s="11"/>
      <c r="U418" s="11"/>
      <c r="V418" s="11"/>
      <c r="W418" s="11"/>
      <c r="X418" s="11"/>
      <c r="Y418" s="11"/>
    </row>
    <row r="419" spans="1:25" ht="19.5" customHeight="1">
      <c r="A419" s="28">
        <v>419</v>
      </c>
      <c r="B419" s="350"/>
      <c r="C419" s="58">
        <v>1689</v>
      </c>
      <c r="D419" s="52" t="s">
        <v>87</v>
      </c>
      <c r="E419" s="54"/>
      <c r="F419" s="54"/>
      <c r="G419" s="54"/>
      <c r="H419" s="54"/>
      <c r="I419" s="30">
        <f>ROUND(SUM(I413:I418),0)</f>
        <v>0</v>
      </c>
      <c r="J419" s="30">
        <f t="shared" si="191"/>
        <v>0</v>
      </c>
      <c r="K419" s="10"/>
      <c r="L419" s="10"/>
      <c r="M419" s="10"/>
      <c r="N419" s="10"/>
      <c r="O419" s="11"/>
      <c r="P419" s="11"/>
      <c r="Q419" s="12"/>
      <c r="R419" s="11"/>
      <c r="S419" s="12"/>
      <c r="T419" s="11"/>
      <c r="U419" s="11"/>
      <c r="V419" s="11"/>
      <c r="W419" s="11"/>
      <c r="X419" s="11"/>
      <c r="Y419" s="11"/>
    </row>
    <row r="420" spans="1:25" ht="24.75" customHeight="1">
      <c r="A420" s="28"/>
      <c r="B420" s="10"/>
      <c r="C420" s="367"/>
      <c r="D420" s="67" t="s">
        <v>158</v>
      </c>
      <c r="E420" s="10"/>
      <c r="F420" s="10"/>
      <c r="G420" s="10"/>
      <c r="H420" s="10"/>
      <c r="I420" s="10"/>
      <c r="J420" s="10"/>
      <c r="K420" s="10"/>
      <c r="L420" s="10"/>
      <c r="M420" s="10"/>
      <c r="N420" s="10"/>
      <c r="O420" s="11"/>
      <c r="P420" s="11"/>
      <c r="Q420" s="12"/>
      <c r="R420" s="11"/>
      <c r="S420" s="12"/>
      <c r="T420" s="11"/>
      <c r="U420" s="11"/>
      <c r="V420" s="11"/>
      <c r="W420" s="11"/>
      <c r="X420" s="11"/>
      <c r="Y420" s="11"/>
    </row>
    <row r="421" spans="1:25" ht="19.5" customHeight="1">
      <c r="A421" s="28">
        <v>421</v>
      </c>
      <c r="B421" s="350"/>
      <c r="C421" s="62">
        <v>1701</v>
      </c>
      <c r="D421" s="46" t="s">
        <v>89</v>
      </c>
      <c r="E421" s="30"/>
      <c r="F421" s="30"/>
      <c r="G421" s="30"/>
      <c r="H421" s="30"/>
      <c r="I421" s="30"/>
      <c r="J421" s="30">
        <f t="shared" ref="J421:J427" si="193">ROUND(SUM(E421:I421),0)</f>
        <v>0</v>
      </c>
      <c r="K421" s="10"/>
      <c r="L421" s="10"/>
      <c r="M421" s="10"/>
      <c r="N421" s="10"/>
      <c r="O421" s="11"/>
      <c r="P421" s="11"/>
      <c r="Q421" s="12"/>
      <c r="R421" s="11"/>
      <c r="S421" s="12"/>
      <c r="T421" s="11"/>
      <c r="U421" s="11"/>
      <c r="V421" s="11"/>
      <c r="W421" s="11"/>
      <c r="X421" s="11"/>
      <c r="Y421" s="11"/>
    </row>
    <row r="422" spans="1:25" ht="19.5" customHeight="1">
      <c r="A422" s="28">
        <v>422</v>
      </c>
      <c r="B422" s="350"/>
      <c r="C422" s="62">
        <v>1702</v>
      </c>
      <c r="D422" s="46" t="s">
        <v>82</v>
      </c>
      <c r="E422" s="30"/>
      <c r="F422" s="30"/>
      <c r="G422" s="30"/>
      <c r="H422" s="30"/>
      <c r="I422" s="30"/>
      <c r="J422" s="30">
        <f t="shared" si="193"/>
        <v>0</v>
      </c>
      <c r="K422" s="10"/>
      <c r="L422" s="10"/>
      <c r="M422" s="10"/>
      <c r="N422" s="10"/>
      <c r="O422" s="11"/>
      <c r="P422" s="11"/>
      <c r="Q422" s="12"/>
      <c r="R422" s="11"/>
      <c r="S422" s="12"/>
      <c r="T422" s="11"/>
      <c r="U422" s="11"/>
      <c r="V422" s="11"/>
      <c r="W422" s="11"/>
      <c r="X422" s="11"/>
      <c r="Y422" s="11"/>
    </row>
    <row r="423" spans="1:25" ht="19.5" customHeight="1">
      <c r="A423" s="28">
        <v>423</v>
      </c>
      <c r="B423" s="350"/>
      <c r="C423" s="62">
        <v>1703</v>
      </c>
      <c r="D423" s="46" t="s">
        <v>83</v>
      </c>
      <c r="E423" s="30"/>
      <c r="F423" s="30"/>
      <c r="G423" s="30"/>
      <c r="H423" s="30"/>
      <c r="I423" s="30"/>
      <c r="J423" s="30">
        <f t="shared" si="193"/>
        <v>0</v>
      </c>
      <c r="K423" s="10"/>
      <c r="L423" s="10"/>
      <c r="M423" s="10"/>
      <c r="N423" s="10"/>
      <c r="O423" s="11"/>
      <c r="P423" s="11"/>
      <c r="Q423" s="12"/>
      <c r="R423" s="11"/>
      <c r="S423" s="12"/>
      <c r="T423" s="11"/>
      <c r="U423" s="11"/>
      <c r="V423" s="11"/>
      <c r="W423" s="11"/>
      <c r="X423" s="11"/>
      <c r="Y423" s="11"/>
    </row>
    <row r="424" spans="1:25" ht="19.5" customHeight="1">
      <c r="A424" s="28">
        <v>424</v>
      </c>
      <c r="B424" s="350"/>
      <c r="C424" s="62">
        <v>1704</v>
      </c>
      <c r="D424" s="46" t="s">
        <v>84</v>
      </c>
      <c r="E424" s="30"/>
      <c r="F424" s="30"/>
      <c r="G424" s="30"/>
      <c r="H424" s="30"/>
      <c r="I424" s="30"/>
      <c r="J424" s="30">
        <f t="shared" si="193"/>
        <v>0</v>
      </c>
      <c r="K424" s="10"/>
      <c r="L424" s="10"/>
      <c r="M424" s="10"/>
      <c r="N424" s="10"/>
      <c r="O424" s="11"/>
      <c r="P424" s="11"/>
      <c r="Q424" s="12"/>
      <c r="R424" s="11"/>
      <c r="S424" s="12"/>
      <c r="T424" s="11"/>
      <c r="U424" s="11"/>
      <c r="V424" s="11"/>
      <c r="W424" s="11"/>
      <c r="X424" s="11"/>
      <c r="Y424" s="11"/>
    </row>
    <row r="425" spans="1:25" ht="19.5" customHeight="1">
      <c r="A425" s="28">
        <v>425</v>
      </c>
      <c r="B425" s="350"/>
      <c r="C425" s="62">
        <v>1705</v>
      </c>
      <c r="D425" s="46" t="s">
        <v>85</v>
      </c>
      <c r="E425" s="30"/>
      <c r="F425" s="30"/>
      <c r="G425" s="30"/>
      <c r="H425" s="30"/>
      <c r="I425" s="30"/>
      <c r="J425" s="30">
        <f t="shared" si="193"/>
        <v>0</v>
      </c>
      <c r="K425" s="10"/>
      <c r="L425" s="10"/>
      <c r="M425" s="10"/>
      <c r="N425" s="10"/>
      <c r="O425" s="11"/>
      <c r="P425" s="11"/>
      <c r="Q425" s="12"/>
      <c r="R425" s="11"/>
      <c r="S425" s="12"/>
      <c r="T425" s="11"/>
      <c r="U425" s="11"/>
      <c r="V425" s="11"/>
      <c r="W425" s="11"/>
      <c r="X425" s="11"/>
      <c r="Y425" s="11"/>
    </row>
    <row r="426" spans="1:25" ht="19.5" customHeight="1">
      <c r="A426" s="28">
        <v>426</v>
      </c>
      <c r="B426" s="350"/>
      <c r="C426" s="62">
        <v>1706</v>
      </c>
      <c r="D426" s="46" t="s">
        <v>86</v>
      </c>
      <c r="E426" s="30"/>
      <c r="F426" s="30"/>
      <c r="G426" s="30"/>
      <c r="H426" s="30"/>
      <c r="I426" s="30"/>
      <c r="J426" s="30">
        <f t="shared" si="193"/>
        <v>0</v>
      </c>
      <c r="K426" s="10"/>
      <c r="L426" s="10"/>
      <c r="M426" s="10"/>
      <c r="N426" s="10"/>
      <c r="O426" s="11"/>
      <c r="P426" s="11"/>
      <c r="Q426" s="12"/>
      <c r="R426" s="11"/>
      <c r="S426" s="12"/>
      <c r="T426" s="11"/>
      <c r="U426" s="11"/>
      <c r="V426" s="11"/>
      <c r="W426" s="11"/>
      <c r="X426" s="11"/>
      <c r="Y426" s="11"/>
    </row>
    <row r="427" spans="1:25" ht="19.5" customHeight="1">
      <c r="A427" s="28">
        <v>427</v>
      </c>
      <c r="B427" s="350"/>
      <c r="C427" s="62">
        <v>1709</v>
      </c>
      <c r="D427" s="46" t="s">
        <v>87</v>
      </c>
      <c r="E427" s="30">
        <f t="shared" ref="E427:I427" si="194">ROUND(SUM(E421:E426),0)</f>
        <v>0</v>
      </c>
      <c r="F427" s="30">
        <f t="shared" si="194"/>
        <v>0</v>
      </c>
      <c r="G427" s="30">
        <f t="shared" si="194"/>
        <v>0</v>
      </c>
      <c r="H427" s="30">
        <f t="shared" si="194"/>
        <v>0</v>
      </c>
      <c r="I427" s="30">
        <f t="shared" si="194"/>
        <v>0</v>
      </c>
      <c r="J427" s="30">
        <f t="shared" si="193"/>
        <v>0</v>
      </c>
      <c r="K427" s="10"/>
      <c r="L427" s="10"/>
      <c r="M427" s="10"/>
      <c r="N427" s="10"/>
      <c r="O427" s="11"/>
      <c r="P427" s="11"/>
      <c r="Q427" s="12"/>
      <c r="R427" s="11"/>
      <c r="S427" s="12"/>
      <c r="T427" s="11"/>
      <c r="U427" s="11"/>
      <c r="V427" s="11"/>
      <c r="W427" s="11"/>
      <c r="X427" s="11"/>
      <c r="Y427" s="11"/>
    </row>
    <row r="428" spans="1:25" ht="24.75" customHeight="1">
      <c r="A428" s="28"/>
      <c r="B428" s="10"/>
      <c r="C428" s="367"/>
      <c r="D428" s="67" t="s">
        <v>159</v>
      </c>
      <c r="E428" s="10"/>
      <c r="F428" s="10"/>
      <c r="G428" s="10"/>
      <c r="H428" s="10"/>
      <c r="I428" s="10"/>
      <c r="J428" s="10"/>
      <c r="K428" s="10"/>
      <c r="L428" s="10"/>
      <c r="M428" s="10"/>
      <c r="N428" s="10"/>
      <c r="O428" s="11"/>
      <c r="P428" s="11"/>
      <c r="Q428" s="12"/>
      <c r="R428" s="11"/>
      <c r="S428" s="12"/>
      <c r="T428" s="11"/>
      <c r="U428" s="11"/>
      <c r="V428" s="11"/>
      <c r="W428" s="11"/>
      <c r="X428" s="11"/>
      <c r="Y428" s="11"/>
    </row>
    <row r="429" spans="1:25" ht="19.5" customHeight="1">
      <c r="A429" s="28">
        <v>429</v>
      </c>
      <c r="B429" s="350"/>
      <c r="C429" s="62">
        <v>1711</v>
      </c>
      <c r="D429" s="46" t="s">
        <v>89</v>
      </c>
      <c r="E429" s="54"/>
      <c r="F429" s="54"/>
      <c r="G429" s="54"/>
      <c r="H429" s="54"/>
      <c r="I429" s="30"/>
      <c r="J429" s="30">
        <f t="shared" ref="J429:J435" si="195">ROUND(I429,0)</f>
        <v>0</v>
      </c>
      <c r="K429" s="10"/>
      <c r="L429" s="10"/>
      <c r="M429" s="10"/>
      <c r="N429" s="10"/>
      <c r="O429" s="11"/>
      <c r="P429" s="11"/>
      <c r="Q429" s="12"/>
      <c r="R429" s="11"/>
      <c r="S429" s="12"/>
      <c r="T429" s="11"/>
      <c r="U429" s="11"/>
      <c r="V429" s="11"/>
      <c r="W429" s="11"/>
      <c r="X429" s="11"/>
      <c r="Y429" s="11"/>
    </row>
    <row r="430" spans="1:25" ht="19.5" customHeight="1">
      <c r="A430" s="28">
        <v>430</v>
      </c>
      <c r="B430" s="350"/>
      <c r="C430" s="62">
        <v>1712</v>
      </c>
      <c r="D430" s="46" t="s">
        <v>82</v>
      </c>
      <c r="E430" s="54"/>
      <c r="F430" s="54"/>
      <c r="G430" s="54"/>
      <c r="H430" s="54"/>
      <c r="I430" s="30"/>
      <c r="J430" s="30">
        <f t="shared" si="195"/>
        <v>0</v>
      </c>
      <c r="K430" s="10"/>
      <c r="L430" s="10"/>
      <c r="M430" s="10"/>
      <c r="N430" s="10"/>
      <c r="O430" s="11"/>
      <c r="P430" s="11"/>
      <c r="Q430" s="12"/>
      <c r="R430" s="11"/>
      <c r="S430" s="12"/>
      <c r="T430" s="11"/>
      <c r="U430" s="11"/>
      <c r="V430" s="11"/>
      <c r="W430" s="11"/>
      <c r="X430" s="11"/>
      <c r="Y430" s="11"/>
    </row>
    <row r="431" spans="1:25" ht="19.5" customHeight="1">
      <c r="A431" s="28">
        <v>431</v>
      </c>
      <c r="B431" s="350"/>
      <c r="C431" s="62">
        <v>1713</v>
      </c>
      <c r="D431" s="46" t="s">
        <v>83</v>
      </c>
      <c r="E431" s="54"/>
      <c r="F431" s="54"/>
      <c r="G431" s="54"/>
      <c r="H431" s="54"/>
      <c r="I431" s="30"/>
      <c r="J431" s="30">
        <f t="shared" si="195"/>
        <v>0</v>
      </c>
      <c r="K431" s="10"/>
      <c r="L431" s="10"/>
      <c r="M431" s="10"/>
      <c r="N431" s="10"/>
      <c r="O431" s="11"/>
      <c r="P431" s="11"/>
      <c r="Q431" s="12"/>
      <c r="R431" s="11"/>
      <c r="S431" s="12"/>
      <c r="T431" s="11"/>
      <c r="U431" s="11"/>
      <c r="V431" s="11"/>
      <c r="W431" s="11"/>
      <c r="X431" s="11"/>
      <c r="Y431" s="11"/>
    </row>
    <row r="432" spans="1:25" ht="19.5" customHeight="1">
      <c r="A432" s="28">
        <v>432</v>
      </c>
      <c r="B432" s="350"/>
      <c r="C432" s="62">
        <v>1714</v>
      </c>
      <c r="D432" s="46" t="s">
        <v>84</v>
      </c>
      <c r="E432" s="54"/>
      <c r="F432" s="54"/>
      <c r="G432" s="54"/>
      <c r="H432" s="54"/>
      <c r="I432" s="30"/>
      <c r="J432" s="30">
        <f t="shared" si="195"/>
        <v>0</v>
      </c>
      <c r="K432" s="10"/>
      <c r="L432" s="10"/>
      <c r="M432" s="10"/>
      <c r="N432" s="10"/>
      <c r="O432" s="11"/>
      <c r="P432" s="11"/>
      <c r="Q432" s="12"/>
      <c r="R432" s="11"/>
      <c r="S432" s="12"/>
      <c r="T432" s="11"/>
      <c r="U432" s="11"/>
      <c r="V432" s="11"/>
      <c r="W432" s="11"/>
      <c r="X432" s="11"/>
      <c r="Y432" s="11"/>
    </row>
    <row r="433" spans="1:25" ht="19.5" customHeight="1">
      <c r="A433" s="28">
        <v>433</v>
      </c>
      <c r="B433" s="350"/>
      <c r="C433" s="62">
        <v>1715</v>
      </c>
      <c r="D433" s="46" t="s">
        <v>85</v>
      </c>
      <c r="E433" s="54"/>
      <c r="F433" s="54"/>
      <c r="G433" s="54"/>
      <c r="H433" s="54"/>
      <c r="I433" s="30"/>
      <c r="J433" s="30">
        <f t="shared" si="195"/>
        <v>0</v>
      </c>
      <c r="K433" s="10"/>
      <c r="L433" s="10"/>
      <c r="M433" s="10"/>
      <c r="N433" s="10"/>
      <c r="O433" s="11"/>
      <c r="P433" s="11"/>
      <c r="Q433" s="12"/>
      <c r="R433" s="11"/>
      <c r="S433" s="12"/>
      <c r="T433" s="11"/>
      <c r="U433" s="11"/>
      <c r="V433" s="11"/>
      <c r="W433" s="11"/>
      <c r="X433" s="11"/>
      <c r="Y433" s="11"/>
    </row>
    <row r="434" spans="1:25" ht="19.5" customHeight="1">
      <c r="A434" s="28">
        <v>434</v>
      </c>
      <c r="B434" s="350"/>
      <c r="C434" s="62">
        <v>1716</v>
      </c>
      <c r="D434" s="46" t="s">
        <v>86</v>
      </c>
      <c r="E434" s="54"/>
      <c r="F434" s="54"/>
      <c r="G434" s="54"/>
      <c r="H434" s="54"/>
      <c r="I434" s="30"/>
      <c r="J434" s="30">
        <f t="shared" si="195"/>
        <v>0</v>
      </c>
      <c r="K434" s="10"/>
      <c r="L434" s="10"/>
      <c r="M434" s="10"/>
      <c r="N434" s="10"/>
      <c r="O434" s="11"/>
      <c r="P434" s="11"/>
      <c r="Q434" s="12"/>
      <c r="R434" s="11"/>
      <c r="S434" s="12"/>
      <c r="T434" s="11"/>
      <c r="U434" s="11"/>
      <c r="V434" s="11"/>
      <c r="W434" s="11"/>
      <c r="X434" s="11"/>
      <c r="Y434" s="11"/>
    </row>
    <row r="435" spans="1:25" ht="19.5" customHeight="1">
      <c r="A435" s="28">
        <v>435</v>
      </c>
      <c r="B435" s="350"/>
      <c r="C435" s="62">
        <v>1719</v>
      </c>
      <c r="D435" s="46" t="s">
        <v>87</v>
      </c>
      <c r="E435" s="54"/>
      <c r="F435" s="54"/>
      <c r="G435" s="54"/>
      <c r="H435" s="54"/>
      <c r="I435" s="30">
        <f>ROUND(SUM(I429:I434),0)</f>
        <v>0</v>
      </c>
      <c r="J435" s="30">
        <f t="shared" si="195"/>
        <v>0</v>
      </c>
      <c r="K435" s="10"/>
      <c r="L435" s="10"/>
      <c r="M435" s="10"/>
      <c r="N435" s="10"/>
      <c r="O435" s="11"/>
      <c r="P435" s="11"/>
      <c r="Q435" s="12"/>
      <c r="R435" s="11"/>
      <c r="S435" s="12"/>
      <c r="T435" s="11"/>
      <c r="U435" s="11"/>
      <c r="V435" s="11"/>
      <c r="W435" s="11"/>
      <c r="X435" s="11"/>
      <c r="Y435" s="11"/>
    </row>
    <row r="436" spans="1:25" ht="24.75" customHeight="1">
      <c r="A436" s="28"/>
      <c r="B436" s="10"/>
      <c r="C436" s="367"/>
      <c r="D436" s="67" t="s">
        <v>160</v>
      </c>
      <c r="E436" s="10"/>
      <c r="F436" s="10"/>
      <c r="G436" s="10"/>
      <c r="H436" s="10"/>
      <c r="I436" s="10"/>
      <c r="J436" s="10"/>
      <c r="K436" s="10"/>
      <c r="L436" s="10"/>
      <c r="M436" s="10"/>
      <c r="N436" s="10"/>
      <c r="O436" s="11"/>
      <c r="P436" s="11"/>
      <c r="Q436" s="12"/>
      <c r="R436" s="11"/>
      <c r="S436" s="12"/>
      <c r="T436" s="11"/>
      <c r="U436" s="11"/>
      <c r="V436" s="11"/>
      <c r="W436" s="11"/>
      <c r="X436" s="11"/>
      <c r="Y436" s="11"/>
    </row>
    <row r="437" spans="1:25" ht="19.5" customHeight="1">
      <c r="A437" s="28">
        <v>437</v>
      </c>
      <c r="B437" s="350"/>
      <c r="C437" s="62">
        <v>1721</v>
      </c>
      <c r="D437" s="46" t="s">
        <v>89</v>
      </c>
      <c r="E437" s="30"/>
      <c r="F437" s="30"/>
      <c r="G437" s="30"/>
      <c r="H437" s="30"/>
      <c r="I437" s="54"/>
      <c r="J437" s="30">
        <f t="shared" ref="J437:J443" si="196">ROUND(SUM(E437:H437),0)</f>
        <v>0</v>
      </c>
      <c r="K437" s="10"/>
      <c r="L437" s="10"/>
      <c r="M437" s="10"/>
      <c r="N437" s="10"/>
      <c r="O437" s="11"/>
      <c r="P437" s="11"/>
      <c r="Q437" s="12"/>
      <c r="R437" s="11"/>
      <c r="S437" s="12"/>
      <c r="T437" s="11"/>
      <c r="U437" s="11"/>
      <c r="V437" s="11"/>
      <c r="W437" s="11"/>
      <c r="X437" s="11"/>
      <c r="Y437" s="11"/>
    </row>
    <row r="438" spans="1:25" ht="19.5" customHeight="1">
      <c r="A438" s="28">
        <v>438</v>
      </c>
      <c r="B438" s="350"/>
      <c r="C438" s="62">
        <v>1722</v>
      </c>
      <c r="D438" s="46" t="s">
        <v>82</v>
      </c>
      <c r="E438" s="30"/>
      <c r="F438" s="30"/>
      <c r="G438" s="30"/>
      <c r="H438" s="30"/>
      <c r="I438" s="54"/>
      <c r="J438" s="30">
        <f t="shared" si="196"/>
        <v>0</v>
      </c>
      <c r="K438" s="10"/>
      <c r="L438" s="10"/>
      <c r="M438" s="10"/>
      <c r="N438" s="10"/>
      <c r="O438" s="11"/>
      <c r="P438" s="11"/>
      <c r="Q438" s="12"/>
      <c r="R438" s="11"/>
      <c r="S438" s="12"/>
      <c r="T438" s="11"/>
      <c r="U438" s="11"/>
      <c r="V438" s="11"/>
      <c r="W438" s="11"/>
      <c r="X438" s="11"/>
      <c r="Y438" s="11"/>
    </row>
    <row r="439" spans="1:25" ht="19.5" customHeight="1">
      <c r="A439" s="28">
        <v>439</v>
      </c>
      <c r="B439" s="350"/>
      <c r="C439" s="62">
        <v>1723</v>
      </c>
      <c r="D439" s="46" t="s">
        <v>83</v>
      </c>
      <c r="E439" s="30"/>
      <c r="F439" s="30"/>
      <c r="G439" s="30"/>
      <c r="H439" s="30"/>
      <c r="I439" s="54"/>
      <c r="J439" s="30">
        <f t="shared" si="196"/>
        <v>0</v>
      </c>
      <c r="K439" s="10"/>
      <c r="L439" s="10"/>
      <c r="M439" s="10"/>
      <c r="N439" s="10"/>
      <c r="O439" s="11"/>
      <c r="P439" s="11"/>
      <c r="Q439" s="12"/>
      <c r="R439" s="11"/>
      <c r="S439" s="12"/>
      <c r="T439" s="11"/>
      <c r="U439" s="11"/>
      <c r="V439" s="11"/>
      <c r="W439" s="11"/>
      <c r="X439" s="11"/>
      <c r="Y439" s="11"/>
    </row>
    <row r="440" spans="1:25" ht="19.5" customHeight="1">
      <c r="A440" s="28">
        <v>440</v>
      </c>
      <c r="B440" s="350"/>
      <c r="C440" s="62">
        <v>1724</v>
      </c>
      <c r="D440" s="46" t="s">
        <v>84</v>
      </c>
      <c r="E440" s="30"/>
      <c r="F440" s="30"/>
      <c r="G440" s="30"/>
      <c r="H440" s="30"/>
      <c r="I440" s="54"/>
      <c r="J440" s="30">
        <f t="shared" si="196"/>
        <v>0</v>
      </c>
      <c r="K440" s="10"/>
      <c r="L440" s="10"/>
      <c r="M440" s="10"/>
      <c r="N440" s="10"/>
      <c r="O440" s="11"/>
      <c r="P440" s="11"/>
      <c r="Q440" s="12"/>
      <c r="R440" s="11"/>
      <c r="S440" s="12"/>
      <c r="T440" s="11"/>
      <c r="U440" s="11"/>
      <c r="V440" s="11"/>
      <c r="W440" s="11"/>
      <c r="X440" s="11"/>
      <c r="Y440" s="11"/>
    </row>
    <row r="441" spans="1:25" ht="19.5" customHeight="1">
      <c r="A441" s="28">
        <v>441</v>
      </c>
      <c r="B441" s="350"/>
      <c r="C441" s="62">
        <v>1725</v>
      </c>
      <c r="D441" s="46" t="s">
        <v>85</v>
      </c>
      <c r="E441" s="30"/>
      <c r="F441" s="30"/>
      <c r="G441" s="30"/>
      <c r="H441" s="30"/>
      <c r="I441" s="54"/>
      <c r="J441" s="30">
        <f t="shared" si="196"/>
        <v>0</v>
      </c>
      <c r="K441" s="10"/>
      <c r="L441" s="10"/>
      <c r="M441" s="10"/>
      <c r="N441" s="10"/>
      <c r="O441" s="11"/>
      <c r="P441" s="11"/>
      <c r="Q441" s="12"/>
      <c r="R441" s="11"/>
      <c r="S441" s="12"/>
      <c r="T441" s="11"/>
      <c r="U441" s="11"/>
      <c r="V441" s="11"/>
      <c r="W441" s="11"/>
      <c r="X441" s="11"/>
      <c r="Y441" s="11"/>
    </row>
    <row r="442" spans="1:25" ht="19.5" customHeight="1">
      <c r="A442" s="28">
        <v>442</v>
      </c>
      <c r="B442" s="350"/>
      <c r="C442" s="62">
        <v>1726</v>
      </c>
      <c r="D442" s="46" t="s">
        <v>86</v>
      </c>
      <c r="E442" s="30"/>
      <c r="F442" s="30"/>
      <c r="G442" s="30"/>
      <c r="H442" s="30"/>
      <c r="I442" s="54"/>
      <c r="J442" s="30">
        <f t="shared" si="196"/>
        <v>0</v>
      </c>
      <c r="K442" s="10"/>
      <c r="L442" s="10"/>
      <c r="M442" s="10"/>
      <c r="N442" s="10"/>
      <c r="O442" s="11"/>
      <c r="P442" s="11"/>
      <c r="Q442" s="12"/>
      <c r="R442" s="11"/>
      <c r="S442" s="12"/>
      <c r="T442" s="11"/>
      <c r="U442" s="11"/>
      <c r="V442" s="11"/>
      <c r="W442" s="11"/>
      <c r="X442" s="11"/>
      <c r="Y442" s="11"/>
    </row>
    <row r="443" spans="1:25" ht="19.5" customHeight="1">
      <c r="A443" s="28">
        <v>443</v>
      </c>
      <c r="B443" s="350"/>
      <c r="C443" s="62">
        <v>1729</v>
      </c>
      <c r="D443" s="46" t="s">
        <v>87</v>
      </c>
      <c r="E443" s="30">
        <f t="shared" ref="E443:H443" si="197">ROUND(SUM(E437:E442),0)</f>
        <v>0</v>
      </c>
      <c r="F443" s="30">
        <f t="shared" si="197"/>
        <v>0</v>
      </c>
      <c r="G443" s="30">
        <f t="shared" si="197"/>
        <v>0</v>
      </c>
      <c r="H443" s="30">
        <f t="shared" si="197"/>
        <v>0</v>
      </c>
      <c r="I443" s="54"/>
      <c r="J443" s="30">
        <f t="shared" si="196"/>
        <v>0</v>
      </c>
      <c r="K443" s="10"/>
      <c r="L443" s="10"/>
      <c r="M443" s="10"/>
      <c r="N443" s="10"/>
      <c r="O443" s="11"/>
      <c r="P443" s="11"/>
      <c r="Q443" s="12"/>
      <c r="R443" s="11"/>
      <c r="S443" s="12"/>
      <c r="T443" s="11"/>
      <c r="U443" s="11"/>
      <c r="V443" s="11"/>
      <c r="W443" s="11"/>
      <c r="X443" s="11"/>
      <c r="Y443" s="11"/>
    </row>
    <row r="444" spans="1:25" ht="24.75" customHeight="1">
      <c r="A444" s="28"/>
      <c r="B444" s="10"/>
      <c r="C444" s="371"/>
      <c r="D444" s="67" t="s">
        <v>161</v>
      </c>
      <c r="E444" s="10"/>
      <c r="F444" s="10"/>
      <c r="G444" s="10"/>
      <c r="H444" s="10"/>
      <c r="I444" s="10"/>
      <c r="J444" s="10"/>
      <c r="K444" s="10"/>
      <c r="L444" s="10"/>
      <c r="M444" s="10"/>
      <c r="N444" s="10"/>
      <c r="O444" s="11"/>
      <c r="P444" s="11"/>
      <c r="Q444" s="12"/>
      <c r="R444" s="11"/>
      <c r="S444" s="12"/>
      <c r="T444" s="11"/>
      <c r="U444" s="11"/>
      <c r="V444" s="11"/>
      <c r="W444" s="11"/>
      <c r="X444" s="11"/>
      <c r="Y444" s="11"/>
    </row>
    <row r="445" spans="1:25" ht="19.5" customHeight="1">
      <c r="A445" s="28">
        <v>445</v>
      </c>
      <c r="B445" s="350"/>
      <c r="C445" s="62">
        <v>1731</v>
      </c>
      <c r="D445" s="46" t="s">
        <v>89</v>
      </c>
      <c r="E445" s="30"/>
      <c r="F445" s="30"/>
      <c r="G445" s="30"/>
      <c r="H445" s="30"/>
      <c r="I445" s="54"/>
      <c r="J445" s="30">
        <f t="shared" ref="J445:J451" si="198">ROUND(SUM(E445:H445),0)</f>
        <v>0</v>
      </c>
      <c r="K445" s="10"/>
      <c r="L445" s="10"/>
      <c r="M445" s="10"/>
      <c r="N445" s="10"/>
      <c r="O445" s="11"/>
      <c r="P445" s="11"/>
      <c r="Q445" s="12"/>
      <c r="R445" s="11"/>
      <c r="S445" s="12"/>
      <c r="T445" s="11"/>
      <c r="U445" s="11"/>
      <c r="V445" s="11"/>
      <c r="W445" s="11"/>
      <c r="X445" s="11"/>
      <c r="Y445" s="11"/>
    </row>
    <row r="446" spans="1:25" ht="19.5" customHeight="1">
      <c r="A446" s="28">
        <v>446</v>
      </c>
      <c r="B446" s="350"/>
      <c r="C446" s="62">
        <v>1732</v>
      </c>
      <c r="D446" s="46" t="s">
        <v>82</v>
      </c>
      <c r="E446" s="30"/>
      <c r="F446" s="30"/>
      <c r="G446" s="30"/>
      <c r="H446" s="30"/>
      <c r="I446" s="54"/>
      <c r="J446" s="30">
        <f t="shared" si="198"/>
        <v>0</v>
      </c>
      <c r="K446" s="10"/>
      <c r="L446" s="10"/>
      <c r="M446" s="10"/>
      <c r="N446" s="10"/>
      <c r="O446" s="11"/>
      <c r="P446" s="11"/>
      <c r="Q446" s="12"/>
      <c r="R446" s="11"/>
      <c r="S446" s="12"/>
      <c r="T446" s="11"/>
      <c r="U446" s="11"/>
      <c r="V446" s="11"/>
      <c r="W446" s="11"/>
      <c r="X446" s="11"/>
      <c r="Y446" s="11"/>
    </row>
    <row r="447" spans="1:25" ht="19.5" customHeight="1">
      <c r="A447" s="28">
        <v>447</v>
      </c>
      <c r="B447" s="350"/>
      <c r="C447" s="62">
        <v>1733</v>
      </c>
      <c r="D447" s="46" t="s">
        <v>83</v>
      </c>
      <c r="E447" s="30"/>
      <c r="F447" s="30"/>
      <c r="G447" s="30"/>
      <c r="H447" s="30"/>
      <c r="I447" s="54"/>
      <c r="J447" s="30">
        <f t="shared" si="198"/>
        <v>0</v>
      </c>
      <c r="K447" s="10"/>
      <c r="L447" s="10"/>
      <c r="M447" s="10"/>
      <c r="N447" s="10"/>
      <c r="O447" s="11"/>
      <c r="P447" s="11"/>
      <c r="Q447" s="12"/>
      <c r="R447" s="11"/>
      <c r="S447" s="12"/>
      <c r="T447" s="11"/>
      <c r="U447" s="11"/>
      <c r="V447" s="11"/>
      <c r="W447" s="11"/>
      <c r="X447" s="11"/>
      <c r="Y447" s="11"/>
    </row>
    <row r="448" spans="1:25" ht="19.5" customHeight="1">
      <c r="A448" s="28">
        <v>448</v>
      </c>
      <c r="B448" s="350"/>
      <c r="C448" s="62">
        <v>1734</v>
      </c>
      <c r="D448" s="46" t="s">
        <v>84</v>
      </c>
      <c r="E448" s="30"/>
      <c r="F448" s="30"/>
      <c r="G448" s="30"/>
      <c r="H448" s="30"/>
      <c r="I448" s="54"/>
      <c r="J448" s="30">
        <f t="shared" si="198"/>
        <v>0</v>
      </c>
      <c r="K448" s="10"/>
      <c r="L448" s="10"/>
      <c r="M448" s="10"/>
      <c r="N448" s="10"/>
      <c r="O448" s="11"/>
      <c r="P448" s="11"/>
      <c r="Q448" s="12"/>
      <c r="R448" s="11"/>
      <c r="S448" s="12"/>
      <c r="T448" s="11"/>
      <c r="U448" s="11"/>
      <c r="V448" s="11"/>
      <c r="W448" s="11"/>
      <c r="X448" s="11"/>
      <c r="Y448" s="11"/>
    </row>
    <row r="449" spans="1:25" ht="19.5" customHeight="1">
      <c r="A449" s="28">
        <v>449</v>
      </c>
      <c r="B449" s="350"/>
      <c r="C449" s="62">
        <v>1735</v>
      </c>
      <c r="D449" s="46" t="s">
        <v>85</v>
      </c>
      <c r="E449" s="30"/>
      <c r="F449" s="30"/>
      <c r="G449" s="30"/>
      <c r="H449" s="30"/>
      <c r="I449" s="54"/>
      <c r="J449" s="30">
        <f t="shared" si="198"/>
        <v>0</v>
      </c>
      <c r="K449" s="10"/>
      <c r="L449" s="10"/>
      <c r="M449" s="10"/>
      <c r="N449" s="10"/>
      <c r="O449" s="11"/>
      <c r="P449" s="11"/>
      <c r="Q449" s="12"/>
      <c r="R449" s="11"/>
      <c r="S449" s="12"/>
      <c r="T449" s="11"/>
      <c r="U449" s="11"/>
      <c r="V449" s="11"/>
      <c r="W449" s="11"/>
      <c r="X449" s="11"/>
      <c r="Y449" s="11"/>
    </row>
    <row r="450" spans="1:25" ht="19.5" customHeight="1">
      <c r="A450" s="28">
        <v>450</v>
      </c>
      <c r="B450" s="350"/>
      <c r="C450" s="62">
        <v>1736</v>
      </c>
      <c r="D450" s="46" t="s">
        <v>86</v>
      </c>
      <c r="E450" s="30"/>
      <c r="F450" s="30"/>
      <c r="G450" s="30"/>
      <c r="H450" s="30"/>
      <c r="I450" s="54"/>
      <c r="J450" s="30">
        <f t="shared" si="198"/>
        <v>0</v>
      </c>
      <c r="K450" s="10"/>
      <c r="L450" s="10"/>
      <c r="M450" s="10"/>
      <c r="N450" s="10"/>
      <c r="O450" s="11"/>
      <c r="P450" s="11"/>
      <c r="Q450" s="12"/>
      <c r="R450" s="11"/>
      <c r="S450" s="12"/>
      <c r="T450" s="11"/>
      <c r="U450" s="11"/>
      <c r="V450" s="11"/>
      <c r="W450" s="11"/>
      <c r="X450" s="11"/>
      <c r="Y450" s="11"/>
    </row>
    <row r="451" spans="1:25" ht="19.5" customHeight="1">
      <c r="A451" s="28">
        <v>451</v>
      </c>
      <c r="B451" s="350"/>
      <c r="C451" s="62">
        <v>1739</v>
      </c>
      <c r="D451" s="46" t="s">
        <v>87</v>
      </c>
      <c r="E451" s="30">
        <f t="shared" ref="E451:H451" si="199">ROUND(SUM(E445:E450),0)</f>
        <v>0</v>
      </c>
      <c r="F451" s="30">
        <f t="shared" si="199"/>
        <v>0</v>
      </c>
      <c r="G451" s="30">
        <f t="shared" si="199"/>
        <v>0</v>
      </c>
      <c r="H451" s="30">
        <f t="shared" si="199"/>
        <v>0</v>
      </c>
      <c r="I451" s="54"/>
      <c r="J451" s="30">
        <f t="shared" si="198"/>
        <v>0</v>
      </c>
      <c r="K451" s="10"/>
      <c r="L451" s="10"/>
      <c r="M451" s="10"/>
      <c r="N451" s="10"/>
      <c r="O451" s="11"/>
      <c r="P451" s="11"/>
      <c r="Q451" s="12"/>
      <c r="R451" s="11"/>
      <c r="S451" s="12"/>
      <c r="T451" s="11"/>
      <c r="U451" s="11"/>
      <c r="V451" s="11"/>
      <c r="W451" s="11"/>
      <c r="X451" s="11"/>
      <c r="Y451" s="11"/>
    </row>
    <row r="452" spans="1:25" ht="33" customHeight="1">
      <c r="A452" s="28"/>
      <c r="B452" s="10"/>
      <c r="C452" s="367"/>
      <c r="D452" s="67" t="s">
        <v>162</v>
      </c>
      <c r="E452" s="10"/>
      <c r="F452" s="10"/>
      <c r="G452" s="10"/>
      <c r="H452" s="10"/>
      <c r="I452" s="10"/>
      <c r="J452" s="10"/>
      <c r="K452" s="10"/>
      <c r="L452" s="10"/>
      <c r="M452" s="10"/>
      <c r="N452" s="10"/>
      <c r="O452" s="11"/>
      <c r="P452" s="11"/>
      <c r="Q452" s="12"/>
      <c r="R452" s="11"/>
      <c r="S452" s="12"/>
      <c r="T452" s="11"/>
      <c r="U452" s="11"/>
      <c r="V452" s="11"/>
      <c r="W452" s="11"/>
      <c r="X452" s="11"/>
      <c r="Y452" s="11"/>
    </row>
    <row r="453" spans="1:25" ht="19.5" customHeight="1">
      <c r="A453" s="28">
        <v>453</v>
      </c>
      <c r="B453" s="350"/>
      <c r="C453" s="62">
        <v>1741</v>
      </c>
      <c r="D453" s="46" t="s">
        <v>163</v>
      </c>
      <c r="E453" s="54"/>
      <c r="F453" s="54"/>
      <c r="G453" s="54"/>
      <c r="H453" s="54"/>
      <c r="I453" s="30"/>
      <c r="J453" s="30">
        <f t="shared" ref="J453:J457" si="200">ROUND(I453,0)</f>
        <v>0</v>
      </c>
      <c r="K453" s="10"/>
      <c r="L453" s="10"/>
      <c r="M453" s="10"/>
      <c r="N453" s="10"/>
      <c r="O453" s="11"/>
      <c r="P453" s="11"/>
      <c r="Q453" s="12"/>
      <c r="R453" s="11"/>
      <c r="S453" s="12"/>
      <c r="T453" s="11"/>
      <c r="U453" s="11"/>
      <c r="V453" s="11"/>
      <c r="W453" s="11"/>
      <c r="X453" s="11"/>
      <c r="Y453" s="11"/>
    </row>
    <row r="454" spans="1:25" ht="19.5" customHeight="1">
      <c r="A454" s="28">
        <v>454</v>
      </c>
      <c r="B454" s="350"/>
      <c r="C454" s="62">
        <v>1742</v>
      </c>
      <c r="D454" s="46" t="s">
        <v>164</v>
      </c>
      <c r="E454" s="54"/>
      <c r="F454" s="54"/>
      <c r="G454" s="54"/>
      <c r="H454" s="54"/>
      <c r="I454" s="30">
        <v>158470</v>
      </c>
      <c r="J454" s="30">
        <f t="shared" si="200"/>
        <v>158470</v>
      </c>
      <c r="K454" s="10"/>
      <c r="L454" s="10"/>
      <c r="M454" s="10"/>
      <c r="N454" s="10"/>
      <c r="O454" s="11"/>
      <c r="P454" s="11"/>
      <c r="Q454" s="12"/>
      <c r="R454" s="11"/>
      <c r="S454" s="12"/>
      <c r="T454" s="11"/>
      <c r="U454" s="11"/>
      <c r="V454" s="11"/>
      <c r="W454" s="11"/>
      <c r="X454" s="11"/>
      <c r="Y454" s="11"/>
    </row>
    <row r="455" spans="1:25" ht="19.5" customHeight="1">
      <c r="A455" s="28">
        <v>455</v>
      </c>
      <c r="B455" s="350"/>
      <c r="C455" s="62">
        <v>1743</v>
      </c>
      <c r="D455" s="46" t="s">
        <v>165</v>
      </c>
      <c r="E455" s="54"/>
      <c r="F455" s="54"/>
      <c r="G455" s="54"/>
      <c r="H455" s="54"/>
      <c r="I455" s="30">
        <v>83577</v>
      </c>
      <c r="J455" s="30">
        <f t="shared" si="200"/>
        <v>83577</v>
      </c>
      <c r="K455" s="10"/>
      <c r="L455" s="10"/>
      <c r="M455" s="10"/>
      <c r="N455" s="10"/>
      <c r="O455" s="11"/>
      <c r="P455" s="11"/>
      <c r="Q455" s="12"/>
      <c r="R455" s="11"/>
      <c r="S455" s="12"/>
      <c r="T455" s="11"/>
      <c r="U455" s="11"/>
      <c r="V455" s="11"/>
      <c r="W455" s="11"/>
      <c r="X455" s="11"/>
      <c r="Y455" s="11"/>
    </row>
    <row r="456" spans="1:25" ht="19.5" customHeight="1">
      <c r="A456" s="28">
        <v>456</v>
      </c>
      <c r="B456" s="350"/>
      <c r="C456" s="62">
        <v>1744</v>
      </c>
      <c r="D456" s="46" t="s">
        <v>166</v>
      </c>
      <c r="E456" s="54"/>
      <c r="F456" s="54"/>
      <c r="G456" s="54"/>
      <c r="H456" s="54"/>
      <c r="I456" s="30"/>
      <c r="J456" s="30">
        <f t="shared" si="200"/>
        <v>0</v>
      </c>
      <c r="K456" s="10"/>
      <c r="L456" s="10"/>
      <c r="M456" s="10"/>
      <c r="N456" s="10"/>
      <c r="O456" s="11"/>
      <c r="P456" s="11"/>
      <c r="Q456" s="12"/>
      <c r="R456" s="11"/>
      <c r="S456" s="12"/>
      <c r="T456" s="11"/>
      <c r="U456" s="11"/>
      <c r="V456" s="11"/>
      <c r="W456" s="11"/>
      <c r="X456" s="11"/>
      <c r="Y456" s="11"/>
    </row>
    <row r="457" spans="1:25" ht="19.5" customHeight="1">
      <c r="A457" s="28">
        <v>457</v>
      </c>
      <c r="B457" s="350"/>
      <c r="C457" s="62">
        <v>1749</v>
      </c>
      <c r="D457" s="52" t="s">
        <v>87</v>
      </c>
      <c r="E457" s="54"/>
      <c r="F457" s="54"/>
      <c r="G457" s="54"/>
      <c r="H457" s="54"/>
      <c r="I457" s="30">
        <f>ROUND(SUM(I453:I456),0)</f>
        <v>242047</v>
      </c>
      <c r="J457" s="30">
        <f t="shared" si="200"/>
        <v>242047</v>
      </c>
      <c r="K457" s="10"/>
      <c r="L457" s="10"/>
      <c r="M457" s="10"/>
      <c r="N457" s="10"/>
      <c r="O457" s="11"/>
      <c r="P457" s="11"/>
      <c r="Q457" s="12"/>
      <c r="R457" s="11"/>
      <c r="S457" s="12"/>
      <c r="T457" s="11"/>
      <c r="U457" s="11"/>
      <c r="V457" s="11"/>
      <c r="W457" s="11"/>
      <c r="X457" s="11"/>
      <c r="Y457" s="11"/>
    </row>
    <row r="458" spans="1:25" ht="33" customHeight="1">
      <c r="A458" s="28"/>
      <c r="B458" s="10"/>
      <c r="C458" s="367"/>
      <c r="D458" s="67" t="s">
        <v>167</v>
      </c>
      <c r="E458" s="10"/>
      <c r="F458" s="10"/>
      <c r="G458" s="10"/>
      <c r="H458" s="10"/>
      <c r="I458" s="10"/>
      <c r="J458" s="10"/>
      <c r="K458" s="10"/>
      <c r="L458" s="10"/>
      <c r="M458" s="10"/>
      <c r="N458" s="10"/>
      <c r="O458" s="11"/>
      <c r="P458" s="11"/>
      <c r="Q458" s="12"/>
      <c r="R458" s="11"/>
      <c r="S458" s="12"/>
      <c r="T458" s="11"/>
      <c r="U458" s="11"/>
      <c r="V458" s="11"/>
      <c r="W458" s="11"/>
      <c r="X458" s="11"/>
      <c r="Y458" s="11"/>
    </row>
    <row r="459" spans="1:25" ht="19.5" customHeight="1">
      <c r="A459" s="28">
        <v>459</v>
      </c>
      <c r="B459" s="350"/>
      <c r="C459" s="62">
        <v>1751</v>
      </c>
      <c r="D459" s="46" t="s">
        <v>168</v>
      </c>
      <c r="E459" s="54"/>
      <c r="F459" s="54"/>
      <c r="G459" s="54"/>
      <c r="H459" s="54"/>
      <c r="I459" s="30"/>
      <c r="J459" s="30">
        <f t="shared" ref="J459:J462" si="201">ROUND(I459,0)</f>
        <v>0</v>
      </c>
      <c r="K459" s="10"/>
      <c r="L459" s="10"/>
      <c r="M459" s="10"/>
      <c r="N459" s="10"/>
      <c r="O459" s="11"/>
      <c r="P459" s="11"/>
      <c r="Q459" s="12"/>
      <c r="R459" s="11"/>
      <c r="S459" s="12"/>
      <c r="T459" s="11"/>
      <c r="U459" s="11"/>
      <c r="V459" s="11"/>
      <c r="W459" s="11"/>
      <c r="X459" s="11"/>
      <c r="Y459" s="11"/>
    </row>
    <row r="460" spans="1:25" ht="19.5" customHeight="1">
      <c r="A460" s="28">
        <v>460</v>
      </c>
      <c r="B460" s="350"/>
      <c r="C460" s="62">
        <v>1752</v>
      </c>
      <c r="D460" s="46" t="s">
        <v>169</v>
      </c>
      <c r="E460" s="54"/>
      <c r="F460" s="54"/>
      <c r="G460" s="54"/>
      <c r="H460" s="54"/>
      <c r="I460" s="30"/>
      <c r="J460" s="30">
        <f t="shared" si="201"/>
        <v>0</v>
      </c>
      <c r="K460" s="10"/>
      <c r="L460" s="10"/>
      <c r="M460" s="10"/>
      <c r="N460" s="10"/>
      <c r="O460" s="11"/>
      <c r="P460" s="11"/>
      <c r="Q460" s="12"/>
      <c r="R460" s="11"/>
      <c r="S460" s="12"/>
      <c r="T460" s="11"/>
      <c r="U460" s="11"/>
      <c r="V460" s="11"/>
      <c r="W460" s="11"/>
      <c r="X460" s="11"/>
      <c r="Y460" s="11"/>
    </row>
    <row r="461" spans="1:25" ht="19.5" customHeight="1">
      <c r="A461" s="28">
        <v>461</v>
      </c>
      <c r="B461" s="350"/>
      <c r="C461" s="62">
        <v>1753</v>
      </c>
      <c r="D461" s="46" t="s">
        <v>170</v>
      </c>
      <c r="E461" s="54"/>
      <c r="F461" s="54"/>
      <c r="G461" s="54"/>
      <c r="H461" s="54"/>
      <c r="I461" s="30"/>
      <c r="J461" s="30">
        <f t="shared" si="201"/>
        <v>0</v>
      </c>
      <c r="K461" s="10"/>
      <c r="L461" s="10"/>
      <c r="M461" s="10"/>
      <c r="N461" s="10"/>
      <c r="O461" s="11"/>
      <c r="P461" s="11"/>
      <c r="Q461" s="12"/>
      <c r="R461" s="11"/>
      <c r="S461" s="12"/>
      <c r="T461" s="11"/>
      <c r="U461" s="11"/>
      <c r="V461" s="11"/>
      <c r="W461" s="11"/>
      <c r="X461" s="11"/>
      <c r="Y461" s="11"/>
    </row>
    <row r="462" spans="1:25" ht="19.5" customHeight="1">
      <c r="A462" s="28">
        <v>462</v>
      </c>
      <c r="B462" s="350"/>
      <c r="C462" s="62">
        <v>1759</v>
      </c>
      <c r="D462" s="52" t="s">
        <v>87</v>
      </c>
      <c r="E462" s="54"/>
      <c r="F462" s="54"/>
      <c r="G462" s="54"/>
      <c r="H462" s="54"/>
      <c r="I462" s="30">
        <f>ROUND(SUM(I459:I461),0)</f>
        <v>0</v>
      </c>
      <c r="J462" s="30">
        <f t="shared" si="201"/>
        <v>0</v>
      </c>
      <c r="K462" s="10"/>
      <c r="L462" s="10"/>
      <c r="M462" s="10"/>
      <c r="N462" s="10"/>
      <c r="O462" s="11"/>
      <c r="P462" s="11"/>
      <c r="Q462" s="12"/>
      <c r="R462" s="11"/>
      <c r="S462" s="12"/>
      <c r="T462" s="11"/>
      <c r="U462" s="11"/>
      <c r="V462" s="11"/>
      <c r="W462" s="11"/>
      <c r="X462" s="11"/>
      <c r="Y462" s="11"/>
    </row>
    <row r="463" spans="1:25" ht="33" customHeight="1">
      <c r="A463" s="28"/>
      <c r="B463" s="10"/>
      <c r="C463" s="367"/>
      <c r="D463" s="374" t="s">
        <v>171</v>
      </c>
      <c r="E463" s="10"/>
      <c r="F463" s="10"/>
      <c r="G463" s="10"/>
      <c r="H463" s="10"/>
      <c r="I463" s="10"/>
      <c r="J463" s="10"/>
      <c r="K463" s="10"/>
      <c r="L463" s="10"/>
      <c r="M463" s="10"/>
      <c r="N463" s="10"/>
      <c r="O463" s="11"/>
      <c r="P463" s="11"/>
      <c r="Q463" s="12"/>
      <c r="R463" s="11"/>
      <c r="S463" s="12"/>
      <c r="T463" s="11"/>
      <c r="U463" s="11"/>
      <c r="V463" s="11"/>
      <c r="W463" s="11"/>
      <c r="X463" s="11"/>
      <c r="Y463" s="11"/>
    </row>
    <row r="464" spans="1:25" ht="19.5" customHeight="1">
      <c r="A464" s="28">
        <v>464</v>
      </c>
      <c r="B464" s="350"/>
      <c r="C464" s="58">
        <v>1770</v>
      </c>
      <c r="D464" s="30" t="s">
        <v>172</v>
      </c>
      <c r="E464" s="30"/>
      <c r="F464" s="42">
        <v>0</v>
      </c>
      <c r="G464" s="30"/>
      <c r="H464" s="30"/>
      <c r="I464" s="54"/>
      <c r="J464" s="30">
        <f>ROUND(SUM(E464:H464),0)</f>
        <v>0</v>
      </c>
      <c r="K464" s="10"/>
      <c r="L464" s="10"/>
      <c r="M464" s="10"/>
      <c r="N464" s="10"/>
      <c r="O464" s="11"/>
      <c r="P464" s="11"/>
      <c r="Q464" s="12"/>
      <c r="R464" s="11"/>
      <c r="S464" s="12"/>
      <c r="T464" s="11"/>
      <c r="U464" s="11"/>
      <c r="V464" s="11"/>
      <c r="W464" s="11"/>
      <c r="X464" s="11"/>
      <c r="Y464" s="11"/>
    </row>
    <row r="465" spans="1:25" ht="19.5" customHeight="1">
      <c r="A465" s="28">
        <v>465</v>
      </c>
      <c r="B465" s="350"/>
      <c r="C465" s="58">
        <v>1780</v>
      </c>
      <c r="D465" s="30" t="s">
        <v>173</v>
      </c>
      <c r="E465" s="42">
        <v>0</v>
      </c>
      <c r="F465" s="42">
        <v>0</v>
      </c>
      <c r="G465" s="42">
        <v>0</v>
      </c>
      <c r="H465" s="54"/>
      <c r="I465" s="54"/>
      <c r="J465" s="30">
        <f t="shared" ref="J465:J467" si="202">ROUND(SUM(E465:G465),0)</f>
        <v>0</v>
      </c>
      <c r="K465" s="10"/>
      <c r="L465" s="10"/>
      <c r="M465" s="10"/>
      <c r="N465" s="10"/>
      <c r="O465" s="11"/>
      <c r="P465" s="11"/>
      <c r="Q465" s="12"/>
      <c r="R465" s="11"/>
      <c r="S465" s="12"/>
      <c r="T465" s="11"/>
      <c r="U465" s="11"/>
      <c r="V465" s="11"/>
      <c r="W465" s="11"/>
      <c r="X465" s="11"/>
      <c r="Y465" s="11"/>
    </row>
    <row r="466" spans="1:25" ht="19.5" customHeight="1">
      <c r="A466" s="28">
        <v>466</v>
      </c>
      <c r="B466" s="350"/>
      <c r="C466" s="58">
        <v>1790</v>
      </c>
      <c r="D466" s="30" t="s">
        <v>174</v>
      </c>
      <c r="E466" s="42">
        <v>0</v>
      </c>
      <c r="F466" s="42">
        <v>0</v>
      </c>
      <c r="G466" s="30"/>
      <c r="H466" s="54"/>
      <c r="I466" s="54"/>
      <c r="J466" s="30">
        <f t="shared" si="202"/>
        <v>0</v>
      </c>
      <c r="K466" s="10"/>
      <c r="L466" s="10"/>
      <c r="M466" s="10"/>
      <c r="N466" s="10"/>
      <c r="O466" s="11"/>
      <c r="P466" s="11"/>
      <c r="Q466" s="12"/>
      <c r="R466" s="11"/>
      <c r="S466" s="12"/>
      <c r="T466" s="11"/>
      <c r="U466" s="11"/>
      <c r="V466" s="11"/>
      <c r="W466" s="11"/>
      <c r="X466" s="11"/>
      <c r="Y466" s="11"/>
    </row>
    <row r="467" spans="1:25" ht="19.5" customHeight="1">
      <c r="A467" s="28">
        <v>467</v>
      </c>
      <c r="B467" s="350"/>
      <c r="C467" s="58">
        <v>1795</v>
      </c>
      <c r="D467" s="30" t="s">
        <v>175</v>
      </c>
      <c r="E467" s="30"/>
      <c r="F467" s="30"/>
      <c r="G467" s="30"/>
      <c r="H467" s="54"/>
      <c r="I467" s="54"/>
      <c r="J467" s="30">
        <f t="shared" si="202"/>
        <v>0</v>
      </c>
      <c r="K467" s="10"/>
      <c r="L467" s="10"/>
      <c r="M467" s="10"/>
      <c r="N467" s="10"/>
      <c r="O467" s="11"/>
      <c r="P467" s="11"/>
      <c r="Q467" s="12"/>
      <c r="R467" s="11"/>
      <c r="S467" s="12"/>
      <c r="T467" s="11"/>
      <c r="U467" s="11"/>
      <c r="V467" s="11"/>
      <c r="W467" s="11"/>
      <c r="X467" s="11"/>
      <c r="Y467" s="11"/>
    </row>
    <row r="468" spans="1:25" ht="19.5" customHeight="1">
      <c r="A468" s="28">
        <v>468</v>
      </c>
      <c r="B468" s="350" t="s">
        <v>105</v>
      </c>
      <c r="C468" s="62">
        <v>1796</v>
      </c>
      <c r="D468" s="46" t="s">
        <v>176</v>
      </c>
      <c r="E468" s="54"/>
      <c r="F468" s="54"/>
      <c r="G468" s="54"/>
      <c r="H468" s="54"/>
      <c r="I468" s="42">
        <v>0</v>
      </c>
      <c r="J468" s="30">
        <f>ROUND(I468,0)</f>
        <v>0</v>
      </c>
      <c r="K468" s="10"/>
      <c r="L468" s="10"/>
      <c r="M468" s="10"/>
      <c r="N468" s="10"/>
      <c r="O468" s="11"/>
      <c r="P468" s="11"/>
      <c r="Q468" s="12"/>
      <c r="R468" s="11"/>
      <c r="S468" s="12"/>
      <c r="T468" s="11"/>
      <c r="U468" s="11"/>
      <c r="V468" s="11"/>
      <c r="W468" s="11"/>
      <c r="X468" s="11"/>
      <c r="Y468" s="11"/>
    </row>
    <row r="469" spans="1:25" ht="19.5" customHeight="1">
      <c r="A469" s="28">
        <v>469</v>
      </c>
      <c r="B469" s="350"/>
      <c r="C469" s="58">
        <v>1800</v>
      </c>
      <c r="D469" s="30" t="s">
        <v>177</v>
      </c>
      <c r="E469" s="30"/>
      <c r="F469" s="30"/>
      <c r="G469" s="30"/>
      <c r="H469" s="30"/>
      <c r="I469" s="54"/>
      <c r="J469" s="30">
        <f t="shared" ref="J469:J471" si="203">ROUND(SUM(E469:H469),0)</f>
        <v>0</v>
      </c>
      <c r="K469" s="10"/>
      <c r="L469" s="10"/>
      <c r="M469" s="10"/>
      <c r="N469" s="10"/>
      <c r="O469" s="11"/>
      <c r="P469" s="11"/>
      <c r="Q469" s="12"/>
      <c r="R469" s="11"/>
      <c r="S469" s="12"/>
      <c r="T469" s="11"/>
      <c r="U469" s="11"/>
      <c r="V469" s="11"/>
      <c r="W469" s="11"/>
      <c r="X469" s="11"/>
      <c r="Y469" s="11"/>
    </row>
    <row r="470" spans="1:25" ht="19.5" customHeight="1">
      <c r="A470" s="28">
        <v>470</v>
      </c>
      <c r="B470" s="350"/>
      <c r="C470" s="58">
        <v>1810</v>
      </c>
      <c r="D470" s="30" t="s">
        <v>178</v>
      </c>
      <c r="E470" s="30"/>
      <c r="F470" s="30">
        <v>118194</v>
      </c>
      <c r="G470" s="30"/>
      <c r="H470" s="30"/>
      <c r="I470" s="54"/>
      <c r="J470" s="30">
        <f t="shared" si="203"/>
        <v>118194</v>
      </c>
      <c r="K470" s="10"/>
      <c r="L470" s="10"/>
      <c r="M470" s="10"/>
      <c r="N470" s="10"/>
      <c r="O470" s="11"/>
      <c r="P470" s="11"/>
      <c r="Q470" s="12"/>
      <c r="R470" s="11"/>
      <c r="S470" s="12"/>
      <c r="T470" s="11"/>
      <c r="U470" s="11"/>
      <c r="V470" s="11"/>
      <c r="W470" s="11"/>
      <c r="X470" s="11"/>
      <c r="Y470" s="11"/>
    </row>
    <row r="471" spans="1:25" ht="19.5" customHeight="1">
      <c r="A471" s="28">
        <v>471</v>
      </c>
      <c r="B471" s="350"/>
      <c r="C471" s="58">
        <v>1820</v>
      </c>
      <c r="D471" s="30" t="s">
        <v>179</v>
      </c>
      <c r="E471" s="30"/>
      <c r="F471" s="30">
        <v>186554</v>
      </c>
      <c r="G471" s="30"/>
      <c r="H471" s="30"/>
      <c r="I471" s="54"/>
      <c r="J471" s="30">
        <f t="shared" si="203"/>
        <v>186554</v>
      </c>
      <c r="K471" s="10"/>
      <c r="L471" s="10"/>
      <c r="M471" s="10"/>
      <c r="N471" s="10"/>
      <c r="O471" s="11"/>
      <c r="P471" s="11"/>
      <c r="Q471" s="12"/>
      <c r="R471" s="11"/>
      <c r="S471" s="12"/>
      <c r="T471" s="11"/>
      <c r="U471" s="11"/>
      <c r="V471" s="11"/>
      <c r="W471" s="11"/>
      <c r="X471" s="11"/>
      <c r="Y471" s="11"/>
    </row>
    <row r="472" spans="1:25" ht="19.5" customHeight="1">
      <c r="A472" s="28">
        <v>472</v>
      </c>
      <c r="B472" s="350"/>
      <c r="C472" s="58">
        <v>1840</v>
      </c>
      <c r="D472" s="52" t="s">
        <v>87</v>
      </c>
      <c r="E472" s="30">
        <f t="shared" ref="E472:G472" si="204">ROUND(SUM(E464:E471),0)</f>
        <v>0</v>
      </c>
      <c r="F472" s="30">
        <f t="shared" si="204"/>
        <v>304748</v>
      </c>
      <c r="G472" s="30">
        <f t="shared" si="204"/>
        <v>0</v>
      </c>
      <c r="H472" s="30">
        <f>ROUND(H464+SUM(H469:H471),0)</f>
        <v>0</v>
      </c>
      <c r="I472" s="30">
        <f>ROUND(I468,0)</f>
        <v>0</v>
      </c>
      <c r="J472" s="30">
        <f t="shared" ref="J472:J473" si="205">ROUND(SUM(E472:I472),0)</f>
        <v>304748</v>
      </c>
      <c r="K472" s="10"/>
      <c r="L472" s="10"/>
      <c r="M472" s="10"/>
      <c r="N472" s="10"/>
      <c r="O472" s="11"/>
      <c r="P472" s="11"/>
      <c r="Q472" s="12"/>
      <c r="R472" s="11"/>
      <c r="S472" s="12"/>
      <c r="T472" s="11"/>
      <c r="U472" s="11"/>
      <c r="V472" s="11"/>
      <c r="W472" s="11"/>
      <c r="X472" s="11"/>
      <c r="Y472" s="11"/>
    </row>
    <row r="473" spans="1:25" ht="19.5" customHeight="1">
      <c r="A473" s="28">
        <v>473</v>
      </c>
      <c r="B473" s="350"/>
      <c r="C473" s="58">
        <v>1850</v>
      </c>
      <c r="D473" s="46" t="s">
        <v>180</v>
      </c>
      <c r="E473" s="30">
        <f t="shared" ref="E473:H473" ca="1" si="206">ROUND(E119+E132+E140+E148+E161+E163+E171+E176+E180+E184+E194+E208+E210+E216+E221+E223+E228+E233+E235+E241+E246+E251+E256+E264+E272+E280+E304+E427+E443+E451+E472,0)</f>
        <v>9530070</v>
      </c>
      <c r="F473" s="30">
        <f t="shared" ca="1" si="206"/>
        <v>4948998</v>
      </c>
      <c r="G473" s="30">
        <f t="shared" ca="1" si="206"/>
        <v>0</v>
      </c>
      <c r="H473" s="30">
        <f t="shared" ca="1" si="206"/>
        <v>0</v>
      </c>
      <c r="I473" s="30">
        <f ca="1">ROUND(I66+I74+I82+I90+I98+I106+I114+I124+I156+I161+I189+I202+I288+I296+I312+I320+I328+I336+I344+I349+I354+I362+I370+I375+I383+I388+I393+I398+I400+I406+I411+I419+I427+I435+I457+I462+I472,0)</f>
        <v>7841668</v>
      </c>
      <c r="J473" s="338">
        <f t="shared" ca="1" si="205"/>
        <v>22320736</v>
      </c>
      <c r="K473" s="10"/>
      <c r="L473" s="10"/>
      <c r="M473" s="10"/>
      <c r="N473" s="10"/>
      <c r="O473" s="11"/>
      <c r="P473" s="11"/>
      <c r="Q473" s="12"/>
      <c r="R473" s="11"/>
      <c r="S473" s="12"/>
      <c r="T473" s="11"/>
      <c r="U473" s="11"/>
      <c r="V473" s="11"/>
      <c r="W473" s="11"/>
      <c r="X473" s="11"/>
      <c r="Y473" s="11"/>
    </row>
    <row r="474" spans="1:25" ht="19.5" customHeight="1">
      <c r="A474" s="28"/>
      <c r="B474" s="10"/>
      <c r="C474" s="375"/>
      <c r="D474" s="23"/>
      <c r="E474" s="10"/>
      <c r="F474" s="10"/>
      <c r="G474" s="10"/>
      <c r="H474" s="10"/>
      <c r="I474" s="10"/>
      <c r="J474" s="10"/>
      <c r="K474" s="10"/>
      <c r="L474" s="10"/>
      <c r="M474" s="10"/>
      <c r="N474" s="10"/>
      <c r="O474" s="11"/>
      <c r="P474" s="11"/>
      <c r="Q474" s="12"/>
      <c r="R474" s="11"/>
      <c r="S474" s="12"/>
      <c r="T474" s="11"/>
      <c r="U474" s="11"/>
      <c r="V474" s="11"/>
      <c r="W474" s="11"/>
      <c r="X474" s="11"/>
      <c r="Y474" s="11"/>
    </row>
    <row r="475" spans="1:25" ht="19.5" customHeight="1">
      <c r="A475" s="28"/>
      <c r="B475" s="10"/>
      <c r="C475" s="59"/>
      <c r="D475" s="23"/>
      <c r="E475" s="10"/>
      <c r="F475" s="10"/>
      <c r="G475" s="10"/>
      <c r="H475" s="10"/>
      <c r="I475" s="10"/>
      <c r="J475" s="10"/>
      <c r="K475" s="10"/>
      <c r="L475" s="10"/>
      <c r="M475" s="10"/>
      <c r="N475" s="10"/>
      <c r="O475" s="11"/>
      <c r="P475" s="11"/>
      <c r="Q475" s="12"/>
      <c r="R475" s="11"/>
      <c r="S475" s="12"/>
      <c r="T475" s="11"/>
      <c r="U475" s="11"/>
      <c r="V475" s="11"/>
      <c r="W475" s="11"/>
      <c r="X475" s="11"/>
      <c r="Y475" s="11"/>
    </row>
    <row r="476" spans="1:25" ht="19.5" customHeight="1">
      <c r="A476" s="28"/>
      <c r="B476" s="10"/>
      <c r="C476" s="23" t="s">
        <v>18</v>
      </c>
      <c r="D476" s="13"/>
      <c r="E476" s="344" t="s">
        <v>19</v>
      </c>
      <c r="F476" s="344" t="s">
        <v>20</v>
      </c>
      <c r="G476" s="344">
        <v>3</v>
      </c>
      <c r="H476" s="344">
        <v>4</v>
      </c>
      <c r="I476" s="344">
        <v>5</v>
      </c>
      <c r="J476" s="25">
        <v>6</v>
      </c>
      <c r="K476" s="10"/>
      <c r="L476" s="10"/>
      <c r="M476" s="10"/>
      <c r="N476" s="10"/>
      <c r="O476" s="11"/>
      <c r="P476" s="11"/>
      <c r="Q476" s="12"/>
      <c r="R476" s="11"/>
      <c r="S476" s="12"/>
      <c r="T476" s="11"/>
      <c r="U476" s="11"/>
      <c r="V476" s="11"/>
      <c r="W476" s="11"/>
      <c r="X476" s="11"/>
      <c r="Y476" s="11"/>
    </row>
    <row r="477" spans="1:25" ht="19.5" customHeight="1">
      <c r="A477" s="28"/>
      <c r="B477" s="10"/>
      <c r="C477" s="23" t="s">
        <v>21</v>
      </c>
      <c r="D477" s="13"/>
      <c r="E477" s="346"/>
      <c r="F477" s="346"/>
      <c r="G477" s="344"/>
      <c r="H477" s="25"/>
      <c r="I477" s="346"/>
      <c r="J477" s="347"/>
      <c r="K477" s="10"/>
      <c r="L477" s="10"/>
      <c r="M477" s="10"/>
      <c r="N477" s="10"/>
      <c r="O477" s="11"/>
      <c r="P477" s="11"/>
      <c r="Q477" s="12"/>
      <c r="R477" s="11"/>
      <c r="S477" s="12"/>
      <c r="T477" s="11"/>
      <c r="U477" s="11"/>
      <c r="V477" s="11"/>
      <c r="W477" s="11"/>
      <c r="X477" s="11"/>
      <c r="Y477" s="11"/>
    </row>
    <row r="478" spans="1:25" ht="19.5" customHeight="1">
      <c r="A478" s="28"/>
      <c r="B478" s="10"/>
      <c r="C478" s="23"/>
      <c r="D478" s="13"/>
      <c r="E478" s="348"/>
      <c r="F478" s="348"/>
      <c r="G478" s="26" t="s">
        <v>22</v>
      </c>
      <c r="H478" s="26"/>
      <c r="I478" s="348"/>
      <c r="J478" s="349"/>
      <c r="K478" s="10"/>
      <c r="L478" s="74"/>
      <c r="M478" s="75"/>
      <c r="N478" s="75"/>
      <c r="O478" s="10"/>
      <c r="P478" s="10"/>
      <c r="Q478" s="10"/>
      <c r="R478" s="11"/>
      <c r="S478" s="12"/>
      <c r="T478" s="11"/>
      <c r="U478" s="11"/>
      <c r="V478" s="11"/>
      <c r="W478" s="11"/>
      <c r="X478" s="11"/>
      <c r="Y478" s="11"/>
    </row>
    <row r="479" spans="1:25" ht="19.5" customHeight="1">
      <c r="A479" s="28"/>
      <c r="B479" s="10"/>
      <c r="C479" s="23" t="s">
        <v>79</v>
      </c>
      <c r="D479" s="11"/>
      <c r="E479" s="348" t="s">
        <v>23</v>
      </c>
      <c r="F479" s="348" t="s">
        <v>24</v>
      </c>
      <c r="G479" s="348" t="s">
        <v>25</v>
      </c>
      <c r="H479" s="26" t="s">
        <v>26</v>
      </c>
      <c r="I479" s="348" t="s">
        <v>27</v>
      </c>
      <c r="J479" s="349"/>
      <c r="K479" s="10"/>
      <c r="L479" s="74"/>
      <c r="M479" s="76"/>
      <c r="N479" s="76"/>
      <c r="O479" s="74"/>
      <c r="P479" s="74"/>
      <c r="Q479" s="10"/>
      <c r="R479" s="11"/>
      <c r="S479" s="12"/>
      <c r="T479" s="11"/>
      <c r="U479" s="11"/>
      <c r="V479" s="11"/>
      <c r="W479" s="11"/>
      <c r="X479" s="11"/>
      <c r="Y479" s="11"/>
    </row>
    <row r="480" spans="1:25" ht="19.5" customHeight="1">
      <c r="A480" s="28"/>
      <c r="B480" s="10"/>
      <c r="C480" s="23" t="s">
        <v>181</v>
      </c>
      <c r="D480" s="23"/>
      <c r="E480" s="27" t="s">
        <v>29</v>
      </c>
      <c r="F480" s="27" t="s">
        <v>30</v>
      </c>
      <c r="G480" s="27" t="s">
        <v>31</v>
      </c>
      <c r="H480" s="27" t="s">
        <v>32</v>
      </c>
      <c r="I480" s="27" t="s">
        <v>33</v>
      </c>
      <c r="J480" s="27" t="s">
        <v>34</v>
      </c>
      <c r="K480" s="10"/>
      <c r="L480" s="74"/>
      <c r="M480" s="76"/>
      <c r="N480" s="76"/>
      <c r="O480" s="74"/>
      <c r="P480" s="74"/>
      <c r="Q480" s="10"/>
      <c r="R480" s="11"/>
      <c r="S480" s="12"/>
      <c r="T480" s="11"/>
      <c r="U480" s="11"/>
      <c r="V480" s="11"/>
      <c r="W480" s="11"/>
      <c r="X480" s="11"/>
      <c r="Y480" s="11"/>
    </row>
    <row r="481" spans="1:25" ht="19.5" customHeight="1">
      <c r="A481" s="28">
        <v>481</v>
      </c>
      <c r="B481" s="350"/>
      <c r="C481" s="58">
        <v>1900</v>
      </c>
      <c r="D481" s="30" t="s">
        <v>81</v>
      </c>
      <c r="E481" s="363"/>
      <c r="F481" s="54"/>
      <c r="G481" s="54"/>
      <c r="H481" s="54"/>
      <c r="I481" s="30"/>
      <c r="J481" s="30">
        <f t="shared" ref="J481:J484" si="207">ROUND(I481,0)</f>
        <v>0</v>
      </c>
      <c r="K481" s="10"/>
      <c r="L481" s="11"/>
      <c r="M481" s="76"/>
      <c r="N481" s="76"/>
      <c r="O481" s="74"/>
      <c r="P481" s="74"/>
      <c r="Q481" s="10"/>
      <c r="R481" s="11"/>
      <c r="S481" s="12"/>
      <c r="T481" s="11"/>
      <c r="U481" s="11"/>
      <c r="V481" s="11"/>
      <c r="W481" s="11"/>
      <c r="X481" s="11"/>
      <c r="Y481" s="11"/>
    </row>
    <row r="482" spans="1:25" ht="19.5" customHeight="1">
      <c r="A482" s="28">
        <v>482</v>
      </c>
      <c r="B482" s="350"/>
      <c r="C482" s="58">
        <v>1910</v>
      </c>
      <c r="D482" s="30" t="s">
        <v>92</v>
      </c>
      <c r="E482" s="363"/>
      <c r="F482" s="54"/>
      <c r="G482" s="54"/>
      <c r="H482" s="54"/>
      <c r="I482" s="30">
        <v>236078.88</v>
      </c>
      <c r="J482" s="30">
        <f t="shared" si="207"/>
        <v>236079</v>
      </c>
      <c r="K482" s="10"/>
      <c r="L482" s="74"/>
      <c r="M482" s="74"/>
      <c r="N482" s="74"/>
      <c r="O482" s="77"/>
      <c r="P482" s="10"/>
      <c r="Q482" s="10"/>
      <c r="R482" s="11"/>
      <c r="S482" s="12"/>
      <c r="T482" s="11"/>
      <c r="U482" s="11"/>
      <c r="V482" s="11"/>
      <c r="W482" s="11"/>
      <c r="X482" s="11"/>
      <c r="Y482" s="11"/>
    </row>
    <row r="483" spans="1:25" ht="19.5" customHeight="1">
      <c r="A483" s="28">
        <v>483</v>
      </c>
      <c r="B483" s="350"/>
      <c r="C483" s="58">
        <v>1912</v>
      </c>
      <c r="D483" s="30" t="s">
        <v>93</v>
      </c>
      <c r="E483" s="363"/>
      <c r="F483" s="54"/>
      <c r="G483" s="54"/>
      <c r="H483" s="54"/>
      <c r="I483" s="30"/>
      <c r="J483" s="30">
        <f t="shared" si="207"/>
        <v>0</v>
      </c>
      <c r="K483" s="10"/>
      <c r="L483" s="13"/>
      <c r="M483" s="13"/>
      <c r="N483" s="13"/>
      <c r="O483" s="13"/>
      <c r="P483" s="13"/>
      <c r="Q483" s="10"/>
      <c r="R483" s="11"/>
      <c r="S483" s="12"/>
      <c r="T483" s="11"/>
      <c r="U483" s="11"/>
      <c r="V483" s="11"/>
      <c r="W483" s="11"/>
      <c r="X483" s="11"/>
      <c r="Y483" s="11"/>
    </row>
    <row r="484" spans="1:25" ht="19.5" customHeight="1">
      <c r="A484" s="28">
        <v>484</v>
      </c>
      <c r="B484" s="350"/>
      <c r="C484" s="58">
        <v>1914</v>
      </c>
      <c r="D484" s="30" t="s">
        <v>182</v>
      </c>
      <c r="E484" s="363"/>
      <c r="F484" s="54"/>
      <c r="G484" s="54"/>
      <c r="H484" s="54"/>
      <c r="I484" s="30"/>
      <c r="J484" s="30">
        <f t="shared" si="207"/>
        <v>0</v>
      </c>
      <c r="K484" s="10"/>
      <c r="L484" s="10"/>
      <c r="M484" s="10"/>
      <c r="N484" s="10"/>
      <c r="O484" s="11"/>
      <c r="P484" s="11"/>
      <c r="Q484" s="12"/>
      <c r="R484" s="11"/>
      <c r="S484" s="12"/>
      <c r="T484" s="11"/>
      <c r="U484" s="11"/>
      <c r="V484" s="11"/>
      <c r="W484" s="11"/>
      <c r="X484" s="11"/>
      <c r="Y484" s="11"/>
    </row>
    <row r="485" spans="1:25" ht="19.5" customHeight="1">
      <c r="A485" s="28">
        <v>485</v>
      </c>
      <c r="B485" s="350"/>
      <c r="C485" s="58">
        <v>1916</v>
      </c>
      <c r="D485" s="30" t="s">
        <v>95</v>
      </c>
      <c r="E485" s="63"/>
      <c r="F485" s="30"/>
      <c r="G485" s="30"/>
      <c r="H485" s="30"/>
      <c r="I485" s="54"/>
      <c r="J485" s="30">
        <f>ROUND(SUM(E485:H485),0)</f>
        <v>0</v>
      </c>
      <c r="K485" s="10"/>
      <c r="L485" s="10"/>
      <c r="M485" s="10"/>
      <c r="N485" s="10"/>
      <c r="O485" s="11"/>
      <c r="P485" s="11"/>
      <c r="Q485" s="12"/>
      <c r="R485" s="11"/>
      <c r="S485" s="12"/>
      <c r="T485" s="11"/>
      <c r="U485" s="11"/>
      <c r="V485" s="11"/>
      <c r="W485" s="11"/>
      <c r="X485" s="11"/>
      <c r="Y485" s="11"/>
    </row>
    <row r="486" spans="1:25" ht="19.5" customHeight="1">
      <c r="A486" s="28">
        <v>486</v>
      </c>
      <c r="B486" s="350"/>
      <c r="C486" s="58">
        <v>1920</v>
      </c>
      <c r="D486" s="30" t="s">
        <v>96</v>
      </c>
      <c r="E486" s="363"/>
      <c r="F486" s="54"/>
      <c r="G486" s="54"/>
      <c r="H486" s="54"/>
      <c r="I486" s="30"/>
      <c r="J486" s="30">
        <f t="shared" ref="J486:J489" si="208">ROUND(I486,0)</f>
        <v>0</v>
      </c>
      <c r="K486" s="10"/>
      <c r="L486" s="10"/>
      <c r="M486" s="10"/>
      <c r="N486" s="10"/>
      <c r="O486" s="11"/>
      <c r="P486" s="11"/>
      <c r="Q486" s="12"/>
      <c r="R486" s="11"/>
      <c r="S486" s="12"/>
      <c r="T486" s="11"/>
      <c r="U486" s="11"/>
      <c r="V486" s="11"/>
      <c r="W486" s="11"/>
      <c r="X486" s="11"/>
      <c r="Y486" s="11"/>
    </row>
    <row r="487" spans="1:25" ht="19.5" customHeight="1">
      <c r="A487" s="28">
        <v>487</v>
      </c>
      <c r="B487" s="350"/>
      <c r="C487" s="58">
        <v>1930</v>
      </c>
      <c r="D487" s="30" t="s">
        <v>109</v>
      </c>
      <c r="E487" s="363"/>
      <c r="F487" s="54"/>
      <c r="G487" s="54"/>
      <c r="H487" s="54"/>
      <c r="I487" s="30">
        <f ca="1">K739</f>
        <v>0</v>
      </c>
      <c r="J487" s="30">
        <f t="shared" ca="1" si="208"/>
        <v>0</v>
      </c>
      <c r="K487" s="10"/>
      <c r="L487" s="10"/>
      <c r="M487" s="10"/>
      <c r="N487" s="10"/>
      <c r="O487" s="11"/>
      <c r="P487" s="11"/>
      <c r="Q487" s="12"/>
      <c r="R487" s="11"/>
      <c r="S487" s="12"/>
      <c r="T487" s="11"/>
      <c r="U487" s="11"/>
      <c r="V487" s="11"/>
      <c r="W487" s="11"/>
      <c r="X487" s="11"/>
      <c r="Y487" s="11"/>
    </row>
    <row r="488" spans="1:25" ht="19.5" customHeight="1">
      <c r="A488" s="28">
        <v>488</v>
      </c>
      <c r="B488" s="350"/>
      <c r="C488" s="58">
        <v>1935</v>
      </c>
      <c r="D488" s="30" t="s">
        <v>117</v>
      </c>
      <c r="E488" s="363"/>
      <c r="F488" s="54"/>
      <c r="G488" s="54"/>
      <c r="H488" s="54"/>
      <c r="I488" s="30">
        <f ca="1">K778</f>
        <v>0</v>
      </c>
      <c r="J488" s="30">
        <f t="shared" ca="1" si="208"/>
        <v>0</v>
      </c>
      <c r="K488" s="10"/>
      <c r="L488" s="10"/>
      <c r="M488" s="10"/>
      <c r="N488" s="10"/>
      <c r="O488" s="11"/>
      <c r="P488" s="11"/>
      <c r="Q488" s="12"/>
      <c r="R488" s="11"/>
      <c r="S488" s="12"/>
      <c r="T488" s="11"/>
      <c r="U488" s="11"/>
      <c r="V488" s="11"/>
      <c r="W488" s="11"/>
      <c r="X488" s="11"/>
      <c r="Y488" s="11"/>
    </row>
    <row r="489" spans="1:25" ht="19.5" customHeight="1">
      <c r="A489" s="28">
        <v>489</v>
      </c>
      <c r="B489" s="350"/>
      <c r="C489" s="58">
        <v>1940</v>
      </c>
      <c r="D489" s="30" t="s">
        <v>183</v>
      </c>
      <c r="E489" s="363"/>
      <c r="F489" s="54"/>
      <c r="G489" s="54"/>
      <c r="H489" s="54"/>
      <c r="I489" s="30"/>
      <c r="J489" s="30">
        <f t="shared" si="208"/>
        <v>0</v>
      </c>
      <c r="K489" s="10"/>
      <c r="L489" s="10"/>
      <c r="M489" s="10"/>
      <c r="N489" s="10"/>
      <c r="O489" s="11"/>
      <c r="P489" s="11"/>
      <c r="Q489" s="12"/>
      <c r="R489" s="11"/>
      <c r="S489" s="12"/>
      <c r="T489" s="11"/>
      <c r="U489" s="11"/>
      <c r="V489" s="11"/>
      <c r="W489" s="11"/>
      <c r="X489" s="11"/>
      <c r="Y489" s="11"/>
    </row>
    <row r="490" spans="1:25" ht="19.5" customHeight="1">
      <c r="A490" s="28">
        <v>490</v>
      </c>
      <c r="B490" s="350"/>
      <c r="C490" s="62">
        <v>1950</v>
      </c>
      <c r="D490" s="46" t="s">
        <v>184</v>
      </c>
      <c r="E490" s="30"/>
      <c r="F490" s="30"/>
      <c r="G490" s="30"/>
      <c r="H490" s="30"/>
      <c r="I490" s="54"/>
      <c r="J490" s="30">
        <f>ROUND(SUM(E490:H490),0)</f>
        <v>0</v>
      </c>
      <c r="K490" s="10"/>
      <c r="L490" s="10"/>
      <c r="M490" s="10"/>
      <c r="N490" s="10"/>
      <c r="O490" s="11"/>
      <c r="P490" s="11"/>
      <c r="Q490" s="12"/>
      <c r="R490" s="11"/>
      <c r="S490" s="12"/>
      <c r="T490" s="11"/>
      <c r="U490" s="11"/>
      <c r="V490" s="11"/>
      <c r="W490" s="11"/>
      <c r="X490" s="11"/>
      <c r="Y490" s="11"/>
    </row>
    <row r="491" spans="1:25" ht="19.5" customHeight="1">
      <c r="A491" s="28">
        <v>491</v>
      </c>
      <c r="B491" s="350"/>
      <c r="C491" s="58">
        <v>1960</v>
      </c>
      <c r="D491" s="30" t="s">
        <v>134</v>
      </c>
      <c r="E491" s="54"/>
      <c r="F491" s="54"/>
      <c r="G491" s="54"/>
      <c r="H491" s="54"/>
      <c r="I491" s="30"/>
      <c r="J491" s="30">
        <f t="shared" ref="J491:J502" si="209">ROUND(I491,0)</f>
        <v>0</v>
      </c>
      <c r="K491" s="10"/>
      <c r="L491" s="10"/>
      <c r="M491" s="10"/>
      <c r="N491" s="10"/>
      <c r="O491" s="11"/>
      <c r="P491" s="11"/>
      <c r="Q491" s="12"/>
      <c r="R491" s="11"/>
      <c r="S491" s="12"/>
      <c r="T491" s="11"/>
      <c r="U491" s="11"/>
      <c r="V491" s="11"/>
      <c r="W491" s="11"/>
      <c r="X491" s="11"/>
      <c r="Y491" s="11"/>
    </row>
    <row r="492" spans="1:25" ht="19.5" customHeight="1">
      <c r="A492" s="28">
        <v>492</v>
      </c>
      <c r="B492" s="350"/>
      <c r="C492" s="58">
        <v>1970</v>
      </c>
      <c r="D492" s="30" t="s">
        <v>185</v>
      </c>
      <c r="E492" s="363"/>
      <c r="F492" s="54"/>
      <c r="G492" s="54"/>
      <c r="H492" s="54"/>
      <c r="I492" s="30"/>
      <c r="J492" s="30">
        <f t="shared" si="209"/>
        <v>0</v>
      </c>
      <c r="K492" s="10"/>
      <c r="L492" s="10"/>
      <c r="M492" s="10"/>
      <c r="N492" s="10"/>
      <c r="O492" s="11"/>
      <c r="P492" s="11"/>
      <c r="Q492" s="12"/>
      <c r="R492" s="11"/>
      <c r="S492" s="12"/>
      <c r="T492" s="11"/>
      <c r="U492" s="11"/>
      <c r="V492" s="11"/>
      <c r="W492" s="11"/>
      <c r="X492" s="11"/>
      <c r="Y492" s="11"/>
    </row>
    <row r="493" spans="1:25" ht="19.5" customHeight="1">
      <c r="A493" s="28">
        <v>493</v>
      </c>
      <c r="B493" s="350"/>
      <c r="C493" s="58">
        <v>1972</v>
      </c>
      <c r="D493" s="30" t="s">
        <v>186</v>
      </c>
      <c r="E493" s="363"/>
      <c r="F493" s="54"/>
      <c r="G493" s="54"/>
      <c r="H493" s="54"/>
      <c r="I493" s="30"/>
      <c r="J493" s="30">
        <f t="shared" si="209"/>
        <v>0</v>
      </c>
      <c r="K493" s="10"/>
      <c r="L493" s="10"/>
      <c r="M493" s="10"/>
      <c r="N493" s="10"/>
      <c r="O493" s="11"/>
      <c r="P493" s="11"/>
      <c r="Q493" s="12"/>
      <c r="R493" s="11"/>
      <c r="S493" s="12"/>
      <c r="T493" s="11"/>
      <c r="U493" s="11"/>
      <c r="V493" s="11"/>
      <c r="W493" s="11"/>
      <c r="X493" s="11"/>
      <c r="Y493" s="11"/>
    </row>
    <row r="494" spans="1:25" ht="19.5" customHeight="1">
      <c r="A494" s="28">
        <v>494</v>
      </c>
      <c r="B494" s="350"/>
      <c r="C494" s="58">
        <v>1974</v>
      </c>
      <c r="D494" s="30" t="s">
        <v>187</v>
      </c>
      <c r="E494" s="363"/>
      <c r="F494" s="54"/>
      <c r="G494" s="54"/>
      <c r="H494" s="54"/>
      <c r="I494" s="30"/>
      <c r="J494" s="30">
        <f t="shared" si="209"/>
        <v>0</v>
      </c>
      <c r="K494" s="10"/>
      <c r="L494" s="10"/>
      <c r="M494" s="10"/>
      <c r="N494" s="10"/>
      <c r="O494" s="11"/>
      <c r="P494" s="11"/>
      <c r="Q494" s="12"/>
      <c r="R494" s="11"/>
      <c r="S494" s="12"/>
      <c r="T494" s="11"/>
      <c r="U494" s="11"/>
      <c r="V494" s="11"/>
      <c r="W494" s="11"/>
      <c r="X494" s="11"/>
      <c r="Y494" s="11"/>
    </row>
    <row r="495" spans="1:25" ht="19.5" customHeight="1">
      <c r="A495" s="28">
        <v>495</v>
      </c>
      <c r="B495" s="350"/>
      <c r="C495" s="58">
        <v>1975</v>
      </c>
      <c r="D495" s="30" t="s">
        <v>188</v>
      </c>
      <c r="E495" s="363"/>
      <c r="F495" s="54"/>
      <c r="G495" s="54"/>
      <c r="H495" s="54"/>
      <c r="I495" s="30">
        <v>113218.79</v>
      </c>
      <c r="J495" s="30">
        <f t="shared" si="209"/>
        <v>113219</v>
      </c>
      <c r="K495" s="10"/>
      <c r="L495" s="10"/>
      <c r="M495" s="10"/>
      <c r="N495" s="10"/>
      <c r="O495" s="11"/>
      <c r="P495" s="11"/>
      <c r="Q495" s="12"/>
      <c r="R495" s="11"/>
      <c r="S495" s="12"/>
      <c r="T495" s="11"/>
      <c r="U495" s="11"/>
      <c r="V495" s="11"/>
      <c r="W495" s="11"/>
      <c r="X495" s="11"/>
      <c r="Y495" s="11"/>
    </row>
    <row r="496" spans="1:25" ht="19.5" customHeight="1">
      <c r="A496" s="28">
        <v>496</v>
      </c>
      <c r="B496" s="350"/>
      <c r="C496" s="58">
        <v>1976</v>
      </c>
      <c r="D496" s="30" t="s">
        <v>189</v>
      </c>
      <c r="E496" s="363"/>
      <c r="F496" s="54"/>
      <c r="G496" s="54"/>
      <c r="H496" s="54"/>
      <c r="I496" s="30"/>
      <c r="J496" s="30">
        <f t="shared" si="209"/>
        <v>0</v>
      </c>
      <c r="K496" s="10"/>
      <c r="L496" s="10"/>
      <c r="M496" s="10"/>
      <c r="N496" s="10"/>
      <c r="O496" s="11"/>
      <c r="P496" s="11"/>
      <c r="Q496" s="12"/>
      <c r="R496" s="11"/>
      <c r="S496" s="12"/>
      <c r="T496" s="11"/>
      <c r="U496" s="11"/>
      <c r="V496" s="11"/>
      <c r="W496" s="11"/>
      <c r="X496" s="11"/>
      <c r="Y496" s="11"/>
    </row>
    <row r="497" spans="1:25" ht="19.5" customHeight="1">
      <c r="A497" s="28">
        <v>497</v>
      </c>
      <c r="B497" s="350"/>
      <c r="C497" s="58">
        <v>1978</v>
      </c>
      <c r="D497" s="30" t="s">
        <v>190</v>
      </c>
      <c r="E497" s="363"/>
      <c r="F497" s="54"/>
      <c r="G497" s="54"/>
      <c r="H497" s="54"/>
      <c r="I497" s="30"/>
      <c r="J497" s="30">
        <f t="shared" si="209"/>
        <v>0</v>
      </c>
      <c r="K497" s="10"/>
      <c r="L497" s="10"/>
      <c r="M497" s="10"/>
      <c r="N497" s="10"/>
      <c r="O497" s="11"/>
      <c r="P497" s="11"/>
      <c r="Q497" s="12"/>
      <c r="R497" s="11"/>
      <c r="S497" s="12"/>
      <c r="T497" s="11"/>
      <c r="U497" s="11"/>
      <c r="V497" s="11"/>
      <c r="W497" s="11"/>
      <c r="X497" s="11"/>
      <c r="Y497" s="11"/>
    </row>
    <row r="498" spans="1:25" ht="19.5" customHeight="1">
      <c r="A498" s="28">
        <v>498</v>
      </c>
      <c r="B498" s="350"/>
      <c r="C498" s="58">
        <v>1979</v>
      </c>
      <c r="D498" s="30" t="s">
        <v>191</v>
      </c>
      <c r="E498" s="363"/>
      <c r="F498" s="54"/>
      <c r="G498" s="54"/>
      <c r="H498" s="54"/>
      <c r="I498" s="30"/>
      <c r="J498" s="30">
        <f t="shared" si="209"/>
        <v>0</v>
      </c>
      <c r="K498" s="10"/>
      <c r="L498" s="10"/>
      <c r="M498" s="10"/>
      <c r="N498" s="10"/>
      <c r="O498" s="11"/>
      <c r="P498" s="11"/>
      <c r="Q498" s="12"/>
      <c r="R498" s="11"/>
      <c r="S498" s="12"/>
      <c r="T498" s="11"/>
      <c r="U498" s="11"/>
      <c r="V498" s="11"/>
      <c r="W498" s="11"/>
      <c r="X498" s="11"/>
      <c r="Y498" s="11"/>
    </row>
    <row r="499" spans="1:25" ht="19.5" customHeight="1">
      <c r="A499" s="28">
        <v>499</v>
      </c>
      <c r="B499" s="350"/>
      <c r="C499" s="58">
        <v>1990</v>
      </c>
      <c r="D499" s="30" t="s">
        <v>192</v>
      </c>
      <c r="E499" s="363"/>
      <c r="F499" s="54"/>
      <c r="G499" s="54"/>
      <c r="H499" s="54"/>
      <c r="I499" s="30">
        <v>70000</v>
      </c>
      <c r="J499" s="30">
        <f t="shared" si="209"/>
        <v>70000</v>
      </c>
      <c r="K499" s="10"/>
      <c r="L499" s="10"/>
      <c r="M499" s="10"/>
      <c r="N499" s="10"/>
      <c r="O499" s="11"/>
      <c r="P499" s="11"/>
      <c r="Q499" s="12"/>
      <c r="R499" s="11"/>
      <c r="S499" s="12"/>
      <c r="T499" s="11"/>
      <c r="U499" s="11"/>
      <c r="V499" s="11"/>
      <c r="W499" s="11"/>
      <c r="X499" s="11"/>
      <c r="Y499" s="11"/>
    </row>
    <row r="500" spans="1:25" ht="19.5" customHeight="1">
      <c r="A500" s="28">
        <v>500</v>
      </c>
      <c r="B500" s="350"/>
      <c r="C500" s="58">
        <v>1995</v>
      </c>
      <c r="D500" s="30" t="s">
        <v>143</v>
      </c>
      <c r="E500" s="363"/>
      <c r="F500" s="54"/>
      <c r="G500" s="54"/>
      <c r="H500" s="54"/>
      <c r="I500" s="30"/>
      <c r="J500" s="30">
        <f t="shared" si="209"/>
        <v>0</v>
      </c>
      <c r="K500" s="10"/>
      <c r="L500" s="10"/>
      <c r="M500" s="10"/>
      <c r="N500" s="10"/>
      <c r="O500" s="11"/>
      <c r="P500" s="11"/>
      <c r="Q500" s="12"/>
      <c r="R500" s="11"/>
      <c r="S500" s="12"/>
      <c r="T500" s="11"/>
      <c r="U500" s="11"/>
      <c r="V500" s="11"/>
      <c r="W500" s="11"/>
      <c r="X500" s="11"/>
      <c r="Y500" s="11"/>
    </row>
    <row r="501" spans="1:25" ht="19.5" customHeight="1">
      <c r="A501" s="28">
        <v>501</v>
      </c>
      <c r="B501" s="350"/>
      <c r="C501" s="58">
        <v>1996</v>
      </c>
      <c r="D501" s="30" t="s">
        <v>144</v>
      </c>
      <c r="E501" s="363"/>
      <c r="F501" s="54"/>
      <c r="G501" s="54"/>
      <c r="H501" s="54"/>
      <c r="I501" s="30"/>
      <c r="J501" s="30">
        <f t="shared" si="209"/>
        <v>0</v>
      </c>
      <c r="K501" s="10"/>
      <c r="L501" s="10"/>
      <c r="M501" s="10"/>
      <c r="N501" s="10"/>
      <c r="O501" s="11"/>
      <c r="P501" s="11"/>
      <c r="Q501" s="12"/>
      <c r="R501" s="11"/>
      <c r="S501" s="12"/>
      <c r="T501" s="11"/>
      <c r="U501" s="11"/>
      <c r="V501" s="11"/>
      <c r="W501" s="11"/>
      <c r="X501" s="11"/>
      <c r="Y501" s="11"/>
    </row>
    <row r="502" spans="1:25" ht="19.5" customHeight="1">
      <c r="A502" s="28">
        <v>502</v>
      </c>
      <c r="B502" s="350"/>
      <c r="C502" s="58">
        <v>2000</v>
      </c>
      <c r="D502" s="30" t="s">
        <v>145</v>
      </c>
      <c r="E502" s="363"/>
      <c r="F502" s="54"/>
      <c r="G502" s="54"/>
      <c r="H502" s="54"/>
      <c r="I502" s="30">
        <v>604164</v>
      </c>
      <c r="J502" s="30">
        <f t="shared" si="209"/>
        <v>604164</v>
      </c>
      <c r="K502" s="10"/>
      <c r="L502" s="10"/>
      <c r="M502" s="10"/>
      <c r="N502" s="10"/>
      <c r="O502" s="11"/>
      <c r="P502" s="11"/>
      <c r="Q502" s="12"/>
      <c r="R502" s="11"/>
      <c r="S502" s="12"/>
      <c r="T502" s="11"/>
      <c r="U502" s="11"/>
      <c r="V502" s="11"/>
      <c r="W502" s="11"/>
      <c r="X502" s="11"/>
      <c r="Y502" s="11"/>
    </row>
    <row r="503" spans="1:25" ht="28.5" customHeight="1">
      <c r="A503" s="28"/>
      <c r="B503" s="71"/>
      <c r="C503" s="371"/>
      <c r="D503" s="67" t="s">
        <v>146</v>
      </c>
      <c r="E503" s="10"/>
      <c r="F503" s="10"/>
      <c r="G503" s="10"/>
      <c r="H503" s="10"/>
      <c r="I503" s="10"/>
      <c r="J503" s="10"/>
      <c r="K503" s="10"/>
      <c r="L503" s="10"/>
      <c r="M503" s="10"/>
      <c r="N503" s="10"/>
      <c r="O503" s="11"/>
      <c r="P503" s="11"/>
      <c r="Q503" s="12"/>
      <c r="R503" s="11"/>
      <c r="S503" s="12"/>
      <c r="T503" s="11"/>
      <c r="U503" s="11"/>
      <c r="V503" s="11"/>
      <c r="W503" s="11"/>
      <c r="X503" s="11"/>
      <c r="Y503" s="11"/>
    </row>
    <row r="504" spans="1:25" ht="19.5" customHeight="1">
      <c r="A504" s="28">
        <v>504</v>
      </c>
      <c r="B504" s="71"/>
      <c r="C504" s="58">
        <v>2003</v>
      </c>
      <c r="D504" s="30" t="s">
        <v>89</v>
      </c>
      <c r="E504" s="54"/>
      <c r="F504" s="54"/>
      <c r="G504" s="54"/>
      <c r="H504" s="54"/>
      <c r="I504" s="30"/>
      <c r="J504" s="30">
        <f t="shared" ref="J504:J518" si="210">ROUND(I504,0)</f>
        <v>0</v>
      </c>
      <c r="K504" s="10"/>
      <c r="L504" s="10"/>
      <c r="M504" s="10"/>
      <c r="N504" s="10"/>
      <c r="O504" s="11"/>
      <c r="P504" s="11"/>
      <c r="Q504" s="12"/>
      <c r="R504" s="11"/>
      <c r="S504" s="12"/>
      <c r="T504" s="11"/>
      <c r="U504" s="11"/>
      <c r="V504" s="11"/>
      <c r="W504" s="11"/>
      <c r="X504" s="11"/>
      <c r="Y504" s="11"/>
    </row>
    <row r="505" spans="1:25" ht="19.5" customHeight="1">
      <c r="A505" s="28">
        <v>505</v>
      </c>
      <c r="B505" s="71"/>
      <c r="C505" s="58">
        <v>2004</v>
      </c>
      <c r="D505" s="30" t="s">
        <v>82</v>
      </c>
      <c r="E505" s="54"/>
      <c r="F505" s="54"/>
      <c r="G505" s="54"/>
      <c r="H505" s="54"/>
      <c r="I505" s="30"/>
      <c r="J505" s="30">
        <f t="shared" si="210"/>
        <v>0</v>
      </c>
      <c r="K505" s="10"/>
      <c r="L505" s="10"/>
      <c r="M505" s="10"/>
      <c r="N505" s="10"/>
      <c r="O505" s="11"/>
      <c r="P505" s="11"/>
      <c r="Q505" s="12"/>
      <c r="R505" s="11"/>
      <c r="S505" s="12"/>
      <c r="T505" s="11"/>
      <c r="U505" s="11"/>
      <c r="V505" s="11"/>
      <c r="W505" s="11"/>
      <c r="X505" s="11"/>
      <c r="Y505" s="11"/>
    </row>
    <row r="506" spans="1:25" ht="19.5" customHeight="1">
      <c r="A506" s="28">
        <v>506</v>
      </c>
      <c r="B506" s="71"/>
      <c r="C506" s="58">
        <v>2005</v>
      </c>
      <c r="D506" s="30" t="s">
        <v>83</v>
      </c>
      <c r="E506" s="54"/>
      <c r="F506" s="54"/>
      <c r="G506" s="54"/>
      <c r="H506" s="54"/>
      <c r="I506" s="30"/>
      <c r="J506" s="30">
        <f t="shared" si="210"/>
        <v>0</v>
      </c>
      <c r="K506" s="10"/>
      <c r="L506" s="10"/>
      <c r="M506" s="10"/>
      <c r="N506" s="10"/>
      <c r="O506" s="11"/>
      <c r="P506" s="11"/>
      <c r="Q506" s="12"/>
      <c r="R506" s="11"/>
      <c r="S506" s="12"/>
      <c r="T506" s="11"/>
      <c r="U506" s="11"/>
      <c r="V506" s="11"/>
      <c r="W506" s="11"/>
      <c r="X506" s="11"/>
      <c r="Y506" s="11"/>
    </row>
    <row r="507" spans="1:25" ht="19.5" customHeight="1">
      <c r="A507" s="28">
        <v>507</v>
      </c>
      <c r="B507" s="71"/>
      <c r="C507" s="58">
        <v>2006</v>
      </c>
      <c r="D507" s="30" t="s">
        <v>84</v>
      </c>
      <c r="E507" s="54"/>
      <c r="F507" s="54"/>
      <c r="G507" s="54"/>
      <c r="H507" s="54"/>
      <c r="I507" s="30"/>
      <c r="J507" s="30">
        <f t="shared" si="210"/>
        <v>0</v>
      </c>
      <c r="K507" s="10"/>
      <c r="L507" s="10"/>
      <c r="M507" s="10"/>
      <c r="N507" s="10"/>
      <c r="O507" s="11"/>
      <c r="P507" s="11"/>
      <c r="Q507" s="12"/>
      <c r="R507" s="11"/>
      <c r="S507" s="12"/>
      <c r="T507" s="11"/>
      <c r="U507" s="11"/>
      <c r="V507" s="11"/>
      <c r="W507" s="11"/>
      <c r="X507" s="11"/>
      <c r="Y507" s="11"/>
    </row>
    <row r="508" spans="1:25" ht="19.5" customHeight="1">
      <c r="A508" s="28">
        <v>508</v>
      </c>
      <c r="B508" s="71"/>
      <c r="C508" s="58">
        <v>2007</v>
      </c>
      <c r="D508" s="52" t="s">
        <v>87</v>
      </c>
      <c r="E508" s="54"/>
      <c r="F508" s="54"/>
      <c r="G508" s="54"/>
      <c r="H508" s="54"/>
      <c r="I508" s="30">
        <f>ROUND(SUM(I504:I507),0)</f>
        <v>0</v>
      </c>
      <c r="J508" s="30">
        <f t="shared" si="210"/>
        <v>0</v>
      </c>
      <c r="K508" s="10"/>
      <c r="L508" s="10"/>
      <c r="M508" s="10"/>
      <c r="N508" s="10"/>
      <c r="O508" s="11"/>
      <c r="P508" s="11"/>
      <c r="Q508" s="12"/>
      <c r="R508" s="11"/>
      <c r="S508" s="12"/>
      <c r="T508" s="11"/>
      <c r="U508" s="11"/>
      <c r="V508" s="11"/>
      <c r="W508" s="11"/>
      <c r="X508" s="11"/>
      <c r="Y508" s="11"/>
    </row>
    <row r="509" spans="1:25" ht="19.5" customHeight="1">
      <c r="A509" s="28">
        <v>509</v>
      </c>
      <c r="B509" s="350"/>
      <c r="C509" s="58">
        <v>2010</v>
      </c>
      <c r="D509" s="30" t="s">
        <v>193</v>
      </c>
      <c r="E509" s="363"/>
      <c r="F509" s="54"/>
      <c r="G509" s="54"/>
      <c r="H509" s="54"/>
      <c r="I509" s="340">
        <f>239613.27+5921.74</f>
        <v>245535.00999999998</v>
      </c>
      <c r="J509" s="30">
        <f t="shared" si="210"/>
        <v>245535</v>
      </c>
      <c r="K509" s="10"/>
      <c r="L509" s="10"/>
      <c r="M509" s="10"/>
      <c r="N509" s="10"/>
      <c r="O509" s="11"/>
      <c r="P509" s="11"/>
      <c r="Q509" s="12"/>
      <c r="R509" s="11"/>
      <c r="S509" s="12"/>
      <c r="T509" s="11"/>
      <c r="U509" s="11"/>
      <c r="V509" s="11"/>
      <c r="W509" s="11"/>
      <c r="X509" s="11"/>
      <c r="Y509" s="11"/>
    </row>
    <row r="510" spans="1:25" ht="19.5" customHeight="1">
      <c r="A510" s="28">
        <v>510</v>
      </c>
      <c r="B510" s="350"/>
      <c r="C510" s="58">
        <v>2020</v>
      </c>
      <c r="D510" s="30" t="s">
        <v>194</v>
      </c>
      <c r="E510" s="363"/>
      <c r="F510" s="54"/>
      <c r="G510" s="54"/>
      <c r="H510" s="54"/>
      <c r="I510" s="339">
        <f>217248+17309.9+979059.77+4140.5</f>
        <v>1217758.17</v>
      </c>
      <c r="J510" s="30">
        <f t="shared" si="210"/>
        <v>1217758</v>
      </c>
      <c r="K510" s="10"/>
      <c r="L510" s="10"/>
      <c r="M510" s="10"/>
      <c r="N510" s="10"/>
      <c r="O510" s="11"/>
      <c r="P510" s="11"/>
      <c r="Q510" s="12"/>
      <c r="R510" s="11"/>
      <c r="S510" s="12"/>
      <c r="T510" s="11"/>
      <c r="U510" s="11"/>
      <c r="V510" s="11"/>
      <c r="W510" s="11"/>
      <c r="X510" s="11"/>
      <c r="Y510" s="11"/>
    </row>
    <row r="511" spans="1:25" ht="19.5" customHeight="1">
      <c r="A511" s="28">
        <v>511</v>
      </c>
      <c r="B511" s="350"/>
      <c r="C511" s="58">
        <v>2030</v>
      </c>
      <c r="D511" s="30" t="s">
        <v>195</v>
      </c>
      <c r="E511" s="363"/>
      <c r="F511" s="54"/>
      <c r="G511" s="54"/>
      <c r="H511" s="54"/>
      <c r="I511" s="339">
        <v>153163</v>
      </c>
      <c r="J511" s="30">
        <f t="shared" si="210"/>
        <v>153163</v>
      </c>
      <c r="K511" s="10"/>
      <c r="L511" s="10"/>
      <c r="M511" s="10"/>
      <c r="N511" s="10"/>
      <c r="O511" s="11"/>
      <c r="P511" s="11"/>
      <c r="Q511" s="12"/>
      <c r="R511" s="11"/>
      <c r="S511" s="12"/>
      <c r="T511" s="11"/>
      <c r="U511" s="11"/>
      <c r="V511" s="11"/>
      <c r="W511" s="11"/>
      <c r="X511" s="11"/>
      <c r="Y511" s="11"/>
    </row>
    <row r="512" spans="1:25" ht="19.5" customHeight="1">
      <c r="A512" s="28">
        <v>512</v>
      </c>
      <c r="B512" s="350"/>
      <c r="C512" s="58">
        <v>2040</v>
      </c>
      <c r="D512" s="30" t="s">
        <v>196</v>
      </c>
      <c r="E512" s="363"/>
      <c r="F512" s="54"/>
      <c r="G512" s="54"/>
      <c r="H512" s="54"/>
      <c r="I512" s="30"/>
      <c r="J512" s="30">
        <f t="shared" si="210"/>
        <v>0</v>
      </c>
      <c r="K512" s="72" t="str">
        <f t="shared" ref="K512:K513" si="211">IF(I512&gt;0,"Maintain DESE's rental lease schedule","")</f>
        <v/>
      </c>
      <c r="L512" s="10"/>
      <c r="M512" s="10"/>
      <c r="N512" s="10"/>
      <c r="O512" s="11"/>
      <c r="P512" s="11"/>
      <c r="Q512" s="12"/>
      <c r="R512" s="11"/>
      <c r="S512" s="12"/>
      <c r="T512" s="11"/>
      <c r="U512" s="11"/>
      <c r="V512" s="11"/>
      <c r="W512" s="11"/>
      <c r="X512" s="11"/>
      <c r="Y512" s="11"/>
    </row>
    <row r="513" spans="1:25" ht="19.5" customHeight="1">
      <c r="A513" s="28">
        <v>513</v>
      </c>
      <c r="B513" s="350"/>
      <c r="C513" s="58">
        <v>2050</v>
      </c>
      <c r="D513" s="30" t="s">
        <v>197</v>
      </c>
      <c r="E513" s="363"/>
      <c r="F513" s="54"/>
      <c r="G513" s="54"/>
      <c r="H513" s="54"/>
      <c r="I513" s="30"/>
      <c r="J513" s="30">
        <f t="shared" si="210"/>
        <v>0</v>
      </c>
      <c r="K513" s="72" t="str">
        <f t="shared" si="211"/>
        <v/>
      </c>
      <c r="L513" s="10"/>
      <c r="M513" s="10"/>
      <c r="N513" s="10"/>
      <c r="O513" s="11"/>
      <c r="P513" s="11"/>
      <c r="Q513" s="12"/>
      <c r="R513" s="11"/>
      <c r="S513" s="12"/>
      <c r="T513" s="11"/>
      <c r="U513" s="11"/>
      <c r="V513" s="11"/>
      <c r="W513" s="11"/>
      <c r="X513" s="11"/>
      <c r="Y513" s="11"/>
    </row>
    <row r="514" spans="1:25" ht="19.5" customHeight="1">
      <c r="A514" s="28">
        <v>514</v>
      </c>
      <c r="B514" s="350"/>
      <c r="C514" s="58">
        <v>2060</v>
      </c>
      <c r="D514" s="30" t="s">
        <v>154</v>
      </c>
      <c r="E514" s="363"/>
      <c r="F514" s="54"/>
      <c r="G514" s="54"/>
      <c r="H514" s="54"/>
      <c r="I514" s="30"/>
      <c r="J514" s="30">
        <f t="shared" si="210"/>
        <v>0</v>
      </c>
      <c r="K514" s="10"/>
      <c r="L514" s="10"/>
      <c r="M514" s="10"/>
      <c r="N514" s="10"/>
      <c r="O514" s="11"/>
      <c r="P514" s="11"/>
      <c r="Q514" s="12"/>
      <c r="R514" s="11"/>
      <c r="S514" s="12"/>
      <c r="T514" s="11"/>
      <c r="U514" s="11"/>
      <c r="V514" s="11"/>
      <c r="W514" s="11"/>
      <c r="X514" s="11"/>
      <c r="Y514" s="11"/>
    </row>
    <row r="515" spans="1:25" ht="19.5" customHeight="1">
      <c r="A515" s="28">
        <v>515</v>
      </c>
      <c r="B515" s="350"/>
      <c r="C515" s="62">
        <v>2065</v>
      </c>
      <c r="D515" s="46" t="s">
        <v>198</v>
      </c>
      <c r="E515" s="363"/>
      <c r="F515" s="54"/>
      <c r="G515" s="54"/>
      <c r="H515" s="54"/>
      <c r="I515" s="30"/>
      <c r="J515" s="30">
        <f t="shared" si="210"/>
        <v>0</v>
      </c>
      <c r="K515" s="10"/>
      <c r="L515" s="10"/>
      <c r="M515" s="10"/>
      <c r="N515" s="10"/>
      <c r="O515" s="11"/>
      <c r="P515" s="11"/>
      <c r="Q515" s="12"/>
      <c r="R515" s="11"/>
      <c r="S515" s="12"/>
      <c r="T515" s="11"/>
      <c r="U515" s="11"/>
      <c r="V515" s="11"/>
      <c r="W515" s="11"/>
      <c r="X515" s="11"/>
      <c r="Y515" s="11"/>
    </row>
    <row r="516" spans="1:25" ht="19.5" customHeight="1">
      <c r="A516" s="28">
        <v>516</v>
      </c>
      <c r="B516" s="350"/>
      <c r="C516" s="62">
        <v>2070</v>
      </c>
      <c r="D516" s="46" t="s">
        <v>156</v>
      </c>
      <c r="E516" s="363"/>
      <c r="F516" s="54"/>
      <c r="G516" s="54"/>
      <c r="H516" s="54"/>
      <c r="I516" s="30"/>
      <c r="J516" s="30">
        <f t="shared" si="210"/>
        <v>0</v>
      </c>
      <c r="K516" s="10"/>
      <c r="L516" s="10"/>
      <c r="M516" s="10"/>
      <c r="N516" s="10"/>
      <c r="O516" s="11"/>
      <c r="P516" s="11"/>
      <c r="Q516" s="12"/>
      <c r="R516" s="11"/>
      <c r="S516" s="12"/>
      <c r="T516" s="11"/>
      <c r="U516" s="11"/>
      <c r="V516" s="11"/>
      <c r="W516" s="11"/>
      <c r="X516" s="11"/>
      <c r="Y516" s="11"/>
    </row>
    <row r="517" spans="1:25" ht="19.5" customHeight="1">
      <c r="A517" s="28">
        <v>517</v>
      </c>
      <c r="B517" s="73"/>
      <c r="C517" s="62">
        <v>2075</v>
      </c>
      <c r="D517" s="46" t="s">
        <v>157</v>
      </c>
      <c r="E517" s="363"/>
      <c r="F517" s="54"/>
      <c r="G517" s="54"/>
      <c r="H517" s="54"/>
      <c r="I517" s="30"/>
      <c r="J517" s="30">
        <f t="shared" si="210"/>
        <v>0</v>
      </c>
      <c r="K517" s="10"/>
      <c r="L517" s="10"/>
      <c r="M517" s="10"/>
      <c r="N517" s="10"/>
      <c r="O517" s="11"/>
      <c r="P517" s="11"/>
      <c r="Q517" s="12"/>
      <c r="R517" s="11"/>
      <c r="S517" s="12"/>
      <c r="T517" s="11"/>
      <c r="U517" s="11"/>
      <c r="V517" s="11"/>
      <c r="W517" s="11"/>
      <c r="X517" s="11"/>
      <c r="Y517" s="11"/>
    </row>
    <row r="518" spans="1:25" ht="19.5" customHeight="1">
      <c r="A518" s="28">
        <v>518</v>
      </c>
      <c r="B518" s="350"/>
      <c r="C518" s="62">
        <v>2080</v>
      </c>
      <c r="D518" s="46" t="s">
        <v>160</v>
      </c>
      <c r="E518" s="363"/>
      <c r="F518" s="54"/>
      <c r="G518" s="54"/>
      <c r="H518" s="54"/>
      <c r="I518" s="30"/>
      <c r="J518" s="30">
        <f t="shared" si="210"/>
        <v>0</v>
      </c>
      <c r="K518" s="10"/>
      <c r="L518" s="10"/>
      <c r="M518" s="10"/>
      <c r="N518" s="10"/>
      <c r="O518" s="11"/>
      <c r="P518" s="11"/>
      <c r="Q518" s="12"/>
      <c r="R518" s="11"/>
      <c r="S518" s="12"/>
      <c r="T518" s="11"/>
      <c r="U518" s="11"/>
      <c r="V518" s="11"/>
      <c r="W518" s="11"/>
      <c r="X518" s="11"/>
      <c r="Y518" s="11"/>
    </row>
    <row r="519" spans="1:25" ht="19.5" customHeight="1">
      <c r="A519" s="28">
        <v>519</v>
      </c>
      <c r="B519" s="350"/>
      <c r="C519" s="62">
        <v>2090</v>
      </c>
      <c r="D519" s="46" t="s">
        <v>199</v>
      </c>
      <c r="E519" s="63"/>
      <c r="F519" s="30"/>
      <c r="G519" s="30"/>
      <c r="H519" s="30"/>
      <c r="I519" s="30"/>
      <c r="J519" s="30">
        <f>ROUND(SUM(E519:I519),0)</f>
        <v>0</v>
      </c>
      <c r="K519" s="10"/>
      <c r="L519" s="10"/>
      <c r="M519" s="10"/>
      <c r="N519" s="10"/>
      <c r="O519" s="11"/>
      <c r="P519" s="11"/>
      <c r="Q519" s="12"/>
      <c r="R519" s="11"/>
      <c r="S519" s="12"/>
      <c r="T519" s="11"/>
      <c r="U519" s="11"/>
      <c r="V519" s="11"/>
      <c r="W519" s="11"/>
      <c r="X519" s="11"/>
      <c r="Y519" s="11"/>
    </row>
    <row r="520" spans="1:25" ht="19.5" customHeight="1">
      <c r="A520" s="28">
        <v>520</v>
      </c>
      <c r="B520" s="350"/>
      <c r="C520" s="62">
        <v>2100</v>
      </c>
      <c r="D520" s="46" t="s">
        <v>163</v>
      </c>
      <c r="E520" s="363"/>
      <c r="F520" s="54"/>
      <c r="G520" s="54"/>
      <c r="H520" s="54"/>
      <c r="I520" s="30"/>
      <c r="J520" s="30">
        <f t="shared" ref="J520:J526" si="212">ROUND(I520,0)</f>
        <v>0</v>
      </c>
      <c r="K520" s="10"/>
      <c r="L520" s="10"/>
      <c r="M520" s="10"/>
      <c r="N520" s="10"/>
      <c r="O520" s="11"/>
      <c r="P520" s="11"/>
      <c r="Q520" s="12"/>
      <c r="R520" s="11"/>
      <c r="S520" s="12"/>
      <c r="T520" s="11"/>
      <c r="U520" s="11"/>
      <c r="V520" s="11"/>
      <c r="W520" s="11"/>
      <c r="X520" s="11"/>
      <c r="Y520" s="11"/>
    </row>
    <row r="521" spans="1:25" ht="19.5" customHeight="1">
      <c r="A521" s="28">
        <v>521</v>
      </c>
      <c r="B521" s="350"/>
      <c r="C521" s="62">
        <v>2110</v>
      </c>
      <c r="D521" s="46" t="s">
        <v>164</v>
      </c>
      <c r="E521" s="363"/>
      <c r="F521" s="54"/>
      <c r="G521" s="54"/>
      <c r="H521" s="54"/>
      <c r="I521" s="30"/>
      <c r="J521" s="30">
        <f t="shared" si="212"/>
        <v>0</v>
      </c>
      <c r="K521" s="10"/>
      <c r="L521" s="10"/>
      <c r="M521" s="10"/>
      <c r="N521" s="10"/>
      <c r="O521" s="11"/>
      <c r="P521" s="11"/>
      <c r="Q521" s="12"/>
      <c r="R521" s="11"/>
      <c r="S521" s="12"/>
      <c r="T521" s="11"/>
      <c r="U521" s="11"/>
      <c r="V521" s="11"/>
      <c r="W521" s="11"/>
      <c r="X521" s="11"/>
      <c r="Y521" s="11"/>
    </row>
    <row r="522" spans="1:25" ht="19.5" customHeight="1">
      <c r="A522" s="28">
        <v>522</v>
      </c>
      <c r="B522" s="350"/>
      <c r="C522" s="62">
        <v>2115</v>
      </c>
      <c r="D522" s="46" t="s">
        <v>165</v>
      </c>
      <c r="E522" s="363"/>
      <c r="F522" s="54"/>
      <c r="G522" s="54"/>
      <c r="H522" s="54"/>
      <c r="I522" s="30"/>
      <c r="J522" s="30">
        <f t="shared" si="212"/>
        <v>0</v>
      </c>
      <c r="K522" s="10"/>
      <c r="L522" s="10"/>
      <c r="M522" s="10"/>
      <c r="N522" s="10"/>
      <c r="O522" s="11"/>
      <c r="P522" s="11"/>
      <c r="Q522" s="12"/>
      <c r="R522" s="11"/>
      <c r="S522" s="12"/>
      <c r="T522" s="11"/>
      <c r="U522" s="11"/>
      <c r="V522" s="11"/>
      <c r="W522" s="11"/>
      <c r="X522" s="11"/>
      <c r="Y522" s="11"/>
    </row>
    <row r="523" spans="1:25" ht="19.5" customHeight="1">
      <c r="A523" s="28">
        <v>523</v>
      </c>
      <c r="B523" s="350"/>
      <c r="C523" s="62">
        <v>2120</v>
      </c>
      <c r="D523" s="46" t="s">
        <v>166</v>
      </c>
      <c r="E523" s="363"/>
      <c r="F523" s="54"/>
      <c r="G523" s="54"/>
      <c r="H523" s="54"/>
      <c r="I523" s="30"/>
      <c r="J523" s="30">
        <f t="shared" si="212"/>
        <v>0</v>
      </c>
      <c r="K523" s="10"/>
      <c r="L523" s="10"/>
      <c r="M523" s="10"/>
      <c r="N523" s="10"/>
      <c r="O523" s="11"/>
      <c r="P523" s="11"/>
      <c r="Q523" s="12"/>
      <c r="R523" s="11"/>
      <c r="S523" s="12"/>
      <c r="T523" s="11"/>
      <c r="U523" s="11"/>
      <c r="V523" s="11"/>
      <c r="W523" s="11"/>
      <c r="X523" s="11"/>
      <c r="Y523" s="11"/>
    </row>
    <row r="524" spans="1:25" ht="19.5" customHeight="1">
      <c r="A524" s="28">
        <v>524</v>
      </c>
      <c r="B524" s="350"/>
      <c r="C524" s="62">
        <v>2130</v>
      </c>
      <c r="D524" s="46" t="s">
        <v>200</v>
      </c>
      <c r="E524" s="54"/>
      <c r="F524" s="54"/>
      <c r="G524" s="54"/>
      <c r="H524" s="54"/>
      <c r="I524" s="30">
        <v>1643568</v>
      </c>
      <c r="J524" s="30">
        <f t="shared" si="212"/>
        <v>1643568</v>
      </c>
      <c r="K524" s="10"/>
      <c r="L524" s="10"/>
      <c r="M524" s="10"/>
      <c r="N524" s="10"/>
      <c r="O524" s="11"/>
      <c r="P524" s="11"/>
      <c r="Q524" s="12"/>
      <c r="R524" s="11"/>
      <c r="S524" s="12"/>
      <c r="T524" s="11"/>
      <c r="U524" s="11"/>
      <c r="V524" s="11"/>
      <c r="W524" s="11"/>
      <c r="X524" s="11"/>
      <c r="Y524" s="11"/>
    </row>
    <row r="525" spans="1:25" ht="19.5" customHeight="1">
      <c r="A525" s="28">
        <v>525</v>
      </c>
      <c r="B525" s="350"/>
      <c r="C525" s="62">
        <v>2140</v>
      </c>
      <c r="D525" s="46" t="s">
        <v>201</v>
      </c>
      <c r="E525" s="54"/>
      <c r="F525" s="54"/>
      <c r="G525" s="54"/>
      <c r="H525" s="54"/>
      <c r="I525" s="30">
        <v>1009067</v>
      </c>
      <c r="J525" s="30">
        <f t="shared" si="212"/>
        <v>1009067</v>
      </c>
      <c r="K525" s="10"/>
      <c r="L525" s="10"/>
      <c r="M525" s="10"/>
      <c r="N525" s="10"/>
      <c r="O525" s="11"/>
      <c r="P525" s="11"/>
      <c r="Q525" s="12"/>
      <c r="R525" s="11"/>
      <c r="S525" s="12"/>
      <c r="T525" s="11"/>
      <c r="U525" s="11"/>
      <c r="V525" s="11"/>
      <c r="W525" s="11"/>
      <c r="X525" s="11"/>
      <c r="Y525" s="11"/>
    </row>
    <row r="526" spans="1:25" ht="19.5" customHeight="1">
      <c r="A526" s="28">
        <v>526</v>
      </c>
      <c r="B526" s="350"/>
      <c r="C526" s="62">
        <v>2200</v>
      </c>
      <c r="D526" s="46" t="s">
        <v>202</v>
      </c>
      <c r="E526" s="54"/>
      <c r="F526" s="54"/>
      <c r="G526" s="54"/>
      <c r="H526" s="54"/>
      <c r="I526" s="30"/>
      <c r="J526" s="30">
        <f t="shared" si="212"/>
        <v>0</v>
      </c>
      <c r="K526" s="10"/>
      <c r="L526" s="10"/>
      <c r="M526" s="10"/>
      <c r="N526" s="10"/>
      <c r="O526" s="11"/>
      <c r="P526" s="11"/>
      <c r="Q526" s="11"/>
      <c r="R526" s="12"/>
      <c r="S526" s="12"/>
      <c r="T526" s="78"/>
      <c r="U526" s="11"/>
      <c r="V526" s="11"/>
      <c r="W526" s="11"/>
      <c r="X526" s="11"/>
      <c r="Y526" s="11"/>
    </row>
    <row r="527" spans="1:25" ht="24.75" customHeight="1">
      <c r="A527" s="28"/>
      <c r="B527" s="10"/>
      <c r="C527" s="367"/>
      <c r="D527" s="374" t="s">
        <v>171</v>
      </c>
      <c r="E527" s="10"/>
      <c r="F527" s="10"/>
      <c r="G527" s="10"/>
      <c r="H527" s="10"/>
      <c r="I527" s="10"/>
      <c r="J527" s="10"/>
      <c r="K527" s="10"/>
      <c r="L527" s="10"/>
      <c r="M527" s="10"/>
      <c r="N527" s="10"/>
      <c r="O527" s="11"/>
      <c r="P527" s="11"/>
      <c r="Q527" s="11"/>
      <c r="R527" s="12"/>
      <c r="S527" s="12"/>
      <c r="T527" s="78"/>
      <c r="U527" s="11"/>
      <c r="V527" s="11"/>
      <c r="W527" s="11"/>
      <c r="X527" s="11"/>
      <c r="Y527" s="11"/>
    </row>
    <row r="528" spans="1:25" ht="19.5" customHeight="1">
      <c r="A528" s="28">
        <v>528</v>
      </c>
      <c r="B528" s="350"/>
      <c r="C528" s="58">
        <v>2210</v>
      </c>
      <c r="D528" s="376" t="s">
        <v>172</v>
      </c>
      <c r="E528" s="30"/>
      <c r="F528" s="42">
        <v>0</v>
      </c>
      <c r="G528" s="30"/>
      <c r="H528" s="30"/>
      <c r="I528" s="54"/>
      <c r="J528" s="30">
        <f>ROUND(SUM(E528:H528),0)</f>
        <v>0</v>
      </c>
      <c r="K528" s="10"/>
      <c r="L528" s="10"/>
      <c r="M528" s="10"/>
      <c r="N528" s="10"/>
      <c r="O528" s="11"/>
      <c r="P528" s="11"/>
      <c r="Q528" s="11"/>
      <c r="R528" s="12"/>
      <c r="S528" s="12"/>
      <c r="T528" s="78"/>
      <c r="U528" s="11"/>
      <c r="V528" s="11"/>
      <c r="W528" s="11"/>
      <c r="X528" s="11"/>
      <c r="Y528" s="11"/>
    </row>
    <row r="529" spans="1:25" ht="19.5" customHeight="1">
      <c r="A529" s="28">
        <v>529</v>
      </c>
      <c r="B529" s="350"/>
      <c r="C529" s="58">
        <v>2220</v>
      </c>
      <c r="D529" s="30" t="s">
        <v>173</v>
      </c>
      <c r="E529" s="42">
        <v>358266</v>
      </c>
      <c r="F529" s="42">
        <v>66128.572949599999</v>
      </c>
      <c r="G529" s="42">
        <v>0</v>
      </c>
      <c r="H529" s="54"/>
      <c r="I529" s="54"/>
      <c r="J529" s="30">
        <f t="shared" ref="J529:J531" si="213">ROUND(SUM(E529:G529),0)</f>
        <v>424395</v>
      </c>
      <c r="K529" s="10"/>
      <c r="L529" s="10"/>
      <c r="M529" s="10"/>
      <c r="N529" s="10"/>
      <c r="O529" s="11"/>
      <c r="P529" s="11"/>
      <c r="Q529" s="11"/>
      <c r="R529" s="12"/>
      <c r="S529" s="12"/>
      <c r="T529" s="78"/>
      <c r="U529" s="11"/>
      <c r="V529" s="11"/>
      <c r="W529" s="11"/>
      <c r="X529" s="11"/>
      <c r="Y529" s="11"/>
    </row>
    <row r="530" spans="1:25" ht="19.5" customHeight="1">
      <c r="A530" s="28">
        <v>530</v>
      </c>
      <c r="B530" s="350"/>
      <c r="C530" s="58">
        <v>2230</v>
      </c>
      <c r="D530" s="30" t="s">
        <v>174</v>
      </c>
      <c r="E530" s="42">
        <v>437632.89</v>
      </c>
      <c r="F530" s="42">
        <v>32940.11</v>
      </c>
      <c r="G530" s="30"/>
      <c r="H530" s="54"/>
      <c r="I530" s="54"/>
      <c r="J530" s="30">
        <f t="shared" si="213"/>
        <v>470573</v>
      </c>
      <c r="K530" s="10"/>
      <c r="L530" s="10"/>
      <c r="M530" s="10"/>
      <c r="N530" s="10"/>
      <c r="O530" s="11"/>
      <c r="P530" s="11"/>
      <c r="Q530" s="11"/>
      <c r="R530" s="12"/>
      <c r="S530" s="12"/>
      <c r="T530" s="12"/>
      <c r="U530" s="11"/>
      <c r="V530" s="11"/>
      <c r="W530" s="11"/>
      <c r="X530" s="11"/>
      <c r="Y530" s="11"/>
    </row>
    <row r="531" spans="1:25" ht="19.5" customHeight="1">
      <c r="A531" s="28">
        <v>531</v>
      </c>
      <c r="B531" s="350"/>
      <c r="C531" s="58">
        <v>2235</v>
      </c>
      <c r="D531" s="30" t="s">
        <v>175</v>
      </c>
      <c r="E531" s="30"/>
      <c r="F531" s="30"/>
      <c r="G531" s="30"/>
      <c r="H531" s="54"/>
      <c r="I531" s="54"/>
      <c r="J531" s="30">
        <f t="shared" si="213"/>
        <v>0</v>
      </c>
      <c r="K531" s="10"/>
      <c r="L531" s="10"/>
      <c r="M531" s="10"/>
      <c r="N531" s="10"/>
      <c r="O531" s="11"/>
      <c r="P531" s="11"/>
      <c r="Q531" s="11"/>
      <c r="R531" s="12"/>
      <c r="S531" s="12"/>
      <c r="T531" s="12"/>
      <c r="U531" s="11"/>
      <c r="V531" s="11"/>
      <c r="W531" s="11"/>
      <c r="X531" s="11"/>
      <c r="Y531" s="11"/>
    </row>
    <row r="532" spans="1:25" ht="19.5" customHeight="1">
      <c r="A532" s="28">
        <v>532</v>
      </c>
      <c r="B532" s="350" t="s">
        <v>105</v>
      </c>
      <c r="C532" s="62">
        <v>2236</v>
      </c>
      <c r="D532" s="46" t="s">
        <v>176</v>
      </c>
      <c r="E532" s="54"/>
      <c r="F532" s="54"/>
      <c r="G532" s="54"/>
      <c r="H532" s="54"/>
      <c r="I532" s="42">
        <v>0</v>
      </c>
      <c r="J532" s="30">
        <f>ROUND(I532,0)</f>
        <v>0</v>
      </c>
      <c r="K532" s="10"/>
      <c r="L532" s="10"/>
      <c r="M532" s="10"/>
      <c r="N532" s="10"/>
      <c r="O532" s="11"/>
      <c r="P532" s="11"/>
      <c r="Q532" s="11"/>
      <c r="R532" s="12"/>
      <c r="S532" s="12"/>
      <c r="T532" s="12"/>
      <c r="U532" s="11"/>
      <c r="V532" s="11"/>
      <c r="W532" s="11"/>
      <c r="X532" s="11"/>
      <c r="Y532" s="11"/>
    </row>
    <row r="533" spans="1:25" ht="19.5" customHeight="1">
      <c r="A533" s="28">
        <v>533</v>
      </c>
      <c r="B533" s="350"/>
      <c r="C533" s="58">
        <v>2240</v>
      </c>
      <c r="D533" s="30" t="s">
        <v>177</v>
      </c>
      <c r="E533" s="30"/>
      <c r="F533" s="30"/>
      <c r="G533" s="30"/>
      <c r="H533" s="30"/>
      <c r="I533" s="54"/>
      <c r="J533" s="30">
        <f t="shared" ref="J533:J535" si="214">ROUND(SUM(E533:H533),0)</f>
        <v>0</v>
      </c>
      <c r="K533" s="10"/>
      <c r="L533" s="10"/>
      <c r="M533" s="10"/>
      <c r="N533" s="10"/>
      <c r="O533" s="11"/>
      <c r="P533" s="11"/>
      <c r="Q533" s="11"/>
      <c r="R533" s="12"/>
      <c r="S533" s="12"/>
      <c r="T533" s="12"/>
      <c r="U533" s="11"/>
      <c r="V533" s="11"/>
      <c r="W533" s="11"/>
      <c r="X533" s="11"/>
      <c r="Y533" s="11"/>
    </row>
    <row r="534" spans="1:25" ht="19.5" customHeight="1">
      <c r="A534" s="28">
        <v>534</v>
      </c>
      <c r="B534" s="350"/>
      <c r="C534" s="58">
        <v>2250</v>
      </c>
      <c r="D534" s="30" t="s">
        <v>178</v>
      </c>
      <c r="E534" s="30"/>
      <c r="F534" s="30"/>
      <c r="G534" s="30"/>
      <c r="H534" s="30"/>
      <c r="I534" s="54"/>
      <c r="J534" s="30">
        <f t="shared" si="214"/>
        <v>0</v>
      </c>
      <c r="K534" s="10"/>
      <c r="L534" s="10"/>
      <c r="M534" s="10"/>
      <c r="N534" s="10"/>
      <c r="O534" s="11"/>
      <c r="P534" s="11"/>
      <c r="Q534" s="11"/>
      <c r="R534" s="12"/>
      <c r="S534" s="12"/>
      <c r="T534" s="12"/>
      <c r="U534" s="11"/>
      <c r="V534" s="11"/>
      <c r="W534" s="11"/>
      <c r="X534" s="11"/>
      <c r="Y534" s="11"/>
    </row>
    <row r="535" spans="1:25" ht="19.5" customHeight="1">
      <c r="A535" s="28">
        <v>535</v>
      </c>
      <c r="B535" s="350"/>
      <c r="C535" s="58">
        <v>2260</v>
      </c>
      <c r="D535" s="30" t="s">
        <v>179</v>
      </c>
      <c r="E535" s="30"/>
      <c r="F535" s="30"/>
      <c r="G535" s="30"/>
      <c r="H535" s="30"/>
      <c r="I535" s="54"/>
      <c r="J535" s="30">
        <f t="shared" si="214"/>
        <v>0</v>
      </c>
      <c r="K535" s="10"/>
      <c r="L535" s="10"/>
      <c r="M535" s="10"/>
      <c r="N535" s="10"/>
      <c r="O535" s="11"/>
      <c r="P535" s="11"/>
      <c r="Q535" s="11"/>
      <c r="R535" s="12"/>
      <c r="S535" s="12"/>
      <c r="T535" s="12"/>
      <c r="U535" s="11"/>
      <c r="V535" s="11"/>
      <c r="W535" s="11"/>
      <c r="X535" s="11"/>
      <c r="Y535" s="11"/>
    </row>
    <row r="536" spans="1:25" ht="19.5" customHeight="1">
      <c r="A536" s="28">
        <v>536</v>
      </c>
      <c r="B536" s="350"/>
      <c r="C536" s="62">
        <v>2270</v>
      </c>
      <c r="D536" s="46" t="s">
        <v>203</v>
      </c>
      <c r="E536" s="54"/>
      <c r="F536" s="54"/>
      <c r="G536" s="54"/>
      <c r="H536" s="54"/>
      <c r="I536" s="30">
        <v>1054376</v>
      </c>
      <c r="J536" s="30">
        <f>ROUND(I536,0)</f>
        <v>1054376</v>
      </c>
      <c r="K536" s="10"/>
      <c r="L536" s="10"/>
      <c r="M536" s="10"/>
      <c r="N536" s="10"/>
      <c r="O536" s="11"/>
      <c r="P536" s="11"/>
      <c r="Q536" s="11"/>
      <c r="R536" s="12"/>
      <c r="S536" s="12"/>
      <c r="T536" s="12"/>
      <c r="U536" s="11"/>
      <c r="V536" s="11"/>
      <c r="W536" s="11"/>
      <c r="X536" s="11"/>
      <c r="Y536" s="11"/>
    </row>
    <row r="537" spans="1:25" ht="19.5" customHeight="1">
      <c r="A537" s="28">
        <v>537</v>
      </c>
      <c r="B537" s="350"/>
      <c r="C537" s="58">
        <v>2280</v>
      </c>
      <c r="D537" s="52" t="s">
        <v>87</v>
      </c>
      <c r="E537" s="30">
        <f t="shared" ref="E537:G537" si="215">ROUND(SUM(E528:E535),0)</f>
        <v>795899</v>
      </c>
      <c r="F537" s="30">
        <f t="shared" si="215"/>
        <v>99069</v>
      </c>
      <c r="G537" s="30">
        <f t="shared" si="215"/>
        <v>0</v>
      </c>
      <c r="H537" s="30">
        <f>ROUND(H528+SUM(H533:H535),0)</f>
        <v>0</v>
      </c>
      <c r="I537" s="30">
        <f>ROUND(I536+I532,0)</f>
        <v>1054376</v>
      </c>
      <c r="J537" s="30">
        <f t="shared" ref="J537:J538" si="216">ROUND(SUM(E537:I537),0)</f>
        <v>1949344</v>
      </c>
      <c r="K537" s="10"/>
      <c r="L537" s="10"/>
      <c r="M537" s="10"/>
      <c r="N537" s="10"/>
      <c r="O537" s="11"/>
      <c r="P537" s="11"/>
      <c r="Q537" s="11"/>
      <c r="R537" s="12"/>
      <c r="S537" s="12"/>
      <c r="T537" s="12"/>
      <c r="U537" s="11"/>
      <c r="V537" s="11"/>
      <c r="W537" s="11"/>
      <c r="X537" s="11"/>
      <c r="Y537" s="11"/>
    </row>
    <row r="538" spans="1:25" ht="19.5" customHeight="1">
      <c r="A538" s="28">
        <v>538</v>
      </c>
      <c r="B538" s="350"/>
      <c r="C538" s="58">
        <v>2290</v>
      </c>
      <c r="D538" s="46" t="s">
        <v>204</v>
      </c>
      <c r="E538" s="30">
        <f t="shared" ref="E538:H538" si="217">ROUND(E485+E490+E519+E537,0)</f>
        <v>795899</v>
      </c>
      <c r="F538" s="30">
        <f t="shared" si="217"/>
        <v>99069</v>
      </c>
      <c r="G538" s="30">
        <f t="shared" si="217"/>
        <v>0</v>
      </c>
      <c r="H538" s="30">
        <f t="shared" si="217"/>
        <v>0</v>
      </c>
      <c r="I538" s="30">
        <f ca="1">ROUND(SUM(I481:I484,I486:I489,I491:I502,I508:I526)+I537,0)</f>
        <v>6346929</v>
      </c>
      <c r="J538" s="30">
        <f t="shared" ca="1" si="216"/>
        <v>7241897</v>
      </c>
      <c r="K538" s="10"/>
      <c r="L538" s="10"/>
      <c r="M538" s="10"/>
      <c r="N538" s="10"/>
      <c r="O538" s="11"/>
      <c r="P538" s="11"/>
      <c r="Q538" s="11"/>
      <c r="R538" s="12"/>
      <c r="S538" s="12"/>
      <c r="T538" s="12"/>
      <c r="U538" s="11"/>
      <c r="V538" s="11"/>
      <c r="W538" s="11"/>
      <c r="X538" s="11"/>
      <c r="Y538" s="11"/>
    </row>
    <row r="539" spans="1:25" ht="19.5" customHeight="1">
      <c r="A539" s="28"/>
      <c r="B539" s="10"/>
      <c r="C539" s="68"/>
      <c r="D539" s="23"/>
      <c r="E539" s="10"/>
      <c r="F539" s="10"/>
      <c r="G539" s="10"/>
      <c r="H539" s="10"/>
      <c r="I539" s="10"/>
      <c r="J539" s="10"/>
      <c r="K539" s="10"/>
      <c r="L539" s="10"/>
      <c r="M539" s="10"/>
      <c r="N539" s="10"/>
      <c r="O539" s="10"/>
      <c r="P539" s="11"/>
      <c r="Q539" s="11"/>
      <c r="R539" s="11"/>
      <c r="S539" s="12"/>
      <c r="T539" s="12"/>
      <c r="U539" s="12"/>
      <c r="V539" s="11"/>
      <c r="W539" s="11"/>
      <c r="X539" s="11"/>
      <c r="Y539" s="11"/>
    </row>
    <row r="540" spans="1:25" ht="19.5" customHeight="1">
      <c r="A540" s="28"/>
      <c r="B540" s="10"/>
      <c r="C540" s="68"/>
      <c r="D540" s="10"/>
      <c r="E540" s="10"/>
      <c r="F540" s="10"/>
      <c r="G540" s="10"/>
      <c r="H540" s="10"/>
      <c r="I540" s="10"/>
      <c r="J540" s="10"/>
      <c r="K540" s="10"/>
      <c r="L540" s="10"/>
      <c r="M540" s="10"/>
      <c r="N540" s="10"/>
      <c r="O540" s="10"/>
      <c r="P540" s="10"/>
      <c r="Q540" s="10"/>
      <c r="R540" s="10"/>
      <c r="S540" s="11"/>
      <c r="T540" s="11"/>
      <c r="U540" s="11"/>
      <c r="V540" s="12"/>
      <c r="W540" s="12"/>
      <c r="X540" s="12"/>
      <c r="Y540" s="11"/>
    </row>
    <row r="541" spans="1:25" ht="19.5" customHeight="1">
      <c r="A541" s="28"/>
      <c r="B541" s="10"/>
      <c r="C541" s="23" t="s">
        <v>18</v>
      </c>
      <c r="D541" s="23"/>
      <c r="E541" s="79" t="s">
        <v>19</v>
      </c>
      <c r="F541" s="79">
        <v>2</v>
      </c>
      <c r="G541" s="79">
        <v>3</v>
      </c>
      <c r="H541" s="79">
        <v>4</v>
      </c>
      <c r="I541" s="79">
        <v>5</v>
      </c>
      <c r="J541" s="79">
        <v>6</v>
      </c>
      <c r="K541" s="79">
        <v>7</v>
      </c>
      <c r="L541" s="79">
        <v>8</v>
      </c>
      <c r="M541" s="79">
        <v>9</v>
      </c>
      <c r="N541" s="79">
        <v>10</v>
      </c>
      <c r="O541" s="377">
        <v>11</v>
      </c>
      <c r="P541" s="79">
        <v>12</v>
      </c>
      <c r="Q541" s="79">
        <v>13</v>
      </c>
      <c r="R541" s="10"/>
      <c r="S541" s="10"/>
      <c r="T541" s="11"/>
      <c r="U541" s="11"/>
      <c r="V541" s="11"/>
      <c r="W541" s="12"/>
      <c r="X541" s="12"/>
      <c r="Y541" s="12"/>
    </row>
    <row r="542" spans="1:25" ht="19.5" customHeight="1">
      <c r="A542" s="28"/>
      <c r="B542" s="10"/>
      <c r="C542" s="23" t="s">
        <v>21</v>
      </c>
      <c r="D542" s="23"/>
      <c r="E542" s="586" t="s">
        <v>205</v>
      </c>
      <c r="F542" s="625"/>
      <c r="G542" s="625"/>
      <c r="H542" s="626"/>
      <c r="I542" s="586" t="s">
        <v>206</v>
      </c>
      <c r="J542" s="626"/>
      <c r="K542" s="586" t="s">
        <v>207</v>
      </c>
      <c r="L542" s="625"/>
      <c r="M542" s="625"/>
      <c r="N542" s="625"/>
      <c r="O542" s="625"/>
      <c r="P542" s="626"/>
      <c r="Q542" s="379"/>
      <c r="R542" s="10"/>
      <c r="S542" s="10"/>
      <c r="T542" s="11"/>
      <c r="U542" s="11"/>
      <c r="V542" s="11"/>
      <c r="W542" s="12"/>
      <c r="X542" s="12"/>
      <c r="Y542" s="12"/>
    </row>
    <row r="543" spans="1:25" ht="19.5" customHeight="1">
      <c r="A543" s="28"/>
      <c r="B543" s="10"/>
      <c r="C543" s="23" t="s">
        <v>208</v>
      </c>
      <c r="D543" s="11"/>
      <c r="E543" s="380"/>
      <c r="F543" s="380"/>
      <c r="G543" s="380" t="s">
        <v>209</v>
      </c>
      <c r="H543" s="381"/>
      <c r="I543" s="380" t="s">
        <v>210</v>
      </c>
      <c r="J543" s="382"/>
      <c r="K543" s="382"/>
      <c r="L543" s="382" t="s">
        <v>211</v>
      </c>
      <c r="M543" s="382" t="s">
        <v>212</v>
      </c>
      <c r="N543" s="382"/>
      <c r="O543" s="382"/>
      <c r="P543" s="382" t="s">
        <v>213</v>
      </c>
      <c r="Q543" s="383"/>
      <c r="R543" s="10"/>
      <c r="S543" s="10"/>
      <c r="T543" s="10"/>
      <c r="U543" s="11"/>
      <c r="V543" s="11"/>
      <c r="W543" s="11"/>
      <c r="X543" s="12"/>
      <c r="Y543" s="12"/>
    </row>
    <row r="544" spans="1:25" ht="19.5" customHeight="1">
      <c r="A544" s="28"/>
      <c r="B544" s="10"/>
      <c r="C544" s="23" t="s">
        <v>214</v>
      </c>
      <c r="D544" s="11"/>
      <c r="E544" s="384" t="s">
        <v>215</v>
      </c>
      <c r="F544" s="384" t="s">
        <v>216</v>
      </c>
      <c r="G544" s="384" t="s">
        <v>217</v>
      </c>
      <c r="H544" s="385"/>
      <c r="I544" s="384" t="s">
        <v>217</v>
      </c>
      <c r="J544" s="385"/>
      <c r="K544" s="386" t="s">
        <v>218</v>
      </c>
      <c r="L544" s="386" t="s">
        <v>219</v>
      </c>
      <c r="M544" s="386" t="s">
        <v>220</v>
      </c>
      <c r="N544" s="386" t="s">
        <v>221</v>
      </c>
      <c r="O544" s="386" t="s">
        <v>222</v>
      </c>
      <c r="P544" s="386" t="s">
        <v>223</v>
      </c>
      <c r="Q544" s="383"/>
      <c r="R544" s="10"/>
      <c r="S544" s="10"/>
      <c r="T544" s="10"/>
      <c r="U544" s="10"/>
      <c r="V544" s="10"/>
      <c r="W544" s="11"/>
      <c r="X544" s="12"/>
      <c r="Y544" s="12"/>
    </row>
    <row r="545" spans="1:25" ht="19.5" customHeight="1">
      <c r="A545" s="28"/>
      <c r="B545" s="10"/>
      <c r="C545" s="23" t="s">
        <v>224</v>
      </c>
      <c r="D545" s="11"/>
      <c r="E545" s="80" t="s">
        <v>225</v>
      </c>
      <c r="F545" s="80" t="s">
        <v>226</v>
      </c>
      <c r="G545" s="80" t="s">
        <v>227</v>
      </c>
      <c r="H545" s="80" t="s">
        <v>56</v>
      </c>
      <c r="I545" s="80" t="s">
        <v>227</v>
      </c>
      <c r="J545" s="387" t="s">
        <v>56</v>
      </c>
      <c r="K545" s="387" t="s">
        <v>228</v>
      </c>
      <c r="L545" s="387" t="s">
        <v>229</v>
      </c>
      <c r="M545" s="387" t="s">
        <v>230</v>
      </c>
      <c r="N545" s="387" t="s">
        <v>231</v>
      </c>
      <c r="O545" s="387" t="s">
        <v>232</v>
      </c>
      <c r="P545" s="387" t="s">
        <v>233</v>
      </c>
      <c r="Q545" s="388" t="s">
        <v>131</v>
      </c>
      <c r="R545" s="10"/>
      <c r="S545" s="10"/>
      <c r="T545" s="10"/>
      <c r="U545" s="10"/>
      <c r="V545" s="10"/>
      <c r="W545" s="11"/>
      <c r="X545" s="12"/>
      <c r="Y545" s="12"/>
    </row>
    <row r="546" spans="1:25" ht="19.5" customHeight="1">
      <c r="A546" s="28"/>
      <c r="B546" s="10"/>
      <c r="C546" s="68"/>
      <c r="D546" s="10"/>
      <c r="E546" s="10"/>
      <c r="F546" s="10"/>
      <c r="G546" s="10"/>
      <c r="H546" s="10"/>
      <c r="I546" s="10"/>
      <c r="J546" s="10"/>
      <c r="K546" s="10"/>
      <c r="L546" s="10"/>
      <c r="M546" s="10"/>
      <c r="N546" s="10"/>
      <c r="O546" s="10"/>
      <c r="P546" s="10"/>
      <c r="Q546" s="10"/>
      <c r="R546" s="10"/>
      <c r="S546" s="10"/>
      <c r="T546" s="10"/>
      <c r="U546" s="10"/>
      <c r="V546" s="10"/>
      <c r="W546" s="11"/>
      <c r="X546" s="12"/>
      <c r="Y546" s="12"/>
    </row>
    <row r="547" spans="1:25" ht="19.5" customHeight="1">
      <c r="A547" s="28">
        <v>547</v>
      </c>
      <c r="B547" s="350"/>
      <c r="C547" s="58">
        <v>2801</v>
      </c>
      <c r="D547" s="30" t="s">
        <v>81</v>
      </c>
      <c r="E547" s="30">
        <f>schedule20!E16</f>
        <v>0</v>
      </c>
      <c r="F547" s="30">
        <f>schedule20!F16</f>
        <v>0</v>
      </c>
      <c r="G547" s="30">
        <f>SUM(schedule20!G16:N16)</f>
        <v>0</v>
      </c>
      <c r="H547" s="30">
        <f>schedule20!O16</f>
        <v>0</v>
      </c>
      <c r="I547" s="30">
        <f>SUM(schedule20!P16:Q16)</f>
        <v>0</v>
      </c>
      <c r="J547" s="30">
        <f>schedule20!R16</f>
        <v>0</v>
      </c>
      <c r="K547" s="54"/>
      <c r="L547" s="30"/>
      <c r="M547" s="30"/>
      <c r="N547" s="30"/>
      <c r="O547" s="30"/>
      <c r="P547" s="30"/>
      <c r="Q547" s="30">
        <f t="shared" ref="Q547:Q555" si="218">SUM(E547:P547)</f>
        <v>0</v>
      </c>
      <c r="R547" s="10"/>
      <c r="S547" s="10"/>
      <c r="T547" s="10"/>
      <c r="U547" s="10"/>
      <c r="V547" s="10"/>
      <c r="W547" s="11"/>
      <c r="X547" s="12"/>
      <c r="Y547" s="12"/>
    </row>
    <row r="548" spans="1:25" ht="19.5" customHeight="1">
      <c r="A548" s="28">
        <v>548</v>
      </c>
      <c r="B548" s="350"/>
      <c r="C548" s="58">
        <v>2802</v>
      </c>
      <c r="D548" s="30" t="s">
        <v>88</v>
      </c>
      <c r="E548" s="30">
        <f>schedule20!E17</f>
        <v>0</v>
      </c>
      <c r="F548" s="30">
        <f>schedule20!F17</f>
        <v>0</v>
      </c>
      <c r="G548" s="30">
        <f>SUM(schedule20!G17:N17)</f>
        <v>0</v>
      </c>
      <c r="H548" s="30">
        <f>schedule20!O17</f>
        <v>0</v>
      </c>
      <c r="I548" s="30">
        <f>SUM(schedule20!P17:Q17)</f>
        <v>0</v>
      </c>
      <c r="J548" s="30">
        <f>schedule20!R17</f>
        <v>0</v>
      </c>
      <c r="K548" s="54"/>
      <c r="L548" s="30"/>
      <c r="M548" s="30"/>
      <c r="N548" s="30"/>
      <c r="O548" s="30"/>
      <c r="P548" s="30"/>
      <c r="Q548" s="30">
        <f t="shared" si="218"/>
        <v>0</v>
      </c>
      <c r="R548" s="10"/>
      <c r="S548" s="10"/>
      <c r="T548" s="10"/>
      <c r="U548" s="10"/>
      <c r="V548" s="10"/>
      <c r="W548" s="11"/>
      <c r="X548" s="12"/>
      <c r="Y548" s="12"/>
    </row>
    <row r="549" spans="1:25" ht="19.5" customHeight="1">
      <c r="A549" s="28">
        <v>549</v>
      </c>
      <c r="B549" s="350"/>
      <c r="C549" s="58">
        <v>2803</v>
      </c>
      <c r="D549" s="30" t="s">
        <v>90</v>
      </c>
      <c r="E549" s="30">
        <f>schedule20!E18</f>
        <v>0</v>
      </c>
      <c r="F549" s="30">
        <f>schedule20!F18</f>
        <v>0</v>
      </c>
      <c r="G549" s="30">
        <f>SUM(schedule20!G18:N18)</f>
        <v>0</v>
      </c>
      <c r="H549" s="30">
        <f>schedule20!O18</f>
        <v>0</v>
      </c>
      <c r="I549" s="30">
        <f>SUM(schedule20!P18:Q18)</f>
        <v>0</v>
      </c>
      <c r="J549" s="30">
        <f>schedule20!R18</f>
        <v>0</v>
      </c>
      <c r="K549" s="54"/>
      <c r="L549" s="30"/>
      <c r="M549" s="30"/>
      <c r="N549" s="30"/>
      <c r="O549" s="30"/>
      <c r="P549" s="30"/>
      <c r="Q549" s="30">
        <f t="shared" si="218"/>
        <v>0</v>
      </c>
      <c r="R549" s="10"/>
      <c r="S549" s="10"/>
      <c r="T549" s="10"/>
      <c r="U549" s="10"/>
      <c r="V549" s="10"/>
      <c r="W549" s="11"/>
      <c r="X549" s="12"/>
      <c r="Y549" s="12"/>
    </row>
    <row r="550" spans="1:25" ht="19.5" customHeight="1">
      <c r="A550" s="28">
        <v>550</v>
      </c>
      <c r="B550" s="350"/>
      <c r="C550" s="58">
        <v>2804</v>
      </c>
      <c r="D550" s="30" t="s">
        <v>91</v>
      </c>
      <c r="E550" s="30">
        <f>schedule20!E19</f>
        <v>0</v>
      </c>
      <c r="F550" s="30">
        <f>schedule20!F19</f>
        <v>0</v>
      </c>
      <c r="G550" s="30">
        <f>SUM(schedule20!G19:N19)</f>
        <v>0</v>
      </c>
      <c r="H550" s="30">
        <f>schedule20!O19</f>
        <v>0</v>
      </c>
      <c r="I550" s="30">
        <f>SUM(schedule20!P19:Q19)</f>
        <v>0</v>
      </c>
      <c r="J550" s="30">
        <f>schedule20!R19</f>
        <v>0</v>
      </c>
      <c r="K550" s="54"/>
      <c r="L550" s="30"/>
      <c r="M550" s="30"/>
      <c r="N550" s="30"/>
      <c r="O550" s="30"/>
      <c r="P550" s="30"/>
      <c r="Q550" s="30">
        <f t="shared" si="218"/>
        <v>0</v>
      </c>
      <c r="R550" s="10"/>
      <c r="S550" s="10"/>
      <c r="T550" s="10"/>
      <c r="U550" s="10"/>
      <c r="V550" s="10"/>
      <c r="W550" s="11"/>
      <c r="X550" s="12"/>
      <c r="Y550" s="12"/>
    </row>
    <row r="551" spans="1:25" ht="19.5" customHeight="1">
      <c r="A551" s="28">
        <v>551</v>
      </c>
      <c r="B551" s="350"/>
      <c r="C551" s="58">
        <v>2805</v>
      </c>
      <c r="D551" s="30" t="s">
        <v>92</v>
      </c>
      <c r="E551" s="30">
        <f>schedule20!E20</f>
        <v>0</v>
      </c>
      <c r="F551" s="30">
        <f>schedule20!F20</f>
        <v>0</v>
      </c>
      <c r="G551" s="30">
        <f>SUM(schedule20!G20:N20)</f>
        <v>0</v>
      </c>
      <c r="H551" s="30">
        <f>schedule20!O20</f>
        <v>0</v>
      </c>
      <c r="I551" s="30">
        <f>SUM(schedule20!P20:Q20)</f>
        <v>0</v>
      </c>
      <c r="J551" s="30">
        <f>schedule20!R20</f>
        <v>0</v>
      </c>
      <c r="K551" s="54"/>
      <c r="L551" s="30"/>
      <c r="M551" s="30"/>
      <c r="N551" s="30"/>
      <c r="O551" s="30">
        <v>55200</v>
      </c>
      <c r="P551" s="30"/>
      <c r="Q551" s="30">
        <f t="shared" si="218"/>
        <v>55200</v>
      </c>
      <c r="R551" s="10"/>
      <c r="S551" s="10"/>
      <c r="T551" s="10"/>
      <c r="U551" s="10"/>
      <c r="V551" s="10"/>
      <c r="W551" s="11"/>
      <c r="X551" s="12"/>
      <c r="Y551" s="12"/>
    </row>
    <row r="552" spans="1:25" ht="19.5" customHeight="1">
      <c r="A552" s="28">
        <v>552</v>
      </c>
      <c r="B552" s="350"/>
      <c r="C552" s="58">
        <v>2806</v>
      </c>
      <c r="D552" s="30" t="s">
        <v>93</v>
      </c>
      <c r="E552" s="30">
        <f>schedule20!E21</f>
        <v>0</v>
      </c>
      <c r="F552" s="30">
        <f>schedule20!F21</f>
        <v>0</v>
      </c>
      <c r="G552" s="30">
        <f>SUM(schedule20!G21:N21)</f>
        <v>0</v>
      </c>
      <c r="H552" s="30">
        <f>schedule20!O21</f>
        <v>0</v>
      </c>
      <c r="I552" s="30">
        <f>SUM(schedule20!P21:Q21)</f>
        <v>0</v>
      </c>
      <c r="J552" s="30">
        <f>schedule20!R21</f>
        <v>0</v>
      </c>
      <c r="K552" s="54"/>
      <c r="L552" s="30"/>
      <c r="M552" s="30"/>
      <c r="N552" s="30"/>
      <c r="O552" s="30"/>
      <c r="P552" s="30"/>
      <c r="Q552" s="30">
        <f t="shared" si="218"/>
        <v>0</v>
      </c>
      <c r="R552" s="10"/>
      <c r="S552" s="10"/>
      <c r="T552" s="10"/>
      <c r="U552" s="10"/>
      <c r="V552" s="10"/>
      <c r="W552" s="11"/>
      <c r="X552" s="12"/>
      <c r="Y552" s="12"/>
    </row>
    <row r="553" spans="1:25" ht="19.5" customHeight="1">
      <c r="A553" s="28">
        <v>553</v>
      </c>
      <c r="B553" s="350"/>
      <c r="C553" s="58">
        <v>2807</v>
      </c>
      <c r="D553" s="30" t="s">
        <v>234</v>
      </c>
      <c r="E553" s="30">
        <f>schedule20!E22</f>
        <v>0</v>
      </c>
      <c r="F553" s="30">
        <f>schedule20!F22</f>
        <v>0</v>
      </c>
      <c r="G553" s="30">
        <f>SUM(schedule20!G22:N22)</f>
        <v>0</v>
      </c>
      <c r="H553" s="30">
        <f>schedule20!O22</f>
        <v>0</v>
      </c>
      <c r="I553" s="30">
        <f>SUM(schedule20!P22:Q22)</f>
        <v>0</v>
      </c>
      <c r="J553" s="30">
        <f>schedule20!R22</f>
        <v>0</v>
      </c>
      <c r="K553" s="54"/>
      <c r="L553" s="30"/>
      <c r="M553" s="30"/>
      <c r="N553" s="30"/>
      <c r="O553" s="30"/>
      <c r="P553" s="30"/>
      <c r="Q553" s="30">
        <f t="shared" si="218"/>
        <v>0</v>
      </c>
      <c r="R553" s="10"/>
      <c r="S553" s="10"/>
      <c r="T553" s="10"/>
      <c r="U553" s="10"/>
      <c r="V553" s="10"/>
      <c r="W553" s="11"/>
      <c r="X553" s="12"/>
      <c r="Y553" s="12"/>
    </row>
    <row r="554" spans="1:25" ht="19.5" customHeight="1">
      <c r="A554" s="28">
        <v>554</v>
      </c>
      <c r="B554" s="350"/>
      <c r="C554" s="58">
        <v>2808</v>
      </c>
      <c r="D554" s="30" t="s">
        <v>95</v>
      </c>
      <c r="E554" s="30">
        <f>schedule20!E23</f>
        <v>0</v>
      </c>
      <c r="F554" s="30">
        <f>schedule20!F23</f>
        <v>0</v>
      </c>
      <c r="G554" s="30">
        <f>SUM(schedule20!G23:N23)</f>
        <v>0</v>
      </c>
      <c r="H554" s="30">
        <f>schedule20!O23</f>
        <v>0</v>
      </c>
      <c r="I554" s="30">
        <f>SUM(schedule20!P23:Q23)</f>
        <v>0</v>
      </c>
      <c r="J554" s="30">
        <f>schedule20!R23</f>
        <v>0</v>
      </c>
      <c r="K554" s="54"/>
      <c r="L554" s="30"/>
      <c r="M554" s="30"/>
      <c r="N554" s="30"/>
      <c r="O554" s="30"/>
      <c r="P554" s="30"/>
      <c r="Q554" s="30">
        <f t="shared" si="218"/>
        <v>0</v>
      </c>
      <c r="R554" s="10"/>
      <c r="S554" s="10"/>
      <c r="T554" s="10"/>
      <c r="U554" s="10"/>
      <c r="V554" s="10"/>
      <c r="W554" s="11"/>
      <c r="X554" s="12"/>
      <c r="Y554" s="12"/>
    </row>
    <row r="555" spans="1:25" ht="19.5" customHeight="1">
      <c r="A555" s="28">
        <v>555</v>
      </c>
      <c r="B555" s="350"/>
      <c r="C555" s="58">
        <v>2809</v>
      </c>
      <c r="D555" s="30" t="s">
        <v>96</v>
      </c>
      <c r="E555" s="30">
        <f>schedule20!E24</f>
        <v>0</v>
      </c>
      <c r="F555" s="30">
        <f>schedule20!F24</f>
        <v>0</v>
      </c>
      <c r="G555" s="30">
        <f>SUM(schedule20!G24:N24)</f>
        <v>0</v>
      </c>
      <c r="H555" s="30">
        <f>schedule20!O24</f>
        <v>0</v>
      </c>
      <c r="I555" s="30">
        <f>SUM(schedule20!P24:Q24)</f>
        <v>0</v>
      </c>
      <c r="J555" s="30">
        <f>schedule20!R24</f>
        <v>0</v>
      </c>
      <c r="K555" s="54"/>
      <c r="L555" s="30"/>
      <c r="M555" s="30"/>
      <c r="N555" s="30"/>
      <c r="O555" s="30"/>
      <c r="P555" s="30"/>
      <c r="Q555" s="30">
        <f t="shared" si="218"/>
        <v>0</v>
      </c>
      <c r="R555" s="10"/>
      <c r="S555" s="10"/>
      <c r="T555" s="10"/>
      <c r="U555" s="10"/>
      <c r="V555" s="10"/>
      <c r="W555" s="11"/>
      <c r="X555" s="12"/>
      <c r="Y555" s="12"/>
    </row>
    <row r="556" spans="1:25" ht="19.5" customHeight="1">
      <c r="A556" s="28"/>
      <c r="B556" s="10"/>
      <c r="C556" s="367"/>
      <c r="D556" s="372" t="s">
        <v>235</v>
      </c>
      <c r="E556" s="23"/>
      <c r="F556" s="23"/>
      <c r="G556" s="13"/>
      <c r="H556" s="352"/>
      <c r="I556" s="352"/>
      <c r="J556" s="352"/>
      <c r="K556" s="352"/>
      <c r="L556" s="352"/>
      <c r="M556" s="352"/>
      <c r="N556" s="352"/>
      <c r="O556" s="352"/>
      <c r="P556" s="352"/>
      <c r="Q556" s="352"/>
      <c r="R556" s="10"/>
      <c r="S556" s="10"/>
      <c r="T556" s="10"/>
      <c r="U556" s="10"/>
      <c r="V556" s="10"/>
      <c r="W556" s="11"/>
      <c r="X556" s="12"/>
      <c r="Y556" s="12"/>
    </row>
    <row r="557" spans="1:25" ht="19.5" customHeight="1">
      <c r="A557" s="28">
        <v>557</v>
      </c>
      <c r="B557" s="350"/>
      <c r="C557" s="58">
        <v>2810</v>
      </c>
      <c r="D557" s="30" t="s">
        <v>236</v>
      </c>
      <c r="E557" s="30">
        <f t="shared" ref="E557:M557" ca="1" si="219">E847</f>
        <v>70918</v>
      </c>
      <c r="F557" s="30">
        <f t="shared" ca="1" si="219"/>
        <v>0</v>
      </c>
      <c r="G557" s="30">
        <f t="shared" ca="1" si="219"/>
        <v>0</v>
      </c>
      <c r="H557" s="30">
        <f t="shared" ca="1" si="219"/>
        <v>0</v>
      </c>
      <c r="I557" s="30">
        <f t="shared" ca="1" si="219"/>
        <v>0</v>
      </c>
      <c r="J557" s="30">
        <f t="shared" ca="1" si="219"/>
        <v>0</v>
      </c>
      <c r="K557" s="30">
        <f t="shared" ca="1" si="219"/>
        <v>0</v>
      </c>
      <c r="L557" s="30">
        <f t="shared" ca="1" si="219"/>
        <v>0</v>
      </c>
      <c r="M557" s="30">
        <f t="shared" ca="1" si="219"/>
        <v>0</v>
      </c>
      <c r="N557" s="54"/>
      <c r="O557" s="54"/>
      <c r="P557" s="30">
        <f ca="1">N847</f>
        <v>0</v>
      </c>
      <c r="Q557" s="30">
        <f t="shared" ref="Q557:Q585" ca="1" si="220">SUM(E557:P557)</f>
        <v>70918</v>
      </c>
      <c r="R557" s="10"/>
      <c r="S557" s="10"/>
      <c r="T557" s="10"/>
      <c r="U557" s="10"/>
      <c r="V557" s="10"/>
      <c r="W557" s="11"/>
      <c r="X557" s="12"/>
      <c r="Y557" s="12"/>
    </row>
    <row r="558" spans="1:25" ht="19.5" customHeight="1">
      <c r="A558" s="28">
        <v>558</v>
      </c>
      <c r="B558" s="350"/>
      <c r="C558" s="58">
        <v>2811</v>
      </c>
      <c r="D558" s="30" t="s">
        <v>237</v>
      </c>
      <c r="E558" s="30">
        <f t="shared" ref="E558:M558" ca="1" si="221">E855</f>
        <v>0</v>
      </c>
      <c r="F558" s="30">
        <f t="shared" ca="1" si="221"/>
        <v>17239</v>
      </c>
      <c r="G558" s="30">
        <f t="shared" ca="1" si="221"/>
        <v>24439</v>
      </c>
      <c r="H558" s="30">
        <f t="shared" ca="1" si="221"/>
        <v>0</v>
      </c>
      <c r="I558" s="30">
        <f t="shared" ca="1" si="221"/>
        <v>8516</v>
      </c>
      <c r="J558" s="30">
        <f t="shared" ca="1" si="221"/>
        <v>0</v>
      </c>
      <c r="K558" s="30">
        <f t="shared" ca="1" si="221"/>
        <v>0</v>
      </c>
      <c r="L558" s="30">
        <f t="shared" ca="1" si="221"/>
        <v>0</v>
      </c>
      <c r="M558" s="30">
        <f t="shared" ca="1" si="221"/>
        <v>0</v>
      </c>
      <c r="N558" s="54"/>
      <c r="O558" s="54"/>
      <c r="P558" s="30">
        <f ca="1">N855</f>
        <v>0</v>
      </c>
      <c r="Q558" s="30">
        <f t="shared" ca="1" si="220"/>
        <v>50194</v>
      </c>
      <c r="R558" s="10"/>
      <c r="S558" s="10"/>
      <c r="T558" s="10"/>
      <c r="U558" s="10"/>
      <c r="V558" s="10"/>
      <c r="W558" s="11"/>
      <c r="X558" s="12"/>
      <c r="Y558" s="12"/>
    </row>
    <row r="559" spans="1:25" ht="19.5" customHeight="1">
      <c r="A559" s="28">
        <v>559</v>
      </c>
      <c r="B559" s="350"/>
      <c r="C559" s="58">
        <v>2812</v>
      </c>
      <c r="D559" s="30" t="s">
        <v>100</v>
      </c>
      <c r="E559" s="30">
        <f t="shared" ref="E559:M559" ca="1" si="222">E863</f>
        <v>0</v>
      </c>
      <c r="F559" s="30">
        <f t="shared" ca="1" si="222"/>
        <v>8604</v>
      </c>
      <c r="G559" s="30">
        <f t="shared" ca="1" si="222"/>
        <v>20264</v>
      </c>
      <c r="H559" s="30">
        <f t="shared" ca="1" si="222"/>
        <v>0</v>
      </c>
      <c r="I559" s="30">
        <f t="shared" ca="1" si="222"/>
        <v>2611</v>
      </c>
      <c r="J559" s="30">
        <f t="shared" ca="1" si="222"/>
        <v>0</v>
      </c>
      <c r="K559" s="30">
        <f t="shared" ca="1" si="222"/>
        <v>0</v>
      </c>
      <c r="L559" s="30">
        <f t="shared" ca="1" si="222"/>
        <v>0</v>
      </c>
      <c r="M559" s="30">
        <f t="shared" ca="1" si="222"/>
        <v>0</v>
      </c>
      <c r="N559" s="54"/>
      <c r="O559" s="54"/>
      <c r="P559" s="30">
        <f ca="1">N863</f>
        <v>0</v>
      </c>
      <c r="Q559" s="30">
        <f t="shared" ca="1" si="220"/>
        <v>31479</v>
      </c>
      <c r="R559" s="10"/>
      <c r="S559" s="10"/>
      <c r="T559" s="10"/>
      <c r="U559" s="10"/>
      <c r="V559" s="10"/>
      <c r="W559" s="11"/>
      <c r="X559" s="12"/>
      <c r="Y559" s="12"/>
    </row>
    <row r="560" spans="1:25" ht="19.5" customHeight="1">
      <c r="A560" s="28">
        <v>560</v>
      </c>
      <c r="B560" s="350"/>
      <c r="C560" s="58">
        <v>2814</v>
      </c>
      <c r="D560" s="30" t="s">
        <v>101</v>
      </c>
      <c r="E560" s="30">
        <f t="shared" ref="E560:M560" ca="1" si="223">E871</f>
        <v>0</v>
      </c>
      <c r="F560" s="30">
        <f t="shared" ca="1" si="223"/>
        <v>0</v>
      </c>
      <c r="G560" s="30">
        <f t="shared" ca="1" si="223"/>
        <v>6601</v>
      </c>
      <c r="H560" s="30">
        <f t="shared" ca="1" si="223"/>
        <v>0</v>
      </c>
      <c r="I560" s="30">
        <f t="shared" ca="1" si="223"/>
        <v>18597</v>
      </c>
      <c r="J560" s="30">
        <f t="shared" ca="1" si="223"/>
        <v>0</v>
      </c>
      <c r="K560" s="30">
        <f t="shared" ca="1" si="223"/>
        <v>0</v>
      </c>
      <c r="L560" s="30">
        <f t="shared" ca="1" si="223"/>
        <v>8416</v>
      </c>
      <c r="M560" s="30">
        <f t="shared" ca="1" si="223"/>
        <v>0</v>
      </c>
      <c r="N560" s="54"/>
      <c r="O560" s="54"/>
      <c r="P560" s="30">
        <f ca="1">N871</f>
        <v>0</v>
      </c>
      <c r="Q560" s="30">
        <f t="shared" ca="1" si="220"/>
        <v>33614</v>
      </c>
      <c r="R560" s="10"/>
      <c r="S560" s="10"/>
      <c r="T560" s="10"/>
      <c r="U560" s="10"/>
      <c r="V560" s="10"/>
      <c r="W560" s="11"/>
      <c r="X560" s="12"/>
      <c r="Y560" s="12"/>
    </row>
    <row r="561" spans="1:25" ht="19.5" customHeight="1">
      <c r="A561" s="28">
        <v>561</v>
      </c>
      <c r="B561" s="350"/>
      <c r="C561" s="58">
        <v>2815</v>
      </c>
      <c r="D561" s="30" t="s">
        <v>102</v>
      </c>
      <c r="E561" s="30">
        <f t="shared" ref="E561:M561" ca="1" si="224">E876</f>
        <v>0</v>
      </c>
      <c r="F561" s="30">
        <f t="shared" ca="1" si="224"/>
        <v>14584</v>
      </c>
      <c r="G561" s="30">
        <f t="shared" ca="1" si="224"/>
        <v>4701</v>
      </c>
      <c r="H561" s="30">
        <f t="shared" ca="1" si="224"/>
        <v>0</v>
      </c>
      <c r="I561" s="30">
        <f t="shared" ca="1" si="224"/>
        <v>6426</v>
      </c>
      <c r="J561" s="30">
        <f t="shared" ca="1" si="224"/>
        <v>0</v>
      </c>
      <c r="K561" s="30">
        <f t="shared" ca="1" si="224"/>
        <v>0</v>
      </c>
      <c r="L561" s="30">
        <f t="shared" ca="1" si="224"/>
        <v>0</v>
      </c>
      <c r="M561" s="30">
        <f t="shared" ca="1" si="224"/>
        <v>61935</v>
      </c>
      <c r="N561" s="54"/>
      <c r="O561" s="54"/>
      <c r="P561" s="30">
        <f ca="1">N876</f>
        <v>0</v>
      </c>
      <c r="Q561" s="30">
        <f t="shared" ca="1" si="220"/>
        <v>87646</v>
      </c>
      <c r="R561" s="10"/>
      <c r="S561" s="10"/>
      <c r="T561" s="10"/>
      <c r="U561" s="10"/>
      <c r="V561" s="10"/>
      <c r="W561" s="11"/>
      <c r="X561" s="12"/>
      <c r="Y561" s="12"/>
    </row>
    <row r="562" spans="1:25" ht="19.5" customHeight="1">
      <c r="A562" s="28">
        <v>562</v>
      </c>
      <c r="B562" s="350"/>
      <c r="C562" s="58">
        <v>2816</v>
      </c>
      <c r="D562" s="30" t="s">
        <v>238</v>
      </c>
      <c r="E562" s="30">
        <f t="shared" ref="E562:M562" ca="1" si="225">E878</f>
        <v>0</v>
      </c>
      <c r="F562" s="30">
        <f t="shared" ca="1" si="225"/>
        <v>0</v>
      </c>
      <c r="G562" s="30">
        <f t="shared" ca="1" si="225"/>
        <v>124305</v>
      </c>
      <c r="H562" s="30">
        <f t="shared" ca="1" si="225"/>
        <v>0</v>
      </c>
      <c r="I562" s="30">
        <f t="shared" ca="1" si="225"/>
        <v>0</v>
      </c>
      <c r="J562" s="30">
        <f t="shared" ca="1" si="225"/>
        <v>0</v>
      </c>
      <c r="K562" s="30">
        <f t="shared" ca="1" si="225"/>
        <v>0</v>
      </c>
      <c r="L562" s="30">
        <f t="shared" ca="1" si="225"/>
        <v>0</v>
      </c>
      <c r="M562" s="30">
        <f t="shared" ca="1" si="225"/>
        <v>0</v>
      </c>
      <c r="N562" s="54"/>
      <c r="O562" s="54"/>
      <c r="P562" s="30">
        <f ca="1">N878</f>
        <v>0</v>
      </c>
      <c r="Q562" s="30">
        <f t="shared" ca="1" si="220"/>
        <v>124305</v>
      </c>
      <c r="R562" s="10"/>
      <c r="S562" s="10"/>
      <c r="T562" s="10"/>
      <c r="U562" s="10"/>
      <c r="V562" s="10"/>
      <c r="W562" s="11"/>
      <c r="X562" s="12"/>
      <c r="Y562" s="12"/>
    </row>
    <row r="563" spans="1:25" ht="19.5" customHeight="1">
      <c r="A563" s="28">
        <v>563</v>
      </c>
      <c r="B563" s="350"/>
      <c r="C563" s="58">
        <v>2817</v>
      </c>
      <c r="D563" s="30" t="s">
        <v>239</v>
      </c>
      <c r="E563" s="30">
        <f t="shared" ref="E563:M563" ca="1" si="226">E886</f>
        <v>0</v>
      </c>
      <c r="F563" s="30">
        <f t="shared" ca="1" si="226"/>
        <v>0</v>
      </c>
      <c r="G563" s="30">
        <f t="shared" ca="1" si="226"/>
        <v>0</v>
      </c>
      <c r="H563" s="30">
        <f t="shared" ca="1" si="226"/>
        <v>0</v>
      </c>
      <c r="I563" s="30">
        <f t="shared" ca="1" si="226"/>
        <v>0</v>
      </c>
      <c r="J563" s="30">
        <f t="shared" ca="1" si="226"/>
        <v>0</v>
      </c>
      <c r="K563" s="30">
        <f t="shared" ca="1" si="226"/>
        <v>0</v>
      </c>
      <c r="L563" s="30">
        <f t="shared" ca="1" si="226"/>
        <v>0</v>
      </c>
      <c r="M563" s="30">
        <f t="shared" ca="1" si="226"/>
        <v>0</v>
      </c>
      <c r="N563" s="54"/>
      <c r="O563" s="54"/>
      <c r="P563" s="30">
        <f ca="1">N886</f>
        <v>0</v>
      </c>
      <c r="Q563" s="30">
        <f t="shared" ca="1" si="220"/>
        <v>0</v>
      </c>
      <c r="R563" s="10"/>
      <c r="S563" s="10"/>
      <c r="T563" s="10"/>
      <c r="U563" s="10"/>
      <c r="V563" s="10"/>
      <c r="W563" s="11"/>
      <c r="X563" s="12"/>
      <c r="Y563" s="12"/>
    </row>
    <row r="564" spans="1:25" ht="19.5" customHeight="1">
      <c r="A564" s="28">
        <v>564</v>
      </c>
      <c r="B564" s="350"/>
      <c r="C564" s="58">
        <v>2818</v>
      </c>
      <c r="D564" s="30" t="s">
        <v>106</v>
      </c>
      <c r="E564" s="30">
        <f t="shared" ref="E564:M564" ca="1" si="227">E891</f>
        <v>0</v>
      </c>
      <c r="F564" s="30">
        <f t="shared" ca="1" si="227"/>
        <v>0</v>
      </c>
      <c r="G564" s="30">
        <f t="shared" ca="1" si="227"/>
        <v>0</v>
      </c>
      <c r="H564" s="30">
        <f t="shared" ca="1" si="227"/>
        <v>0</v>
      </c>
      <c r="I564" s="30">
        <f t="shared" ca="1" si="227"/>
        <v>0</v>
      </c>
      <c r="J564" s="30">
        <f t="shared" ca="1" si="227"/>
        <v>0</v>
      </c>
      <c r="K564" s="30">
        <f t="shared" ca="1" si="227"/>
        <v>0</v>
      </c>
      <c r="L564" s="30">
        <f t="shared" ca="1" si="227"/>
        <v>0</v>
      </c>
      <c r="M564" s="30">
        <f t="shared" ca="1" si="227"/>
        <v>0</v>
      </c>
      <c r="N564" s="54"/>
      <c r="O564" s="54"/>
      <c r="P564" s="30">
        <f ca="1">N891</f>
        <v>0</v>
      </c>
      <c r="Q564" s="30">
        <f t="shared" ca="1" si="220"/>
        <v>0</v>
      </c>
      <c r="R564" s="10"/>
      <c r="S564" s="10"/>
      <c r="T564" s="10"/>
      <c r="U564" s="10"/>
      <c r="V564" s="10"/>
      <c r="W564" s="11"/>
      <c r="X564" s="12"/>
      <c r="Y564" s="12"/>
    </row>
    <row r="565" spans="1:25" ht="19.5" customHeight="1">
      <c r="A565" s="28">
        <v>565</v>
      </c>
      <c r="B565" s="350"/>
      <c r="C565" s="58">
        <v>2819</v>
      </c>
      <c r="D565" s="30" t="s">
        <v>107</v>
      </c>
      <c r="E565" s="30">
        <f t="shared" ref="E565:M565" ca="1" si="228">E895</f>
        <v>0</v>
      </c>
      <c r="F565" s="30">
        <f t="shared" ca="1" si="228"/>
        <v>0</v>
      </c>
      <c r="G565" s="30">
        <f t="shared" ca="1" si="228"/>
        <v>18680</v>
      </c>
      <c r="H565" s="30">
        <f t="shared" ca="1" si="228"/>
        <v>0</v>
      </c>
      <c r="I565" s="30">
        <f t="shared" ca="1" si="228"/>
        <v>0</v>
      </c>
      <c r="J565" s="30">
        <f t="shared" ca="1" si="228"/>
        <v>0</v>
      </c>
      <c r="K565" s="30">
        <f t="shared" ca="1" si="228"/>
        <v>0</v>
      </c>
      <c r="L565" s="30">
        <f t="shared" ca="1" si="228"/>
        <v>0</v>
      </c>
      <c r="M565" s="30">
        <f t="shared" ca="1" si="228"/>
        <v>0</v>
      </c>
      <c r="N565" s="54"/>
      <c r="O565" s="54"/>
      <c r="P565" s="30">
        <f ca="1">N895</f>
        <v>0</v>
      </c>
      <c r="Q565" s="30">
        <f t="shared" ca="1" si="220"/>
        <v>18680</v>
      </c>
      <c r="R565" s="10"/>
      <c r="S565" s="10"/>
      <c r="T565" s="10"/>
      <c r="U565" s="10"/>
      <c r="V565" s="10"/>
      <c r="W565" s="11"/>
      <c r="X565" s="12"/>
      <c r="Y565" s="12"/>
    </row>
    <row r="566" spans="1:25" ht="19.5" customHeight="1">
      <c r="A566" s="28">
        <v>566</v>
      </c>
      <c r="B566" s="350"/>
      <c r="C566" s="58">
        <v>2820</v>
      </c>
      <c r="D566" s="30" t="s">
        <v>240</v>
      </c>
      <c r="E566" s="30">
        <f t="shared" ref="E566:M566" ca="1" si="229">E899</f>
        <v>0</v>
      </c>
      <c r="F566" s="30">
        <f t="shared" ca="1" si="229"/>
        <v>366701</v>
      </c>
      <c r="G566" s="30">
        <f t="shared" ca="1" si="229"/>
        <v>84449</v>
      </c>
      <c r="H566" s="30">
        <f t="shared" ca="1" si="229"/>
        <v>0</v>
      </c>
      <c r="I566" s="30">
        <f t="shared" ca="1" si="229"/>
        <v>0</v>
      </c>
      <c r="J566" s="30">
        <f t="shared" ca="1" si="229"/>
        <v>0</v>
      </c>
      <c r="K566" s="30">
        <f t="shared" ca="1" si="229"/>
        <v>0</v>
      </c>
      <c r="L566" s="30">
        <f t="shared" ca="1" si="229"/>
        <v>0</v>
      </c>
      <c r="M566" s="30">
        <f t="shared" ca="1" si="229"/>
        <v>4517</v>
      </c>
      <c r="N566" s="54"/>
      <c r="O566" s="54"/>
      <c r="P566" s="30">
        <f ca="1">N899</f>
        <v>0</v>
      </c>
      <c r="Q566" s="30">
        <f t="shared" ca="1" si="220"/>
        <v>455667</v>
      </c>
      <c r="R566" s="10"/>
      <c r="S566" s="10"/>
      <c r="T566" s="10"/>
      <c r="U566" s="10"/>
      <c r="V566" s="10"/>
      <c r="W566" s="11"/>
      <c r="X566" s="12"/>
      <c r="Y566" s="12"/>
    </row>
    <row r="567" spans="1:25" ht="19.5" customHeight="1">
      <c r="A567" s="28">
        <v>567</v>
      </c>
      <c r="B567" s="350"/>
      <c r="C567" s="58">
        <v>2821</v>
      </c>
      <c r="D567" s="30" t="s">
        <v>109</v>
      </c>
      <c r="E567" s="30">
        <f t="shared" ref="E567:M567" ca="1" si="230">E904</f>
        <v>0</v>
      </c>
      <c r="F567" s="30">
        <f t="shared" ca="1" si="230"/>
        <v>0</v>
      </c>
      <c r="G567" s="30">
        <f t="shared" ca="1" si="230"/>
        <v>0</v>
      </c>
      <c r="H567" s="30">
        <f t="shared" ca="1" si="230"/>
        <v>0</v>
      </c>
      <c r="I567" s="30">
        <f t="shared" ca="1" si="230"/>
        <v>0</v>
      </c>
      <c r="J567" s="30">
        <f t="shared" ca="1" si="230"/>
        <v>0</v>
      </c>
      <c r="K567" s="30">
        <f t="shared" ca="1" si="230"/>
        <v>0</v>
      </c>
      <c r="L567" s="30">
        <f t="shared" ca="1" si="230"/>
        <v>0</v>
      </c>
      <c r="M567" s="30">
        <f t="shared" ca="1" si="230"/>
        <v>0</v>
      </c>
      <c r="N567" s="54"/>
      <c r="O567" s="54"/>
      <c r="P567" s="30">
        <f ca="1">N904</f>
        <v>0</v>
      </c>
      <c r="Q567" s="30">
        <f t="shared" ca="1" si="220"/>
        <v>0</v>
      </c>
      <c r="R567" s="10"/>
      <c r="S567" s="10"/>
      <c r="T567" s="10"/>
      <c r="U567" s="10"/>
      <c r="V567" s="10"/>
      <c r="W567" s="11"/>
      <c r="X567" s="12"/>
      <c r="Y567" s="12"/>
    </row>
    <row r="568" spans="1:25" ht="19.5" customHeight="1">
      <c r="A568" s="28">
        <v>568</v>
      </c>
      <c r="B568" s="350"/>
      <c r="C568" s="58">
        <v>2822</v>
      </c>
      <c r="D568" s="30" t="s">
        <v>110</v>
      </c>
      <c r="E568" s="30">
        <f t="shared" ref="E568:M568" ca="1" si="231">E909</f>
        <v>0</v>
      </c>
      <c r="F568" s="30">
        <f t="shared" ca="1" si="231"/>
        <v>0</v>
      </c>
      <c r="G568" s="30">
        <f t="shared" ca="1" si="231"/>
        <v>0</v>
      </c>
      <c r="H568" s="30">
        <f t="shared" ca="1" si="231"/>
        <v>0</v>
      </c>
      <c r="I568" s="30">
        <f t="shared" ca="1" si="231"/>
        <v>0</v>
      </c>
      <c r="J568" s="30">
        <f t="shared" ca="1" si="231"/>
        <v>0</v>
      </c>
      <c r="K568" s="30">
        <f t="shared" ca="1" si="231"/>
        <v>0</v>
      </c>
      <c r="L568" s="30">
        <f t="shared" ca="1" si="231"/>
        <v>0</v>
      </c>
      <c r="M568" s="30">
        <f t="shared" ca="1" si="231"/>
        <v>0</v>
      </c>
      <c r="N568" s="54"/>
      <c r="O568" s="54"/>
      <c r="P568" s="30">
        <f ca="1">N909</f>
        <v>0</v>
      </c>
      <c r="Q568" s="30">
        <f t="shared" ca="1" si="220"/>
        <v>0</v>
      </c>
      <c r="R568" s="10"/>
      <c r="S568" s="10"/>
      <c r="T568" s="10"/>
      <c r="U568" s="10"/>
      <c r="V568" s="10"/>
      <c r="W568" s="11"/>
      <c r="X568" s="12"/>
      <c r="Y568" s="12"/>
    </row>
    <row r="569" spans="1:25" ht="19.5" customHeight="1">
      <c r="A569" s="28">
        <v>569</v>
      </c>
      <c r="B569" s="350"/>
      <c r="C569" s="58">
        <v>2823</v>
      </c>
      <c r="D569" s="30" t="s">
        <v>111</v>
      </c>
      <c r="E569" s="30">
        <f t="shared" ref="E569:M569" ca="1" si="232">E917</f>
        <v>32560</v>
      </c>
      <c r="F569" s="30">
        <f t="shared" ca="1" si="232"/>
        <v>0</v>
      </c>
      <c r="G569" s="30">
        <f t="shared" ca="1" si="232"/>
        <v>7500</v>
      </c>
      <c r="H569" s="30">
        <f t="shared" ca="1" si="232"/>
        <v>0</v>
      </c>
      <c r="I569" s="30">
        <f t="shared" ca="1" si="232"/>
        <v>2447</v>
      </c>
      <c r="J569" s="30">
        <f t="shared" ca="1" si="232"/>
        <v>0</v>
      </c>
      <c r="K569" s="30">
        <f t="shared" ca="1" si="232"/>
        <v>0</v>
      </c>
      <c r="L569" s="30">
        <f t="shared" ca="1" si="232"/>
        <v>0</v>
      </c>
      <c r="M569" s="30">
        <f t="shared" ca="1" si="232"/>
        <v>0</v>
      </c>
      <c r="N569" s="54"/>
      <c r="O569" s="54"/>
      <c r="P569" s="30">
        <f ca="1">N917</f>
        <v>0</v>
      </c>
      <c r="Q569" s="30">
        <f t="shared" ca="1" si="220"/>
        <v>42507</v>
      </c>
      <c r="R569" s="10"/>
      <c r="S569" s="10"/>
      <c r="T569" s="10"/>
      <c r="U569" s="10"/>
      <c r="V569" s="10"/>
      <c r="W569" s="11"/>
      <c r="X569" s="12"/>
      <c r="Y569" s="12"/>
    </row>
    <row r="570" spans="1:25" ht="19.5" customHeight="1">
      <c r="A570" s="28">
        <v>570</v>
      </c>
      <c r="B570" s="350"/>
      <c r="C570" s="58">
        <v>2824</v>
      </c>
      <c r="D570" s="30" t="s">
        <v>112</v>
      </c>
      <c r="E570" s="30">
        <f t="shared" ref="E570:M570" ca="1" si="233">E923</f>
        <v>0</v>
      </c>
      <c r="F570" s="30">
        <f t="shared" ca="1" si="233"/>
        <v>0</v>
      </c>
      <c r="G570" s="30">
        <f t="shared" ca="1" si="233"/>
        <v>92242</v>
      </c>
      <c r="H570" s="30">
        <f t="shared" ca="1" si="233"/>
        <v>0</v>
      </c>
      <c r="I570" s="30">
        <f t="shared" ca="1" si="233"/>
        <v>0</v>
      </c>
      <c r="J570" s="30">
        <f t="shared" ca="1" si="233"/>
        <v>0</v>
      </c>
      <c r="K570" s="30">
        <f t="shared" ca="1" si="233"/>
        <v>0</v>
      </c>
      <c r="L570" s="30">
        <f t="shared" ca="1" si="233"/>
        <v>0</v>
      </c>
      <c r="M570" s="30">
        <f t="shared" ca="1" si="233"/>
        <v>0</v>
      </c>
      <c r="N570" s="54"/>
      <c r="O570" s="54"/>
      <c r="P570" s="30">
        <f ca="1">N923</f>
        <v>0</v>
      </c>
      <c r="Q570" s="30">
        <f t="shared" ca="1" si="220"/>
        <v>92242</v>
      </c>
      <c r="R570" s="10"/>
      <c r="S570" s="10"/>
      <c r="T570" s="10"/>
      <c r="U570" s="10"/>
      <c r="V570" s="10"/>
      <c r="W570" s="11"/>
      <c r="X570" s="12"/>
      <c r="Y570" s="12"/>
    </row>
    <row r="571" spans="1:25" ht="19.5" customHeight="1">
      <c r="A571" s="28">
        <v>571</v>
      </c>
      <c r="B571" s="350"/>
      <c r="C571" s="58">
        <v>2825</v>
      </c>
      <c r="D571" s="30" t="s">
        <v>113</v>
      </c>
      <c r="E571" s="30">
        <f t="shared" ref="E571:M571" ca="1" si="234">E925</f>
        <v>110966</v>
      </c>
      <c r="F571" s="30">
        <f t="shared" ca="1" si="234"/>
        <v>0</v>
      </c>
      <c r="G571" s="30">
        <f t="shared" ca="1" si="234"/>
        <v>9719</v>
      </c>
      <c r="H571" s="30">
        <f t="shared" ca="1" si="234"/>
        <v>0</v>
      </c>
      <c r="I571" s="30">
        <f t="shared" ca="1" si="234"/>
        <v>0</v>
      </c>
      <c r="J571" s="30">
        <f t="shared" ca="1" si="234"/>
        <v>0</v>
      </c>
      <c r="K571" s="30">
        <f t="shared" ca="1" si="234"/>
        <v>0</v>
      </c>
      <c r="L571" s="30">
        <f t="shared" ca="1" si="234"/>
        <v>0</v>
      </c>
      <c r="M571" s="30">
        <f t="shared" ca="1" si="234"/>
        <v>224</v>
      </c>
      <c r="N571" s="54"/>
      <c r="O571" s="54"/>
      <c r="P571" s="30">
        <f ca="1">N925</f>
        <v>0</v>
      </c>
      <c r="Q571" s="30">
        <f t="shared" ca="1" si="220"/>
        <v>120909</v>
      </c>
      <c r="R571" s="10"/>
      <c r="S571" s="10"/>
      <c r="T571" s="10"/>
      <c r="U571" s="10"/>
      <c r="V571" s="10"/>
      <c r="W571" s="11"/>
      <c r="X571" s="12"/>
      <c r="Y571" s="12"/>
    </row>
    <row r="572" spans="1:25" ht="19.5" customHeight="1">
      <c r="A572" s="28">
        <v>572</v>
      </c>
      <c r="B572" s="350"/>
      <c r="C572" s="58">
        <v>2826</v>
      </c>
      <c r="D572" s="30" t="s">
        <v>241</v>
      </c>
      <c r="E572" s="30">
        <f t="shared" ref="E572:M572" ca="1" si="235">E931</f>
        <v>564</v>
      </c>
      <c r="F572" s="30">
        <f t="shared" ca="1" si="235"/>
        <v>0</v>
      </c>
      <c r="G572" s="30">
        <f t="shared" ca="1" si="235"/>
        <v>0</v>
      </c>
      <c r="H572" s="30">
        <f t="shared" ca="1" si="235"/>
        <v>0</v>
      </c>
      <c r="I572" s="30">
        <f t="shared" ca="1" si="235"/>
        <v>0</v>
      </c>
      <c r="J572" s="30">
        <f t="shared" ca="1" si="235"/>
        <v>0</v>
      </c>
      <c r="K572" s="30">
        <f t="shared" ca="1" si="235"/>
        <v>0</v>
      </c>
      <c r="L572" s="30">
        <f t="shared" ca="1" si="235"/>
        <v>0</v>
      </c>
      <c r="M572" s="30">
        <f t="shared" ca="1" si="235"/>
        <v>0</v>
      </c>
      <c r="N572" s="54"/>
      <c r="O572" s="54"/>
      <c r="P572" s="30">
        <f ca="1">N931</f>
        <v>0</v>
      </c>
      <c r="Q572" s="30">
        <f t="shared" ca="1" si="220"/>
        <v>564</v>
      </c>
      <c r="R572" s="10"/>
      <c r="S572" s="10"/>
      <c r="T572" s="10"/>
      <c r="U572" s="10"/>
      <c r="V572" s="10"/>
      <c r="W572" s="11"/>
      <c r="X572" s="12"/>
      <c r="Y572" s="12"/>
    </row>
    <row r="573" spans="1:25" ht="19.5" customHeight="1">
      <c r="A573" s="28">
        <v>573</v>
      </c>
      <c r="B573" s="350"/>
      <c r="C573" s="58">
        <v>2827</v>
      </c>
      <c r="D573" s="30" t="s">
        <v>115</v>
      </c>
      <c r="E573" s="30">
        <f t="shared" ref="E573:M573" ca="1" si="236">E936</f>
        <v>0</v>
      </c>
      <c r="F573" s="30">
        <f t="shared" ca="1" si="236"/>
        <v>415</v>
      </c>
      <c r="G573" s="30">
        <f t="shared" ca="1" si="236"/>
        <v>0</v>
      </c>
      <c r="H573" s="30">
        <f t="shared" ca="1" si="236"/>
        <v>0</v>
      </c>
      <c r="I573" s="30">
        <f t="shared" ca="1" si="236"/>
        <v>0</v>
      </c>
      <c r="J573" s="30">
        <f t="shared" ca="1" si="236"/>
        <v>0</v>
      </c>
      <c r="K573" s="30">
        <f t="shared" ca="1" si="236"/>
        <v>0</v>
      </c>
      <c r="L573" s="30">
        <f t="shared" ca="1" si="236"/>
        <v>0</v>
      </c>
      <c r="M573" s="30">
        <f t="shared" ca="1" si="236"/>
        <v>88571</v>
      </c>
      <c r="N573" s="54"/>
      <c r="O573" s="54"/>
      <c r="P573" s="30">
        <f ca="1">N936</f>
        <v>0</v>
      </c>
      <c r="Q573" s="30">
        <f t="shared" ca="1" si="220"/>
        <v>88986</v>
      </c>
      <c r="R573" s="10"/>
      <c r="S573" s="10"/>
      <c r="T573" s="10"/>
      <c r="U573" s="10"/>
      <c r="V573" s="10"/>
      <c r="W573" s="11"/>
      <c r="X573" s="12"/>
      <c r="Y573" s="12"/>
    </row>
    <row r="574" spans="1:25" ht="19.5" customHeight="1">
      <c r="A574" s="28">
        <v>574</v>
      </c>
      <c r="B574" s="350"/>
      <c r="C574" s="58">
        <v>2828</v>
      </c>
      <c r="D574" s="30" t="s">
        <v>116</v>
      </c>
      <c r="E574" s="30">
        <f t="shared" ref="E574:M574" ca="1" si="237">E938</f>
        <v>0</v>
      </c>
      <c r="F574" s="30">
        <f t="shared" ca="1" si="237"/>
        <v>9367</v>
      </c>
      <c r="G574" s="30">
        <f t="shared" ca="1" si="237"/>
        <v>0</v>
      </c>
      <c r="H574" s="30">
        <f t="shared" ca="1" si="237"/>
        <v>0</v>
      </c>
      <c r="I574" s="30">
        <f t="shared" ca="1" si="237"/>
        <v>0</v>
      </c>
      <c r="J574" s="30">
        <f t="shared" ca="1" si="237"/>
        <v>12496</v>
      </c>
      <c r="K574" s="30">
        <f t="shared" ca="1" si="237"/>
        <v>0</v>
      </c>
      <c r="L574" s="30">
        <f t="shared" ca="1" si="237"/>
        <v>0</v>
      </c>
      <c r="M574" s="30">
        <f t="shared" ca="1" si="237"/>
        <v>0</v>
      </c>
      <c r="N574" s="54"/>
      <c r="O574" s="54"/>
      <c r="P574" s="30">
        <f ca="1">N938</f>
        <v>0</v>
      </c>
      <c r="Q574" s="30">
        <f t="shared" ca="1" si="220"/>
        <v>21863</v>
      </c>
      <c r="R574" s="10"/>
      <c r="S574" s="10"/>
      <c r="T574" s="10"/>
      <c r="U574" s="10"/>
      <c r="V574" s="10"/>
      <c r="W574" s="11"/>
      <c r="X574" s="12"/>
      <c r="Y574" s="12"/>
    </row>
    <row r="575" spans="1:25" ht="19.5" customHeight="1">
      <c r="A575" s="28">
        <v>575</v>
      </c>
      <c r="B575" s="350"/>
      <c r="C575" s="58">
        <v>2829</v>
      </c>
      <c r="D575" s="30" t="s">
        <v>117</v>
      </c>
      <c r="E575" s="30">
        <f t="shared" ref="E575:M575" ca="1" si="238">E943</f>
        <v>0</v>
      </c>
      <c r="F575" s="30">
        <f t="shared" ca="1" si="238"/>
        <v>3747</v>
      </c>
      <c r="G575" s="30">
        <f t="shared" ca="1" si="238"/>
        <v>64505</v>
      </c>
      <c r="H575" s="30">
        <f t="shared" ca="1" si="238"/>
        <v>0</v>
      </c>
      <c r="I575" s="30">
        <f t="shared" ca="1" si="238"/>
        <v>199</v>
      </c>
      <c r="J575" s="30">
        <f t="shared" ca="1" si="238"/>
        <v>0</v>
      </c>
      <c r="K575" s="30">
        <f t="shared" ca="1" si="238"/>
        <v>0</v>
      </c>
      <c r="L575" s="30">
        <f t="shared" ca="1" si="238"/>
        <v>0</v>
      </c>
      <c r="M575" s="30">
        <f t="shared" ca="1" si="238"/>
        <v>0</v>
      </c>
      <c r="N575" s="54"/>
      <c r="O575" s="54"/>
      <c r="P575" s="30">
        <f ca="1">N943</f>
        <v>0</v>
      </c>
      <c r="Q575" s="30">
        <f t="shared" ca="1" si="220"/>
        <v>68451</v>
      </c>
      <c r="R575" s="10"/>
      <c r="S575" s="10"/>
      <c r="T575" s="10"/>
      <c r="U575" s="10"/>
      <c r="V575" s="10"/>
      <c r="W575" s="11"/>
      <c r="X575" s="12"/>
      <c r="Y575" s="12"/>
    </row>
    <row r="576" spans="1:25" ht="19.5" customHeight="1">
      <c r="A576" s="28">
        <v>576</v>
      </c>
      <c r="B576" s="350"/>
      <c r="C576" s="58">
        <v>2830</v>
      </c>
      <c r="D576" s="30" t="s">
        <v>118</v>
      </c>
      <c r="E576" s="30">
        <f t="shared" ref="E576:M576" ca="1" si="239">E948</f>
        <v>0</v>
      </c>
      <c r="F576" s="30">
        <f t="shared" ca="1" si="239"/>
        <v>0</v>
      </c>
      <c r="G576" s="30">
        <f t="shared" ca="1" si="239"/>
        <v>0</v>
      </c>
      <c r="H576" s="30">
        <f t="shared" ca="1" si="239"/>
        <v>0</v>
      </c>
      <c r="I576" s="30">
        <f t="shared" ca="1" si="239"/>
        <v>0</v>
      </c>
      <c r="J576" s="30">
        <f t="shared" ca="1" si="239"/>
        <v>2764</v>
      </c>
      <c r="K576" s="30">
        <f t="shared" ca="1" si="239"/>
        <v>0</v>
      </c>
      <c r="L576" s="30">
        <f t="shared" ca="1" si="239"/>
        <v>0</v>
      </c>
      <c r="M576" s="30">
        <f t="shared" ca="1" si="239"/>
        <v>0</v>
      </c>
      <c r="N576" s="54"/>
      <c r="O576" s="54"/>
      <c r="P576" s="30">
        <f ca="1">N948</f>
        <v>0</v>
      </c>
      <c r="Q576" s="30">
        <f t="shared" ca="1" si="220"/>
        <v>2764</v>
      </c>
      <c r="R576" s="10"/>
      <c r="S576" s="10"/>
      <c r="T576" s="10"/>
      <c r="U576" s="10"/>
      <c r="V576" s="10"/>
      <c r="W576" s="11"/>
      <c r="X576" s="12"/>
      <c r="Y576" s="12"/>
    </row>
    <row r="577" spans="1:25" ht="19.5" customHeight="1">
      <c r="A577" s="28">
        <v>577</v>
      </c>
      <c r="B577" s="350"/>
      <c r="C577" s="58">
        <v>2831</v>
      </c>
      <c r="D577" s="30" t="s">
        <v>119</v>
      </c>
      <c r="E577" s="30">
        <f t="shared" ref="E577:M577" ca="1" si="240">E950</f>
        <v>0</v>
      </c>
      <c r="F577" s="30">
        <f t="shared" ca="1" si="240"/>
        <v>1753</v>
      </c>
      <c r="G577" s="30">
        <f t="shared" ca="1" si="240"/>
        <v>0</v>
      </c>
      <c r="H577" s="30">
        <f t="shared" ca="1" si="240"/>
        <v>0</v>
      </c>
      <c r="I577" s="30">
        <f t="shared" ca="1" si="240"/>
        <v>0</v>
      </c>
      <c r="J577" s="30">
        <f t="shared" ca="1" si="240"/>
        <v>0</v>
      </c>
      <c r="K577" s="30">
        <f t="shared" ca="1" si="240"/>
        <v>0</v>
      </c>
      <c r="L577" s="30">
        <f t="shared" ca="1" si="240"/>
        <v>0</v>
      </c>
      <c r="M577" s="30">
        <f t="shared" ca="1" si="240"/>
        <v>12859</v>
      </c>
      <c r="N577" s="54"/>
      <c r="O577" s="54"/>
      <c r="P577" s="30">
        <f ca="1">N950</f>
        <v>0</v>
      </c>
      <c r="Q577" s="30">
        <f t="shared" ca="1" si="220"/>
        <v>14612</v>
      </c>
      <c r="R577" s="10"/>
      <c r="S577" s="10"/>
      <c r="T577" s="10"/>
      <c r="U577" s="10"/>
      <c r="V577" s="10"/>
      <c r="W577" s="11"/>
      <c r="X577" s="12"/>
      <c r="Y577" s="12"/>
    </row>
    <row r="578" spans="1:25" ht="19.5" customHeight="1">
      <c r="A578" s="28">
        <v>578</v>
      </c>
      <c r="B578" s="350"/>
      <c r="C578" s="58">
        <v>2832</v>
      </c>
      <c r="D578" s="30" t="s">
        <v>120</v>
      </c>
      <c r="E578" s="30">
        <f t="shared" ref="E578:M578" ca="1" si="241">E956</f>
        <v>0</v>
      </c>
      <c r="F578" s="30">
        <f t="shared" ca="1" si="241"/>
        <v>420</v>
      </c>
      <c r="G578" s="30">
        <f t="shared" ca="1" si="241"/>
        <v>61566</v>
      </c>
      <c r="H578" s="30">
        <f t="shared" ca="1" si="241"/>
        <v>0</v>
      </c>
      <c r="I578" s="30">
        <f t="shared" ca="1" si="241"/>
        <v>0</v>
      </c>
      <c r="J578" s="30">
        <f t="shared" ca="1" si="241"/>
        <v>0</v>
      </c>
      <c r="K578" s="30">
        <f t="shared" ca="1" si="241"/>
        <v>0</v>
      </c>
      <c r="L578" s="30">
        <f t="shared" ca="1" si="241"/>
        <v>20751</v>
      </c>
      <c r="M578" s="30">
        <f t="shared" ca="1" si="241"/>
        <v>0</v>
      </c>
      <c r="N578" s="54"/>
      <c r="O578" s="54"/>
      <c r="P578" s="30">
        <f ca="1">N956</f>
        <v>0</v>
      </c>
      <c r="Q578" s="30">
        <f t="shared" ca="1" si="220"/>
        <v>82737</v>
      </c>
      <c r="R578" s="10"/>
      <c r="S578" s="10"/>
      <c r="T578" s="10"/>
      <c r="U578" s="10"/>
      <c r="V578" s="10"/>
      <c r="W578" s="11"/>
      <c r="X578" s="12"/>
      <c r="Y578" s="12"/>
    </row>
    <row r="579" spans="1:25" ht="19.5" customHeight="1">
      <c r="A579" s="28">
        <v>579</v>
      </c>
      <c r="B579" s="350"/>
      <c r="C579" s="58">
        <v>2833</v>
      </c>
      <c r="D579" s="30" t="s">
        <v>121</v>
      </c>
      <c r="E579" s="30">
        <f t="shared" ref="E579:M579" ca="1" si="242">E961</f>
        <v>0</v>
      </c>
      <c r="F579" s="30">
        <f t="shared" ca="1" si="242"/>
        <v>0</v>
      </c>
      <c r="G579" s="30">
        <f t="shared" ca="1" si="242"/>
        <v>0</v>
      </c>
      <c r="H579" s="30">
        <f t="shared" ca="1" si="242"/>
        <v>0</v>
      </c>
      <c r="I579" s="30">
        <f t="shared" ca="1" si="242"/>
        <v>0</v>
      </c>
      <c r="J579" s="30">
        <f t="shared" ca="1" si="242"/>
        <v>0</v>
      </c>
      <c r="K579" s="30">
        <f t="shared" ca="1" si="242"/>
        <v>0</v>
      </c>
      <c r="L579" s="30">
        <f t="shared" ca="1" si="242"/>
        <v>0</v>
      </c>
      <c r="M579" s="30">
        <f t="shared" ca="1" si="242"/>
        <v>0</v>
      </c>
      <c r="N579" s="54"/>
      <c r="O579" s="54"/>
      <c r="P579" s="30">
        <f ca="1">N961</f>
        <v>0</v>
      </c>
      <c r="Q579" s="30">
        <f t="shared" ca="1" si="220"/>
        <v>0</v>
      </c>
      <c r="R579" s="10"/>
      <c r="S579" s="10"/>
      <c r="T579" s="10"/>
      <c r="U579" s="10"/>
      <c r="V579" s="10"/>
      <c r="W579" s="11"/>
      <c r="X579" s="12"/>
      <c r="Y579" s="12"/>
    </row>
    <row r="580" spans="1:25" ht="19.5" customHeight="1">
      <c r="A580" s="28">
        <v>580</v>
      </c>
      <c r="B580" s="350"/>
      <c r="C580" s="58">
        <v>2834</v>
      </c>
      <c r="D580" s="30" t="s">
        <v>122</v>
      </c>
      <c r="E580" s="30">
        <f t="shared" ref="E580:M580" ca="1" si="243">E966</f>
        <v>0</v>
      </c>
      <c r="F580" s="30">
        <f t="shared" ca="1" si="243"/>
        <v>0</v>
      </c>
      <c r="G580" s="30">
        <f t="shared" ca="1" si="243"/>
        <v>0</v>
      </c>
      <c r="H580" s="30">
        <f t="shared" ca="1" si="243"/>
        <v>0</v>
      </c>
      <c r="I580" s="30">
        <f t="shared" ca="1" si="243"/>
        <v>0</v>
      </c>
      <c r="J580" s="30">
        <f t="shared" ca="1" si="243"/>
        <v>0</v>
      </c>
      <c r="K580" s="30">
        <f t="shared" ca="1" si="243"/>
        <v>0</v>
      </c>
      <c r="L580" s="30">
        <f t="shared" ca="1" si="243"/>
        <v>0</v>
      </c>
      <c r="M580" s="30">
        <f t="shared" ca="1" si="243"/>
        <v>0</v>
      </c>
      <c r="N580" s="54"/>
      <c r="O580" s="54"/>
      <c r="P580" s="30">
        <f ca="1">N966</f>
        <v>0</v>
      </c>
      <c r="Q580" s="30">
        <f t="shared" ca="1" si="220"/>
        <v>0</v>
      </c>
      <c r="R580" s="10"/>
      <c r="S580" s="10"/>
      <c r="T580" s="10"/>
      <c r="U580" s="10"/>
      <c r="V580" s="10"/>
      <c r="W580" s="11"/>
      <c r="X580" s="12"/>
      <c r="Y580" s="12"/>
    </row>
    <row r="581" spans="1:25" ht="19.5" customHeight="1">
      <c r="A581" s="28">
        <v>581</v>
      </c>
      <c r="B581" s="350"/>
      <c r="C581" s="58">
        <v>2835</v>
      </c>
      <c r="D581" s="30" t="s">
        <v>123</v>
      </c>
      <c r="E581" s="30">
        <f t="shared" ref="E581:M581" ca="1" si="244">E971</f>
        <v>0</v>
      </c>
      <c r="F581" s="30">
        <f t="shared" ca="1" si="244"/>
        <v>0</v>
      </c>
      <c r="G581" s="30">
        <f t="shared" ca="1" si="244"/>
        <v>0</v>
      </c>
      <c r="H581" s="30">
        <f t="shared" ca="1" si="244"/>
        <v>0</v>
      </c>
      <c r="I581" s="30">
        <f t="shared" ca="1" si="244"/>
        <v>0</v>
      </c>
      <c r="J581" s="30">
        <f t="shared" ca="1" si="244"/>
        <v>0</v>
      </c>
      <c r="K581" s="30">
        <f t="shared" ca="1" si="244"/>
        <v>0</v>
      </c>
      <c r="L581" s="30">
        <f t="shared" ca="1" si="244"/>
        <v>0</v>
      </c>
      <c r="M581" s="30">
        <f t="shared" ca="1" si="244"/>
        <v>0</v>
      </c>
      <c r="N581" s="54"/>
      <c r="O581" s="54"/>
      <c r="P581" s="30">
        <f ca="1">N971</f>
        <v>0</v>
      </c>
      <c r="Q581" s="30">
        <f t="shared" ca="1" si="220"/>
        <v>0</v>
      </c>
      <c r="R581" s="10"/>
      <c r="S581" s="10"/>
      <c r="T581" s="10"/>
      <c r="U581" s="10"/>
      <c r="V581" s="10"/>
      <c r="W581" s="11"/>
      <c r="X581" s="12"/>
      <c r="Y581" s="12"/>
    </row>
    <row r="582" spans="1:25" ht="19.5" customHeight="1">
      <c r="A582" s="28">
        <v>582</v>
      </c>
      <c r="B582" s="350"/>
      <c r="C582" s="58">
        <v>2836</v>
      </c>
      <c r="D582" s="30" t="s">
        <v>242</v>
      </c>
      <c r="E582" s="30">
        <f t="shared" ref="E582:M582" ca="1" si="245">E979</f>
        <v>0</v>
      </c>
      <c r="F582" s="30">
        <f t="shared" ca="1" si="245"/>
        <v>0</v>
      </c>
      <c r="G582" s="30">
        <f t="shared" ca="1" si="245"/>
        <v>343521</v>
      </c>
      <c r="H582" s="30">
        <f t="shared" ca="1" si="245"/>
        <v>0</v>
      </c>
      <c r="I582" s="30">
        <f t="shared" ca="1" si="245"/>
        <v>0</v>
      </c>
      <c r="J582" s="30">
        <f t="shared" ca="1" si="245"/>
        <v>0</v>
      </c>
      <c r="K582" s="30">
        <f t="shared" ca="1" si="245"/>
        <v>0</v>
      </c>
      <c r="L582" s="30">
        <f t="shared" ca="1" si="245"/>
        <v>0</v>
      </c>
      <c r="M582" s="30">
        <f t="shared" ca="1" si="245"/>
        <v>0</v>
      </c>
      <c r="N582" s="54"/>
      <c r="O582" s="54"/>
      <c r="P582" s="30">
        <f ca="1">N979</f>
        <v>0</v>
      </c>
      <c r="Q582" s="30">
        <f t="shared" ca="1" si="220"/>
        <v>343521</v>
      </c>
      <c r="R582" s="10"/>
      <c r="S582" s="10"/>
      <c r="T582" s="10"/>
      <c r="U582" s="10"/>
      <c r="V582" s="10"/>
      <c r="W582" s="11"/>
      <c r="X582" s="12"/>
      <c r="Y582" s="12"/>
    </row>
    <row r="583" spans="1:25" ht="19.5" customHeight="1">
      <c r="A583" s="28">
        <v>583</v>
      </c>
      <c r="B583" s="350"/>
      <c r="C583" s="58">
        <v>2900</v>
      </c>
      <c r="D583" s="30" t="s">
        <v>125</v>
      </c>
      <c r="E583" s="30">
        <f t="shared" ref="E583:M583" ca="1" si="246">E987</f>
        <v>0</v>
      </c>
      <c r="F583" s="30">
        <f t="shared" ca="1" si="246"/>
        <v>0</v>
      </c>
      <c r="G583" s="30">
        <f t="shared" ca="1" si="246"/>
        <v>0</v>
      </c>
      <c r="H583" s="30">
        <f t="shared" ca="1" si="246"/>
        <v>0</v>
      </c>
      <c r="I583" s="30">
        <f t="shared" ca="1" si="246"/>
        <v>0</v>
      </c>
      <c r="J583" s="30">
        <f t="shared" ca="1" si="246"/>
        <v>0</v>
      </c>
      <c r="K583" s="30">
        <f t="shared" ca="1" si="246"/>
        <v>0</v>
      </c>
      <c r="L583" s="30">
        <f t="shared" ca="1" si="246"/>
        <v>0</v>
      </c>
      <c r="M583" s="30">
        <f t="shared" ca="1" si="246"/>
        <v>0</v>
      </c>
      <c r="N583" s="54"/>
      <c r="O583" s="54"/>
      <c r="P583" s="30">
        <f ca="1">N987</f>
        <v>0</v>
      </c>
      <c r="Q583" s="30">
        <f t="shared" ca="1" si="220"/>
        <v>0</v>
      </c>
      <c r="R583" s="10"/>
      <c r="S583" s="10"/>
      <c r="T583" s="10"/>
      <c r="U583" s="10"/>
      <c r="V583" s="10"/>
      <c r="W583" s="11"/>
      <c r="X583" s="12"/>
      <c r="Y583" s="12"/>
    </row>
    <row r="584" spans="1:25" ht="19.5" customHeight="1">
      <c r="A584" s="28">
        <v>584</v>
      </c>
      <c r="B584" s="350"/>
      <c r="C584" s="58">
        <v>2901</v>
      </c>
      <c r="D584" s="30" t="s">
        <v>126</v>
      </c>
      <c r="E584" s="30">
        <f t="shared" ref="E584:M584" ca="1" si="247">E995</f>
        <v>0</v>
      </c>
      <c r="F584" s="30">
        <f t="shared" ca="1" si="247"/>
        <v>50253</v>
      </c>
      <c r="G584" s="30">
        <f t="shared" ca="1" si="247"/>
        <v>63077</v>
      </c>
      <c r="H584" s="30">
        <f t="shared" ca="1" si="247"/>
        <v>0</v>
      </c>
      <c r="I584" s="30">
        <f t="shared" ca="1" si="247"/>
        <v>0</v>
      </c>
      <c r="J584" s="30">
        <f t="shared" ca="1" si="247"/>
        <v>0</v>
      </c>
      <c r="K584" s="30">
        <f t="shared" ca="1" si="247"/>
        <v>0</v>
      </c>
      <c r="L584" s="30">
        <f t="shared" ca="1" si="247"/>
        <v>0</v>
      </c>
      <c r="M584" s="30">
        <f t="shared" ca="1" si="247"/>
        <v>0</v>
      </c>
      <c r="N584" s="54"/>
      <c r="O584" s="54"/>
      <c r="P584" s="30">
        <f ca="1">N995</f>
        <v>0</v>
      </c>
      <c r="Q584" s="30">
        <f t="shared" ca="1" si="220"/>
        <v>113330</v>
      </c>
      <c r="R584" s="10"/>
      <c r="S584" s="10"/>
      <c r="T584" s="10"/>
      <c r="U584" s="10"/>
      <c r="V584" s="10"/>
      <c r="W584" s="11"/>
      <c r="X584" s="12"/>
      <c r="Y584" s="12"/>
    </row>
    <row r="585" spans="1:25" ht="19.5" customHeight="1">
      <c r="A585" s="28">
        <v>585</v>
      </c>
      <c r="B585" s="350"/>
      <c r="C585" s="58">
        <v>2902</v>
      </c>
      <c r="D585" s="46" t="s">
        <v>243</v>
      </c>
      <c r="E585" s="46">
        <f t="shared" ref="E585:M585" ca="1" si="248">SUM(E557:E584)</f>
        <v>215008</v>
      </c>
      <c r="F585" s="46">
        <f t="shared" ca="1" si="248"/>
        <v>473083</v>
      </c>
      <c r="G585" s="46">
        <f t="shared" ca="1" si="248"/>
        <v>925569</v>
      </c>
      <c r="H585" s="46">
        <f t="shared" ca="1" si="248"/>
        <v>0</v>
      </c>
      <c r="I585" s="46">
        <f t="shared" ca="1" si="248"/>
        <v>38796</v>
      </c>
      <c r="J585" s="46">
        <f t="shared" ca="1" si="248"/>
        <v>15260</v>
      </c>
      <c r="K585" s="46">
        <f t="shared" ca="1" si="248"/>
        <v>0</v>
      </c>
      <c r="L585" s="46">
        <f t="shared" ca="1" si="248"/>
        <v>29167</v>
      </c>
      <c r="M585" s="46">
        <f t="shared" ca="1" si="248"/>
        <v>168106</v>
      </c>
      <c r="N585" s="81"/>
      <c r="O585" s="81"/>
      <c r="P585" s="46">
        <f ca="1">SUM(P557:P584)</f>
        <v>0</v>
      </c>
      <c r="Q585" s="46">
        <f t="shared" ca="1" si="220"/>
        <v>1864989</v>
      </c>
      <c r="R585" s="10"/>
      <c r="S585" s="10"/>
      <c r="T585" s="10"/>
      <c r="U585" s="10"/>
      <c r="V585" s="10"/>
      <c r="W585" s="11"/>
      <c r="X585" s="11"/>
      <c r="Y585" s="11"/>
    </row>
    <row r="586" spans="1:25" ht="19.5" customHeight="1">
      <c r="A586" s="28"/>
      <c r="B586" s="10"/>
      <c r="C586" s="389"/>
      <c r="D586" s="372"/>
      <c r="E586" s="372"/>
      <c r="F586" s="372"/>
      <c r="G586" s="372"/>
      <c r="H586" s="372"/>
      <c r="I586" s="372"/>
      <c r="J586" s="372"/>
      <c r="K586" s="372"/>
      <c r="L586" s="372"/>
      <c r="M586" s="372"/>
      <c r="N586" s="372"/>
      <c r="O586" s="372"/>
      <c r="P586" s="372"/>
      <c r="Q586" s="372"/>
      <c r="R586" s="10"/>
      <c r="S586" s="10"/>
      <c r="T586" s="10"/>
      <c r="U586" s="10"/>
      <c r="V586" s="10"/>
      <c r="W586" s="11"/>
      <c r="X586" s="11"/>
      <c r="Y586" s="11"/>
    </row>
    <row r="587" spans="1:25" ht="19.5" customHeight="1">
      <c r="A587" s="28">
        <v>587</v>
      </c>
      <c r="B587" s="350"/>
      <c r="C587" s="58">
        <v>2910</v>
      </c>
      <c r="D587" s="30" t="s">
        <v>127</v>
      </c>
      <c r="E587" s="30">
        <f>schedule20!E25</f>
        <v>0</v>
      </c>
      <c r="F587" s="30">
        <f>schedule20!F25</f>
        <v>0</v>
      </c>
      <c r="G587" s="30">
        <f>SUM(schedule20!G25:N25)</f>
        <v>0</v>
      </c>
      <c r="H587" s="30">
        <f>schedule20!O25</f>
        <v>0</v>
      </c>
      <c r="I587" s="30">
        <f>SUM(schedule20!P25:Q25)</f>
        <v>0</v>
      </c>
      <c r="J587" s="30">
        <f>schedule20!R25</f>
        <v>0</v>
      </c>
      <c r="K587" s="54"/>
      <c r="L587" s="30"/>
      <c r="M587" s="30"/>
      <c r="N587" s="30"/>
      <c r="O587" s="30"/>
      <c r="P587" s="30"/>
      <c r="Q587" s="30">
        <f t="shared" ref="Q587:Q632" si="249">SUM(E587:P587)</f>
        <v>0</v>
      </c>
      <c r="R587" s="10"/>
      <c r="S587" s="10"/>
      <c r="T587" s="10"/>
      <c r="U587" s="10"/>
      <c r="V587" s="10"/>
      <c r="W587" s="11"/>
      <c r="X587" s="11"/>
      <c r="Y587" s="11"/>
    </row>
    <row r="588" spans="1:25" ht="19.5" customHeight="1">
      <c r="A588" s="28">
        <v>588</v>
      </c>
      <c r="B588" s="350"/>
      <c r="C588" s="58">
        <v>2920</v>
      </c>
      <c r="D588" s="30" t="s">
        <v>128</v>
      </c>
      <c r="E588" s="30">
        <f>schedule20!E26</f>
        <v>0</v>
      </c>
      <c r="F588" s="30">
        <f>schedule20!F26</f>
        <v>0</v>
      </c>
      <c r="G588" s="30">
        <f>SUM(schedule20!G26:N26)</f>
        <v>0</v>
      </c>
      <c r="H588" s="30">
        <f>schedule20!O26</f>
        <v>0</v>
      </c>
      <c r="I588" s="30">
        <f>SUM(schedule20!P26:Q26)</f>
        <v>0</v>
      </c>
      <c r="J588" s="30">
        <f>schedule20!R26</f>
        <v>0</v>
      </c>
      <c r="K588" s="54"/>
      <c r="L588" s="30"/>
      <c r="M588" s="30"/>
      <c r="N588" s="30"/>
      <c r="O588" s="30"/>
      <c r="P588" s="30"/>
      <c r="Q588" s="30">
        <f t="shared" si="249"/>
        <v>0</v>
      </c>
      <c r="R588" s="10"/>
      <c r="S588" s="10"/>
      <c r="T588" s="10"/>
      <c r="U588" s="10"/>
      <c r="V588" s="10"/>
      <c r="W588" s="11"/>
      <c r="X588" s="11"/>
      <c r="Y588" s="11"/>
    </row>
    <row r="589" spans="1:25" ht="19.5" customHeight="1">
      <c r="A589" s="28">
        <v>589</v>
      </c>
      <c r="B589" s="350"/>
      <c r="C589" s="58">
        <v>2930</v>
      </c>
      <c r="D589" s="30" t="s">
        <v>129</v>
      </c>
      <c r="E589" s="30">
        <f>schedule20!E27</f>
        <v>0</v>
      </c>
      <c r="F589" s="30">
        <f>schedule20!F27</f>
        <v>0</v>
      </c>
      <c r="G589" s="30">
        <f>SUM(schedule20!G27:N27)</f>
        <v>0</v>
      </c>
      <c r="H589" s="30">
        <f>schedule20!O27</f>
        <v>0</v>
      </c>
      <c r="I589" s="30">
        <f>SUM(schedule20!P27:Q27)</f>
        <v>0</v>
      </c>
      <c r="J589" s="30">
        <f>schedule20!R27</f>
        <v>0</v>
      </c>
      <c r="K589" s="30"/>
      <c r="L589" s="30"/>
      <c r="M589" s="30"/>
      <c r="N589" s="30"/>
      <c r="O589" s="30"/>
      <c r="P589" s="30"/>
      <c r="Q589" s="30">
        <f t="shared" si="249"/>
        <v>0</v>
      </c>
      <c r="R589" s="10"/>
      <c r="S589" s="10"/>
      <c r="T589" s="10"/>
      <c r="U589" s="10"/>
      <c r="V589" s="10"/>
      <c r="W589" s="11"/>
      <c r="X589" s="11"/>
      <c r="Y589" s="11"/>
    </row>
    <row r="590" spans="1:25" ht="19.5" customHeight="1">
      <c r="A590" s="28">
        <v>590</v>
      </c>
      <c r="B590" s="350"/>
      <c r="C590" s="58">
        <v>2940</v>
      </c>
      <c r="D590" s="30" t="s">
        <v>130</v>
      </c>
      <c r="E590" s="30">
        <f>schedule20!E28</f>
        <v>0</v>
      </c>
      <c r="F590" s="30">
        <f>schedule20!F28</f>
        <v>0</v>
      </c>
      <c r="G590" s="30">
        <f>SUM(schedule20!G28:N28)</f>
        <v>0</v>
      </c>
      <c r="H590" s="30">
        <f>schedule20!O28</f>
        <v>0</v>
      </c>
      <c r="I590" s="30">
        <f>SUM(schedule20!P28:Q28)</f>
        <v>0</v>
      </c>
      <c r="J590" s="30">
        <f>schedule20!R28</f>
        <v>0</v>
      </c>
      <c r="K590" s="54"/>
      <c r="L590" s="30"/>
      <c r="M590" s="30"/>
      <c r="N590" s="30"/>
      <c r="O590" s="30">
        <v>582223</v>
      </c>
      <c r="P590" s="30">
        <v>212767</v>
      </c>
      <c r="Q590" s="30">
        <f t="shared" si="249"/>
        <v>794990</v>
      </c>
      <c r="R590" s="10"/>
      <c r="S590" s="10"/>
      <c r="T590" s="10"/>
      <c r="U590" s="10"/>
      <c r="V590" s="10"/>
      <c r="W590" s="11"/>
      <c r="X590" s="11"/>
      <c r="Y590" s="11"/>
    </row>
    <row r="591" spans="1:25" ht="19.5" customHeight="1">
      <c r="A591" s="28">
        <v>591</v>
      </c>
      <c r="B591" s="350"/>
      <c r="C591" s="58">
        <v>2950</v>
      </c>
      <c r="D591" s="30" t="s">
        <v>132</v>
      </c>
      <c r="E591" s="30">
        <f>schedule20!E29</f>
        <v>0</v>
      </c>
      <c r="F591" s="30">
        <f>schedule20!F29</f>
        <v>0</v>
      </c>
      <c r="G591" s="30">
        <f>SUM(schedule20!G29:N29)</f>
        <v>0</v>
      </c>
      <c r="H591" s="30">
        <f>schedule20!O29</f>
        <v>0</v>
      </c>
      <c r="I591" s="30">
        <f>SUM(schedule20!P29:Q29)</f>
        <v>0</v>
      </c>
      <c r="J591" s="30">
        <f>schedule20!R29</f>
        <v>0</v>
      </c>
      <c r="K591" s="54"/>
      <c r="L591" s="30"/>
      <c r="M591" s="30"/>
      <c r="N591" s="30">
        <v>315864</v>
      </c>
      <c r="O591" s="30"/>
      <c r="P591" s="30"/>
      <c r="Q591" s="30">
        <f t="shared" si="249"/>
        <v>315864</v>
      </c>
      <c r="R591" s="10"/>
      <c r="S591" s="10"/>
      <c r="T591" s="10"/>
      <c r="U591" s="10"/>
      <c r="V591" s="10"/>
      <c r="W591" s="11"/>
      <c r="X591" s="11"/>
      <c r="Y591" s="11"/>
    </row>
    <row r="592" spans="1:25" ht="19.5" customHeight="1">
      <c r="A592" s="28">
        <v>592</v>
      </c>
      <c r="B592" s="350"/>
      <c r="C592" s="58">
        <v>2960</v>
      </c>
      <c r="D592" s="30" t="s">
        <v>244</v>
      </c>
      <c r="E592" s="30">
        <f>schedule20!E30</f>
        <v>0</v>
      </c>
      <c r="F592" s="30">
        <f>schedule20!F30</f>
        <v>0</v>
      </c>
      <c r="G592" s="30">
        <f>SUM(schedule20!G30:N30)</f>
        <v>0</v>
      </c>
      <c r="H592" s="30">
        <f>schedule20!O30</f>
        <v>0</v>
      </c>
      <c r="I592" s="30">
        <f>SUM(schedule20!P30:Q30)</f>
        <v>0</v>
      </c>
      <c r="J592" s="30">
        <f>schedule20!R30</f>
        <v>0</v>
      </c>
      <c r="K592" s="54"/>
      <c r="L592" s="30"/>
      <c r="M592" s="30"/>
      <c r="N592" s="30"/>
      <c r="O592" s="30"/>
      <c r="P592" s="30">
        <v>5780</v>
      </c>
      <c r="Q592" s="30">
        <f t="shared" si="249"/>
        <v>5780</v>
      </c>
      <c r="R592" s="10"/>
      <c r="S592" s="10"/>
      <c r="T592" s="10"/>
      <c r="U592" s="10"/>
      <c r="V592" s="10"/>
      <c r="W592" s="11"/>
      <c r="X592" s="11"/>
      <c r="Y592" s="11"/>
    </row>
    <row r="593" spans="1:25" ht="19.5" customHeight="1">
      <c r="A593" s="28">
        <v>593</v>
      </c>
      <c r="B593" s="350"/>
      <c r="C593" s="58">
        <v>2965</v>
      </c>
      <c r="D593" s="30" t="s">
        <v>245</v>
      </c>
      <c r="E593" s="30">
        <f>schedule20!E31</f>
        <v>0</v>
      </c>
      <c r="F593" s="30">
        <f>schedule20!F31</f>
        <v>0</v>
      </c>
      <c r="G593" s="30">
        <f>SUM(schedule20!G31:N31)</f>
        <v>0</v>
      </c>
      <c r="H593" s="30">
        <f>schedule20!O31</f>
        <v>0</v>
      </c>
      <c r="I593" s="30">
        <f>SUM(schedule20!P31:Q31)</f>
        <v>0</v>
      </c>
      <c r="J593" s="30">
        <f>schedule20!R31</f>
        <v>0</v>
      </c>
      <c r="K593" s="54"/>
      <c r="L593" s="30"/>
      <c r="M593" s="30"/>
      <c r="N593" s="30"/>
      <c r="O593" s="30"/>
      <c r="P593" s="30"/>
      <c r="Q593" s="30">
        <f t="shared" si="249"/>
        <v>0</v>
      </c>
      <c r="R593" s="10"/>
      <c r="S593" s="10"/>
      <c r="T593" s="10"/>
      <c r="U593" s="10"/>
      <c r="V593" s="10"/>
      <c r="W593" s="11"/>
      <c r="X593" s="11"/>
      <c r="Y593" s="11"/>
    </row>
    <row r="594" spans="1:25" ht="19.5" customHeight="1">
      <c r="A594" s="28">
        <v>594</v>
      </c>
      <c r="B594" s="350"/>
      <c r="C594" s="58">
        <v>2971</v>
      </c>
      <c r="D594" s="30" t="s">
        <v>135</v>
      </c>
      <c r="E594" s="30">
        <f>schedule20!E32</f>
        <v>0</v>
      </c>
      <c r="F594" s="30">
        <f>schedule20!F32</f>
        <v>0</v>
      </c>
      <c r="G594" s="30">
        <f>SUM(schedule20!G32:N32)</f>
        <v>0</v>
      </c>
      <c r="H594" s="30">
        <f>schedule20!O32</f>
        <v>0</v>
      </c>
      <c r="I594" s="30">
        <f>SUM(schedule20!P32:Q32)</f>
        <v>0</v>
      </c>
      <c r="J594" s="30">
        <f>schedule20!R32</f>
        <v>0</v>
      </c>
      <c r="K594" s="54"/>
      <c r="L594" s="30"/>
      <c r="M594" s="30"/>
      <c r="N594" s="30"/>
      <c r="O594" s="30"/>
      <c r="P594" s="30"/>
      <c r="Q594" s="30">
        <f t="shared" si="249"/>
        <v>0</v>
      </c>
      <c r="R594" s="10"/>
      <c r="S594" s="10"/>
      <c r="T594" s="10"/>
      <c r="U594" s="10"/>
      <c r="V594" s="10"/>
      <c r="W594" s="11"/>
      <c r="X594" s="11"/>
      <c r="Y594" s="11"/>
    </row>
    <row r="595" spans="1:25" ht="19.5" customHeight="1">
      <c r="A595" s="28">
        <v>595</v>
      </c>
      <c r="B595" s="350"/>
      <c r="C595" s="58">
        <v>2972</v>
      </c>
      <c r="D595" s="30" t="s">
        <v>136</v>
      </c>
      <c r="E595" s="30">
        <f>schedule20!E33</f>
        <v>0</v>
      </c>
      <c r="F595" s="30">
        <f>schedule20!F33</f>
        <v>0</v>
      </c>
      <c r="G595" s="30">
        <f>SUM(schedule20!G33:N33)</f>
        <v>0</v>
      </c>
      <c r="H595" s="30">
        <f>schedule20!O33</f>
        <v>0</v>
      </c>
      <c r="I595" s="30">
        <f>SUM(schedule20!P33:Q33)</f>
        <v>0</v>
      </c>
      <c r="J595" s="30">
        <f>schedule20!R33</f>
        <v>0</v>
      </c>
      <c r="K595" s="54"/>
      <c r="L595" s="30"/>
      <c r="M595" s="30"/>
      <c r="N595" s="30"/>
      <c r="O595" s="30"/>
      <c r="P595" s="30"/>
      <c r="Q595" s="30">
        <f t="shared" si="249"/>
        <v>0</v>
      </c>
      <c r="R595" s="10"/>
      <c r="S595" s="10"/>
      <c r="T595" s="10"/>
      <c r="U595" s="10"/>
      <c r="V595" s="10"/>
      <c r="W595" s="11"/>
      <c r="X595" s="11"/>
      <c r="Y595" s="11"/>
    </row>
    <row r="596" spans="1:25" ht="19.5" customHeight="1">
      <c r="A596" s="28">
        <v>596</v>
      </c>
      <c r="B596" s="350"/>
      <c r="C596" s="58">
        <v>2973</v>
      </c>
      <c r="D596" s="30" t="s">
        <v>137</v>
      </c>
      <c r="E596" s="30">
        <f>schedule20!E34</f>
        <v>0</v>
      </c>
      <c r="F596" s="30">
        <f>schedule20!F34</f>
        <v>0</v>
      </c>
      <c r="G596" s="30">
        <f>SUM(schedule20!G34:N34)</f>
        <v>0</v>
      </c>
      <c r="H596" s="30">
        <f>schedule20!O34</f>
        <v>0</v>
      </c>
      <c r="I596" s="30">
        <f>SUM(schedule20!P34:Q34)</f>
        <v>0</v>
      </c>
      <c r="J596" s="30">
        <f>schedule20!R34</f>
        <v>0</v>
      </c>
      <c r="K596" s="54"/>
      <c r="L596" s="30"/>
      <c r="M596" s="30">
        <v>4264</v>
      </c>
      <c r="N596" s="30"/>
      <c r="O596" s="30"/>
      <c r="P596" s="30"/>
      <c r="Q596" s="30">
        <f t="shared" si="249"/>
        <v>4264</v>
      </c>
      <c r="R596" s="10"/>
      <c r="S596" s="10"/>
      <c r="T596" s="10"/>
      <c r="U596" s="10"/>
      <c r="V596" s="10"/>
      <c r="W596" s="11"/>
      <c r="X596" s="11"/>
      <c r="Y596" s="11"/>
    </row>
    <row r="597" spans="1:25" ht="19.5" customHeight="1">
      <c r="A597" s="28">
        <v>597</v>
      </c>
      <c r="B597" s="350"/>
      <c r="C597" s="58">
        <v>2974</v>
      </c>
      <c r="D597" s="30" t="s">
        <v>138</v>
      </c>
      <c r="E597" s="30">
        <f>schedule20!E35</f>
        <v>0</v>
      </c>
      <c r="F597" s="30">
        <f>schedule20!F35</f>
        <v>0</v>
      </c>
      <c r="G597" s="30">
        <f>SUM(schedule20!G35:N35)</f>
        <v>0</v>
      </c>
      <c r="H597" s="30">
        <f>schedule20!O35</f>
        <v>0</v>
      </c>
      <c r="I597" s="30">
        <f>SUM(schedule20!P35:Q35)</f>
        <v>0</v>
      </c>
      <c r="J597" s="30">
        <f>schedule20!R35</f>
        <v>0</v>
      </c>
      <c r="K597" s="54"/>
      <c r="L597" s="30"/>
      <c r="M597" s="30"/>
      <c r="N597" s="30"/>
      <c r="O597" s="30"/>
      <c r="P597" s="30">
        <v>68259</v>
      </c>
      <c r="Q597" s="30">
        <f t="shared" si="249"/>
        <v>68259</v>
      </c>
      <c r="R597" s="10"/>
      <c r="S597" s="10"/>
      <c r="T597" s="10"/>
      <c r="U597" s="10"/>
      <c r="V597" s="10"/>
      <c r="W597" s="11"/>
      <c r="X597" s="11"/>
      <c r="Y597" s="11"/>
    </row>
    <row r="598" spans="1:25" ht="19.5" customHeight="1">
      <c r="A598" s="28">
        <v>598</v>
      </c>
      <c r="B598" s="350"/>
      <c r="C598" s="58">
        <v>2975</v>
      </c>
      <c r="D598" s="30" t="s">
        <v>139</v>
      </c>
      <c r="E598" s="30">
        <f>schedule20!E36</f>
        <v>0</v>
      </c>
      <c r="F598" s="30">
        <f>schedule20!F36</f>
        <v>0</v>
      </c>
      <c r="G598" s="30">
        <f>SUM(schedule20!G36:N36)</f>
        <v>0</v>
      </c>
      <c r="H598" s="30">
        <f>schedule20!O36</f>
        <v>0</v>
      </c>
      <c r="I598" s="30">
        <f>SUM(schedule20!P36:Q36)</f>
        <v>0</v>
      </c>
      <c r="J598" s="30">
        <f>schedule20!R36</f>
        <v>0</v>
      </c>
      <c r="K598" s="54"/>
      <c r="L598" s="30"/>
      <c r="M598" s="30">
        <v>8743</v>
      </c>
      <c r="N598" s="30"/>
      <c r="O598" s="30"/>
      <c r="P598" s="30"/>
      <c r="Q598" s="30">
        <f t="shared" si="249"/>
        <v>8743</v>
      </c>
      <c r="R598" s="10"/>
      <c r="S598" s="10"/>
      <c r="T598" s="10"/>
      <c r="U598" s="10"/>
      <c r="V598" s="10"/>
      <c r="W598" s="11"/>
      <c r="X598" s="11"/>
      <c r="Y598" s="11"/>
    </row>
    <row r="599" spans="1:25" ht="19.5" customHeight="1">
      <c r="A599" s="28">
        <v>599</v>
      </c>
      <c r="B599" s="350"/>
      <c r="C599" s="58">
        <v>2976</v>
      </c>
      <c r="D599" s="30" t="s">
        <v>140</v>
      </c>
      <c r="E599" s="30">
        <f>schedule20!E37</f>
        <v>0</v>
      </c>
      <c r="F599" s="30">
        <f>schedule20!F37</f>
        <v>0</v>
      </c>
      <c r="G599" s="30">
        <f>SUM(schedule20!G37:N37)</f>
        <v>0</v>
      </c>
      <c r="H599" s="30">
        <f>schedule20!O37</f>
        <v>0</v>
      </c>
      <c r="I599" s="30">
        <f>SUM(schedule20!P37:Q37)</f>
        <v>0</v>
      </c>
      <c r="J599" s="30">
        <f>schedule20!R37</f>
        <v>0</v>
      </c>
      <c r="K599" s="54"/>
      <c r="L599" s="30"/>
      <c r="M599" s="30"/>
      <c r="N599" s="30"/>
      <c r="O599" s="30"/>
      <c r="P599" s="30"/>
      <c r="Q599" s="30">
        <f t="shared" si="249"/>
        <v>0</v>
      </c>
      <c r="R599" s="10"/>
      <c r="S599" s="10"/>
      <c r="T599" s="10"/>
      <c r="U599" s="10"/>
      <c r="V599" s="10"/>
      <c r="W599" s="11"/>
      <c r="X599" s="11"/>
      <c r="Y599" s="11"/>
    </row>
    <row r="600" spans="1:25" ht="19.5" customHeight="1">
      <c r="A600" s="28">
        <v>600</v>
      </c>
      <c r="B600" s="350"/>
      <c r="C600" s="58">
        <v>2977</v>
      </c>
      <c r="D600" s="30" t="s">
        <v>141</v>
      </c>
      <c r="E600" s="30">
        <f>schedule20!E38</f>
        <v>0</v>
      </c>
      <c r="F600" s="30">
        <f>schedule20!F38</f>
        <v>0</v>
      </c>
      <c r="G600" s="30">
        <f>SUM(schedule20!G38:N38)</f>
        <v>0</v>
      </c>
      <c r="H600" s="30">
        <f>schedule20!O38</f>
        <v>0</v>
      </c>
      <c r="I600" s="30">
        <f>SUM(schedule20!P38:Q38)</f>
        <v>0</v>
      </c>
      <c r="J600" s="30">
        <f>schedule20!R38</f>
        <v>0</v>
      </c>
      <c r="K600" s="54"/>
      <c r="L600" s="30"/>
      <c r="M600" s="30">
        <v>8500</v>
      </c>
      <c r="N600" s="30"/>
      <c r="O600" s="30"/>
      <c r="P600" s="30"/>
      <c r="Q600" s="30">
        <f t="shared" si="249"/>
        <v>8500</v>
      </c>
      <c r="R600" s="10"/>
      <c r="S600" s="10"/>
      <c r="T600" s="10"/>
      <c r="U600" s="10"/>
      <c r="V600" s="10"/>
      <c r="W600" s="11"/>
      <c r="X600" s="11"/>
      <c r="Y600" s="11"/>
    </row>
    <row r="601" spans="1:25" ht="19.5" customHeight="1">
      <c r="A601" s="28">
        <v>601</v>
      </c>
      <c r="B601" s="350"/>
      <c r="C601" s="58">
        <v>2980</v>
      </c>
      <c r="D601" s="30" t="s">
        <v>246</v>
      </c>
      <c r="E601" s="30">
        <f>schedule20!E39</f>
        <v>0</v>
      </c>
      <c r="F601" s="30">
        <f>schedule20!F39</f>
        <v>0</v>
      </c>
      <c r="G601" s="30">
        <f>SUM(schedule20!G39:N39)</f>
        <v>0</v>
      </c>
      <c r="H601" s="30">
        <f>schedule20!O39</f>
        <v>0</v>
      </c>
      <c r="I601" s="30">
        <f>SUM(schedule20!P39:Q39)</f>
        <v>0</v>
      </c>
      <c r="J601" s="30">
        <f>schedule20!R39</f>
        <v>0</v>
      </c>
      <c r="K601" s="54"/>
      <c r="L601" s="30"/>
      <c r="M601" s="30"/>
      <c r="N601" s="30"/>
      <c r="O601" s="30"/>
      <c r="P601" s="30"/>
      <c r="Q601" s="30">
        <f t="shared" si="249"/>
        <v>0</v>
      </c>
      <c r="R601" s="10"/>
      <c r="S601" s="10"/>
      <c r="T601" s="10"/>
      <c r="U601" s="10"/>
      <c r="V601" s="10"/>
      <c r="W601" s="11"/>
      <c r="X601" s="11"/>
      <c r="Y601" s="11"/>
    </row>
    <row r="602" spans="1:25" ht="19.5" customHeight="1">
      <c r="A602" s="28">
        <v>602</v>
      </c>
      <c r="B602" s="350"/>
      <c r="C602" s="58">
        <v>2982</v>
      </c>
      <c r="D602" s="30" t="s">
        <v>143</v>
      </c>
      <c r="E602" s="30">
        <f>schedule20!E40</f>
        <v>0</v>
      </c>
      <c r="F602" s="30">
        <f>schedule20!F40</f>
        <v>0</v>
      </c>
      <c r="G602" s="30">
        <f>SUM(schedule20!G40:N40)</f>
        <v>0</v>
      </c>
      <c r="H602" s="30">
        <f>schedule20!O40</f>
        <v>0</v>
      </c>
      <c r="I602" s="30">
        <f>SUM(schedule20!P40:Q40)</f>
        <v>0</v>
      </c>
      <c r="J602" s="30">
        <f>schedule20!R40</f>
        <v>0</v>
      </c>
      <c r="K602" s="54"/>
      <c r="L602" s="30"/>
      <c r="M602" s="30"/>
      <c r="N602" s="30"/>
      <c r="O602" s="30"/>
      <c r="P602" s="30"/>
      <c r="Q602" s="30">
        <f t="shared" si="249"/>
        <v>0</v>
      </c>
      <c r="R602" s="10"/>
      <c r="S602" s="10"/>
      <c r="T602" s="10"/>
      <c r="U602" s="10"/>
      <c r="V602" s="10"/>
      <c r="W602" s="11"/>
      <c r="X602" s="11"/>
      <c r="Y602" s="11"/>
    </row>
    <row r="603" spans="1:25" ht="19.5" customHeight="1">
      <c r="A603" s="28">
        <v>603</v>
      </c>
      <c r="B603" s="350"/>
      <c r="C603" s="58">
        <v>2984</v>
      </c>
      <c r="D603" s="30" t="s">
        <v>144</v>
      </c>
      <c r="E603" s="30">
        <f>schedule20!E41</f>
        <v>0</v>
      </c>
      <c r="F603" s="30">
        <f>schedule20!F41</f>
        <v>0</v>
      </c>
      <c r="G603" s="30">
        <f>SUM(schedule20!G41:N41)</f>
        <v>0</v>
      </c>
      <c r="H603" s="30">
        <f>schedule20!O41</f>
        <v>0</v>
      </c>
      <c r="I603" s="30">
        <f>SUM(schedule20!P41:Q41)</f>
        <v>0</v>
      </c>
      <c r="J603" s="30">
        <f>schedule20!R41</f>
        <v>0</v>
      </c>
      <c r="K603" s="54"/>
      <c r="L603" s="30"/>
      <c r="M603" s="30"/>
      <c r="N603" s="30"/>
      <c r="O603" s="30"/>
      <c r="P603" s="30"/>
      <c r="Q603" s="30">
        <f t="shared" si="249"/>
        <v>0</v>
      </c>
      <c r="R603" s="10"/>
      <c r="S603" s="10"/>
      <c r="T603" s="10"/>
      <c r="U603" s="10"/>
      <c r="V603" s="10"/>
      <c r="W603" s="11"/>
      <c r="X603" s="11"/>
      <c r="Y603" s="11"/>
    </row>
    <row r="604" spans="1:25" ht="19.5" customHeight="1">
      <c r="A604" s="28">
        <v>604</v>
      </c>
      <c r="B604" s="350"/>
      <c r="C604" s="58">
        <v>2991</v>
      </c>
      <c r="D604" s="30" t="s">
        <v>145</v>
      </c>
      <c r="E604" s="30">
        <f>schedule20!E42</f>
        <v>851</v>
      </c>
      <c r="F604" s="30">
        <f>schedule20!F42</f>
        <v>0</v>
      </c>
      <c r="G604" s="30">
        <f>SUM(schedule20!G42:N42)</f>
        <v>41777</v>
      </c>
      <c r="H604" s="30">
        <f>schedule20!O42</f>
        <v>0</v>
      </c>
      <c r="I604" s="30">
        <f>SUM(schedule20!P42:Q42)</f>
        <v>0</v>
      </c>
      <c r="J604" s="30">
        <f>schedule20!R42</f>
        <v>0</v>
      </c>
      <c r="K604" s="54"/>
      <c r="L604" s="30"/>
      <c r="M604" s="30"/>
      <c r="N604" s="30"/>
      <c r="O604" s="30"/>
      <c r="P604" s="30"/>
      <c r="Q604" s="30">
        <f t="shared" si="249"/>
        <v>42628</v>
      </c>
      <c r="R604" s="10"/>
      <c r="S604" s="10"/>
      <c r="T604" s="10"/>
      <c r="U604" s="10"/>
      <c r="V604" s="10"/>
      <c r="W604" s="11"/>
      <c r="X604" s="11"/>
      <c r="Y604" s="11"/>
    </row>
    <row r="605" spans="1:25" ht="19.5" customHeight="1">
      <c r="A605" s="28">
        <v>605</v>
      </c>
      <c r="B605" s="71"/>
      <c r="C605" s="58">
        <v>2992</v>
      </c>
      <c r="D605" s="30" t="s">
        <v>146</v>
      </c>
      <c r="E605" s="30">
        <f>schedule20!E43</f>
        <v>0</v>
      </c>
      <c r="F605" s="30">
        <f>schedule20!F43</f>
        <v>0</v>
      </c>
      <c r="G605" s="30">
        <f>SUM(schedule20!G43:N43)</f>
        <v>0</v>
      </c>
      <c r="H605" s="30">
        <f>schedule20!O43</f>
        <v>0</v>
      </c>
      <c r="I605" s="30">
        <f>SUM(schedule20!P43:Q43)</f>
        <v>0</v>
      </c>
      <c r="J605" s="30">
        <f>schedule20!R43</f>
        <v>0</v>
      </c>
      <c r="K605" s="54"/>
      <c r="L605" s="30"/>
      <c r="M605" s="30"/>
      <c r="N605" s="30"/>
      <c r="O605" s="30"/>
      <c r="P605" s="30"/>
      <c r="Q605" s="30">
        <f t="shared" si="249"/>
        <v>0</v>
      </c>
      <c r="R605" s="10"/>
      <c r="S605" s="10"/>
      <c r="T605" s="10"/>
      <c r="U605" s="10"/>
      <c r="V605" s="10"/>
      <c r="W605" s="11"/>
      <c r="X605" s="11"/>
      <c r="Y605" s="11"/>
    </row>
    <row r="606" spans="1:25" ht="19.5" customHeight="1">
      <c r="A606" s="28">
        <v>606</v>
      </c>
      <c r="B606" s="350"/>
      <c r="C606" s="58">
        <v>2993</v>
      </c>
      <c r="D606" s="30" t="s">
        <v>148</v>
      </c>
      <c r="E606" s="30">
        <f>schedule20!E44</f>
        <v>3202</v>
      </c>
      <c r="F606" s="30">
        <f>schedule20!F44</f>
        <v>0</v>
      </c>
      <c r="G606" s="30">
        <f>SUM(schedule20!G44:N44)</f>
        <v>13792</v>
      </c>
      <c r="H606" s="30">
        <f>schedule20!O44</f>
        <v>0</v>
      </c>
      <c r="I606" s="30">
        <f>SUM(schedule20!P44:Q44)</f>
        <v>0</v>
      </c>
      <c r="J606" s="30">
        <f>schedule20!R44</f>
        <v>0</v>
      </c>
      <c r="K606" s="54"/>
      <c r="L606" s="30"/>
      <c r="M606" s="30">
        <v>93151</v>
      </c>
      <c r="N606" s="30"/>
      <c r="O606" s="30">
        <v>95633</v>
      </c>
      <c r="P606" s="30">
        <v>47096</v>
      </c>
      <c r="Q606" s="30">
        <f t="shared" si="249"/>
        <v>252874</v>
      </c>
      <c r="R606" s="10"/>
      <c r="S606" s="10"/>
      <c r="T606" s="10"/>
      <c r="U606" s="10"/>
      <c r="V606" s="10"/>
      <c r="W606" s="11"/>
      <c r="X606" s="11"/>
      <c r="Y606" s="11"/>
    </row>
    <row r="607" spans="1:25" ht="19.5" customHeight="1">
      <c r="A607" s="28">
        <v>607</v>
      </c>
      <c r="B607" s="350"/>
      <c r="C607" s="58">
        <v>2994</v>
      </c>
      <c r="D607" s="30" t="s">
        <v>149</v>
      </c>
      <c r="E607" s="30">
        <f>schedule20!E45</f>
        <v>0</v>
      </c>
      <c r="F607" s="30">
        <f>schedule20!F45</f>
        <v>0</v>
      </c>
      <c r="G607" s="30">
        <f>SUM(schedule20!G45:N45)</f>
        <v>0</v>
      </c>
      <c r="H607" s="30">
        <f>schedule20!O45</f>
        <v>0</v>
      </c>
      <c r="I607" s="30">
        <f>SUM(schedule20!P45:Q45)</f>
        <v>0</v>
      </c>
      <c r="J607" s="30">
        <f>schedule20!R45</f>
        <v>0</v>
      </c>
      <c r="K607" s="54"/>
      <c r="L607" s="30"/>
      <c r="M607" s="30"/>
      <c r="N607" s="30"/>
      <c r="O607" s="30"/>
      <c r="P607" s="30"/>
      <c r="Q607" s="30">
        <f t="shared" si="249"/>
        <v>0</v>
      </c>
      <c r="R607" s="10"/>
      <c r="S607" s="10"/>
      <c r="T607" s="10"/>
      <c r="U607" s="10"/>
      <c r="V607" s="10"/>
      <c r="W607" s="11"/>
      <c r="X607" s="11"/>
      <c r="Y607" s="11"/>
    </row>
    <row r="608" spans="1:25" ht="19.5" customHeight="1">
      <c r="A608" s="28">
        <v>608</v>
      </c>
      <c r="B608" s="350"/>
      <c r="C608" s="58">
        <v>2995</v>
      </c>
      <c r="D608" s="30" t="s">
        <v>195</v>
      </c>
      <c r="E608" s="30">
        <f>schedule20!E46</f>
        <v>0</v>
      </c>
      <c r="F608" s="30">
        <f>schedule20!F46</f>
        <v>0</v>
      </c>
      <c r="G608" s="30">
        <f>SUM(schedule20!G46:N46)</f>
        <v>0</v>
      </c>
      <c r="H608" s="30">
        <f>schedule20!O46</f>
        <v>0</v>
      </c>
      <c r="I608" s="30">
        <f>SUM(schedule20!P46:Q46)</f>
        <v>0</v>
      </c>
      <c r="J608" s="30">
        <f>schedule20!R46</f>
        <v>0</v>
      </c>
      <c r="K608" s="54"/>
      <c r="L608" s="30"/>
      <c r="M608" s="30"/>
      <c r="N608" s="30"/>
      <c r="O608" s="30"/>
      <c r="P608" s="30"/>
      <c r="Q608" s="30">
        <f t="shared" si="249"/>
        <v>0</v>
      </c>
      <c r="R608" s="10"/>
      <c r="S608" s="10"/>
      <c r="T608" s="10"/>
      <c r="U608" s="10"/>
      <c r="V608" s="10"/>
      <c r="W608" s="11"/>
      <c r="X608" s="11"/>
      <c r="Y608" s="11"/>
    </row>
    <row r="609" spans="1:25" ht="19.5" customHeight="1">
      <c r="A609" s="28">
        <v>609</v>
      </c>
      <c r="B609" s="350"/>
      <c r="C609" s="58">
        <v>3012</v>
      </c>
      <c r="D609" s="30" t="s">
        <v>247</v>
      </c>
      <c r="E609" s="30">
        <f>schedule20!E47</f>
        <v>0</v>
      </c>
      <c r="F609" s="30">
        <f>schedule20!F47</f>
        <v>0</v>
      </c>
      <c r="G609" s="30">
        <f>SUM(schedule20!G47:N47)</f>
        <v>0</v>
      </c>
      <c r="H609" s="30">
        <f>schedule20!O47</f>
        <v>0</v>
      </c>
      <c r="I609" s="30">
        <f>SUM(schedule20!P47:Q47)</f>
        <v>0</v>
      </c>
      <c r="J609" s="30">
        <f>schedule20!R47</f>
        <v>0</v>
      </c>
      <c r="K609" s="54"/>
      <c r="L609" s="30"/>
      <c r="M609" s="30"/>
      <c r="N609" s="30"/>
      <c r="O609" s="30"/>
      <c r="P609" s="30"/>
      <c r="Q609" s="30">
        <f t="shared" si="249"/>
        <v>0</v>
      </c>
      <c r="R609" s="10"/>
      <c r="S609" s="10"/>
      <c r="T609" s="10"/>
      <c r="U609" s="10"/>
      <c r="V609" s="10"/>
      <c r="W609" s="11"/>
      <c r="X609" s="11"/>
      <c r="Y609" s="11"/>
    </row>
    <row r="610" spans="1:25" ht="19.5" customHeight="1">
      <c r="A610" s="28">
        <v>610</v>
      </c>
      <c r="B610" s="350"/>
      <c r="C610" s="58">
        <v>3014</v>
      </c>
      <c r="D610" s="30" t="s">
        <v>248</v>
      </c>
      <c r="E610" s="30">
        <f>schedule20!E48</f>
        <v>0</v>
      </c>
      <c r="F610" s="30">
        <f>schedule20!F48</f>
        <v>0</v>
      </c>
      <c r="G610" s="30">
        <f>SUM(schedule20!G48:N48)</f>
        <v>0</v>
      </c>
      <c r="H610" s="30">
        <f>schedule20!O48</f>
        <v>0</v>
      </c>
      <c r="I610" s="30">
        <f>SUM(schedule20!P48:Q48)</f>
        <v>0</v>
      </c>
      <c r="J610" s="30">
        <f>schedule20!R48</f>
        <v>0</v>
      </c>
      <c r="K610" s="54"/>
      <c r="L610" s="30"/>
      <c r="M610" s="30"/>
      <c r="N610" s="30"/>
      <c r="O610" s="30"/>
      <c r="P610" s="30"/>
      <c r="Q610" s="30">
        <f t="shared" si="249"/>
        <v>0</v>
      </c>
      <c r="R610" s="10"/>
      <c r="S610" s="10"/>
      <c r="T610" s="10"/>
      <c r="U610" s="10"/>
      <c r="V610" s="10"/>
      <c r="W610" s="11"/>
      <c r="X610" s="11"/>
      <c r="Y610" s="11"/>
    </row>
    <row r="611" spans="1:25" ht="19.5" customHeight="1">
      <c r="A611" s="28">
        <v>611</v>
      </c>
      <c r="B611" s="350"/>
      <c r="C611" s="58">
        <v>3022</v>
      </c>
      <c r="D611" s="30" t="s">
        <v>249</v>
      </c>
      <c r="E611" s="30">
        <f>schedule20!E49</f>
        <v>0</v>
      </c>
      <c r="F611" s="30">
        <f>schedule20!F49</f>
        <v>0</v>
      </c>
      <c r="G611" s="30">
        <f>SUM(schedule20!G49:N49)</f>
        <v>0</v>
      </c>
      <c r="H611" s="30">
        <f>schedule20!O49</f>
        <v>0</v>
      </c>
      <c r="I611" s="30">
        <f>SUM(schedule20!P49:Q49)</f>
        <v>0</v>
      </c>
      <c r="J611" s="30">
        <f>schedule20!R49</f>
        <v>0</v>
      </c>
      <c r="K611" s="54"/>
      <c r="L611" s="30"/>
      <c r="M611" s="30"/>
      <c r="N611" s="30"/>
      <c r="O611" s="30"/>
      <c r="P611" s="30"/>
      <c r="Q611" s="30">
        <f t="shared" si="249"/>
        <v>0</v>
      </c>
      <c r="R611" s="10"/>
      <c r="S611" s="10"/>
      <c r="T611" s="10"/>
      <c r="U611" s="10"/>
      <c r="V611" s="10"/>
      <c r="W611" s="11"/>
      <c r="X611" s="11"/>
      <c r="Y611" s="11"/>
    </row>
    <row r="612" spans="1:25" ht="19.5" customHeight="1">
      <c r="A612" s="28">
        <v>612</v>
      </c>
      <c r="B612" s="350"/>
      <c r="C612" s="58">
        <v>3024</v>
      </c>
      <c r="D612" s="30" t="s">
        <v>250</v>
      </c>
      <c r="E612" s="30">
        <f>schedule20!E50</f>
        <v>0</v>
      </c>
      <c r="F612" s="30">
        <f>schedule20!F50</f>
        <v>0</v>
      </c>
      <c r="G612" s="30">
        <f>SUM(schedule20!G50:N50)</f>
        <v>0</v>
      </c>
      <c r="H612" s="30">
        <f>schedule20!O50</f>
        <v>0</v>
      </c>
      <c r="I612" s="30">
        <f>SUM(schedule20!P50:Q50)</f>
        <v>0</v>
      </c>
      <c r="J612" s="30">
        <f>schedule20!R50</f>
        <v>0</v>
      </c>
      <c r="K612" s="54"/>
      <c r="L612" s="30"/>
      <c r="M612" s="30"/>
      <c r="N612" s="30"/>
      <c r="O612" s="30"/>
      <c r="P612" s="30"/>
      <c r="Q612" s="30">
        <f t="shared" si="249"/>
        <v>0</v>
      </c>
      <c r="R612" s="10"/>
      <c r="S612" s="10"/>
      <c r="T612" s="10"/>
      <c r="U612" s="10"/>
      <c r="V612" s="10"/>
      <c r="W612" s="11"/>
      <c r="X612" s="11"/>
      <c r="Y612" s="11"/>
    </row>
    <row r="613" spans="1:25" ht="19.5" customHeight="1">
      <c r="A613" s="28">
        <v>613</v>
      </c>
      <c r="B613" s="350"/>
      <c r="C613" s="58">
        <v>3026</v>
      </c>
      <c r="D613" s="30" t="s">
        <v>156</v>
      </c>
      <c r="E613" s="30">
        <f>schedule20!E51</f>
        <v>0</v>
      </c>
      <c r="F613" s="30">
        <f>schedule20!F51</f>
        <v>0</v>
      </c>
      <c r="G613" s="30">
        <f>SUM(schedule20!G51:N51)</f>
        <v>0</v>
      </c>
      <c r="H613" s="30">
        <f>schedule20!O51</f>
        <v>0</v>
      </c>
      <c r="I613" s="30">
        <f>SUM(schedule20!P51:Q51)</f>
        <v>0</v>
      </c>
      <c r="J613" s="30">
        <f>schedule20!R51</f>
        <v>0</v>
      </c>
      <c r="K613" s="54"/>
      <c r="L613" s="30"/>
      <c r="M613" s="30"/>
      <c r="N613" s="30"/>
      <c r="O613" s="30"/>
      <c r="P613" s="30"/>
      <c r="Q613" s="30">
        <f t="shared" si="249"/>
        <v>0</v>
      </c>
      <c r="R613" s="10"/>
      <c r="S613" s="10"/>
      <c r="T613" s="10"/>
      <c r="U613" s="10"/>
      <c r="V613" s="10"/>
      <c r="W613" s="11"/>
      <c r="X613" s="11"/>
      <c r="Y613" s="11"/>
    </row>
    <row r="614" spans="1:25" ht="19.5" customHeight="1">
      <c r="A614" s="28">
        <v>614</v>
      </c>
      <c r="B614" s="73"/>
      <c r="C614" s="58">
        <v>3028</v>
      </c>
      <c r="D614" s="30" t="s">
        <v>157</v>
      </c>
      <c r="E614" s="30">
        <f>schedule20!E52</f>
        <v>0</v>
      </c>
      <c r="F614" s="30">
        <f>schedule20!F52</f>
        <v>0</v>
      </c>
      <c r="G614" s="30">
        <f>SUM(schedule20!G52:N52)</f>
        <v>0</v>
      </c>
      <c r="H614" s="30">
        <f>schedule20!O52</f>
        <v>0</v>
      </c>
      <c r="I614" s="30">
        <f>SUM(schedule20!P52:Q52)</f>
        <v>0</v>
      </c>
      <c r="J614" s="30">
        <f>schedule20!R52</f>
        <v>0</v>
      </c>
      <c r="K614" s="54"/>
      <c r="L614" s="30"/>
      <c r="M614" s="30"/>
      <c r="N614" s="30"/>
      <c r="O614" s="30"/>
      <c r="P614" s="30"/>
      <c r="Q614" s="30">
        <f t="shared" si="249"/>
        <v>0</v>
      </c>
      <c r="R614" s="10"/>
      <c r="S614" s="10"/>
      <c r="T614" s="10"/>
      <c r="U614" s="10"/>
      <c r="V614" s="10"/>
      <c r="W614" s="11"/>
      <c r="X614" s="11"/>
      <c r="Y614" s="11"/>
    </row>
    <row r="615" spans="1:25" ht="19.5" customHeight="1">
      <c r="A615" s="28">
        <v>615</v>
      </c>
      <c r="B615" s="350"/>
      <c r="C615" s="58">
        <v>3030</v>
      </c>
      <c r="D615" s="30" t="s">
        <v>251</v>
      </c>
      <c r="E615" s="30">
        <f>schedule20!E53</f>
        <v>0</v>
      </c>
      <c r="F615" s="30">
        <f>schedule20!F53</f>
        <v>0</v>
      </c>
      <c r="G615" s="30">
        <f>SUM(schedule20!G53:N53)</f>
        <v>0</v>
      </c>
      <c r="H615" s="30">
        <f>schedule20!O53</f>
        <v>0</v>
      </c>
      <c r="I615" s="30">
        <f>SUM(schedule20!P53:Q53)</f>
        <v>0</v>
      </c>
      <c r="J615" s="30">
        <f>schedule20!R53</f>
        <v>0</v>
      </c>
      <c r="K615" s="54"/>
      <c r="L615" s="30"/>
      <c r="M615" s="30"/>
      <c r="N615" s="30"/>
      <c r="O615" s="30"/>
      <c r="P615" s="30"/>
      <c r="Q615" s="30">
        <f t="shared" si="249"/>
        <v>0</v>
      </c>
      <c r="R615" s="10"/>
      <c r="S615" s="10"/>
      <c r="T615" s="10"/>
      <c r="U615" s="10"/>
      <c r="V615" s="10"/>
      <c r="W615" s="11"/>
      <c r="X615" s="11"/>
      <c r="Y615" s="11"/>
    </row>
    <row r="616" spans="1:25" ht="19.5" customHeight="1">
      <c r="A616" s="28">
        <v>616</v>
      </c>
      <c r="B616" s="350"/>
      <c r="C616" s="58">
        <v>3042</v>
      </c>
      <c r="D616" s="30" t="s">
        <v>252</v>
      </c>
      <c r="E616" s="30">
        <f>schedule20!E54</f>
        <v>0</v>
      </c>
      <c r="F616" s="30">
        <f>schedule20!F54</f>
        <v>0</v>
      </c>
      <c r="G616" s="30">
        <f>SUM(schedule20!G54:N54)</f>
        <v>0</v>
      </c>
      <c r="H616" s="30">
        <f>schedule20!O54</f>
        <v>0</v>
      </c>
      <c r="I616" s="30">
        <f>SUM(schedule20!P54:Q54)</f>
        <v>0</v>
      </c>
      <c r="J616" s="30">
        <f>schedule20!R54</f>
        <v>71142</v>
      </c>
      <c r="K616" s="54"/>
      <c r="L616" s="30"/>
      <c r="M616" s="30"/>
      <c r="N616" s="30"/>
      <c r="O616" s="30"/>
      <c r="P616" s="30"/>
      <c r="Q616" s="30">
        <f t="shared" si="249"/>
        <v>71142</v>
      </c>
      <c r="R616" s="10"/>
      <c r="S616" s="10"/>
      <c r="T616" s="10"/>
      <c r="U616" s="10"/>
      <c r="V616" s="10"/>
      <c r="W616" s="11"/>
      <c r="X616" s="11"/>
      <c r="Y616" s="11"/>
    </row>
    <row r="617" spans="1:25" ht="19.5" customHeight="1">
      <c r="A617" s="28">
        <v>617</v>
      </c>
      <c r="B617" s="350"/>
      <c r="C617" s="58">
        <v>3044</v>
      </c>
      <c r="D617" s="30" t="s">
        <v>253</v>
      </c>
      <c r="E617" s="30">
        <f>schedule20!E55</f>
        <v>0</v>
      </c>
      <c r="F617" s="30">
        <f>schedule20!F55</f>
        <v>0</v>
      </c>
      <c r="G617" s="30">
        <f>SUM(schedule20!G55:N55)</f>
        <v>0</v>
      </c>
      <c r="H617" s="30">
        <f>schedule20!O55</f>
        <v>0</v>
      </c>
      <c r="I617" s="30">
        <f>SUM(schedule20!P55:Q55)</f>
        <v>0</v>
      </c>
      <c r="J617" s="30">
        <f>schedule20!R55</f>
        <v>0</v>
      </c>
      <c r="K617" s="54"/>
      <c r="L617" s="30"/>
      <c r="M617" s="30"/>
      <c r="N617" s="30"/>
      <c r="O617" s="30"/>
      <c r="P617" s="30"/>
      <c r="Q617" s="30">
        <f t="shared" si="249"/>
        <v>0</v>
      </c>
      <c r="R617" s="10"/>
      <c r="S617" s="10"/>
      <c r="T617" s="10"/>
      <c r="U617" s="10"/>
      <c r="V617" s="10"/>
      <c r="W617" s="11"/>
      <c r="X617" s="11"/>
      <c r="Y617" s="11"/>
    </row>
    <row r="618" spans="1:25" ht="19.5" customHeight="1">
      <c r="A618" s="28">
        <v>618</v>
      </c>
      <c r="B618" s="350"/>
      <c r="C618" s="58">
        <v>3046</v>
      </c>
      <c r="D618" s="30" t="s">
        <v>254</v>
      </c>
      <c r="E618" s="30">
        <f>schedule20!E56</f>
        <v>0</v>
      </c>
      <c r="F618" s="30">
        <f>schedule20!F56</f>
        <v>0</v>
      </c>
      <c r="G618" s="30">
        <f>SUM(schedule20!G56:N56)</f>
        <v>0</v>
      </c>
      <c r="H618" s="30">
        <f>schedule20!O56</f>
        <v>0</v>
      </c>
      <c r="I618" s="30">
        <f>SUM(schedule20!P56:Q56)</f>
        <v>0</v>
      </c>
      <c r="J618" s="30">
        <f>schedule20!R56</f>
        <v>0</v>
      </c>
      <c r="K618" s="54"/>
      <c r="L618" s="30"/>
      <c r="M618" s="30"/>
      <c r="N618" s="30"/>
      <c r="O618" s="30"/>
      <c r="P618" s="30"/>
      <c r="Q618" s="30">
        <f t="shared" si="249"/>
        <v>0</v>
      </c>
      <c r="R618" s="10"/>
      <c r="S618" s="10"/>
      <c r="T618" s="10"/>
      <c r="U618" s="10"/>
      <c r="V618" s="10"/>
      <c r="W618" s="11"/>
      <c r="X618" s="11"/>
      <c r="Y618" s="11"/>
    </row>
    <row r="619" spans="1:25" ht="19.5" customHeight="1">
      <c r="A619" s="28">
        <v>619</v>
      </c>
      <c r="B619" s="350"/>
      <c r="C619" s="58">
        <v>3048</v>
      </c>
      <c r="D619" s="30" t="s">
        <v>255</v>
      </c>
      <c r="E619" s="30">
        <f>schedule20!E57</f>
        <v>0</v>
      </c>
      <c r="F619" s="30">
        <f>schedule20!F57</f>
        <v>0</v>
      </c>
      <c r="G619" s="30">
        <f>SUM(schedule20!G57:N57)</f>
        <v>0</v>
      </c>
      <c r="H619" s="30">
        <f>schedule20!O57</f>
        <v>0</v>
      </c>
      <c r="I619" s="30">
        <f>SUM(schedule20!P57:Q57)</f>
        <v>0</v>
      </c>
      <c r="J619" s="30">
        <f>schedule20!R57</f>
        <v>0</v>
      </c>
      <c r="K619" s="30"/>
      <c r="L619" s="30"/>
      <c r="M619" s="30"/>
      <c r="N619" s="30"/>
      <c r="O619" s="30"/>
      <c r="P619" s="30"/>
      <c r="Q619" s="30">
        <f t="shared" si="249"/>
        <v>0</v>
      </c>
      <c r="R619" s="10"/>
      <c r="S619" s="10"/>
      <c r="T619" s="10"/>
      <c r="U619" s="10"/>
      <c r="V619" s="10"/>
      <c r="W619" s="11"/>
      <c r="X619" s="11"/>
      <c r="Y619" s="11"/>
    </row>
    <row r="620" spans="1:25" ht="19.5" customHeight="1">
      <c r="A620" s="28">
        <v>620</v>
      </c>
      <c r="B620" s="350"/>
      <c r="C620" s="58">
        <v>3052</v>
      </c>
      <c r="D620" s="30" t="s">
        <v>163</v>
      </c>
      <c r="E620" s="30">
        <f>schedule20!E58</f>
        <v>0</v>
      </c>
      <c r="F620" s="30">
        <f>schedule20!F58</f>
        <v>0</v>
      </c>
      <c r="G620" s="30">
        <f>SUM(schedule20!G58:N58)</f>
        <v>0</v>
      </c>
      <c r="H620" s="30">
        <f>schedule20!O58</f>
        <v>0</v>
      </c>
      <c r="I620" s="30">
        <f>SUM(schedule20!P58:Q58)</f>
        <v>0</v>
      </c>
      <c r="J620" s="30">
        <f>schedule20!R58</f>
        <v>0</v>
      </c>
      <c r="K620" s="54"/>
      <c r="L620" s="30"/>
      <c r="M620" s="30"/>
      <c r="N620" s="30"/>
      <c r="O620" s="30"/>
      <c r="P620" s="30"/>
      <c r="Q620" s="30">
        <f t="shared" si="249"/>
        <v>0</v>
      </c>
      <c r="R620" s="10"/>
      <c r="S620" s="10"/>
      <c r="T620" s="10"/>
      <c r="U620" s="10"/>
      <c r="V620" s="10"/>
      <c r="W620" s="11"/>
      <c r="X620" s="11"/>
      <c r="Y620" s="11"/>
    </row>
    <row r="621" spans="1:25" ht="19.5" customHeight="1">
      <c r="A621" s="28">
        <v>621</v>
      </c>
      <c r="B621" s="350"/>
      <c r="C621" s="58">
        <v>3054</v>
      </c>
      <c r="D621" s="30" t="s">
        <v>164</v>
      </c>
      <c r="E621" s="30">
        <f>schedule20!E59</f>
        <v>0</v>
      </c>
      <c r="F621" s="30">
        <f>schedule20!F59</f>
        <v>0</v>
      </c>
      <c r="G621" s="30">
        <f>SUM(schedule20!G59:N59)</f>
        <v>0</v>
      </c>
      <c r="H621" s="30">
        <f>schedule20!O59</f>
        <v>0</v>
      </c>
      <c r="I621" s="30">
        <f>SUM(schedule20!P59:Q59)</f>
        <v>0</v>
      </c>
      <c r="J621" s="30">
        <f>schedule20!R59</f>
        <v>0</v>
      </c>
      <c r="K621" s="54"/>
      <c r="L621" s="30"/>
      <c r="M621" s="30"/>
      <c r="N621" s="30"/>
      <c r="O621" s="30"/>
      <c r="P621" s="30"/>
      <c r="Q621" s="30">
        <f t="shared" si="249"/>
        <v>0</v>
      </c>
      <c r="R621" s="10"/>
      <c r="S621" s="10"/>
      <c r="T621" s="10"/>
      <c r="U621" s="10"/>
      <c r="V621" s="10"/>
      <c r="W621" s="11"/>
      <c r="X621" s="11"/>
      <c r="Y621" s="11"/>
    </row>
    <row r="622" spans="1:25" ht="19.5" customHeight="1">
      <c r="A622" s="28">
        <v>622</v>
      </c>
      <c r="B622" s="350"/>
      <c r="C622" s="58">
        <v>3056</v>
      </c>
      <c r="D622" s="30" t="s">
        <v>165</v>
      </c>
      <c r="E622" s="30">
        <f>schedule20!E60</f>
        <v>0</v>
      </c>
      <c r="F622" s="30">
        <f>schedule20!F60</f>
        <v>0</v>
      </c>
      <c r="G622" s="30">
        <f>SUM(schedule20!G60:N60)</f>
        <v>0</v>
      </c>
      <c r="H622" s="30">
        <f>schedule20!O60</f>
        <v>0</v>
      </c>
      <c r="I622" s="30">
        <f>SUM(schedule20!P60:Q60)</f>
        <v>0</v>
      </c>
      <c r="J622" s="30">
        <f>schedule20!R60</f>
        <v>0</v>
      </c>
      <c r="K622" s="54"/>
      <c r="L622" s="30"/>
      <c r="M622" s="30">
        <v>0</v>
      </c>
      <c r="N622" s="30"/>
      <c r="O622" s="30"/>
      <c r="P622" s="30"/>
      <c r="Q622" s="30">
        <f t="shared" si="249"/>
        <v>0</v>
      </c>
      <c r="R622" s="10"/>
      <c r="S622" s="10"/>
      <c r="T622" s="10"/>
      <c r="U622" s="10"/>
      <c r="V622" s="10"/>
      <c r="W622" s="11"/>
      <c r="X622" s="11"/>
      <c r="Y622" s="11"/>
    </row>
    <row r="623" spans="1:25" ht="19.5" customHeight="1">
      <c r="A623" s="28">
        <v>623</v>
      </c>
      <c r="B623" s="350"/>
      <c r="C623" s="58">
        <v>3058</v>
      </c>
      <c r="D623" s="30" t="s">
        <v>166</v>
      </c>
      <c r="E623" s="30">
        <f>schedule20!E61</f>
        <v>0</v>
      </c>
      <c r="F623" s="30">
        <f>schedule20!F61</f>
        <v>0</v>
      </c>
      <c r="G623" s="30">
        <f>SUM(schedule20!G61:N61)</f>
        <v>0</v>
      </c>
      <c r="H623" s="30">
        <f>schedule20!O61</f>
        <v>0</v>
      </c>
      <c r="I623" s="30">
        <f>SUM(schedule20!P61:Q61)</f>
        <v>0</v>
      </c>
      <c r="J623" s="30">
        <f>schedule20!R61</f>
        <v>0</v>
      </c>
      <c r="K623" s="54"/>
      <c r="L623" s="30"/>
      <c r="M623" s="30"/>
      <c r="N623" s="30"/>
      <c r="O623" s="30"/>
      <c r="P623" s="30"/>
      <c r="Q623" s="30">
        <f t="shared" si="249"/>
        <v>0</v>
      </c>
      <c r="R623" s="10"/>
      <c r="S623" s="10"/>
      <c r="T623" s="10"/>
      <c r="U623" s="10"/>
      <c r="V623" s="10"/>
      <c r="W623" s="11"/>
      <c r="X623" s="11"/>
      <c r="Y623" s="11"/>
    </row>
    <row r="624" spans="1:25" ht="19.5" customHeight="1">
      <c r="A624" s="28">
        <v>624</v>
      </c>
      <c r="B624" s="350"/>
      <c r="C624" s="58">
        <v>3062</v>
      </c>
      <c r="D624" s="30" t="s">
        <v>168</v>
      </c>
      <c r="E624" s="30">
        <f>schedule20!E62</f>
        <v>0</v>
      </c>
      <c r="F624" s="30">
        <f>schedule20!F62</f>
        <v>0</v>
      </c>
      <c r="G624" s="30">
        <f>SUM(schedule20!G62:N62)</f>
        <v>0</v>
      </c>
      <c r="H624" s="30">
        <f>schedule20!O62</f>
        <v>0</v>
      </c>
      <c r="I624" s="30">
        <f>SUM(schedule20!P62:Q62)</f>
        <v>0</v>
      </c>
      <c r="J624" s="30">
        <f>schedule20!R62</f>
        <v>0</v>
      </c>
      <c r="K624" s="54"/>
      <c r="L624" s="30"/>
      <c r="M624" s="54"/>
      <c r="N624" s="30"/>
      <c r="O624" s="30"/>
      <c r="P624" s="30"/>
      <c r="Q624" s="30">
        <f t="shared" si="249"/>
        <v>0</v>
      </c>
      <c r="R624" s="10"/>
      <c r="S624" s="10"/>
      <c r="T624" s="10"/>
      <c r="U624" s="10"/>
      <c r="V624" s="10"/>
      <c r="W624" s="11"/>
      <c r="X624" s="11"/>
      <c r="Y624" s="11"/>
    </row>
    <row r="625" spans="1:25" ht="19.5" customHeight="1">
      <c r="A625" s="28">
        <v>625</v>
      </c>
      <c r="B625" s="350"/>
      <c r="C625" s="58">
        <v>3064</v>
      </c>
      <c r="D625" s="30" t="s">
        <v>169</v>
      </c>
      <c r="E625" s="30">
        <f>schedule20!E63</f>
        <v>0</v>
      </c>
      <c r="F625" s="30">
        <f>schedule20!F63</f>
        <v>0</v>
      </c>
      <c r="G625" s="30">
        <f>SUM(schedule20!G63:N63)</f>
        <v>0</v>
      </c>
      <c r="H625" s="30">
        <f>schedule20!O63</f>
        <v>0</v>
      </c>
      <c r="I625" s="30">
        <f>SUM(schedule20!P63:Q63)</f>
        <v>0</v>
      </c>
      <c r="J625" s="30">
        <f>schedule20!R63</f>
        <v>0</v>
      </c>
      <c r="K625" s="54"/>
      <c r="L625" s="30"/>
      <c r="M625" s="54"/>
      <c r="N625" s="30"/>
      <c r="O625" s="30"/>
      <c r="P625" s="30"/>
      <c r="Q625" s="30">
        <f t="shared" si="249"/>
        <v>0</v>
      </c>
      <c r="R625" s="10"/>
      <c r="S625" s="10"/>
      <c r="T625" s="10"/>
      <c r="U625" s="10"/>
      <c r="V625" s="10"/>
      <c r="W625" s="11"/>
      <c r="X625" s="11"/>
      <c r="Y625" s="11"/>
    </row>
    <row r="626" spans="1:25" ht="19.5" customHeight="1">
      <c r="A626" s="28">
        <v>626</v>
      </c>
      <c r="B626" s="350"/>
      <c r="C626" s="58">
        <v>3066</v>
      </c>
      <c r="D626" s="30" t="s">
        <v>170</v>
      </c>
      <c r="E626" s="30">
        <f>schedule20!E64</f>
        <v>0</v>
      </c>
      <c r="F626" s="30">
        <f>schedule20!F64</f>
        <v>0</v>
      </c>
      <c r="G626" s="30">
        <f>SUM(schedule20!G64:N64)</f>
        <v>0</v>
      </c>
      <c r="H626" s="30">
        <f>schedule20!O64</f>
        <v>0</v>
      </c>
      <c r="I626" s="30">
        <f>SUM(schedule20!P64:Q64)</f>
        <v>0</v>
      </c>
      <c r="J626" s="54"/>
      <c r="K626" s="30"/>
      <c r="L626" s="30"/>
      <c r="M626" s="54"/>
      <c r="N626" s="30"/>
      <c r="O626" s="30"/>
      <c r="P626" s="30"/>
      <c r="Q626" s="30">
        <f t="shared" si="249"/>
        <v>0</v>
      </c>
      <c r="R626" s="10"/>
      <c r="S626" s="10"/>
      <c r="T626" s="10"/>
      <c r="U626" s="10"/>
      <c r="V626" s="10"/>
      <c r="W626" s="11"/>
      <c r="X626" s="11"/>
      <c r="Y626" s="11"/>
    </row>
    <row r="627" spans="1:25" ht="19.5" customHeight="1">
      <c r="A627" s="28">
        <v>627</v>
      </c>
      <c r="B627" s="350"/>
      <c r="C627" s="58">
        <v>3072</v>
      </c>
      <c r="D627" s="30" t="s">
        <v>172</v>
      </c>
      <c r="E627" s="30">
        <f>schedule20!E65</f>
        <v>0</v>
      </c>
      <c r="F627" s="30">
        <f>schedule20!F65</f>
        <v>0</v>
      </c>
      <c r="G627" s="30">
        <f>SUM(schedule20!G65:N65)</f>
        <v>0</v>
      </c>
      <c r="H627" s="30">
        <f>schedule20!O65</f>
        <v>0</v>
      </c>
      <c r="I627" s="30">
        <f>SUM(schedule20!P65:Q65)</f>
        <v>0</v>
      </c>
      <c r="J627" s="30">
        <f>schedule20!R65</f>
        <v>0</v>
      </c>
      <c r="K627" s="30"/>
      <c r="L627" s="30"/>
      <c r="M627" s="30"/>
      <c r="N627" s="30"/>
      <c r="O627" s="30"/>
      <c r="P627" s="30"/>
      <c r="Q627" s="30">
        <f t="shared" si="249"/>
        <v>0</v>
      </c>
      <c r="R627" s="10"/>
      <c r="S627" s="10"/>
      <c r="T627" s="10"/>
      <c r="U627" s="10"/>
      <c r="V627" s="10"/>
      <c r="W627" s="11"/>
      <c r="X627" s="11"/>
      <c r="Y627" s="11"/>
    </row>
    <row r="628" spans="1:25" ht="19.5" customHeight="1">
      <c r="A628" s="28">
        <v>628</v>
      </c>
      <c r="B628" s="350"/>
      <c r="C628" s="58">
        <v>3075</v>
      </c>
      <c r="D628" s="30" t="s">
        <v>175</v>
      </c>
      <c r="E628" s="30">
        <f>schedule20!E66</f>
        <v>0</v>
      </c>
      <c r="F628" s="30">
        <f>schedule20!F66</f>
        <v>0</v>
      </c>
      <c r="G628" s="30">
        <f>SUM(schedule20!G66:N66)</f>
        <v>0</v>
      </c>
      <c r="H628" s="30">
        <f>schedule20!O66</f>
        <v>0</v>
      </c>
      <c r="I628" s="30">
        <f>SUM(schedule20!P66:Q66)</f>
        <v>0</v>
      </c>
      <c r="J628" s="30">
        <f>schedule20!R66</f>
        <v>0</v>
      </c>
      <c r="K628" s="30"/>
      <c r="L628" s="30"/>
      <c r="M628" s="30"/>
      <c r="N628" s="30"/>
      <c r="O628" s="30"/>
      <c r="P628" s="30"/>
      <c r="Q628" s="30">
        <f t="shared" si="249"/>
        <v>0</v>
      </c>
      <c r="R628" s="10"/>
      <c r="S628" s="10"/>
      <c r="T628" s="10"/>
      <c r="U628" s="10"/>
      <c r="V628" s="11"/>
      <c r="W628" s="11"/>
      <c r="X628" s="11"/>
      <c r="Y628" s="11"/>
    </row>
    <row r="629" spans="1:25" ht="19.5" customHeight="1">
      <c r="A629" s="28">
        <v>629</v>
      </c>
      <c r="B629" s="350"/>
      <c r="C629" s="58">
        <v>3076</v>
      </c>
      <c r="D629" s="30" t="s">
        <v>177</v>
      </c>
      <c r="E629" s="30">
        <f>schedule20!E67</f>
        <v>0</v>
      </c>
      <c r="F629" s="30">
        <f>schedule20!F67</f>
        <v>0</v>
      </c>
      <c r="G629" s="30">
        <f>SUM(schedule20!G67:N67)</f>
        <v>0</v>
      </c>
      <c r="H629" s="30">
        <f>schedule20!O67</f>
        <v>0</v>
      </c>
      <c r="I629" s="30">
        <f>SUM(schedule20!P67:Q67)</f>
        <v>0</v>
      </c>
      <c r="J629" s="30">
        <f>schedule20!R67</f>
        <v>0</v>
      </c>
      <c r="K629" s="30"/>
      <c r="L629" s="30"/>
      <c r="M629" s="30"/>
      <c r="N629" s="30"/>
      <c r="O629" s="30"/>
      <c r="P629" s="30"/>
      <c r="Q629" s="30">
        <f t="shared" si="249"/>
        <v>0</v>
      </c>
      <c r="R629" s="10"/>
      <c r="S629" s="10"/>
      <c r="T629" s="10"/>
      <c r="U629" s="10"/>
      <c r="V629" s="11"/>
      <c r="W629" s="11"/>
      <c r="X629" s="11"/>
      <c r="Y629" s="11"/>
    </row>
    <row r="630" spans="1:25" ht="19.5" customHeight="1">
      <c r="A630" s="28">
        <v>630</v>
      </c>
      <c r="B630" s="350"/>
      <c r="C630" s="58">
        <v>3077</v>
      </c>
      <c r="D630" s="30" t="s">
        <v>178</v>
      </c>
      <c r="E630" s="30">
        <f>schedule20!E68</f>
        <v>0</v>
      </c>
      <c r="F630" s="30">
        <f>schedule20!F68</f>
        <v>0</v>
      </c>
      <c r="G630" s="30">
        <f>SUM(schedule20!G68:N68)</f>
        <v>0</v>
      </c>
      <c r="H630" s="30">
        <f>schedule20!O68</f>
        <v>0</v>
      </c>
      <c r="I630" s="30">
        <f>SUM(schedule20!P68:Q68)</f>
        <v>0</v>
      </c>
      <c r="J630" s="30">
        <f>schedule20!R68</f>
        <v>0</v>
      </c>
      <c r="K630" s="30">
        <v>484077</v>
      </c>
      <c r="L630" s="30"/>
      <c r="M630" s="30">
        <v>17234</v>
      </c>
      <c r="N630" s="30"/>
      <c r="O630" s="30"/>
      <c r="P630" s="30"/>
      <c r="Q630" s="30">
        <f t="shared" si="249"/>
        <v>501311</v>
      </c>
      <c r="R630" s="10"/>
      <c r="S630" s="10"/>
      <c r="T630" s="10"/>
      <c r="U630" s="10"/>
      <c r="V630" s="11"/>
      <c r="W630" s="11"/>
      <c r="X630" s="11"/>
      <c r="Y630" s="11"/>
    </row>
    <row r="631" spans="1:25" ht="19.5" customHeight="1">
      <c r="A631" s="28">
        <v>631</v>
      </c>
      <c r="B631" s="350"/>
      <c r="C631" s="58">
        <v>3078</v>
      </c>
      <c r="D631" s="30" t="s">
        <v>179</v>
      </c>
      <c r="E631" s="30">
        <f>schedule20!E69</f>
        <v>0</v>
      </c>
      <c r="F631" s="30">
        <f>schedule20!F69</f>
        <v>0</v>
      </c>
      <c r="G631" s="30">
        <f>SUM(schedule20!G69:N69)</f>
        <v>0</v>
      </c>
      <c r="H631" s="30">
        <f>schedule20!O69</f>
        <v>0</v>
      </c>
      <c r="I631" s="30">
        <f>SUM(schedule20!P69:Q69)</f>
        <v>0</v>
      </c>
      <c r="J631" s="30">
        <f>schedule20!R69</f>
        <v>0</v>
      </c>
      <c r="K631" s="30">
        <v>10891</v>
      </c>
      <c r="L631" s="30"/>
      <c r="M631" s="30">
        <v>11604</v>
      </c>
      <c r="N631" s="30"/>
      <c r="O631" s="30"/>
      <c r="P631" s="30"/>
      <c r="Q631" s="30">
        <f t="shared" si="249"/>
        <v>22495</v>
      </c>
      <c r="R631" s="10"/>
      <c r="S631" s="10"/>
      <c r="T631" s="10"/>
      <c r="U631" s="10"/>
      <c r="V631" s="11"/>
      <c r="W631" s="11"/>
      <c r="X631" s="11"/>
      <c r="Y631" s="11"/>
    </row>
    <row r="632" spans="1:25" ht="19.5" customHeight="1">
      <c r="A632" s="28">
        <v>632</v>
      </c>
      <c r="B632" s="10"/>
      <c r="C632" s="58">
        <v>3080</v>
      </c>
      <c r="D632" s="82" t="s">
        <v>256</v>
      </c>
      <c r="E632" s="46">
        <f t="shared" ref="E632:L632" ca="1" si="250">SUM(E547:E555,E585,E587:E631)</f>
        <v>219061</v>
      </c>
      <c r="F632" s="46">
        <f t="shared" ca="1" si="250"/>
        <v>473083</v>
      </c>
      <c r="G632" s="46">
        <f t="shared" ca="1" si="250"/>
        <v>981138</v>
      </c>
      <c r="H632" s="46">
        <f t="shared" ca="1" si="250"/>
        <v>0</v>
      </c>
      <c r="I632" s="46">
        <f t="shared" ca="1" si="250"/>
        <v>38796</v>
      </c>
      <c r="J632" s="46">
        <f t="shared" ca="1" si="250"/>
        <v>86402</v>
      </c>
      <c r="K632" s="46">
        <f t="shared" ca="1" si="250"/>
        <v>494968</v>
      </c>
      <c r="L632" s="46">
        <f t="shared" ca="1" si="250"/>
        <v>29167</v>
      </c>
      <c r="M632" s="46">
        <f ca="1">SUM(M547:M555,M585,M587:M623,M627:M631)</f>
        <v>311602</v>
      </c>
      <c r="N632" s="46">
        <f t="shared" ref="N632:O632" si="251">SUM(N547:N555,N587:N631)</f>
        <v>315864</v>
      </c>
      <c r="O632" s="46">
        <f t="shared" si="251"/>
        <v>733056</v>
      </c>
      <c r="P632" s="46">
        <f ca="1">SUM(P547:P555,P585,P587:P631)</f>
        <v>333902</v>
      </c>
      <c r="Q632" s="46">
        <f t="shared" ca="1" si="249"/>
        <v>4017039</v>
      </c>
      <c r="R632" s="10"/>
      <c r="S632" s="10"/>
      <c r="T632" s="10"/>
      <c r="U632" s="10"/>
      <c r="V632" s="11"/>
      <c r="W632" s="11"/>
      <c r="X632" s="11"/>
      <c r="Y632" s="11"/>
    </row>
    <row r="633" spans="1:25" ht="19.5" customHeight="1">
      <c r="A633" s="28"/>
      <c r="B633" s="10"/>
      <c r="C633" s="59"/>
      <c r="D633" s="5"/>
      <c r="E633" s="23"/>
      <c r="F633" s="23"/>
      <c r="G633" s="23"/>
      <c r="H633" s="23"/>
      <c r="I633" s="23"/>
      <c r="J633" s="23"/>
      <c r="K633" s="23"/>
      <c r="L633" s="23"/>
      <c r="M633" s="23"/>
      <c r="N633" s="23"/>
      <c r="O633" s="23"/>
      <c r="P633" s="10"/>
      <c r="Q633" s="10"/>
      <c r="R633" s="10"/>
      <c r="S633" s="10"/>
      <c r="T633" s="11"/>
      <c r="U633" s="11"/>
      <c r="V633" s="11"/>
      <c r="W633" s="11"/>
      <c r="X633" s="11"/>
      <c r="Y633" s="11"/>
    </row>
    <row r="634" spans="1:25" ht="19.5" customHeight="1">
      <c r="A634" s="28"/>
      <c r="B634" s="10"/>
      <c r="C634" s="59"/>
      <c r="D634" s="5"/>
      <c r="E634" s="23"/>
      <c r="F634" s="23"/>
      <c r="G634" s="23"/>
      <c r="H634" s="23"/>
      <c r="I634" s="23"/>
      <c r="J634" s="23"/>
      <c r="K634" s="23"/>
      <c r="L634" s="23"/>
      <c r="M634" s="23"/>
      <c r="N634" s="23"/>
      <c r="O634" s="23"/>
      <c r="P634" s="10"/>
      <c r="Q634" s="10"/>
      <c r="R634" s="10"/>
      <c r="S634" s="10"/>
      <c r="T634" s="11"/>
      <c r="U634" s="11"/>
      <c r="V634" s="11"/>
      <c r="W634" s="11"/>
      <c r="X634" s="11"/>
      <c r="Y634" s="11"/>
    </row>
    <row r="635" spans="1:25" ht="19.5" customHeight="1">
      <c r="A635" s="28"/>
      <c r="B635" s="10"/>
      <c r="C635" s="67" t="s">
        <v>257</v>
      </c>
      <c r="D635" s="390"/>
      <c r="E635" s="83">
        <v>1</v>
      </c>
      <c r="F635" s="83">
        <v>2</v>
      </c>
      <c r="G635" s="83">
        <v>3</v>
      </c>
      <c r="H635" s="83">
        <v>4</v>
      </c>
      <c r="I635" s="83">
        <v>5</v>
      </c>
      <c r="J635" s="83">
        <v>6</v>
      </c>
      <c r="K635" s="345"/>
      <c r="L635" s="24" t="s">
        <v>258</v>
      </c>
      <c r="M635" s="10"/>
      <c r="N635" s="10"/>
      <c r="O635" s="10"/>
      <c r="P635" s="10"/>
      <c r="Q635" s="10"/>
      <c r="R635" s="10"/>
      <c r="S635" s="10"/>
      <c r="T635" s="11"/>
      <c r="U635" s="11"/>
      <c r="V635" s="11"/>
      <c r="W635" s="11"/>
      <c r="X635" s="11"/>
      <c r="Y635" s="11"/>
    </row>
    <row r="636" spans="1:25" ht="19.5" customHeight="1">
      <c r="A636" s="28"/>
      <c r="B636" s="10"/>
      <c r="C636" s="390" t="s">
        <v>259</v>
      </c>
      <c r="D636" s="67"/>
      <c r="E636" s="83" t="s">
        <v>260</v>
      </c>
      <c r="F636" s="83" t="s">
        <v>261</v>
      </c>
      <c r="G636" s="83" t="s">
        <v>262</v>
      </c>
      <c r="H636" s="83" t="s">
        <v>263</v>
      </c>
      <c r="I636" s="83" t="s">
        <v>264</v>
      </c>
      <c r="J636" s="391"/>
      <c r="K636" s="345"/>
      <c r="L636" s="24" t="s">
        <v>265</v>
      </c>
      <c r="M636" s="10"/>
      <c r="N636" s="10"/>
      <c r="O636" s="10"/>
      <c r="P636" s="10"/>
      <c r="Q636" s="10"/>
      <c r="R636" s="10"/>
      <c r="S636" s="10"/>
      <c r="T636" s="11"/>
      <c r="U636" s="11"/>
      <c r="V636" s="11"/>
      <c r="W636" s="11"/>
      <c r="X636" s="11"/>
      <c r="Y636" s="11"/>
    </row>
    <row r="637" spans="1:25" ht="19.5" customHeight="1">
      <c r="A637" s="28"/>
      <c r="B637" s="10"/>
      <c r="C637" s="67" t="s">
        <v>266</v>
      </c>
      <c r="D637" s="67"/>
      <c r="E637" s="84" t="s">
        <v>267</v>
      </c>
      <c r="F637" s="84" t="s">
        <v>268</v>
      </c>
      <c r="G637" s="84" t="s">
        <v>268</v>
      </c>
      <c r="H637" s="84" t="s">
        <v>269</v>
      </c>
      <c r="I637" s="84" t="s">
        <v>270</v>
      </c>
      <c r="J637" s="392"/>
      <c r="K637" s="345"/>
      <c r="L637" s="24" t="s">
        <v>271</v>
      </c>
      <c r="M637" s="10"/>
      <c r="N637" s="10"/>
      <c r="O637" s="10"/>
      <c r="P637" s="10"/>
      <c r="Q637" s="10"/>
      <c r="R637" s="10"/>
      <c r="S637" s="10"/>
      <c r="T637" s="11"/>
      <c r="U637" s="11"/>
      <c r="V637" s="11"/>
      <c r="W637" s="11"/>
      <c r="X637" s="11"/>
      <c r="Y637" s="11"/>
    </row>
    <row r="638" spans="1:25" ht="19.5" customHeight="1">
      <c r="A638" s="28"/>
      <c r="B638" s="10"/>
      <c r="C638" s="10"/>
      <c r="D638" s="10"/>
      <c r="E638" s="84" t="s">
        <v>272</v>
      </c>
      <c r="F638" s="84" t="s">
        <v>273</v>
      </c>
      <c r="G638" s="84" t="s">
        <v>273</v>
      </c>
      <c r="H638" s="84" t="s">
        <v>274</v>
      </c>
      <c r="I638" s="84" t="s">
        <v>274</v>
      </c>
      <c r="J638" s="84" t="s">
        <v>34</v>
      </c>
      <c r="K638" s="345"/>
      <c r="L638" s="24" t="s">
        <v>275</v>
      </c>
      <c r="M638" s="10"/>
      <c r="N638" s="10"/>
      <c r="O638" s="10"/>
      <c r="P638" s="10"/>
      <c r="Q638" s="10"/>
      <c r="R638" s="10"/>
      <c r="S638" s="10"/>
      <c r="T638" s="11"/>
      <c r="U638" s="11"/>
      <c r="V638" s="11"/>
      <c r="W638" s="11"/>
      <c r="X638" s="11"/>
      <c r="Y638" s="11"/>
    </row>
    <row r="639" spans="1:25" ht="19.5" customHeight="1">
      <c r="A639" s="28"/>
      <c r="B639" s="10"/>
      <c r="C639" s="366"/>
      <c r="D639" s="393" t="s">
        <v>276</v>
      </c>
      <c r="E639" s="369"/>
      <c r="F639" s="369"/>
      <c r="G639" s="369"/>
      <c r="H639" s="369"/>
      <c r="I639" s="369"/>
      <c r="J639" s="369"/>
      <c r="K639" s="10"/>
      <c r="L639" s="24" t="s">
        <v>277</v>
      </c>
      <c r="M639" s="10"/>
      <c r="N639" s="10"/>
      <c r="O639" s="10"/>
      <c r="P639" s="10"/>
      <c r="Q639" s="10"/>
      <c r="R639" s="10"/>
      <c r="S639" s="10"/>
      <c r="T639" s="11"/>
      <c r="U639" s="11"/>
      <c r="V639" s="11"/>
      <c r="W639" s="11"/>
      <c r="X639" s="11"/>
      <c r="Y639" s="11"/>
    </row>
    <row r="640" spans="1:25" ht="19.5" customHeight="1">
      <c r="A640" s="28">
        <v>640</v>
      </c>
      <c r="B640" s="10"/>
      <c r="C640" s="351">
        <v>3100</v>
      </c>
      <c r="D640" s="85"/>
      <c r="E640" s="394"/>
      <c r="F640" s="133"/>
      <c r="G640" s="133"/>
      <c r="H640" s="133"/>
      <c r="I640" s="133"/>
      <c r="J640" s="395">
        <f t="shared" ref="J640:J667" si="252">ROUND(SUM(F640:I640),0)</f>
        <v>0</v>
      </c>
      <c r="K640" s="11"/>
      <c r="L640" s="11"/>
      <c r="M640" s="10"/>
      <c r="N640" s="10"/>
      <c r="O640" s="10"/>
      <c r="P640" s="10"/>
      <c r="Q640" s="10"/>
      <c r="R640" s="10"/>
      <c r="S640" s="10"/>
      <c r="T640" s="11"/>
      <c r="U640" s="11"/>
      <c r="V640" s="11"/>
      <c r="W640" s="11"/>
      <c r="X640" s="11"/>
      <c r="Y640" s="11"/>
    </row>
    <row r="641" spans="1:25" ht="19.5" customHeight="1">
      <c r="A641" s="28">
        <v>641</v>
      </c>
      <c r="B641" s="10"/>
      <c r="C641" s="351">
        <v>3110</v>
      </c>
      <c r="D641" s="85"/>
      <c r="E641" s="394"/>
      <c r="F641" s="133"/>
      <c r="G641" s="133"/>
      <c r="H641" s="133"/>
      <c r="I641" s="133"/>
      <c r="J641" s="395">
        <f t="shared" si="252"/>
        <v>0</v>
      </c>
      <c r="K641" s="11"/>
      <c r="L641" s="11"/>
      <c r="M641" s="10"/>
      <c r="N641" s="10"/>
      <c r="O641" s="10"/>
      <c r="P641" s="10"/>
      <c r="Q641" s="10"/>
      <c r="R641" s="10"/>
      <c r="S641" s="10"/>
      <c r="T641" s="11"/>
      <c r="U641" s="11"/>
      <c r="V641" s="11"/>
      <c r="W641" s="11"/>
      <c r="X641" s="11"/>
      <c r="Y641" s="11"/>
    </row>
    <row r="642" spans="1:25" ht="19.5" customHeight="1">
      <c r="A642" s="28">
        <v>642</v>
      </c>
      <c r="B642" s="10"/>
      <c r="C642" s="351">
        <v>3120</v>
      </c>
      <c r="D642" s="85"/>
      <c r="E642" s="394"/>
      <c r="F642" s="133"/>
      <c r="G642" s="133"/>
      <c r="H642" s="133"/>
      <c r="I642" s="133"/>
      <c r="J642" s="395">
        <f t="shared" si="252"/>
        <v>0</v>
      </c>
      <c r="K642" s="11"/>
      <c r="L642" s="22" t="s">
        <v>278</v>
      </c>
      <c r="M642" s="10"/>
      <c r="N642" s="10"/>
      <c r="O642" s="10"/>
      <c r="P642" s="10"/>
      <c r="Q642" s="10"/>
      <c r="R642" s="10"/>
      <c r="S642" s="10"/>
      <c r="T642" s="11"/>
      <c r="U642" s="11"/>
      <c r="V642" s="11"/>
      <c r="W642" s="11"/>
      <c r="X642" s="11"/>
      <c r="Y642" s="11"/>
    </row>
    <row r="643" spans="1:25" ht="19.5" customHeight="1">
      <c r="A643" s="28">
        <v>643</v>
      </c>
      <c r="B643" s="10"/>
      <c r="C643" s="351">
        <v>3130</v>
      </c>
      <c r="D643" s="85"/>
      <c r="E643" s="394"/>
      <c r="F643" s="133"/>
      <c r="G643" s="133"/>
      <c r="H643" s="133"/>
      <c r="I643" s="133"/>
      <c r="J643" s="30">
        <f t="shared" si="252"/>
        <v>0</v>
      </c>
      <c r="K643" s="11"/>
      <c r="L643" s="11"/>
      <c r="M643" s="10"/>
      <c r="N643" s="10"/>
      <c r="O643" s="10"/>
      <c r="P643" s="10"/>
      <c r="Q643" s="10"/>
      <c r="R643" s="10"/>
      <c r="S643" s="10"/>
      <c r="T643" s="11"/>
      <c r="U643" s="11"/>
      <c r="V643" s="11"/>
      <c r="W643" s="11"/>
      <c r="X643" s="11"/>
      <c r="Y643" s="11"/>
    </row>
    <row r="644" spans="1:25" ht="19.5" customHeight="1">
      <c r="A644" s="28">
        <v>644</v>
      </c>
      <c r="B644" s="74"/>
      <c r="C644" s="351">
        <v>3140</v>
      </c>
      <c r="D644" s="85"/>
      <c r="E644" s="394"/>
      <c r="F644" s="133"/>
      <c r="G644" s="133"/>
      <c r="H644" s="133"/>
      <c r="I644" s="133"/>
      <c r="J644" s="133">
        <f t="shared" si="252"/>
        <v>0</v>
      </c>
      <c r="K644" s="396" t="s">
        <v>279</v>
      </c>
      <c r="L644" s="86"/>
      <c r="M644" s="10"/>
      <c r="N644" s="10"/>
      <c r="O644" s="10"/>
      <c r="P644" s="10"/>
      <c r="Q644" s="10"/>
      <c r="R644" s="10"/>
      <c r="S644" s="10"/>
      <c r="T644" s="11"/>
      <c r="U644" s="11"/>
      <c r="V644" s="11"/>
      <c r="W644" s="11"/>
      <c r="X644" s="11"/>
      <c r="Y644" s="11"/>
    </row>
    <row r="645" spans="1:25" ht="19.5" customHeight="1">
      <c r="A645" s="28">
        <v>645</v>
      </c>
      <c r="B645" s="10"/>
      <c r="C645" s="351">
        <v>3150</v>
      </c>
      <c r="D645" s="85"/>
      <c r="E645" s="394"/>
      <c r="F645" s="133"/>
      <c r="G645" s="133"/>
      <c r="H645" s="133"/>
      <c r="I645" s="133"/>
      <c r="J645" s="133">
        <f t="shared" si="252"/>
        <v>0</v>
      </c>
      <c r="K645" s="345"/>
      <c r="L645" s="10"/>
      <c r="M645" s="10"/>
      <c r="N645" s="10"/>
      <c r="O645" s="10"/>
      <c r="P645" s="10"/>
      <c r="Q645" s="10"/>
      <c r="R645" s="10"/>
      <c r="S645" s="10"/>
      <c r="T645" s="11"/>
      <c r="U645" s="11"/>
      <c r="V645" s="11"/>
      <c r="W645" s="11"/>
      <c r="X645" s="11"/>
      <c r="Y645" s="11"/>
    </row>
    <row r="646" spans="1:25" ht="19.5" customHeight="1">
      <c r="A646" s="28">
        <v>646</v>
      </c>
      <c r="B646" s="74"/>
      <c r="C646" s="351">
        <v>3160</v>
      </c>
      <c r="D646" s="85"/>
      <c r="E646" s="394"/>
      <c r="F646" s="133"/>
      <c r="G646" s="133"/>
      <c r="H646" s="133"/>
      <c r="I646" s="133"/>
      <c r="J646" s="30">
        <f t="shared" si="252"/>
        <v>0</v>
      </c>
      <c r="K646" s="87" t="s">
        <v>280</v>
      </c>
      <c r="L646" s="86"/>
      <c r="M646" s="10"/>
      <c r="N646" s="10"/>
      <c r="O646" s="10"/>
      <c r="P646" s="10"/>
      <c r="Q646" s="10"/>
      <c r="R646" s="10"/>
      <c r="S646" s="10"/>
      <c r="T646" s="11"/>
      <c r="U646" s="11"/>
      <c r="V646" s="11"/>
      <c r="W646" s="11"/>
      <c r="X646" s="11"/>
      <c r="Y646" s="11"/>
    </row>
    <row r="647" spans="1:25" ht="19.5" customHeight="1">
      <c r="A647" s="28">
        <v>647</v>
      </c>
      <c r="B647" s="10"/>
      <c r="C647" s="351">
        <v>3170</v>
      </c>
      <c r="D647" s="85"/>
      <c r="E647" s="394"/>
      <c r="F647" s="133"/>
      <c r="G647" s="133"/>
      <c r="H647" s="133"/>
      <c r="I647" s="133"/>
      <c r="J647" s="133">
        <f t="shared" si="252"/>
        <v>0</v>
      </c>
      <c r="K647" s="345"/>
      <c r="L647" s="10"/>
      <c r="M647" s="10"/>
      <c r="N647" s="10"/>
      <c r="O647" s="10"/>
      <c r="P647" s="10"/>
      <c r="Q647" s="10"/>
      <c r="R647" s="10"/>
      <c r="S647" s="10"/>
      <c r="T647" s="11"/>
      <c r="U647" s="11"/>
      <c r="V647" s="11"/>
      <c r="W647" s="11"/>
      <c r="X647" s="11"/>
      <c r="Y647" s="11"/>
    </row>
    <row r="648" spans="1:25" ht="19.5" customHeight="1">
      <c r="A648" s="28">
        <v>648</v>
      </c>
      <c r="B648" s="10"/>
      <c r="C648" s="351">
        <v>3180</v>
      </c>
      <c r="D648" s="85"/>
      <c r="E648" s="394"/>
      <c r="F648" s="133"/>
      <c r="G648" s="133"/>
      <c r="H648" s="133"/>
      <c r="I648" s="133"/>
      <c r="J648" s="133">
        <f t="shared" si="252"/>
        <v>0</v>
      </c>
      <c r="K648" s="345"/>
      <c r="L648" s="10"/>
      <c r="M648" s="10"/>
      <c r="N648" s="10"/>
      <c r="O648" s="10"/>
      <c r="P648" s="10"/>
      <c r="Q648" s="10"/>
      <c r="R648" s="10"/>
      <c r="S648" s="10"/>
      <c r="T648" s="11"/>
      <c r="U648" s="11"/>
      <c r="V648" s="11"/>
      <c r="W648" s="11"/>
      <c r="X648" s="11"/>
      <c r="Y648" s="11"/>
    </row>
    <row r="649" spans="1:25" ht="19.5" customHeight="1">
      <c r="A649" s="28">
        <v>649</v>
      </c>
      <c r="B649" s="10"/>
      <c r="C649" s="351">
        <v>3190</v>
      </c>
      <c r="D649" s="85"/>
      <c r="E649" s="394"/>
      <c r="F649" s="133"/>
      <c r="G649" s="133"/>
      <c r="H649" s="133"/>
      <c r="I649" s="133"/>
      <c r="J649" s="133">
        <f t="shared" si="252"/>
        <v>0</v>
      </c>
      <c r="K649" s="345"/>
      <c r="L649" s="10"/>
      <c r="M649" s="10"/>
      <c r="N649" s="10"/>
      <c r="O649" s="10"/>
      <c r="P649" s="10"/>
      <c r="Q649" s="10"/>
      <c r="R649" s="10"/>
      <c r="S649" s="10"/>
      <c r="T649" s="11"/>
      <c r="U649" s="11"/>
      <c r="V649" s="11"/>
      <c r="W649" s="11"/>
      <c r="X649" s="11"/>
      <c r="Y649" s="11"/>
    </row>
    <row r="650" spans="1:25" ht="19.5" customHeight="1">
      <c r="A650" s="28">
        <v>650</v>
      </c>
      <c r="B650" s="10"/>
      <c r="C650" s="351">
        <v>3200</v>
      </c>
      <c r="D650" s="85"/>
      <c r="E650" s="394"/>
      <c r="F650" s="133"/>
      <c r="G650" s="133"/>
      <c r="H650" s="133"/>
      <c r="I650" s="133"/>
      <c r="J650" s="133">
        <f t="shared" si="252"/>
        <v>0</v>
      </c>
      <c r="K650" s="345"/>
      <c r="L650" s="10"/>
      <c r="M650" s="10"/>
      <c r="N650" s="10"/>
      <c r="O650" s="10"/>
      <c r="P650" s="10"/>
      <c r="Q650" s="10"/>
      <c r="R650" s="11"/>
      <c r="S650" s="11"/>
      <c r="T650" s="11"/>
      <c r="U650" s="11"/>
      <c r="V650" s="11"/>
      <c r="W650" s="11"/>
      <c r="X650" s="11"/>
      <c r="Y650" s="11"/>
    </row>
    <row r="651" spans="1:25" ht="19.5" customHeight="1">
      <c r="A651" s="28">
        <v>651</v>
      </c>
      <c r="B651" s="10"/>
      <c r="C651" s="351">
        <v>3210</v>
      </c>
      <c r="D651" s="85"/>
      <c r="E651" s="394"/>
      <c r="F651" s="133"/>
      <c r="G651" s="133"/>
      <c r="H651" s="133"/>
      <c r="I651" s="133"/>
      <c r="J651" s="133">
        <f t="shared" si="252"/>
        <v>0</v>
      </c>
      <c r="K651" s="345"/>
      <c r="L651" s="10"/>
      <c r="M651" s="10"/>
      <c r="N651" s="10"/>
      <c r="O651" s="10"/>
      <c r="P651" s="10"/>
      <c r="Q651" s="10"/>
      <c r="R651" s="11"/>
      <c r="S651" s="11"/>
      <c r="T651" s="11"/>
      <c r="U651" s="11"/>
      <c r="V651" s="11"/>
      <c r="W651" s="11"/>
      <c r="X651" s="11"/>
      <c r="Y651" s="11"/>
    </row>
    <row r="652" spans="1:25" ht="19.5" customHeight="1">
      <c r="A652" s="28">
        <v>652</v>
      </c>
      <c r="B652" s="10"/>
      <c r="C652" s="351">
        <v>3220</v>
      </c>
      <c r="D652" s="85"/>
      <c r="E652" s="394"/>
      <c r="F652" s="133"/>
      <c r="G652" s="133"/>
      <c r="H652" s="133"/>
      <c r="I652" s="133"/>
      <c r="J652" s="133">
        <f t="shared" si="252"/>
        <v>0</v>
      </c>
      <c r="K652" s="345"/>
      <c r="L652" s="10"/>
      <c r="M652" s="10"/>
      <c r="N652" s="10"/>
      <c r="O652" s="10"/>
      <c r="P652" s="10"/>
      <c r="Q652" s="10"/>
      <c r="R652" s="11"/>
      <c r="S652" s="11"/>
      <c r="T652" s="11"/>
      <c r="U652" s="11"/>
      <c r="V652" s="11"/>
      <c r="W652" s="11"/>
      <c r="X652" s="11"/>
      <c r="Y652" s="11"/>
    </row>
    <row r="653" spans="1:25" ht="19.5" customHeight="1">
      <c r="A653" s="28">
        <v>653</v>
      </c>
      <c r="B653" s="10"/>
      <c r="C653" s="351">
        <v>3230</v>
      </c>
      <c r="D653" s="85"/>
      <c r="E653" s="394"/>
      <c r="F653" s="133"/>
      <c r="G653" s="133"/>
      <c r="H653" s="133"/>
      <c r="I653" s="133"/>
      <c r="J653" s="133">
        <f t="shared" si="252"/>
        <v>0</v>
      </c>
      <c r="K653" s="345"/>
      <c r="L653" s="10"/>
      <c r="M653" s="10"/>
      <c r="N653" s="10"/>
      <c r="O653" s="10"/>
      <c r="P653" s="10"/>
      <c r="Q653" s="10"/>
      <c r="R653" s="11"/>
      <c r="S653" s="11"/>
      <c r="T653" s="11"/>
      <c r="U653" s="11"/>
      <c r="V653" s="11"/>
      <c r="W653" s="11"/>
      <c r="X653" s="11"/>
      <c r="Y653" s="11"/>
    </row>
    <row r="654" spans="1:25" ht="19.5" customHeight="1">
      <c r="A654" s="28">
        <v>654</v>
      </c>
      <c r="B654" s="10"/>
      <c r="C654" s="351">
        <v>3240</v>
      </c>
      <c r="D654" s="85"/>
      <c r="E654" s="394"/>
      <c r="F654" s="133"/>
      <c r="G654" s="133"/>
      <c r="H654" s="133"/>
      <c r="I654" s="133"/>
      <c r="J654" s="133">
        <f t="shared" si="252"/>
        <v>0</v>
      </c>
      <c r="K654" s="345"/>
      <c r="L654" s="10"/>
      <c r="M654" s="10"/>
      <c r="N654" s="10"/>
      <c r="O654" s="10"/>
      <c r="P654" s="10"/>
      <c r="Q654" s="10"/>
      <c r="R654" s="11"/>
      <c r="S654" s="11"/>
      <c r="T654" s="11"/>
      <c r="U654" s="11"/>
      <c r="V654" s="11"/>
      <c r="W654" s="11"/>
      <c r="X654" s="11"/>
      <c r="Y654" s="11"/>
    </row>
    <row r="655" spans="1:25" ht="19.5" customHeight="1">
      <c r="A655" s="28">
        <v>655</v>
      </c>
      <c r="B655" s="10"/>
      <c r="C655" s="351">
        <v>3250</v>
      </c>
      <c r="D655" s="85"/>
      <c r="E655" s="394"/>
      <c r="F655" s="133"/>
      <c r="G655" s="133"/>
      <c r="H655" s="133"/>
      <c r="I655" s="133"/>
      <c r="J655" s="133">
        <f t="shared" si="252"/>
        <v>0</v>
      </c>
      <c r="K655" s="345"/>
      <c r="L655" s="10"/>
      <c r="M655" s="10"/>
      <c r="N655" s="10"/>
      <c r="O655" s="10"/>
      <c r="P655" s="10"/>
      <c r="Q655" s="10"/>
      <c r="R655" s="11"/>
      <c r="S655" s="11"/>
      <c r="T655" s="11"/>
      <c r="U655" s="11"/>
      <c r="V655" s="11"/>
      <c r="W655" s="11"/>
      <c r="X655" s="11"/>
      <c r="Y655" s="11"/>
    </row>
    <row r="656" spans="1:25" ht="19.5" customHeight="1">
      <c r="A656" s="28">
        <v>656</v>
      </c>
      <c r="B656" s="10"/>
      <c r="C656" s="351">
        <v>3260</v>
      </c>
      <c r="D656" s="85"/>
      <c r="E656" s="394"/>
      <c r="F656" s="133"/>
      <c r="G656" s="133"/>
      <c r="H656" s="133"/>
      <c r="I656" s="133"/>
      <c r="J656" s="133">
        <f t="shared" si="252"/>
        <v>0</v>
      </c>
      <c r="K656" s="345"/>
      <c r="L656" s="10"/>
      <c r="M656" s="10"/>
      <c r="N656" s="10"/>
      <c r="O656" s="10"/>
      <c r="P656" s="10"/>
      <c r="Q656" s="10"/>
      <c r="R656" s="11"/>
      <c r="S656" s="11"/>
      <c r="T656" s="11"/>
      <c r="U656" s="11"/>
      <c r="V656" s="11"/>
      <c r="W656" s="11"/>
      <c r="X656" s="11"/>
      <c r="Y656" s="11"/>
    </row>
    <row r="657" spans="1:25" ht="19.5" customHeight="1">
      <c r="A657" s="28">
        <v>657</v>
      </c>
      <c r="B657" s="10"/>
      <c r="C657" s="351">
        <v>3270</v>
      </c>
      <c r="D657" s="85"/>
      <c r="E657" s="394"/>
      <c r="F657" s="133"/>
      <c r="G657" s="133"/>
      <c r="H657" s="133"/>
      <c r="I657" s="133"/>
      <c r="J657" s="133">
        <f t="shared" si="252"/>
        <v>0</v>
      </c>
      <c r="K657" s="345"/>
      <c r="L657" s="10"/>
      <c r="M657" s="10"/>
      <c r="N657" s="10"/>
      <c r="O657" s="10"/>
      <c r="P657" s="10"/>
      <c r="Q657" s="10"/>
      <c r="R657" s="11"/>
      <c r="S657" s="11"/>
      <c r="T657" s="11"/>
      <c r="U657" s="11"/>
      <c r="V657" s="11"/>
      <c r="W657" s="11"/>
      <c r="X657" s="11"/>
      <c r="Y657" s="11"/>
    </row>
    <row r="658" spans="1:25" ht="19.5" customHeight="1">
      <c r="A658" s="28">
        <v>658</v>
      </c>
      <c r="B658" s="10"/>
      <c r="C658" s="351">
        <v>3280</v>
      </c>
      <c r="D658" s="85"/>
      <c r="E658" s="394"/>
      <c r="F658" s="133"/>
      <c r="G658" s="133"/>
      <c r="H658" s="133"/>
      <c r="I658" s="133"/>
      <c r="J658" s="133">
        <f t="shared" si="252"/>
        <v>0</v>
      </c>
      <c r="K658" s="345"/>
      <c r="L658" s="10"/>
      <c r="M658" s="10"/>
      <c r="N658" s="10"/>
      <c r="O658" s="10"/>
      <c r="P658" s="10"/>
      <c r="Q658" s="10"/>
      <c r="R658" s="11"/>
      <c r="S658" s="11"/>
      <c r="T658" s="11"/>
      <c r="U658" s="11"/>
      <c r="V658" s="11"/>
      <c r="W658" s="11"/>
      <c r="X658" s="11"/>
      <c r="Y658" s="11"/>
    </row>
    <row r="659" spans="1:25" ht="19.5" customHeight="1">
      <c r="A659" s="28">
        <v>659</v>
      </c>
      <c r="B659" s="10"/>
      <c r="C659" s="351">
        <v>3290</v>
      </c>
      <c r="D659" s="85"/>
      <c r="E659" s="397"/>
      <c r="F659" s="133"/>
      <c r="G659" s="133"/>
      <c r="H659" s="133"/>
      <c r="I659" s="133"/>
      <c r="J659" s="133">
        <f t="shared" si="252"/>
        <v>0</v>
      </c>
      <c r="K659" s="345"/>
      <c r="L659" s="10"/>
      <c r="M659" s="10"/>
      <c r="N659" s="10"/>
      <c r="O659" s="10"/>
      <c r="P659" s="10"/>
      <c r="Q659" s="10"/>
      <c r="R659" s="11"/>
      <c r="S659" s="11"/>
      <c r="T659" s="11"/>
      <c r="U659" s="11"/>
      <c r="V659" s="11"/>
      <c r="W659" s="11"/>
      <c r="X659" s="11"/>
      <c r="Y659" s="11"/>
    </row>
    <row r="660" spans="1:25" ht="19.5" customHeight="1">
      <c r="A660" s="28">
        <v>660</v>
      </c>
      <c r="B660" s="10"/>
      <c r="C660" s="351">
        <v>3300</v>
      </c>
      <c r="D660" s="85"/>
      <c r="E660" s="397"/>
      <c r="F660" s="133"/>
      <c r="G660" s="133"/>
      <c r="H660" s="133"/>
      <c r="I660" s="133"/>
      <c r="J660" s="133">
        <f t="shared" si="252"/>
        <v>0</v>
      </c>
      <c r="K660" s="345"/>
      <c r="L660" s="10"/>
      <c r="M660" s="10"/>
      <c r="N660" s="10"/>
      <c r="O660" s="10"/>
      <c r="P660" s="10"/>
      <c r="Q660" s="10"/>
      <c r="R660" s="11"/>
      <c r="S660" s="11"/>
      <c r="T660" s="11"/>
      <c r="U660" s="11"/>
      <c r="V660" s="11"/>
      <c r="W660" s="11"/>
      <c r="X660" s="11"/>
      <c r="Y660" s="11"/>
    </row>
    <row r="661" spans="1:25" ht="19.5" customHeight="1">
      <c r="A661" s="28">
        <v>661</v>
      </c>
      <c r="B661" s="10"/>
      <c r="C661" s="351">
        <v>3310</v>
      </c>
      <c r="D661" s="85"/>
      <c r="E661" s="397"/>
      <c r="F661" s="133"/>
      <c r="G661" s="133"/>
      <c r="H661" s="133"/>
      <c r="I661" s="133"/>
      <c r="J661" s="133">
        <f t="shared" si="252"/>
        <v>0</v>
      </c>
      <c r="K661" s="345"/>
      <c r="L661" s="10"/>
      <c r="M661" s="10"/>
      <c r="N661" s="10"/>
      <c r="O661" s="10"/>
      <c r="P661" s="10"/>
      <c r="Q661" s="10"/>
      <c r="R661" s="11"/>
      <c r="S661" s="11"/>
      <c r="T661" s="11"/>
      <c r="U661" s="11"/>
      <c r="V661" s="11"/>
      <c r="W661" s="11"/>
      <c r="X661" s="11"/>
      <c r="Y661" s="11"/>
    </row>
    <row r="662" spans="1:25" ht="19.5" customHeight="1">
      <c r="A662" s="28">
        <v>662</v>
      </c>
      <c r="B662" s="10"/>
      <c r="C662" s="351">
        <v>3320</v>
      </c>
      <c r="D662" s="85"/>
      <c r="E662" s="397"/>
      <c r="F662" s="133"/>
      <c r="G662" s="133"/>
      <c r="H662" s="133"/>
      <c r="I662" s="133"/>
      <c r="J662" s="133">
        <f t="shared" si="252"/>
        <v>0</v>
      </c>
      <c r="K662" s="345"/>
      <c r="L662" s="10"/>
      <c r="M662" s="10"/>
      <c r="N662" s="10"/>
      <c r="O662" s="10"/>
      <c r="P662" s="10"/>
      <c r="Q662" s="10"/>
      <c r="R662" s="11"/>
      <c r="S662" s="11"/>
      <c r="T662" s="11"/>
      <c r="U662" s="11"/>
      <c r="V662" s="11"/>
      <c r="W662" s="11"/>
      <c r="X662" s="11"/>
      <c r="Y662" s="11"/>
    </row>
    <row r="663" spans="1:25" ht="19.5" customHeight="1">
      <c r="A663" s="28">
        <v>663</v>
      </c>
      <c r="B663" s="10"/>
      <c r="C663" s="351">
        <v>3330</v>
      </c>
      <c r="D663" s="85"/>
      <c r="E663" s="397"/>
      <c r="F663" s="133"/>
      <c r="G663" s="133"/>
      <c r="H663" s="133"/>
      <c r="I663" s="133"/>
      <c r="J663" s="133">
        <f t="shared" si="252"/>
        <v>0</v>
      </c>
      <c r="K663" s="345"/>
      <c r="L663" s="10"/>
      <c r="M663" s="10"/>
      <c r="N663" s="10"/>
      <c r="O663" s="10"/>
      <c r="P663" s="10"/>
      <c r="Q663" s="10"/>
      <c r="R663" s="11"/>
      <c r="S663" s="11"/>
      <c r="T663" s="11"/>
      <c r="U663" s="11"/>
      <c r="V663" s="11"/>
      <c r="W663" s="11"/>
      <c r="X663" s="11"/>
      <c r="Y663" s="11"/>
    </row>
    <row r="664" spans="1:25" ht="19.5" customHeight="1">
      <c r="A664" s="28">
        <v>664</v>
      </c>
      <c r="B664" s="10"/>
      <c r="C664" s="351">
        <v>3340</v>
      </c>
      <c r="D664" s="85"/>
      <c r="E664" s="397"/>
      <c r="F664" s="133"/>
      <c r="G664" s="133"/>
      <c r="H664" s="133"/>
      <c r="I664" s="133"/>
      <c r="J664" s="133">
        <f t="shared" si="252"/>
        <v>0</v>
      </c>
      <c r="K664" s="345"/>
      <c r="L664" s="10"/>
      <c r="M664" s="10"/>
      <c r="N664" s="10"/>
      <c r="O664" s="10"/>
      <c r="P664" s="10"/>
      <c r="Q664" s="10"/>
      <c r="R664" s="11"/>
      <c r="S664" s="11"/>
      <c r="T664" s="11"/>
      <c r="U664" s="11"/>
      <c r="V664" s="11"/>
      <c r="W664" s="11"/>
      <c r="X664" s="11"/>
      <c r="Y664" s="11"/>
    </row>
    <row r="665" spans="1:25" ht="19.5" customHeight="1">
      <c r="A665" s="28">
        <v>665</v>
      </c>
      <c r="B665" s="10"/>
      <c r="C665" s="351">
        <v>3350</v>
      </c>
      <c r="D665" s="85"/>
      <c r="E665" s="397"/>
      <c r="F665" s="133"/>
      <c r="G665" s="133"/>
      <c r="H665" s="133"/>
      <c r="I665" s="133"/>
      <c r="J665" s="133">
        <f t="shared" si="252"/>
        <v>0</v>
      </c>
      <c r="K665" s="398" t="s">
        <v>281</v>
      </c>
      <c r="L665" s="10"/>
      <c r="M665" s="10"/>
      <c r="N665" s="10"/>
      <c r="O665" s="10"/>
      <c r="P665" s="10"/>
      <c r="Q665" s="10"/>
      <c r="R665" s="11"/>
      <c r="S665" s="11"/>
      <c r="T665" s="11"/>
      <c r="U665" s="11"/>
      <c r="V665" s="11"/>
      <c r="W665" s="11"/>
      <c r="X665" s="11"/>
      <c r="Y665" s="11"/>
    </row>
    <row r="666" spans="1:25" ht="19.5" customHeight="1">
      <c r="A666" s="28">
        <v>666</v>
      </c>
      <c r="B666" s="350"/>
      <c r="C666" s="351">
        <v>3360</v>
      </c>
      <c r="D666" s="85"/>
      <c r="E666" s="397"/>
      <c r="F666" s="133"/>
      <c r="G666" s="133"/>
      <c r="H666" s="133"/>
      <c r="I666" s="133"/>
      <c r="J666" s="133">
        <f t="shared" si="252"/>
        <v>0</v>
      </c>
      <c r="K666" s="398" t="s">
        <v>282</v>
      </c>
      <c r="L666" s="10"/>
      <c r="M666" s="10"/>
      <c r="N666" s="10"/>
      <c r="O666" s="10"/>
      <c r="P666" s="10"/>
      <c r="Q666" s="10"/>
      <c r="R666" s="11"/>
      <c r="S666" s="11"/>
      <c r="T666" s="11"/>
      <c r="U666" s="11"/>
      <c r="V666" s="11"/>
      <c r="W666" s="11"/>
      <c r="X666" s="11"/>
      <c r="Y666" s="11"/>
    </row>
    <row r="667" spans="1:25" ht="19.5" customHeight="1">
      <c r="A667" s="28">
        <v>667</v>
      </c>
      <c r="B667" s="10"/>
      <c r="C667" s="399">
        <v>3370</v>
      </c>
      <c r="D667" s="400" t="s">
        <v>283</v>
      </c>
      <c r="E667" s="54"/>
      <c r="F667" s="358">
        <f t="shared" ref="F667:I667" si="253">ROUND(SUM(F640:F666),0)</f>
        <v>0</v>
      </c>
      <c r="G667" s="358">
        <f t="shared" si="253"/>
        <v>0</v>
      </c>
      <c r="H667" s="358">
        <f t="shared" si="253"/>
        <v>0</v>
      </c>
      <c r="I667" s="358">
        <f t="shared" si="253"/>
        <v>0</v>
      </c>
      <c r="J667" s="30">
        <f t="shared" si="252"/>
        <v>0</v>
      </c>
      <c r="K667" s="46">
        <f>IF($C$7&gt;900,0,ROUND(J667-J15,0))</f>
        <v>0</v>
      </c>
      <c r="L667" s="10"/>
      <c r="M667" s="10"/>
      <c r="N667" s="10"/>
      <c r="O667" s="10"/>
      <c r="P667" s="10"/>
      <c r="Q667" s="10"/>
      <c r="R667" s="11"/>
      <c r="S667" s="11"/>
      <c r="T667" s="11"/>
      <c r="U667" s="11"/>
      <c r="V667" s="11"/>
      <c r="W667" s="11"/>
      <c r="X667" s="11"/>
      <c r="Y667" s="11"/>
    </row>
    <row r="668" spans="1:25" ht="19.5" customHeight="1">
      <c r="A668" s="28"/>
      <c r="B668" s="10"/>
      <c r="C668" s="10"/>
      <c r="D668" s="23"/>
      <c r="E668" s="88"/>
      <c r="F668" s="10"/>
      <c r="G668" s="10"/>
      <c r="H668" s="10"/>
      <c r="I668" s="10"/>
      <c r="J668" s="10"/>
      <c r="K668" s="23"/>
      <c r="L668" s="10"/>
      <c r="M668" s="10"/>
      <c r="N668" s="10"/>
      <c r="O668" s="10"/>
      <c r="P668" s="10"/>
      <c r="Q668" s="10"/>
      <c r="R668" s="11"/>
      <c r="S668" s="11"/>
      <c r="T668" s="11"/>
      <c r="U668" s="11"/>
      <c r="V668" s="11"/>
      <c r="W668" s="11"/>
      <c r="X668" s="11"/>
      <c r="Y668" s="11"/>
    </row>
    <row r="669" spans="1:25" ht="19.5" customHeight="1">
      <c r="A669" s="28"/>
      <c r="B669" s="10"/>
      <c r="C669" s="10"/>
      <c r="D669" s="23"/>
      <c r="E669" s="88"/>
      <c r="F669" s="10"/>
      <c r="G669" s="10"/>
      <c r="H669" s="10"/>
      <c r="I669" s="10"/>
      <c r="J669" s="10"/>
      <c r="K669" s="23"/>
      <c r="L669" s="10"/>
      <c r="M669" s="10"/>
      <c r="N669" s="10"/>
      <c r="O669" s="10"/>
      <c r="P669" s="10"/>
      <c r="Q669" s="10"/>
      <c r="R669" s="11"/>
      <c r="S669" s="11"/>
      <c r="T669" s="11"/>
      <c r="U669" s="11"/>
      <c r="V669" s="11"/>
      <c r="W669" s="11"/>
      <c r="X669" s="11"/>
      <c r="Y669" s="11"/>
    </row>
    <row r="670" spans="1:25" ht="19.5" customHeight="1">
      <c r="A670" s="28"/>
      <c r="B670" s="10"/>
      <c r="C670" s="10"/>
      <c r="D670" s="390" t="s">
        <v>284</v>
      </c>
      <c r="E670" s="344" t="s">
        <v>19</v>
      </c>
      <c r="F670" s="344" t="s">
        <v>20</v>
      </c>
      <c r="G670" s="344">
        <v>3</v>
      </c>
      <c r="H670" s="344">
        <v>4</v>
      </c>
      <c r="I670" s="344">
        <v>5</v>
      </c>
      <c r="J670" s="25">
        <v>6</v>
      </c>
      <c r="K670" s="89">
        <v>7</v>
      </c>
      <c r="L670" s="10"/>
      <c r="M670" s="10"/>
      <c r="N670" s="10"/>
      <c r="O670" s="11"/>
      <c r="P670" s="11"/>
      <c r="Q670" s="11"/>
      <c r="R670" s="11"/>
      <c r="S670" s="11"/>
      <c r="T670" s="11"/>
      <c r="U670" s="11"/>
      <c r="V670" s="11"/>
      <c r="W670" s="11"/>
      <c r="X670" s="11"/>
      <c r="Y670" s="11"/>
    </row>
    <row r="671" spans="1:25" ht="19.5" customHeight="1">
      <c r="A671" s="28"/>
      <c r="B671" s="10"/>
      <c r="C671" s="10"/>
      <c r="D671" s="390" t="s">
        <v>285</v>
      </c>
      <c r="E671" s="391"/>
      <c r="F671" s="391"/>
      <c r="G671" s="83"/>
      <c r="H671" s="90"/>
      <c r="I671" s="391"/>
      <c r="J671" s="401"/>
      <c r="K671" s="90"/>
      <c r="L671" s="10"/>
      <c r="M671" s="10"/>
      <c r="N671" s="10"/>
      <c r="O671" s="11"/>
      <c r="P671" s="11"/>
      <c r="Q671" s="11"/>
      <c r="R671" s="11"/>
      <c r="S671" s="11"/>
      <c r="T671" s="11"/>
      <c r="U671" s="11"/>
      <c r="V671" s="11"/>
      <c r="W671" s="11"/>
      <c r="X671" s="11"/>
      <c r="Y671" s="11"/>
    </row>
    <row r="672" spans="1:25" ht="19.5" customHeight="1">
      <c r="A672" s="28"/>
      <c r="B672" s="10"/>
      <c r="C672" s="10"/>
      <c r="D672" s="11"/>
      <c r="E672" s="84"/>
      <c r="F672" s="84"/>
      <c r="G672" s="26" t="s">
        <v>22</v>
      </c>
      <c r="H672" s="91"/>
      <c r="I672" s="84"/>
      <c r="J672" s="402"/>
      <c r="K672" s="91" t="s">
        <v>267</v>
      </c>
      <c r="L672" s="10"/>
      <c r="M672" s="10"/>
      <c r="N672" s="10"/>
      <c r="O672" s="11"/>
      <c r="P672" s="11"/>
      <c r="Q672" s="11"/>
      <c r="R672" s="11"/>
      <c r="S672" s="11"/>
      <c r="T672" s="11"/>
      <c r="U672" s="11"/>
      <c r="V672" s="11"/>
      <c r="W672" s="11"/>
      <c r="X672" s="11"/>
      <c r="Y672" s="11"/>
    </row>
    <row r="673" spans="1:25" ht="19.5" customHeight="1">
      <c r="A673" s="28"/>
      <c r="B673" s="10"/>
      <c r="C673" s="10"/>
      <c r="D673" s="350"/>
      <c r="E673" s="84" t="s">
        <v>23</v>
      </c>
      <c r="F673" s="84" t="s">
        <v>24</v>
      </c>
      <c r="G673" s="348" t="s">
        <v>25</v>
      </c>
      <c r="H673" s="91" t="s">
        <v>26</v>
      </c>
      <c r="I673" s="84" t="s">
        <v>27</v>
      </c>
      <c r="J673" s="402"/>
      <c r="K673" s="91" t="s">
        <v>286</v>
      </c>
      <c r="L673" s="10"/>
      <c r="M673" s="10"/>
      <c r="N673" s="10"/>
      <c r="O673" s="11"/>
      <c r="P673" s="11"/>
      <c r="Q673" s="11"/>
      <c r="R673" s="11"/>
      <c r="S673" s="11"/>
      <c r="T673" s="11"/>
      <c r="U673" s="11"/>
      <c r="V673" s="11"/>
      <c r="W673" s="11"/>
      <c r="X673" s="11"/>
      <c r="Y673" s="11"/>
    </row>
    <row r="674" spans="1:25" ht="19.5" customHeight="1">
      <c r="A674" s="28"/>
      <c r="B674" s="10"/>
      <c r="C674" s="10"/>
      <c r="D674" s="390" t="s">
        <v>287</v>
      </c>
      <c r="E674" s="92" t="s">
        <v>29</v>
      </c>
      <c r="F674" s="92" t="s">
        <v>30</v>
      </c>
      <c r="G674" s="27" t="s">
        <v>31</v>
      </c>
      <c r="H674" s="92" t="s">
        <v>32</v>
      </c>
      <c r="I674" s="92" t="s">
        <v>33</v>
      </c>
      <c r="J674" s="92" t="s">
        <v>34</v>
      </c>
      <c r="K674" s="403" t="s">
        <v>288</v>
      </c>
      <c r="L674" s="10"/>
      <c r="M674" s="10"/>
      <c r="N674" s="10"/>
      <c r="O674" s="11"/>
      <c r="P674" s="11"/>
      <c r="Q674" s="11"/>
      <c r="R674" s="11"/>
      <c r="S674" s="11"/>
      <c r="T674" s="11"/>
      <c r="U674" s="11"/>
      <c r="V674" s="11"/>
      <c r="W674" s="11"/>
      <c r="X674" s="11"/>
      <c r="Y674" s="11"/>
    </row>
    <row r="675" spans="1:25" ht="19.5" customHeight="1">
      <c r="A675" s="28"/>
      <c r="B675" s="10"/>
      <c r="C675" s="10"/>
      <c r="D675" s="23" t="s">
        <v>97</v>
      </c>
      <c r="E675" s="10"/>
      <c r="F675" s="10"/>
      <c r="G675" s="10"/>
      <c r="H675" s="10"/>
      <c r="I675" s="10"/>
      <c r="J675" s="10"/>
      <c r="K675" s="10"/>
      <c r="L675" s="10"/>
      <c r="M675" s="28"/>
      <c r="N675" s="10"/>
      <c r="O675" s="11"/>
      <c r="P675" s="11"/>
      <c r="Q675" s="11"/>
      <c r="R675" s="11"/>
      <c r="S675" s="11"/>
      <c r="T675" s="11"/>
      <c r="U675" s="11"/>
      <c r="V675" s="11"/>
      <c r="W675" s="11"/>
      <c r="X675" s="11"/>
      <c r="Y675" s="11"/>
    </row>
    <row r="676" spans="1:25" ht="19.5" customHeight="1">
      <c r="A676" s="28">
        <v>676</v>
      </c>
      <c r="B676" s="350"/>
      <c r="C676" s="93">
        <v>3401</v>
      </c>
      <c r="D676" s="40" t="s">
        <v>89</v>
      </c>
      <c r="E676" s="40">
        <f ca="1">schedule3_total!C15</f>
        <v>120013</v>
      </c>
      <c r="F676" s="40">
        <f ca="1">schedule3_total!D15</f>
        <v>139500</v>
      </c>
      <c r="G676" s="40">
        <f ca="1">schedule3_total!E15</f>
        <v>0</v>
      </c>
      <c r="H676" s="40">
        <f ca="1">schedule3_total!F15</f>
        <v>0</v>
      </c>
      <c r="I676" s="54"/>
      <c r="J676" s="40">
        <f ca="1">schedule3_total!H15</f>
        <v>259513</v>
      </c>
      <c r="K676" s="54"/>
      <c r="L676" s="10"/>
      <c r="M676" s="28"/>
      <c r="N676" s="10"/>
      <c r="O676" s="11"/>
      <c r="P676" s="11"/>
      <c r="Q676" s="11"/>
      <c r="R676" s="94"/>
      <c r="S676" s="10"/>
      <c r="T676" s="10"/>
      <c r="U676" s="10"/>
      <c r="V676" s="10"/>
      <c r="W676" s="10"/>
      <c r="X676" s="10"/>
      <c r="Y676" s="10"/>
    </row>
    <row r="677" spans="1:25" ht="19.5" customHeight="1">
      <c r="A677" s="28">
        <v>677</v>
      </c>
      <c r="B677" s="350"/>
      <c r="C677" s="93">
        <v>3402</v>
      </c>
      <c r="D677" s="40" t="s">
        <v>82</v>
      </c>
      <c r="E677" s="40">
        <f ca="1">schedule3_total!C16</f>
        <v>0</v>
      </c>
      <c r="F677" s="40">
        <f ca="1">schedule3_total!D16</f>
        <v>53631</v>
      </c>
      <c r="G677" s="40">
        <f ca="1">schedule3_total!E16</f>
        <v>0</v>
      </c>
      <c r="H677" s="40">
        <f ca="1">schedule3_total!F16</f>
        <v>0</v>
      </c>
      <c r="I677" s="54"/>
      <c r="J677" s="40">
        <f ca="1">schedule3_total!H16</f>
        <v>53631</v>
      </c>
      <c r="K677" s="54"/>
      <c r="L677" s="10"/>
      <c r="M677" s="28"/>
      <c r="N677" s="10"/>
      <c r="O677" s="11"/>
      <c r="P677" s="11"/>
      <c r="Q677" s="11"/>
      <c r="R677" s="94"/>
      <c r="S677" s="10"/>
      <c r="T677" s="10"/>
      <c r="U677" s="10"/>
      <c r="V677" s="10"/>
      <c r="W677" s="10"/>
      <c r="X677" s="10"/>
      <c r="Y677" s="10"/>
    </row>
    <row r="678" spans="1:25" ht="19.5" customHeight="1">
      <c r="A678" s="28">
        <v>678</v>
      </c>
      <c r="B678" s="350"/>
      <c r="C678" s="93">
        <v>3403</v>
      </c>
      <c r="D678" s="40" t="s">
        <v>83</v>
      </c>
      <c r="E678" s="40">
        <f ca="1">schedule3_total!C17</f>
        <v>0</v>
      </c>
      <c r="F678" s="40">
        <f ca="1">schedule3_total!D17</f>
        <v>0</v>
      </c>
      <c r="G678" s="40">
        <f ca="1">schedule3_total!E17</f>
        <v>0</v>
      </c>
      <c r="H678" s="40">
        <f ca="1">schedule3_total!F17</f>
        <v>0</v>
      </c>
      <c r="I678" s="54"/>
      <c r="J678" s="40">
        <f ca="1">schedule3_total!H17</f>
        <v>0</v>
      </c>
      <c r="K678" s="54"/>
      <c r="L678" s="10"/>
      <c r="M678" s="28"/>
      <c r="N678" s="10"/>
      <c r="O678" s="11"/>
      <c r="P678" s="11"/>
      <c r="Q678" s="11"/>
      <c r="R678" s="94"/>
      <c r="S678" s="10"/>
      <c r="T678" s="10"/>
      <c r="U678" s="10"/>
      <c r="V678" s="10"/>
      <c r="W678" s="10"/>
      <c r="X678" s="10"/>
      <c r="Y678" s="10"/>
    </row>
    <row r="679" spans="1:25" ht="19.5" customHeight="1">
      <c r="A679" s="28">
        <v>679</v>
      </c>
      <c r="B679" s="350"/>
      <c r="C679" s="93">
        <v>3404</v>
      </c>
      <c r="D679" s="40" t="s">
        <v>84</v>
      </c>
      <c r="E679" s="40">
        <f ca="1">schedule3_total!C18</f>
        <v>0</v>
      </c>
      <c r="F679" s="40">
        <f ca="1">schedule3_total!D18</f>
        <v>123833</v>
      </c>
      <c r="G679" s="40">
        <f ca="1">schedule3_total!E18</f>
        <v>0</v>
      </c>
      <c r="H679" s="40">
        <f ca="1">schedule3_total!F18</f>
        <v>0</v>
      </c>
      <c r="I679" s="54"/>
      <c r="J679" s="40">
        <f ca="1">schedule3_total!H18</f>
        <v>123833</v>
      </c>
      <c r="K679" s="54"/>
      <c r="L679" s="10"/>
      <c r="M679" s="28"/>
      <c r="N679" s="10"/>
      <c r="O679" s="11"/>
      <c r="P679" s="11"/>
      <c r="Q679" s="11"/>
      <c r="R679" s="94"/>
      <c r="S679" s="10"/>
      <c r="T679" s="10"/>
      <c r="U679" s="10"/>
      <c r="V679" s="10"/>
      <c r="W679" s="10"/>
      <c r="X679" s="10"/>
      <c r="Y679" s="10"/>
    </row>
    <row r="680" spans="1:25" ht="19.5" customHeight="1">
      <c r="A680" s="28">
        <v>680</v>
      </c>
      <c r="B680" s="350"/>
      <c r="C680" s="93">
        <v>3405</v>
      </c>
      <c r="D680" s="40" t="s">
        <v>85</v>
      </c>
      <c r="E680" s="40">
        <f ca="1">schedule3_total!C19</f>
        <v>38556.839999999997</v>
      </c>
      <c r="F680" s="40">
        <f ca="1">schedule3_total!D19</f>
        <v>3203</v>
      </c>
      <c r="G680" s="40">
        <f ca="1">schedule3_total!E19</f>
        <v>0</v>
      </c>
      <c r="H680" s="40">
        <f ca="1">schedule3_total!F19</f>
        <v>0</v>
      </c>
      <c r="I680" s="54"/>
      <c r="J680" s="40">
        <f ca="1">schedule3_total!H19</f>
        <v>41760</v>
      </c>
      <c r="K680" s="54"/>
      <c r="L680" s="10"/>
      <c r="M680" s="28"/>
      <c r="N680" s="10"/>
      <c r="O680" s="11"/>
      <c r="P680" s="11"/>
      <c r="Q680" s="11"/>
      <c r="R680" s="94"/>
      <c r="S680" s="10"/>
      <c r="T680" s="10"/>
      <c r="U680" s="10"/>
      <c r="V680" s="10"/>
      <c r="W680" s="10"/>
      <c r="X680" s="10"/>
      <c r="Y680" s="10"/>
    </row>
    <row r="681" spans="1:25" ht="19.5" customHeight="1">
      <c r="A681" s="28">
        <v>681</v>
      </c>
      <c r="B681" s="350"/>
      <c r="C681" s="93">
        <v>3406</v>
      </c>
      <c r="D681" s="40" t="s">
        <v>86</v>
      </c>
      <c r="E681" s="40">
        <f ca="1">schedule3_total!C20</f>
        <v>0</v>
      </c>
      <c r="F681" s="40">
        <f ca="1">schedule3_total!D20</f>
        <v>2500</v>
      </c>
      <c r="G681" s="40">
        <f ca="1">schedule3_total!E20</f>
        <v>0</v>
      </c>
      <c r="H681" s="40">
        <f ca="1">schedule3_total!F20</f>
        <v>0</v>
      </c>
      <c r="I681" s="54"/>
      <c r="J681" s="40">
        <f ca="1">schedule3_total!H20</f>
        <v>2500</v>
      </c>
      <c r="K681" s="54"/>
      <c r="L681" s="10"/>
      <c r="M681" s="28"/>
      <c r="N681" s="10"/>
      <c r="O681" s="11"/>
      <c r="P681" s="11"/>
      <c r="Q681" s="11"/>
      <c r="R681" s="94"/>
      <c r="S681" s="10"/>
      <c r="T681" s="10"/>
      <c r="U681" s="10"/>
      <c r="V681" s="10"/>
      <c r="W681" s="10"/>
      <c r="X681" s="10"/>
      <c r="Y681" s="10"/>
    </row>
    <row r="682" spans="1:25" ht="19.5" customHeight="1">
      <c r="A682" s="28">
        <v>682</v>
      </c>
      <c r="B682" s="10"/>
      <c r="C682" s="93">
        <v>3409</v>
      </c>
      <c r="D682" s="95" t="s">
        <v>87</v>
      </c>
      <c r="E682" s="40">
        <f ca="1">schedule3_total!C21</f>
        <v>158570</v>
      </c>
      <c r="F682" s="40">
        <f ca="1">schedule3_total!D21</f>
        <v>322667</v>
      </c>
      <c r="G682" s="40">
        <f ca="1">schedule3_total!E21</f>
        <v>0</v>
      </c>
      <c r="H682" s="40">
        <f ca="1">schedule3_total!F21</f>
        <v>0</v>
      </c>
      <c r="I682" s="54"/>
      <c r="J682" s="40">
        <f ca="1">schedule3_total!H21</f>
        <v>481237</v>
      </c>
      <c r="K682" s="54"/>
      <c r="L682" s="10"/>
      <c r="M682" s="28"/>
      <c r="N682" s="10"/>
      <c r="O682" s="11"/>
      <c r="P682" s="11"/>
      <c r="Q682" s="11"/>
      <c r="R682" s="94"/>
      <c r="S682" s="69"/>
      <c r="T682" s="10"/>
      <c r="U682" s="10"/>
      <c r="V682" s="10"/>
      <c r="W682" s="10"/>
      <c r="X682" s="10"/>
      <c r="Y682" s="10"/>
    </row>
    <row r="683" spans="1:25" ht="19.5" customHeight="1">
      <c r="A683" s="28"/>
      <c r="B683" s="10"/>
      <c r="C683" s="404"/>
      <c r="D683" s="405" t="s">
        <v>289</v>
      </c>
      <c r="E683" s="406"/>
      <c r="F683" s="406"/>
      <c r="G683" s="406"/>
      <c r="H683" s="406"/>
      <c r="I683" s="406"/>
      <c r="J683" s="406"/>
      <c r="K683" s="406"/>
      <c r="L683" s="10"/>
      <c r="M683" s="28"/>
      <c r="N683" s="10"/>
      <c r="O683" s="11"/>
      <c r="P683" s="11"/>
      <c r="Q683" s="11"/>
      <c r="R683" s="94"/>
      <c r="S683" s="23"/>
      <c r="T683" s="10"/>
      <c r="U683" s="10"/>
      <c r="V683" s="10"/>
      <c r="W683" s="10"/>
      <c r="X683" s="10"/>
      <c r="Y683" s="10"/>
    </row>
    <row r="684" spans="1:25" ht="19.5" customHeight="1">
      <c r="A684" s="28">
        <v>684</v>
      </c>
      <c r="B684" s="350"/>
      <c r="C684" s="93">
        <v>3411</v>
      </c>
      <c r="D684" s="40" t="s">
        <v>89</v>
      </c>
      <c r="E684" s="40">
        <f ca="1">schedule3_total!C23</f>
        <v>0</v>
      </c>
      <c r="F684" s="40">
        <f ca="1">schedule3_total!D23</f>
        <v>0</v>
      </c>
      <c r="G684" s="40">
        <f ca="1">schedule3_total!E23</f>
        <v>0</v>
      </c>
      <c r="H684" s="40">
        <f ca="1">schedule3_total!F23</f>
        <v>0</v>
      </c>
      <c r="I684" s="54"/>
      <c r="J684" s="40">
        <f ca="1">schedule3_total!H23</f>
        <v>0</v>
      </c>
      <c r="K684" s="54"/>
      <c r="L684" s="10"/>
      <c r="M684" s="28"/>
      <c r="N684" s="10"/>
      <c r="O684" s="11"/>
      <c r="P684" s="11"/>
      <c r="Q684" s="11"/>
      <c r="R684" s="94"/>
      <c r="S684" s="10"/>
      <c r="T684" s="10"/>
      <c r="U684" s="10"/>
      <c r="V684" s="10"/>
      <c r="W684" s="10"/>
      <c r="X684" s="10"/>
      <c r="Y684" s="10"/>
    </row>
    <row r="685" spans="1:25" ht="19.5" customHeight="1">
      <c r="A685" s="28">
        <v>685</v>
      </c>
      <c r="B685" s="350"/>
      <c r="C685" s="93">
        <v>3412</v>
      </c>
      <c r="D685" s="40" t="s">
        <v>82</v>
      </c>
      <c r="E685" s="40">
        <f ca="1">schedule3_total!C24</f>
        <v>0</v>
      </c>
      <c r="F685" s="40">
        <f ca="1">schedule3_total!D24</f>
        <v>0</v>
      </c>
      <c r="G685" s="40">
        <f ca="1">schedule3_total!E24</f>
        <v>0</v>
      </c>
      <c r="H685" s="40">
        <f ca="1">schedule3_total!F24</f>
        <v>0</v>
      </c>
      <c r="I685" s="54"/>
      <c r="J685" s="40">
        <f ca="1">schedule3_total!H24</f>
        <v>0</v>
      </c>
      <c r="K685" s="54"/>
      <c r="L685" s="10"/>
      <c r="M685" s="28"/>
      <c r="N685" s="10"/>
      <c r="O685" s="11"/>
      <c r="P685" s="11"/>
      <c r="Q685" s="11"/>
      <c r="R685" s="94"/>
      <c r="S685" s="10"/>
      <c r="T685" s="10"/>
      <c r="U685" s="10"/>
      <c r="V685" s="10"/>
      <c r="W685" s="10"/>
      <c r="X685" s="10"/>
      <c r="Y685" s="10"/>
    </row>
    <row r="686" spans="1:25" ht="19.5" customHeight="1">
      <c r="A686" s="28">
        <v>686</v>
      </c>
      <c r="B686" s="350"/>
      <c r="C686" s="93">
        <v>3413</v>
      </c>
      <c r="D686" s="40" t="s">
        <v>83</v>
      </c>
      <c r="E686" s="40">
        <f ca="1">schedule3_total!C25</f>
        <v>0</v>
      </c>
      <c r="F686" s="40">
        <f ca="1">schedule3_total!D25</f>
        <v>0</v>
      </c>
      <c r="G686" s="40">
        <f ca="1">schedule3_total!E25</f>
        <v>0</v>
      </c>
      <c r="H686" s="40">
        <f ca="1">schedule3_total!F25</f>
        <v>0</v>
      </c>
      <c r="I686" s="54"/>
      <c r="J686" s="40">
        <f ca="1">schedule3_total!H25</f>
        <v>0</v>
      </c>
      <c r="K686" s="54"/>
      <c r="L686" s="10"/>
      <c r="M686" s="28"/>
      <c r="N686" s="10"/>
      <c r="O686" s="11"/>
      <c r="P686" s="11"/>
      <c r="Q686" s="11"/>
      <c r="R686" s="94"/>
      <c r="S686" s="10"/>
      <c r="T686" s="10"/>
      <c r="U686" s="10"/>
      <c r="V686" s="10"/>
      <c r="W686" s="10"/>
      <c r="X686" s="10"/>
      <c r="Y686" s="10"/>
    </row>
    <row r="687" spans="1:25" ht="19.5" customHeight="1">
      <c r="A687" s="28">
        <v>687</v>
      </c>
      <c r="B687" s="350"/>
      <c r="C687" s="93">
        <v>3414</v>
      </c>
      <c r="D687" s="40" t="s">
        <v>84</v>
      </c>
      <c r="E687" s="40">
        <f ca="1">schedule3_total!C26</f>
        <v>0</v>
      </c>
      <c r="F687" s="40">
        <f ca="1">schedule3_total!D26</f>
        <v>0</v>
      </c>
      <c r="G687" s="40">
        <f ca="1">schedule3_total!E26</f>
        <v>0</v>
      </c>
      <c r="H687" s="40">
        <f ca="1">schedule3_total!F26</f>
        <v>0</v>
      </c>
      <c r="I687" s="54"/>
      <c r="J687" s="40">
        <f ca="1">schedule3_total!H26</f>
        <v>0</v>
      </c>
      <c r="K687" s="54"/>
      <c r="L687" s="10"/>
      <c r="M687" s="28"/>
      <c r="N687" s="10"/>
      <c r="O687" s="11"/>
      <c r="P687" s="11"/>
      <c r="Q687" s="11"/>
      <c r="R687" s="94"/>
      <c r="S687" s="10"/>
      <c r="T687" s="10"/>
      <c r="U687" s="10"/>
      <c r="V687" s="10"/>
      <c r="W687" s="10"/>
      <c r="X687" s="10"/>
      <c r="Y687" s="10"/>
    </row>
    <row r="688" spans="1:25" ht="19.5" customHeight="1">
      <c r="A688" s="28">
        <v>688</v>
      </c>
      <c r="B688" s="350"/>
      <c r="C688" s="93">
        <v>3415</v>
      </c>
      <c r="D688" s="40" t="s">
        <v>85</v>
      </c>
      <c r="E688" s="40">
        <f ca="1">schedule3_total!C27</f>
        <v>0</v>
      </c>
      <c r="F688" s="40">
        <f ca="1">schedule3_total!D27</f>
        <v>0</v>
      </c>
      <c r="G688" s="40">
        <f ca="1">schedule3_total!E27</f>
        <v>0</v>
      </c>
      <c r="H688" s="40">
        <f ca="1">schedule3_total!F27</f>
        <v>0</v>
      </c>
      <c r="I688" s="54"/>
      <c r="J688" s="40">
        <f ca="1">schedule3_total!H27</f>
        <v>0</v>
      </c>
      <c r="K688" s="54"/>
      <c r="L688" s="10"/>
      <c r="M688" s="28"/>
      <c r="N688" s="10"/>
      <c r="O688" s="11"/>
      <c r="P688" s="11"/>
      <c r="Q688" s="11"/>
      <c r="R688" s="94"/>
      <c r="S688" s="10"/>
      <c r="T688" s="10"/>
      <c r="U688" s="10"/>
      <c r="V688" s="10"/>
      <c r="W688" s="10"/>
      <c r="X688" s="10"/>
      <c r="Y688" s="10"/>
    </row>
    <row r="689" spans="1:25" ht="19.5" customHeight="1">
      <c r="A689" s="28">
        <v>689</v>
      </c>
      <c r="B689" s="350"/>
      <c r="C689" s="93">
        <v>3416</v>
      </c>
      <c r="D689" s="40" t="s">
        <v>86</v>
      </c>
      <c r="E689" s="40">
        <f ca="1">schedule3_total!C28</f>
        <v>0</v>
      </c>
      <c r="F689" s="40">
        <f ca="1">schedule3_total!D28</f>
        <v>0</v>
      </c>
      <c r="G689" s="40">
        <f ca="1">schedule3_total!E28</f>
        <v>0</v>
      </c>
      <c r="H689" s="40">
        <f ca="1">schedule3_total!F28</f>
        <v>0</v>
      </c>
      <c r="I689" s="54"/>
      <c r="J689" s="40">
        <f ca="1">schedule3_total!H28</f>
        <v>0</v>
      </c>
      <c r="K689" s="54"/>
      <c r="L689" s="10"/>
      <c r="M689" s="28"/>
      <c r="N689" s="10"/>
      <c r="O689" s="11"/>
      <c r="P689" s="11"/>
      <c r="Q689" s="11"/>
      <c r="R689" s="94"/>
      <c r="S689" s="10"/>
      <c r="T689" s="10"/>
      <c r="U689" s="10"/>
      <c r="V689" s="10"/>
      <c r="W689" s="10"/>
      <c r="X689" s="10"/>
      <c r="Y689" s="10"/>
    </row>
    <row r="690" spans="1:25" ht="19.5" customHeight="1">
      <c r="A690" s="28">
        <v>690</v>
      </c>
      <c r="B690" s="10"/>
      <c r="C690" s="93">
        <v>3419</v>
      </c>
      <c r="D690" s="95" t="s">
        <v>87</v>
      </c>
      <c r="E690" s="40">
        <f ca="1">schedule3_total!C29</f>
        <v>0</v>
      </c>
      <c r="F690" s="40">
        <f ca="1">schedule3_total!D29</f>
        <v>0</v>
      </c>
      <c r="G690" s="40">
        <f ca="1">schedule3_total!E29</f>
        <v>0</v>
      </c>
      <c r="H690" s="40">
        <f ca="1">schedule3_total!F29</f>
        <v>0</v>
      </c>
      <c r="I690" s="54"/>
      <c r="J690" s="40">
        <f ca="1">schedule3_total!H29</f>
        <v>0</v>
      </c>
      <c r="K690" s="54"/>
      <c r="L690" s="10"/>
      <c r="M690" s="28"/>
      <c r="N690" s="10"/>
      <c r="O690" s="11"/>
      <c r="P690" s="11"/>
      <c r="Q690" s="11"/>
      <c r="R690" s="94"/>
      <c r="S690" s="69"/>
      <c r="T690" s="10"/>
      <c r="U690" s="10"/>
      <c r="V690" s="10"/>
      <c r="W690" s="10"/>
      <c r="X690" s="10"/>
      <c r="Y690" s="10"/>
    </row>
    <row r="691" spans="1:25" ht="19.5" customHeight="1">
      <c r="A691" s="28"/>
      <c r="B691" s="10"/>
      <c r="C691" s="366"/>
      <c r="D691" s="23" t="s">
        <v>100</v>
      </c>
      <c r="E691" s="10"/>
      <c r="F691" s="10"/>
      <c r="G691" s="10"/>
      <c r="H691" s="10"/>
      <c r="I691" s="10"/>
      <c r="J691" s="10"/>
      <c r="K691" s="407"/>
      <c r="L691" s="10"/>
      <c r="M691" s="28"/>
      <c r="N691" s="10"/>
      <c r="O691" s="11"/>
      <c r="P691" s="11"/>
      <c r="Q691" s="11"/>
      <c r="R691" s="94"/>
      <c r="S691" s="69"/>
      <c r="T691" s="10"/>
      <c r="U691" s="10"/>
      <c r="V691" s="10"/>
      <c r="W691" s="10"/>
      <c r="X691" s="10"/>
      <c r="Y691" s="10"/>
    </row>
    <row r="692" spans="1:25" ht="19.5" customHeight="1">
      <c r="A692" s="28">
        <v>692</v>
      </c>
      <c r="B692" s="10"/>
      <c r="C692" s="58">
        <v>3421</v>
      </c>
      <c r="D692" s="30" t="s">
        <v>89</v>
      </c>
      <c r="E692" s="40">
        <f ca="1">schedule3_total!C31</f>
        <v>0</v>
      </c>
      <c r="F692" s="40">
        <f ca="1">schedule3_total!D31</f>
        <v>0</v>
      </c>
      <c r="G692" s="40">
        <f ca="1">schedule3_total!E31</f>
        <v>0</v>
      </c>
      <c r="H692" s="40">
        <f ca="1">schedule3_total!F31</f>
        <v>0</v>
      </c>
      <c r="I692" s="54"/>
      <c r="J692" s="40">
        <f ca="1">schedule3_total!H31</f>
        <v>0</v>
      </c>
      <c r="K692" s="54"/>
      <c r="L692" s="10"/>
      <c r="M692" s="28"/>
      <c r="N692" s="10"/>
      <c r="O692" s="11"/>
      <c r="P692" s="11"/>
      <c r="Q692" s="11"/>
      <c r="R692" s="94"/>
      <c r="S692" s="69"/>
      <c r="T692" s="10"/>
      <c r="U692" s="10"/>
      <c r="V692" s="10"/>
      <c r="W692" s="10"/>
      <c r="X692" s="10"/>
      <c r="Y692" s="10"/>
    </row>
    <row r="693" spans="1:25" ht="19.5" customHeight="1">
      <c r="A693" s="28">
        <v>693</v>
      </c>
      <c r="B693" s="10"/>
      <c r="C693" s="58">
        <v>3422</v>
      </c>
      <c r="D693" s="30" t="s">
        <v>82</v>
      </c>
      <c r="E693" s="40">
        <f ca="1">schedule3_total!C32</f>
        <v>0</v>
      </c>
      <c r="F693" s="40">
        <f ca="1">schedule3_total!D32</f>
        <v>0</v>
      </c>
      <c r="G693" s="40">
        <f ca="1">schedule3_total!E32</f>
        <v>0</v>
      </c>
      <c r="H693" s="40">
        <f ca="1">schedule3_total!F32</f>
        <v>0</v>
      </c>
      <c r="I693" s="54"/>
      <c r="J693" s="40">
        <f ca="1">schedule3_total!H32</f>
        <v>0</v>
      </c>
      <c r="K693" s="54"/>
      <c r="L693" s="10"/>
      <c r="M693" s="28"/>
      <c r="N693" s="10"/>
      <c r="O693" s="11"/>
      <c r="P693" s="11"/>
      <c r="Q693" s="11"/>
      <c r="R693" s="94"/>
      <c r="S693" s="69"/>
      <c r="T693" s="10"/>
      <c r="U693" s="10"/>
      <c r="V693" s="10"/>
      <c r="W693" s="10"/>
      <c r="X693" s="10"/>
      <c r="Y693" s="10"/>
    </row>
    <row r="694" spans="1:25" ht="19.5" customHeight="1">
      <c r="A694" s="28">
        <v>694</v>
      </c>
      <c r="B694" s="10"/>
      <c r="C694" s="58">
        <v>3423</v>
      </c>
      <c r="D694" s="30" t="s">
        <v>83</v>
      </c>
      <c r="E694" s="40">
        <f ca="1">schedule3_total!C33</f>
        <v>0</v>
      </c>
      <c r="F694" s="40">
        <f ca="1">schedule3_total!D33</f>
        <v>0</v>
      </c>
      <c r="G694" s="40">
        <f ca="1">schedule3_total!E33</f>
        <v>0</v>
      </c>
      <c r="H694" s="40">
        <f ca="1">schedule3_total!F33</f>
        <v>0</v>
      </c>
      <c r="I694" s="54"/>
      <c r="J694" s="40">
        <f ca="1">schedule3_total!H33</f>
        <v>0</v>
      </c>
      <c r="K694" s="54"/>
      <c r="L694" s="10" t="s">
        <v>98</v>
      </c>
      <c r="M694" s="28"/>
      <c r="N694" s="10"/>
      <c r="O694" s="11"/>
      <c r="P694" s="11"/>
      <c r="Q694" s="11"/>
      <c r="R694" s="94"/>
      <c r="S694" s="69"/>
      <c r="T694" s="10"/>
      <c r="U694" s="10"/>
      <c r="V694" s="10"/>
      <c r="W694" s="10"/>
      <c r="X694" s="10"/>
      <c r="Y694" s="10"/>
    </row>
    <row r="695" spans="1:25" ht="19.5" customHeight="1">
      <c r="A695" s="28">
        <v>695</v>
      </c>
      <c r="B695" s="10"/>
      <c r="C695" s="58">
        <v>3424</v>
      </c>
      <c r="D695" s="30" t="s">
        <v>84</v>
      </c>
      <c r="E695" s="40">
        <f ca="1">schedule3_total!C34</f>
        <v>0</v>
      </c>
      <c r="F695" s="40">
        <f ca="1">schedule3_total!D34</f>
        <v>0</v>
      </c>
      <c r="G695" s="40">
        <f ca="1">schedule3_total!E34</f>
        <v>0</v>
      </c>
      <c r="H695" s="40">
        <f ca="1">schedule3_total!F34</f>
        <v>0</v>
      </c>
      <c r="I695" s="54"/>
      <c r="J695" s="40">
        <f ca="1">schedule3_total!H34</f>
        <v>0</v>
      </c>
      <c r="K695" s="54"/>
      <c r="L695" s="10"/>
      <c r="M695" s="28"/>
      <c r="N695" s="10"/>
      <c r="O695" s="11"/>
      <c r="P695" s="11"/>
      <c r="Q695" s="11"/>
      <c r="R695" s="94"/>
      <c r="S695" s="69"/>
      <c r="T695" s="10"/>
      <c r="U695" s="10"/>
      <c r="V695" s="10"/>
      <c r="W695" s="10"/>
      <c r="X695" s="10"/>
      <c r="Y695" s="10"/>
    </row>
    <row r="696" spans="1:25" ht="19.5" customHeight="1">
      <c r="A696" s="28">
        <v>696</v>
      </c>
      <c r="B696" s="10"/>
      <c r="C696" s="58">
        <v>3425</v>
      </c>
      <c r="D696" s="30" t="s">
        <v>85</v>
      </c>
      <c r="E696" s="40">
        <f ca="1">schedule3_total!C35</f>
        <v>0</v>
      </c>
      <c r="F696" s="40">
        <f ca="1">schedule3_total!D35</f>
        <v>0</v>
      </c>
      <c r="G696" s="40">
        <f ca="1">schedule3_total!E35</f>
        <v>0</v>
      </c>
      <c r="H696" s="40">
        <f ca="1">schedule3_total!F35</f>
        <v>0</v>
      </c>
      <c r="I696" s="54"/>
      <c r="J696" s="40">
        <f ca="1">schedule3_total!H35</f>
        <v>0</v>
      </c>
      <c r="K696" s="54"/>
      <c r="L696" s="10"/>
      <c r="M696" s="28"/>
      <c r="N696" s="10"/>
      <c r="O696" s="11"/>
      <c r="P696" s="11"/>
      <c r="Q696" s="11"/>
      <c r="R696" s="94"/>
      <c r="S696" s="69"/>
      <c r="T696" s="10"/>
      <c r="U696" s="10"/>
      <c r="V696" s="10"/>
      <c r="W696" s="10"/>
      <c r="X696" s="10"/>
      <c r="Y696" s="10"/>
    </row>
    <row r="697" spans="1:25" ht="19.5" customHeight="1">
      <c r="A697" s="28">
        <v>697</v>
      </c>
      <c r="B697" s="10"/>
      <c r="C697" s="58">
        <v>3426</v>
      </c>
      <c r="D697" s="30" t="s">
        <v>86</v>
      </c>
      <c r="E697" s="40">
        <f ca="1">schedule3_total!C36</f>
        <v>0</v>
      </c>
      <c r="F697" s="40">
        <f ca="1">schedule3_total!D36</f>
        <v>0</v>
      </c>
      <c r="G697" s="40">
        <f ca="1">schedule3_total!E36</f>
        <v>0</v>
      </c>
      <c r="H697" s="40">
        <f ca="1">schedule3_total!F36</f>
        <v>0</v>
      </c>
      <c r="I697" s="54"/>
      <c r="J697" s="40">
        <f ca="1">schedule3_total!H36</f>
        <v>0</v>
      </c>
      <c r="K697" s="54"/>
      <c r="L697" s="10"/>
      <c r="M697" s="28"/>
      <c r="N697" s="10"/>
      <c r="O697" s="11"/>
      <c r="P697" s="11"/>
      <c r="Q697" s="11"/>
      <c r="R697" s="94"/>
      <c r="S697" s="69"/>
      <c r="T697" s="10"/>
      <c r="U697" s="10"/>
      <c r="V697" s="10"/>
      <c r="W697" s="10"/>
      <c r="X697" s="10"/>
      <c r="Y697" s="10"/>
    </row>
    <row r="698" spans="1:25" ht="19.5" customHeight="1">
      <c r="A698" s="28">
        <v>698</v>
      </c>
      <c r="B698" s="10"/>
      <c r="C698" s="58">
        <v>3427</v>
      </c>
      <c r="D698" s="52" t="s">
        <v>87</v>
      </c>
      <c r="E698" s="40">
        <f ca="1">schedule3_total!C37</f>
        <v>0</v>
      </c>
      <c r="F698" s="40">
        <f ca="1">schedule3_total!D37</f>
        <v>0</v>
      </c>
      <c r="G698" s="40">
        <f ca="1">schedule3_total!E37</f>
        <v>0</v>
      </c>
      <c r="H698" s="40">
        <f ca="1">schedule3_total!F37</f>
        <v>0</v>
      </c>
      <c r="I698" s="54"/>
      <c r="J698" s="40">
        <f ca="1">schedule3_total!H37</f>
        <v>0</v>
      </c>
      <c r="K698" s="54"/>
      <c r="L698" s="10"/>
      <c r="M698" s="28"/>
      <c r="N698" s="10"/>
      <c r="O698" s="11"/>
      <c r="P698" s="11"/>
      <c r="Q698" s="11"/>
      <c r="R698" s="94"/>
      <c r="S698" s="69"/>
      <c r="T698" s="10"/>
      <c r="U698" s="10"/>
      <c r="V698" s="10"/>
      <c r="W698" s="10"/>
      <c r="X698" s="10"/>
      <c r="Y698" s="10"/>
    </row>
    <row r="699" spans="1:25" ht="19.5" customHeight="1">
      <c r="A699" s="28"/>
      <c r="B699" s="10"/>
      <c r="C699" s="404"/>
      <c r="D699" s="405" t="s">
        <v>101</v>
      </c>
      <c r="E699" s="406"/>
      <c r="F699" s="406"/>
      <c r="G699" s="406"/>
      <c r="H699" s="406"/>
      <c r="I699" s="406"/>
      <c r="J699" s="406"/>
      <c r="K699" s="406"/>
      <c r="L699" s="10"/>
      <c r="M699" s="28"/>
      <c r="N699" s="10"/>
      <c r="O699" s="11"/>
      <c r="P699" s="11"/>
      <c r="Q699" s="11"/>
      <c r="R699" s="94"/>
      <c r="S699" s="23"/>
      <c r="T699" s="10"/>
      <c r="U699" s="10"/>
      <c r="V699" s="10"/>
      <c r="W699" s="10"/>
      <c r="X699" s="10"/>
      <c r="Y699" s="10"/>
    </row>
    <row r="700" spans="1:25" ht="19.5" customHeight="1">
      <c r="A700" s="28">
        <v>700</v>
      </c>
      <c r="B700" s="350"/>
      <c r="C700" s="93">
        <v>3428</v>
      </c>
      <c r="D700" s="40" t="s">
        <v>89</v>
      </c>
      <c r="E700" s="54"/>
      <c r="F700" s="54"/>
      <c r="G700" s="54"/>
      <c r="H700" s="54"/>
      <c r="I700" s="40">
        <f ca="1">schedule3_total!G39</f>
        <v>865810</v>
      </c>
      <c r="J700" s="40">
        <f ca="1">schedule3_total!H39</f>
        <v>865810</v>
      </c>
      <c r="K700" s="54"/>
      <c r="L700" s="10"/>
      <c r="M700" s="28"/>
      <c r="N700" s="10"/>
      <c r="O700" s="11"/>
      <c r="P700" s="11"/>
      <c r="Q700" s="11"/>
      <c r="R700" s="94"/>
      <c r="S700" s="10"/>
      <c r="T700" s="10"/>
      <c r="U700" s="10"/>
      <c r="V700" s="10"/>
      <c r="W700" s="10"/>
      <c r="X700" s="10"/>
      <c r="Y700" s="10"/>
    </row>
    <row r="701" spans="1:25" ht="19.5" customHeight="1">
      <c r="A701" s="28">
        <v>701</v>
      </c>
      <c r="B701" s="350"/>
      <c r="C701" s="93">
        <v>3429</v>
      </c>
      <c r="D701" s="40" t="s">
        <v>82</v>
      </c>
      <c r="E701" s="54"/>
      <c r="F701" s="54"/>
      <c r="G701" s="54"/>
      <c r="H701" s="54"/>
      <c r="I701" s="40">
        <f ca="1">schedule3_total!G40</f>
        <v>253256</v>
      </c>
      <c r="J701" s="40">
        <f ca="1">schedule3_total!H40</f>
        <v>253256</v>
      </c>
      <c r="K701" s="54"/>
      <c r="L701" s="10"/>
      <c r="M701" s="28"/>
      <c r="N701" s="10"/>
      <c r="O701" s="11"/>
      <c r="P701" s="11"/>
      <c r="Q701" s="11"/>
      <c r="R701" s="94"/>
      <c r="S701" s="10"/>
      <c r="T701" s="10"/>
      <c r="U701" s="10"/>
      <c r="V701" s="10"/>
      <c r="W701" s="10"/>
      <c r="X701" s="10"/>
      <c r="Y701" s="10"/>
    </row>
    <row r="702" spans="1:25" ht="19.5" customHeight="1">
      <c r="A702" s="28">
        <v>702</v>
      </c>
      <c r="B702" s="350"/>
      <c r="C702" s="93">
        <v>3430</v>
      </c>
      <c r="D702" s="40" t="s">
        <v>83</v>
      </c>
      <c r="E702" s="54"/>
      <c r="F702" s="54"/>
      <c r="G702" s="54"/>
      <c r="H702" s="54"/>
      <c r="I702" s="40">
        <f ca="1">schedule3_total!G41</f>
        <v>0</v>
      </c>
      <c r="J702" s="40">
        <f ca="1">schedule3_total!H41</f>
        <v>0</v>
      </c>
      <c r="K702" s="54"/>
      <c r="L702" s="10"/>
      <c r="M702" s="28"/>
      <c r="N702" s="10"/>
      <c r="O702" s="11"/>
      <c r="P702" s="11"/>
      <c r="Q702" s="11"/>
      <c r="R702" s="94"/>
      <c r="S702" s="10"/>
      <c r="T702" s="10"/>
      <c r="U702" s="10"/>
      <c r="V702" s="10"/>
      <c r="W702" s="10"/>
      <c r="X702" s="10"/>
      <c r="Y702" s="10"/>
    </row>
    <row r="703" spans="1:25" ht="19.5" customHeight="1">
      <c r="A703" s="28">
        <v>703</v>
      </c>
      <c r="B703" s="350"/>
      <c r="C703" s="93">
        <v>3431</v>
      </c>
      <c r="D703" s="40" t="s">
        <v>84</v>
      </c>
      <c r="E703" s="54"/>
      <c r="F703" s="54"/>
      <c r="G703" s="54"/>
      <c r="H703" s="54"/>
      <c r="I703" s="40">
        <f ca="1">schedule3_total!G42</f>
        <v>7935</v>
      </c>
      <c r="J703" s="40">
        <f ca="1">schedule3_total!H42</f>
        <v>7935</v>
      </c>
      <c r="K703" s="54"/>
      <c r="L703" s="10"/>
      <c r="M703" s="28"/>
      <c r="N703" s="10"/>
      <c r="O703" s="11"/>
      <c r="P703" s="11"/>
      <c r="Q703" s="11"/>
      <c r="R703" s="94"/>
      <c r="S703" s="10"/>
      <c r="T703" s="10"/>
      <c r="U703" s="10"/>
      <c r="V703" s="10"/>
      <c r="W703" s="10"/>
      <c r="X703" s="10"/>
      <c r="Y703" s="10"/>
    </row>
    <row r="704" spans="1:25" ht="19.5" customHeight="1">
      <c r="A704" s="28">
        <v>704</v>
      </c>
      <c r="B704" s="350"/>
      <c r="C704" s="93">
        <v>3432</v>
      </c>
      <c r="D704" s="40" t="s">
        <v>85</v>
      </c>
      <c r="E704" s="54"/>
      <c r="F704" s="54"/>
      <c r="G704" s="54"/>
      <c r="H704" s="54"/>
      <c r="I704" s="40">
        <f ca="1">schedule3_total!G43</f>
        <v>11807</v>
      </c>
      <c r="J704" s="40">
        <f ca="1">schedule3_total!H43</f>
        <v>11807</v>
      </c>
      <c r="K704" s="54"/>
      <c r="L704" s="10"/>
      <c r="M704" s="28"/>
      <c r="N704" s="10"/>
      <c r="O704" s="11"/>
      <c r="P704" s="11"/>
      <c r="Q704" s="11"/>
      <c r="R704" s="94"/>
      <c r="S704" s="10"/>
      <c r="T704" s="10"/>
      <c r="U704" s="10"/>
      <c r="V704" s="10"/>
      <c r="W704" s="10"/>
      <c r="X704" s="10"/>
      <c r="Y704" s="10"/>
    </row>
    <row r="705" spans="1:25" ht="19.5" customHeight="1">
      <c r="A705" s="28">
        <v>705</v>
      </c>
      <c r="B705" s="350"/>
      <c r="C705" s="93">
        <v>3433</v>
      </c>
      <c r="D705" s="40" t="s">
        <v>86</v>
      </c>
      <c r="E705" s="54"/>
      <c r="F705" s="54"/>
      <c r="G705" s="54"/>
      <c r="H705" s="54"/>
      <c r="I705" s="40">
        <f ca="1">schedule3_total!G44</f>
        <v>0</v>
      </c>
      <c r="J705" s="40">
        <f ca="1">schedule3_total!H44</f>
        <v>0</v>
      </c>
      <c r="K705" s="54"/>
      <c r="L705" s="10"/>
      <c r="M705" s="28"/>
      <c r="N705" s="10"/>
      <c r="O705" s="11"/>
      <c r="P705" s="11"/>
      <c r="Q705" s="11"/>
      <c r="R705" s="94"/>
      <c r="S705" s="10"/>
      <c r="T705" s="10"/>
      <c r="U705" s="10"/>
      <c r="V705" s="10"/>
      <c r="W705" s="10"/>
      <c r="X705" s="10"/>
      <c r="Y705" s="10"/>
    </row>
    <row r="706" spans="1:25" ht="19.5" customHeight="1">
      <c r="A706" s="28">
        <v>706</v>
      </c>
      <c r="B706" s="10"/>
      <c r="C706" s="93">
        <v>3434</v>
      </c>
      <c r="D706" s="95" t="s">
        <v>87</v>
      </c>
      <c r="E706" s="54"/>
      <c r="F706" s="54"/>
      <c r="G706" s="54"/>
      <c r="H706" s="54"/>
      <c r="I706" s="40">
        <f ca="1">schedule3_total!G45</f>
        <v>1138808</v>
      </c>
      <c r="J706" s="40">
        <f ca="1">schedule3_total!H45</f>
        <v>1138808</v>
      </c>
      <c r="K706" s="54"/>
      <c r="L706" s="10"/>
      <c r="M706" s="28"/>
      <c r="N706" s="10"/>
      <c r="O706" s="11"/>
      <c r="P706" s="11"/>
      <c r="Q706" s="11"/>
      <c r="R706" s="94"/>
      <c r="S706" s="69"/>
      <c r="T706" s="10"/>
      <c r="U706" s="10"/>
      <c r="V706" s="10"/>
      <c r="W706" s="10"/>
      <c r="X706" s="10"/>
      <c r="Y706" s="10"/>
    </row>
    <row r="707" spans="1:25" ht="19.5" customHeight="1">
      <c r="A707" s="28"/>
      <c r="B707" s="10"/>
      <c r="C707" s="404"/>
      <c r="D707" s="23" t="s">
        <v>102</v>
      </c>
      <c r="E707" s="406"/>
      <c r="F707" s="406"/>
      <c r="G707" s="406"/>
      <c r="H707" s="406"/>
      <c r="I707" s="406"/>
      <c r="J707" s="406"/>
      <c r="K707" s="406"/>
      <c r="L707" s="10"/>
      <c r="M707" s="28"/>
      <c r="N707" s="10"/>
      <c r="O707" s="11"/>
      <c r="P707" s="11"/>
      <c r="Q707" s="11"/>
      <c r="R707" s="94"/>
      <c r="S707" s="23"/>
      <c r="T707" s="10"/>
      <c r="U707" s="10"/>
      <c r="V707" s="10"/>
      <c r="W707" s="10"/>
      <c r="X707" s="10"/>
      <c r="Y707" s="10"/>
    </row>
    <row r="708" spans="1:25" ht="19.5" customHeight="1">
      <c r="A708" s="28">
        <v>708</v>
      </c>
      <c r="B708" s="350"/>
      <c r="C708" s="93">
        <v>3444</v>
      </c>
      <c r="D708" s="40" t="s">
        <v>84</v>
      </c>
      <c r="E708" s="40">
        <f ca="1">schedule3_total!C47</f>
        <v>0</v>
      </c>
      <c r="F708" s="40">
        <f ca="1">schedule3_total!D47</f>
        <v>0</v>
      </c>
      <c r="G708" s="40">
        <f ca="1">schedule3_total!E47</f>
        <v>0</v>
      </c>
      <c r="H708" s="40">
        <f ca="1">schedule3_total!F47</f>
        <v>0</v>
      </c>
      <c r="I708" s="54"/>
      <c r="J708" s="40">
        <f ca="1">schedule3_total!H47</f>
        <v>0</v>
      </c>
      <c r="K708" s="54"/>
      <c r="L708" s="10"/>
      <c r="M708" s="28"/>
      <c r="N708" s="10"/>
      <c r="O708" s="11"/>
      <c r="P708" s="11"/>
      <c r="Q708" s="11"/>
      <c r="R708" s="94"/>
      <c r="S708" s="10"/>
      <c r="T708" s="10"/>
      <c r="U708" s="10"/>
      <c r="V708" s="10"/>
      <c r="W708" s="10"/>
      <c r="X708" s="10"/>
      <c r="Y708" s="10"/>
    </row>
    <row r="709" spans="1:25" ht="19.5" customHeight="1">
      <c r="A709" s="28">
        <v>709</v>
      </c>
      <c r="B709" s="350"/>
      <c r="C709" s="93">
        <v>3445</v>
      </c>
      <c r="D709" s="40" t="s">
        <v>85</v>
      </c>
      <c r="E709" s="40">
        <f ca="1">schedule3_total!C48</f>
        <v>0</v>
      </c>
      <c r="F709" s="40">
        <f ca="1">schedule3_total!D48</f>
        <v>0</v>
      </c>
      <c r="G709" s="40">
        <f ca="1">schedule3_total!E48</f>
        <v>0</v>
      </c>
      <c r="H709" s="40">
        <f ca="1">schedule3_total!F48</f>
        <v>0</v>
      </c>
      <c r="I709" s="54"/>
      <c r="J709" s="40">
        <f ca="1">schedule3_total!H48</f>
        <v>0</v>
      </c>
      <c r="K709" s="54"/>
      <c r="L709" s="10" t="s">
        <v>98</v>
      </c>
      <c r="M709" s="28"/>
      <c r="N709" s="10"/>
      <c r="O709" s="11"/>
      <c r="P709" s="11"/>
      <c r="Q709" s="11"/>
      <c r="R709" s="94"/>
      <c r="S709" s="10"/>
      <c r="T709" s="10"/>
      <c r="U709" s="10"/>
      <c r="V709" s="10"/>
      <c r="W709" s="10"/>
      <c r="X709" s="10"/>
      <c r="Y709" s="10"/>
    </row>
    <row r="710" spans="1:25" ht="19.5" customHeight="1">
      <c r="A710" s="28">
        <v>710</v>
      </c>
      <c r="B710" s="350"/>
      <c r="C710" s="93">
        <v>3446</v>
      </c>
      <c r="D710" s="40" t="s">
        <v>86</v>
      </c>
      <c r="E710" s="40">
        <f ca="1">schedule3_total!C49</f>
        <v>0</v>
      </c>
      <c r="F710" s="40">
        <f ca="1">schedule3_total!D49</f>
        <v>0</v>
      </c>
      <c r="G710" s="40">
        <f ca="1">schedule3_total!E49</f>
        <v>0</v>
      </c>
      <c r="H710" s="40">
        <f ca="1">schedule3_total!F49</f>
        <v>0</v>
      </c>
      <c r="I710" s="54"/>
      <c r="J710" s="40">
        <f ca="1">schedule3_total!H49</f>
        <v>0</v>
      </c>
      <c r="K710" s="54"/>
      <c r="L710" s="10"/>
      <c r="M710" s="28"/>
      <c r="N710" s="10"/>
      <c r="O710" s="11"/>
      <c r="P710" s="11"/>
      <c r="Q710" s="11"/>
      <c r="R710" s="94"/>
      <c r="S710" s="10"/>
      <c r="T710" s="10"/>
      <c r="U710" s="10"/>
      <c r="V710" s="10"/>
      <c r="W710" s="10"/>
      <c r="X710" s="10"/>
      <c r="Y710" s="10"/>
    </row>
    <row r="711" spans="1:25" ht="19.5" customHeight="1">
      <c r="A711" s="28">
        <v>711</v>
      </c>
      <c r="B711" s="10"/>
      <c r="C711" s="93">
        <v>3449</v>
      </c>
      <c r="D711" s="95" t="s">
        <v>87</v>
      </c>
      <c r="E711" s="40">
        <f ca="1">schedule3_total!C50</f>
        <v>0</v>
      </c>
      <c r="F711" s="40">
        <f ca="1">schedule3_total!D50</f>
        <v>0</v>
      </c>
      <c r="G711" s="40">
        <f ca="1">schedule3_total!E50</f>
        <v>0</v>
      </c>
      <c r="H711" s="40">
        <f ca="1">schedule3_total!F50</f>
        <v>0</v>
      </c>
      <c r="I711" s="54"/>
      <c r="J711" s="40">
        <f ca="1">schedule3_total!H50</f>
        <v>0</v>
      </c>
      <c r="K711" s="54"/>
      <c r="L711" s="10"/>
      <c r="M711" s="28"/>
      <c r="N711" s="10"/>
      <c r="O711" s="11"/>
      <c r="P711" s="11"/>
      <c r="Q711" s="11"/>
      <c r="R711" s="94"/>
      <c r="S711" s="69"/>
      <c r="T711" s="10"/>
      <c r="U711" s="10"/>
      <c r="V711" s="10"/>
      <c r="W711" s="10"/>
      <c r="X711" s="10"/>
      <c r="Y711" s="10"/>
    </row>
    <row r="712" spans="1:25" ht="19.5" customHeight="1">
      <c r="A712" s="28"/>
      <c r="B712" s="10"/>
      <c r="C712" s="404"/>
      <c r="D712" s="405" t="s">
        <v>103</v>
      </c>
      <c r="E712" s="406"/>
      <c r="F712" s="406"/>
      <c r="G712" s="406"/>
      <c r="H712" s="406"/>
      <c r="I712" s="406"/>
      <c r="J712" s="406"/>
      <c r="K712" s="406"/>
      <c r="L712" s="10"/>
      <c r="M712" s="28"/>
      <c r="N712" s="10"/>
      <c r="O712" s="11"/>
      <c r="P712" s="11"/>
      <c r="Q712" s="11"/>
      <c r="R712" s="94"/>
      <c r="S712" s="23"/>
      <c r="T712" s="10"/>
      <c r="U712" s="10"/>
      <c r="V712" s="10"/>
      <c r="W712" s="10"/>
      <c r="X712" s="10"/>
      <c r="Y712" s="10"/>
    </row>
    <row r="713" spans="1:25" ht="19.5" customHeight="1">
      <c r="A713" s="28">
        <v>713</v>
      </c>
      <c r="B713" s="350"/>
      <c r="C713" s="93">
        <v>3450</v>
      </c>
      <c r="D713" s="40" t="s">
        <v>89</v>
      </c>
      <c r="E713" s="40">
        <f ca="1">schedule3_total!C52</f>
        <v>7731785</v>
      </c>
      <c r="F713" s="40">
        <f ca="1">schedule3_total!D52</f>
        <v>1951595</v>
      </c>
      <c r="G713" s="40">
        <f ca="1">schedule3_total!E52</f>
        <v>0</v>
      </c>
      <c r="H713" s="40">
        <f ca="1">schedule3_total!F52</f>
        <v>0</v>
      </c>
      <c r="I713" s="54"/>
      <c r="J713" s="40">
        <f ca="1">schedule3_total!H52</f>
        <v>9683380</v>
      </c>
      <c r="K713" s="54"/>
      <c r="L713" s="10"/>
      <c r="M713" s="28"/>
      <c r="N713" s="10"/>
      <c r="O713" s="11"/>
      <c r="P713" s="11"/>
      <c r="Q713" s="11"/>
      <c r="R713" s="94"/>
      <c r="S713" s="10"/>
      <c r="T713" s="10"/>
      <c r="U713" s="10"/>
      <c r="V713" s="10"/>
      <c r="W713" s="10"/>
      <c r="X713" s="10"/>
      <c r="Y713" s="10"/>
    </row>
    <row r="714" spans="1:25" ht="19.5" customHeight="1">
      <c r="A714" s="28"/>
      <c r="B714" s="10"/>
      <c r="C714" s="404"/>
      <c r="D714" s="405" t="s">
        <v>104</v>
      </c>
      <c r="E714" s="406"/>
      <c r="F714" s="406"/>
      <c r="G714" s="406"/>
      <c r="H714" s="406"/>
      <c r="I714" s="406"/>
      <c r="J714" s="406"/>
      <c r="K714" s="406"/>
      <c r="L714" s="10"/>
      <c r="M714" s="28"/>
      <c r="N714" s="10"/>
      <c r="O714" s="11"/>
      <c r="P714" s="11"/>
      <c r="Q714" s="11"/>
      <c r="R714" s="94"/>
      <c r="S714" s="23"/>
      <c r="T714" s="10"/>
      <c r="U714" s="10"/>
      <c r="V714" s="10"/>
      <c r="W714" s="10"/>
      <c r="X714" s="10"/>
      <c r="Y714" s="10"/>
    </row>
    <row r="715" spans="1:25" ht="19.5" customHeight="1">
      <c r="A715" s="28">
        <v>715</v>
      </c>
      <c r="B715" s="350"/>
      <c r="C715" s="96">
        <v>3452</v>
      </c>
      <c r="D715" s="40" t="s">
        <v>89</v>
      </c>
      <c r="E715" s="30">
        <f ca="1">schedule3_total!C54</f>
        <v>0</v>
      </c>
      <c r="F715" s="30">
        <f ca="1">schedule3_total!D54</f>
        <v>509029</v>
      </c>
      <c r="G715" s="30">
        <f ca="1">schedule3_total!E54</f>
        <v>0</v>
      </c>
      <c r="H715" s="30">
        <f ca="1">schedule3_total!F54</f>
        <v>0</v>
      </c>
      <c r="I715" s="54"/>
      <c r="J715" s="40">
        <f ca="1">schedule3_total!H54</f>
        <v>509029</v>
      </c>
      <c r="K715" s="54"/>
      <c r="L715" s="10"/>
      <c r="M715" s="28"/>
      <c r="N715" s="10"/>
      <c r="O715" s="11"/>
      <c r="P715" s="11"/>
      <c r="Q715" s="11"/>
      <c r="R715" s="94"/>
      <c r="S715" s="10"/>
      <c r="T715" s="10"/>
      <c r="U715" s="10"/>
      <c r="V715" s="10"/>
      <c r="W715" s="10"/>
      <c r="X715" s="10"/>
      <c r="Y715" s="10"/>
    </row>
    <row r="716" spans="1:25" ht="19.5" customHeight="1">
      <c r="A716" s="28">
        <v>716</v>
      </c>
      <c r="B716" s="350"/>
      <c r="C716" s="96">
        <v>3453</v>
      </c>
      <c r="D716" s="40" t="s">
        <v>82</v>
      </c>
      <c r="E716" s="30">
        <f ca="1">schedule3_total!C55</f>
        <v>0</v>
      </c>
      <c r="F716" s="30">
        <f ca="1">schedule3_total!D55</f>
        <v>0</v>
      </c>
      <c r="G716" s="30">
        <f ca="1">schedule3_total!E55</f>
        <v>0</v>
      </c>
      <c r="H716" s="30">
        <f ca="1">schedule3_total!F55</f>
        <v>0</v>
      </c>
      <c r="I716" s="54"/>
      <c r="J716" s="40">
        <f ca="1">schedule3_total!H55</f>
        <v>0</v>
      </c>
      <c r="K716" s="54"/>
      <c r="L716" s="10"/>
      <c r="M716" s="28"/>
      <c r="N716" s="10"/>
      <c r="O716" s="11"/>
      <c r="P716" s="11"/>
      <c r="Q716" s="11"/>
      <c r="R716" s="94"/>
      <c r="S716" s="10"/>
      <c r="T716" s="10"/>
      <c r="U716" s="10"/>
      <c r="V716" s="10"/>
      <c r="W716" s="10"/>
      <c r="X716" s="10"/>
      <c r="Y716" s="10"/>
    </row>
    <row r="717" spans="1:25" ht="19.5" customHeight="1">
      <c r="A717" s="28">
        <v>717</v>
      </c>
      <c r="B717" s="350"/>
      <c r="C717" s="96">
        <v>3454</v>
      </c>
      <c r="D717" s="40" t="s">
        <v>83</v>
      </c>
      <c r="E717" s="30">
        <f ca="1">schedule3_total!C56</f>
        <v>0</v>
      </c>
      <c r="F717" s="30">
        <f ca="1">schedule3_total!D56</f>
        <v>0</v>
      </c>
      <c r="G717" s="30">
        <f ca="1">schedule3_total!E56</f>
        <v>0</v>
      </c>
      <c r="H717" s="30">
        <f ca="1">schedule3_total!F56</f>
        <v>0</v>
      </c>
      <c r="I717" s="54"/>
      <c r="J717" s="40">
        <f ca="1">schedule3_total!H56</f>
        <v>0</v>
      </c>
      <c r="K717" s="54"/>
      <c r="L717" s="10"/>
      <c r="M717" s="28"/>
      <c r="N717" s="10"/>
      <c r="O717" s="11"/>
      <c r="P717" s="11"/>
      <c r="Q717" s="11"/>
      <c r="R717" s="94"/>
      <c r="S717" s="10"/>
      <c r="T717" s="10"/>
      <c r="U717" s="10"/>
      <c r="V717" s="10"/>
      <c r="W717" s="10"/>
      <c r="X717" s="10"/>
      <c r="Y717" s="10"/>
    </row>
    <row r="718" spans="1:25" ht="19.5" customHeight="1">
      <c r="A718" s="28">
        <v>718</v>
      </c>
      <c r="B718" s="350"/>
      <c r="C718" s="96">
        <v>3455</v>
      </c>
      <c r="D718" s="40" t="s">
        <v>84</v>
      </c>
      <c r="E718" s="30">
        <f ca="1">schedule3_total!C57</f>
        <v>0</v>
      </c>
      <c r="F718" s="30">
        <f ca="1">schedule3_total!D57</f>
        <v>0</v>
      </c>
      <c r="G718" s="30">
        <f ca="1">schedule3_total!E57</f>
        <v>0</v>
      </c>
      <c r="H718" s="30">
        <f ca="1">schedule3_total!F57</f>
        <v>0</v>
      </c>
      <c r="I718" s="54"/>
      <c r="J718" s="40">
        <f ca="1">schedule3_total!H57</f>
        <v>0</v>
      </c>
      <c r="K718" s="54"/>
      <c r="L718" s="10"/>
      <c r="M718" s="28"/>
      <c r="N718" s="10"/>
      <c r="O718" s="11"/>
      <c r="P718" s="11"/>
      <c r="Q718" s="11"/>
      <c r="R718" s="94"/>
      <c r="S718" s="10"/>
      <c r="T718" s="10"/>
      <c r="U718" s="10"/>
      <c r="V718" s="10"/>
      <c r="W718" s="10"/>
      <c r="X718" s="10"/>
      <c r="Y718" s="10"/>
    </row>
    <row r="719" spans="1:25" ht="19.5" customHeight="1">
      <c r="A719" s="28">
        <v>719</v>
      </c>
      <c r="B719" s="10" t="s">
        <v>105</v>
      </c>
      <c r="C719" s="96">
        <v>3456</v>
      </c>
      <c r="D719" s="40" t="s">
        <v>85</v>
      </c>
      <c r="E719" s="30">
        <f ca="1">schedule3_total!C58</f>
        <v>0</v>
      </c>
      <c r="F719" s="30">
        <f ca="1">schedule3_total!D58</f>
        <v>0</v>
      </c>
      <c r="G719" s="30">
        <f ca="1">schedule3_total!E58</f>
        <v>0</v>
      </c>
      <c r="H719" s="30">
        <f ca="1">schedule3_total!F58</f>
        <v>0</v>
      </c>
      <c r="I719" s="54"/>
      <c r="J719" s="40">
        <f ca="1">schedule3_total!H58</f>
        <v>0</v>
      </c>
      <c r="K719" s="65"/>
      <c r="L719" s="10"/>
      <c r="M719" s="28"/>
      <c r="N719" s="10"/>
      <c r="O719" s="11"/>
      <c r="P719" s="11"/>
      <c r="Q719" s="11"/>
      <c r="R719" s="94"/>
      <c r="S719" s="10"/>
      <c r="T719" s="10"/>
      <c r="U719" s="10"/>
      <c r="V719" s="10"/>
      <c r="W719" s="10"/>
      <c r="X719" s="10"/>
      <c r="Y719" s="10"/>
    </row>
    <row r="720" spans="1:25" ht="19.5" customHeight="1">
      <c r="A720" s="28">
        <v>720</v>
      </c>
      <c r="B720" s="10" t="s">
        <v>105</v>
      </c>
      <c r="C720" s="96">
        <v>3457</v>
      </c>
      <c r="D720" s="40" t="s">
        <v>86</v>
      </c>
      <c r="E720" s="30">
        <f ca="1">schedule3_total!C59</f>
        <v>0</v>
      </c>
      <c r="F720" s="30">
        <f ca="1">schedule3_total!D59</f>
        <v>0</v>
      </c>
      <c r="G720" s="30">
        <f ca="1">schedule3_total!E59</f>
        <v>0</v>
      </c>
      <c r="H720" s="30">
        <f ca="1">schedule3_total!F59</f>
        <v>0</v>
      </c>
      <c r="I720" s="65"/>
      <c r="J720" s="40">
        <f ca="1">schedule3_total!H59</f>
        <v>0</v>
      </c>
      <c r="K720" s="65"/>
      <c r="L720" s="10"/>
      <c r="M720" s="28"/>
      <c r="N720" s="10"/>
      <c r="O720" s="11"/>
      <c r="P720" s="11"/>
      <c r="Q720" s="11"/>
      <c r="R720" s="94"/>
      <c r="S720" s="10"/>
      <c r="T720" s="10"/>
      <c r="U720" s="10"/>
      <c r="V720" s="10"/>
      <c r="W720" s="10"/>
      <c r="X720" s="10"/>
      <c r="Y720" s="10"/>
    </row>
    <row r="721" spans="1:25" ht="19.5" customHeight="1">
      <c r="A721" s="28">
        <v>721</v>
      </c>
      <c r="B721" s="10"/>
      <c r="C721" s="97">
        <v>3459</v>
      </c>
      <c r="D721" s="98" t="s">
        <v>87</v>
      </c>
      <c r="E721" s="395">
        <f ca="1">schedule3_total!C60</f>
        <v>0</v>
      </c>
      <c r="F721" s="395">
        <f ca="1">schedule3_total!D60</f>
        <v>509029</v>
      </c>
      <c r="G721" s="395">
        <f ca="1">schedule3_total!E60</f>
        <v>0</v>
      </c>
      <c r="H721" s="395">
        <f ca="1">schedule3_total!F60</f>
        <v>0</v>
      </c>
      <c r="I721" s="65"/>
      <c r="J721" s="99">
        <f ca="1">schedule3_total!H60</f>
        <v>509029</v>
      </c>
      <c r="K721" s="65"/>
      <c r="L721" s="10"/>
      <c r="M721" s="28"/>
      <c r="N721" s="10"/>
      <c r="O721" s="11"/>
      <c r="P721" s="11"/>
      <c r="Q721" s="11"/>
      <c r="R721" s="94"/>
      <c r="S721" s="69"/>
      <c r="T721" s="10"/>
      <c r="U721" s="10"/>
      <c r="V721" s="10"/>
      <c r="W721" s="10"/>
      <c r="X721" s="10"/>
      <c r="Y721" s="10"/>
    </row>
    <row r="722" spans="1:25" ht="19.5" customHeight="1">
      <c r="A722" s="28"/>
      <c r="B722" s="10"/>
      <c r="C722" s="100"/>
      <c r="D722" s="101" t="s">
        <v>106</v>
      </c>
      <c r="E722" s="352"/>
      <c r="F722" s="352"/>
      <c r="G722" s="352"/>
      <c r="H722" s="352"/>
      <c r="I722" s="352"/>
      <c r="J722" s="102"/>
      <c r="K722" s="352"/>
      <c r="L722" s="10"/>
      <c r="M722" s="28"/>
      <c r="N722" s="10"/>
      <c r="O722" s="11"/>
      <c r="P722" s="11"/>
      <c r="Q722" s="11"/>
      <c r="R722" s="94"/>
      <c r="S722" s="23"/>
      <c r="T722" s="10"/>
      <c r="U722" s="10"/>
      <c r="V722" s="10"/>
      <c r="W722" s="10"/>
      <c r="X722" s="10"/>
      <c r="Y722" s="10"/>
    </row>
    <row r="723" spans="1:25" ht="19.5" customHeight="1">
      <c r="A723" s="28">
        <v>723</v>
      </c>
      <c r="B723" s="10"/>
      <c r="C723" s="96">
        <v>3462</v>
      </c>
      <c r="D723" s="40" t="s">
        <v>89</v>
      </c>
      <c r="E723" s="30">
        <f ca="1">schedule3_total!C62</f>
        <v>5520</v>
      </c>
      <c r="F723" s="30">
        <f ca="1">schedule3_total!D62</f>
        <v>31300</v>
      </c>
      <c r="G723" s="30">
        <f ca="1">schedule3_total!E62</f>
        <v>0</v>
      </c>
      <c r="H723" s="30">
        <f ca="1">schedule3_total!F62</f>
        <v>0</v>
      </c>
      <c r="I723" s="54"/>
      <c r="J723" s="40">
        <f ca="1">schedule3_total!H62</f>
        <v>36820</v>
      </c>
      <c r="K723" s="54"/>
      <c r="L723" s="10"/>
      <c r="M723" s="28"/>
      <c r="N723" s="10"/>
      <c r="O723" s="11"/>
      <c r="P723" s="11"/>
      <c r="Q723" s="11"/>
      <c r="R723" s="94"/>
      <c r="S723" s="10"/>
      <c r="T723" s="10"/>
      <c r="U723" s="10"/>
      <c r="V723" s="10"/>
      <c r="W723" s="10"/>
      <c r="X723" s="10"/>
      <c r="Y723" s="10"/>
    </row>
    <row r="724" spans="1:25" ht="19.5" customHeight="1">
      <c r="A724" s="28">
        <v>724</v>
      </c>
      <c r="B724" s="10"/>
      <c r="C724" s="96">
        <v>3463</v>
      </c>
      <c r="D724" s="40" t="s">
        <v>83</v>
      </c>
      <c r="E724" s="30">
        <f ca="1">schedule3_total!C63</f>
        <v>0</v>
      </c>
      <c r="F724" s="30">
        <f ca="1">schedule3_total!D63</f>
        <v>0</v>
      </c>
      <c r="G724" s="30">
        <f ca="1">schedule3_total!E63</f>
        <v>0</v>
      </c>
      <c r="H724" s="30">
        <f ca="1">schedule3_total!F63</f>
        <v>0</v>
      </c>
      <c r="I724" s="54"/>
      <c r="J724" s="40">
        <f ca="1">schedule3_total!H63</f>
        <v>0</v>
      </c>
      <c r="K724" s="54"/>
      <c r="L724" s="10"/>
      <c r="M724" s="28"/>
      <c r="N724" s="10"/>
      <c r="O724" s="11"/>
      <c r="P724" s="11"/>
      <c r="Q724" s="11"/>
      <c r="R724" s="94"/>
      <c r="S724" s="10"/>
      <c r="T724" s="10"/>
      <c r="U724" s="10"/>
      <c r="V724" s="10"/>
      <c r="W724" s="10"/>
      <c r="X724" s="10"/>
      <c r="Y724" s="10"/>
    </row>
    <row r="725" spans="1:25" ht="19.5" customHeight="1">
      <c r="A725" s="28">
        <v>725</v>
      </c>
      <c r="B725" s="10"/>
      <c r="C725" s="96">
        <v>3464</v>
      </c>
      <c r="D725" s="40" t="s">
        <v>84</v>
      </c>
      <c r="E725" s="30">
        <f ca="1">schedule3_total!C64</f>
        <v>0</v>
      </c>
      <c r="F725" s="30">
        <f ca="1">schedule3_total!D64</f>
        <v>0</v>
      </c>
      <c r="G725" s="30">
        <f ca="1">schedule3_total!E64</f>
        <v>0</v>
      </c>
      <c r="H725" s="30">
        <f ca="1">schedule3_total!F64</f>
        <v>0</v>
      </c>
      <c r="I725" s="54"/>
      <c r="J725" s="40">
        <f ca="1">schedule3_total!H64</f>
        <v>0</v>
      </c>
      <c r="K725" s="54"/>
      <c r="L725" s="10"/>
      <c r="M725" s="28"/>
      <c r="N725" s="10"/>
      <c r="O725" s="11"/>
      <c r="P725" s="11"/>
      <c r="Q725" s="11"/>
      <c r="R725" s="94"/>
      <c r="S725" s="10"/>
      <c r="T725" s="10"/>
      <c r="U725" s="10"/>
      <c r="V725" s="10"/>
      <c r="W725" s="10"/>
      <c r="X725" s="10"/>
      <c r="Y725" s="10"/>
    </row>
    <row r="726" spans="1:25" ht="19.5" customHeight="1">
      <c r="A726" s="28">
        <v>726</v>
      </c>
      <c r="B726" s="10"/>
      <c r="C726" s="96">
        <v>3465</v>
      </c>
      <c r="D726" s="98" t="s">
        <v>87</v>
      </c>
      <c r="E726" s="395">
        <f ca="1">schedule3_total!C65</f>
        <v>5520</v>
      </c>
      <c r="F726" s="395">
        <f ca="1">schedule3_total!D65</f>
        <v>31300</v>
      </c>
      <c r="G726" s="395">
        <f ca="1">schedule3_total!E65</f>
        <v>0</v>
      </c>
      <c r="H726" s="395">
        <f ca="1">schedule3_total!F65</f>
        <v>0</v>
      </c>
      <c r="I726" s="54"/>
      <c r="J726" s="40">
        <f ca="1">schedule3_total!H65</f>
        <v>36820</v>
      </c>
      <c r="K726" s="54"/>
      <c r="L726" s="10"/>
      <c r="M726" s="28"/>
      <c r="N726" s="10"/>
      <c r="O726" s="11"/>
      <c r="P726" s="11"/>
      <c r="Q726" s="11"/>
      <c r="R726" s="94"/>
      <c r="S726" s="69"/>
      <c r="T726" s="10"/>
      <c r="U726" s="10"/>
      <c r="V726" s="10"/>
      <c r="W726" s="10"/>
      <c r="X726" s="10"/>
      <c r="Y726" s="10"/>
    </row>
    <row r="727" spans="1:25" ht="19.5" customHeight="1">
      <c r="A727" s="28"/>
      <c r="B727" s="10"/>
      <c r="C727" s="100"/>
      <c r="D727" s="101" t="s">
        <v>107</v>
      </c>
      <c r="E727" s="102"/>
      <c r="F727" s="102"/>
      <c r="G727" s="102"/>
      <c r="H727" s="102"/>
      <c r="I727" s="102"/>
      <c r="J727" s="102"/>
      <c r="K727" s="102"/>
      <c r="L727" s="10"/>
      <c r="M727" s="28"/>
      <c r="N727" s="10"/>
      <c r="O727" s="11"/>
      <c r="P727" s="11"/>
      <c r="Q727" s="11"/>
      <c r="R727" s="94"/>
      <c r="S727" s="23"/>
      <c r="T727" s="10"/>
      <c r="U727" s="10"/>
      <c r="V727" s="10"/>
      <c r="W727" s="10"/>
      <c r="X727" s="10"/>
      <c r="Y727" s="10"/>
    </row>
    <row r="728" spans="1:25" ht="19.5" customHeight="1">
      <c r="A728" s="28">
        <v>728</v>
      </c>
      <c r="B728" s="350"/>
      <c r="C728" s="103">
        <v>3467</v>
      </c>
      <c r="D728" s="104" t="s">
        <v>83</v>
      </c>
      <c r="E728" s="104">
        <f ca="1">schedule3_total!C67</f>
        <v>91389</v>
      </c>
      <c r="F728" s="104">
        <f ca="1">schedule3_total!D67</f>
        <v>40865</v>
      </c>
      <c r="G728" s="104">
        <f ca="1">schedule3_total!E67</f>
        <v>0</v>
      </c>
      <c r="H728" s="104">
        <f ca="1">schedule3_total!F67</f>
        <v>0</v>
      </c>
      <c r="I728" s="66"/>
      <c r="J728" s="104">
        <f ca="1">schedule3_total!H67</f>
        <v>132254</v>
      </c>
      <c r="K728" s="66"/>
      <c r="L728" s="10"/>
      <c r="M728" s="28"/>
      <c r="N728" s="10"/>
      <c r="O728" s="11"/>
      <c r="P728" s="11"/>
      <c r="Q728" s="11"/>
      <c r="R728" s="94"/>
      <c r="S728" s="10"/>
      <c r="T728" s="10"/>
      <c r="U728" s="10"/>
      <c r="V728" s="10"/>
      <c r="W728" s="10"/>
      <c r="X728" s="10"/>
      <c r="Y728" s="10"/>
    </row>
    <row r="729" spans="1:25" ht="19.5" customHeight="1">
      <c r="A729" s="28">
        <v>729</v>
      </c>
      <c r="B729" s="350"/>
      <c r="C729" s="96">
        <v>3468</v>
      </c>
      <c r="D729" s="40" t="s">
        <v>84</v>
      </c>
      <c r="E729" s="40">
        <f ca="1">schedule3_total!C68</f>
        <v>0</v>
      </c>
      <c r="F729" s="40">
        <f ca="1">schedule3_total!D68</f>
        <v>0</v>
      </c>
      <c r="G729" s="40">
        <f ca="1">schedule3_total!E68</f>
        <v>0</v>
      </c>
      <c r="H729" s="40">
        <f ca="1">schedule3_total!F68</f>
        <v>0</v>
      </c>
      <c r="I729" s="54"/>
      <c r="J729" s="40">
        <f ca="1">schedule3_total!H68</f>
        <v>0</v>
      </c>
      <c r="K729" s="54"/>
      <c r="L729" s="10"/>
      <c r="M729" s="28"/>
      <c r="N729" s="10"/>
      <c r="O729" s="11"/>
      <c r="P729" s="11"/>
      <c r="Q729" s="11"/>
      <c r="R729" s="94"/>
      <c r="S729" s="10"/>
      <c r="T729" s="10"/>
      <c r="U729" s="10"/>
      <c r="V729" s="10"/>
      <c r="W729" s="10"/>
      <c r="X729" s="10"/>
      <c r="Y729" s="10"/>
    </row>
    <row r="730" spans="1:25" ht="19.5" customHeight="1">
      <c r="A730" s="28">
        <v>730</v>
      </c>
      <c r="B730" s="10"/>
      <c r="C730" s="96">
        <v>3469</v>
      </c>
      <c r="D730" s="95" t="s">
        <v>87</v>
      </c>
      <c r="E730" s="40">
        <f ca="1">schedule3_total!C69</f>
        <v>91389</v>
      </c>
      <c r="F730" s="40">
        <f ca="1">schedule3_total!D69</f>
        <v>40865</v>
      </c>
      <c r="G730" s="40">
        <f ca="1">schedule3_total!E69</f>
        <v>0</v>
      </c>
      <c r="H730" s="40">
        <f ca="1">schedule3_total!F69</f>
        <v>0</v>
      </c>
      <c r="I730" s="54"/>
      <c r="J730" s="40">
        <f ca="1">schedule3_total!H69</f>
        <v>132254</v>
      </c>
      <c r="K730" s="54"/>
      <c r="L730" s="10"/>
      <c r="M730" s="28"/>
      <c r="N730" s="10"/>
      <c r="O730" s="11"/>
      <c r="P730" s="11"/>
      <c r="Q730" s="11"/>
      <c r="R730" s="94"/>
      <c r="S730" s="69"/>
      <c r="T730" s="10"/>
      <c r="U730" s="10"/>
      <c r="V730" s="10"/>
      <c r="W730" s="10"/>
      <c r="X730" s="10"/>
      <c r="Y730" s="10"/>
    </row>
    <row r="731" spans="1:25" ht="19.5" customHeight="1">
      <c r="A731" s="28"/>
      <c r="B731" s="10"/>
      <c r="C731" s="404"/>
      <c r="D731" s="405" t="s">
        <v>108</v>
      </c>
      <c r="E731" s="406"/>
      <c r="F731" s="406"/>
      <c r="G731" s="406"/>
      <c r="H731" s="406"/>
      <c r="I731" s="406"/>
      <c r="J731" s="406"/>
      <c r="K731" s="406"/>
      <c r="L731" s="10"/>
      <c r="M731" s="28"/>
      <c r="N731" s="10"/>
      <c r="O731" s="11"/>
      <c r="P731" s="11"/>
      <c r="Q731" s="11"/>
      <c r="R731" s="94"/>
      <c r="S731" s="23"/>
      <c r="T731" s="10"/>
      <c r="U731" s="10"/>
      <c r="V731" s="10"/>
      <c r="W731" s="10"/>
      <c r="X731" s="10"/>
      <c r="Y731" s="10"/>
    </row>
    <row r="732" spans="1:25" ht="19.5" customHeight="1">
      <c r="A732" s="28">
        <v>732</v>
      </c>
      <c r="B732" s="350"/>
      <c r="C732" s="93">
        <v>3473</v>
      </c>
      <c r="D732" s="40" t="s">
        <v>83</v>
      </c>
      <c r="E732" s="40">
        <f ca="1">schedule3_total!C71</f>
        <v>75502</v>
      </c>
      <c r="F732" s="40">
        <f ca="1">schedule3_total!D71</f>
        <v>1089391</v>
      </c>
      <c r="G732" s="40">
        <f ca="1">schedule3_total!E71</f>
        <v>0</v>
      </c>
      <c r="H732" s="40">
        <f ca="1">schedule3_total!F71</f>
        <v>0</v>
      </c>
      <c r="I732" s="54"/>
      <c r="J732" s="40">
        <f ca="1">schedule3_total!H71</f>
        <v>1164893</v>
      </c>
      <c r="K732" s="54"/>
      <c r="L732" s="10"/>
      <c r="M732" s="28"/>
      <c r="N732" s="10"/>
      <c r="O732" s="11"/>
      <c r="P732" s="11"/>
      <c r="Q732" s="11"/>
      <c r="R732" s="94"/>
      <c r="S732" s="10"/>
      <c r="T732" s="10"/>
      <c r="U732" s="10"/>
      <c r="V732" s="10"/>
      <c r="W732" s="10"/>
      <c r="X732" s="10"/>
      <c r="Y732" s="10"/>
    </row>
    <row r="733" spans="1:25" ht="19.5" customHeight="1">
      <c r="A733" s="28">
        <v>733</v>
      </c>
      <c r="B733" s="350"/>
      <c r="C733" s="93">
        <v>3474</v>
      </c>
      <c r="D733" s="40" t="s">
        <v>84</v>
      </c>
      <c r="E733" s="40">
        <f ca="1">schedule3_total!C72</f>
        <v>0</v>
      </c>
      <c r="F733" s="40">
        <f ca="1">schedule3_total!D72</f>
        <v>0</v>
      </c>
      <c r="G733" s="40">
        <f ca="1">schedule3_total!E72</f>
        <v>0</v>
      </c>
      <c r="H733" s="40">
        <f ca="1">schedule3_total!F72</f>
        <v>0</v>
      </c>
      <c r="I733" s="54"/>
      <c r="J733" s="40">
        <f ca="1">schedule3_total!H72</f>
        <v>0</v>
      </c>
      <c r="K733" s="54"/>
      <c r="L733" s="10"/>
      <c r="M733" s="28"/>
      <c r="N733" s="10"/>
      <c r="O733" s="11"/>
      <c r="P733" s="11"/>
      <c r="Q733" s="11"/>
      <c r="R733" s="94"/>
      <c r="S733" s="10"/>
      <c r="T733" s="10"/>
      <c r="U733" s="10"/>
      <c r="V733" s="10"/>
      <c r="W733" s="10"/>
      <c r="X733" s="10"/>
      <c r="Y733" s="10"/>
    </row>
    <row r="734" spans="1:25" ht="19.5" customHeight="1">
      <c r="A734" s="28">
        <v>734</v>
      </c>
      <c r="B734" s="350"/>
      <c r="C734" s="93">
        <v>3475</v>
      </c>
      <c r="D734" s="95" t="s">
        <v>87</v>
      </c>
      <c r="E734" s="40">
        <f ca="1">schedule3_total!C73</f>
        <v>75502</v>
      </c>
      <c r="F734" s="40">
        <f ca="1">schedule3_total!D73</f>
        <v>1089391</v>
      </c>
      <c r="G734" s="40">
        <f ca="1">schedule3_total!E73</f>
        <v>0</v>
      </c>
      <c r="H734" s="40">
        <f ca="1">schedule3_total!F73</f>
        <v>0</v>
      </c>
      <c r="I734" s="54"/>
      <c r="J734" s="40">
        <f ca="1">schedule3_total!H73</f>
        <v>1164893</v>
      </c>
      <c r="K734" s="54"/>
      <c r="L734" s="10"/>
      <c r="M734" s="28"/>
      <c r="N734" s="10"/>
      <c r="O734" s="11"/>
      <c r="P734" s="11"/>
      <c r="Q734" s="11"/>
      <c r="R734" s="94"/>
      <c r="S734" s="69"/>
      <c r="T734" s="10"/>
      <c r="U734" s="10"/>
      <c r="V734" s="10"/>
      <c r="W734" s="10"/>
      <c r="X734" s="10"/>
      <c r="Y734" s="10"/>
    </row>
    <row r="735" spans="1:25" ht="19.5" customHeight="1">
      <c r="A735" s="28"/>
      <c r="B735" s="10"/>
      <c r="C735" s="404"/>
      <c r="D735" s="405" t="s">
        <v>109</v>
      </c>
      <c r="E735" s="406"/>
      <c r="F735" s="406"/>
      <c r="G735" s="406"/>
      <c r="H735" s="406"/>
      <c r="I735" s="406"/>
      <c r="J735" s="406"/>
      <c r="K735" s="406"/>
      <c r="L735" s="10"/>
      <c r="M735" s="28"/>
      <c r="N735" s="10"/>
      <c r="O735" s="11"/>
      <c r="P735" s="11"/>
      <c r="Q735" s="11"/>
      <c r="R735" s="94"/>
      <c r="S735" s="23"/>
      <c r="T735" s="10"/>
      <c r="U735" s="10"/>
      <c r="V735" s="10"/>
      <c r="W735" s="10"/>
      <c r="X735" s="10"/>
      <c r="Y735" s="10"/>
    </row>
    <row r="736" spans="1:25" ht="19.5" customHeight="1">
      <c r="A736" s="28">
        <v>736</v>
      </c>
      <c r="B736" s="10"/>
      <c r="C736" s="93">
        <v>3476</v>
      </c>
      <c r="D736" s="40" t="s">
        <v>89</v>
      </c>
      <c r="E736" s="54"/>
      <c r="F736" s="54"/>
      <c r="G736" s="54"/>
      <c r="H736" s="54"/>
      <c r="I736" s="40">
        <f ca="1">schedule3_total!G75</f>
        <v>182117</v>
      </c>
      <c r="J736" s="40">
        <f ca="1">schedule3_total!H75</f>
        <v>182117</v>
      </c>
      <c r="K736" s="40">
        <f ca="1">schedule3_total!I75</f>
        <v>0</v>
      </c>
      <c r="L736" s="10"/>
      <c r="M736" s="28"/>
      <c r="N736" s="10"/>
      <c r="O736" s="11"/>
      <c r="P736" s="11"/>
      <c r="Q736" s="11"/>
      <c r="R736" s="94"/>
      <c r="S736" s="10"/>
      <c r="T736" s="10"/>
      <c r="U736" s="10"/>
      <c r="V736" s="10"/>
      <c r="W736" s="10"/>
      <c r="X736" s="10"/>
      <c r="Y736" s="10"/>
    </row>
    <row r="737" spans="1:25" ht="19.5" customHeight="1">
      <c r="A737" s="28">
        <v>737</v>
      </c>
      <c r="B737" s="10"/>
      <c r="C737" s="93">
        <v>3477</v>
      </c>
      <c r="D737" s="40" t="s">
        <v>82</v>
      </c>
      <c r="E737" s="54"/>
      <c r="F737" s="54"/>
      <c r="G737" s="54"/>
      <c r="H737" s="54"/>
      <c r="I737" s="40">
        <f ca="1">schedule3_total!G76</f>
        <v>0</v>
      </c>
      <c r="J737" s="40">
        <f ca="1">schedule3_total!H76</f>
        <v>0</v>
      </c>
      <c r="K737" s="40">
        <f ca="1">schedule3_total!I76</f>
        <v>0</v>
      </c>
      <c r="L737" s="10"/>
      <c r="M737" s="28"/>
      <c r="N737" s="10"/>
      <c r="O737" s="11"/>
      <c r="P737" s="11"/>
      <c r="Q737" s="11"/>
      <c r="R737" s="94"/>
      <c r="S737" s="10"/>
      <c r="T737" s="10"/>
      <c r="U737" s="10"/>
      <c r="V737" s="10"/>
      <c r="W737" s="10"/>
      <c r="X737" s="10"/>
      <c r="Y737" s="10"/>
    </row>
    <row r="738" spans="1:25" ht="19.5" customHeight="1">
      <c r="A738" s="28">
        <v>738</v>
      </c>
      <c r="B738" s="350"/>
      <c r="C738" s="93">
        <v>3478</v>
      </c>
      <c r="D738" s="40" t="s">
        <v>83</v>
      </c>
      <c r="E738" s="54"/>
      <c r="F738" s="54"/>
      <c r="G738" s="54"/>
      <c r="H738" s="54"/>
      <c r="I738" s="40">
        <f ca="1">schedule3_total!G77</f>
        <v>0</v>
      </c>
      <c r="J738" s="40">
        <f ca="1">schedule3_total!H77</f>
        <v>0</v>
      </c>
      <c r="K738" s="40">
        <f ca="1">schedule3_total!I77</f>
        <v>0</v>
      </c>
      <c r="L738" s="10"/>
      <c r="M738" s="28"/>
      <c r="N738" s="10"/>
      <c r="O738" s="11"/>
      <c r="P738" s="11"/>
      <c r="Q738" s="11"/>
      <c r="R738" s="94"/>
      <c r="S738" s="10"/>
      <c r="T738" s="10"/>
      <c r="U738" s="10"/>
      <c r="V738" s="10"/>
      <c r="W738" s="10"/>
      <c r="X738" s="10"/>
      <c r="Y738" s="10"/>
    </row>
    <row r="739" spans="1:25" ht="19.5" customHeight="1">
      <c r="A739" s="28">
        <v>739</v>
      </c>
      <c r="B739" s="350"/>
      <c r="C739" s="93">
        <v>3479</v>
      </c>
      <c r="D739" s="95" t="s">
        <v>87</v>
      </c>
      <c r="E739" s="54"/>
      <c r="F739" s="54"/>
      <c r="G739" s="54"/>
      <c r="H739" s="54"/>
      <c r="I739" s="40">
        <f ca="1">schedule3_total!G78</f>
        <v>182117</v>
      </c>
      <c r="J739" s="40">
        <f ca="1">schedule3_total!H78</f>
        <v>182117</v>
      </c>
      <c r="K739" s="40">
        <f ca="1">schedule3_total!I78</f>
        <v>0</v>
      </c>
      <c r="L739" s="10"/>
      <c r="M739" s="28"/>
      <c r="N739" s="10"/>
      <c r="O739" s="11"/>
      <c r="P739" s="11"/>
      <c r="Q739" s="11"/>
      <c r="R739" s="94"/>
      <c r="S739" s="69"/>
      <c r="T739" s="10"/>
      <c r="U739" s="10"/>
      <c r="V739" s="10"/>
      <c r="W739" s="10"/>
      <c r="X739" s="10"/>
      <c r="Y739" s="10"/>
    </row>
    <row r="740" spans="1:25" ht="19.5" customHeight="1">
      <c r="A740" s="28"/>
      <c r="B740" s="10"/>
      <c r="C740" s="366"/>
      <c r="D740" s="23" t="s">
        <v>110</v>
      </c>
      <c r="E740" s="10"/>
      <c r="F740" s="10"/>
      <c r="G740" s="10"/>
      <c r="H740" s="10"/>
      <c r="I740" s="10"/>
      <c r="J740" s="10"/>
      <c r="K740" s="407"/>
      <c r="L740" s="10"/>
      <c r="M740" s="28"/>
      <c r="N740" s="10"/>
      <c r="O740" s="11"/>
      <c r="P740" s="11"/>
      <c r="Q740" s="11"/>
      <c r="R740" s="94"/>
      <c r="S740" s="69"/>
      <c r="T740" s="10"/>
      <c r="U740" s="10"/>
      <c r="V740" s="10"/>
      <c r="W740" s="10"/>
      <c r="X740" s="10"/>
      <c r="Y740" s="10"/>
    </row>
    <row r="741" spans="1:25" ht="19.5" customHeight="1">
      <c r="A741" s="28">
        <v>741</v>
      </c>
      <c r="B741" s="57"/>
      <c r="C741" s="58">
        <v>3481</v>
      </c>
      <c r="D741" s="30" t="s">
        <v>84</v>
      </c>
      <c r="E741" s="40">
        <f ca="1">schedule3_total!C80</f>
        <v>0</v>
      </c>
      <c r="F741" s="40">
        <f ca="1">schedule3_total!D80</f>
        <v>0</v>
      </c>
      <c r="G741" s="40">
        <f ca="1">schedule3_total!E80</f>
        <v>0</v>
      </c>
      <c r="H741" s="40">
        <f ca="1">schedule3_total!F80</f>
        <v>0</v>
      </c>
      <c r="I741" s="54"/>
      <c r="J741" s="40">
        <f ca="1">schedule3_total!H80</f>
        <v>0</v>
      </c>
      <c r="K741" s="54"/>
      <c r="L741" s="10"/>
      <c r="M741" s="28"/>
      <c r="N741" s="10"/>
      <c r="O741" s="11"/>
      <c r="P741" s="11"/>
      <c r="Q741" s="11"/>
      <c r="R741" s="94"/>
      <c r="S741" s="69"/>
      <c r="T741" s="10"/>
      <c r="U741" s="10"/>
      <c r="V741" s="10"/>
      <c r="W741" s="10"/>
      <c r="X741" s="10"/>
      <c r="Y741" s="10"/>
    </row>
    <row r="742" spans="1:25" ht="19.5" customHeight="1">
      <c r="A742" s="28">
        <v>742</v>
      </c>
      <c r="B742" s="57"/>
      <c r="C742" s="58">
        <v>3482</v>
      </c>
      <c r="D742" s="30" t="s">
        <v>85</v>
      </c>
      <c r="E742" s="40">
        <f ca="1">schedule3_total!C81</f>
        <v>0</v>
      </c>
      <c r="F742" s="40">
        <f ca="1">schedule3_total!D81</f>
        <v>0</v>
      </c>
      <c r="G742" s="40">
        <f ca="1">schedule3_total!E81</f>
        <v>0</v>
      </c>
      <c r="H742" s="40">
        <f ca="1">schedule3_total!F81</f>
        <v>0</v>
      </c>
      <c r="I742" s="54"/>
      <c r="J742" s="40">
        <f ca="1">schedule3_total!H81</f>
        <v>0</v>
      </c>
      <c r="K742" s="54"/>
      <c r="L742" s="10"/>
      <c r="M742" s="28"/>
      <c r="N742" s="10"/>
      <c r="O742" s="11"/>
      <c r="P742" s="11"/>
      <c r="Q742" s="11"/>
      <c r="R742" s="94"/>
      <c r="S742" s="69"/>
      <c r="T742" s="10"/>
      <c r="U742" s="10"/>
      <c r="V742" s="10"/>
      <c r="W742" s="10"/>
      <c r="X742" s="10"/>
      <c r="Y742" s="10"/>
    </row>
    <row r="743" spans="1:25" ht="19.5" customHeight="1">
      <c r="A743" s="28">
        <v>743</v>
      </c>
      <c r="B743" s="57"/>
      <c r="C743" s="58">
        <v>3485</v>
      </c>
      <c r="D743" s="30" t="s">
        <v>86</v>
      </c>
      <c r="E743" s="40">
        <f ca="1">schedule3_total!C82</f>
        <v>0</v>
      </c>
      <c r="F743" s="40">
        <f ca="1">schedule3_total!D82</f>
        <v>0</v>
      </c>
      <c r="G743" s="40">
        <f ca="1">schedule3_total!E82</f>
        <v>0</v>
      </c>
      <c r="H743" s="40">
        <f ca="1">schedule3_total!F82</f>
        <v>0</v>
      </c>
      <c r="I743" s="54"/>
      <c r="J743" s="40">
        <f ca="1">schedule3_total!H82</f>
        <v>0</v>
      </c>
      <c r="K743" s="54"/>
      <c r="L743" s="10"/>
      <c r="M743" s="28"/>
      <c r="N743" s="10"/>
      <c r="O743" s="11"/>
      <c r="P743" s="11"/>
      <c r="Q743" s="11"/>
      <c r="R743" s="94"/>
      <c r="S743" s="69"/>
      <c r="T743" s="10"/>
      <c r="U743" s="10"/>
      <c r="V743" s="10"/>
      <c r="W743" s="10"/>
      <c r="X743" s="10"/>
      <c r="Y743" s="10"/>
    </row>
    <row r="744" spans="1:25" ht="19.5" customHeight="1">
      <c r="A744" s="28">
        <v>744</v>
      </c>
      <c r="B744" s="10"/>
      <c r="C744" s="58">
        <v>3486</v>
      </c>
      <c r="D744" s="52" t="s">
        <v>87</v>
      </c>
      <c r="E744" s="40">
        <f ca="1">schedule3_total!C83</f>
        <v>0</v>
      </c>
      <c r="F744" s="40">
        <f ca="1">schedule3_total!D83</f>
        <v>0</v>
      </c>
      <c r="G744" s="40">
        <f ca="1">schedule3_total!E83</f>
        <v>0</v>
      </c>
      <c r="H744" s="40">
        <f ca="1">schedule3_total!F83</f>
        <v>0</v>
      </c>
      <c r="I744" s="54"/>
      <c r="J744" s="40">
        <f ca="1">schedule3_total!H83</f>
        <v>0</v>
      </c>
      <c r="K744" s="54"/>
      <c r="L744" s="10"/>
      <c r="M744" s="28"/>
      <c r="N744" s="10"/>
      <c r="O744" s="11"/>
      <c r="P744" s="11"/>
      <c r="Q744" s="11"/>
      <c r="R744" s="94"/>
      <c r="S744" s="69"/>
      <c r="T744" s="10"/>
      <c r="U744" s="10"/>
      <c r="V744" s="10"/>
      <c r="W744" s="10"/>
      <c r="X744" s="10"/>
      <c r="Y744" s="10"/>
    </row>
    <row r="745" spans="1:25" ht="19.5" customHeight="1">
      <c r="A745" s="28"/>
      <c r="B745" s="10"/>
      <c r="C745" s="404"/>
      <c r="D745" s="405" t="s">
        <v>111</v>
      </c>
      <c r="E745" s="406"/>
      <c r="F745" s="406"/>
      <c r="G745" s="406"/>
      <c r="H745" s="406"/>
      <c r="I745" s="406"/>
      <c r="J745" s="406"/>
      <c r="K745" s="406"/>
      <c r="L745" s="10"/>
      <c r="M745" s="28"/>
      <c r="N745" s="10"/>
      <c r="O745" s="11"/>
      <c r="P745" s="11"/>
      <c r="Q745" s="11"/>
      <c r="R745" s="94"/>
      <c r="S745" s="23"/>
      <c r="T745" s="10"/>
      <c r="U745" s="10"/>
      <c r="V745" s="10"/>
      <c r="W745" s="10"/>
      <c r="X745" s="10"/>
      <c r="Y745" s="10"/>
    </row>
    <row r="746" spans="1:25" ht="19.5" customHeight="1">
      <c r="A746" s="28">
        <v>746</v>
      </c>
      <c r="B746" s="10"/>
      <c r="C746" s="58">
        <v>3487</v>
      </c>
      <c r="D746" s="40" t="s">
        <v>89</v>
      </c>
      <c r="E746" s="54"/>
      <c r="F746" s="54"/>
      <c r="G746" s="54"/>
      <c r="H746" s="54"/>
      <c r="I746" s="40">
        <f ca="1">schedule3_total!G85</f>
        <v>0</v>
      </c>
      <c r="J746" s="40">
        <f ca="1">schedule3_total!H85</f>
        <v>0</v>
      </c>
      <c r="K746" s="54"/>
      <c r="L746" s="10"/>
      <c r="M746" s="28"/>
      <c r="N746" s="10"/>
      <c r="O746" s="11"/>
      <c r="P746" s="11"/>
      <c r="Q746" s="11"/>
      <c r="R746" s="94"/>
      <c r="S746" s="10"/>
      <c r="T746" s="10"/>
      <c r="U746" s="10"/>
      <c r="V746" s="10"/>
      <c r="W746" s="10"/>
      <c r="X746" s="10"/>
      <c r="Y746" s="10"/>
    </row>
    <row r="747" spans="1:25" ht="19.5" customHeight="1">
      <c r="A747" s="28">
        <v>747</v>
      </c>
      <c r="B747" s="350"/>
      <c r="C747" s="58">
        <v>3488</v>
      </c>
      <c r="D747" s="40" t="s">
        <v>82</v>
      </c>
      <c r="E747" s="54"/>
      <c r="F747" s="54"/>
      <c r="G747" s="54"/>
      <c r="H747" s="54"/>
      <c r="I747" s="40">
        <f ca="1">schedule3_total!G86</f>
        <v>0</v>
      </c>
      <c r="J747" s="40">
        <f ca="1">schedule3_total!H86</f>
        <v>0</v>
      </c>
      <c r="K747" s="54"/>
      <c r="L747" s="10"/>
      <c r="M747" s="28"/>
      <c r="N747" s="10"/>
      <c r="O747" s="11"/>
      <c r="P747" s="11"/>
      <c r="Q747" s="11"/>
      <c r="R747" s="94"/>
      <c r="S747" s="10"/>
      <c r="T747" s="10"/>
      <c r="U747" s="10"/>
      <c r="V747" s="10"/>
      <c r="W747" s="10"/>
      <c r="X747" s="10"/>
      <c r="Y747" s="10"/>
    </row>
    <row r="748" spans="1:25" ht="19.5" customHeight="1">
      <c r="A748" s="28">
        <v>748</v>
      </c>
      <c r="B748" s="350"/>
      <c r="C748" s="58">
        <v>3489</v>
      </c>
      <c r="D748" s="104" t="s">
        <v>83</v>
      </c>
      <c r="E748" s="54"/>
      <c r="F748" s="54"/>
      <c r="G748" s="54"/>
      <c r="H748" s="54"/>
      <c r="I748" s="40">
        <f ca="1">schedule3_total!G87</f>
        <v>0</v>
      </c>
      <c r="J748" s="40">
        <f ca="1">schedule3_total!H87</f>
        <v>0</v>
      </c>
      <c r="K748" s="54"/>
      <c r="L748" s="10"/>
      <c r="M748" s="28"/>
      <c r="N748" s="10"/>
      <c r="O748" s="11"/>
      <c r="P748" s="11"/>
      <c r="Q748" s="11"/>
      <c r="R748" s="94"/>
      <c r="S748" s="10"/>
      <c r="T748" s="10"/>
      <c r="U748" s="10"/>
      <c r="V748" s="10"/>
      <c r="W748" s="10"/>
      <c r="X748" s="10"/>
      <c r="Y748" s="10"/>
    </row>
    <row r="749" spans="1:25" ht="19.5" customHeight="1">
      <c r="A749" s="28">
        <v>749</v>
      </c>
      <c r="B749" s="350"/>
      <c r="C749" s="58">
        <v>3490</v>
      </c>
      <c r="D749" s="40" t="s">
        <v>84</v>
      </c>
      <c r="E749" s="54"/>
      <c r="F749" s="54"/>
      <c r="G749" s="54"/>
      <c r="H749" s="54"/>
      <c r="I749" s="40">
        <f ca="1">schedule3_total!G88</f>
        <v>15160</v>
      </c>
      <c r="J749" s="40">
        <f ca="1">schedule3_total!H88</f>
        <v>15160</v>
      </c>
      <c r="K749" s="54"/>
      <c r="L749" s="10"/>
      <c r="M749" s="28"/>
      <c r="N749" s="10"/>
      <c r="O749" s="11"/>
      <c r="P749" s="11"/>
      <c r="Q749" s="11"/>
      <c r="R749" s="94"/>
      <c r="S749" s="10"/>
      <c r="T749" s="10"/>
      <c r="U749" s="10"/>
      <c r="V749" s="10"/>
      <c r="W749" s="10"/>
      <c r="X749" s="10"/>
      <c r="Y749" s="10"/>
    </row>
    <row r="750" spans="1:25" ht="19.5" customHeight="1">
      <c r="A750" s="28">
        <v>750</v>
      </c>
      <c r="B750" s="350"/>
      <c r="C750" s="58">
        <v>3491</v>
      </c>
      <c r="D750" s="40" t="s">
        <v>85</v>
      </c>
      <c r="E750" s="54"/>
      <c r="F750" s="54"/>
      <c r="G750" s="54"/>
      <c r="H750" s="54"/>
      <c r="I750" s="40">
        <f ca="1">schedule3_total!G89</f>
        <v>0</v>
      </c>
      <c r="J750" s="40">
        <f ca="1">schedule3_total!H89</f>
        <v>0</v>
      </c>
      <c r="K750" s="54"/>
      <c r="L750" s="10"/>
      <c r="M750" s="28"/>
      <c r="N750" s="10"/>
      <c r="O750" s="11"/>
      <c r="P750" s="11"/>
      <c r="Q750" s="11"/>
      <c r="R750" s="94"/>
      <c r="S750" s="10"/>
      <c r="T750" s="10"/>
      <c r="U750" s="10"/>
      <c r="V750" s="10"/>
      <c r="W750" s="10"/>
      <c r="X750" s="10"/>
      <c r="Y750" s="10"/>
    </row>
    <row r="751" spans="1:25" ht="19.5" customHeight="1">
      <c r="A751" s="28">
        <v>751</v>
      </c>
      <c r="B751" s="10"/>
      <c r="C751" s="58">
        <v>3492</v>
      </c>
      <c r="D751" s="40" t="s">
        <v>86</v>
      </c>
      <c r="E751" s="54"/>
      <c r="F751" s="54"/>
      <c r="G751" s="54"/>
      <c r="H751" s="54"/>
      <c r="I751" s="40">
        <f ca="1">schedule3_total!G90</f>
        <v>0</v>
      </c>
      <c r="J751" s="40">
        <f ca="1">schedule3_total!H90</f>
        <v>0</v>
      </c>
      <c r="K751" s="54"/>
      <c r="L751" s="10"/>
      <c r="M751" s="28"/>
      <c r="N751" s="10"/>
      <c r="O751" s="11"/>
      <c r="P751" s="11"/>
      <c r="Q751" s="11"/>
      <c r="R751" s="94"/>
      <c r="S751" s="10"/>
      <c r="T751" s="10"/>
      <c r="U751" s="10"/>
      <c r="V751" s="10"/>
      <c r="W751" s="10"/>
      <c r="X751" s="10"/>
      <c r="Y751" s="10"/>
    </row>
    <row r="752" spans="1:25" ht="19.5" customHeight="1">
      <c r="A752" s="28">
        <v>752</v>
      </c>
      <c r="B752" s="10"/>
      <c r="C752" s="58">
        <v>3493</v>
      </c>
      <c r="D752" s="95" t="s">
        <v>87</v>
      </c>
      <c r="E752" s="54"/>
      <c r="F752" s="54"/>
      <c r="G752" s="54"/>
      <c r="H752" s="54"/>
      <c r="I752" s="40">
        <f ca="1">schedule3_total!G91</f>
        <v>15160</v>
      </c>
      <c r="J752" s="40">
        <f ca="1">schedule3_total!H91</f>
        <v>15160</v>
      </c>
      <c r="K752" s="54"/>
      <c r="L752" s="10"/>
      <c r="M752" s="28"/>
      <c r="N752" s="10"/>
      <c r="O752" s="11"/>
      <c r="P752" s="11"/>
      <c r="Q752" s="11"/>
      <c r="R752" s="94"/>
      <c r="S752" s="69"/>
      <c r="T752" s="10"/>
      <c r="U752" s="10"/>
      <c r="V752" s="10"/>
      <c r="W752" s="10"/>
      <c r="X752" s="10"/>
      <c r="Y752" s="10"/>
    </row>
    <row r="753" spans="1:25" ht="19.5" customHeight="1">
      <c r="A753" s="28"/>
      <c r="B753" s="10"/>
      <c r="C753" s="28"/>
      <c r="D753" s="405" t="s">
        <v>112</v>
      </c>
      <c r="E753" s="406"/>
      <c r="F753" s="406"/>
      <c r="G753" s="406"/>
      <c r="H753" s="406"/>
      <c r="I753" s="406"/>
      <c r="J753" s="406"/>
      <c r="K753" s="406"/>
      <c r="L753" s="10"/>
      <c r="M753" s="28"/>
      <c r="N753" s="10"/>
      <c r="O753" s="11"/>
      <c r="P753" s="11"/>
      <c r="Q753" s="11"/>
      <c r="R753" s="94"/>
      <c r="S753" s="23"/>
      <c r="T753" s="10"/>
      <c r="U753" s="10"/>
      <c r="V753" s="10"/>
      <c r="W753" s="10"/>
      <c r="X753" s="10"/>
      <c r="Y753" s="10"/>
    </row>
    <row r="754" spans="1:25" ht="19.5" customHeight="1">
      <c r="A754" s="28">
        <v>754</v>
      </c>
      <c r="B754" s="350"/>
      <c r="C754" s="58">
        <v>3494</v>
      </c>
      <c r="D754" s="40" t="s">
        <v>89</v>
      </c>
      <c r="E754" s="40">
        <f ca="1">schedule3_total!C93</f>
        <v>0</v>
      </c>
      <c r="F754" s="40">
        <f ca="1">schedule3_total!D93</f>
        <v>0</v>
      </c>
      <c r="G754" s="40">
        <f ca="1">schedule3_total!E93</f>
        <v>0</v>
      </c>
      <c r="H754" s="40">
        <f ca="1">schedule3_total!F93</f>
        <v>0</v>
      </c>
      <c r="I754" s="54"/>
      <c r="J754" s="40">
        <f ca="1">schedule3_total!H93</f>
        <v>0</v>
      </c>
      <c r="K754" s="54"/>
      <c r="L754" s="10"/>
      <c r="M754" s="28"/>
      <c r="N754" s="10"/>
      <c r="O754" s="11"/>
      <c r="P754" s="11"/>
      <c r="Q754" s="11"/>
      <c r="R754" s="94"/>
      <c r="S754" s="10"/>
      <c r="T754" s="10"/>
      <c r="U754" s="10"/>
      <c r="V754" s="10"/>
      <c r="W754" s="10"/>
      <c r="X754" s="10"/>
      <c r="Y754" s="10"/>
    </row>
    <row r="755" spans="1:25" ht="19.5" customHeight="1">
      <c r="A755" s="28">
        <v>755</v>
      </c>
      <c r="B755" s="350"/>
      <c r="C755" s="58">
        <v>3495</v>
      </c>
      <c r="D755" s="40" t="s">
        <v>84</v>
      </c>
      <c r="E755" s="40">
        <f ca="1">schedule3_total!C94</f>
        <v>0</v>
      </c>
      <c r="F755" s="40">
        <f ca="1">schedule3_total!D94</f>
        <v>0</v>
      </c>
      <c r="G755" s="40">
        <f ca="1">schedule3_total!E94</f>
        <v>0</v>
      </c>
      <c r="H755" s="40">
        <f ca="1">schedule3_total!F94</f>
        <v>0</v>
      </c>
      <c r="I755" s="54"/>
      <c r="J755" s="40">
        <f ca="1">schedule3_total!H94</f>
        <v>0</v>
      </c>
      <c r="K755" s="54"/>
      <c r="L755" s="10"/>
      <c r="M755" s="28"/>
      <c r="N755" s="10"/>
      <c r="O755" s="11"/>
      <c r="P755" s="11"/>
      <c r="Q755" s="11"/>
      <c r="R755" s="94"/>
      <c r="S755" s="10"/>
      <c r="T755" s="10"/>
      <c r="U755" s="10"/>
      <c r="V755" s="10"/>
      <c r="W755" s="10"/>
      <c r="X755" s="10"/>
      <c r="Y755" s="10"/>
    </row>
    <row r="756" spans="1:25" ht="19.5" customHeight="1">
      <c r="A756" s="28">
        <v>756</v>
      </c>
      <c r="B756" s="10"/>
      <c r="C756" s="58">
        <v>3496</v>
      </c>
      <c r="D756" s="40" t="s">
        <v>85</v>
      </c>
      <c r="E756" s="40">
        <f ca="1">schedule3_total!C95</f>
        <v>0</v>
      </c>
      <c r="F756" s="40">
        <f ca="1">schedule3_total!D95</f>
        <v>0</v>
      </c>
      <c r="G756" s="40">
        <f ca="1">schedule3_total!E95</f>
        <v>0</v>
      </c>
      <c r="H756" s="40">
        <f ca="1">schedule3_total!F95</f>
        <v>0</v>
      </c>
      <c r="I756" s="54"/>
      <c r="J756" s="40">
        <f ca="1">schedule3_total!H95</f>
        <v>0</v>
      </c>
      <c r="K756" s="54"/>
      <c r="L756" s="10"/>
      <c r="M756" s="28"/>
      <c r="N756" s="10"/>
      <c r="O756" s="11"/>
      <c r="P756" s="11"/>
      <c r="Q756" s="11"/>
      <c r="R756" s="94"/>
      <c r="S756" s="10"/>
      <c r="T756" s="10"/>
      <c r="U756" s="10"/>
      <c r="V756" s="10"/>
      <c r="W756" s="10"/>
      <c r="X756" s="10"/>
      <c r="Y756" s="10"/>
    </row>
    <row r="757" spans="1:25" ht="19.5" customHeight="1">
      <c r="A757" s="28">
        <v>757</v>
      </c>
      <c r="B757" s="10"/>
      <c r="C757" s="58">
        <v>3497</v>
      </c>
      <c r="D757" s="40" t="s">
        <v>86</v>
      </c>
      <c r="E757" s="40">
        <f ca="1">schedule3_total!C96</f>
        <v>0</v>
      </c>
      <c r="F757" s="40">
        <f ca="1">schedule3_total!D96</f>
        <v>0</v>
      </c>
      <c r="G757" s="40">
        <f ca="1">schedule3_total!E96</f>
        <v>0</v>
      </c>
      <c r="H757" s="40">
        <f ca="1">schedule3_total!F96</f>
        <v>0</v>
      </c>
      <c r="I757" s="54"/>
      <c r="J757" s="40">
        <f ca="1">schedule3_total!H96</f>
        <v>0</v>
      </c>
      <c r="K757" s="54"/>
      <c r="L757" s="10"/>
      <c r="M757" s="28"/>
      <c r="N757" s="10"/>
      <c r="O757" s="11"/>
      <c r="P757" s="11"/>
      <c r="Q757" s="11"/>
      <c r="R757" s="94"/>
      <c r="S757" s="10"/>
      <c r="T757" s="10"/>
      <c r="U757" s="10"/>
      <c r="V757" s="10"/>
      <c r="W757" s="10"/>
      <c r="X757" s="10"/>
      <c r="Y757" s="10"/>
    </row>
    <row r="758" spans="1:25" ht="19.5" customHeight="1">
      <c r="A758" s="28">
        <v>758</v>
      </c>
      <c r="B758" s="350"/>
      <c r="C758" s="58">
        <v>3498</v>
      </c>
      <c r="D758" s="95" t="s">
        <v>87</v>
      </c>
      <c r="E758" s="40">
        <f ca="1">schedule3_total!C97</f>
        <v>0</v>
      </c>
      <c r="F758" s="40">
        <f ca="1">schedule3_total!D97</f>
        <v>0</v>
      </c>
      <c r="G758" s="40">
        <f ca="1">schedule3_total!E97</f>
        <v>0</v>
      </c>
      <c r="H758" s="40">
        <f ca="1">schedule3_total!F97</f>
        <v>0</v>
      </c>
      <c r="I758" s="54"/>
      <c r="J758" s="40">
        <f ca="1">schedule3_total!H97</f>
        <v>0</v>
      </c>
      <c r="K758" s="54"/>
      <c r="L758" s="10"/>
      <c r="M758" s="28"/>
      <c r="N758" s="10"/>
      <c r="O758" s="11"/>
      <c r="P758" s="11"/>
      <c r="Q758" s="11"/>
      <c r="R758" s="94"/>
      <c r="S758" s="69"/>
      <c r="T758" s="10"/>
      <c r="U758" s="10"/>
      <c r="V758" s="10"/>
      <c r="W758" s="10"/>
      <c r="X758" s="10"/>
      <c r="Y758" s="10"/>
    </row>
    <row r="759" spans="1:25" ht="19.5" customHeight="1">
      <c r="A759" s="28"/>
      <c r="B759" s="10"/>
      <c r="C759" s="28"/>
      <c r="D759" s="405" t="s">
        <v>113</v>
      </c>
      <c r="E759" s="406"/>
      <c r="F759" s="406"/>
      <c r="G759" s="406"/>
      <c r="H759" s="406"/>
      <c r="I759" s="406"/>
      <c r="J759" s="406"/>
      <c r="K759" s="406"/>
      <c r="L759" s="10"/>
      <c r="M759" s="28"/>
      <c r="N759" s="10"/>
      <c r="O759" s="11"/>
      <c r="P759" s="11"/>
      <c r="Q759" s="11"/>
      <c r="R759" s="94"/>
      <c r="S759" s="23"/>
      <c r="T759" s="10"/>
      <c r="U759" s="10"/>
      <c r="V759" s="10"/>
      <c r="W759" s="10"/>
      <c r="X759" s="10"/>
      <c r="Y759" s="10"/>
    </row>
    <row r="760" spans="1:25" ht="19.5" customHeight="1">
      <c r="A760" s="28">
        <v>760</v>
      </c>
      <c r="B760" s="350"/>
      <c r="C760" s="58">
        <v>3499</v>
      </c>
      <c r="D760" s="40" t="s">
        <v>89</v>
      </c>
      <c r="E760" s="40">
        <f ca="1">schedule3_total!C99</f>
        <v>0</v>
      </c>
      <c r="F760" s="40">
        <f ca="1">schedule3_total!D99</f>
        <v>0</v>
      </c>
      <c r="G760" s="40">
        <f ca="1">schedule3_total!E99</f>
        <v>0</v>
      </c>
      <c r="H760" s="40">
        <f ca="1">schedule3_total!F99</f>
        <v>0</v>
      </c>
      <c r="I760" s="54"/>
      <c r="J760" s="40">
        <f ca="1">schedule3_total!H99</f>
        <v>0</v>
      </c>
      <c r="K760" s="54"/>
      <c r="L760" s="10"/>
      <c r="M760" s="28"/>
      <c r="N760" s="10"/>
      <c r="O760" s="11"/>
      <c r="P760" s="11"/>
      <c r="Q760" s="11"/>
      <c r="R760" s="94"/>
      <c r="S760" s="10"/>
      <c r="T760" s="10"/>
      <c r="U760" s="10"/>
      <c r="V760" s="10"/>
      <c r="W760" s="10"/>
      <c r="X760" s="10"/>
      <c r="Y760" s="10"/>
    </row>
    <row r="761" spans="1:25" ht="19.5" customHeight="1">
      <c r="A761" s="28" t="s">
        <v>98</v>
      </c>
      <c r="B761" s="10"/>
      <c r="C761" s="28" t="s">
        <v>98</v>
      </c>
      <c r="D761" s="101" t="s">
        <v>114</v>
      </c>
      <c r="E761" s="406"/>
      <c r="F761" s="406"/>
      <c r="G761" s="406"/>
      <c r="H761" s="406"/>
      <c r="I761" s="406"/>
      <c r="J761" s="406"/>
      <c r="K761" s="406"/>
      <c r="L761" s="10"/>
      <c r="M761" s="28"/>
      <c r="N761" s="10"/>
      <c r="O761" s="11"/>
      <c r="P761" s="11"/>
      <c r="Q761" s="11"/>
      <c r="R761" s="94"/>
      <c r="S761" s="23"/>
      <c r="T761" s="10"/>
      <c r="U761" s="10"/>
      <c r="V761" s="10"/>
      <c r="W761" s="10"/>
      <c r="X761" s="10"/>
      <c r="Y761" s="10"/>
    </row>
    <row r="762" spans="1:25" ht="19.5" customHeight="1">
      <c r="A762" s="28">
        <v>762</v>
      </c>
      <c r="B762" s="10"/>
      <c r="C762" s="58">
        <v>3501</v>
      </c>
      <c r="D762" s="40" t="s">
        <v>89</v>
      </c>
      <c r="E762" s="40">
        <f ca="1">schedule3_total!C101</f>
        <v>0</v>
      </c>
      <c r="F762" s="40">
        <f ca="1">schedule3_total!D101</f>
        <v>0</v>
      </c>
      <c r="G762" s="40">
        <f ca="1">schedule3_total!E101</f>
        <v>0</v>
      </c>
      <c r="H762" s="40">
        <f ca="1">schedule3_total!F101</f>
        <v>0</v>
      </c>
      <c r="I762" s="54"/>
      <c r="J762" s="40">
        <f ca="1">schedule3_total!H101</f>
        <v>0</v>
      </c>
      <c r="K762" s="54"/>
      <c r="L762" s="10"/>
      <c r="M762" s="28"/>
      <c r="N762" s="10"/>
      <c r="O762" s="11"/>
      <c r="P762" s="11"/>
      <c r="Q762" s="11"/>
      <c r="R762" s="94"/>
      <c r="S762" s="10"/>
      <c r="T762" s="10"/>
      <c r="U762" s="10"/>
      <c r="V762" s="10"/>
      <c r="W762" s="10"/>
      <c r="X762" s="10"/>
      <c r="Y762" s="10"/>
    </row>
    <row r="763" spans="1:25" ht="19.5" customHeight="1">
      <c r="A763" s="28">
        <v>763</v>
      </c>
      <c r="B763" s="10"/>
      <c r="C763" s="58">
        <v>3502</v>
      </c>
      <c r="D763" s="40" t="s">
        <v>83</v>
      </c>
      <c r="E763" s="40">
        <f ca="1">schedule3_total!C102</f>
        <v>0</v>
      </c>
      <c r="F763" s="40">
        <f ca="1">schedule3_total!D102</f>
        <v>0</v>
      </c>
      <c r="G763" s="40">
        <f ca="1">schedule3_total!E102</f>
        <v>0</v>
      </c>
      <c r="H763" s="40">
        <f ca="1">schedule3_total!F102</f>
        <v>0</v>
      </c>
      <c r="I763" s="54"/>
      <c r="J763" s="40">
        <f ca="1">schedule3_total!H102</f>
        <v>0</v>
      </c>
      <c r="K763" s="54"/>
      <c r="L763" s="10"/>
      <c r="M763" s="28"/>
      <c r="N763" s="10"/>
      <c r="O763" s="11"/>
      <c r="P763" s="11"/>
      <c r="Q763" s="11"/>
      <c r="R763" s="94"/>
      <c r="S763" s="10"/>
      <c r="T763" s="10"/>
      <c r="U763" s="10"/>
      <c r="V763" s="10"/>
      <c r="W763" s="10"/>
      <c r="X763" s="10"/>
      <c r="Y763" s="10"/>
    </row>
    <row r="764" spans="1:25" ht="19.5" customHeight="1">
      <c r="A764" s="28">
        <v>764</v>
      </c>
      <c r="B764" s="350"/>
      <c r="C764" s="58">
        <v>3503</v>
      </c>
      <c r="D764" s="40" t="s">
        <v>85</v>
      </c>
      <c r="E764" s="40">
        <f ca="1">schedule3_total!C103</f>
        <v>0</v>
      </c>
      <c r="F764" s="40">
        <f ca="1">schedule3_total!D103</f>
        <v>0</v>
      </c>
      <c r="G764" s="40">
        <f ca="1">schedule3_total!E103</f>
        <v>0</v>
      </c>
      <c r="H764" s="40">
        <f ca="1">schedule3_total!F103</f>
        <v>0</v>
      </c>
      <c r="I764" s="54"/>
      <c r="J764" s="40">
        <f ca="1">schedule3_total!H103</f>
        <v>0</v>
      </c>
      <c r="K764" s="54"/>
      <c r="L764" s="10"/>
      <c r="M764" s="28"/>
      <c r="N764" s="10"/>
      <c r="O764" s="11"/>
      <c r="P764" s="11"/>
      <c r="Q764" s="11"/>
      <c r="R764" s="94"/>
      <c r="S764" s="10"/>
      <c r="T764" s="10"/>
      <c r="U764" s="10"/>
      <c r="V764" s="10"/>
      <c r="W764" s="10"/>
      <c r="X764" s="10"/>
      <c r="Y764" s="10"/>
    </row>
    <row r="765" spans="1:25" ht="19.5" customHeight="1">
      <c r="A765" s="28">
        <v>765</v>
      </c>
      <c r="B765" s="350"/>
      <c r="C765" s="58">
        <v>3504</v>
      </c>
      <c r="D765" s="40" t="s">
        <v>86</v>
      </c>
      <c r="E765" s="40">
        <f ca="1">schedule3_total!C104</f>
        <v>0</v>
      </c>
      <c r="F765" s="40">
        <f ca="1">schedule3_total!D104</f>
        <v>0</v>
      </c>
      <c r="G765" s="40">
        <f ca="1">schedule3_total!E104</f>
        <v>0</v>
      </c>
      <c r="H765" s="40">
        <f ca="1">schedule3_total!F104</f>
        <v>0</v>
      </c>
      <c r="I765" s="54"/>
      <c r="J765" s="40">
        <f ca="1">schedule3_total!H104</f>
        <v>0</v>
      </c>
      <c r="K765" s="54"/>
      <c r="L765" s="10"/>
      <c r="M765" s="28"/>
      <c r="N765" s="10"/>
      <c r="O765" s="11"/>
      <c r="P765" s="11"/>
      <c r="Q765" s="11"/>
      <c r="R765" s="94"/>
      <c r="S765" s="10"/>
      <c r="T765" s="10"/>
      <c r="U765" s="10"/>
      <c r="V765" s="10"/>
      <c r="W765" s="10"/>
      <c r="X765" s="10"/>
      <c r="Y765" s="10"/>
    </row>
    <row r="766" spans="1:25" ht="19.5" customHeight="1">
      <c r="A766" s="28">
        <v>766</v>
      </c>
      <c r="B766" s="10"/>
      <c r="C766" s="58">
        <v>3505</v>
      </c>
      <c r="D766" s="95" t="s">
        <v>87</v>
      </c>
      <c r="E766" s="40">
        <f ca="1">schedule3_total!C105</f>
        <v>0</v>
      </c>
      <c r="F766" s="40">
        <f ca="1">schedule3_total!D105</f>
        <v>0</v>
      </c>
      <c r="G766" s="40">
        <f ca="1">schedule3_total!E105</f>
        <v>0</v>
      </c>
      <c r="H766" s="40">
        <f ca="1">schedule3_total!F105</f>
        <v>0</v>
      </c>
      <c r="I766" s="54"/>
      <c r="J766" s="40">
        <f ca="1">schedule3_total!H105</f>
        <v>0</v>
      </c>
      <c r="K766" s="54"/>
      <c r="L766" s="10"/>
      <c r="M766" s="28"/>
      <c r="N766" s="10"/>
      <c r="O766" s="11"/>
      <c r="P766" s="11"/>
      <c r="Q766" s="11"/>
      <c r="R766" s="94"/>
      <c r="S766" s="69"/>
      <c r="T766" s="10"/>
      <c r="U766" s="10"/>
      <c r="V766" s="10"/>
      <c r="W766" s="10"/>
      <c r="X766" s="10"/>
      <c r="Y766" s="10"/>
    </row>
    <row r="767" spans="1:25" ht="19.5" customHeight="1">
      <c r="A767" s="28"/>
      <c r="B767" s="10"/>
      <c r="C767" s="28"/>
      <c r="D767" s="405" t="s">
        <v>290</v>
      </c>
      <c r="E767" s="406"/>
      <c r="F767" s="406"/>
      <c r="G767" s="406"/>
      <c r="H767" s="406"/>
      <c r="I767" s="10"/>
      <c r="J767" s="352"/>
      <c r="K767" s="10"/>
      <c r="L767" s="10"/>
      <c r="M767" s="28"/>
      <c r="N767" s="10"/>
      <c r="O767" s="11"/>
      <c r="P767" s="11"/>
      <c r="Q767" s="11"/>
      <c r="R767" s="94"/>
      <c r="S767" s="23"/>
      <c r="T767" s="10"/>
      <c r="U767" s="10"/>
      <c r="V767" s="10"/>
      <c r="W767" s="10"/>
      <c r="X767" s="10"/>
      <c r="Y767" s="10"/>
    </row>
    <row r="768" spans="1:25" ht="19.5" customHeight="1">
      <c r="A768" s="28">
        <v>768</v>
      </c>
      <c r="B768" s="10"/>
      <c r="C768" s="58">
        <v>3506</v>
      </c>
      <c r="D768" s="40" t="s">
        <v>84</v>
      </c>
      <c r="E768" s="40">
        <f ca="1">schedule3_total!C107</f>
        <v>0</v>
      </c>
      <c r="F768" s="40">
        <f ca="1">schedule3_total!D107</f>
        <v>0</v>
      </c>
      <c r="G768" s="40">
        <f ca="1">schedule3_total!E107</f>
        <v>0</v>
      </c>
      <c r="H768" s="40">
        <f ca="1">schedule3_total!F107</f>
        <v>0</v>
      </c>
      <c r="I768" s="54"/>
      <c r="J768" s="40">
        <f ca="1">schedule3_total!H107</f>
        <v>0</v>
      </c>
      <c r="K768" s="54"/>
      <c r="L768" s="10"/>
      <c r="M768" s="28"/>
      <c r="N768" s="10"/>
      <c r="O768" s="11"/>
      <c r="P768" s="11"/>
      <c r="Q768" s="11"/>
      <c r="R768" s="94"/>
      <c r="S768" s="10"/>
      <c r="T768" s="10"/>
      <c r="U768" s="10"/>
      <c r="V768" s="10"/>
      <c r="W768" s="10"/>
      <c r="X768" s="10"/>
      <c r="Y768" s="10"/>
    </row>
    <row r="769" spans="1:25" ht="19.5" customHeight="1">
      <c r="A769" s="28">
        <v>769</v>
      </c>
      <c r="B769" s="10"/>
      <c r="C769" s="58">
        <v>3507</v>
      </c>
      <c r="D769" s="40" t="s">
        <v>85</v>
      </c>
      <c r="E769" s="40">
        <f ca="1">schedule3_total!C108</f>
        <v>0</v>
      </c>
      <c r="F769" s="40">
        <f ca="1">schedule3_total!D108</f>
        <v>0</v>
      </c>
      <c r="G769" s="40">
        <f ca="1">schedule3_total!E108</f>
        <v>0</v>
      </c>
      <c r="H769" s="40">
        <f ca="1">schedule3_total!F108</f>
        <v>0</v>
      </c>
      <c r="I769" s="54"/>
      <c r="J769" s="40">
        <f ca="1">schedule3_total!H108</f>
        <v>0</v>
      </c>
      <c r="K769" s="54"/>
      <c r="L769" s="10"/>
      <c r="M769" s="28"/>
      <c r="N769" s="10"/>
      <c r="O769" s="11"/>
      <c r="P769" s="11"/>
      <c r="Q769" s="11"/>
      <c r="R769" s="94"/>
      <c r="S769" s="10"/>
      <c r="T769" s="10"/>
      <c r="U769" s="10"/>
      <c r="V769" s="10"/>
      <c r="W769" s="10"/>
      <c r="X769" s="10"/>
      <c r="Y769" s="10"/>
    </row>
    <row r="770" spans="1:25" ht="19.5" customHeight="1">
      <c r="A770" s="28">
        <v>770</v>
      </c>
      <c r="B770" s="350"/>
      <c r="C770" s="58">
        <v>3508</v>
      </c>
      <c r="D770" s="40" t="s">
        <v>86</v>
      </c>
      <c r="E770" s="40">
        <f ca="1">schedule3_total!C109</f>
        <v>0</v>
      </c>
      <c r="F770" s="40">
        <f ca="1">schedule3_total!D109</f>
        <v>0</v>
      </c>
      <c r="G770" s="40">
        <f ca="1">schedule3_total!E109</f>
        <v>0</v>
      </c>
      <c r="H770" s="40">
        <f ca="1">schedule3_total!F109</f>
        <v>0</v>
      </c>
      <c r="I770" s="54"/>
      <c r="J770" s="40">
        <f ca="1">schedule3_total!H109</f>
        <v>0</v>
      </c>
      <c r="K770" s="54"/>
      <c r="L770" s="10"/>
      <c r="M770" s="28"/>
      <c r="N770" s="10"/>
      <c r="O770" s="11"/>
      <c r="P770" s="11"/>
      <c r="Q770" s="11"/>
      <c r="R770" s="94"/>
      <c r="S770" s="10"/>
      <c r="T770" s="10"/>
      <c r="U770" s="10"/>
      <c r="V770" s="10"/>
      <c r="W770" s="10"/>
      <c r="X770" s="10"/>
      <c r="Y770" s="10"/>
    </row>
    <row r="771" spans="1:25" ht="19.5" customHeight="1">
      <c r="A771" s="28">
        <v>771</v>
      </c>
      <c r="B771" s="350"/>
      <c r="C771" s="58">
        <v>3509</v>
      </c>
      <c r="D771" s="95" t="s">
        <v>87</v>
      </c>
      <c r="E771" s="40">
        <f ca="1">schedule3_total!C110</f>
        <v>0</v>
      </c>
      <c r="F771" s="40">
        <f ca="1">schedule3_total!D110</f>
        <v>0</v>
      </c>
      <c r="G771" s="40">
        <f ca="1">schedule3_total!E110</f>
        <v>0</v>
      </c>
      <c r="H771" s="40">
        <f ca="1">schedule3_total!F110</f>
        <v>0</v>
      </c>
      <c r="I771" s="54"/>
      <c r="J771" s="40">
        <f ca="1">schedule3_total!H110</f>
        <v>0</v>
      </c>
      <c r="K771" s="54"/>
      <c r="L771" s="10"/>
      <c r="M771" s="28"/>
      <c r="N771" s="10"/>
      <c r="O771" s="11"/>
      <c r="P771" s="11"/>
      <c r="Q771" s="11"/>
      <c r="R771" s="94"/>
      <c r="S771" s="69"/>
      <c r="T771" s="10"/>
      <c r="U771" s="10"/>
      <c r="V771" s="10"/>
      <c r="W771" s="10"/>
      <c r="X771" s="10"/>
      <c r="Y771" s="10"/>
    </row>
    <row r="772" spans="1:25" ht="19.5" customHeight="1">
      <c r="A772" s="28"/>
      <c r="B772" s="10"/>
      <c r="C772" s="28"/>
      <c r="D772" s="23" t="s">
        <v>116</v>
      </c>
      <c r="E772" s="406"/>
      <c r="F772" s="406"/>
      <c r="G772" s="406"/>
      <c r="H772" s="406"/>
      <c r="I772" s="406"/>
      <c r="J772" s="406"/>
      <c r="K772" s="406"/>
      <c r="L772" s="10"/>
      <c r="M772" s="28"/>
      <c r="N772" s="10"/>
      <c r="O772" s="11"/>
      <c r="P772" s="11"/>
      <c r="Q772" s="11"/>
      <c r="R772" s="94"/>
      <c r="S772" s="23"/>
      <c r="T772" s="10"/>
      <c r="U772" s="10"/>
      <c r="V772" s="10"/>
      <c r="W772" s="10"/>
      <c r="X772" s="10"/>
      <c r="Y772" s="10"/>
    </row>
    <row r="773" spans="1:25" ht="19.5" customHeight="1">
      <c r="A773" s="28">
        <v>773</v>
      </c>
      <c r="B773" s="10"/>
      <c r="C773" s="58">
        <v>3511</v>
      </c>
      <c r="D773" s="40" t="s">
        <v>85</v>
      </c>
      <c r="E773" s="40">
        <f ca="1">schedule3_total!C112</f>
        <v>0</v>
      </c>
      <c r="F773" s="40">
        <f ca="1">schedule3_total!D112</f>
        <v>0</v>
      </c>
      <c r="G773" s="40">
        <f ca="1">schedule3_total!E112</f>
        <v>0</v>
      </c>
      <c r="H773" s="40">
        <f ca="1">schedule3_total!F112</f>
        <v>0</v>
      </c>
      <c r="I773" s="54"/>
      <c r="J773" s="40">
        <f ca="1">schedule3_total!H112</f>
        <v>0</v>
      </c>
      <c r="K773" s="54"/>
      <c r="L773" s="10"/>
      <c r="M773" s="28"/>
      <c r="N773" s="10"/>
      <c r="O773" s="11"/>
      <c r="P773" s="11"/>
      <c r="Q773" s="11"/>
      <c r="R773" s="94"/>
      <c r="S773" s="10"/>
      <c r="T773" s="10"/>
      <c r="U773" s="10"/>
      <c r="V773" s="10"/>
      <c r="W773" s="10"/>
      <c r="X773" s="10"/>
      <c r="Y773" s="10"/>
    </row>
    <row r="774" spans="1:25" ht="19.5" customHeight="1">
      <c r="A774" s="28"/>
      <c r="B774" s="10"/>
      <c r="C774" s="105"/>
      <c r="D774" s="405" t="s">
        <v>117</v>
      </c>
      <c r="E774" s="406"/>
      <c r="F774" s="406"/>
      <c r="G774" s="406"/>
      <c r="H774" s="406"/>
      <c r="I774" s="406"/>
      <c r="J774" s="406"/>
      <c r="K774" s="406"/>
      <c r="L774" s="10"/>
      <c r="M774" s="28"/>
      <c r="N774" s="10"/>
      <c r="O774" s="11"/>
      <c r="P774" s="11"/>
      <c r="Q774" s="11"/>
      <c r="R774" s="94"/>
      <c r="S774" s="23"/>
      <c r="T774" s="10"/>
      <c r="U774" s="10"/>
      <c r="V774" s="10"/>
      <c r="W774" s="10"/>
      <c r="X774" s="10"/>
      <c r="Y774" s="10"/>
    </row>
    <row r="775" spans="1:25" ht="19.5" customHeight="1">
      <c r="A775" s="28">
        <v>775</v>
      </c>
      <c r="B775" s="350"/>
      <c r="C775" s="93">
        <v>3514</v>
      </c>
      <c r="D775" s="40" t="s">
        <v>84</v>
      </c>
      <c r="E775" s="40">
        <f ca="1">schedule3_total!C114</f>
        <v>0</v>
      </c>
      <c r="F775" s="40">
        <f ca="1">schedule3_total!D114</f>
        <v>0</v>
      </c>
      <c r="G775" s="40">
        <f ca="1">schedule3_total!E114</f>
        <v>0</v>
      </c>
      <c r="H775" s="40">
        <f ca="1">schedule3_total!F114</f>
        <v>0</v>
      </c>
      <c r="I775" s="54"/>
      <c r="J775" s="40">
        <f ca="1">schedule3_total!H114</f>
        <v>0</v>
      </c>
      <c r="K775" s="40">
        <f ca="1">schedule3_total!I114</f>
        <v>0</v>
      </c>
      <c r="L775" s="10"/>
      <c r="M775" s="28"/>
      <c r="N775" s="10"/>
      <c r="O775" s="11"/>
      <c r="P775" s="11"/>
      <c r="Q775" s="11"/>
      <c r="R775" s="94"/>
      <c r="S775" s="10"/>
      <c r="T775" s="10"/>
      <c r="U775" s="10"/>
      <c r="V775" s="10"/>
      <c r="W775" s="10"/>
      <c r="X775" s="10"/>
      <c r="Y775" s="10"/>
    </row>
    <row r="776" spans="1:25" ht="19.5" customHeight="1">
      <c r="A776" s="28">
        <v>776</v>
      </c>
      <c r="B776" s="10"/>
      <c r="C776" s="93">
        <v>3515</v>
      </c>
      <c r="D776" s="40" t="s">
        <v>85</v>
      </c>
      <c r="E776" s="40">
        <f ca="1">schedule3_total!C115</f>
        <v>57057</v>
      </c>
      <c r="F776" s="40">
        <f ca="1">schedule3_total!D115</f>
        <v>10784</v>
      </c>
      <c r="G776" s="40">
        <f ca="1">schedule3_total!E115</f>
        <v>0</v>
      </c>
      <c r="H776" s="40">
        <f ca="1">schedule3_total!F115</f>
        <v>0</v>
      </c>
      <c r="I776" s="54"/>
      <c r="J776" s="40">
        <f ca="1">schedule3_total!H115</f>
        <v>67841</v>
      </c>
      <c r="K776" s="40">
        <f ca="1">schedule3_total!I115</f>
        <v>0</v>
      </c>
      <c r="L776" s="10"/>
      <c r="M776" s="28"/>
      <c r="N776" s="10"/>
      <c r="O776" s="11"/>
      <c r="P776" s="11"/>
      <c r="Q776" s="11"/>
      <c r="R776" s="94"/>
      <c r="S776" s="10"/>
      <c r="T776" s="10"/>
      <c r="U776" s="10"/>
      <c r="V776" s="10"/>
      <c r="W776" s="10"/>
      <c r="X776" s="10"/>
      <c r="Y776" s="10"/>
    </row>
    <row r="777" spans="1:25" ht="19.5" customHeight="1">
      <c r="A777" s="28">
        <v>777</v>
      </c>
      <c r="B777" s="10"/>
      <c r="C777" s="93">
        <v>3516</v>
      </c>
      <c r="D777" s="40" t="s">
        <v>86</v>
      </c>
      <c r="E777" s="40">
        <f ca="1">schedule3_total!C116</f>
        <v>0</v>
      </c>
      <c r="F777" s="40">
        <f ca="1">schedule3_total!D116</f>
        <v>0</v>
      </c>
      <c r="G777" s="40">
        <f ca="1">schedule3_total!E116</f>
        <v>0</v>
      </c>
      <c r="H777" s="40">
        <f ca="1">schedule3_total!F116</f>
        <v>0</v>
      </c>
      <c r="I777" s="54"/>
      <c r="J777" s="40">
        <f ca="1">schedule3_total!H116</f>
        <v>0</v>
      </c>
      <c r="K777" s="40">
        <f ca="1">schedule3_total!I116</f>
        <v>0</v>
      </c>
      <c r="L777" s="10"/>
      <c r="M777" s="28"/>
      <c r="N777" s="10"/>
      <c r="O777" s="11"/>
      <c r="P777" s="11"/>
      <c r="Q777" s="11"/>
      <c r="R777" s="94"/>
      <c r="S777" s="10"/>
      <c r="T777" s="10"/>
      <c r="U777" s="10"/>
      <c r="V777" s="10"/>
      <c r="W777" s="10"/>
      <c r="X777" s="10"/>
      <c r="Y777" s="10"/>
    </row>
    <row r="778" spans="1:25" ht="19.5" customHeight="1">
      <c r="A778" s="28">
        <v>778</v>
      </c>
      <c r="B778" s="350"/>
      <c r="C778" s="93">
        <v>3519</v>
      </c>
      <c r="D778" s="95" t="s">
        <v>87</v>
      </c>
      <c r="E778" s="40">
        <f ca="1">schedule3_total!C117</f>
        <v>57057</v>
      </c>
      <c r="F778" s="40">
        <f ca="1">schedule3_total!D117</f>
        <v>10784</v>
      </c>
      <c r="G778" s="40">
        <f ca="1">schedule3_total!E117</f>
        <v>0</v>
      </c>
      <c r="H778" s="40">
        <f ca="1">schedule3_total!F117</f>
        <v>0</v>
      </c>
      <c r="I778" s="54"/>
      <c r="J778" s="40">
        <f ca="1">schedule3_total!H117</f>
        <v>67841</v>
      </c>
      <c r="K778" s="40">
        <f ca="1">schedule3_total!I117</f>
        <v>0</v>
      </c>
      <c r="L778" s="10"/>
      <c r="M778" s="28"/>
      <c r="N778" s="10"/>
      <c r="O778" s="11"/>
      <c r="P778" s="11"/>
      <c r="Q778" s="11"/>
      <c r="R778" s="94"/>
      <c r="S778" s="69"/>
      <c r="T778" s="10"/>
      <c r="U778" s="10"/>
      <c r="V778" s="10"/>
      <c r="W778" s="10"/>
      <c r="X778" s="10"/>
      <c r="Y778" s="10"/>
    </row>
    <row r="779" spans="1:25" ht="19.5" customHeight="1">
      <c r="A779" s="28"/>
      <c r="B779" s="10"/>
      <c r="C779" s="105"/>
      <c r="D779" s="405" t="s">
        <v>118</v>
      </c>
      <c r="E779" s="406"/>
      <c r="F779" s="406"/>
      <c r="G779" s="406"/>
      <c r="H779" s="406"/>
      <c r="I779" s="406"/>
      <c r="J779" s="406"/>
      <c r="K779" s="406"/>
      <c r="L779" s="10"/>
      <c r="M779" s="28"/>
      <c r="N779" s="10"/>
      <c r="O779" s="11"/>
      <c r="P779" s="11"/>
      <c r="Q779" s="11"/>
      <c r="R779" s="94"/>
      <c r="S779" s="23"/>
      <c r="T779" s="10"/>
      <c r="U779" s="10"/>
      <c r="V779" s="10"/>
      <c r="W779" s="10"/>
      <c r="X779" s="10"/>
      <c r="Y779" s="10"/>
    </row>
    <row r="780" spans="1:25" ht="19.5" customHeight="1">
      <c r="A780" s="28">
        <v>780</v>
      </c>
      <c r="B780" s="350"/>
      <c r="C780" s="93">
        <v>3524</v>
      </c>
      <c r="D780" s="40" t="s">
        <v>84</v>
      </c>
      <c r="E780" s="40">
        <f ca="1">schedule3_total!C119</f>
        <v>0</v>
      </c>
      <c r="F780" s="40">
        <f ca="1">schedule3_total!D119</f>
        <v>0</v>
      </c>
      <c r="G780" s="40">
        <f ca="1">schedule3_total!E119</f>
        <v>0</v>
      </c>
      <c r="H780" s="40">
        <f ca="1">schedule3_total!F119</f>
        <v>0</v>
      </c>
      <c r="I780" s="54"/>
      <c r="J780" s="40">
        <f ca="1">schedule3_total!H119</f>
        <v>0</v>
      </c>
      <c r="K780" s="54"/>
      <c r="L780" s="10"/>
      <c r="M780" s="28"/>
      <c r="N780" s="10"/>
      <c r="O780" s="11"/>
      <c r="P780" s="11"/>
      <c r="Q780" s="11"/>
      <c r="R780" s="94"/>
      <c r="S780" s="10"/>
      <c r="T780" s="10"/>
      <c r="U780" s="10"/>
      <c r="V780" s="10"/>
      <c r="W780" s="10"/>
      <c r="X780" s="10"/>
      <c r="Y780" s="10"/>
    </row>
    <row r="781" spans="1:25" ht="19.5" customHeight="1">
      <c r="A781" s="28">
        <v>781</v>
      </c>
      <c r="B781" s="10"/>
      <c r="C781" s="93">
        <v>3525</v>
      </c>
      <c r="D781" s="40" t="s">
        <v>85</v>
      </c>
      <c r="E781" s="40">
        <f ca="1">schedule3_total!C120</f>
        <v>41758</v>
      </c>
      <c r="F781" s="40">
        <f ca="1">schedule3_total!D120</f>
        <v>0</v>
      </c>
      <c r="G781" s="40">
        <f ca="1">schedule3_total!E120</f>
        <v>0</v>
      </c>
      <c r="H781" s="40">
        <f ca="1">schedule3_total!F120</f>
        <v>0</v>
      </c>
      <c r="I781" s="54"/>
      <c r="J781" s="40">
        <f ca="1">schedule3_total!H120</f>
        <v>41758</v>
      </c>
      <c r="K781" s="54"/>
      <c r="L781" s="10"/>
      <c r="M781" s="28"/>
      <c r="N781" s="10"/>
      <c r="O781" s="11"/>
      <c r="P781" s="11"/>
      <c r="Q781" s="11"/>
      <c r="R781" s="94"/>
      <c r="S781" s="10"/>
      <c r="T781" s="10"/>
      <c r="U781" s="10"/>
      <c r="V781" s="10"/>
      <c r="W781" s="10"/>
      <c r="X781" s="10"/>
      <c r="Y781" s="10"/>
    </row>
    <row r="782" spans="1:25" ht="19.5" customHeight="1">
      <c r="A782" s="28">
        <v>782</v>
      </c>
      <c r="B782" s="10"/>
      <c r="C782" s="93">
        <v>3526</v>
      </c>
      <c r="D782" s="40" t="s">
        <v>86</v>
      </c>
      <c r="E782" s="40">
        <f ca="1">schedule3_total!C121</f>
        <v>0</v>
      </c>
      <c r="F782" s="40">
        <f ca="1">schedule3_total!D121</f>
        <v>0</v>
      </c>
      <c r="G782" s="40">
        <f ca="1">schedule3_total!E121</f>
        <v>0</v>
      </c>
      <c r="H782" s="40">
        <f ca="1">schedule3_total!F121</f>
        <v>0</v>
      </c>
      <c r="I782" s="54"/>
      <c r="J782" s="40">
        <f ca="1">schedule3_total!H121</f>
        <v>0</v>
      </c>
      <c r="K782" s="54"/>
      <c r="L782" s="10"/>
      <c r="M782" s="28"/>
      <c r="N782" s="10"/>
      <c r="O782" s="11"/>
      <c r="P782" s="11"/>
      <c r="Q782" s="11"/>
      <c r="R782" s="94"/>
      <c r="S782" s="10"/>
      <c r="T782" s="10"/>
      <c r="U782" s="10"/>
      <c r="V782" s="10"/>
      <c r="W782" s="10"/>
      <c r="X782" s="10"/>
      <c r="Y782" s="10"/>
    </row>
    <row r="783" spans="1:25" ht="19.5" customHeight="1">
      <c r="A783" s="28">
        <v>783</v>
      </c>
      <c r="B783" s="350"/>
      <c r="C783" s="93">
        <v>3529</v>
      </c>
      <c r="D783" s="95" t="s">
        <v>87</v>
      </c>
      <c r="E783" s="40">
        <f ca="1">schedule3_total!C122</f>
        <v>41758</v>
      </c>
      <c r="F783" s="40">
        <f ca="1">schedule3_total!D122</f>
        <v>0</v>
      </c>
      <c r="G783" s="40">
        <f ca="1">schedule3_total!E122</f>
        <v>0</v>
      </c>
      <c r="H783" s="40">
        <f ca="1">schedule3_total!F122</f>
        <v>0</v>
      </c>
      <c r="I783" s="54"/>
      <c r="J783" s="40">
        <f ca="1">schedule3_total!H122</f>
        <v>41758</v>
      </c>
      <c r="K783" s="54"/>
      <c r="L783" s="10"/>
      <c r="M783" s="28"/>
      <c r="N783" s="10"/>
      <c r="O783" s="11"/>
      <c r="P783" s="11"/>
      <c r="Q783" s="11"/>
      <c r="R783" s="94"/>
      <c r="S783" s="69"/>
      <c r="T783" s="10"/>
      <c r="U783" s="10"/>
      <c r="V783" s="10"/>
      <c r="W783" s="10"/>
      <c r="X783" s="10"/>
      <c r="Y783" s="10"/>
    </row>
    <row r="784" spans="1:25" ht="19.5" customHeight="1">
      <c r="A784" s="28"/>
      <c r="B784" s="10"/>
      <c r="C784" s="105"/>
      <c r="D784" s="405" t="s">
        <v>119</v>
      </c>
      <c r="E784" s="406"/>
      <c r="F784" s="406"/>
      <c r="G784" s="406"/>
      <c r="H784" s="406"/>
      <c r="I784" s="406"/>
      <c r="J784" s="406"/>
      <c r="K784" s="406"/>
      <c r="L784" s="10"/>
      <c r="M784" s="28"/>
      <c r="N784" s="10"/>
      <c r="O784" s="11"/>
      <c r="P784" s="11"/>
      <c r="Q784" s="11"/>
      <c r="R784" s="94"/>
      <c r="S784" s="23"/>
      <c r="T784" s="10"/>
      <c r="U784" s="10"/>
      <c r="V784" s="10"/>
      <c r="W784" s="10"/>
      <c r="X784" s="10"/>
      <c r="Y784" s="10"/>
    </row>
    <row r="785" spans="1:25" ht="19.5" customHeight="1">
      <c r="A785" s="28">
        <v>785</v>
      </c>
      <c r="B785" s="350"/>
      <c r="C785" s="93">
        <v>3535</v>
      </c>
      <c r="D785" s="40" t="s">
        <v>85</v>
      </c>
      <c r="E785" s="30">
        <f ca="1">schedule3_total!C124</f>
        <v>49958</v>
      </c>
      <c r="F785" s="30">
        <f ca="1">schedule3_total!D124</f>
        <v>2270</v>
      </c>
      <c r="G785" s="30">
        <f ca="1">schedule3_total!E124</f>
        <v>0</v>
      </c>
      <c r="H785" s="30">
        <f ca="1">schedule3_total!F124</f>
        <v>0</v>
      </c>
      <c r="I785" s="54"/>
      <c r="J785" s="40">
        <f ca="1">schedule3_total!H124</f>
        <v>52228</v>
      </c>
      <c r="K785" s="54"/>
      <c r="L785" s="10"/>
      <c r="M785" s="28"/>
      <c r="N785" s="10"/>
      <c r="O785" s="11"/>
      <c r="P785" s="11"/>
      <c r="Q785" s="11"/>
      <c r="R785" s="94"/>
      <c r="S785" s="10"/>
      <c r="T785" s="10"/>
      <c r="U785" s="10"/>
      <c r="V785" s="10"/>
      <c r="W785" s="10"/>
      <c r="X785" s="10"/>
      <c r="Y785" s="10"/>
    </row>
    <row r="786" spans="1:25" ht="19.5" customHeight="1">
      <c r="A786" s="28"/>
      <c r="B786" s="10"/>
      <c r="C786" s="404"/>
      <c r="D786" s="405" t="s">
        <v>120</v>
      </c>
      <c r="E786" s="406"/>
      <c r="F786" s="406"/>
      <c r="G786" s="406"/>
      <c r="H786" s="406"/>
      <c r="I786" s="406"/>
      <c r="J786" s="406"/>
      <c r="K786" s="406"/>
      <c r="L786" s="10"/>
      <c r="M786" s="28"/>
      <c r="N786" s="10"/>
      <c r="O786" s="11"/>
      <c r="P786" s="11"/>
      <c r="Q786" s="11"/>
      <c r="R786" s="94"/>
      <c r="S786" s="23"/>
      <c r="T786" s="10"/>
      <c r="U786" s="10"/>
      <c r="V786" s="10"/>
      <c r="W786" s="10"/>
      <c r="X786" s="10"/>
      <c r="Y786" s="10"/>
    </row>
    <row r="787" spans="1:25" ht="19.5" customHeight="1">
      <c r="A787" s="28">
        <v>787</v>
      </c>
      <c r="B787" s="10"/>
      <c r="C787" s="93">
        <v>3540</v>
      </c>
      <c r="D787" s="40" t="s">
        <v>83</v>
      </c>
      <c r="E787" s="40">
        <f ca="1">schedule3_total!C126</f>
        <v>0</v>
      </c>
      <c r="F787" s="40">
        <f ca="1">schedule3_total!D126</f>
        <v>0</v>
      </c>
      <c r="G787" s="40">
        <f ca="1">schedule3_total!E126</f>
        <v>0</v>
      </c>
      <c r="H787" s="40">
        <f ca="1">schedule3_total!F126</f>
        <v>0</v>
      </c>
      <c r="I787" s="54"/>
      <c r="J787" s="40">
        <f ca="1">schedule3_total!H126</f>
        <v>0</v>
      </c>
      <c r="K787" s="54"/>
      <c r="L787" s="10"/>
      <c r="M787" s="28"/>
      <c r="N787" s="10"/>
      <c r="O787" s="11"/>
      <c r="P787" s="11"/>
      <c r="Q787" s="11"/>
      <c r="R787" s="94"/>
      <c r="S787" s="10"/>
      <c r="T787" s="10"/>
      <c r="U787" s="10"/>
      <c r="V787" s="10"/>
      <c r="W787" s="10"/>
      <c r="X787" s="10"/>
      <c r="Y787" s="10"/>
    </row>
    <row r="788" spans="1:25" ht="19.5" customHeight="1">
      <c r="A788" s="28">
        <v>788</v>
      </c>
      <c r="B788" s="10"/>
      <c r="C788" s="93">
        <v>3541</v>
      </c>
      <c r="D788" s="40" t="s">
        <v>84</v>
      </c>
      <c r="E788" s="40">
        <f ca="1">schedule3_total!C127</f>
        <v>4000</v>
      </c>
      <c r="F788" s="40">
        <f ca="1">schedule3_total!D127</f>
        <v>0</v>
      </c>
      <c r="G788" s="40">
        <f ca="1">schedule3_total!E127</f>
        <v>0</v>
      </c>
      <c r="H788" s="40">
        <f ca="1">schedule3_total!F127</f>
        <v>0</v>
      </c>
      <c r="I788" s="54"/>
      <c r="J788" s="40">
        <f ca="1">schedule3_total!H127</f>
        <v>4000</v>
      </c>
      <c r="K788" s="54"/>
      <c r="L788" s="10"/>
      <c r="M788" s="28"/>
      <c r="N788" s="10"/>
      <c r="O788" s="11"/>
      <c r="P788" s="11"/>
      <c r="Q788" s="11"/>
      <c r="R788" s="94"/>
      <c r="S788" s="10"/>
      <c r="T788" s="10"/>
      <c r="U788" s="10"/>
      <c r="V788" s="10"/>
      <c r="W788" s="10"/>
      <c r="X788" s="10"/>
      <c r="Y788" s="10"/>
    </row>
    <row r="789" spans="1:25" ht="19.5" customHeight="1">
      <c r="A789" s="28">
        <v>789</v>
      </c>
      <c r="B789" s="10"/>
      <c r="C789" s="93">
        <v>3542</v>
      </c>
      <c r="D789" s="40" t="s">
        <v>85</v>
      </c>
      <c r="E789" s="40">
        <f ca="1">schedule3_total!C128</f>
        <v>8275.27</v>
      </c>
      <c r="F789" s="40">
        <f ca="1">schedule3_total!D128</f>
        <v>0</v>
      </c>
      <c r="G789" s="40">
        <f ca="1">schedule3_total!E128</f>
        <v>0</v>
      </c>
      <c r="H789" s="40">
        <f ca="1">schedule3_total!F128</f>
        <v>0</v>
      </c>
      <c r="I789" s="54"/>
      <c r="J789" s="40">
        <f ca="1">schedule3_total!H128</f>
        <v>8275</v>
      </c>
      <c r="K789" s="54"/>
      <c r="L789" s="10"/>
      <c r="M789" s="28"/>
      <c r="N789" s="10"/>
      <c r="O789" s="11"/>
      <c r="P789" s="11"/>
      <c r="Q789" s="11"/>
      <c r="R789" s="94"/>
      <c r="S789" s="10"/>
      <c r="T789" s="10"/>
      <c r="U789" s="10"/>
      <c r="V789" s="10"/>
      <c r="W789" s="10"/>
      <c r="X789" s="10"/>
      <c r="Y789" s="10"/>
    </row>
    <row r="790" spans="1:25" ht="19.5" customHeight="1">
      <c r="A790" s="28">
        <v>790</v>
      </c>
      <c r="B790" s="350"/>
      <c r="C790" s="93">
        <v>3543</v>
      </c>
      <c r="D790" s="40" t="s">
        <v>86</v>
      </c>
      <c r="E790" s="40">
        <f ca="1">schedule3_total!C129</f>
        <v>3565</v>
      </c>
      <c r="F790" s="40">
        <f ca="1">schedule3_total!D129</f>
        <v>0</v>
      </c>
      <c r="G790" s="40">
        <f ca="1">schedule3_total!E129</f>
        <v>0</v>
      </c>
      <c r="H790" s="40">
        <f ca="1">schedule3_total!F129</f>
        <v>0</v>
      </c>
      <c r="I790" s="54"/>
      <c r="J790" s="40">
        <f ca="1">schedule3_total!H129</f>
        <v>3565</v>
      </c>
      <c r="K790" s="54"/>
      <c r="L790" s="10"/>
      <c r="M790" s="28"/>
      <c r="N790" s="10"/>
      <c r="O790" s="11"/>
      <c r="P790" s="11"/>
      <c r="Q790" s="11"/>
      <c r="R790" s="94"/>
      <c r="S790" s="10"/>
      <c r="T790" s="10"/>
      <c r="U790" s="10"/>
      <c r="V790" s="10"/>
      <c r="W790" s="10"/>
      <c r="X790" s="10"/>
      <c r="Y790" s="10"/>
    </row>
    <row r="791" spans="1:25" ht="19.5" customHeight="1">
      <c r="A791" s="28">
        <v>791</v>
      </c>
      <c r="B791" s="350"/>
      <c r="C791" s="93">
        <v>3544</v>
      </c>
      <c r="D791" s="95" t="s">
        <v>87</v>
      </c>
      <c r="E791" s="40">
        <f ca="1">schedule3_total!C130</f>
        <v>15840</v>
      </c>
      <c r="F791" s="40">
        <f ca="1">schedule3_total!D130</f>
        <v>0</v>
      </c>
      <c r="G791" s="40">
        <f ca="1">schedule3_total!E130</f>
        <v>0</v>
      </c>
      <c r="H791" s="40">
        <f ca="1">schedule3_total!F130</f>
        <v>0</v>
      </c>
      <c r="I791" s="54"/>
      <c r="J791" s="40">
        <f ca="1">schedule3_total!H130</f>
        <v>15840</v>
      </c>
      <c r="K791" s="54"/>
      <c r="L791" s="10"/>
      <c r="M791" s="28"/>
      <c r="N791" s="10"/>
      <c r="O791" s="11"/>
      <c r="P791" s="11"/>
      <c r="Q791" s="11"/>
      <c r="R791" s="94"/>
      <c r="S791" s="69"/>
      <c r="T791" s="10"/>
      <c r="U791" s="10"/>
      <c r="V791" s="10"/>
      <c r="W791" s="10"/>
      <c r="X791" s="10"/>
      <c r="Y791" s="10"/>
    </row>
    <row r="792" spans="1:25" ht="19.5" customHeight="1">
      <c r="A792" s="28"/>
      <c r="B792" s="10"/>
      <c r="C792" s="105"/>
      <c r="D792" s="23" t="s">
        <v>121</v>
      </c>
      <c r="E792" s="406"/>
      <c r="F792" s="406"/>
      <c r="G792" s="406"/>
      <c r="H792" s="406"/>
      <c r="I792" s="406"/>
      <c r="J792" s="406"/>
      <c r="K792" s="406"/>
      <c r="L792" s="10"/>
      <c r="M792" s="28"/>
      <c r="N792" s="10"/>
      <c r="O792" s="11"/>
      <c r="P792" s="11"/>
      <c r="Q792" s="11"/>
      <c r="R792" s="94"/>
      <c r="S792" s="23"/>
      <c r="T792" s="10"/>
      <c r="U792" s="10"/>
      <c r="V792" s="10"/>
      <c r="W792" s="10"/>
      <c r="X792" s="10"/>
      <c r="Y792" s="10"/>
    </row>
    <row r="793" spans="1:25" ht="19.5" customHeight="1">
      <c r="A793" s="28">
        <v>793</v>
      </c>
      <c r="B793" s="350"/>
      <c r="C793" s="93">
        <v>3545</v>
      </c>
      <c r="D793" s="40" t="s">
        <v>84</v>
      </c>
      <c r="E793" s="40">
        <f ca="1">schedule3_total!C132</f>
        <v>31716</v>
      </c>
      <c r="F793" s="40">
        <f ca="1">schedule3_total!D132</f>
        <v>0</v>
      </c>
      <c r="G793" s="40">
        <f ca="1">schedule3_total!E132</f>
        <v>0</v>
      </c>
      <c r="H793" s="40">
        <f ca="1">schedule3_total!F132</f>
        <v>0</v>
      </c>
      <c r="I793" s="54"/>
      <c r="J793" s="40">
        <f ca="1">schedule3_total!H132</f>
        <v>31716</v>
      </c>
      <c r="K793" s="54"/>
      <c r="L793" s="10"/>
      <c r="M793" s="28"/>
      <c r="N793" s="10"/>
      <c r="O793" s="11"/>
      <c r="P793" s="11"/>
      <c r="Q793" s="11"/>
      <c r="R793" s="94"/>
      <c r="S793" s="10"/>
      <c r="T793" s="10"/>
      <c r="U793" s="10"/>
      <c r="V793" s="10"/>
      <c r="W793" s="10"/>
      <c r="X793" s="10"/>
      <c r="Y793" s="10"/>
    </row>
    <row r="794" spans="1:25" ht="19.5" customHeight="1">
      <c r="A794" s="28">
        <v>794</v>
      </c>
      <c r="B794" s="10"/>
      <c r="C794" s="93">
        <v>3546</v>
      </c>
      <c r="D794" s="40" t="s">
        <v>85</v>
      </c>
      <c r="E794" s="40">
        <f ca="1">schedule3_total!C133</f>
        <v>8040</v>
      </c>
      <c r="F794" s="40">
        <f ca="1">schedule3_total!D133</f>
        <v>0</v>
      </c>
      <c r="G794" s="40">
        <f ca="1">schedule3_total!E133</f>
        <v>0</v>
      </c>
      <c r="H794" s="40">
        <f ca="1">schedule3_total!F133</f>
        <v>0</v>
      </c>
      <c r="I794" s="54"/>
      <c r="J794" s="40">
        <f ca="1">schedule3_total!H133</f>
        <v>8040</v>
      </c>
      <c r="K794" s="54"/>
      <c r="L794" s="10"/>
      <c r="M794" s="28"/>
      <c r="N794" s="10"/>
      <c r="O794" s="11"/>
      <c r="P794" s="11"/>
      <c r="Q794" s="11"/>
      <c r="R794" s="94"/>
      <c r="S794" s="10"/>
      <c r="T794" s="10"/>
      <c r="U794" s="10"/>
      <c r="V794" s="10"/>
      <c r="W794" s="10"/>
      <c r="X794" s="10"/>
      <c r="Y794" s="10"/>
    </row>
    <row r="795" spans="1:25" ht="19.5" customHeight="1">
      <c r="A795" s="28">
        <v>795</v>
      </c>
      <c r="B795" s="10"/>
      <c r="C795" s="93">
        <v>3547</v>
      </c>
      <c r="D795" s="40" t="s">
        <v>86</v>
      </c>
      <c r="E795" s="40">
        <f ca="1">schedule3_total!C134</f>
        <v>0</v>
      </c>
      <c r="F795" s="40">
        <f ca="1">schedule3_total!D134</f>
        <v>0</v>
      </c>
      <c r="G795" s="40">
        <f ca="1">schedule3_total!E134</f>
        <v>0</v>
      </c>
      <c r="H795" s="40">
        <f ca="1">schedule3_total!F134</f>
        <v>0</v>
      </c>
      <c r="I795" s="54"/>
      <c r="J795" s="40">
        <f ca="1">schedule3_total!H134</f>
        <v>0</v>
      </c>
      <c r="K795" s="54"/>
      <c r="L795" s="10"/>
      <c r="M795" s="28"/>
      <c r="N795" s="10"/>
      <c r="O795" s="11"/>
      <c r="P795" s="11"/>
      <c r="Q795" s="11"/>
      <c r="R795" s="94"/>
      <c r="S795" s="10"/>
      <c r="T795" s="10"/>
      <c r="U795" s="10"/>
      <c r="V795" s="10"/>
      <c r="W795" s="10"/>
      <c r="X795" s="10"/>
      <c r="Y795" s="10"/>
    </row>
    <row r="796" spans="1:25" ht="19.5" customHeight="1">
      <c r="A796" s="28">
        <v>796</v>
      </c>
      <c r="B796" s="350"/>
      <c r="C796" s="93">
        <v>3548</v>
      </c>
      <c r="D796" s="95" t="s">
        <v>87</v>
      </c>
      <c r="E796" s="40">
        <f ca="1">schedule3_total!C135</f>
        <v>39756</v>
      </c>
      <c r="F796" s="40">
        <f ca="1">schedule3_total!D135</f>
        <v>0</v>
      </c>
      <c r="G796" s="40">
        <f ca="1">schedule3_total!E135</f>
        <v>0</v>
      </c>
      <c r="H796" s="40">
        <f ca="1">schedule3_total!F135</f>
        <v>0</v>
      </c>
      <c r="I796" s="54"/>
      <c r="J796" s="40">
        <f ca="1">schedule3_total!H135</f>
        <v>39756</v>
      </c>
      <c r="K796" s="54"/>
      <c r="L796" s="10"/>
      <c r="M796" s="28"/>
      <c r="N796" s="10"/>
      <c r="O796" s="11"/>
      <c r="P796" s="11"/>
      <c r="Q796" s="11"/>
      <c r="R796" s="94"/>
      <c r="S796" s="69"/>
      <c r="T796" s="10"/>
      <c r="U796" s="10"/>
      <c r="V796" s="10"/>
      <c r="W796" s="10"/>
      <c r="X796" s="10"/>
      <c r="Y796" s="10"/>
    </row>
    <row r="797" spans="1:25" ht="19.5" customHeight="1">
      <c r="A797" s="28"/>
      <c r="B797" s="10"/>
      <c r="C797" s="105"/>
      <c r="D797" s="23" t="s">
        <v>122</v>
      </c>
      <c r="E797" s="406"/>
      <c r="F797" s="406"/>
      <c r="G797" s="406"/>
      <c r="H797" s="406"/>
      <c r="I797" s="406"/>
      <c r="J797" s="406"/>
      <c r="K797" s="406"/>
      <c r="L797" s="10"/>
      <c r="M797" s="28"/>
      <c r="N797" s="10"/>
      <c r="O797" s="11"/>
      <c r="P797" s="11"/>
      <c r="Q797" s="11"/>
      <c r="R797" s="94"/>
      <c r="S797" s="23"/>
      <c r="T797" s="10"/>
      <c r="U797" s="10"/>
      <c r="V797" s="10"/>
      <c r="W797" s="10"/>
      <c r="X797" s="10"/>
      <c r="Y797" s="10"/>
    </row>
    <row r="798" spans="1:25" ht="19.5" customHeight="1">
      <c r="A798" s="28">
        <v>798</v>
      </c>
      <c r="B798" s="350"/>
      <c r="C798" s="93">
        <v>3549</v>
      </c>
      <c r="D798" s="40" t="s">
        <v>84</v>
      </c>
      <c r="E798" s="40">
        <f ca="1">schedule3_total!C137</f>
        <v>0</v>
      </c>
      <c r="F798" s="40">
        <f ca="1">schedule3_total!D137</f>
        <v>0</v>
      </c>
      <c r="G798" s="40">
        <f ca="1">schedule3_total!E137</f>
        <v>0</v>
      </c>
      <c r="H798" s="40">
        <f ca="1">schedule3_total!F137</f>
        <v>0</v>
      </c>
      <c r="I798" s="54"/>
      <c r="J798" s="40">
        <f ca="1">schedule3_total!H137</f>
        <v>0</v>
      </c>
      <c r="K798" s="54"/>
      <c r="L798" s="10"/>
      <c r="M798" s="28"/>
      <c r="N798" s="10"/>
      <c r="O798" s="11"/>
      <c r="P798" s="11"/>
      <c r="Q798" s="11"/>
      <c r="R798" s="94"/>
      <c r="S798" s="10"/>
      <c r="T798" s="10"/>
      <c r="U798" s="10"/>
      <c r="V798" s="10"/>
      <c r="W798" s="10"/>
      <c r="X798" s="10"/>
      <c r="Y798" s="10"/>
    </row>
    <row r="799" spans="1:25" ht="19.5" customHeight="1">
      <c r="A799" s="28">
        <v>799</v>
      </c>
      <c r="B799" s="10"/>
      <c r="C799" s="93">
        <v>3550</v>
      </c>
      <c r="D799" s="40" t="s">
        <v>85</v>
      </c>
      <c r="E799" s="40">
        <f ca="1">schedule3_total!C138</f>
        <v>0</v>
      </c>
      <c r="F799" s="40">
        <f ca="1">schedule3_total!D138</f>
        <v>0</v>
      </c>
      <c r="G799" s="40">
        <f ca="1">schedule3_total!E138</f>
        <v>0</v>
      </c>
      <c r="H799" s="40">
        <f ca="1">schedule3_total!F138</f>
        <v>0</v>
      </c>
      <c r="I799" s="54"/>
      <c r="J799" s="40">
        <f ca="1">schedule3_total!H138</f>
        <v>0</v>
      </c>
      <c r="K799" s="54"/>
      <c r="L799" s="10"/>
      <c r="M799" s="28"/>
      <c r="N799" s="10"/>
      <c r="O799" s="11"/>
      <c r="P799" s="11"/>
      <c r="Q799" s="11"/>
      <c r="R799" s="94"/>
      <c r="S799" s="10"/>
      <c r="T799" s="10"/>
      <c r="U799" s="10"/>
      <c r="V799" s="10"/>
      <c r="W799" s="10"/>
      <c r="X799" s="10"/>
      <c r="Y799" s="10"/>
    </row>
    <row r="800" spans="1:25" ht="19.5" customHeight="1">
      <c r="A800" s="28">
        <v>800</v>
      </c>
      <c r="B800" s="10"/>
      <c r="C800" s="93">
        <v>3551</v>
      </c>
      <c r="D800" s="40" t="s">
        <v>86</v>
      </c>
      <c r="E800" s="40">
        <f ca="1">schedule3_total!C139</f>
        <v>0</v>
      </c>
      <c r="F800" s="40">
        <f ca="1">schedule3_total!D139</f>
        <v>0</v>
      </c>
      <c r="G800" s="40">
        <f ca="1">schedule3_total!E139</f>
        <v>0</v>
      </c>
      <c r="H800" s="40">
        <f ca="1">schedule3_total!F139</f>
        <v>0</v>
      </c>
      <c r="I800" s="54"/>
      <c r="J800" s="40">
        <f ca="1">schedule3_total!H139</f>
        <v>0</v>
      </c>
      <c r="K800" s="54"/>
      <c r="L800" s="10"/>
      <c r="M800" s="28"/>
      <c r="N800" s="10"/>
      <c r="O800" s="11"/>
      <c r="P800" s="11"/>
      <c r="Q800" s="11"/>
      <c r="R800" s="94"/>
      <c r="S800" s="10"/>
      <c r="T800" s="10"/>
      <c r="U800" s="10"/>
      <c r="V800" s="10"/>
      <c r="W800" s="10"/>
      <c r="X800" s="10"/>
      <c r="Y800" s="10"/>
    </row>
    <row r="801" spans="1:25" ht="19.5" customHeight="1">
      <c r="A801" s="28">
        <v>801</v>
      </c>
      <c r="B801" s="350"/>
      <c r="C801" s="93">
        <v>3552</v>
      </c>
      <c r="D801" s="95" t="s">
        <v>87</v>
      </c>
      <c r="E801" s="40">
        <f ca="1">schedule3_total!C140</f>
        <v>0</v>
      </c>
      <c r="F801" s="40">
        <f ca="1">schedule3_total!D140</f>
        <v>0</v>
      </c>
      <c r="G801" s="40">
        <f ca="1">schedule3_total!E140</f>
        <v>0</v>
      </c>
      <c r="H801" s="40">
        <f ca="1">schedule3_total!F140</f>
        <v>0</v>
      </c>
      <c r="I801" s="54"/>
      <c r="J801" s="40">
        <f ca="1">schedule3_total!H140</f>
        <v>0</v>
      </c>
      <c r="K801" s="54"/>
      <c r="L801" s="10"/>
      <c r="M801" s="28"/>
      <c r="N801" s="10"/>
      <c r="O801" s="11"/>
      <c r="P801" s="11"/>
      <c r="Q801" s="11"/>
      <c r="R801" s="94"/>
      <c r="S801" s="69"/>
      <c r="T801" s="10"/>
      <c r="U801" s="10"/>
      <c r="V801" s="10"/>
      <c r="W801" s="10"/>
      <c r="X801" s="10"/>
      <c r="Y801" s="10"/>
    </row>
    <row r="802" spans="1:25" ht="19.5" customHeight="1">
      <c r="A802" s="28"/>
      <c r="B802" s="10"/>
      <c r="C802" s="105"/>
      <c r="D802" s="23" t="s">
        <v>123</v>
      </c>
      <c r="E802" s="406"/>
      <c r="F802" s="406"/>
      <c r="G802" s="406"/>
      <c r="H802" s="406"/>
      <c r="I802" s="406"/>
      <c r="J802" s="406"/>
      <c r="K802" s="406"/>
      <c r="L802" s="10"/>
      <c r="M802" s="28"/>
      <c r="N802" s="10"/>
      <c r="O802" s="11"/>
      <c r="P802" s="11"/>
      <c r="Q802" s="11"/>
      <c r="R802" s="94"/>
      <c r="S802" s="23"/>
      <c r="T802" s="10"/>
      <c r="U802" s="10"/>
      <c r="V802" s="10"/>
      <c r="W802" s="10"/>
      <c r="X802" s="10"/>
      <c r="Y802" s="10"/>
    </row>
    <row r="803" spans="1:25" ht="19.5" customHeight="1">
      <c r="A803" s="28">
        <v>803</v>
      </c>
      <c r="B803" s="350"/>
      <c r="C803" s="93">
        <v>3553</v>
      </c>
      <c r="D803" s="40" t="s">
        <v>84</v>
      </c>
      <c r="E803" s="40">
        <f ca="1">schedule3_total!C142</f>
        <v>2866</v>
      </c>
      <c r="F803" s="40">
        <f ca="1">schedule3_total!D142</f>
        <v>0</v>
      </c>
      <c r="G803" s="40">
        <f ca="1">schedule3_total!E142</f>
        <v>0</v>
      </c>
      <c r="H803" s="40">
        <f ca="1">schedule3_total!F142</f>
        <v>0</v>
      </c>
      <c r="I803" s="54"/>
      <c r="J803" s="40">
        <f ca="1">schedule3_total!H142</f>
        <v>2866</v>
      </c>
      <c r="K803" s="54"/>
      <c r="L803" s="10"/>
      <c r="M803" s="28"/>
      <c r="N803" s="10"/>
      <c r="O803" s="11"/>
      <c r="P803" s="11"/>
      <c r="Q803" s="11"/>
      <c r="R803" s="94"/>
      <c r="S803" s="10"/>
      <c r="T803" s="10"/>
      <c r="U803" s="10"/>
      <c r="V803" s="10"/>
      <c r="W803" s="10"/>
      <c r="X803" s="10"/>
      <c r="Y803" s="10"/>
    </row>
    <row r="804" spans="1:25" ht="19.5" customHeight="1">
      <c r="A804" s="28">
        <v>804</v>
      </c>
      <c r="B804" s="10"/>
      <c r="C804" s="93">
        <v>3554</v>
      </c>
      <c r="D804" s="40" t="s">
        <v>85</v>
      </c>
      <c r="E804" s="40">
        <f ca="1">schedule3_total!C143</f>
        <v>0</v>
      </c>
      <c r="F804" s="40">
        <f ca="1">schedule3_total!D143</f>
        <v>0</v>
      </c>
      <c r="G804" s="40">
        <f ca="1">schedule3_total!E143</f>
        <v>0</v>
      </c>
      <c r="H804" s="40">
        <f ca="1">schedule3_total!F143</f>
        <v>0</v>
      </c>
      <c r="I804" s="54"/>
      <c r="J804" s="40">
        <f ca="1">schedule3_total!H143</f>
        <v>0</v>
      </c>
      <c r="K804" s="54"/>
      <c r="L804" s="10"/>
      <c r="M804" s="28"/>
      <c r="N804" s="10"/>
      <c r="O804" s="11"/>
      <c r="P804" s="11"/>
      <c r="Q804" s="11"/>
      <c r="R804" s="94"/>
      <c r="S804" s="10"/>
      <c r="T804" s="10"/>
      <c r="U804" s="10"/>
      <c r="V804" s="10"/>
      <c r="W804" s="10"/>
      <c r="X804" s="10"/>
      <c r="Y804" s="10"/>
    </row>
    <row r="805" spans="1:25" ht="19.5" customHeight="1">
      <c r="A805" s="28">
        <v>805</v>
      </c>
      <c r="B805" s="10"/>
      <c r="C805" s="93">
        <v>3555</v>
      </c>
      <c r="D805" s="40" t="s">
        <v>86</v>
      </c>
      <c r="E805" s="40">
        <f ca="1">schedule3_total!C144</f>
        <v>0</v>
      </c>
      <c r="F805" s="40">
        <f ca="1">schedule3_total!D144</f>
        <v>0</v>
      </c>
      <c r="G805" s="40">
        <f ca="1">schedule3_total!E144</f>
        <v>0</v>
      </c>
      <c r="H805" s="40">
        <f ca="1">schedule3_total!F144</f>
        <v>0</v>
      </c>
      <c r="I805" s="54"/>
      <c r="J805" s="40">
        <f ca="1">schedule3_total!H144</f>
        <v>0</v>
      </c>
      <c r="K805" s="54"/>
      <c r="L805" s="10"/>
      <c r="M805" s="28"/>
      <c r="N805" s="10"/>
      <c r="O805" s="11"/>
      <c r="P805" s="11"/>
      <c r="Q805" s="11"/>
      <c r="R805" s="94"/>
      <c r="S805" s="10"/>
      <c r="T805" s="10"/>
      <c r="U805" s="10"/>
      <c r="V805" s="10"/>
      <c r="W805" s="10"/>
      <c r="X805" s="10"/>
      <c r="Y805" s="10"/>
    </row>
    <row r="806" spans="1:25" ht="19.5" customHeight="1">
      <c r="A806" s="28">
        <v>806</v>
      </c>
      <c r="B806" s="350"/>
      <c r="C806" s="93">
        <v>3556</v>
      </c>
      <c r="D806" s="95" t="s">
        <v>87</v>
      </c>
      <c r="E806" s="40">
        <f ca="1">schedule3_total!C145</f>
        <v>2866</v>
      </c>
      <c r="F806" s="40">
        <f ca="1">schedule3_total!D145</f>
        <v>0</v>
      </c>
      <c r="G806" s="40">
        <f ca="1">schedule3_total!E145</f>
        <v>0</v>
      </c>
      <c r="H806" s="40">
        <f ca="1">schedule3_total!F145</f>
        <v>0</v>
      </c>
      <c r="I806" s="54"/>
      <c r="J806" s="40">
        <f ca="1">schedule3_total!H145</f>
        <v>2866</v>
      </c>
      <c r="K806" s="54"/>
      <c r="L806" s="10"/>
      <c r="M806" s="28"/>
      <c r="N806" s="10"/>
      <c r="O806" s="11"/>
      <c r="P806" s="11"/>
      <c r="Q806" s="11"/>
      <c r="R806" s="94"/>
      <c r="S806" s="69"/>
      <c r="T806" s="10"/>
      <c r="U806" s="10"/>
      <c r="V806" s="10"/>
      <c r="W806" s="10"/>
      <c r="X806" s="10"/>
      <c r="Y806" s="10"/>
    </row>
    <row r="807" spans="1:25" ht="19.5" customHeight="1">
      <c r="A807" s="28"/>
      <c r="B807" s="10"/>
      <c r="C807" s="105"/>
      <c r="D807" s="405" t="s">
        <v>291</v>
      </c>
      <c r="E807" s="406"/>
      <c r="F807" s="406"/>
      <c r="G807" s="406"/>
      <c r="H807" s="406"/>
      <c r="I807" s="406"/>
      <c r="J807" s="406"/>
      <c r="K807" s="406"/>
      <c r="L807" s="10"/>
      <c r="M807" s="28"/>
      <c r="N807" s="10"/>
      <c r="O807" s="11"/>
      <c r="P807" s="11"/>
      <c r="Q807" s="11"/>
      <c r="R807" s="94"/>
      <c r="S807" s="23"/>
      <c r="T807" s="10"/>
      <c r="U807" s="10"/>
      <c r="V807" s="10"/>
      <c r="W807" s="10"/>
      <c r="X807" s="10"/>
      <c r="Y807" s="10"/>
    </row>
    <row r="808" spans="1:25" ht="19.5" customHeight="1">
      <c r="A808" s="28">
        <v>808</v>
      </c>
      <c r="B808" s="350"/>
      <c r="C808" s="93">
        <v>3561</v>
      </c>
      <c r="D808" s="40" t="s">
        <v>89</v>
      </c>
      <c r="E808" s="40">
        <f ca="1">schedule3_total!C147</f>
        <v>323296</v>
      </c>
      <c r="F808" s="40">
        <f ca="1">schedule3_total!D147</f>
        <v>191557</v>
      </c>
      <c r="G808" s="40">
        <f ca="1">schedule3_total!E147</f>
        <v>0</v>
      </c>
      <c r="H808" s="40">
        <f ca="1">schedule3_total!F147</f>
        <v>0</v>
      </c>
      <c r="I808" s="54"/>
      <c r="J808" s="40">
        <f ca="1">schedule3_total!H147</f>
        <v>514853</v>
      </c>
      <c r="K808" s="54"/>
      <c r="L808" s="10"/>
      <c r="M808" s="28"/>
      <c r="N808" s="10"/>
      <c r="O808" s="11"/>
      <c r="P808" s="11"/>
      <c r="Q808" s="11"/>
      <c r="R808" s="94"/>
      <c r="S808" s="10"/>
      <c r="T808" s="10"/>
      <c r="U808" s="10"/>
      <c r="V808" s="10"/>
      <c r="W808" s="10"/>
      <c r="X808" s="10"/>
      <c r="Y808" s="10"/>
    </row>
    <row r="809" spans="1:25" ht="19.5" customHeight="1">
      <c r="A809" s="28">
        <v>809</v>
      </c>
      <c r="B809" s="10"/>
      <c r="C809" s="93">
        <v>3562</v>
      </c>
      <c r="D809" s="40" t="s">
        <v>82</v>
      </c>
      <c r="E809" s="40">
        <f ca="1">schedule3_total!C148</f>
        <v>38424</v>
      </c>
      <c r="F809" s="40">
        <f ca="1">schedule3_total!D148</f>
        <v>0</v>
      </c>
      <c r="G809" s="40">
        <f ca="1">schedule3_total!E148</f>
        <v>0</v>
      </c>
      <c r="H809" s="40">
        <f ca="1">schedule3_total!F148</f>
        <v>0</v>
      </c>
      <c r="I809" s="54"/>
      <c r="J809" s="40">
        <f ca="1">schedule3_total!H148</f>
        <v>38424</v>
      </c>
      <c r="K809" s="54"/>
      <c r="L809" s="10"/>
      <c r="M809" s="28"/>
      <c r="N809" s="10"/>
      <c r="O809" s="11"/>
      <c r="P809" s="11"/>
      <c r="Q809" s="11"/>
      <c r="R809" s="94"/>
      <c r="S809" s="10"/>
      <c r="T809" s="10"/>
      <c r="U809" s="10"/>
      <c r="V809" s="10"/>
      <c r="W809" s="10"/>
      <c r="X809" s="10"/>
      <c r="Y809" s="10"/>
    </row>
    <row r="810" spans="1:25" ht="19.5" customHeight="1">
      <c r="A810" s="28">
        <v>810</v>
      </c>
      <c r="B810" s="10"/>
      <c r="C810" s="93">
        <v>3563</v>
      </c>
      <c r="D810" s="40" t="s">
        <v>83</v>
      </c>
      <c r="E810" s="40">
        <f ca="1">schedule3_total!C149</f>
        <v>0</v>
      </c>
      <c r="F810" s="40">
        <f ca="1">schedule3_total!D149</f>
        <v>0</v>
      </c>
      <c r="G810" s="40">
        <f ca="1">schedule3_total!E149</f>
        <v>0</v>
      </c>
      <c r="H810" s="40">
        <f ca="1">schedule3_total!F149</f>
        <v>0</v>
      </c>
      <c r="I810" s="54"/>
      <c r="J810" s="40">
        <f ca="1">schedule3_total!H149</f>
        <v>0</v>
      </c>
      <c r="K810" s="54"/>
      <c r="L810" s="10"/>
      <c r="M810" s="28"/>
      <c r="N810" s="10"/>
      <c r="O810" s="11"/>
      <c r="P810" s="11"/>
      <c r="Q810" s="11"/>
      <c r="R810" s="94"/>
      <c r="S810" s="10"/>
      <c r="T810" s="10"/>
      <c r="U810" s="10"/>
      <c r="V810" s="10"/>
      <c r="W810" s="10"/>
      <c r="X810" s="10"/>
      <c r="Y810" s="10"/>
    </row>
    <row r="811" spans="1:25" ht="19.5" customHeight="1">
      <c r="A811" s="28">
        <v>811</v>
      </c>
      <c r="B811" s="350"/>
      <c r="C811" s="93">
        <v>3564</v>
      </c>
      <c r="D811" s="40" t="s">
        <v>84</v>
      </c>
      <c r="E811" s="40">
        <f ca="1">schedule3_total!C150</f>
        <v>0</v>
      </c>
      <c r="F811" s="40">
        <f ca="1">schedule3_total!D150</f>
        <v>0</v>
      </c>
      <c r="G811" s="40">
        <f ca="1">schedule3_total!E150</f>
        <v>0</v>
      </c>
      <c r="H811" s="40">
        <f ca="1">schedule3_total!F150</f>
        <v>0</v>
      </c>
      <c r="I811" s="54"/>
      <c r="J811" s="40">
        <f ca="1">schedule3_total!H150</f>
        <v>0</v>
      </c>
      <c r="K811" s="54"/>
      <c r="L811" s="10"/>
      <c r="M811" s="28"/>
      <c r="N811" s="10"/>
      <c r="O811" s="11"/>
      <c r="P811" s="11"/>
      <c r="Q811" s="11"/>
      <c r="R811" s="94"/>
      <c r="S811" s="10"/>
      <c r="T811" s="10"/>
      <c r="U811" s="10"/>
      <c r="V811" s="10"/>
      <c r="W811" s="10"/>
      <c r="X811" s="10"/>
      <c r="Y811" s="10"/>
    </row>
    <row r="812" spans="1:25" ht="19.5" customHeight="1">
      <c r="A812" s="28">
        <v>812</v>
      </c>
      <c r="B812" s="350"/>
      <c r="C812" s="93">
        <v>3565</v>
      </c>
      <c r="D812" s="40" t="s">
        <v>85</v>
      </c>
      <c r="E812" s="40">
        <f ca="1">schedule3_total!C151</f>
        <v>5681</v>
      </c>
      <c r="F812" s="40">
        <f ca="1">schedule3_total!D151</f>
        <v>1253</v>
      </c>
      <c r="G812" s="40">
        <f ca="1">schedule3_total!E151</f>
        <v>0</v>
      </c>
      <c r="H812" s="40">
        <f ca="1">schedule3_total!F151</f>
        <v>0</v>
      </c>
      <c r="I812" s="54"/>
      <c r="J812" s="40">
        <f ca="1">schedule3_total!H151</f>
        <v>6934</v>
      </c>
      <c r="K812" s="54"/>
      <c r="L812" s="10"/>
      <c r="M812" s="28"/>
      <c r="N812" s="10"/>
      <c r="O812" s="11"/>
      <c r="P812" s="11"/>
      <c r="Q812" s="11"/>
      <c r="R812" s="94"/>
      <c r="S812" s="10"/>
      <c r="T812" s="10"/>
      <c r="U812" s="10"/>
      <c r="V812" s="10"/>
      <c r="W812" s="10"/>
      <c r="X812" s="10"/>
      <c r="Y812" s="10"/>
    </row>
    <row r="813" spans="1:25" ht="19.5" customHeight="1">
      <c r="A813" s="28">
        <v>813</v>
      </c>
      <c r="B813" s="350"/>
      <c r="C813" s="93">
        <v>3566</v>
      </c>
      <c r="D813" s="40" t="s">
        <v>86</v>
      </c>
      <c r="E813" s="40">
        <f ca="1">schedule3_total!C152</f>
        <v>12481</v>
      </c>
      <c r="F813" s="40">
        <f ca="1">schedule3_total!D152</f>
        <v>0</v>
      </c>
      <c r="G813" s="40">
        <f ca="1">schedule3_total!E152</f>
        <v>0</v>
      </c>
      <c r="H813" s="40">
        <f ca="1">schedule3_total!F152</f>
        <v>0</v>
      </c>
      <c r="I813" s="54"/>
      <c r="J813" s="40">
        <f ca="1">schedule3_total!H152</f>
        <v>12481</v>
      </c>
      <c r="K813" s="54"/>
      <c r="L813" s="10"/>
      <c r="M813" s="28"/>
      <c r="N813" s="10"/>
      <c r="O813" s="11"/>
      <c r="P813" s="11"/>
      <c r="Q813" s="11"/>
      <c r="R813" s="94"/>
      <c r="S813" s="10"/>
      <c r="T813" s="10"/>
      <c r="U813" s="10"/>
      <c r="V813" s="10"/>
      <c r="W813" s="10"/>
      <c r="X813" s="10"/>
      <c r="Y813" s="10"/>
    </row>
    <row r="814" spans="1:25" ht="19.5" customHeight="1">
      <c r="A814" s="28">
        <v>814</v>
      </c>
      <c r="B814" s="350"/>
      <c r="C814" s="93">
        <v>3569</v>
      </c>
      <c r="D814" s="95" t="s">
        <v>87</v>
      </c>
      <c r="E814" s="40">
        <f ca="1">schedule3_total!C153</f>
        <v>379882</v>
      </c>
      <c r="F814" s="40">
        <f ca="1">schedule3_total!D153</f>
        <v>192810</v>
      </c>
      <c r="G814" s="40">
        <f ca="1">schedule3_total!E153</f>
        <v>0</v>
      </c>
      <c r="H814" s="40">
        <f ca="1">schedule3_total!F153</f>
        <v>0</v>
      </c>
      <c r="I814" s="54"/>
      <c r="J814" s="40">
        <f ca="1">schedule3_total!H153</f>
        <v>572692</v>
      </c>
      <c r="K814" s="54"/>
      <c r="L814" s="10"/>
      <c r="M814" s="28"/>
      <c r="N814" s="10"/>
      <c r="O814" s="11"/>
      <c r="P814" s="11"/>
      <c r="Q814" s="11"/>
      <c r="R814" s="94"/>
      <c r="S814" s="69"/>
      <c r="T814" s="10"/>
      <c r="U814" s="10"/>
      <c r="V814" s="10"/>
      <c r="W814" s="10"/>
      <c r="X814" s="10"/>
      <c r="Y814" s="10"/>
    </row>
    <row r="815" spans="1:25" ht="19.5" customHeight="1">
      <c r="A815" s="28"/>
      <c r="B815" s="10"/>
      <c r="C815" s="105"/>
      <c r="D815" s="405" t="s">
        <v>125</v>
      </c>
      <c r="E815" s="406"/>
      <c r="F815" s="406"/>
      <c r="G815" s="406"/>
      <c r="H815" s="406"/>
      <c r="I815" s="406"/>
      <c r="J815" s="406"/>
      <c r="K815" s="406"/>
      <c r="L815" s="10"/>
      <c r="M815" s="28"/>
      <c r="N815" s="10"/>
      <c r="O815" s="11"/>
      <c r="P815" s="11"/>
      <c r="Q815" s="11"/>
      <c r="R815" s="94"/>
      <c r="S815" s="23"/>
      <c r="T815" s="10"/>
      <c r="U815" s="10"/>
      <c r="V815" s="10"/>
      <c r="W815" s="10"/>
      <c r="X815" s="10"/>
      <c r="Y815" s="10"/>
    </row>
    <row r="816" spans="1:25" ht="19.5" customHeight="1">
      <c r="A816" s="28">
        <v>816</v>
      </c>
      <c r="B816" s="350"/>
      <c r="C816" s="93">
        <v>3571</v>
      </c>
      <c r="D816" s="40" t="s">
        <v>89</v>
      </c>
      <c r="E816" s="40">
        <f ca="1">schedule3_total!C155</f>
        <v>0</v>
      </c>
      <c r="F816" s="40">
        <f ca="1">schedule3_total!D155</f>
        <v>0</v>
      </c>
      <c r="G816" s="40">
        <f ca="1">schedule3_total!E155</f>
        <v>0</v>
      </c>
      <c r="H816" s="40">
        <f ca="1">schedule3_total!F155</f>
        <v>0</v>
      </c>
      <c r="I816" s="54"/>
      <c r="J816" s="40">
        <f ca="1">schedule3_total!H155</f>
        <v>0</v>
      </c>
      <c r="K816" s="54"/>
      <c r="L816" s="10"/>
      <c r="M816" s="28"/>
      <c r="N816" s="10"/>
      <c r="O816" s="11"/>
      <c r="P816" s="11"/>
      <c r="Q816" s="11"/>
      <c r="R816" s="94"/>
      <c r="S816" s="10"/>
      <c r="T816" s="10"/>
      <c r="U816" s="10"/>
      <c r="V816" s="10"/>
      <c r="W816" s="10"/>
      <c r="X816" s="10"/>
      <c r="Y816" s="10"/>
    </row>
    <row r="817" spans="1:25" ht="19.5" customHeight="1">
      <c r="A817" s="28">
        <v>817</v>
      </c>
      <c r="B817" s="10"/>
      <c r="C817" s="93">
        <v>3572</v>
      </c>
      <c r="D817" s="40" t="s">
        <v>82</v>
      </c>
      <c r="E817" s="40">
        <f ca="1">schedule3_total!C156</f>
        <v>0</v>
      </c>
      <c r="F817" s="40">
        <f ca="1">schedule3_total!D156</f>
        <v>0</v>
      </c>
      <c r="G817" s="40">
        <f ca="1">schedule3_total!E156</f>
        <v>0</v>
      </c>
      <c r="H817" s="40">
        <f ca="1">schedule3_total!F156</f>
        <v>0</v>
      </c>
      <c r="I817" s="54"/>
      <c r="J817" s="40">
        <f ca="1">schedule3_total!H156</f>
        <v>0</v>
      </c>
      <c r="K817" s="54"/>
      <c r="L817" s="10"/>
      <c r="M817" s="28"/>
      <c r="N817" s="10"/>
      <c r="O817" s="11"/>
      <c r="P817" s="11"/>
      <c r="Q817" s="11"/>
      <c r="R817" s="94"/>
      <c r="S817" s="10"/>
      <c r="T817" s="10"/>
      <c r="U817" s="10"/>
      <c r="V817" s="10"/>
      <c r="W817" s="10"/>
      <c r="X817" s="10"/>
      <c r="Y817" s="10"/>
    </row>
    <row r="818" spans="1:25" ht="19.5" customHeight="1">
      <c r="A818" s="28">
        <v>818</v>
      </c>
      <c r="B818" s="10"/>
      <c r="C818" s="93">
        <v>3573</v>
      </c>
      <c r="D818" s="40" t="s">
        <v>83</v>
      </c>
      <c r="E818" s="40">
        <f ca="1">schedule3_total!C157</f>
        <v>0</v>
      </c>
      <c r="F818" s="40">
        <f ca="1">schedule3_total!D157</f>
        <v>0</v>
      </c>
      <c r="G818" s="40">
        <f ca="1">schedule3_total!E157</f>
        <v>0</v>
      </c>
      <c r="H818" s="40">
        <f ca="1">schedule3_total!F157</f>
        <v>0</v>
      </c>
      <c r="I818" s="54"/>
      <c r="J818" s="40">
        <f ca="1">schedule3_total!H157</f>
        <v>0</v>
      </c>
      <c r="K818" s="54"/>
      <c r="L818" s="10"/>
      <c r="M818" s="28"/>
      <c r="N818" s="10"/>
      <c r="O818" s="11"/>
      <c r="P818" s="11"/>
      <c r="Q818" s="11"/>
      <c r="R818" s="94"/>
      <c r="S818" s="10"/>
      <c r="T818" s="10"/>
      <c r="U818" s="10"/>
      <c r="V818" s="10"/>
      <c r="W818" s="10"/>
      <c r="X818" s="10"/>
      <c r="Y818" s="10"/>
    </row>
    <row r="819" spans="1:25" ht="19.5" customHeight="1">
      <c r="A819" s="28">
        <v>819</v>
      </c>
      <c r="B819" s="350"/>
      <c r="C819" s="93">
        <v>3574</v>
      </c>
      <c r="D819" s="40" t="s">
        <v>84</v>
      </c>
      <c r="E819" s="40">
        <f ca="1">schedule3_total!C158</f>
        <v>0</v>
      </c>
      <c r="F819" s="40">
        <f ca="1">schedule3_total!D158</f>
        <v>0</v>
      </c>
      <c r="G819" s="40">
        <f ca="1">schedule3_total!E158</f>
        <v>0</v>
      </c>
      <c r="H819" s="40">
        <f ca="1">schedule3_total!F158</f>
        <v>0</v>
      </c>
      <c r="I819" s="54"/>
      <c r="J819" s="40">
        <f ca="1">schedule3_total!H158</f>
        <v>0</v>
      </c>
      <c r="K819" s="54"/>
      <c r="L819" s="10"/>
      <c r="M819" s="28"/>
      <c r="N819" s="10"/>
      <c r="O819" s="11"/>
      <c r="P819" s="11"/>
      <c r="Q819" s="11"/>
      <c r="R819" s="94"/>
      <c r="S819" s="10"/>
      <c r="T819" s="10"/>
      <c r="U819" s="10"/>
      <c r="V819" s="10"/>
      <c r="W819" s="10"/>
      <c r="X819" s="10"/>
      <c r="Y819" s="10"/>
    </row>
    <row r="820" spans="1:25" ht="19.5" customHeight="1">
      <c r="A820" s="28">
        <v>820</v>
      </c>
      <c r="B820" s="350"/>
      <c r="C820" s="93">
        <v>3575</v>
      </c>
      <c r="D820" s="40" t="s">
        <v>85</v>
      </c>
      <c r="E820" s="40">
        <f ca="1">schedule3_total!C159</f>
        <v>0</v>
      </c>
      <c r="F820" s="40">
        <f ca="1">schedule3_total!D159</f>
        <v>0</v>
      </c>
      <c r="G820" s="40">
        <f ca="1">schedule3_total!E159</f>
        <v>0</v>
      </c>
      <c r="H820" s="40">
        <f ca="1">schedule3_total!F159</f>
        <v>0</v>
      </c>
      <c r="I820" s="54"/>
      <c r="J820" s="40">
        <f ca="1">schedule3_total!H159</f>
        <v>0</v>
      </c>
      <c r="K820" s="54"/>
      <c r="L820" s="10"/>
      <c r="M820" s="28"/>
      <c r="N820" s="10"/>
      <c r="O820" s="11"/>
      <c r="P820" s="11"/>
      <c r="Q820" s="11"/>
      <c r="R820" s="94"/>
      <c r="S820" s="10"/>
      <c r="T820" s="10"/>
      <c r="U820" s="10"/>
      <c r="V820" s="10"/>
      <c r="W820" s="10"/>
      <c r="X820" s="10"/>
      <c r="Y820" s="10"/>
    </row>
    <row r="821" spans="1:25" ht="19.5" customHeight="1">
      <c r="A821" s="28">
        <v>821</v>
      </c>
      <c r="B821" s="350"/>
      <c r="C821" s="93">
        <v>3576</v>
      </c>
      <c r="D821" s="40" t="s">
        <v>86</v>
      </c>
      <c r="E821" s="40">
        <f ca="1">schedule3_total!C160</f>
        <v>0</v>
      </c>
      <c r="F821" s="40">
        <f ca="1">schedule3_total!D160</f>
        <v>0</v>
      </c>
      <c r="G821" s="40">
        <f ca="1">schedule3_total!E160</f>
        <v>0</v>
      </c>
      <c r="H821" s="40">
        <f ca="1">schedule3_total!F160</f>
        <v>0</v>
      </c>
      <c r="I821" s="54"/>
      <c r="J821" s="40">
        <f ca="1">schedule3_total!H160</f>
        <v>0</v>
      </c>
      <c r="K821" s="54"/>
      <c r="L821" s="10"/>
      <c r="M821" s="28"/>
      <c r="N821" s="10"/>
      <c r="O821" s="11"/>
      <c r="P821" s="11"/>
      <c r="Q821" s="11"/>
      <c r="R821" s="94"/>
      <c r="S821" s="10"/>
      <c r="T821" s="10"/>
      <c r="U821" s="10"/>
      <c r="V821" s="10"/>
      <c r="W821" s="10"/>
      <c r="X821" s="10"/>
      <c r="Y821" s="10"/>
    </row>
    <row r="822" spans="1:25" ht="19.5" customHeight="1">
      <c r="A822" s="28">
        <v>822</v>
      </c>
      <c r="B822" s="350"/>
      <c r="C822" s="93">
        <v>3579</v>
      </c>
      <c r="D822" s="95" t="s">
        <v>87</v>
      </c>
      <c r="E822" s="40">
        <f ca="1">schedule3_total!C161</f>
        <v>0</v>
      </c>
      <c r="F822" s="40">
        <f ca="1">schedule3_total!D161</f>
        <v>0</v>
      </c>
      <c r="G822" s="40">
        <f ca="1">schedule3_total!E161</f>
        <v>0</v>
      </c>
      <c r="H822" s="40">
        <f ca="1">schedule3_total!F161</f>
        <v>0</v>
      </c>
      <c r="I822" s="54"/>
      <c r="J822" s="40">
        <f ca="1">schedule3_total!H161</f>
        <v>0</v>
      </c>
      <c r="K822" s="54"/>
      <c r="L822" s="10"/>
      <c r="M822" s="28"/>
      <c r="N822" s="10"/>
      <c r="O822" s="11"/>
      <c r="P822" s="11"/>
      <c r="Q822" s="11"/>
      <c r="R822" s="94"/>
      <c r="S822" s="69"/>
      <c r="T822" s="10"/>
      <c r="U822" s="10"/>
      <c r="V822" s="10"/>
      <c r="W822" s="10"/>
      <c r="X822" s="10"/>
      <c r="Y822" s="10"/>
    </row>
    <row r="823" spans="1:25" ht="19.5" customHeight="1">
      <c r="A823" s="28"/>
      <c r="B823" s="10"/>
      <c r="C823" s="105"/>
      <c r="D823" s="405" t="s">
        <v>126</v>
      </c>
      <c r="E823" s="406"/>
      <c r="F823" s="406"/>
      <c r="G823" s="406"/>
      <c r="H823" s="406"/>
      <c r="I823" s="406"/>
      <c r="J823" s="406"/>
      <c r="K823" s="406"/>
      <c r="L823" s="10"/>
      <c r="M823" s="28"/>
      <c r="N823" s="10"/>
      <c r="O823" s="11"/>
      <c r="P823" s="11"/>
      <c r="Q823" s="11"/>
      <c r="R823" s="94"/>
      <c r="S823" s="23"/>
      <c r="T823" s="10"/>
      <c r="U823" s="10"/>
      <c r="V823" s="10"/>
      <c r="W823" s="10"/>
      <c r="X823" s="10"/>
      <c r="Y823" s="10"/>
    </row>
    <row r="824" spans="1:25" ht="19.5" customHeight="1">
      <c r="A824" s="28">
        <v>824</v>
      </c>
      <c r="B824" s="350"/>
      <c r="C824" s="93">
        <v>3581</v>
      </c>
      <c r="D824" s="40" t="s">
        <v>89</v>
      </c>
      <c r="E824" s="40">
        <f ca="1">schedule3_total!C163</f>
        <v>0</v>
      </c>
      <c r="F824" s="40">
        <f ca="1">schedule3_total!D163</f>
        <v>164611</v>
      </c>
      <c r="G824" s="40">
        <f ca="1">schedule3_total!E163</f>
        <v>0</v>
      </c>
      <c r="H824" s="40">
        <f ca="1">schedule3_total!F163</f>
        <v>0</v>
      </c>
      <c r="I824" s="54"/>
      <c r="J824" s="40">
        <f ca="1">schedule3_total!H163</f>
        <v>164611</v>
      </c>
      <c r="K824" s="54"/>
      <c r="L824" s="10"/>
      <c r="M824" s="28"/>
      <c r="N824" s="10"/>
      <c r="O824" s="11"/>
      <c r="P824" s="11"/>
      <c r="Q824" s="11"/>
      <c r="R824" s="94"/>
      <c r="S824" s="10"/>
      <c r="T824" s="10"/>
      <c r="U824" s="10"/>
      <c r="V824" s="10"/>
      <c r="W824" s="10"/>
      <c r="X824" s="10"/>
      <c r="Y824" s="10"/>
    </row>
    <row r="825" spans="1:25" ht="19.5" customHeight="1">
      <c r="A825" s="28">
        <v>825</v>
      </c>
      <c r="B825" s="10"/>
      <c r="C825" s="93">
        <v>3582</v>
      </c>
      <c r="D825" s="40" t="s">
        <v>82</v>
      </c>
      <c r="E825" s="40">
        <f ca="1">schedule3_total!C164</f>
        <v>0</v>
      </c>
      <c r="F825" s="40">
        <f ca="1">schedule3_total!D164</f>
        <v>0</v>
      </c>
      <c r="G825" s="40">
        <f ca="1">schedule3_total!E164</f>
        <v>0</v>
      </c>
      <c r="H825" s="40">
        <f ca="1">schedule3_total!F164</f>
        <v>0</v>
      </c>
      <c r="I825" s="54"/>
      <c r="J825" s="40">
        <f ca="1">schedule3_total!H164</f>
        <v>0</v>
      </c>
      <c r="K825" s="54"/>
      <c r="L825" s="10"/>
      <c r="M825" s="28"/>
      <c r="N825" s="10"/>
      <c r="O825" s="11"/>
      <c r="P825" s="11"/>
      <c r="Q825" s="11"/>
      <c r="R825" s="94"/>
      <c r="S825" s="10"/>
      <c r="T825" s="10"/>
      <c r="U825" s="10"/>
      <c r="V825" s="10"/>
      <c r="W825" s="10"/>
      <c r="X825" s="10"/>
      <c r="Y825" s="10"/>
    </row>
    <row r="826" spans="1:25" ht="19.5" customHeight="1">
      <c r="A826" s="28">
        <v>826</v>
      </c>
      <c r="B826" s="10"/>
      <c r="C826" s="93">
        <v>3583</v>
      </c>
      <c r="D826" s="40" t="s">
        <v>83</v>
      </c>
      <c r="E826" s="40">
        <f ca="1">schedule3_total!C165</f>
        <v>0</v>
      </c>
      <c r="F826" s="40">
        <f ca="1">schedule3_total!D165</f>
        <v>0</v>
      </c>
      <c r="G826" s="40">
        <f ca="1">schedule3_total!E165</f>
        <v>0</v>
      </c>
      <c r="H826" s="40">
        <f ca="1">schedule3_total!F165</f>
        <v>0</v>
      </c>
      <c r="I826" s="54"/>
      <c r="J826" s="40">
        <f ca="1">schedule3_total!H165</f>
        <v>0</v>
      </c>
      <c r="K826" s="54"/>
      <c r="L826" s="10"/>
      <c r="M826" s="28"/>
      <c r="N826" s="10"/>
      <c r="O826" s="11"/>
      <c r="P826" s="11"/>
      <c r="Q826" s="11"/>
      <c r="R826" s="94"/>
      <c r="S826" s="10"/>
      <c r="T826" s="10"/>
      <c r="U826" s="10"/>
      <c r="V826" s="10"/>
      <c r="W826" s="10"/>
      <c r="X826" s="10"/>
      <c r="Y826" s="10"/>
    </row>
    <row r="827" spans="1:25" ht="19.5" customHeight="1">
      <c r="A827" s="28">
        <v>827</v>
      </c>
      <c r="B827" s="10"/>
      <c r="C827" s="93">
        <v>3584</v>
      </c>
      <c r="D827" s="40" t="s">
        <v>84</v>
      </c>
      <c r="E827" s="40">
        <f ca="1">schedule3_total!C166</f>
        <v>42287</v>
      </c>
      <c r="F827" s="40">
        <f ca="1">schedule3_total!D166</f>
        <v>0</v>
      </c>
      <c r="G827" s="40">
        <f ca="1">schedule3_total!E166</f>
        <v>0</v>
      </c>
      <c r="H827" s="40">
        <f ca="1">schedule3_total!F166</f>
        <v>0</v>
      </c>
      <c r="I827" s="54"/>
      <c r="J827" s="40">
        <f ca="1">schedule3_total!H166</f>
        <v>42287</v>
      </c>
      <c r="K827" s="54"/>
      <c r="L827" s="10"/>
      <c r="M827" s="28"/>
      <c r="N827" s="10"/>
      <c r="O827" s="11"/>
      <c r="P827" s="11"/>
      <c r="Q827" s="11"/>
      <c r="R827" s="94"/>
      <c r="S827" s="10"/>
      <c r="T827" s="10"/>
      <c r="U827" s="10"/>
      <c r="V827" s="10"/>
      <c r="W827" s="10"/>
      <c r="X827" s="10"/>
      <c r="Y827" s="10"/>
    </row>
    <row r="828" spans="1:25" ht="19.5" customHeight="1">
      <c r="A828" s="28">
        <v>828</v>
      </c>
      <c r="B828" s="10"/>
      <c r="C828" s="93">
        <v>3585</v>
      </c>
      <c r="D828" s="40" t="s">
        <v>85</v>
      </c>
      <c r="E828" s="40">
        <f ca="1">schedule3_total!C167</f>
        <v>0</v>
      </c>
      <c r="F828" s="40">
        <f ca="1">schedule3_total!D167</f>
        <v>0</v>
      </c>
      <c r="G828" s="40">
        <f ca="1">schedule3_total!E167</f>
        <v>0</v>
      </c>
      <c r="H828" s="40">
        <f ca="1">schedule3_total!F167</f>
        <v>0</v>
      </c>
      <c r="I828" s="54"/>
      <c r="J828" s="40">
        <f ca="1">schedule3_total!H167</f>
        <v>0</v>
      </c>
      <c r="K828" s="54"/>
      <c r="L828" s="10"/>
      <c r="M828" s="28"/>
      <c r="N828" s="10"/>
      <c r="O828" s="11"/>
      <c r="P828" s="11"/>
      <c r="Q828" s="11"/>
      <c r="R828" s="94"/>
      <c r="S828" s="10"/>
      <c r="T828" s="10"/>
      <c r="U828" s="10"/>
      <c r="V828" s="10"/>
      <c r="W828" s="10"/>
      <c r="X828" s="10"/>
      <c r="Y828" s="10"/>
    </row>
    <row r="829" spans="1:25" ht="19.5" customHeight="1">
      <c r="A829" s="28">
        <v>829</v>
      </c>
      <c r="B829" s="10"/>
      <c r="C829" s="93">
        <v>3586</v>
      </c>
      <c r="D829" s="40" t="s">
        <v>86</v>
      </c>
      <c r="E829" s="40">
        <f ca="1">schedule3_total!C168</f>
        <v>0</v>
      </c>
      <c r="F829" s="40">
        <f ca="1">schedule3_total!D168</f>
        <v>8684</v>
      </c>
      <c r="G829" s="40">
        <f ca="1">schedule3_total!E168</f>
        <v>0</v>
      </c>
      <c r="H829" s="40">
        <f ca="1">schedule3_total!F168</f>
        <v>0</v>
      </c>
      <c r="I829" s="54"/>
      <c r="J829" s="40">
        <f ca="1">schedule3_total!H168</f>
        <v>8684</v>
      </c>
      <c r="K829" s="54"/>
      <c r="L829" s="10"/>
      <c r="M829" s="28"/>
      <c r="N829" s="10"/>
      <c r="O829" s="11"/>
      <c r="P829" s="11"/>
      <c r="Q829" s="11"/>
      <c r="R829" s="94"/>
      <c r="S829" s="10"/>
      <c r="T829" s="10"/>
      <c r="U829" s="10"/>
      <c r="V829" s="10"/>
      <c r="W829" s="10"/>
      <c r="X829" s="10"/>
      <c r="Y829" s="10"/>
    </row>
    <row r="830" spans="1:25" ht="19.5" customHeight="1">
      <c r="A830" s="28">
        <v>830</v>
      </c>
      <c r="B830" s="10"/>
      <c r="C830" s="106">
        <v>3589</v>
      </c>
      <c r="D830" s="98" t="s">
        <v>87</v>
      </c>
      <c r="E830" s="99">
        <f ca="1">schedule3_total!C169</f>
        <v>42287</v>
      </c>
      <c r="F830" s="99">
        <f ca="1">schedule3_total!D169</f>
        <v>173295</v>
      </c>
      <c r="G830" s="99">
        <f ca="1">schedule3_total!E169</f>
        <v>0</v>
      </c>
      <c r="H830" s="99">
        <f ca="1">schedule3_total!F169</f>
        <v>0</v>
      </c>
      <c r="I830" s="65"/>
      <c r="J830" s="40">
        <f ca="1">schedule3_total!H169</f>
        <v>215582</v>
      </c>
      <c r="K830" s="65"/>
      <c r="L830" s="10"/>
      <c r="M830" s="28"/>
      <c r="N830" s="10"/>
      <c r="O830" s="11"/>
      <c r="P830" s="11"/>
      <c r="Q830" s="11"/>
      <c r="R830" s="94"/>
      <c r="S830" s="69"/>
      <c r="T830" s="10"/>
      <c r="U830" s="10"/>
      <c r="V830" s="10"/>
      <c r="W830" s="10"/>
      <c r="X830" s="10"/>
      <c r="Y830" s="10"/>
    </row>
    <row r="831" spans="1:25" ht="19.5" customHeight="1">
      <c r="A831" s="28">
        <v>831</v>
      </c>
      <c r="B831" s="10"/>
      <c r="C831" s="107">
        <v>3599</v>
      </c>
      <c r="D831" s="108" t="s">
        <v>292</v>
      </c>
      <c r="E831" s="108">
        <f ca="1">schedule3_total!C170</f>
        <v>8692170</v>
      </c>
      <c r="F831" s="108">
        <f ca="1">schedule3_total!D170</f>
        <v>4324006</v>
      </c>
      <c r="G831" s="108">
        <f ca="1">schedule3_total!E170</f>
        <v>0</v>
      </c>
      <c r="H831" s="108">
        <f ca="1">schedule3_total!F170</f>
        <v>0</v>
      </c>
      <c r="I831" s="108">
        <f ca="1">schedule3_total!G170</f>
        <v>1336085</v>
      </c>
      <c r="J831" s="108">
        <f ca="1">schedule3_total!H170</f>
        <v>14352261</v>
      </c>
      <c r="K831" s="108">
        <f ca="1">schedule3_total!I170</f>
        <v>0</v>
      </c>
      <c r="L831" s="10"/>
      <c r="M831" s="28"/>
      <c r="N831" s="10"/>
      <c r="O831" s="11"/>
      <c r="P831" s="11"/>
      <c r="Q831" s="11"/>
      <c r="R831" s="94"/>
      <c r="S831" s="23"/>
      <c r="T831" s="10"/>
      <c r="U831" s="10"/>
      <c r="V831" s="10"/>
      <c r="W831" s="10"/>
      <c r="X831" s="10"/>
      <c r="Y831" s="10"/>
    </row>
    <row r="832" spans="1:25" ht="19.5" customHeight="1">
      <c r="A832" s="28"/>
      <c r="B832" s="10"/>
      <c r="C832" s="10"/>
      <c r="D832" s="10"/>
      <c r="E832" s="10"/>
      <c r="F832" s="10"/>
      <c r="G832" s="10"/>
      <c r="H832" s="10"/>
      <c r="I832" s="10"/>
      <c r="J832" s="10"/>
      <c r="K832" s="10"/>
      <c r="L832" s="10"/>
      <c r="M832" s="10"/>
      <c r="N832" s="10"/>
      <c r="O832" s="10"/>
      <c r="P832" s="10"/>
      <c r="Q832" s="10"/>
      <c r="R832" s="11"/>
      <c r="S832" s="11"/>
      <c r="T832" s="11"/>
      <c r="U832" s="11"/>
      <c r="V832" s="11"/>
      <c r="W832" s="11"/>
      <c r="X832" s="11"/>
      <c r="Y832" s="11"/>
    </row>
    <row r="833" spans="1:25" ht="19.5" customHeight="1">
      <c r="A833" s="28"/>
      <c r="B833" s="10"/>
      <c r="C833" s="10"/>
      <c r="D833" s="10"/>
      <c r="E833" s="10"/>
      <c r="F833" s="10"/>
      <c r="G833" s="10"/>
      <c r="H833" s="10"/>
      <c r="I833" s="10"/>
      <c r="J833" s="10"/>
      <c r="K833" s="10"/>
      <c r="L833" s="10"/>
      <c r="M833" s="10"/>
      <c r="N833" s="10"/>
      <c r="O833" s="10"/>
      <c r="P833" s="10"/>
      <c r="Q833" s="10"/>
      <c r="R833" s="10"/>
      <c r="S833" s="11"/>
      <c r="T833" s="11"/>
      <c r="U833" s="11"/>
      <c r="V833" s="11"/>
      <c r="W833" s="11"/>
      <c r="X833" s="11"/>
      <c r="Y833" s="11"/>
    </row>
    <row r="834" spans="1:25" ht="19.5" customHeight="1">
      <c r="A834" s="28"/>
      <c r="B834" s="10"/>
      <c r="C834" s="10"/>
      <c r="D834" s="23" t="s">
        <v>284</v>
      </c>
      <c r="E834" s="408"/>
      <c r="F834" s="408"/>
      <c r="G834" s="408"/>
      <c r="H834" s="408"/>
      <c r="I834" s="408"/>
      <c r="J834" s="408"/>
      <c r="K834" s="408"/>
      <c r="L834" s="408"/>
      <c r="M834" s="408"/>
      <c r="N834" s="408"/>
      <c r="O834" s="13"/>
      <c r="P834" s="10"/>
      <c r="Q834" s="10"/>
      <c r="R834" s="10"/>
      <c r="S834" s="10"/>
      <c r="T834" s="11"/>
      <c r="U834" s="11"/>
      <c r="V834" s="11"/>
      <c r="W834" s="11"/>
      <c r="X834" s="11"/>
      <c r="Y834" s="11"/>
    </row>
    <row r="835" spans="1:25" ht="19.5" customHeight="1">
      <c r="A835" s="28"/>
      <c r="B835" s="10"/>
      <c r="C835" s="10"/>
      <c r="D835" s="23" t="s">
        <v>285</v>
      </c>
      <c r="E835" s="79">
        <v>8</v>
      </c>
      <c r="F835" s="79">
        <v>9</v>
      </c>
      <c r="G835" s="79">
        <v>10</v>
      </c>
      <c r="H835" s="79">
        <v>11</v>
      </c>
      <c r="I835" s="79">
        <v>12</v>
      </c>
      <c r="J835" s="79">
        <v>13</v>
      </c>
      <c r="K835" s="79">
        <v>14</v>
      </c>
      <c r="L835" s="79">
        <v>15</v>
      </c>
      <c r="M835" s="79">
        <v>16</v>
      </c>
      <c r="N835" s="79">
        <v>17</v>
      </c>
      <c r="O835" s="378">
        <v>18</v>
      </c>
      <c r="P835" s="398"/>
      <c r="Q835" s="10"/>
      <c r="R835" s="10"/>
      <c r="S835" s="11"/>
      <c r="T835" s="11"/>
      <c r="U835" s="11"/>
      <c r="V835" s="11"/>
      <c r="W835" s="11"/>
      <c r="X835" s="11"/>
      <c r="Y835" s="11"/>
    </row>
    <row r="836" spans="1:25" ht="19.5" customHeight="1">
      <c r="A836" s="28"/>
      <c r="B836" s="10"/>
      <c r="C836" s="10"/>
      <c r="D836" s="11"/>
      <c r="E836" s="586" t="s">
        <v>205</v>
      </c>
      <c r="F836" s="625"/>
      <c r="G836" s="625"/>
      <c r="H836" s="626"/>
      <c r="I836" s="586" t="s">
        <v>206</v>
      </c>
      <c r="J836" s="626"/>
      <c r="K836" s="586" t="s">
        <v>293</v>
      </c>
      <c r="L836" s="625"/>
      <c r="M836" s="625"/>
      <c r="N836" s="626"/>
      <c r="O836" s="409"/>
      <c r="P836" s="398"/>
      <c r="Q836" s="10"/>
      <c r="R836" s="10"/>
      <c r="S836" s="11"/>
      <c r="T836" s="11"/>
      <c r="U836" s="11"/>
      <c r="V836" s="11"/>
      <c r="W836" s="11"/>
      <c r="X836" s="11"/>
      <c r="Y836" s="11"/>
    </row>
    <row r="837" spans="1:25" ht="19.5" customHeight="1">
      <c r="A837" s="28"/>
      <c r="B837" s="10"/>
      <c r="C837" s="10"/>
      <c r="D837" s="11"/>
      <c r="E837" s="380" t="s">
        <v>215</v>
      </c>
      <c r="F837" s="380" t="s">
        <v>216</v>
      </c>
      <c r="G837" s="380" t="s">
        <v>209</v>
      </c>
      <c r="H837" s="381"/>
      <c r="I837" s="380" t="s">
        <v>210</v>
      </c>
      <c r="J837" s="382"/>
      <c r="K837" s="382"/>
      <c r="L837" s="382" t="s">
        <v>211</v>
      </c>
      <c r="M837" s="382" t="s">
        <v>212</v>
      </c>
      <c r="N837" s="382" t="s">
        <v>294</v>
      </c>
      <c r="O837" s="398"/>
      <c r="P837" s="398"/>
      <c r="Q837" s="10"/>
      <c r="R837" s="10"/>
      <c r="S837" s="11"/>
      <c r="T837" s="109"/>
      <c r="U837" s="11"/>
      <c r="V837" s="11"/>
      <c r="W837" s="11"/>
      <c r="X837" s="11"/>
      <c r="Y837" s="11"/>
    </row>
    <row r="838" spans="1:25" ht="19.5" customHeight="1">
      <c r="A838" s="28"/>
      <c r="B838" s="10"/>
      <c r="C838" s="10"/>
      <c r="D838" s="23"/>
      <c r="E838" s="384" t="s">
        <v>295</v>
      </c>
      <c r="F838" s="384" t="s">
        <v>295</v>
      </c>
      <c r="G838" s="384" t="s">
        <v>296</v>
      </c>
      <c r="H838" s="385"/>
      <c r="I838" s="384" t="s">
        <v>217</v>
      </c>
      <c r="J838" s="385"/>
      <c r="K838" s="386" t="s">
        <v>218</v>
      </c>
      <c r="L838" s="386" t="s">
        <v>219</v>
      </c>
      <c r="M838" s="386" t="s">
        <v>220</v>
      </c>
      <c r="N838" s="386" t="s">
        <v>223</v>
      </c>
      <c r="O838" s="398"/>
      <c r="P838" s="398"/>
      <c r="Q838" s="10"/>
      <c r="R838" s="10"/>
      <c r="S838" s="11"/>
      <c r="T838" s="109"/>
      <c r="U838" s="11"/>
      <c r="V838" s="11"/>
      <c r="W838" s="11"/>
      <c r="X838" s="11"/>
      <c r="Y838" s="11"/>
    </row>
    <row r="839" spans="1:25" ht="19.5" customHeight="1">
      <c r="A839" s="28"/>
      <c r="B839" s="10"/>
      <c r="C839" s="10"/>
      <c r="D839" s="23" t="s">
        <v>297</v>
      </c>
      <c r="E839" s="80">
        <v>305</v>
      </c>
      <c r="F839" s="80">
        <v>240</v>
      </c>
      <c r="G839" s="80" t="s">
        <v>227</v>
      </c>
      <c r="H839" s="80" t="s">
        <v>56</v>
      </c>
      <c r="I839" s="80" t="s">
        <v>227</v>
      </c>
      <c r="J839" s="387" t="s">
        <v>56</v>
      </c>
      <c r="K839" s="387" t="s">
        <v>228</v>
      </c>
      <c r="L839" s="387" t="s">
        <v>229</v>
      </c>
      <c r="M839" s="387" t="s">
        <v>230</v>
      </c>
      <c r="N839" s="387" t="s">
        <v>233</v>
      </c>
      <c r="O839" s="110" t="s">
        <v>131</v>
      </c>
      <c r="P839" s="398"/>
      <c r="Q839" s="10"/>
      <c r="R839" s="10"/>
      <c r="S839" s="11"/>
      <c r="T839" s="109"/>
      <c r="U839" s="11"/>
      <c r="V839" s="11"/>
      <c r="W839" s="11"/>
      <c r="X839" s="11"/>
      <c r="Y839" s="11"/>
    </row>
    <row r="840" spans="1:25" ht="19.5" customHeight="1">
      <c r="A840" s="28"/>
      <c r="B840" s="10"/>
      <c r="C840" s="405" t="s">
        <v>36</v>
      </c>
      <c r="D840" s="405" t="s">
        <v>97</v>
      </c>
      <c r="E840" s="11"/>
      <c r="F840" s="11"/>
      <c r="G840" s="11"/>
      <c r="H840" s="11"/>
      <c r="I840" s="11"/>
      <c r="J840" s="11"/>
      <c r="K840" s="11"/>
      <c r="L840" s="11"/>
      <c r="M840" s="11"/>
      <c r="N840" s="11"/>
      <c r="O840" s="410"/>
      <c r="P840" s="10"/>
      <c r="Q840" s="10"/>
      <c r="R840" s="10"/>
      <c r="S840" s="10"/>
      <c r="T840" s="11"/>
      <c r="U840" s="109"/>
      <c r="V840" s="11"/>
      <c r="W840" s="11"/>
      <c r="X840" s="11"/>
      <c r="Y840" s="11"/>
    </row>
    <row r="841" spans="1:25" ht="19.5" customHeight="1">
      <c r="A841" s="28">
        <v>841</v>
      </c>
      <c r="B841" s="350"/>
      <c r="C841" s="93">
        <v>3601</v>
      </c>
      <c r="D841" s="40" t="s">
        <v>89</v>
      </c>
      <c r="E841" s="40">
        <f ca="1">schedule3_total!J15</f>
        <v>70918</v>
      </c>
      <c r="F841" s="40">
        <f ca="1">schedule3_total!K15</f>
        <v>0</v>
      </c>
      <c r="G841" s="40">
        <f ca="1">SUM(schedule3_total!L15:S15)</f>
        <v>0</v>
      </c>
      <c r="H841" s="40">
        <f ca="1">schedule3_total!T15</f>
        <v>0</v>
      </c>
      <c r="I841" s="40">
        <f ca="1">SUM(schedule3_total!U15:V15)</f>
        <v>0</v>
      </c>
      <c r="J841" s="40">
        <f ca="1">schedule3_total!W15</f>
        <v>0</v>
      </c>
      <c r="K841" s="40">
        <f ca="1">schedule3_total!X15</f>
        <v>0</v>
      </c>
      <c r="L841" s="40">
        <f ca="1">schedule3_total!Y15</f>
        <v>0</v>
      </c>
      <c r="M841" s="40">
        <f ca="1">schedule3_total!Z15</f>
        <v>0</v>
      </c>
      <c r="N841" s="40">
        <f ca="1">schedule3_total!AA15</f>
        <v>0</v>
      </c>
      <c r="O841" s="40">
        <f ca="1">schedule3_total!AB15</f>
        <v>330431</v>
      </c>
      <c r="P841" s="411"/>
      <c r="Q841" s="10"/>
      <c r="R841" s="10"/>
      <c r="S841" s="10"/>
      <c r="T841" s="11"/>
      <c r="U841" s="109"/>
      <c r="V841" s="11"/>
      <c r="W841" s="11"/>
      <c r="X841" s="11"/>
      <c r="Y841" s="11"/>
    </row>
    <row r="842" spans="1:25" ht="19.5" customHeight="1">
      <c r="A842" s="28">
        <v>842</v>
      </c>
      <c r="B842" s="350"/>
      <c r="C842" s="93">
        <v>3602</v>
      </c>
      <c r="D842" s="40" t="s">
        <v>82</v>
      </c>
      <c r="E842" s="40">
        <f ca="1">schedule3_total!J16</f>
        <v>0</v>
      </c>
      <c r="F842" s="40">
        <f ca="1">schedule3_total!K16</f>
        <v>0</v>
      </c>
      <c r="G842" s="40">
        <f ca="1">SUM(schedule3_total!L16:S16)</f>
        <v>0</v>
      </c>
      <c r="H842" s="40">
        <f ca="1">schedule3_total!T16</f>
        <v>0</v>
      </c>
      <c r="I842" s="40">
        <f ca="1">SUM(schedule3_total!U16:V16)</f>
        <v>0</v>
      </c>
      <c r="J842" s="40">
        <f ca="1">schedule3_total!W16</f>
        <v>0</v>
      </c>
      <c r="K842" s="40">
        <f ca="1">schedule3_total!X16</f>
        <v>0</v>
      </c>
      <c r="L842" s="40">
        <f ca="1">schedule3_total!Y16</f>
        <v>0</v>
      </c>
      <c r="M842" s="40">
        <f ca="1">schedule3_total!Z16</f>
        <v>0</v>
      </c>
      <c r="N842" s="40">
        <f ca="1">schedule3_total!AA16</f>
        <v>0</v>
      </c>
      <c r="O842" s="40">
        <f ca="1">schedule3_total!AB16</f>
        <v>53631</v>
      </c>
      <c r="P842" s="411"/>
      <c r="Q842" s="10"/>
      <c r="R842" s="10"/>
      <c r="S842" s="10"/>
      <c r="T842" s="11"/>
      <c r="U842" s="109"/>
      <c r="V842" s="11"/>
      <c r="W842" s="11"/>
      <c r="X842" s="11"/>
      <c r="Y842" s="11"/>
    </row>
    <row r="843" spans="1:25" ht="19.5" customHeight="1">
      <c r="A843" s="28">
        <v>843</v>
      </c>
      <c r="B843" s="350"/>
      <c r="C843" s="93">
        <v>3603</v>
      </c>
      <c r="D843" s="40" t="s">
        <v>83</v>
      </c>
      <c r="E843" s="40">
        <f ca="1">schedule3_total!J17</f>
        <v>0</v>
      </c>
      <c r="F843" s="40">
        <f ca="1">schedule3_total!K17</f>
        <v>0</v>
      </c>
      <c r="G843" s="40">
        <f ca="1">SUM(schedule3_total!L17:S17)</f>
        <v>0</v>
      </c>
      <c r="H843" s="40">
        <f ca="1">schedule3_total!T17</f>
        <v>0</v>
      </c>
      <c r="I843" s="40">
        <f ca="1">SUM(schedule3_total!U17:V17)</f>
        <v>0</v>
      </c>
      <c r="J843" s="40">
        <f ca="1">schedule3_total!W17</f>
        <v>0</v>
      </c>
      <c r="K843" s="40">
        <f ca="1">schedule3_total!X17</f>
        <v>0</v>
      </c>
      <c r="L843" s="40">
        <f ca="1">schedule3_total!Y17</f>
        <v>0</v>
      </c>
      <c r="M843" s="40">
        <f ca="1">schedule3_total!Z17</f>
        <v>0</v>
      </c>
      <c r="N843" s="40">
        <f ca="1">schedule3_total!AA17</f>
        <v>0</v>
      </c>
      <c r="O843" s="40">
        <f ca="1">schedule3_total!AB17</f>
        <v>0</v>
      </c>
      <c r="P843" s="411"/>
      <c r="Q843" s="10"/>
      <c r="R843" s="10"/>
      <c r="S843" s="10"/>
      <c r="T843" s="11"/>
      <c r="U843" s="109"/>
      <c r="V843" s="11"/>
      <c r="W843" s="11"/>
      <c r="X843" s="11"/>
      <c r="Y843" s="11"/>
    </row>
    <row r="844" spans="1:25" ht="19.5" customHeight="1">
      <c r="A844" s="28">
        <v>844</v>
      </c>
      <c r="B844" s="350"/>
      <c r="C844" s="93">
        <v>3604</v>
      </c>
      <c r="D844" s="40" t="s">
        <v>84</v>
      </c>
      <c r="E844" s="40">
        <f ca="1">schedule3_total!J18</f>
        <v>0</v>
      </c>
      <c r="F844" s="40">
        <f ca="1">schedule3_total!K18</f>
        <v>0</v>
      </c>
      <c r="G844" s="40">
        <f ca="1">SUM(schedule3_total!L18:S18)</f>
        <v>0</v>
      </c>
      <c r="H844" s="40">
        <f ca="1">schedule3_total!T18</f>
        <v>0</v>
      </c>
      <c r="I844" s="40">
        <f ca="1">SUM(schedule3_total!U18:V18)</f>
        <v>0</v>
      </c>
      <c r="J844" s="40">
        <f ca="1">schedule3_total!W18</f>
        <v>0</v>
      </c>
      <c r="K844" s="40">
        <f ca="1">schedule3_total!X18</f>
        <v>0</v>
      </c>
      <c r="L844" s="40">
        <f ca="1">schedule3_total!Y18</f>
        <v>0</v>
      </c>
      <c r="M844" s="40">
        <f ca="1">schedule3_total!Z18</f>
        <v>0</v>
      </c>
      <c r="N844" s="40">
        <f ca="1">schedule3_total!AA18</f>
        <v>0</v>
      </c>
      <c r="O844" s="40">
        <f ca="1">schedule3_total!AB18</f>
        <v>123833</v>
      </c>
      <c r="P844" s="411"/>
      <c r="Q844" s="10"/>
      <c r="R844" s="10"/>
      <c r="S844" s="10"/>
      <c r="T844" s="11"/>
      <c r="U844" s="109"/>
      <c r="V844" s="11"/>
      <c r="W844" s="11"/>
      <c r="X844" s="11"/>
      <c r="Y844" s="11"/>
    </row>
    <row r="845" spans="1:25" ht="19.5" customHeight="1">
      <c r="A845" s="28">
        <v>845</v>
      </c>
      <c r="B845" s="350"/>
      <c r="C845" s="93">
        <v>3605</v>
      </c>
      <c r="D845" s="40" t="s">
        <v>85</v>
      </c>
      <c r="E845" s="40">
        <f ca="1">schedule3_total!J19</f>
        <v>0</v>
      </c>
      <c r="F845" s="40">
        <f ca="1">schedule3_total!K19</f>
        <v>0</v>
      </c>
      <c r="G845" s="40">
        <f ca="1">SUM(schedule3_total!L19:S19)</f>
        <v>0</v>
      </c>
      <c r="H845" s="40">
        <f ca="1">schedule3_total!T19</f>
        <v>0</v>
      </c>
      <c r="I845" s="40">
        <f ca="1">SUM(schedule3_total!U19:V19)</f>
        <v>0</v>
      </c>
      <c r="J845" s="40">
        <f ca="1">schedule3_total!W19</f>
        <v>0</v>
      </c>
      <c r="K845" s="40">
        <f ca="1">schedule3_total!X19</f>
        <v>0</v>
      </c>
      <c r="L845" s="40">
        <f ca="1">schedule3_total!Y19</f>
        <v>0</v>
      </c>
      <c r="M845" s="40">
        <f ca="1">schedule3_total!Z19</f>
        <v>0</v>
      </c>
      <c r="N845" s="40">
        <f ca="1">schedule3_total!AA19</f>
        <v>0</v>
      </c>
      <c r="O845" s="40">
        <f ca="1">schedule3_total!AB19</f>
        <v>41760</v>
      </c>
      <c r="P845" s="411"/>
      <c r="Q845" s="10"/>
      <c r="R845" s="10"/>
      <c r="S845" s="10"/>
      <c r="T845" s="11"/>
      <c r="U845" s="109"/>
      <c r="V845" s="11"/>
      <c r="W845" s="11"/>
      <c r="X845" s="11"/>
      <c r="Y845" s="11"/>
    </row>
    <row r="846" spans="1:25" ht="19.5" customHeight="1">
      <c r="A846" s="28">
        <v>846</v>
      </c>
      <c r="B846" s="350"/>
      <c r="C846" s="93">
        <v>3606</v>
      </c>
      <c r="D846" s="40" t="s">
        <v>86</v>
      </c>
      <c r="E846" s="40">
        <f ca="1">schedule3_total!J20</f>
        <v>0</v>
      </c>
      <c r="F846" s="40">
        <f ca="1">schedule3_total!K20</f>
        <v>0</v>
      </c>
      <c r="G846" s="40">
        <f ca="1">SUM(schedule3_total!L20:S20)</f>
        <v>0</v>
      </c>
      <c r="H846" s="40">
        <f ca="1">schedule3_total!T20</f>
        <v>0</v>
      </c>
      <c r="I846" s="40">
        <f ca="1">SUM(schedule3_total!U20:V20)</f>
        <v>0</v>
      </c>
      <c r="J846" s="40">
        <f ca="1">schedule3_total!W20</f>
        <v>0</v>
      </c>
      <c r="K846" s="40">
        <f ca="1">schedule3_total!X20</f>
        <v>0</v>
      </c>
      <c r="L846" s="40">
        <f ca="1">schedule3_total!Y20</f>
        <v>0</v>
      </c>
      <c r="M846" s="40">
        <f ca="1">schedule3_total!Z20</f>
        <v>0</v>
      </c>
      <c r="N846" s="40">
        <f ca="1">schedule3_total!AA20</f>
        <v>0</v>
      </c>
      <c r="O846" s="40">
        <f ca="1">schedule3_total!AB20</f>
        <v>2500</v>
      </c>
      <c r="P846" s="411"/>
      <c r="Q846" s="10"/>
      <c r="R846" s="10"/>
      <c r="S846" s="10"/>
      <c r="T846" s="11"/>
      <c r="U846" s="109"/>
      <c r="V846" s="11"/>
      <c r="W846" s="11"/>
      <c r="X846" s="11"/>
      <c r="Y846" s="11"/>
    </row>
    <row r="847" spans="1:25" ht="19.5" customHeight="1">
      <c r="A847" s="28">
        <v>847</v>
      </c>
      <c r="B847" s="10"/>
      <c r="C847" s="93">
        <v>3609</v>
      </c>
      <c r="D847" s="95" t="s">
        <v>87</v>
      </c>
      <c r="E847" s="40">
        <f ca="1">schedule3_total!J21</f>
        <v>70918</v>
      </c>
      <c r="F847" s="40">
        <f ca="1">schedule3_total!K21</f>
        <v>0</v>
      </c>
      <c r="G847" s="40">
        <f ca="1">SUM(schedule3_total!L21:S21)</f>
        <v>0</v>
      </c>
      <c r="H847" s="40">
        <f ca="1">schedule3_total!T21</f>
        <v>0</v>
      </c>
      <c r="I847" s="40">
        <f ca="1">SUM(schedule3_total!U21:V21)</f>
        <v>0</v>
      </c>
      <c r="J847" s="40">
        <f ca="1">schedule3_total!W21</f>
        <v>0</v>
      </c>
      <c r="K847" s="40">
        <f ca="1">schedule3_total!X21</f>
        <v>0</v>
      </c>
      <c r="L847" s="40">
        <f ca="1">schedule3_total!Y21</f>
        <v>0</v>
      </c>
      <c r="M847" s="40">
        <f ca="1">schedule3_total!Z21</f>
        <v>0</v>
      </c>
      <c r="N847" s="40">
        <f ca="1">schedule3_total!AA21</f>
        <v>0</v>
      </c>
      <c r="O847" s="40">
        <f ca="1">schedule3_total!AB21</f>
        <v>552155</v>
      </c>
      <c r="P847" s="411"/>
      <c r="Q847" s="10"/>
      <c r="R847" s="10"/>
      <c r="S847" s="10"/>
      <c r="T847" s="11"/>
      <c r="U847" s="109"/>
      <c r="V847" s="11"/>
      <c r="W847" s="11"/>
      <c r="X847" s="11"/>
      <c r="Y847" s="11"/>
    </row>
    <row r="848" spans="1:25" ht="19.5" customHeight="1">
      <c r="A848" s="28"/>
      <c r="B848" s="10"/>
      <c r="C848" s="404"/>
      <c r="D848" s="405" t="s">
        <v>289</v>
      </c>
      <c r="E848" s="406"/>
      <c r="F848" s="406"/>
      <c r="G848" s="406"/>
      <c r="H848" s="406"/>
      <c r="I848" s="406"/>
      <c r="J848" s="406"/>
      <c r="K848" s="406"/>
      <c r="L848" s="406"/>
      <c r="M848" s="406"/>
      <c r="N848" s="406"/>
      <c r="O848" s="406"/>
      <c r="P848" s="28"/>
      <c r="Q848" s="10"/>
      <c r="R848" s="10"/>
      <c r="S848" s="10"/>
      <c r="T848" s="11"/>
      <c r="U848" s="109"/>
      <c r="V848" s="11"/>
      <c r="W848" s="11"/>
      <c r="X848" s="11"/>
      <c r="Y848" s="11"/>
    </row>
    <row r="849" spans="1:25" ht="19.5" customHeight="1">
      <c r="A849" s="28">
        <v>849</v>
      </c>
      <c r="B849" s="350"/>
      <c r="C849" s="93">
        <v>3611</v>
      </c>
      <c r="D849" s="40" t="s">
        <v>89</v>
      </c>
      <c r="E849" s="40">
        <f ca="1">schedule3_total!J23</f>
        <v>0</v>
      </c>
      <c r="F849" s="40">
        <f ca="1">schedule3_total!K23</f>
        <v>0</v>
      </c>
      <c r="G849" s="40">
        <f ca="1">SUM(schedule3_total!L23:S23)</f>
        <v>20974</v>
      </c>
      <c r="H849" s="40">
        <f ca="1">schedule3_total!T23</f>
        <v>0</v>
      </c>
      <c r="I849" s="40">
        <f ca="1">SUM(schedule3_total!U23:V23)</f>
        <v>0</v>
      </c>
      <c r="J849" s="40">
        <f ca="1">schedule3_total!W23</f>
        <v>0</v>
      </c>
      <c r="K849" s="40">
        <f ca="1">schedule3_total!X23</f>
        <v>0</v>
      </c>
      <c r="L849" s="40">
        <f ca="1">schedule3_total!Y23</f>
        <v>0</v>
      </c>
      <c r="M849" s="40">
        <f ca="1">schedule3_total!Z23</f>
        <v>0</v>
      </c>
      <c r="N849" s="40">
        <f ca="1">schedule3_total!AA23</f>
        <v>0</v>
      </c>
      <c r="O849" s="40">
        <f ca="1">schedule3_total!AB23</f>
        <v>20974</v>
      </c>
      <c r="P849" s="411"/>
      <c r="Q849" s="10"/>
      <c r="R849" s="10"/>
      <c r="S849" s="10"/>
      <c r="T849" s="11"/>
      <c r="U849" s="109"/>
      <c r="V849" s="11"/>
      <c r="W849" s="11"/>
      <c r="X849" s="11"/>
      <c r="Y849" s="11"/>
    </row>
    <row r="850" spans="1:25" ht="19.5" customHeight="1">
      <c r="A850" s="28">
        <v>850</v>
      </c>
      <c r="B850" s="350"/>
      <c r="C850" s="93">
        <v>3612</v>
      </c>
      <c r="D850" s="40" t="s">
        <v>82</v>
      </c>
      <c r="E850" s="40">
        <f ca="1">schedule3_total!J24</f>
        <v>0</v>
      </c>
      <c r="F850" s="40">
        <f ca="1">schedule3_total!K24</f>
        <v>13674</v>
      </c>
      <c r="G850" s="40">
        <f ca="1">SUM(schedule3_total!L24:S24)</f>
        <v>0</v>
      </c>
      <c r="H850" s="40">
        <f ca="1">schedule3_total!T24</f>
        <v>0</v>
      </c>
      <c r="I850" s="40">
        <f ca="1">SUM(schedule3_total!U24:V24)</f>
        <v>0</v>
      </c>
      <c r="J850" s="40">
        <f ca="1">schedule3_total!W24</f>
        <v>0</v>
      </c>
      <c r="K850" s="40">
        <f ca="1">schedule3_total!X24</f>
        <v>0</v>
      </c>
      <c r="L850" s="40">
        <f ca="1">schedule3_total!Y24</f>
        <v>0</v>
      </c>
      <c r="M850" s="40">
        <f ca="1">schedule3_total!Z24</f>
        <v>0</v>
      </c>
      <c r="N850" s="40">
        <f ca="1">schedule3_total!AA24</f>
        <v>0</v>
      </c>
      <c r="O850" s="40">
        <f ca="1">schedule3_total!AB24</f>
        <v>13674</v>
      </c>
      <c r="P850" s="411"/>
      <c r="Q850" s="10"/>
      <c r="R850" s="10"/>
      <c r="S850" s="10"/>
      <c r="T850" s="11"/>
      <c r="U850" s="109"/>
      <c r="V850" s="11"/>
      <c r="W850" s="11"/>
      <c r="X850" s="11"/>
      <c r="Y850" s="11"/>
    </row>
    <row r="851" spans="1:25" ht="19.5" customHeight="1">
      <c r="A851" s="28">
        <v>851</v>
      </c>
      <c r="B851" s="350"/>
      <c r="C851" s="93">
        <v>3613</v>
      </c>
      <c r="D851" s="40" t="s">
        <v>83</v>
      </c>
      <c r="E851" s="40">
        <f ca="1">schedule3_total!J25</f>
        <v>0</v>
      </c>
      <c r="F851" s="40">
        <f ca="1">schedule3_total!K25</f>
        <v>0</v>
      </c>
      <c r="G851" s="40">
        <f ca="1">SUM(schedule3_total!L25:S25)</f>
        <v>0</v>
      </c>
      <c r="H851" s="40">
        <f ca="1">schedule3_total!T25</f>
        <v>0</v>
      </c>
      <c r="I851" s="40">
        <f ca="1">SUM(schedule3_total!U25:V25)</f>
        <v>8516</v>
      </c>
      <c r="J851" s="40">
        <f ca="1">schedule3_total!W25</f>
        <v>0</v>
      </c>
      <c r="K851" s="40">
        <f ca="1">schedule3_total!X25</f>
        <v>0</v>
      </c>
      <c r="L851" s="40">
        <f ca="1">schedule3_total!Y25</f>
        <v>0</v>
      </c>
      <c r="M851" s="40">
        <f ca="1">schedule3_total!Z25</f>
        <v>0</v>
      </c>
      <c r="N851" s="40">
        <f ca="1">schedule3_total!AA25</f>
        <v>0</v>
      </c>
      <c r="O851" s="40">
        <f ca="1">schedule3_total!AB25</f>
        <v>8516</v>
      </c>
      <c r="P851" s="411"/>
      <c r="Q851" s="10"/>
      <c r="R851" s="10"/>
      <c r="S851" s="10"/>
      <c r="T851" s="11"/>
      <c r="U851" s="109"/>
      <c r="V851" s="11"/>
      <c r="W851" s="11"/>
      <c r="X851" s="11"/>
      <c r="Y851" s="11"/>
    </row>
    <row r="852" spans="1:25" ht="19.5" customHeight="1">
      <c r="A852" s="28">
        <v>852</v>
      </c>
      <c r="B852" s="350"/>
      <c r="C852" s="93">
        <v>3614</v>
      </c>
      <c r="D852" s="40" t="s">
        <v>84</v>
      </c>
      <c r="E852" s="40">
        <f ca="1">schedule3_total!J26</f>
        <v>0</v>
      </c>
      <c r="F852" s="40">
        <f ca="1">schedule3_total!K26</f>
        <v>0</v>
      </c>
      <c r="G852" s="40">
        <f ca="1">SUM(schedule3_total!L26:S26)</f>
        <v>0</v>
      </c>
      <c r="H852" s="40">
        <f ca="1">schedule3_total!T26</f>
        <v>0</v>
      </c>
      <c r="I852" s="40">
        <f ca="1">SUM(schedule3_total!U26:V26)</f>
        <v>0</v>
      </c>
      <c r="J852" s="40">
        <f ca="1">schedule3_total!W26</f>
        <v>0</v>
      </c>
      <c r="K852" s="40">
        <f ca="1">schedule3_total!X26</f>
        <v>0</v>
      </c>
      <c r="L852" s="40">
        <f ca="1">schedule3_total!Y26</f>
        <v>0</v>
      </c>
      <c r="M852" s="40">
        <f ca="1">schedule3_total!Z26</f>
        <v>0</v>
      </c>
      <c r="N852" s="40">
        <f ca="1">schedule3_total!AA26</f>
        <v>0</v>
      </c>
      <c r="O852" s="40">
        <f ca="1">schedule3_total!AB26</f>
        <v>0</v>
      </c>
      <c r="P852" s="411"/>
      <c r="Q852" s="10"/>
      <c r="R852" s="10"/>
      <c r="S852" s="10"/>
      <c r="T852" s="11"/>
      <c r="U852" s="109"/>
      <c r="V852" s="11"/>
      <c r="W852" s="11"/>
      <c r="X852" s="11"/>
      <c r="Y852" s="11"/>
    </row>
    <row r="853" spans="1:25" ht="19.5" customHeight="1">
      <c r="A853" s="28">
        <v>853</v>
      </c>
      <c r="B853" s="350"/>
      <c r="C853" s="93">
        <v>3615</v>
      </c>
      <c r="D853" s="40" t="s">
        <v>85</v>
      </c>
      <c r="E853" s="40">
        <f ca="1">schedule3_total!J27</f>
        <v>0</v>
      </c>
      <c r="F853" s="40">
        <f ca="1">schedule3_total!K27</f>
        <v>0</v>
      </c>
      <c r="G853" s="40">
        <f ca="1">SUM(schedule3_total!L27:S27)</f>
        <v>3015</v>
      </c>
      <c r="H853" s="40">
        <f ca="1">schedule3_total!T27</f>
        <v>0</v>
      </c>
      <c r="I853" s="40">
        <f ca="1">SUM(schedule3_total!U27:V27)</f>
        <v>0</v>
      </c>
      <c r="J853" s="40">
        <f ca="1">schedule3_total!W27</f>
        <v>0</v>
      </c>
      <c r="K853" s="40">
        <f ca="1">schedule3_total!X27</f>
        <v>0</v>
      </c>
      <c r="L853" s="40">
        <f ca="1">schedule3_total!Y27</f>
        <v>0</v>
      </c>
      <c r="M853" s="40">
        <f ca="1">schedule3_total!Z27</f>
        <v>0</v>
      </c>
      <c r="N853" s="40">
        <f ca="1">schedule3_total!AA27</f>
        <v>0</v>
      </c>
      <c r="O853" s="40">
        <f ca="1">schedule3_total!AB27</f>
        <v>3015</v>
      </c>
      <c r="P853" s="411"/>
      <c r="Q853" s="10"/>
      <c r="R853" s="10"/>
      <c r="S853" s="10"/>
      <c r="T853" s="11"/>
      <c r="U853" s="109"/>
      <c r="V853" s="11"/>
      <c r="W853" s="11"/>
      <c r="X853" s="11"/>
      <c r="Y853" s="11"/>
    </row>
    <row r="854" spans="1:25" ht="19.5" customHeight="1">
      <c r="A854" s="28">
        <v>854</v>
      </c>
      <c r="B854" s="350"/>
      <c r="C854" s="93">
        <v>3616</v>
      </c>
      <c r="D854" s="40" t="s">
        <v>86</v>
      </c>
      <c r="E854" s="40">
        <f ca="1">schedule3_total!J28</f>
        <v>0</v>
      </c>
      <c r="F854" s="40">
        <f ca="1">schedule3_total!K28</f>
        <v>3565</v>
      </c>
      <c r="G854" s="40">
        <f ca="1">SUM(schedule3_total!L28:S28)</f>
        <v>450</v>
      </c>
      <c r="H854" s="40">
        <f ca="1">schedule3_total!T28</f>
        <v>0</v>
      </c>
      <c r="I854" s="40">
        <f ca="1">SUM(schedule3_total!U28:V28)</f>
        <v>0</v>
      </c>
      <c r="J854" s="40">
        <f ca="1">schedule3_total!W28</f>
        <v>0</v>
      </c>
      <c r="K854" s="40">
        <f ca="1">schedule3_total!X28</f>
        <v>0</v>
      </c>
      <c r="L854" s="40">
        <f ca="1">schedule3_total!Y28</f>
        <v>0</v>
      </c>
      <c r="M854" s="40">
        <f ca="1">schedule3_total!Z28</f>
        <v>0</v>
      </c>
      <c r="N854" s="40">
        <f ca="1">schedule3_total!AA28</f>
        <v>0</v>
      </c>
      <c r="O854" s="40">
        <f ca="1">schedule3_total!AB28</f>
        <v>4015</v>
      </c>
      <c r="P854" s="411"/>
      <c r="Q854" s="10"/>
      <c r="R854" s="10"/>
      <c r="S854" s="10"/>
      <c r="T854" s="11"/>
      <c r="U854" s="109"/>
      <c r="V854" s="11"/>
      <c r="W854" s="11"/>
      <c r="X854" s="11"/>
      <c r="Y854" s="11"/>
    </row>
    <row r="855" spans="1:25" ht="19.5" customHeight="1">
      <c r="A855" s="28">
        <v>855</v>
      </c>
      <c r="B855" s="10"/>
      <c r="C855" s="93">
        <v>3619</v>
      </c>
      <c r="D855" s="95" t="s">
        <v>87</v>
      </c>
      <c r="E855" s="40">
        <f ca="1">schedule3_total!J29</f>
        <v>0</v>
      </c>
      <c r="F855" s="40">
        <f ca="1">schedule3_total!K29</f>
        <v>17239</v>
      </c>
      <c r="G855" s="40">
        <f ca="1">SUM(schedule3_total!L29:S29)</f>
        <v>24439</v>
      </c>
      <c r="H855" s="40">
        <f ca="1">schedule3_total!T29</f>
        <v>0</v>
      </c>
      <c r="I855" s="40">
        <f ca="1">SUM(schedule3_total!U29:V29)</f>
        <v>8516</v>
      </c>
      <c r="J855" s="40">
        <f ca="1">schedule3_total!W29</f>
        <v>0</v>
      </c>
      <c r="K855" s="40">
        <f ca="1">schedule3_total!X29</f>
        <v>0</v>
      </c>
      <c r="L855" s="40">
        <f ca="1">schedule3_total!Y29</f>
        <v>0</v>
      </c>
      <c r="M855" s="40">
        <f ca="1">schedule3_total!Z29</f>
        <v>0</v>
      </c>
      <c r="N855" s="40">
        <f ca="1">schedule3_total!AA29</f>
        <v>0</v>
      </c>
      <c r="O855" s="40">
        <f ca="1">schedule3_total!AB29</f>
        <v>50194</v>
      </c>
      <c r="P855" s="411"/>
      <c r="Q855" s="10"/>
      <c r="R855" s="10"/>
      <c r="S855" s="10"/>
      <c r="T855" s="11"/>
      <c r="U855" s="109"/>
      <c r="V855" s="11"/>
      <c r="W855" s="11"/>
      <c r="X855" s="11"/>
      <c r="Y855" s="11"/>
    </row>
    <row r="856" spans="1:25" ht="19.5" customHeight="1">
      <c r="A856" s="28"/>
      <c r="B856" s="10"/>
      <c r="C856" s="412"/>
      <c r="D856" s="23" t="s">
        <v>100</v>
      </c>
      <c r="E856" s="10"/>
      <c r="F856" s="10"/>
      <c r="G856" s="10"/>
      <c r="H856" s="10"/>
      <c r="I856" s="10"/>
      <c r="J856" s="10"/>
      <c r="K856" s="10"/>
      <c r="L856" s="10"/>
      <c r="M856" s="10"/>
      <c r="N856" s="10"/>
      <c r="O856" s="10"/>
      <c r="P856" s="28"/>
      <c r="Q856" s="10"/>
      <c r="R856" s="10"/>
      <c r="S856" s="10"/>
      <c r="T856" s="11"/>
      <c r="U856" s="109"/>
      <c r="V856" s="11"/>
      <c r="W856" s="11"/>
      <c r="X856" s="11"/>
      <c r="Y856" s="11"/>
    </row>
    <row r="857" spans="1:25" ht="19.5" customHeight="1">
      <c r="A857" s="28">
        <v>857</v>
      </c>
      <c r="B857" s="10"/>
      <c r="C857" s="58">
        <v>3621</v>
      </c>
      <c r="D857" s="30" t="s">
        <v>89</v>
      </c>
      <c r="E857" s="40">
        <f ca="1">schedule3_total!J31</f>
        <v>0</v>
      </c>
      <c r="F857" s="40">
        <f ca="1">schedule3_total!K31</f>
        <v>0</v>
      </c>
      <c r="G857" s="40">
        <f ca="1">SUM(schedule3_total!L31:S31)</f>
        <v>0</v>
      </c>
      <c r="H857" s="40">
        <f ca="1">schedule3_total!T31</f>
        <v>0</v>
      </c>
      <c r="I857" s="40">
        <f ca="1">SUM(schedule3_total!U31:V31)</f>
        <v>0</v>
      </c>
      <c r="J857" s="40">
        <f ca="1">schedule3_total!W31</f>
        <v>0</v>
      </c>
      <c r="K857" s="40">
        <f ca="1">schedule3_total!X31</f>
        <v>0</v>
      </c>
      <c r="L857" s="40">
        <f ca="1">schedule3_total!Y31</f>
        <v>0</v>
      </c>
      <c r="M857" s="40">
        <f ca="1">schedule3_total!Z31</f>
        <v>0</v>
      </c>
      <c r="N857" s="40">
        <f ca="1">schedule3_total!AA31</f>
        <v>0</v>
      </c>
      <c r="O857" s="40">
        <f ca="1">schedule3_total!AB31</f>
        <v>0</v>
      </c>
      <c r="P857" s="10" t="s">
        <v>98</v>
      </c>
      <c r="Q857" s="10"/>
      <c r="R857" s="10"/>
      <c r="S857" s="10"/>
      <c r="T857" s="11"/>
      <c r="U857" s="109"/>
      <c r="V857" s="11"/>
      <c r="W857" s="11"/>
      <c r="X857" s="11"/>
      <c r="Y857" s="11"/>
    </row>
    <row r="858" spans="1:25" ht="19.5" customHeight="1">
      <c r="A858" s="28">
        <v>858</v>
      </c>
      <c r="B858" s="10"/>
      <c r="C858" s="58">
        <v>3622</v>
      </c>
      <c r="D858" s="30" t="s">
        <v>82</v>
      </c>
      <c r="E858" s="40">
        <f ca="1">schedule3_total!J32</f>
        <v>0</v>
      </c>
      <c r="F858" s="40">
        <f ca="1">schedule3_total!K32</f>
        <v>0</v>
      </c>
      <c r="G858" s="40">
        <f ca="1">SUM(schedule3_total!L32:S32)</f>
        <v>0</v>
      </c>
      <c r="H858" s="40">
        <f ca="1">schedule3_total!T32</f>
        <v>0</v>
      </c>
      <c r="I858" s="40">
        <f ca="1">SUM(schedule3_total!U32:V32)</f>
        <v>0</v>
      </c>
      <c r="J858" s="40">
        <f ca="1">schedule3_total!W32</f>
        <v>0</v>
      </c>
      <c r="K858" s="40">
        <f ca="1">schedule3_total!X32</f>
        <v>0</v>
      </c>
      <c r="L858" s="40">
        <f ca="1">schedule3_total!Y32</f>
        <v>0</v>
      </c>
      <c r="M858" s="40">
        <f ca="1">schedule3_total!Z32</f>
        <v>0</v>
      </c>
      <c r="N858" s="40">
        <f ca="1">schedule3_total!AA32</f>
        <v>0</v>
      </c>
      <c r="O858" s="40">
        <f ca="1">schedule3_total!AB32</f>
        <v>0</v>
      </c>
      <c r="P858" s="28"/>
      <c r="Q858" s="10"/>
      <c r="R858" s="10"/>
      <c r="S858" s="10"/>
      <c r="T858" s="11"/>
      <c r="U858" s="109"/>
      <c r="V858" s="11"/>
      <c r="W858" s="11"/>
      <c r="X858" s="11"/>
      <c r="Y858" s="11"/>
    </row>
    <row r="859" spans="1:25" ht="19.5" customHeight="1">
      <c r="A859" s="28">
        <v>859</v>
      </c>
      <c r="B859" s="10"/>
      <c r="C859" s="58">
        <v>3623</v>
      </c>
      <c r="D859" s="30" t="s">
        <v>83</v>
      </c>
      <c r="E859" s="40">
        <f ca="1">schedule3_total!J33</f>
        <v>0</v>
      </c>
      <c r="F859" s="40">
        <f ca="1">schedule3_total!K33</f>
        <v>0</v>
      </c>
      <c r="G859" s="40">
        <f ca="1">SUM(schedule3_total!L33:S33)</f>
        <v>20263.75</v>
      </c>
      <c r="H859" s="40">
        <f ca="1">schedule3_total!T33</f>
        <v>0</v>
      </c>
      <c r="I859" s="40">
        <f ca="1">SUM(schedule3_total!U33:V33)</f>
        <v>2611</v>
      </c>
      <c r="J859" s="40">
        <f ca="1">schedule3_total!W33</f>
        <v>0</v>
      </c>
      <c r="K859" s="40">
        <f ca="1">schedule3_total!X33</f>
        <v>0</v>
      </c>
      <c r="L859" s="40">
        <f ca="1">schedule3_total!Y33</f>
        <v>0</v>
      </c>
      <c r="M859" s="40">
        <f ca="1">schedule3_total!Z33</f>
        <v>0</v>
      </c>
      <c r="N859" s="40">
        <f ca="1">schedule3_total!AA33</f>
        <v>0</v>
      </c>
      <c r="O859" s="40">
        <f ca="1">schedule3_total!AB33</f>
        <v>22875</v>
      </c>
      <c r="P859" s="28"/>
      <c r="Q859" s="10"/>
      <c r="R859" s="10"/>
      <c r="S859" s="10"/>
      <c r="T859" s="11"/>
      <c r="U859" s="109"/>
      <c r="V859" s="11"/>
      <c r="W859" s="11"/>
      <c r="X859" s="11"/>
      <c r="Y859" s="11"/>
    </row>
    <row r="860" spans="1:25" ht="19.5" customHeight="1">
      <c r="A860" s="28">
        <v>860</v>
      </c>
      <c r="B860" s="10"/>
      <c r="C860" s="58">
        <v>3624</v>
      </c>
      <c r="D860" s="30" t="s">
        <v>84</v>
      </c>
      <c r="E860" s="40">
        <f ca="1">schedule3_total!J34</f>
        <v>0</v>
      </c>
      <c r="F860" s="40">
        <f ca="1">schedule3_total!K34</f>
        <v>8604</v>
      </c>
      <c r="G860" s="40">
        <f ca="1">SUM(schedule3_total!L34:S34)</f>
        <v>0</v>
      </c>
      <c r="H860" s="40">
        <f ca="1">schedule3_total!T34</f>
        <v>0</v>
      </c>
      <c r="I860" s="40">
        <f ca="1">SUM(schedule3_total!U34:V34)</f>
        <v>0</v>
      </c>
      <c r="J860" s="40">
        <f ca="1">schedule3_total!W34</f>
        <v>0</v>
      </c>
      <c r="K860" s="40">
        <f ca="1">schedule3_total!X34</f>
        <v>0</v>
      </c>
      <c r="L860" s="40">
        <f ca="1">schedule3_total!Y34</f>
        <v>0</v>
      </c>
      <c r="M860" s="40">
        <f ca="1">schedule3_total!Z34</f>
        <v>0</v>
      </c>
      <c r="N860" s="40">
        <f ca="1">schedule3_total!AA34</f>
        <v>0</v>
      </c>
      <c r="O860" s="40">
        <f ca="1">schedule3_total!AB34</f>
        <v>8604</v>
      </c>
      <c r="P860" s="28"/>
      <c r="Q860" s="10"/>
      <c r="R860" s="10"/>
      <c r="S860" s="10"/>
      <c r="T860" s="11"/>
      <c r="U860" s="109"/>
      <c r="V860" s="11"/>
      <c r="W860" s="11"/>
      <c r="X860" s="11"/>
      <c r="Y860" s="11"/>
    </row>
    <row r="861" spans="1:25" ht="19.5" customHeight="1">
      <c r="A861" s="28">
        <v>861</v>
      </c>
      <c r="B861" s="10"/>
      <c r="C861" s="58">
        <v>3625</v>
      </c>
      <c r="D861" s="30" t="s">
        <v>85</v>
      </c>
      <c r="E861" s="40">
        <f ca="1">schedule3_total!J35</f>
        <v>0</v>
      </c>
      <c r="F861" s="40">
        <f ca="1">schedule3_total!K35</f>
        <v>0</v>
      </c>
      <c r="G861" s="40">
        <f ca="1">SUM(schedule3_total!L35:S35)</f>
        <v>0</v>
      </c>
      <c r="H861" s="40">
        <f ca="1">schedule3_total!T35</f>
        <v>0</v>
      </c>
      <c r="I861" s="40">
        <f ca="1">SUM(schedule3_total!U35:V35)</f>
        <v>0</v>
      </c>
      <c r="J861" s="40">
        <f ca="1">schedule3_total!W35</f>
        <v>0</v>
      </c>
      <c r="K861" s="40">
        <f ca="1">schedule3_total!X35</f>
        <v>0</v>
      </c>
      <c r="L861" s="40">
        <f ca="1">schedule3_total!Y35</f>
        <v>0</v>
      </c>
      <c r="M861" s="40">
        <f ca="1">schedule3_total!Z35</f>
        <v>0</v>
      </c>
      <c r="N861" s="40">
        <f ca="1">schedule3_total!AA35</f>
        <v>0</v>
      </c>
      <c r="O861" s="40">
        <f ca="1">schedule3_total!AB35</f>
        <v>0</v>
      </c>
      <c r="P861" s="28"/>
      <c r="Q861" s="10"/>
      <c r="R861" s="10"/>
      <c r="S861" s="10"/>
      <c r="T861" s="11"/>
      <c r="U861" s="109"/>
      <c r="V861" s="11"/>
      <c r="W861" s="11"/>
      <c r="X861" s="11"/>
      <c r="Y861" s="11"/>
    </row>
    <row r="862" spans="1:25" ht="19.5" customHeight="1">
      <c r="A862" s="28">
        <v>862</v>
      </c>
      <c r="B862" s="10"/>
      <c r="C862" s="58">
        <v>3626</v>
      </c>
      <c r="D862" s="30" t="s">
        <v>86</v>
      </c>
      <c r="E862" s="40">
        <f ca="1">schedule3_total!J36</f>
        <v>0</v>
      </c>
      <c r="F862" s="40">
        <f ca="1">schedule3_total!K36</f>
        <v>0</v>
      </c>
      <c r="G862" s="40">
        <f ca="1">SUM(schedule3_total!L36:S36)</f>
        <v>0</v>
      </c>
      <c r="H862" s="40">
        <f ca="1">schedule3_total!T36</f>
        <v>0</v>
      </c>
      <c r="I862" s="40">
        <f ca="1">SUM(schedule3_total!U36:V36)</f>
        <v>0</v>
      </c>
      <c r="J862" s="40">
        <f ca="1">schedule3_total!W36</f>
        <v>0</v>
      </c>
      <c r="K862" s="40">
        <f ca="1">schedule3_total!X36</f>
        <v>0</v>
      </c>
      <c r="L862" s="40">
        <f ca="1">schedule3_total!Y36</f>
        <v>0</v>
      </c>
      <c r="M862" s="40">
        <f ca="1">schedule3_total!Z36</f>
        <v>0</v>
      </c>
      <c r="N862" s="40">
        <f ca="1">schedule3_total!AA36</f>
        <v>0</v>
      </c>
      <c r="O862" s="40">
        <f ca="1">schedule3_total!AB36</f>
        <v>0</v>
      </c>
      <c r="P862" s="28"/>
      <c r="Q862" s="10"/>
      <c r="R862" s="10"/>
      <c r="S862" s="10"/>
      <c r="T862" s="11"/>
      <c r="U862" s="109"/>
      <c r="V862" s="11"/>
      <c r="W862" s="11"/>
      <c r="X862" s="11"/>
      <c r="Y862" s="11"/>
    </row>
    <row r="863" spans="1:25" ht="19.5" customHeight="1">
      <c r="A863" s="28">
        <v>863</v>
      </c>
      <c r="B863" s="10"/>
      <c r="C863" s="58">
        <v>3627</v>
      </c>
      <c r="D863" s="52" t="s">
        <v>87</v>
      </c>
      <c r="E863" s="40">
        <f ca="1">schedule3_total!J37</f>
        <v>0</v>
      </c>
      <c r="F863" s="40">
        <f ca="1">schedule3_total!K37</f>
        <v>8604</v>
      </c>
      <c r="G863" s="40">
        <f ca="1">SUM(schedule3_total!L37:S37)</f>
        <v>20264</v>
      </c>
      <c r="H863" s="40">
        <f ca="1">schedule3_total!T37</f>
        <v>0</v>
      </c>
      <c r="I863" s="40">
        <f ca="1">SUM(schedule3_total!U37:V37)</f>
        <v>2611</v>
      </c>
      <c r="J863" s="40">
        <f ca="1">schedule3_total!W37</f>
        <v>0</v>
      </c>
      <c r="K863" s="40">
        <f ca="1">schedule3_total!X37</f>
        <v>0</v>
      </c>
      <c r="L863" s="40">
        <f ca="1">schedule3_total!Y37</f>
        <v>0</v>
      </c>
      <c r="M863" s="40">
        <f ca="1">schedule3_total!Z37</f>
        <v>0</v>
      </c>
      <c r="N863" s="40">
        <f ca="1">schedule3_total!AA37</f>
        <v>0</v>
      </c>
      <c r="O863" s="40">
        <f ca="1">schedule3_total!AB37</f>
        <v>31479</v>
      </c>
      <c r="P863" s="28"/>
      <c r="Q863" s="10"/>
      <c r="R863" s="10"/>
      <c r="S863" s="10"/>
      <c r="T863" s="11"/>
      <c r="U863" s="109"/>
      <c r="V863" s="11"/>
      <c r="W863" s="11"/>
      <c r="X863" s="11"/>
      <c r="Y863" s="11"/>
    </row>
    <row r="864" spans="1:25" ht="19.5" customHeight="1">
      <c r="A864" s="28"/>
      <c r="B864" s="10"/>
      <c r="C864" s="404"/>
      <c r="D864" s="405" t="s">
        <v>101</v>
      </c>
      <c r="E864" s="406"/>
      <c r="F864" s="406"/>
      <c r="G864" s="406"/>
      <c r="H864" s="406"/>
      <c r="I864" s="406"/>
      <c r="J864" s="406"/>
      <c r="K864" s="406"/>
      <c r="L864" s="406"/>
      <c r="M864" s="406"/>
      <c r="N864" s="406"/>
      <c r="O864" s="406"/>
      <c r="P864" s="28"/>
      <c r="Q864" s="10"/>
      <c r="R864" s="10"/>
      <c r="S864" s="10"/>
      <c r="T864" s="11"/>
      <c r="U864" s="109"/>
      <c r="V864" s="11"/>
      <c r="W864" s="11"/>
      <c r="X864" s="11"/>
      <c r="Y864" s="11"/>
    </row>
    <row r="865" spans="1:25" ht="19.5" customHeight="1">
      <c r="A865" s="28">
        <v>865</v>
      </c>
      <c r="B865" s="350"/>
      <c r="C865" s="45">
        <v>3629</v>
      </c>
      <c r="D865" s="40" t="s">
        <v>89</v>
      </c>
      <c r="E865" s="40">
        <f ca="1">schedule3_total!J39</f>
        <v>0</v>
      </c>
      <c r="F865" s="40">
        <f ca="1">schedule3_total!K39</f>
        <v>0</v>
      </c>
      <c r="G865" s="40">
        <f ca="1">SUM(schedule3_total!L39:S39)</f>
        <v>0</v>
      </c>
      <c r="H865" s="40">
        <f ca="1">schedule3_total!T39</f>
        <v>0</v>
      </c>
      <c r="I865" s="40">
        <f ca="1">SUM(schedule3_total!U39:V39)</f>
        <v>0</v>
      </c>
      <c r="J865" s="40">
        <f ca="1">schedule3_total!W39</f>
        <v>0</v>
      </c>
      <c r="K865" s="40">
        <f ca="1">schedule3_total!X39</f>
        <v>0</v>
      </c>
      <c r="L865" s="40">
        <f ca="1">schedule3_total!Y39</f>
        <v>0</v>
      </c>
      <c r="M865" s="40">
        <f ca="1">schedule3_total!Z39</f>
        <v>0</v>
      </c>
      <c r="N865" s="40">
        <f ca="1">schedule3_total!AA39</f>
        <v>0</v>
      </c>
      <c r="O865" s="40">
        <f ca="1">schedule3_total!AB39</f>
        <v>865810</v>
      </c>
      <c r="P865" s="411"/>
      <c r="Q865" s="10"/>
      <c r="R865" s="10"/>
      <c r="S865" s="10"/>
      <c r="T865" s="11"/>
      <c r="U865" s="109"/>
      <c r="V865" s="11"/>
      <c r="W865" s="11"/>
      <c r="X865" s="11"/>
      <c r="Y865" s="11"/>
    </row>
    <row r="866" spans="1:25" ht="19.5" customHeight="1">
      <c r="A866" s="28">
        <v>866</v>
      </c>
      <c r="B866" s="350"/>
      <c r="C866" s="45">
        <v>3630</v>
      </c>
      <c r="D866" s="40" t="s">
        <v>82</v>
      </c>
      <c r="E866" s="40">
        <f ca="1">schedule3_total!J40</f>
        <v>0</v>
      </c>
      <c r="F866" s="40">
        <f ca="1">schedule3_total!K40</f>
        <v>0</v>
      </c>
      <c r="G866" s="40">
        <f ca="1">SUM(schedule3_total!L40:S40)</f>
        <v>0</v>
      </c>
      <c r="H866" s="40">
        <f ca="1">schedule3_total!T40</f>
        <v>0</v>
      </c>
      <c r="I866" s="40">
        <f ca="1">SUM(schedule3_total!U40:V40)</f>
        <v>0</v>
      </c>
      <c r="J866" s="40">
        <f ca="1">schedule3_total!W40</f>
        <v>0</v>
      </c>
      <c r="K866" s="40">
        <f ca="1">schedule3_total!X40</f>
        <v>0</v>
      </c>
      <c r="L866" s="40">
        <f ca="1">schedule3_total!Y40</f>
        <v>0</v>
      </c>
      <c r="M866" s="40">
        <f ca="1">schedule3_total!Z40</f>
        <v>0</v>
      </c>
      <c r="N866" s="40">
        <f ca="1">schedule3_total!AA40</f>
        <v>0</v>
      </c>
      <c r="O866" s="40">
        <f ca="1">schedule3_total!AB40</f>
        <v>253256</v>
      </c>
      <c r="P866" s="411"/>
      <c r="Q866" s="10"/>
      <c r="R866" s="10"/>
      <c r="S866" s="10"/>
      <c r="T866" s="11"/>
      <c r="U866" s="109"/>
      <c r="V866" s="11"/>
      <c r="W866" s="11"/>
      <c r="X866" s="11"/>
      <c r="Y866" s="11"/>
    </row>
    <row r="867" spans="1:25" ht="19.5" customHeight="1">
      <c r="A867" s="28">
        <v>867</v>
      </c>
      <c r="B867" s="350"/>
      <c r="C867" s="45">
        <v>3631</v>
      </c>
      <c r="D867" s="40" t="s">
        <v>83</v>
      </c>
      <c r="E867" s="40">
        <f ca="1">schedule3_total!J41</f>
        <v>0</v>
      </c>
      <c r="F867" s="40">
        <f ca="1">schedule3_total!K41</f>
        <v>0</v>
      </c>
      <c r="G867" s="40">
        <f ca="1">SUM(schedule3_total!L41:S41)</f>
        <v>6601</v>
      </c>
      <c r="H867" s="40">
        <f ca="1">schedule3_total!T41</f>
        <v>0</v>
      </c>
      <c r="I867" s="40">
        <f ca="1">SUM(schedule3_total!U41:V41)</f>
        <v>18597</v>
      </c>
      <c r="J867" s="40">
        <f ca="1">schedule3_total!W41</f>
        <v>0</v>
      </c>
      <c r="K867" s="40">
        <f ca="1">schedule3_total!X41</f>
        <v>0</v>
      </c>
      <c r="L867" s="40">
        <f ca="1">schedule3_total!Y41</f>
        <v>0</v>
      </c>
      <c r="M867" s="40">
        <f ca="1">schedule3_total!Z41</f>
        <v>0</v>
      </c>
      <c r="N867" s="40">
        <f ca="1">schedule3_total!AA41</f>
        <v>0</v>
      </c>
      <c r="O867" s="40">
        <f ca="1">schedule3_total!AB41</f>
        <v>25198</v>
      </c>
      <c r="P867" s="411"/>
      <c r="Q867" s="10"/>
      <c r="R867" s="10"/>
      <c r="S867" s="10"/>
      <c r="T867" s="11"/>
      <c r="U867" s="109"/>
      <c r="V867" s="11"/>
      <c r="W867" s="11"/>
      <c r="X867" s="11"/>
      <c r="Y867" s="11"/>
    </row>
    <row r="868" spans="1:25" ht="19.5" customHeight="1">
      <c r="A868" s="28">
        <v>868</v>
      </c>
      <c r="B868" s="350"/>
      <c r="C868" s="45">
        <v>3632</v>
      </c>
      <c r="D868" s="40" t="s">
        <v>84</v>
      </c>
      <c r="E868" s="40">
        <f ca="1">schedule3_total!J42</f>
        <v>0</v>
      </c>
      <c r="F868" s="40">
        <f ca="1">schedule3_total!K42</f>
        <v>0</v>
      </c>
      <c r="G868" s="40">
        <f ca="1">SUM(schedule3_total!L42:S42)</f>
        <v>0</v>
      </c>
      <c r="H868" s="40">
        <f ca="1">schedule3_total!T42</f>
        <v>0</v>
      </c>
      <c r="I868" s="40">
        <f ca="1">SUM(schedule3_total!U42:V42)</f>
        <v>0</v>
      </c>
      <c r="J868" s="40">
        <f ca="1">schedule3_total!W42</f>
        <v>0</v>
      </c>
      <c r="K868" s="40">
        <f ca="1">schedule3_total!X42</f>
        <v>0</v>
      </c>
      <c r="L868" s="40">
        <f ca="1">schedule3_total!Y42</f>
        <v>0</v>
      </c>
      <c r="M868" s="40">
        <f ca="1">schedule3_total!Z42</f>
        <v>0</v>
      </c>
      <c r="N868" s="40">
        <f ca="1">schedule3_total!AA42</f>
        <v>0</v>
      </c>
      <c r="O868" s="40">
        <f ca="1">schedule3_total!AB42</f>
        <v>7935</v>
      </c>
      <c r="P868" s="411"/>
      <c r="Q868" s="10"/>
      <c r="R868" s="10"/>
      <c r="S868" s="10"/>
      <c r="T868" s="11"/>
      <c r="U868" s="109"/>
      <c r="V868" s="11"/>
      <c r="W868" s="11"/>
      <c r="X868" s="11"/>
      <c r="Y868" s="11"/>
    </row>
    <row r="869" spans="1:25" ht="19.5" customHeight="1">
      <c r="A869" s="28">
        <v>869</v>
      </c>
      <c r="B869" s="350"/>
      <c r="C869" s="45">
        <v>3633</v>
      </c>
      <c r="D869" s="40" t="s">
        <v>85</v>
      </c>
      <c r="E869" s="40">
        <f ca="1">schedule3_total!J43</f>
        <v>0</v>
      </c>
      <c r="F869" s="40">
        <f ca="1">schedule3_total!K43</f>
        <v>0</v>
      </c>
      <c r="G869" s="40">
        <f ca="1">SUM(schedule3_total!L43:S43)</f>
        <v>0</v>
      </c>
      <c r="H869" s="40">
        <f ca="1">schedule3_total!T43</f>
        <v>0</v>
      </c>
      <c r="I869" s="40">
        <f ca="1">SUM(schedule3_total!U43:V43)</f>
        <v>0</v>
      </c>
      <c r="J869" s="40">
        <f ca="1">schedule3_total!W43</f>
        <v>0</v>
      </c>
      <c r="K869" s="40">
        <f ca="1">schedule3_total!X43</f>
        <v>0</v>
      </c>
      <c r="L869" s="40">
        <f ca="1">schedule3_total!Y43</f>
        <v>309</v>
      </c>
      <c r="M869" s="40">
        <f ca="1">schedule3_total!Z43</f>
        <v>0</v>
      </c>
      <c r="N869" s="40">
        <f ca="1">schedule3_total!AA43</f>
        <v>0</v>
      </c>
      <c r="O869" s="40">
        <f ca="1">schedule3_total!AB43</f>
        <v>12116</v>
      </c>
      <c r="P869" s="411"/>
      <c r="Q869" s="10"/>
      <c r="R869" s="10"/>
      <c r="S869" s="10"/>
      <c r="T869" s="11"/>
      <c r="U869" s="109"/>
      <c r="V869" s="11"/>
      <c r="W869" s="11"/>
      <c r="X869" s="11"/>
      <c r="Y869" s="11"/>
    </row>
    <row r="870" spans="1:25" ht="19.5" customHeight="1">
      <c r="A870" s="28">
        <v>870</v>
      </c>
      <c r="B870" s="350"/>
      <c r="C870" s="45">
        <v>3634</v>
      </c>
      <c r="D870" s="40" t="s">
        <v>86</v>
      </c>
      <c r="E870" s="40">
        <f ca="1">schedule3_total!J44</f>
        <v>0</v>
      </c>
      <c r="F870" s="40">
        <f ca="1">schedule3_total!K44</f>
        <v>0</v>
      </c>
      <c r="G870" s="40">
        <f ca="1">SUM(schedule3_total!L44:S44)</f>
        <v>0</v>
      </c>
      <c r="H870" s="40">
        <f ca="1">schedule3_total!T44</f>
        <v>0</v>
      </c>
      <c r="I870" s="40">
        <f ca="1">SUM(schedule3_total!U44:V44)</f>
        <v>0</v>
      </c>
      <c r="J870" s="40">
        <f ca="1">schedule3_total!W44</f>
        <v>0</v>
      </c>
      <c r="K870" s="40">
        <f ca="1">schedule3_total!X44</f>
        <v>0</v>
      </c>
      <c r="L870" s="40">
        <f ca="1">schedule3_total!Y44</f>
        <v>8107</v>
      </c>
      <c r="M870" s="40">
        <f ca="1">schedule3_total!Z44</f>
        <v>0</v>
      </c>
      <c r="N870" s="40">
        <f ca="1">schedule3_total!AA44</f>
        <v>0</v>
      </c>
      <c r="O870" s="40">
        <f ca="1">schedule3_total!AB44</f>
        <v>8107</v>
      </c>
      <c r="P870" s="411"/>
      <c r="Q870" s="10"/>
      <c r="R870" s="10"/>
      <c r="S870" s="10"/>
      <c r="T870" s="11"/>
      <c r="U870" s="109"/>
      <c r="V870" s="11"/>
      <c r="W870" s="11"/>
      <c r="X870" s="11"/>
      <c r="Y870" s="11"/>
    </row>
    <row r="871" spans="1:25" ht="19.5" customHeight="1">
      <c r="A871" s="28">
        <v>871</v>
      </c>
      <c r="B871" s="10"/>
      <c r="C871" s="45">
        <v>3635</v>
      </c>
      <c r="D871" s="95" t="s">
        <v>87</v>
      </c>
      <c r="E871" s="40">
        <f ca="1">schedule3_total!J45</f>
        <v>0</v>
      </c>
      <c r="F871" s="40">
        <f ca="1">schedule3_total!K45</f>
        <v>0</v>
      </c>
      <c r="G871" s="40">
        <f ca="1">SUM(schedule3_total!L45:S45)</f>
        <v>6601</v>
      </c>
      <c r="H871" s="40">
        <f ca="1">schedule3_total!T45</f>
        <v>0</v>
      </c>
      <c r="I871" s="40">
        <f ca="1">SUM(schedule3_total!U45:V45)</f>
        <v>18597</v>
      </c>
      <c r="J871" s="40">
        <f ca="1">schedule3_total!W45</f>
        <v>0</v>
      </c>
      <c r="K871" s="40">
        <f ca="1">schedule3_total!X45</f>
        <v>0</v>
      </c>
      <c r="L871" s="40">
        <f ca="1">schedule3_total!Y45</f>
        <v>8416</v>
      </c>
      <c r="M871" s="40">
        <f ca="1">schedule3_total!Z45</f>
        <v>0</v>
      </c>
      <c r="N871" s="40">
        <f ca="1">schedule3_total!AA45</f>
        <v>0</v>
      </c>
      <c r="O871" s="40">
        <f ca="1">schedule3_total!AB45</f>
        <v>1172422</v>
      </c>
      <c r="P871" s="411"/>
      <c r="Q871" s="10"/>
      <c r="R871" s="10"/>
      <c r="S871" s="10"/>
      <c r="T871" s="11"/>
      <c r="U871" s="109"/>
      <c r="V871" s="11"/>
      <c r="W871" s="11"/>
      <c r="X871" s="11"/>
      <c r="Y871" s="11"/>
    </row>
    <row r="872" spans="1:25" ht="19.5" customHeight="1">
      <c r="A872" s="28"/>
      <c r="B872" s="10"/>
      <c r="C872" s="404" t="s">
        <v>298</v>
      </c>
      <c r="D872" s="23" t="s">
        <v>102</v>
      </c>
      <c r="E872" s="406"/>
      <c r="F872" s="406"/>
      <c r="G872" s="406"/>
      <c r="H872" s="406"/>
      <c r="I872" s="406"/>
      <c r="J872" s="406"/>
      <c r="K872" s="406"/>
      <c r="L872" s="406"/>
      <c r="M872" s="406"/>
      <c r="N872" s="406"/>
      <c r="O872" s="406"/>
      <c r="P872" s="28"/>
      <c r="Q872" s="10"/>
      <c r="R872" s="10"/>
      <c r="S872" s="10"/>
      <c r="T872" s="11"/>
      <c r="U872" s="109"/>
      <c r="V872" s="11"/>
      <c r="W872" s="11"/>
      <c r="X872" s="11"/>
      <c r="Y872" s="11"/>
    </row>
    <row r="873" spans="1:25" ht="19.5" customHeight="1">
      <c r="A873" s="28">
        <v>873</v>
      </c>
      <c r="B873" s="350"/>
      <c r="C873" s="93">
        <v>3644</v>
      </c>
      <c r="D873" s="40" t="s">
        <v>84</v>
      </c>
      <c r="E873" s="40">
        <f ca="1">schedule3_total!J47</f>
        <v>0</v>
      </c>
      <c r="F873" s="40">
        <f ca="1">schedule3_total!K47</f>
        <v>0</v>
      </c>
      <c r="G873" s="40">
        <f ca="1">SUM(schedule3_total!L47:S47)</f>
        <v>0</v>
      </c>
      <c r="H873" s="40">
        <f ca="1">schedule3_total!T47</f>
        <v>0</v>
      </c>
      <c r="I873" s="40">
        <f ca="1">SUM(schedule3_total!U47:V47)</f>
        <v>0</v>
      </c>
      <c r="J873" s="40">
        <f ca="1">schedule3_total!W47</f>
        <v>0</v>
      </c>
      <c r="K873" s="40">
        <f ca="1">schedule3_total!X47</f>
        <v>0</v>
      </c>
      <c r="L873" s="40">
        <f ca="1">schedule3_total!Y47</f>
        <v>0</v>
      </c>
      <c r="M873" s="40">
        <f ca="1">schedule3_total!Z47</f>
        <v>0</v>
      </c>
      <c r="N873" s="40">
        <f ca="1">schedule3_total!AA47</f>
        <v>0</v>
      </c>
      <c r="O873" s="40">
        <f ca="1">schedule3_total!AB47</f>
        <v>0</v>
      </c>
      <c r="P873" s="411"/>
      <c r="Q873" s="10"/>
      <c r="R873" s="10"/>
      <c r="S873" s="10"/>
      <c r="T873" s="11"/>
      <c r="U873" s="109"/>
      <c r="V873" s="11"/>
      <c r="W873" s="11"/>
      <c r="X873" s="11"/>
      <c r="Y873" s="11"/>
    </row>
    <row r="874" spans="1:25" ht="19.5" customHeight="1">
      <c r="A874" s="28">
        <v>874</v>
      </c>
      <c r="B874" s="350"/>
      <c r="C874" s="93">
        <v>3645</v>
      </c>
      <c r="D874" s="40" t="s">
        <v>85</v>
      </c>
      <c r="E874" s="40">
        <f ca="1">schedule3_total!J48</f>
        <v>0</v>
      </c>
      <c r="F874" s="40">
        <f ca="1">schedule3_total!K48</f>
        <v>14584</v>
      </c>
      <c r="G874" s="40">
        <f ca="1">SUM(schedule3_total!L48:S48)</f>
        <v>4701</v>
      </c>
      <c r="H874" s="40">
        <f ca="1">schedule3_total!T48</f>
        <v>0</v>
      </c>
      <c r="I874" s="40">
        <f ca="1">SUM(schedule3_total!U48:V48)</f>
        <v>0</v>
      </c>
      <c r="J874" s="40">
        <f ca="1">schedule3_total!W48</f>
        <v>0</v>
      </c>
      <c r="K874" s="40">
        <f ca="1">schedule3_total!X48</f>
        <v>0</v>
      </c>
      <c r="L874" s="40">
        <f ca="1">schedule3_total!Y48</f>
        <v>0</v>
      </c>
      <c r="M874" s="40">
        <f ca="1">schedule3_total!Z48</f>
        <v>39885</v>
      </c>
      <c r="N874" s="40">
        <f ca="1">schedule3_total!AA48</f>
        <v>0</v>
      </c>
      <c r="O874" s="40">
        <f ca="1">schedule3_total!AB48</f>
        <v>59170</v>
      </c>
      <c r="P874" s="411"/>
      <c r="Q874" s="10"/>
      <c r="R874" s="10"/>
      <c r="S874" s="10"/>
      <c r="T874" s="11"/>
      <c r="U874" s="109"/>
      <c r="V874" s="11"/>
      <c r="W874" s="11"/>
      <c r="X874" s="11"/>
      <c r="Y874" s="11"/>
    </row>
    <row r="875" spans="1:25" ht="19.5" customHeight="1">
      <c r="A875" s="28">
        <v>875</v>
      </c>
      <c r="B875" s="350"/>
      <c r="C875" s="93">
        <v>3646</v>
      </c>
      <c r="D875" s="40" t="s">
        <v>86</v>
      </c>
      <c r="E875" s="40">
        <f ca="1">schedule3_total!J49</f>
        <v>0</v>
      </c>
      <c r="F875" s="40">
        <f ca="1">schedule3_total!K49</f>
        <v>0</v>
      </c>
      <c r="G875" s="40">
        <f ca="1">SUM(schedule3_total!L49:S49)</f>
        <v>0</v>
      </c>
      <c r="H875" s="40">
        <f ca="1">schedule3_total!T49</f>
        <v>0</v>
      </c>
      <c r="I875" s="40">
        <f ca="1">SUM(schedule3_total!U49:V49)</f>
        <v>6426</v>
      </c>
      <c r="J875" s="40">
        <f ca="1">schedule3_total!W49</f>
        <v>0</v>
      </c>
      <c r="K875" s="40">
        <f ca="1">schedule3_total!X49</f>
        <v>0</v>
      </c>
      <c r="L875" s="40">
        <f ca="1">schedule3_total!Y49</f>
        <v>0</v>
      </c>
      <c r="M875" s="40">
        <f ca="1">schedule3_total!Z49</f>
        <v>22050</v>
      </c>
      <c r="N875" s="40">
        <f ca="1">schedule3_total!AA49</f>
        <v>0</v>
      </c>
      <c r="O875" s="40">
        <f ca="1">schedule3_total!AB49</f>
        <v>28476</v>
      </c>
      <c r="P875" s="411"/>
      <c r="Q875" s="10"/>
      <c r="R875" s="10"/>
      <c r="S875" s="10"/>
      <c r="T875" s="11"/>
      <c r="U875" s="109"/>
      <c r="V875" s="11"/>
      <c r="W875" s="11"/>
      <c r="X875" s="11"/>
      <c r="Y875" s="11"/>
    </row>
    <row r="876" spans="1:25" ht="19.5" customHeight="1">
      <c r="A876" s="28">
        <v>876</v>
      </c>
      <c r="B876" s="10"/>
      <c r="C876" s="93">
        <v>3649</v>
      </c>
      <c r="D876" s="95" t="s">
        <v>87</v>
      </c>
      <c r="E876" s="40">
        <f ca="1">schedule3_total!J50</f>
        <v>0</v>
      </c>
      <c r="F876" s="40">
        <f ca="1">schedule3_total!K50</f>
        <v>14584</v>
      </c>
      <c r="G876" s="40">
        <f ca="1">SUM(schedule3_total!L50:S50)</f>
        <v>4701</v>
      </c>
      <c r="H876" s="40">
        <f ca="1">schedule3_total!T50</f>
        <v>0</v>
      </c>
      <c r="I876" s="40">
        <f ca="1">SUM(schedule3_total!U50:V50)</f>
        <v>6426</v>
      </c>
      <c r="J876" s="40">
        <f ca="1">schedule3_total!W50</f>
        <v>0</v>
      </c>
      <c r="K876" s="40">
        <f ca="1">schedule3_total!X50</f>
        <v>0</v>
      </c>
      <c r="L876" s="40">
        <f ca="1">schedule3_total!Y50</f>
        <v>0</v>
      </c>
      <c r="M876" s="40">
        <f ca="1">schedule3_total!Z50</f>
        <v>61935</v>
      </c>
      <c r="N876" s="40">
        <f ca="1">schedule3_total!AA50</f>
        <v>0</v>
      </c>
      <c r="O876" s="40">
        <f ca="1">schedule3_total!AB50</f>
        <v>87646</v>
      </c>
      <c r="P876" s="411"/>
      <c r="Q876" s="10"/>
      <c r="R876" s="10"/>
      <c r="S876" s="10"/>
      <c r="T876" s="11"/>
      <c r="U876" s="109"/>
      <c r="V876" s="11"/>
      <c r="W876" s="11"/>
      <c r="X876" s="11"/>
      <c r="Y876" s="11"/>
    </row>
    <row r="877" spans="1:25" ht="19.5" customHeight="1">
      <c r="A877" s="28"/>
      <c r="B877" s="10"/>
      <c r="C877" s="404"/>
      <c r="D877" s="405" t="s">
        <v>103</v>
      </c>
      <c r="E877" s="406"/>
      <c r="F877" s="406"/>
      <c r="G877" s="406"/>
      <c r="H877" s="406"/>
      <c r="I877" s="406"/>
      <c r="J877" s="406"/>
      <c r="K877" s="406"/>
      <c r="L877" s="406"/>
      <c r="M877" s="406"/>
      <c r="N877" s="406"/>
      <c r="O877" s="406"/>
      <c r="P877" s="28"/>
      <c r="Q877" s="10"/>
      <c r="R877" s="10"/>
      <c r="S877" s="10"/>
      <c r="T877" s="11"/>
      <c r="U877" s="109"/>
      <c r="V877" s="11"/>
      <c r="W877" s="11"/>
      <c r="X877" s="11"/>
      <c r="Y877" s="11"/>
    </row>
    <row r="878" spans="1:25" ht="19.5" customHeight="1">
      <c r="A878" s="28">
        <v>878</v>
      </c>
      <c r="B878" s="350"/>
      <c r="C878" s="93">
        <v>3650</v>
      </c>
      <c r="D878" s="40" t="s">
        <v>89</v>
      </c>
      <c r="E878" s="40">
        <f ca="1">schedule3_total!J52</f>
        <v>0</v>
      </c>
      <c r="F878" s="40">
        <f ca="1">schedule3_total!K52</f>
        <v>0</v>
      </c>
      <c r="G878" s="40">
        <f ca="1">SUM(schedule3_total!L52:S52)</f>
        <v>124305</v>
      </c>
      <c r="H878" s="40">
        <f ca="1">schedule3_total!T52</f>
        <v>0</v>
      </c>
      <c r="I878" s="40">
        <f ca="1">SUM(schedule3_total!U52:V52)</f>
        <v>0</v>
      </c>
      <c r="J878" s="40">
        <f ca="1">schedule3_total!W52</f>
        <v>0</v>
      </c>
      <c r="K878" s="40">
        <f ca="1">schedule3_total!X52</f>
        <v>0</v>
      </c>
      <c r="L878" s="40">
        <f ca="1">schedule3_total!Y52</f>
        <v>0</v>
      </c>
      <c r="M878" s="40">
        <f ca="1">schedule3_total!Z52</f>
        <v>0</v>
      </c>
      <c r="N878" s="40">
        <f ca="1">schedule3_total!AA52</f>
        <v>0</v>
      </c>
      <c r="O878" s="40">
        <f ca="1">schedule3_total!AB52</f>
        <v>9807685</v>
      </c>
      <c r="P878" s="411"/>
      <c r="Q878" s="10"/>
      <c r="R878" s="10"/>
      <c r="S878" s="10"/>
      <c r="T878" s="11"/>
      <c r="U878" s="109"/>
      <c r="V878" s="11"/>
      <c r="W878" s="11"/>
      <c r="X878" s="11"/>
      <c r="Y878" s="11"/>
    </row>
    <row r="879" spans="1:25" ht="19.5" customHeight="1">
      <c r="A879" s="28"/>
      <c r="B879" s="10"/>
      <c r="C879" s="105"/>
      <c r="D879" s="405" t="s">
        <v>104</v>
      </c>
      <c r="E879" s="406"/>
      <c r="F879" s="406"/>
      <c r="G879" s="406"/>
      <c r="H879" s="406"/>
      <c r="I879" s="406"/>
      <c r="J879" s="406"/>
      <c r="K879" s="406"/>
      <c r="L879" s="406"/>
      <c r="M879" s="406"/>
      <c r="N879" s="406"/>
      <c r="O879" s="102"/>
      <c r="P879" s="28"/>
      <c r="Q879" s="10"/>
      <c r="R879" s="10"/>
      <c r="S879" s="10"/>
      <c r="T879" s="11"/>
      <c r="U879" s="109"/>
      <c r="V879" s="11"/>
      <c r="W879" s="11"/>
      <c r="X879" s="11"/>
      <c r="Y879" s="11"/>
    </row>
    <row r="880" spans="1:25" ht="19.5" customHeight="1">
      <c r="A880" s="28">
        <v>880</v>
      </c>
      <c r="B880" s="350"/>
      <c r="C880" s="93">
        <v>3652</v>
      </c>
      <c r="D880" s="40" t="s">
        <v>89</v>
      </c>
      <c r="E880" s="40">
        <f ca="1">schedule3_total!J54</f>
        <v>0</v>
      </c>
      <c r="F880" s="40">
        <f ca="1">schedule3_total!K54</f>
        <v>0</v>
      </c>
      <c r="G880" s="40">
        <f ca="1">SUM(schedule3_total!L54:S54)</f>
        <v>0</v>
      </c>
      <c r="H880" s="40">
        <f ca="1">schedule3_total!T54</f>
        <v>0</v>
      </c>
      <c r="I880" s="40">
        <f ca="1">SUM(schedule3_total!U54:V54)</f>
        <v>0</v>
      </c>
      <c r="J880" s="40">
        <f ca="1">schedule3_total!W54</f>
        <v>0</v>
      </c>
      <c r="K880" s="40">
        <f ca="1">schedule3_total!X54</f>
        <v>0</v>
      </c>
      <c r="L880" s="40">
        <f ca="1">schedule3_total!Y54</f>
        <v>0</v>
      </c>
      <c r="M880" s="40">
        <f ca="1">schedule3_total!Z54</f>
        <v>0</v>
      </c>
      <c r="N880" s="40">
        <f ca="1">schedule3_total!AA54</f>
        <v>0</v>
      </c>
      <c r="O880" s="40">
        <f ca="1">schedule3_total!AB54</f>
        <v>509029</v>
      </c>
      <c r="P880" s="411"/>
      <c r="Q880" s="10"/>
      <c r="R880" s="10"/>
      <c r="S880" s="10"/>
      <c r="T880" s="11"/>
      <c r="U880" s="109"/>
      <c r="V880" s="11"/>
      <c r="W880" s="11"/>
      <c r="X880" s="11"/>
      <c r="Y880" s="11"/>
    </row>
    <row r="881" spans="1:25" ht="19.5" customHeight="1">
      <c r="A881" s="28">
        <v>881</v>
      </c>
      <c r="B881" s="350"/>
      <c r="C881" s="93">
        <v>3653</v>
      </c>
      <c r="D881" s="40" t="s">
        <v>82</v>
      </c>
      <c r="E881" s="40">
        <f ca="1">schedule3_total!J55</f>
        <v>0</v>
      </c>
      <c r="F881" s="40">
        <f ca="1">schedule3_total!K55</f>
        <v>0</v>
      </c>
      <c r="G881" s="40">
        <f ca="1">SUM(schedule3_total!L55:S55)</f>
        <v>0</v>
      </c>
      <c r="H881" s="40">
        <f ca="1">schedule3_total!T55</f>
        <v>0</v>
      </c>
      <c r="I881" s="40">
        <f ca="1">SUM(schedule3_total!U55:V55)</f>
        <v>0</v>
      </c>
      <c r="J881" s="40">
        <f ca="1">schedule3_total!W55</f>
        <v>0</v>
      </c>
      <c r="K881" s="40">
        <f ca="1">schedule3_total!X55</f>
        <v>0</v>
      </c>
      <c r="L881" s="40">
        <f ca="1">schedule3_total!Y55</f>
        <v>0</v>
      </c>
      <c r="M881" s="40">
        <f ca="1">schedule3_total!Z55</f>
        <v>0</v>
      </c>
      <c r="N881" s="40">
        <f ca="1">schedule3_total!AA55</f>
        <v>0</v>
      </c>
      <c r="O881" s="40">
        <f ca="1">schedule3_total!AB55</f>
        <v>0</v>
      </c>
      <c r="P881" s="411"/>
      <c r="Q881" s="10"/>
      <c r="R881" s="10"/>
      <c r="S881" s="10"/>
      <c r="T881" s="11"/>
      <c r="U881" s="109"/>
      <c r="V881" s="11"/>
      <c r="W881" s="11"/>
      <c r="X881" s="11"/>
      <c r="Y881" s="11"/>
    </row>
    <row r="882" spans="1:25" ht="19.5" customHeight="1">
      <c r="A882" s="28">
        <v>882</v>
      </c>
      <c r="B882" s="350"/>
      <c r="C882" s="93">
        <v>3654</v>
      </c>
      <c r="D882" s="40" t="s">
        <v>83</v>
      </c>
      <c r="E882" s="40">
        <f ca="1">schedule3_total!J56</f>
        <v>0</v>
      </c>
      <c r="F882" s="40">
        <f ca="1">schedule3_total!K56</f>
        <v>0</v>
      </c>
      <c r="G882" s="40">
        <f ca="1">SUM(schedule3_total!L56:S56)</f>
        <v>0</v>
      </c>
      <c r="H882" s="40">
        <f ca="1">schedule3_total!T56</f>
        <v>0</v>
      </c>
      <c r="I882" s="40">
        <f ca="1">SUM(schedule3_total!U56:V56)</f>
        <v>0</v>
      </c>
      <c r="J882" s="40">
        <f ca="1">schedule3_total!W56</f>
        <v>0</v>
      </c>
      <c r="K882" s="40">
        <f ca="1">schedule3_total!X56</f>
        <v>0</v>
      </c>
      <c r="L882" s="40">
        <f ca="1">schedule3_total!Y56</f>
        <v>0</v>
      </c>
      <c r="M882" s="40">
        <f ca="1">schedule3_total!Z56</f>
        <v>0</v>
      </c>
      <c r="N882" s="40">
        <f ca="1">schedule3_total!AA56</f>
        <v>0</v>
      </c>
      <c r="O882" s="40">
        <f ca="1">schedule3_total!AB56</f>
        <v>0</v>
      </c>
      <c r="P882" s="411"/>
      <c r="Q882" s="10"/>
      <c r="R882" s="10"/>
      <c r="S882" s="10"/>
      <c r="T882" s="11"/>
      <c r="U882" s="109"/>
      <c r="V882" s="11"/>
      <c r="W882" s="11"/>
      <c r="X882" s="11"/>
      <c r="Y882" s="11"/>
    </row>
    <row r="883" spans="1:25" ht="19.5" customHeight="1">
      <c r="A883" s="28">
        <v>883</v>
      </c>
      <c r="B883" s="350"/>
      <c r="C883" s="93">
        <v>3655</v>
      </c>
      <c r="D883" s="40" t="s">
        <v>84</v>
      </c>
      <c r="E883" s="40">
        <f ca="1">schedule3_total!J57</f>
        <v>0</v>
      </c>
      <c r="F883" s="40">
        <f ca="1">schedule3_total!K57</f>
        <v>0</v>
      </c>
      <c r="G883" s="40">
        <f ca="1">SUM(schedule3_total!L57:S57)</f>
        <v>0</v>
      </c>
      <c r="H883" s="40">
        <f ca="1">schedule3_total!T57</f>
        <v>0</v>
      </c>
      <c r="I883" s="40">
        <f ca="1">SUM(schedule3_total!U57:V57)</f>
        <v>0</v>
      </c>
      <c r="J883" s="40">
        <f ca="1">schedule3_total!W57</f>
        <v>0</v>
      </c>
      <c r="K883" s="40">
        <f ca="1">schedule3_total!X57</f>
        <v>0</v>
      </c>
      <c r="L883" s="40">
        <f ca="1">schedule3_total!Y57</f>
        <v>0</v>
      </c>
      <c r="M883" s="40">
        <f ca="1">schedule3_total!Z57</f>
        <v>0</v>
      </c>
      <c r="N883" s="40">
        <f ca="1">schedule3_total!AA57</f>
        <v>0</v>
      </c>
      <c r="O883" s="40">
        <f ca="1">schedule3_total!AB57</f>
        <v>0</v>
      </c>
      <c r="P883" s="411"/>
      <c r="Q883" s="10"/>
      <c r="R883" s="10"/>
      <c r="S883" s="10"/>
      <c r="T883" s="11"/>
      <c r="U883" s="109"/>
      <c r="V883" s="11"/>
      <c r="W883" s="11"/>
      <c r="X883" s="11"/>
      <c r="Y883" s="11"/>
    </row>
    <row r="884" spans="1:25" ht="19.5" customHeight="1">
      <c r="A884" s="28">
        <v>884</v>
      </c>
      <c r="B884" s="10" t="s">
        <v>105</v>
      </c>
      <c r="C884" s="93" t="s">
        <v>299</v>
      </c>
      <c r="D884" s="40" t="s">
        <v>85</v>
      </c>
      <c r="E884" s="40">
        <f ca="1">schedule3_total!J58</f>
        <v>0</v>
      </c>
      <c r="F884" s="40">
        <f ca="1">schedule3_total!K58</f>
        <v>0</v>
      </c>
      <c r="G884" s="40">
        <f ca="1">SUM(schedule3_total!L58:S58)</f>
        <v>0</v>
      </c>
      <c r="H884" s="40">
        <f ca="1">schedule3_total!T58</f>
        <v>0</v>
      </c>
      <c r="I884" s="40">
        <f ca="1">SUM(schedule3_total!U58:V58)</f>
        <v>0</v>
      </c>
      <c r="J884" s="40">
        <f ca="1">schedule3_total!W58</f>
        <v>0</v>
      </c>
      <c r="K884" s="40">
        <f ca="1">schedule3_total!X58</f>
        <v>0</v>
      </c>
      <c r="L884" s="40">
        <f ca="1">schedule3_total!Y58</f>
        <v>0</v>
      </c>
      <c r="M884" s="40">
        <f ca="1">schedule3_total!Z58</f>
        <v>0</v>
      </c>
      <c r="N884" s="40">
        <f ca="1">schedule3_total!AA58</f>
        <v>0</v>
      </c>
      <c r="O884" s="40">
        <f ca="1">schedule3_total!AB58</f>
        <v>0</v>
      </c>
      <c r="P884" s="411"/>
      <c r="Q884" s="10"/>
      <c r="R884" s="10"/>
      <c r="S884" s="10"/>
      <c r="T884" s="11"/>
      <c r="U884" s="109"/>
      <c r="V884" s="11"/>
      <c r="W884" s="11"/>
      <c r="X884" s="11"/>
      <c r="Y884" s="11"/>
    </row>
    <row r="885" spans="1:25" ht="19.5" customHeight="1">
      <c r="A885" s="28">
        <v>885</v>
      </c>
      <c r="B885" s="10" t="s">
        <v>105</v>
      </c>
      <c r="C885" s="93" t="s">
        <v>300</v>
      </c>
      <c r="D885" s="40" t="s">
        <v>86</v>
      </c>
      <c r="E885" s="40">
        <f ca="1">schedule3_total!J59</f>
        <v>0</v>
      </c>
      <c r="F885" s="40">
        <f ca="1">schedule3_total!K59</f>
        <v>0</v>
      </c>
      <c r="G885" s="40">
        <f ca="1">SUM(schedule3_total!L59:S59)</f>
        <v>0</v>
      </c>
      <c r="H885" s="40">
        <f ca="1">schedule3_total!T59</f>
        <v>0</v>
      </c>
      <c r="I885" s="40">
        <f ca="1">SUM(schedule3_total!U59:V59)</f>
        <v>0</v>
      </c>
      <c r="J885" s="40">
        <f ca="1">schedule3_total!W59</f>
        <v>0</v>
      </c>
      <c r="K885" s="40">
        <f ca="1">schedule3_total!X59</f>
        <v>0</v>
      </c>
      <c r="L885" s="40">
        <f ca="1">schedule3_total!Y59</f>
        <v>0</v>
      </c>
      <c r="M885" s="40">
        <f ca="1">schedule3_total!Z59</f>
        <v>0</v>
      </c>
      <c r="N885" s="40">
        <f ca="1">schedule3_total!AA59</f>
        <v>0</v>
      </c>
      <c r="O885" s="40">
        <f ca="1">schedule3_total!AB59</f>
        <v>0</v>
      </c>
      <c r="P885" s="411"/>
      <c r="Q885" s="10"/>
      <c r="R885" s="10"/>
      <c r="S885" s="10"/>
      <c r="T885" s="11"/>
      <c r="U885" s="109"/>
      <c r="V885" s="11"/>
      <c r="W885" s="11"/>
      <c r="X885" s="11"/>
      <c r="Y885" s="11"/>
    </row>
    <row r="886" spans="1:25" ht="19.5" customHeight="1">
      <c r="A886" s="28">
        <v>886</v>
      </c>
      <c r="B886" s="10"/>
      <c r="C886" s="106">
        <v>3659</v>
      </c>
      <c r="D886" s="98" t="s">
        <v>87</v>
      </c>
      <c r="E886" s="99">
        <f ca="1">schedule3_total!J60</f>
        <v>0</v>
      </c>
      <c r="F886" s="99">
        <f ca="1">schedule3_total!K60</f>
        <v>0</v>
      </c>
      <c r="G886" s="99">
        <f ca="1">SUM(schedule3_total!L60:S60)</f>
        <v>0</v>
      </c>
      <c r="H886" s="99">
        <f ca="1">schedule3_total!T60</f>
        <v>0</v>
      </c>
      <c r="I886" s="99">
        <f ca="1">SUM(schedule3_total!U60:V60)</f>
        <v>0</v>
      </c>
      <c r="J886" s="99">
        <f ca="1">schedule3_total!W60</f>
        <v>0</v>
      </c>
      <c r="K886" s="99">
        <f ca="1">schedule3_total!X60</f>
        <v>0</v>
      </c>
      <c r="L886" s="99">
        <f ca="1">schedule3_total!Y60</f>
        <v>0</v>
      </c>
      <c r="M886" s="99">
        <f ca="1">schedule3_total!Z60</f>
        <v>0</v>
      </c>
      <c r="N886" s="99">
        <f ca="1">schedule3_total!AA60</f>
        <v>0</v>
      </c>
      <c r="O886" s="99">
        <f ca="1">schedule3_total!AB60</f>
        <v>509029</v>
      </c>
      <c r="P886" s="411"/>
      <c r="Q886" s="10"/>
      <c r="R886" s="10"/>
      <c r="S886" s="10"/>
      <c r="T886" s="11"/>
      <c r="U886" s="109"/>
      <c r="V886" s="11"/>
      <c r="W886" s="11"/>
      <c r="X886" s="11"/>
      <c r="Y886" s="11"/>
    </row>
    <row r="887" spans="1:25" ht="19.5" customHeight="1">
      <c r="A887" s="28"/>
      <c r="B887" s="10"/>
      <c r="C887" s="105"/>
      <c r="D887" s="101" t="s">
        <v>106</v>
      </c>
      <c r="E887" s="102"/>
      <c r="F887" s="102"/>
      <c r="G887" s="102"/>
      <c r="H887" s="102"/>
      <c r="I887" s="102"/>
      <c r="J887" s="102"/>
      <c r="K887" s="102"/>
      <c r="L887" s="102"/>
      <c r="M887" s="102"/>
      <c r="N887" s="102"/>
      <c r="O887" s="102"/>
      <c r="P887" s="28"/>
      <c r="Q887" s="10"/>
      <c r="R887" s="10"/>
      <c r="S887" s="10"/>
      <c r="T887" s="11"/>
      <c r="U887" s="109"/>
      <c r="V887" s="11"/>
      <c r="W887" s="11"/>
      <c r="X887" s="11"/>
      <c r="Y887" s="11"/>
    </row>
    <row r="888" spans="1:25" ht="19.5" customHeight="1">
      <c r="A888" s="28">
        <v>888</v>
      </c>
      <c r="B888" s="10"/>
      <c r="C888" s="93">
        <v>3662</v>
      </c>
      <c r="D888" s="40" t="s">
        <v>89</v>
      </c>
      <c r="E888" s="40">
        <f ca="1">schedule3_total!J62</f>
        <v>0</v>
      </c>
      <c r="F888" s="40">
        <f ca="1">schedule3_total!K62</f>
        <v>0</v>
      </c>
      <c r="G888" s="40">
        <f ca="1">SUM(schedule3_total!L62:S62)</f>
        <v>0</v>
      </c>
      <c r="H888" s="40">
        <f ca="1">schedule3_total!T62</f>
        <v>0</v>
      </c>
      <c r="I888" s="40">
        <f ca="1">SUM(schedule3_total!U62:V62)</f>
        <v>0</v>
      </c>
      <c r="J888" s="40">
        <f ca="1">schedule3_total!W62</f>
        <v>0</v>
      </c>
      <c r="K888" s="40">
        <f ca="1">schedule3_total!X62</f>
        <v>0</v>
      </c>
      <c r="L888" s="40">
        <f ca="1">schedule3_total!Y62</f>
        <v>0</v>
      </c>
      <c r="M888" s="40">
        <f ca="1">schedule3_total!Z62</f>
        <v>0</v>
      </c>
      <c r="N888" s="40">
        <f ca="1">schedule3_total!AA62</f>
        <v>0</v>
      </c>
      <c r="O888" s="40">
        <f ca="1">schedule3_total!AB62</f>
        <v>36820</v>
      </c>
      <c r="P888" s="411"/>
      <c r="Q888" s="10"/>
      <c r="R888" s="10"/>
      <c r="S888" s="10"/>
      <c r="T888" s="11"/>
      <c r="U888" s="109"/>
      <c r="V888" s="11"/>
      <c r="W888" s="11"/>
      <c r="X888" s="11"/>
      <c r="Y888" s="11"/>
    </row>
    <row r="889" spans="1:25" ht="19.5" customHeight="1">
      <c r="A889" s="28">
        <v>889</v>
      </c>
      <c r="B889" s="10"/>
      <c r="C889" s="93">
        <v>3663</v>
      </c>
      <c r="D889" s="40" t="s">
        <v>83</v>
      </c>
      <c r="E889" s="40">
        <f ca="1">schedule3_total!J63</f>
        <v>0</v>
      </c>
      <c r="F889" s="40">
        <f ca="1">schedule3_total!K63</f>
        <v>0</v>
      </c>
      <c r="G889" s="40">
        <f ca="1">SUM(schedule3_total!L63:S63)</f>
        <v>0</v>
      </c>
      <c r="H889" s="40">
        <f ca="1">schedule3_total!T63</f>
        <v>0</v>
      </c>
      <c r="I889" s="40">
        <f ca="1">SUM(schedule3_total!U63:V63)</f>
        <v>0</v>
      </c>
      <c r="J889" s="40">
        <f ca="1">schedule3_total!W63</f>
        <v>0</v>
      </c>
      <c r="K889" s="40">
        <f ca="1">schedule3_total!X63</f>
        <v>0</v>
      </c>
      <c r="L889" s="40">
        <f ca="1">schedule3_total!Y63</f>
        <v>0</v>
      </c>
      <c r="M889" s="40">
        <f ca="1">schedule3_total!Z63</f>
        <v>0</v>
      </c>
      <c r="N889" s="40">
        <f ca="1">schedule3_total!AA63</f>
        <v>0</v>
      </c>
      <c r="O889" s="40">
        <f ca="1">schedule3_total!AB63</f>
        <v>0</v>
      </c>
      <c r="P889" s="28"/>
      <c r="Q889" s="10"/>
      <c r="R889" s="10"/>
      <c r="S889" s="10"/>
      <c r="T889" s="11"/>
      <c r="U889" s="109"/>
      <c r="V889" s="11"/>
      <c r="W889" s="11"/>
      <c r="X889" s="11"/>
      <c r="Y889" s="11"/>
    </row>
    <row r="890" spans="1:25" ht="19.5" customHeight="1">
      <c r="A890" s="28">
        <v>890</v>
      </c>
      <c r="B890" s="10"/>
      <c r="C890" s="93">
        <v>3664</v>
      </c>
      <c r="D890" s="40" t="s">
        <v>84</v>
      </c>
      <c r="E890" s="40">
        <f ca="1">schedule3_total!J64</f>
        <v>0</v>
      </c>
      <c r="F890" s="40">
        <f ca="1">schedule3_total!K64</f>
        <v>0</v>
      </c>
      <c r="G890" s="40">
        <f ca="1">SUM(schedule3_total!L64:S64)</f>
        <v>0</v>
      </c>
      <c r="H890" s="40">
        <f ca="1">schedule3_total!T64</f>
        <v>0</v>
      </c>
      <c r="I890" s="40">
        <f ca="1">SUM(schedule3_total!U64:V64)</f>
        <v>0</v>
      </c>
      <c r="J890" s="40">
        <f ca="1">schedule3_total!W64</f>
        <v>0</v>
      </c>
      <c r="K890" s="40">
        <f ca="1">schedule3_total!X64</f>
        <v>0</v>
      </c>
      <c r="L890" s="40">
        <f ca="1">schedule3_total!Y64</f>
        <v>0</v>
      </c>
      <c r="M890" s="40">
        <f ca="1">schedule3_total!Z64</f>
        <v>0</v>
      </c>
      <c r="N890" s="40">
        <f ca="1">schedule3_total!AA64</f>
        <v>0</v>
      </c>
      <c r="O890" s="40">
        <f ca="1">schedule3_total!AB64</f>
        <v>0</v>
      </c>
      <c r="P890" s="411"/>
      <c r="Q890" s="10"/>
      <c r="R890" s="10"/>
      <c r="S890" s="10"/>
      <c r="T890" s="11"/>
      <c r="U890" s="109"/>
      <c r="V890" s="11"/>
      <c r="W890" s="11"/>
      <c r="X890" s="11"/>
      <c r="Y890" s="11"/>
    </row>
    <row r="891" spans="1:25" ht="19.5" customHeight="1">
      <c r="A891" s="28">
        <v>891</v>
      </c>
      <c r="B891" s="10"/>
      <c r="C891" s="93">
        <v>3665</v>
      </c>
      <c r="D891" s="98" t="s">
        <v>87</v>
      </c>
      <c r="E891" s="395">
        <f ca="1">schedule3_total!J65</f>
        <v>0</v>
      </c>
      <c r="F891" s="395">
        <f ca="1">schedule3_total!K65</f>
        <v>0</v>
      </c>
      <c r="G891" s="395">
        <f ca="1">SUM(schedule3_total!L65:S65)</f>
        <v>0</v>
      </c>
      <c r="H891" s="395">
        <f ca="1">schedule3_total!T65</f>
        <v>0</v>
      </c>
      <c r="I891" s="395">
        <f ca="1">SUM(schedule3_total!U65:V65)</f>
        <v>0</v>
      </c>
      <c r="J891" s="395">
        <f ca="1">schedule3_total!W65</f>
        <v>0</v>
      </c>
      <c r="K891" s="395">
        <f ca="1">schedule3_total!X65</f>
        <v>0</v>
      </c>
      <c r="L891" s="395">
        <f ca="1">schedule3_total!Y65</f>
        <v>0</v>
      </c>
      <c r="M891" s="395">
        <f ca="1">schedule3_total!Z65</f>
        <v>0</v>
      </c>
      <c r="N891" s="395">
        <f ca="1">schedule3_total!AA65</f>
        <v>0</v>
      </c>
      <c r="O891" s="40">
        <f ca="1">schedule3_total!AB65</f>
        <v>36820</v>
      </c>
      <c r="P891" s="28"/>
      <c r="Q891" s="10"/>
      <c r="R891" s="10"/>
      <c r="S891" s="10"/>
      <c r="T891" s="11"/>
      <c r="U891" s="109"/>
      <c r="V891" s="11"/>
      <c r="W891" s="11"/>
      <c r="X891" s="11"/>
      <c r="Y891" s="11"/>
    </row>
    <row r="892" spans="1:25" ht="19.5" customHeight="1">
      <c r="A892" s="28"/>
      <c r="B892" s="10"/>
      <c r="C892" s="105"/>
      <c r="D892" s="101" t="s">
        <v>107</v>
      </c>
      <c r="E892" s="102"/>
      <c r="F892" s="102"/>
      <c r="G892" s="102"/>
      <c r="H892" s="102"/>
      <c r="I892" s="102"/>
      <c r="J892" s="102"/>
      <c r="K892" s="102"/>
      <c r="L892" s="102"/>
      <c r="M892" s="102"/>
      <c r="N892" s="102"/>
      <c r="O892" s="102"/>
      <c r="P892" s="28"/>
      <c r="Q892" s="10"/>
      <c r="R892" s="10"/>
      <c r="S892" s="10"/>
      <c r="T892" s="11"/>
      <c r="U892" s="109"/>
      <c r="V892" s="11"/>
      <c r="W892" s="11"/>
      <c r="X892" s="11"/>
      <c r="Y892" s="11"/>
    </row>
    <row r="893" spans="1:25" ht="19.5" customHeight="1">
      <c r="A893" s="28">
        <v>893</v>
      </c>
      <c r="B893" s="350"/>
      <c r="C893" s="111">
        <v>3667</v>
      </c>
      <c r="D893" s="104" t="s">
        <v>83</v>
      </c>
      <c r="E893" s="104">
        <f ca="1">schedule3_total!J67</f>
        <v>0</v>
      </c>
      <c r="F893" s="104">
        <f ca="1">schedule3_total!K67</f>
        <v>0</v>
      </c>
      <c r="G893" s="104">
        <f ca="1">SUM(schedule3_total!L67:S67)</f>
        <v>18680</v>
      </c>
      <c r="H893" s="104">
        <f ca="1">schedule3_total!T67</f>
        <v>0</v>
      </c>
      <c r="I893" s="104">
        <f ca="1">SUM(schedule3_total!U67:V67)</f>
        <v>0</v>
      </c>
      <c r="J893" s="104">
        <f ca="1">schedule3_total!W67</f>
        <v>0</v>
      </c>
      <c r="K893" s="104">
        <f ca="1">schedule3_total!X67</f>
        <v>0</v>
      </c>
      <c r="L893" s="104">
        <f ca="1">schedule3_total!Y67</f>
        <v>0</v>
      </c>
      <c r="M893" s="104">
        <f ca="1">schedule3_total!Z67</f>
        <v>0</v>
      </c>
      <c r="N893" s="104">
        <f ca="1">schedule3_total!AA67</f>
        <v>0</v>
      </c>
      <c r="O893" s="104">
        <f ca="1">schedule3_total!AB67</f>
        <v>150934</v>
      </c>
      <c r="P893" s="411"/>
      <c r="Q893" s="10"/>
      <c r="R893" s="10"/>
      <c r="S893" s="10"/>
      <c r="T893" s="11"/>
      <c r="U893" s="109"/>
      <c r="V893" s="11"/>
      <c r="W893" s="11"/>
      <c r="X893" s="11"/>
      <c r="Y893" s="11"/>
    </row>
    <row r="894" spans="1:25" ht="19.5" customHeight="1">
      <c r="A894" s="28">
        <v>894</v>
      </c>
      <c r="B894" s="350"/>
      <c r="C894" s="93">
        <v>3668</v>
      </c>
      <c r="D894" s="40" t="s">
        <v>84</v>
      </c>
      <c r="E894" s="40">
        <f ca="1">schedule3_total!J68</f>
        <v>0</v>
      </c>
      <c r="F894" s="40">
        <f ca="1">schedule3_total!K68</f>
        <v>0</v>
      </c>
      <c r="G894" s="40">
        <f ca="1">SUM(schedule3_total!L68:S68)</f>
        <v>0</v>
      </c>
      <c r="H894" s="40">
        <f ca="1">schedule3_total!T68</f>
        <v>0</v>
      </c>
      <c r="I894" s="40">
        <f ca="1">SUM(schedule3_total!U68:V68)</f>
        <v>0</v>
      </c>
      <c r="J894" s="40">
        <f ca="1">schedule3_total!W68</f>
        <v>0</v>
      </c>
      <c r="K894" s="40">
        <f ca="1">schedule3_total!X68</f>
        <v>0</v>
      </c>
      <c r="L894" s="40">
        <f ca="1">schedule3_total!Y68</f>
        <v>0</v>
      </c>
      <c r="M894" s="40">
        <f ca="1">schedule3_total!Z68</f>
        <v>0</v>
      </c>
      <c r="N894" s="40">
        <f ca="1">schedule3_total!AA68</f>
        <v>0</v>
      </c>
      <c r="O894" s="40">
        <f ca="1">schedule3_total!AB68</f>
        <v>0</v>
      </c>
      <c r="P894" s="411"/>
      <c r="Q894" s="10"/>
      <c r="R894" s="10"/>
      <c r="S894" s="10"/>
      <c r="T894" s="11"/>
      <c r="U894" s="109"/>
      <c r="V894" s="11"/>
      <c r="W894" s="11"/>
      <c r="X894" s="11"/>
      <c r="Y894" s="11"/>
    </row>
    <row r="895" spans="1:25" ht="19.5" customHeight="1">
      <c r="A895" s="28">
        <v>895</v>
      </c>
      <c r="B895" s="10"/>
      <c r="C895" s="93">
        <v>3669</v>
      </c>
      <c r="D895" s="95" t="s">
        <v>87</v>
      </c>
      <c r="E895" s="40">
        <f ca="1">schedule3_total!J69</f>
        <v>0</v>
      </c>
      <c r="F895" s="40">
        <f ca="1">schedule3_total!K69</f>
        <v>0</v>
      </c>
      <c r="G895" s="40">
        <f ca="1">SUM(schedule3_total!L69:S69)</f>
        <v>18680</v>
      </c>
      <c r="H895" s="40">
        <f ca="1">schedule3_total!T69</f>
        <v>0</v>
      </c>
      <c r="I895" s="40">
        <f ca="1">SUM(schedule3_total!U69:V69)</f>
        <v>0</v>
      </c>
      <c r="J895" s="40">
        <f ca="1">schedule3_total!W69</f>
        <v>0</v>
      </c>
      <c r="K895" s="40">
        <f ca="1">schedule3_total!X69</f>
        <v>0</v>
      </c>
      <c r="L895" s="40">
        <f ca="1">schedule3_total!Y69</f>
        <v>0</v>
      </c>
      <c r="M895" s="40">
        <f ca="1">schedule3_total!Z69</f>
        <v>0</v>
      </c>
      <c r="N895" s="40">
        <f ca="1">schedule3_total!AA69</f>
        <v>0</v>
      </c>
      <c r="O895" s="40">
        <f ca="1">schedule3_total!AB69</f>
        <v>150934</v>
      </c>
      <c r="P895" s="411"/>
      <c r="Q895" s="10"/>
      <c r="R895" s="10"/>
      <c r="S895" s="10"/>
      <c r="T895" s="11"/>
      <c r="U895" s="109"/>
      <c r="V895" s="11"/>
      <c r="W895" s="11"/>
      <c r="X895" s="11"/>
      <c r="Y895" s="11"/>
    </row>
    <row r="896" spans="1:25" ht="19.5" customHeight="1">
      <c r="A896" s="28"/>
      <c r="B896" s="10"/>
      <c r="C896" s="404"/>
      <c r="D896" s="405" t="s">
        <v>108</v>
      </c>
      <c r="E896" s="406"/>
      <c r="F896" s="406"/>
      <c r="G896" s="406"/>
      <c r="H896" s="406"/>
      <c r="I896" s="406"/>
      <c r="J896" s="406"/>
      <c r="K896" s="406"/>
      <c r="L896" s="406"/>
      <c r="M896" s="406"/>
      <c r="N896" s="406"/>
      <c r="O896" s="406"/>
      <c r="P896" s="28"/>
      <c r="Q896" s="10"/>
      <c r="R896" s="10"/>
      <c r="S896" s="10"/>
      <c r="T896" s="11"/>
      <c r="U896" s="109"/>
      <c r="V896" s="11"/>
      <c r="W896" s="11"/>
      <c r="X896" s="11"/>
      <c r="Y896" s="11"/>
    </row>
    <row r="897" spans="1:25" ht="19.5" customHeight="1">
      <c r="A897" s="28">
        <v>897</v>
      </c>
      <c r="B897" s="350"/>
      <c r="C897" s="93">
        <v>3673</v>
      </c>
      <c r="D897" s="40" t="s">
        <v>83</v>
      </c>
      <c r="E897" s="40">
        <f ca="1">schedule3_total!J71</f>
        <v>0</v>
      </c>
      <c r="F897" s="40">
        <f ca="1">schedule3_total!K71</f>
        <v>366701</v>
      </c>
      <c r="G897" s="40">
        <f ca="1">SUM(schedule3_total!L71:S71)</f>
        <v>84449</v>
      </c>
      <c r="H897" s="40">
        <f ca="1">schedule3_total!T71</f>
        <v>0</v>
      </c>
      <c r="I897" s="40">
        <f ca="1">SUM(schedule3_total!U71:V71)</f>
        <v>0</v>
      </c>
      <c r="J897" s="40">
        <f ca="1">schedule3_total!W71</f>
        <v>0</v>
      </c>
      <c r="K897" s="40">
        <f ca="1">schedule3_total!X71</f>
        <v>0</v>
      </c>
      <c r="L897" s="40">
        <f ca="1">schedule3_total!Y71</f>
        <v>0</v>
      </c>
      <c r="M897" s="40">
        <f ca="1">schedule3_total!Z71</f>
        <v>0</v>
      </c>
      <c r="N897" s="40">
        <f ca="1">schedule3_total!AA71</f>
        <v>0</v>
      </c>
      <c r="O897" s="40">
        <f ca="1">schedule3_total!AB71</f>
        <v>1616043</v>
      </c>
      <c r="P897" s="411"/>
      <c r="Q897" s="10"/>
      <c r="R897" s="10"/>
      <c r="S897" s="10"/>
      <c r="T897" s="11"/>
      <c r="U897" s="109"/>
      <c r="V897" s="11"/>
      <c r="W897" s="11"/>
      <c r="X897" s="11"/>
      <c r="Y897" s="11"/>
    </row>
    <row r="898" spans="1:25" ht="19.5" customHeight="1">
      <c r="A898" s="28">
        <v>898</v>
      </c>
      <c r="B898" s="350"/>
      <c r="C898" s="93">
        <v>3674</v>
      </c>
      <c r="D898" s="40" t="s">
        <v>84</v>
      </c>
      <c r="E898" s="40">
        <f ca="1">schedule3_total!J72</f>
        <v>0</v>
      </c>
      <c r="F898" s="40">
        <f ca="1">schedule3_total!K72</f>
        <v>0</v>
      </c>
      <c r="G898" s="40">
        <f ca="1">SUM(schedule3_total!L72:S72)</f>
        <v>0</v>
      </c>
      <c r="H898" s="40">
        <f ca="1">schedule3_total!T72</f>
        <v>0</v>
      </c>
      <c r="I898" s="40">
        <f ca="1">SUM(schedule3_total!U72:V72)</f>
        <v>0</v>
      </c>
      <c r="J898" s="40">
        <f ca="1">schedule3_total!W72</f>
        <v>0</v>
      </c>
      <c r="K898" s="40">
        <f ca="1">schedule3_total!X72</f>
        <v>0</v>
      </c>
      <c r="L898" s="40">
        <f ca="1">schedule3_total!Y72</f>
        <v>0</v>
      </c>
      <c r="M898" s="40">
        <f ca="1">schedule3_total!Z72</f>
        <v>4517</v>
      </c>
      <c r="N898" s="40">
        <f ca="1">schedule3_total!AA72</f>
        <v>0</v>
      </c>
      <c r="O898" s="40">
        <f ca="1">schedule3_total!AB72</f>
        <v>4517</v>
      </c>
      <c r="P898" s="411"/>
      <c r="Q898" s="10"/>
      <c r="R898" s="10"/>
      <c r="S898" s="10"/>
      <c r="T898" s="11"/>
      <c r="U898" s="109"/>
      <c r="V898" s="11"/>
      <c r="W898" s="11"/>
      <c r="X898" s="11"/>
      <c r="Y898" s="11"/>
    </row>
    <row r="899" spans="1:25" ht="19.5" customHeight="1">
      <c r="A899" s="28">
        <v>899</v>
      </c>
      <c r="B899" s="350"/>
      <c r="C899" s="93">
        <v>3675</v>
      </c>
      <c r="D899" s="95" t="s">
        <v>87</v>
      </c>
      <c r="E899" s="40">
        <f ca="1">schedule3_total!J73</f>
        <v>0</v>
      </c>
      <c r="F899" s="40">
        <f ca="1">schedule3_total!K73</f>
        <v>366701</v>
      </c>
      <c r="G899" s="40">
        <f ca="1">SUM(schedule3_total!L73:S73)</f>
        <v>84449</v>
      </c>
      <c r="H899" s="40">
        <f ca="1">schedule3_total!T73</f>
        <v>0</v>
      </c>
      <c r="I899" s="40">
        <f ca="1">SUM(schedule3_total!U73:V73)</f>
        <v>0</v>
      </c>
      <c r="J899" s="40">
        <f ca="1">schedule3_total!W73</f>
        <v>0</v>
      </c>
      <c r="K899" s="40">
        <f ca="1">schedule3_total!X73</f>
        <v>0</v>
      </c>
      <c r="L899" s="40">
        <f ca="1">schedule3_total!Y73</f>
        <v>0</v>
      </c>
      <c r="M899" s="40">
        <f ca="1">schedule3_total!Z73</f>
        <v>4517</v>
      </c>
      <c r="N899" s="40">
        <f ca="1">schedule3_total!AA73</f>
        <v>0</v>
      </c>
      <c r="O899" s="40">
        <f ca="1">schedule3_total!AB73</f>
        <v>1620560</v>
      </c>
      <c r="P899" s="411"/>
      <c r="Q899" s="10"/>
      <c r="R899" s="10"/>
      <c r="S899" s="10"/>
      <c r="T899" s="11"/>
      <c r="U899" s="109"/>
      <c r="V899" s="11"/>
      <c r="W899" s="11"/>
      <c r="X899" s="11"/>
      <c r="Y899" s="11"/>
    </row>
    <row r="900" spans="1:25" ht="19.5" customHeight="1">
      <c r="A900" s="28"/>
      <c r="B900" s="10"/>
      <c r="C900" s="105"/>
      <c r="D900" s="101" t="s">
        <v>109</v>
      </c>
      <c r="E900" s="102"/>
      <c r="F900" s="102"/>
      <c r="G900" s="102"/>
      <c r="H900" s="102"/>
      <c r="I900" s="102"/>
      <c r="J900" s="102"/>
      <c r="K900" s="102"/>
      <c r="L900" s="102"/>
      <c r="M900" s="102"/>
      <c r="N900" s="102"/>
      <c r="O900" s="102"/>
      <c r="P900" s="28"/>
      <c r="Q900" s="10"/>
      <c r="R900" s="10"/>
      <c r="S900" s="10"/>
      <c r="T900" s="11"/>
      <c r="U900" s="109"/>
      <c r="V900" s="11"/>
      <c r="W900" s="11"/>
      <c r="X900" s="11"/>
      <c r="Y900" s="11"/>
    </row>
    <row r="901" spans="1:25" ht="19.5" customHeight="1">
      <c r="A901" s="28">
        <v>901</v>
      </c>
      <c r="B901" s="10"/>
      <c r="C901" s="93">
        <v>3676</v>
      </c>
      <c r="D901" s="40" t="s">
        <v>89</v>
      </c>
      <c r="E901" s="40">
        <f ca="1">schedule3_total!J75</f>
        <v>0</v>
      </c>
      <c r="F901" s="40">
        <f ca="1">schedule3_total!K75</f>
        <v>0</v>
      </c>
      <c r="G901" s="40">
        <f ca="1">SUM(schedule3_total!L75:S75)</f>
        <v>0</v>
      </c>
      <c r="H901" s="40">
        <f ca="1">schedule3_total!T75</f>
        <v>0</v>
      </c>
      <c r="I901" s="40">
        <f ca="1">SUM(schedule3_total!U75:V75)</f>
        <v>0</v>
      </c>
      <c r="J901" s="40">
        <f ca="1">schedule3_total!W75</f>
        <v>0</v>
      </c>
      <c r="K901" s="40">
        <f ca="1">schedule3_total!X75</f>
        <v>0</v>
      </c>
      <c r="L901" s="40">
        <f ca="1">schedule3_total!Y75</f>
        <v>0</v>
      </c>
      <c r="M901" s="40">
        <f ca="1">schedule3_total!Z75</f>
        <v>0</v>
      </c>
      <c r="N901" s="40">
        <f ca="1">schedule3_total!AA75</f>
        <v>0</v>
      </c>
      <c r="O901" s="40">
        <f ca="1">schedule3_total!AB75</f>
        <v>182117</v>
      </c>
      <c r="P901" s="411"/>
      <c r="Q901" s="10"/>
      <c r="R901" s="10"/>
      <c r="S901" s="10"/>
      <c r="T901" s="11"/>
      <c r="U901" s="109"/>
      <c r="V901" s="11"/>
      <c r="W901" s="11"/>
      <c r="X901" s="11"/>
      <c r="Y901" s="11"/>
    </row>
    <row r="902" spans="1:25" ht="19.5" customHeight="1">
      <c r="A902" s="28">
        <v>902</v>
      </c>
      <c r="B902" s="10"/>
      <c r="C902" s="93">
        <v>3677</v>
      </c>
      <c r="D902" s="40" t="s">
        <v>82</v>
      </c>
      <c r="E902" s="40">
        <f ca="1">schedule3_total!J76</f>
        <v>0</v>
      </c>
      <c r="F902" s="40">
        <f ca="1">schedule3_total!K76</f>
        <v>0</v>
      </c>
      <c r="G902" s="40">
        <f ca="1">SUM(schedule3_total!L76:S76)</f>
        <v>0</v>
      </c>
      <c r="H902" s="40">
        <f ca="1">schedule3_total!T76</f>
        <v>0</v>
      </c>
      <c r="I902" s="40">
        <f ca="1">SUM(schedule3_total!U76:V76)</f>
        <v>0</v>
      </c>
      <c r="J902" s="40">
        <f ca="1">schedule3_total!W76</f>
        <v>0</v>
      </c>
      <c r="K902" s="40">
        <f ca="1">schedule3_total!X76</f>
        <v>0</v>
      </c>
      <c r="L902" s="40">
        <f ca="1">schedule3_total!Y76</f>
        <v>0</v>
      </c>
      <c r="M902" s="40">
        <f ca="1">schedule3_total!Z76</f>
        <v>0</v>
      </c>
      <c r="N902" s="40">
        <f ca="1">schedule3_total!AA76</f>
        <v>0</v>
      </c>
      <c r="O902" s="40">
        <f ca="1">schedule3_total!AB76</f>
        <v>0</v>
      </c>
      <c r="P902" s="28"/>
      <c r="Q902" s="10"/>
      <c r="R902" s="10"/>
      <c r="S902" s="10"/>
      <c r="T902" s="11"/>
      <c r="U902" s="109"/>
      <c r="V902" s="11"/>
      <c r="W902" s="11"/>
      <c r="X902" s="11"/>
      <c r="Y902" s="11"/>
    </row>
    <row r="903" spans="1:25" ht="19.5" customHeight="1">
      <c r="A903" s="28">
        <v>903</v>
      </c>
      <c r="B903" s="350"/>
      <c r="C903" s="93">
        <v>3678</v>
      </c>
      <c r="D903" s="40" t="s">
        <v>83</v>
      </c>
      <c r="E903" s="40">
        <f ca="1">schedule3_total!J77</f>
        <v>0</v>
      </c>
      <c r="F903" s="40">
        <f ca="1">schedule3_total!K77</f>
        <v>0</v>
      </c>
      <c r="G903" s="40">
        <f ca="1">SUM(schedule3_total!L77:S77)</f>
        <v>0</v>
      </c>
      <c r="H903" s="40">
        <f ca="1">schedule3_total!T77</f>
        <v>0</v>
      </c>
      <c r="I903" s="40">
        <f ca="1">SUM(schedule3_total!U77:V77)</f>
        <v>0</v>
      </c>
      <c r="J903" s="40">
        <f ca="1">schedule3_total!W77</f>
        <v>0</v>
      </c>
      <c r="K903" s="40">
        <f ca="1">schedule3_total!X77</f>
        <v>0</v>
      </c>
      <c r="L903" s="40">
        <f ca="1">schedule3_total!Y77</f>
        <v>0</v>
      </c>
      <c r="M903" s="40">
        <f ca="1">schedule3_total!Z77</f>
        <v>0</v>
      </c>
      <c r="N903" s="40">
        <f ca="1">schedule3_total!AA77</f>
        <v>0</v>
      </c>
      <c r="O903" s="40">
        <f ca="1">schedule3_total!AB77</f>
        <v>0</v>
      </c>
      <c r="P903" s="411"/>
      <c r="Q903" s="10"/>
      <c r="R903" s="10"/>
      <c r="S903" s="10"/>
      <c r="T903" s="11"/>
      <c r="U903" s="109"/>
      <c r="V903" s="11"/>
      <c r="W903" s="11"/>
      <c r="X903" s="11"/>
      <c r="Y903" s="11"/>
    </row>
    <row r="904" spans="1:25" ht="19.5" customHeight="1">
      <c r="A904" s="28">
        <v>904</v>
      </c>
      <c r="B904" s="350"/>
      <c r="C904" s="93">
        <v>3679</v>
      </c>
      <c r="D904" s="95" t="s">
        <v>87</v>
      </c>
      <c r="E904" s="40">
        <f ca="1">schedule3_total!J78</f>
        <v>0</v>
      </c>
      <c r="F904" s="40">
        <f ca="1">schedule3_total!K78</f>
        <v>0</v>
      </c>
      <c r="G904" s="40">
        <f ca="1">SUM(schedule3_total!L78:S78)</f>
        <v>0</v>
      </c>
      <c r="H904" s="40">
        <f ca="1">schedule3_total!T78</f>
        <v>0</v>
      </c>
      <c r="I904" s="40">
        <f ca="1">SUM(schedule3_total!U78:V78)</f>
        <v>0</v>
      </c>
      <c r="J904" s="40">
        <f ca="1">schedule3_total!W78</f>
        <v>0</v>
      </c>
      <c r="K904" s="40">
        <f ca="1">schedule3_total!X78</f>
        <v>0</v>
      </c>
      <c r="L904" s="40">
        <f ca="1">schedule3_total!Y78</f>
        <v>0</v>
      </c>
      <c r="M904" s="40">
        <f ca="1">schedule3_total!Z78</f>
        <v>0</v>
      </c>
      <c r="N904" s="40">
        <f ca="1">schedule3_total!AA78</f>
        <v>0</v>
      </c>
      <c r="O904" s="40">
        <f ca="1">schedule3_total!AB78</f>
        <v>182117</v>
      </c>
      <c r="P904" s="411"/>
      <c r="Q904" s="10"/>
      <c r="R904" s="10"/>
      <c r="S904" s="10"/>
      <c r="T904" s="11"/>
      <c r="U904" s="109"/>
      <c r="V904" s="11"/>
      <c r="W904" s="11"/>
      <c r="X904" s="11"/>
      <c r="Y904" s="11"/>
    </row>
    <row r="905" spans="1:25" ht="19.5" customHeight="1">
      <c r="A905" s="28"/>
      <c r="B905" s="10"/>
      <c r="C905" s="412"/>
      <c r="D905" s="23" t="s">
        <v>110</v>
      </c>
      <c r="E905" s="10"/>
      <c r="F905" s="10"/>
      <c r="G905" s="10"/>
      <c r="H905" s="10"/>
      <c r="I905" s="10"/>
      <c r="J905" s="10"/>
      <c r="K905" s="10"/>
      <c r="L905" s="10"/>
      <c r="M905" s="10"/>
      <c r="N905" s="10"/>
      <c r="O905" s="10"/>
      <c r="P905" s="28"/>
      <c r="Q905" s="10"/>
      <c r="R905" s="10"/>
      <c r="S905" s="10"/>
      <c r="T905" s="11"/>
      <c r="U905" s="109"/>
      <c r="V905" s="11"/>
      <c r="W905" s="11"/>
      <c r="X905" s="11"/>
      <c r="Y905" s="11"/>
    </row>
    <row r="906" spans="1:25" ht="19.5" customHeight="1">
      <c r="A906" s="28">
        <v>906</v>
      </c>
      <c r="B906" s="10"/>
      <c r="C906" s="58">
        <v>3681</v>
      </c>
      <c r="D906" s="30" t="s">
        <v>84</v>
      </c>
      <c r="E906" s="40">
        <f ca="1">schedule3_total!J80</f>
        <v>0</v>
      </c>
      <c r="F906" s="40">
        <f ca="1">schedule3_total!K80</f>
        <v>0</v>
      </c>
      <c r="G906" s="40">
        <f ca="1">SUM(schedule3_total!L80:S80)</f>
        <v>0</v>
      </c>
      <c r="H906" s="40">
        <f ca="1">schedule3_total!T80</f>
        <v>0</v>
      </c>
      <c r="I906" s="40">
        <f ca="1">SUM(schedule3_total!U80:V80)</f>
        <v>0</v>
      </c>
      <c r="J906" s="40">
        <f ca="1">schedule3_total!W80</f>
        <v>0</v>
      </c>
      <c r="K906" s="40">
        <f ca="1">schedule3_total!X80</f>
        <v>0</v>
      </c>
      <c r="L906" s="40">
        <f ca="1">schedule3_total!Y80</f>
        <v>0</v>
      </c>
      <c r="M906" s="40">
        <f ca="1">schedule3_total!Z80</f>
        <v>0</v>
      </c>
      <c r="N906" s="40">
        <f ca="1">schedule3_total!AA80</f>
        <v>0</v>
      </c>
      <c r="O906" s="40">
        <f ca="1">schedule3_total!AB80</f>
        <v>0</v>
      </c>
      <c r="P906" s="10" t="s">
        <v>98</v>
      </c>
      <c r="Q906" s="10"/>
      <c r="R906" s="10"/>
      <c r="S906" s="10"/>
      <c r="T906" s="11"/>
      <c r="U906" s="109"/>
      <c r="V906" s="11"/>
      <c r="W906" s="11"/>
      <c r="X906" s="11"/>
      <c r="Y906" s="11"/>
    </row>
    <row r="907" spans="1:25" ht="19.5" customHeight="1">
      <c r="A907" s="28">
        <v>907</v>
      </c>
      <c r="B907" s="10"/>
      <c r="C907" s="58">
        <v>3682</v>
      </c>
      <c r="D907" s="30" t="s">
        <v>85</v>
      </c>
      <c r="E907" s="40">
        <f ca="1">schedule3_total!J81</f>
        <v>0</v>
      </c>
      <c r="F907" s="40">
        <f ca="1">schedule3_total!K81</f>
        <v>0</v>
      </c>
      <c r="G907" s="40">
        <f ca="1">SUM(schedule3_total!L81:S81)</f>
        <v>0</v>
      </c>
      <c r="H907" s="40">
        <f ca="1">schedule3_total!T81</f>
        <v>0</v>
      </c>
      <c r="I907" s="40">
        <f ca="1">SUM(schedule3_total!U81:V81)</f>
        <v>0</v>
      </c>
      <c r="J907" s="40">
        <f ca="1">schedule3_total!W81</f>
        <v>0</v>
      </c>
      <c r="K907" s="40">
        <f ca="1">schedule3_total!X81</f>
        <v>0</v>
      </c>
      <c r="L907" s="40">
        <f ca="1">schedule3_total!Y81</f>
        <v>0</v>
      </c>
      <c r="M907" s="40">
        <f ca="1">schedule3_total!Z81</f>
        <v>0</v>
      </c>
      <c r="N907" s="40">
        <f ca="1">schedule3_total!AA81</f>
        <v>0</v>
      </c>
      <c r="O907" s="40">
        <f ca="1">schedule3_total!AB81</f>
        <v>0</v>
      </c>
      <c r="P907" s="28"/>
      <c r="Q907" s="10"/>
      <c r="R907" s="10"/>
      <c r="S907" s="10"/>
      <c r="T907" s="11"/>
      <c r="U907" s="109"/>
      <c r="V907" s="11"/>
      <c r="W907" s="11"/>
      <c r="X907" s="11"/>
      <c r="Y907" s="11"/>
    </row>
    <row r="908" spans="1:25" ht="19.5" customHeight="1">
      <c r="A908" s="28">
        <v>908</v>
      </c>
      <c r="B908" s="10"/>
      <c r="C908" s="58">
        <v>3685</v>
      </c>
      <c r="D908" s="30" t="s">
        <v>86</v>
      </c>
      <c r="E908" s="40">
        <f ca="1">schedule3_total!J82</f>
        <v>0</v>
      </c>
      <c r="F908" s="40">
        <f ca="1">schedule3_total!K82</f>
        <v>0</v>
      </c>
      <c r="G908" s="40">
        <f ca="1">SUM(schedule3_total!L82:S82)</f>
        <v>0</v>
      </c>
      <c r="H908" s="40">
        <f ca="1">schedule3_total!T82</f>
        <v>0</v>
      </c>
      <c r="I908" s="40">
        <f ca="1">SUM(schedule3_total!U82:V82)</f>
        <v>0</v>
      </c>
      <c r="J908" s="40">
        <f ca="1">schedule3_total!W82</f>
        <v>0</v>
      </c>
      <c r="K908" s="40">
        <f ca="1">schedule3_total!X82</f>
        <v>0</v>
      </c>
      <c r="L908" s="40">
        <f ca="1">schedule3_total!Y82</f>
        <v>0</v>
      </c>
      <c r="M908" s="40">
        <f ca="1">schedule3_total!Z82</f>
        <v>0</v>
      </c>
      <c r="N908" s="40">
        <f ca="1">schedule3_total!AA82</f>
        <v>0</v>
      </c>
      <c r="O908" s="40">
        <f ca="1">schedule3_total!AB82</f>
        <v>0</v>
      </c>
      <c r="P908" s="28"/>
      <c r="Q908" s="10"/>
      <c r="R908" s="10"/>
      <c r="S908" s="10"/>
      <c r="T908" s="11"/>
      <c r="U908" s="109"/>
      <c r="V908" s="11"/>
      <c r="W908" s="11"/>
      <c r="X908" s="11"/>
      <c r="Y908" s="11"/>
    </row>
    <row r="909" spans="1:25" ht="19.5" customHeight="1">
      <c r="A909" s="28">
        <v>909</v>
      </c>
      <c r="B909" s="10"/>
      <c r="C909" s="58">
        <v>3686</v>
      </c>
      <c r="D909" s="52" t="s">
        <v>87</v>
      </c>
      <c r="E909" s="40">
        <f ca="1">schedule3_total!J83</f>
        <v>0</v>
      </c>
      <c r="F909" s="40">
        <f ca="1">schedule3_total!K83</f>
        <v>0</v>
      </c>
      <c r="G909" s="40">
        <f ca="1">SUM(schedule3_total!L83:S83)</f>
        <v>0</v>
      </c>
      <c r="H909" s="40">
        <f ca="1">schedule3_total!T83</f>
        <v>0</v>
      </c>
      <c r="I909" s="40">
        <f ca="1">SUM(schedule3_total!U83:V83)</f>
        <v>0</v>
      </c>
      <c r="J909" s="40">
        <f ca="1">schedule3_total!W83</f>
        <v>0</v>
      </c>
      <c r="K909" s="40">
        <f ca="1">schedule3_total!X83</f>
        <v>0</v>
      </c>
      <c r="L909" s="40">
        <f ca="1">schedule3_total!Y83</f>
        <v>0</v>
      </c>
      <c r="M909" s="40">
        <f ca="1">schedule3_total!Z83</f>
        <v>0</v>
      </c>
      <c r="N909" s="40">
        <f ca="1">schedule3_total!AA83</f>
        <v>0</v>
      </c>
      <c r="O909" s="40">
        <f ca="1">schedule3_total!AB83</f>
        <v>0</v>
      </c>
      <c r="P909" s="28"/>
      <c r="Q909" s="10"/>
      <c r="R909" s="10"/>
      <c r="S909" s="10"/>
      <c r="T909" s="11"/>
      <c r="U909" s="109"/>
      <c r="V909" s="11"/>
      <c r="W909" s="11"/>
      <c r="X909" s="11"/>
      <c r="Y909" s="11"/>
    </row>
    <row r="910" spans="1:25" ht="19.5" customHeight="1">
      <c r="A910" s="28"/>
      <c r="B910" s="10"/>
      <c r="C910" s="404"/>
      <c r="D910" s="405" t="s">
        <v>111</v>
      </c>
      <c r="E910" s="406"/>
      <c r="F910" s="406"/>
      <c r="G910" s="406"/>
      <c r="H910" s="406"/>
      <c r="I910" s="406"/>
      <c r="J910" s="406"/>
      <c r="K910" s="406"/>
      <c r="L910" s="406"/>
      <c r="M910" s="406"/>
      <c r="N910" s="406"/>
      <c r="O910" s="102"/>
      <c r="P910" s="28"/>
      <c r="Q910" s="10"/>
      <c r="R910" s="10"/>
      <c r="S910" s="10"/>
      <c r="T910" s="11"/>
      <c r="U910" s="109"/>
      <c r="V910" s="11"/>
      <c r="W910" s="11"/>
      <c r="X910" s="11"/>
      <c r="Y910" s="11"/>
    </row>
    <row r="911" spans="1:25" ht="19.5" customHeight="1">
      <c r="A911" s="28">
        <v>911</v>
      </c>
      <c r="B911" s="10"/>
      <c r="C911" s="96">
        <v>3688</v>
      </c>
      <c r="D911" s="40" t="s">
        <v>89</v>
      </c>
      <c r="E911" s="40">
        <f ca="1">schedule3_total!J85</f>
        <v>0</v>
      </c>
      <c r="F911" s="40">
        <f ca="1">schedule3_total!K85</f>
        <v>0</v>
      </c>
      <c r="G911" s="40">
        <f ca="1">SUM(schedule3_total!L85:S85)</f>
        <v>0</v>
      </c>
      <c r="H911" s="40">
        <f ca="1">schedule3_total!T85</f>
        <v>0</v>
      </c>
      <c r="I911" s="40">
        <f ca="1">SUM(schedule3_total!U85:V85)</f>
        <v>0</v>
      </c>
      <c r="J911" s="40">
        <f ca="1">schedule3_total!W85</f>
        <v>0</v>
      </c>
      <c r="K911" s="40">
        <f ca="1">schedule3_total!X85</f>
        <v>0</v>
      </c>
      <c r="L911" s="40">
        <f ca="1">schedule3_total!Y85</f>
        <v>0</v>
      </c>
      <c r="M911" s="40">
        <f ca="1">schedule3_total!Z85</f>
        <v>0</v>
      </c>
      <c r="N911" s="40">
        <f ca="1">schedule3_total!AA85</f>
        <v>0</v>
      </c>
      <c r="O911" s="40">
        <f ca="1">schedule3_total!AB85</f>
        <v>0</v>
      </c>
      <c r="P911" s="28"/>
      <c r="Q911" s="10"/>
      <c r="R911" s="10"/>
      <c r="S911" s="10"/>
      <c r="T911" s="11"/>
      <c r="U911" s="109"/>
      <c r="V911" s="11"/>
      <c r="W911" s="11"/>
      <c r="X911" s="11"/>
      <c r="Y911" s="11"/>
    </row>
    <row r="912" spans="1:25" ht="19.5" customHeight="1">
      <c r="A912" s="28">
        <v>912</v>
      </c>
      <c r="B912" s="350"/>
      <c r="C912" s="96">
        <v>3689</v>
      </c>
      <c r="D912" s="40" t="s">
        <v>82</v>
      </c>
      <c r="E912" s="40">
        <f ca="1">schedule3_total!J86</f>
        <v>0</v>
      </c>
      <c r="F912" s="40">
        <f ca="1">schedule3_total!K86</f>
        <v>0</v>
      </c>
      <c r="G912" s="40">
        <f ca="1">SUM(schedule3_total!L86:S86)</f>
        <v>0</v>
      </c>
      <c r="H912" s="40">
        <f ca="1">schedule3_total!T86</f>
        <v>0</v>
      </c>
      <c r="I912" s="40">
        <f ca="1">SUM(schedule3_total!U86:V86)</f>
        <v>0</v>
      </c>
      <c r="J912" s="40">
        <f ca="1">schedule3_total!W86</f>
        <v>0</v>
      </c>
      <c r="K912" s="40">
        <f ca="1">schedule3_total!X86</f>
        <v>0</v>
      </c>
      <c r="L912" s="40">
        <f ca="1">schedule3_total!Y86</f>
        <v>0</v>
      </c>
      <c r="M912" s="40">
        <f ca="1">schedule3_total!Z86</f>
        <v>0</v>
      </c>
      <c r="N912" s="40">
        <f ca="1">schedule3_total!AA86</f>
        <v>0</v>
      </c>
      <c r="O912" s="40">
        <f ca="1">schedule3_total!AB86</f>
        <v>0</v>
      </c>
      <c r="P912" s="411"/>
      <c r="Q912" s="10"/>
      <c r="R912" s="10"/>
      <c r="S912" s="10"/>
      <c r="T912" s="11"/>
      <c r="U912" s="109"/>
      <c r="V912" s="11"/>
      <c r="W912" s="11"/>
      <c r="X912" s="11"/>
      <c r="Y912" s="11"/>
    </row>
    <row r="913" spans="1:25" ht="19.5" customHeight="1">
      <c r="A913" s="28">
        <v>913</v>
      </c>
      <c r="B913" s="350"/>
      <c r="C913" s="96">
        <v>3690</v>
      </c>
      <c r="D913" s="40" t="s">
        <v>83</v>
      </c>
      <c r="E913" s="40">
        <f ca="1">schedule3_total!J87</f>
        <v>0</v>
      </c>
      <c r="F913" s="40">
        <f ca="1">schedule3_total!K87</f>
        <v>0</v>
      </c>
      <c r="G913" s="40">
        <f ca="1">SUM(schedule3_total!L87:S87)</f>
        <v>0</v>
      </c>
      <c r="H913" s="40">
        <f ca="1">schedule3_total!T87</f>
        <v>0</v>
      </c>
      <c r="I913" s="40">
        <f ca="1">SUM(schedule3_total!U87:V87)</f>
        <v>0</v>
      </c>
      <c r="J913" s="40">
        <f ca="1">schedule3_total!W87</f>
        <v>0</v>
      </c>
      <c r="K913" s="40">
        <f ca="1">schedule3_total!X87</f>
        <v>0</v>
      </c>
      <c r="L913" s="40">
        <f ca="1">schedule3_total!Y87</f>
        <v>0</v>
      </c>
      <c r="M913" s="40">
        <f ca="1">schedule3_total!Z87</f>
        <v>0</v>
      </c>
      <c r="N913" s="40">
        <f ca="1">schedule3_total!AA87</f>
        <v>0</v>
      </c>
      <c r="O913" s="40">
        <f ca="1">schedule3_total!AB87</f>
        <v>0</v>
      </c>
      <c r="P913" s="10"/>
      <c r="Q913" s="10"/>
      <c r="R913" s="10"/>
      <c r="S913" s="10"/>
      <c r="T913" s="11"/>
      <c r="U913" s="109"/>
      <c r="V913" s="11"/>
      <c r="W913" s="11"/>
      <c r="X913" s="11"/>
      <c r="Y913" s="11"/>
    </row>
    <row r="914" spans="1:25" ht="19.5" customHeight="1">
      <c r="A914" s="28">
        <v>914</v>
      </c>
      <c r="B914" s="350"/>
      <c r="C914" s="96">
        <v>3691</v>
      </c>
      <c r="D914" s="40" t="s">
        <v>84</v>
      </c>
      <c r="E914" s="40">
        <f ca="1">schedule3_total!J88</f>
        <v>32560</v>
      </c>
      <c r="F914" s="40">
        <f ca="1">schedule3_total!K88</f>
        <v>0</v>
      </c>
      <c r="G914" s="40">
        <f ca="1">SUM(schedule3_total!L88:S88)</f>
        <v>7500</v>
      </c>
      <c r="H914" s="40">
        <f ca="1">schedule3_total!T88</f>
        <v>0</v>
      </c>
      <c r="I914" s="40">
        <f ca="1">SUM(schedule3_total!U88:V88)</f>
        <v>2447</v>
      </c>
      <c r="J914" s="40">
        <f ca="1">schedule3_total!W88</f>
        <v>0</v>
      </c>
      <c r="K914" s="40">
        <f ca="1">schedule3_total!X88</f>
        <v>0</v>
      </c>
      <c r="L914" s="40">
        <f ca="1">schedule3_total!Y88</f>
        <v>0</v>
      </c>
      <c r="M914" s="40">
        <f ca="1">schedule3_total!Z88</f>
        <v>0</v>
      </c>
      <c r="N914" s="40">
        <f ca="1">schedule3_total!AA88</f>
        <v>0</v>
      </c>
      <c r="O914" s="40">
        <f ca="1">schedule3_total!AB88</f>
        <v>57667</v>
      </c>
      <c r="P914" s="411"/>
      <c r="Q914" s="10"/>
      <c r="R914" s="10"/>
      <c r="S914" s="10"/>
      <c r="T914" s="11"/>
      <c r="U914" s="109"/>
      <c r="V914" s="11"/>
      <c r="W914" s="11"/>
      <c r="X914" s="11"/>
      <c r="Y914" s="11"/>
    </row>
    <row r="915" spans="1:25" ht="19.5" customHeight="1">
      <c r="A915" s="28">
        <v>915</v>
      </c>
      <c r="B915" s="350"/>
      <c r="C915" s="96">
        <v>3692</v>
      </c>
      <c r="D915" s="40" t="s">
        <v>85</v>
      </c>
      <c r="E915" s="40">
        <f ca="1">schedule3_total!J89</f>
        <v>0</v>
      </c>
      <c r="F915" s="40">
        <f ca="1">schedule3_total!K89</f>
        <v>0</v>
      </c>
      <c r="G915" s="40">
        <f ca="1">SUM(schedule3_total!L89:S89)</f>
        <v>0</v>
      </c>
      <c r="H915" s="40">
        <f ca="1">schedule3_total!T89</f>
        <v>0</v>
      </c>
      <c r="I915" s="40">
        <f ca="1">SUM(schedule3_total!U89:V89)</f>
        <v>0</v>
      </c>
      <c r="J915" s="40">
        <f ca="1">schedule3_total!W89</f>
        <v>0</v>
      </c>
      <c r="K915" s="40">
        <f ca="1">schedule3_total!X89</f>
        <v>0</v>
      </c>
      <c r="L915" s="40">
        <f ca="1">schedule3_total!Y89</f>
        <v>0</v>
      </c>
      <c r="M915" s="40">
        <f ca="1">schedule3_total!Z89</f>
        <v>0</v>
      </c>
      <c r="N915" s="40">
        <f ca="1">schedule3_total!AA89</f>
        <v>0</v>
      </c>
      <c r="O915" s="40">
        <f ca="1">schedule3_total!AB89</f>
        <v>0</v>
      </c>
      <c r="P915" s="411"/>
      <c r="Q915" s="10"/>
      <c r="R915" s="10"/>
      <c r="S915" s="10"/>
      <c r="T915" s="11"/>
      <c r="U915" s="109"/>
      <c r="V915" s="11"/>
      <c r="W915" s="11"/>
      <c r="X915" s="11"/>
      <c r="Y915" s="11"/>
    </row>
    <row r="916" spans="1:25" ht="19.5" customHeight="1">
      <c r="A916" s="28">
        <v>916</v>
      </c>
      <c r="B916" s="10"/>
      <c r="C916" s="96">
        <v>3693</v>
      </c>
      <c r="D916" s="40" t="s">
        <v>86</v>
      </c>
      <c r="E916" s="40">
        <f ca="1">schedule3_total!J90</f>
        <v>0</v>
      </c>
      <c r="F916" s="40">
        <f ca="1">schedule3_total!K90</f>
        <v>0</v>
      </c>
      <c r="G916" s="40">
        <f ca="1">SUM(schedule3_total!L90:S90)</f>
        <v>0</v>
      </c>
      <c r="H916" s="40">
        <f ca="1">schedule3_total!T90</f>
        <v>0</v>
      </c>
      <c r="I916" s="40">
        <f ca="1">SUM(schedule3_total!U90:V90)</f>
        <v>0</v>
      </c>
      <c r="J916" s="40">
        <f ca="1">schedule3_total!W90</f>
        <v>0</v>
      </c>
      <c r="K916" s="40">
        <f ca="1">schedule3_total!X90</f>
        <v>0</v>
      </c>
      <c r="L916" s="40">
        <f ca="1">schedule3_total!Y90</f>
        <v>0</v>
      </c>
      <c r="M916" s="40">
        <f ca="1">schedule3_total!Z90</f>
        <v>0</v>
      </c>
      <c r="N916" s="40">
        <f ca="1">schedule3_total!AA90</f>
        <v>0</v>
      </c>
      <c r="O916" s="40">
        <f ca="1">schedule3_total!AB90</f>
        <v>0</v>
      </c>
      <c r="P916" s="411"/>
      <c r="Q916" s="10"/>
      <c r="R916" s="10"/>
      <c r="S916" s="10"/>
      <c r="T916" s="11"/>
      <c r="U916" s="109"/>
      <c r="V916" s="11"/>
      <c r="W916" s="11"/>
      <c r="X916" s="11"/>
      <c r="Y916" s="11"/>
    </row>
    <row r="917" spans="1:25" ht="19.5" customHeight="1">
      <c r="A917" s="28">
        <v>917</v>
      </c>
      <c r="B917" s="10"/>
      <c r="C917" s="96">
        <v>3694</v>
      </c>
      <c r="D917" s="95" t="s">
        <v>87</v>
      </c>
      <c r="E917" s="40">
        <f ca="1">schedule3_total!J91</f>
        <v>32560</v>
      </c>
      <c r="F917" s="40">
        <f ca="1">schedule3_total!K91</f>
        <v>0</v>
      </c>
      <c r="G917" s="40">
        <f ca="1">SUM(schedule3_total!L91:S91)</f>
        <v>7500</v>
      </c>
      <c r="H917" s="40">
        <f ca="1">schedule3_total!T91</f>
        <v>0</v>
      </c>
      <c r="I917" s="40">
        <f ca="1">SUM(schedule3_total!U91:V91)</f>
        <v>2447</v>
      </c>
      <c r="J917" s="40">
        <f ca="1">schedule3_total!W91</f>
        <v>0</v>
      </c>
      <c r="K917" s="40">
        <f ca="1">schedule3_total!X91</f>
        <v>0</v>
      </c>
      <c r="L917" s="40">
        <f ca="1">schedule3_total!Y91</f>
        <v>0</v>
      </c>
      <c r="M917" s="40">
        <f ca="1">schedule3_total!Z91</f>
        <v>0</v>
      </c>
      <c r="N917" s="40">
        <f ca="1">schedule3_total!AA91</f>
        <v>0</v>
      </c>
      <c r="O917" s="40">
        <f ca="1">schedule3_total!AB91</f>
        <v>57667</v>
      </c>
      <c r="P917" s="28"/>
      <c r="Q917" s="10"/>
      <c r="R917" s="10"/>
      <c r="S917" s="10"/>
      <c r="T917" s="11"/>
      <c r="U917" s="109"/>
      <c r="V917" s="11"/>
      <c r="W917" s="11"/>
      <c r="X917" s="11"/>
      <c r="Y917" s="11"/>
    </row>
    <row r="918" spans="1:25" ht="19.5" customHeight="1">
      <c r="A918" s="28"/>
      <c r="B918" s="10"/>
      <c r="C918" s="105"/>
      <c r="D918" s="405" t="s">
        <v>112</v>
      </c>
      <c r="E918" s="406"/>
      <c r="F918" s="406"/>
      <c r="G918" s="406"/>
      <c r="H918" s="406"/>
      <c r="I918" s="406"/>
      <c r="J918" s="406"/>
      <c r="K918" s="406"/>
      <c r="L918" s="406"/>
      <c r="M918" s="406"/>
      <c r="N918" s="406"/>
      <c r="O918" s="102"/>
      <c r="P918" s="28"/>
      <c r="Q918" s="10"/>
      <c r="R918" s="10"/>
      <c r="S918" s="10"/>
      <c r="T918" s="11"/>
      <c r="U918" s="109"/>
      <c r="V918" s="11"/>
      <c r="W918" s="11"/>
      <c r="X918" s="11"/>
      <c r="Y918" s="11"/>
    </row>
    <row r="919" spans="1:25" ht="19.5" customHeight="1">
      <c r="A919" s="28">
        <v>919</v>
      </c>
      <c r="B919" s="350"/>
      <c r="C919" s="96">
        <v>3695</v>
      </c>
      <c r="D919" s="40" t="s">
        <v>89</v>
      </c>
      <c r="E919" s="40">
        <f ca="1">schedule3_total!J93</f>
        <v>0</v>
      </c>
      <c r="F919" s="40">
        <f ca="1">schedule3_total!K93</f>
        <v>0</v>
      </c>
      <c r="G919" s="40">
        <f ca="1">SUM(schedule3_total!L93:S93)</f>
        <v>92242</v>
      </c>
      <c r="H919" s="40">
        <f ca="1">schedule3_total!T93</f>
        <v>0</v>
      </c>
      <c r="I919" s="40">
        <f ca="1">SUM(schedule3_total!U93:V93)</f>
        <v>0</v>
      </c>
      <c r="J919" s="40">
        <f ca="1">schedule3_total!W93</f>
        <v>0</v>
      </c>
      <c r="K919" s="40">
        <f ca="1">schedule3_total!X93</f>
        <v>0</v>
      </c>
      <c r="L919" s="40">
        <f ca="1">schedule3_total!Y93</f>
        <v>0</v>
      </c>
      <c r="M919" s="40">
        <f ca="1">schedule3_total!Z93</f>
        <v>0</v>
      </c>
      <c r="N919" s="40">
        <f ca="1">schedule3_total!AA93</f>
        <v>0</v>
      </c>
      <c r="O919" s="40">
        <f ca="1">schedule3_total!AB93</f>
        <v>92242</v>
      </c>
      <c r="P919" s="411"/>
      <c r="Q919" s="10"/>
      <c r="R919" s="10"/>
      <c r="S919" s="10"/>
      <c r="T919" s="11"/>
      <c r="U919" s="109"/>
      <c r="V919" s="11"/>
      <c r="W919" s="11"/>
      <c r="X919" s="11"/>
      <c r="Y919" s="11"/>
    </row>
    <row r="920" spans="1:25" ht="19.5" customHeight="1">
      <c r="A920" s="28">
        <v>920</v>
      </c>
      <c r="B920" s="350"/>
      <c r="C920" s="96">
        <v>3696</v>
      </c>
      <c r="D920" s="40" t="s">
        <v>84</v>
      </c>
      <c r="E920" s="40">
        <f ca="1">schedule3_total!J94</f>
        <v>0</v>
      </c>
      <c r="F920" s="40">
        <f ca="1">schedule3_total!K94</f>
        <v>0</v>
      </c>
      <c r="G920" s="40">
        <f ca="1">SUM(schedule3_total!L94:S94)</f>
        <v>0</v>
      </c>
      <c r="H920" s="40">
        <f ca="1">schedule3_total!T94</f>
        <v>0</v>
      </c>
      <c r="I920" s="40">
        <f ca="1">SUM(schedule3_total!U94:V94)</f>
        <v>0</v>
      </c>
      <c r="J920" s="40">
        <f ca="1">schedule3_total!W94</f>
        <v>0</v>
      </c>
      <c r="K920" s="40">
        <f ca="1">schedule3_total!X94</f>
        <v>0</v>
      </c>
      <c r="L920" s="40">
        <f ca="1">schedule3_total!Y94</f>
        <v>0</v>
      </c>
      <c r="M920" s="40">
        <f ca="1">schedule3_total!Z94</f>
        <v>0</v>
      </c>
      <c r="N920" s="40">
        <f ca="1">schedule3_total!AA94</f>
        <v>0</v>
      </c>
      <c r="O920" s="40">
        <f ca="1">schedule3_total!AB94</f>
        <v>0</v>
      </c>
      <c r="P920" s="411"/>
      <c r="Q920" s="10"/>
      <c r="R920" s="10"/>
      <c r="S920" s="10"/>
      <c r="T920" s="11"/>
      <c r="U920" s="109"/>
      <c r="V920" s="11"/>
      <c r="W920" s="11"/>
      <c r="X920" s="11"/>
      <c r="Y920" s="11"/>
    </row>
    <row r="921" spans="1:25" ht="19.5" customHeight="1">
      <c r="A921" s="28">
        <v>921</v>
      </c>
      <c r="B921" s="10"/>
      <c r="C921" s="96">
        <v>3697</v>
      </c>
      <c r="D921" s="40" t="s">
        <v>85</v>
      </c>
      <c r="E921" s="40">
        <f ca="1">schedule3_total!J95</f>
        <v>0</v>
      </c>
      <c r="F921" s="40">
        <f ca="1">schedule3_total!K95</f>
        <v>0</v>
      </c>
      <c r="G921" s="40">
        <f ca="1">SUM(schedule3_total!L95:S95)</f>
        <v>0</v>
      </c>
      <c r="H921" s="40">
        <f ca="1">schedule3_total!T95</f>
        <v>0</v>
      </c>
      <c r="I921" s="40">
        <f ca="1">SUM(schedule3_total!U95:V95)</f>
        <v>0</v>
      </c>
      <c r="J921" s="40">
        <f ca="1">schedule3_total!W95</f>
        <v>0</v>
      </c>
      <c r="K921" s="40">
        <f ca="1">schedule3_total!X95</f>
        <v>0</v>
      </c>
      <c r="L921" s="40">
        <f ca="1">schedule3_total!Y95</f>
        <v>0</v>
      </c>
      <c r="M921" s="40">
        <f ca="1">schedule3_total!Z95</f>
        <v>0</v>
      </c>
      <c r="N921" s="40">
        <f ca="1">schedule3_total!AA95</f>
        <v>0</v>
      </c>
      <c r="O921" s="40">
        <f ca="1">schedule3_total!AB95</f>
        <v>0</v>
      </c>
      <c r="P921" s="411"/>
      <c r="Q921" s="10"/>
      <c r="R921" s="10"/>
      <c r="S921" s="10"/>
      <c r="T921" s="11"/>
      <c r="U921" s="109"/>
      <c r="V921" s="11"/>
      <c r="W921" s="11"/>
      <c r="X921" s="11"/>
      <c r="Y921" s="11"/>
    </row>
    <row r="922" spans="1:25" ht="19.5" customHeight="1">
      <c r="A922" s="28">
        <v>922</v>
      </c>
      <c r="B922" s="10"/>
      <c r="C922" s="96">
        <v>3698</v>
      </c>
      <c r="D922" s="40" t="s">
        <v>86</v>
      </c>
      <c r="E922" s="40">
        <f ca="1">schedule3_total!J96</f>
        <v>0</v>
      </c>
      <c r="F922" s="40">
        <f ca="1">schedule3_total!K96</f>
        <v>0</v>
      </c>
      <c r="G922" s="40">
        <f ca="1">SUM(schedule3_total!L96:S96)</f>
        <v>0</v>
      </c>
      <c r="H922" s="40">
        <f ca="1">schedule3_total!T96</f>
        <v>0</v>
      </c>
      <c r="I922" s="40">
        <f ca="1">SUM(schedule3_total!U96:V96)</f>
        <v>0</v>
      </c>
      <c r="J922" s="40">
        <f ca="1">schedule3_total!W96</f>
        <v>0</v>
      </c>
      <c r="K922" s="40">
        <f ca="1">schedule3_total!X96</f>
        <v>0</v>
      </c>
      <c r="L922" s="40">
        <f ca="1">schedule3_total!Y96</f>
        <v>0</v>
      </c>
      <c r="M922" s="40">
        <f ca="1">schedule3_total!Z96</f>
        <v>0</v>
      </c>
      <c r="N922" s="40">
        <f ca="1">schedule3_total!AA96</f>
        <v>0</v>
      </c>
      <c r="O922" s="40">
        <f ca="1">schedule3_total!AB96</f>
        <v>0</v>
      </c>
      <c r="P922" s="28"/>
      <c r="Q922" s="10"/>
      <c r="R922" s="10"/>
      <c r="S922" s="10"/>
      <c r="T922" s="11"/>
      <c r="U922" s="109"/>
      <c r="V922" s="11"/>
      <c r="W922" s="11"/>
      <c r="X922" s="11"/>
      <c r="Y922" s="11"/>
    </row>
    <row r="923" spans="1:25" ht="19.5" customHeight="1">
      <c r="A923" s="28">
        <v>923</v>
      </c>
      <c r="B923" s="350"/>
      <c r="C923" s="96">
        <v>3699</v>
      </c>
      <c r="D923" s="95" t="s">
        <v>87</v>
      </c>
      <c r="E923" s="40">
        <f ca="1">schedule3_total!J97</f>
        <v>0</v>
      </c>
      <c r="F923" s="40">
        <f ca="1">schedule3_total!K97</f>
        <v>0</v>
      </c>
      <c r="G923" s="40">
        <f ca="1">SUM(schedule3_total!L97:S97)</f>
        <v>92242</v>
      </c>
      <c r="H923" s="40">
        <f ca="1">schedule3_total!T97</f>
        <v>0</v>
      </c>
      <c r="I923" s="40">
        <f ca="1">SUM(schedule3_total!U97:V97)</f>
        <v>0</v>
      </c>
      <c r="J923" s="40">
        <f ca="1">schedule3_total!W97</f>
        <v>0</v>
      </c>
      <c r="K923" s="40">
        <f ca="1">schedule3_total!X97</f>
        <v>0</v>
      </c>
      <c r="L923" s="40">
        <f ca="1">schedule3_total!Y97</f>
        <v>0</v>
      </c>
      <c r="M923" s="40">
        <f ca="1">schedule3_total!Z97</f>
        <v>0</v>
      </c>
      <c r="N923" s="40">
        <f ca="1">schedule3_total!AA97</f>
        <v>0</v>
      </c>
      <c r="O923" s="40">
        <f ca="1">schedule3_total!AB97</f>
        <v>92242</v>
      </c>
      <c r="P923" s="411"/>
      <c r="Q923" s="10"/>
      <c r="R923" s="10"/>
      <c r="S923" s="10"/>
      <c r="T923" s="11"/>
      <c r="U923" s="109"/>
      <c r="V923" s="11"/>
      <c r="W923" s="11"/>
      <c r="X923" s="11"/>
      <c r="Y923" s="11"/>
    </row>
    <row r="924" spans="1:25" ht="19.5" customHeight="1">
      <c r="A924" s="28"/>
      <c r="B924" s="10"/>
      <c r="C924" s="100"/>
      <c r="D924" s="101" t="s">
        <v>113</v>
      </c>
      <c r="E924" s="102"/>
      <c r="F924" s="102"/>
      <c r="G924" s="102"/>
      <c r="H924" s="102"/>
      <c r="I924" s="102"/>
      <c r="J924" s="102"/>
      <c r="K924" s="102"/>
      <c r="L924" s="102"/>
      <c r="M924" s="102"/>
      <c r="N924" s="102"/>
      <c r="O924" s="102"/>
      <c r="P924" s="28"/>
      <c r="Q924" s="10"/>
      <c r="R924" s="10"/>
      <c r="S924" s="10"/>
      <c r="T924" s="11"/>
      <c r="U924" s="109"/>
      <c r="V924" s="11"/>
      <c r="W924" s="11"/>
      <c r="X924" s="11"/>
      <c r="Y924" s="11"/>
    </row>
    <row r="925" spans="1:25" ht="19.5" customHeight="1">
      <c r="A925" s="28">
        <v>925</v>
      </c>
      <c r="B925" s="350"/>
      <c r="C925" s="96">
        <v>3700</v>
      </c>
      <c r="D925" s="40" t="s">
        <v>89</v>
      </c>
      <c r="E925" s="40">
        <f ca="1">schedule3_total!J99</f>
        <v>110966</v>
      </c>
      <c r="F925" s="40">
        <f ca="1">schedule3_total!K99</f>
        <v>0</v>
      </c>
      <c r="G925" s="40">
        <f ca="1">SUM(schedule3_total!L99:S99)</f>
        <v>9719</v>
      </c>
      <c r="H925" s="40">
        <f ca="1">schedule3_total!T99</f>
        <v>0</v>
      </c>
      <c r="I925" s="40">
        <f ca="1">SUM(schedule3_total!U99:V99)</f>
        <v>0</v>
      </c>
      <c r="J925" s="40">
        <f ca="1">schedule3_total!W99</f>
        <v>0</v>
      </c>
      <c r="K925" s="40">
        <f ca="1">schedule3_total!X99</f>
        <v>0</v>
      </c>
      <c r="L925" s="40">
        <f ca="1">schedule3_total!Y99</f>
        <v>0</v>
      </c>
      <c r="M925" s="40">
        <f ca="1">schedule3_total!Z99</f>
        <v>224</v>
      </c>
      <c r="N925" s="40">
        <f ca="1">schedule3_total!AA99</f>
        <v>0</v>
      </c>
      <c r="O925" s="40">
        <f ca="1">schedule3_total!AB99</f>
        <v>120909</v>
      </c>
      <c r="P925" s="411"/>
      <c r="Q925" s="10"/>
      <c r="R925" s="10"/>
      <c r="S925" s="10"/>
      <c r="T925" s="11"/>
      <c r="U925" s="109"/>
      <c r="V925" s="11"/>
      <c r="W925" s="11"/>
      <c r="X925" s="11"/>
      <c r="Y925" s="11"/>
    </row>
    <row r="926" spans="1:25" ht="19.5" customHeight="1">
      <c r="A926" s="28"/>
      <c r="B926" s="10"/>
      <c r="C926" s="105"/>
      <c r="D926" s="101" t="s">
        <v>114</v>
      </c>
      <c r="E926" s="102"/>
      <c r="F926" s="102"/>
      <c r="G926" s="102"/>
      <c r="H926" s="102"/>
      <c r="I926" s="102"/>
      <c r="J926" s="102"/>
      <c r="K926" s="102"/>
      <c r="L926" s="102"/>
      <c r="M926" s="102"/>
      <c r="N926" s="102"/>
      <c r="O926" s="102"/>
      <c r="P926" s="28"/>
      <c r="Q926" s="10"/>
      <c r="R926" s="10"/>
      <c r="S926" s="10"/>
      <c r="T926" s="11"/>
      <c r="U926" s="109"/>
      <c r="V926" s="11"/>
      <c r="W926" s="11"/>
      <c r="X926" s="11"/>
      <c r="Y926" s="11"/>
    </row>
    <row r="927" spans="1:25" ht="19.5" customHeight="1">
      <c r="A927" s="28">
        <v>927</v>
      </c>
      <c r="B927" s="10"/>
      <c r="C927" s="93">
        <v>3701</v>
      </c>
      <c r="D927" s="40" t="s">
        <v>89</v>
      </c>
      <c r="E927" s="40">
        <f ca="1">schedule3_total!J101</f>
        <v>0</v>
      </c>
      <c r="F927" s="40">
        <f ca="1">schedule3_total!K101</f>
        <v>0</v>
      </c>
      <c r="G927" s="40">
        <f ca="1">SUM(schedule3_total!L101:S101)</f>
        <v>0</v>
      </c>
      <c r="H927" s="40">
        <f ca="1">schedule3_total!T101</f>
        <v>0</v>
      </c>
      <c r="I927" s="40">
        <f ca="1">SUM(schedule3_total!U101:V101)</f>
        <v>0</v>
      </c>
      <c r="J927" s="40">
        <f ca="1">schedule3_total!W101</f>
        <v>0</v>
      </c>
      <c r="K927" s="40">
        <f ca="1">schedule3_total!X101</f>
        <v>0</v>
      </c>
      <c r="L927" s="40">
        <f ca="1">schedule3_total!Y101</f>
        <v>0</v>
      </c>
      <c r="M927" s="40">
        <f ca="1">schedule3_total!Z101</f>
        <v>0</v>
      </c>
      <c r="N927" s="40">
        <f ca="1">schedule3_total!AA101</f>
        <v>0</v>
      </c>
      <c r="O927" s="40">
        <f ca="1">schedule3_total!AB101</f>
        <v>0</v>
      </c>
      <c r="P927" s="411"/>
      <c r="Q927" s="10"/>
      <c r="R927" s="10"/>
      <c r="S927" s="10"/>
      <c r="T927" s="11"/>
      <c r="U927" s="109"/>
      <c r="V927" s="11"/>
      <c r="W927" s="11"/>
      <c r="X927" s="11"/>
      <c r="Y927" s="11"/>
    </row>
    <row r="928" spans="1:25" ht="19.5" customHeight="1">
      <c r="A928" s="28">
        <v>928</v>
      </c>
      <c r="B928" s="10"/>
      <c r="C928" s="93">
        <v>3702</v>
      </c>
      <c r="D928" s="40" t="s">
        <v>83</v>
      </c>
      <c r="E928" s="40">
        <f ca="1">schedule3_total!J102</f>
        <v>0</v>
      </c>
      <c r="F928" s="40">
        <f ca="1">schedule3_total!K102</f>
        <v>0</v>
      </c>
      <c r="G928" s="40">
        <f ca="1">SUM(schedule3_total!L102:S102)</f>
        <v>0</v>
      </c>
      <c r="H928" s="40">
        <f ca="1">schedule3_total!T102</f>
        <v>0</v>
      </c>
      <c r="I928" s="40">
        <f ca="1">SUM(schedule3_total!U102:V102)</f>
        <v>0</v>
      </c>
      <c r="J928" s="40">
        <f ca="1">schedule3_total!W102</f>
        <v>0</v>
      </c>
      <c r="K928" s="40">
        <f ca="1">schedule3_total!X102</f>
        <v>0</v>
      </c>
      <c r="L928" s="40">
        <f ca="1">schedule3_total!Y102</f>
        <v>0</v>
      </c>
      <c r="M928" s="40">
        <f ca="1">schedule3_total!Z102</f>
        <v>0</v>
      </c>
      <c r="N928" s="40">
        <f ca="1">schedule3_total!AA102</f>
        <v>0</v>
      </c>
      <c r="O928" s="40">
        <f ca="1">schedule3_total!AB102</f>
        <v>0</v>
      </c>
      <c r="P928" s="28"/>
      <c r="Q928" s="10"/>
      <c r="R928" s="10"/>
      <c r="S928" s="10"/>
      <c r="T928" s="11"/>
      <c r="U928" s="109"/>
      <c r="V928" s="11"/>
      <c r="W928" s="11"/>
      <c r="X928" s="11"/>
      <c r="Y928" s="11"/>
    </row>
    <row r="929" spans="1:25" ht="19.5" customHeight="1">
      <c r="A929" s="28">
        <v>929</v>
      </c>
      <c r="B929" s="350"/>
      <c r="C929" s="93">
        <v>3703</v>
      </c>
      <c r="D929" s="40" t="s">
        <v>85</v>
      </c>
      <c r="E929" s="40">
        <f ca="1">schedule3_total!J103</f>
        <v>0</v>
      </c>
      <c r="F929" s="40">
        <f ca="1">schedule3_total!K103</f>
        <v>0</v>
      </c>
      <c r="G929" s="40">
        <f ca="1">SUM(schedule3_total!L103:S103)</f>
        <v>0</v>
      </c>
      <c r="H929" s="40">
        <f ca="1">schedule3_total!T103</f>
        <v>0</v>
      </c>
      <c r="I929" s="40">
        <f ca="1">SUM(schedule3_total!U103:V103)</f>
        <v>0</v>
      </c>
      <c r="J929" s="40">
        <f ca="1">schedule3_total!W103</f>
        <v>0</v>
      </c>
      <c r="K929" s="40">
        <f ca="1">schedule3_total!X103</f>
        <v>0</v>
      </c>
      <c r="L929" s="40">
        <f ca="1">schedule3_total!Y103</f>
        <v>0</v>
      </c>
      <c r="M929" s="40">
        <f ca="1">schedule3_total!Z103</f>
        <v>0</v>
      </c>
      <c r="N929" s="40">
        <f ca="1">schedule3_total!AA103</f>
        <v>0</v>
      </c>
      <c r="O929" s="40">
        <f ca="1">schedule3_total!AB103</f>
        <v>0</v>
      </c>
      <c r="P929" s="411"/>
      <c r="Q929" s="10"/>
      <c r="R929" s="10"/>
      <c r="S929" s="10"/>
      <c r="T929" s="11"/>
      <c r="U929" s="109"/>
      <c r="V929" s="11"/>
      <c r="W929" s="11"/>
      <c r="X929" s="11"/>
      <c r="Y929" s="11"/>
    </row>
    <row r="930" spans="1:25" ht="19.5" customHeight="1">
      <c r="A930" s="28">
        <v>930</v>
      </c>
      <c r="B930" s="350"/>
      <c r="C930" s="93">
        <v>3704</v>
      </c>
      <c r="D930" s="40" t="s">
        <v>86</v>
      </c>
      <c r="E930" s="40">
        <f ca="1">schedule3_total!J104</f>
        <v>564</v>
      </c>
      <c r="F930" s="40">
        <f ca="1">schedule3_total!K104</f>
        <v>0</v>
      </c>
      <c r="G930" s="40">
        <f ca="1">SUM(schedule3_total!L104:S104)</f>
        <v>0</v>
      </c>
      <c r="H930" s="40">
        <f ca="1">schedule3_total!T104</f>
        <v>0</v>
      </c>
      <c r="I930" s="40">
        <f ca="1">SUM(schedule3_total!U104:V104)</f>
        <v>0</v>
      </c>
      <c r="J930" s="40">
        <f ca="1">schedule3_total!W104</f>
        <v>0</v>
      </c>
      <c r="K930" s="40">
        <f ca="1">schedule3_total!X104</f>
        <v>0</v>
      </c>
      <c r="L930" s="40">
        <f ca="1">schedule3_total!Y104</f>
        <v>0</v>
      </c>
      <c r="M930" s="40">
        <f ca="1">schedule3_total!Z104</f>
        <v>0</v>
      </c>
      <c r="N930" s="40">
        <f ca="1">schedule3_total!AA104</f>
        <v>0</v>
      </c>
      <c r="O930" s="40">
        <f ca="1">schedule3_total!AB104</f>
        <v>564</v>
      </c>
      <c r="P930" s="411"/>
      <c r="Q930" s="10"/>
      <c r="R930" s="10"/>
      <c r="S930" s="10"/>
      <c r="T930" s="11"/>
      <c r="U930" s="109"/>
      <c r="V930" s="11"/>
      <c r="W930" s="11"/>
      <c r="X930" s="11"/>
      <c r="Y930" s="11"/>
    </row>
    <row r="931" spans="1:25" ht="19.5" customHeight="1">
      <c r="A931" s="28">
        <v>931</v>
      </c>
      <c r="B931" s="10"/>
      <c r="C931" s="93">
        <v>3705</v>
      </c>
      <c r="D931" s="95" t="s">
        <v>87</v>
      </c>
      <c r="E931" s="40">
        <f ca="1">schedule3_total!J105</f>
        <v>564</v>
      </c>
      <c r="F931" s="40">
        <f ca="1">schedule3_total!K105</f>
        <v>0</v>
      </c>
      <c r="G931" s="40">
        <f ca="1">SUM(schedule3_total!L105:S105)</f>
        <v>0</v>
      </c>
      <c r="H931" s="40">
        <f ca="1">schedule3_total!T105</f>
        <v>0</v>
      </c>
      <c r="I931" s="40">
        <f ca="1">SUM(schedule3_total!U105:V105)</f>
        <v>0</v>
      </c>
      <c r="J931" s="40">
        <f ca="1">schedule3_total!W105</f>
        <v>0</v>
      </c>
      <c r="K931" s="40">
        <f ca="1">schedule3_total!X105</f>
        <v>0</v>
      </c>
      <c r="L931" s="40">
        <f ca="1">schedule3_total!Y105</f>
        <v>0</v>
      </c>
      <c r="M931" s="40">
        <f ca="1">schedule3_total!Z105</f>
        <v>0</v>
      </c>
      <c r="N931" s="40">
        <f ca="1">schedule3_total!AA105</f>
        <v>0</v>
      </c>
      <c r="O931" s="40">
        <f ca="1">schedule3_total!AB105</f>
        <v>564</v>
      </c>
      <c r="P931" s="411"/>
      <c r="Q931" s="10"/>
      <c r="R931" s="10"/>
      <c r="S931" s="10"/>
      <c r="T931" s="11"/>
      <c r="U931" s="109"/>
      <c r="V931" s="11"/>
      <c r="W931" s="11"/>
      <c r="X931" s="11"/>
      <c r="Y931" s="11"/>
    </row>
    <row r="932" spans="1:25" ht="19.5" customHeight="1">
      <c r="A932" s="28"/>
      <c r="B932" s="10"/>
      <c r="C932" s="404"/>
      <c r="D932" s="405" t="s">
        <v>290</v>
      </c>
      <c r="E932" s="406"/>
      <c r="F932" s="406"/>
      <c r="G932" s="406"/>
      <c r="H932" s="406"/>
      <c r="I932" s="406"/>
      <c r="J932" s="406"/>
      <c r="K932" s="406"/>
      <c r="L932" s="406"/>
      <c r="M932" s="406"/>
      <c r="N932" s="406"/>
      <c r="O932" s="406"/>
      <c r="P932" s="28"/>
      <c r="Q932" s="10"/>
      <c r="R932" s="10"/>
      <c r="S932" s="10"/>
      <c r="T932" s="11"/>
      <c r="U932" s="109"/>
      <c r="V932" s="11"/>
      <c r="W932" s="11"/>
      <c r="X932" s="11"/>
      <c r="Y932" s="11"/>
    </row>
    <row r="933" spans="1:25" ht="19.5" customHeight="1">
      <c r="A933" s="28">
        <v>933</v>
      </c>
      <c r="B933" s="10"/>
      <c r="C933" s="93">
        <v>3706</v>
      </c>
      <c r="D933" s="40" t="s">
        <v>84</v>
      </c>
      <c r="E933" s="40">
        <f ca="1">schedule3_total!J107</f>
        <v>0</v>
      </c>
      <c r="F933" s="40">
        <f ca="1">schedule3_total!K107</f>
        <v>415</v>
      </c>
      <c r="G933" s="40">
        <f ca="1">SUM(schedule3_total!L107:S107)</f>
        <v>0</v>
      </c>
      <c r="H933" s="40">
        <f ca="1">schedule3_total!T107</f>
        <v>0</v>
      </c>
      <c r="I933" s="40">
        <f ca="1">SUM(schedule3_total!U107:V107)</f>
        <v>0</v>
      </c>
      <c r="J933" s="40">
        <f ca="1">schedule3_total!W107</f>
        <v>0</v>
      </c>
      <c r="K933" s="40">
        <f ca="1">schedule3_total!X107</f>
        <v>0</v>
      </c>
      <c r="L933" s="40">
        <f ca="1">schedule3_total!Y107</f>
        <v>0</v>
      </c>
      <c r="M933" s="40">
        <f ca="1">schedule3_total!Z107</f>
        <v>0</v>
      </c>
      <c r="N933" s="40">
        <f ca="1">schedule3_total!AA107</f>
        <v>0</v>
      </c>
      <c r="O933" s="40">
        <f ca="1">schedule3_total!AB107</f>
        <v>415</v>
      </c>
      <c r="P933" s="411"/>
      <c r="Q933" s="10"/>
      <c r="R933" s="10"/>
      <c r="S933" s="10"/>
      <c r="T933" s="11"/>
      <c r="U933" s="109"/>
      <c r="V933" s="11"/>
      <c r="W933" s="11"/>
      <c r="X933" s="11"/>
      <c r="Y933" s="11"/>
    </row>
    <row r="934" spans="1:25" ht="19.5" customHeight="1">
      <c r="A934" s="28">
        <v>934</v>
      </c>
      <c r="B934" s="10"/>
      <c r="C934" s="93">
        <v>3707</v>
      </c>
      <c r="D934" s="40" t="s">
        <v>85</v>
      </c>
      <c r="E934" s="40">
        <f ca="1">schedule3_total!J108</f>
        <v>0</v>
      </c>
      <c r="F934" s="40">
        <f ca="1">schedule3_total!K108</f>
        <v>0</v>
      </c>
      <c r="G934" s="40">
        <f ca="1">SUM(schedule3_total!L108:S108)</f>
        <v>0</v>
      </c>
      <c r="H934" s="40">
        <f ca="1">schedule3_total!T108</f>
        <v>0</v>
      </c>
      <c r="I934" s="40">
        <f ca="1">SUM(schedule3_total!U108:V108)</f>
        <v>0</v>
      </c>
      <c r="J934" s="40">
        <f ca="1">schedule3_total!W108</f>
        <v>0</v>
      </c>
      <c r="K934" s="40">
        <f ca="1">schedule3_total!X108</f>
        <v>0</v>
      </c>
      <c r="L934" s="40">
        <f ca="1">schedule3_total!Y108</f>
        <v>0</v>
      </c>
      <c r="M934" s="40">
        <f ca="1">schedule3_total!Z108</f>
        <v>18643</v>
      </c>
      <c r="N934" s="40">
        <f ca="1">schedule3_total!AA108</f>
        <v>0</v>
      </c>
      <c r="O934" s="40">
        <f ca="1">schedule3_total!AB108</f>
        <v>18643</v>
      </c>
      <c r="P934" s="28"/>
      <c r="Q934" s="10"/>
      <c r="R934" s="10"/>
      <c r="S934" s="10"/>
      <c r="T934" s="112"/>
      <c r="U934" s="109"/>
      <c r="V934" s="112"/>
      <c r="W934" s="112"/>
      <c r="X934" s="112"/>
      <c r="Y934" s="112"/>
    </row>
    <row r="935" spans="1:25" ht="19.5" customHeight="1">
      <c r="A935" s="28">
        <v>935</v>
      </c>
      <c r="B935" s="350"/>
      <c r="C935" s="93">
        <v>3708</v>
      </c>
      <c r="D935" s="40" t="s">
        <v>86</v>
      </c>
      <c r="E935" s="40">
        <f ca="1">schedule3_total!J109</f>
        <v>0</v>
      </c>
      <c r="F935" s="40">
        <f ca="1">schedule3_total!K109</f>
        <v>0</v>
      </c>
      <c r="G935" s="40">
        <f ca="1">SUM(schedule3_total!L109:S109)</f>
        <v>0</v>
      </c>
      <c r="H935" s="40">
        <f ca="1">schedule3_total!T109</f>
        <v>0</v>
      </c>
      <c r="I935" s="40">
        <f ca="1">SUM(schedule3_total!U109:V109)</f>
        <v>0</v>
      </c>
      <c r="J935" s="40">
        <f ca="1">schedule3_total!W109</f>
        <v>0</v>
      </c>
      <c r="K935" s="40">
        <f ca="1">schedule3_total!X109</f>
        <v>0</v>
      </c>
      <c r="L935" s="40">
        <f ca="1">schedule3_total!Y109</f>
        <v>0</v>
      </c>
      <c r="M935" s="40">
        <f ca="1">schedule3_total!Z109</f>
        <v>69928</v>
      </c>
      <c r="N935" s="40">
        <f ca="1">schedule3_total!AA109</f>
        <v>0</v>
      </c>
      <c r="O935" s="40">
        <f ca="1">schedule3_total!AB109</f>
        <v>69928</v>
      </c>
      <c r="P935" s="411"/>
      <c r="Q935" s="10"/>
      <c r="R935" s="10"/>
      <c r="S935" s="10"/>
      <c r="T935" s="112"/>
      <c r="U935" s="109"/>
      <c r="V935" s="112"/>
      <c r="W935" s="112"/>
      <c r="X935" s="112"/>
      <c r="Y935" s="112"/>
    </row>
    <row r="936" spans="1:25" ht="19.5" customHeight="1">
      <c r="A936" s="28">
        <v>936</v>
      </c>
      <c r="B936" s="350"/>
      <c r="C936" s="93">
        <v>3709</v>
      </c>
      <c r="D936" s="95" t="s">
        <v>87</v>
      </c>
      <c r="E936" s="40">
        <f ca="1">schedule3_total!J110</f>
        <v>0</v>
      </c>
      <c r="F936" s="40">
        <f ca="1">schedule3_total!K110</f>
        <v>415</v>
      </c>
      <c r="G936" s="40">
        <f ca="1">SUM(schedule3_total!L110:S110)</f>
        <v>0</v>
      </c>
      <c r="H936" s="40">
        <f ca="1">schedule3_total!T110</f>
        <v>0</v>
      </c>
      <c r="I936" s="40">
        <f ca="1">SUM(schedule3_total!U110:V110)</f>
        <v>0</v>
      </c>
      <c r="J936" s="40">
        <f ca="1">schedule3_total!W110</f>
        <v>0</v>
      </c>
      <c r="K936" s="40">
        <f ca="1">schedule3_total!X110</f>
        <v>0</v>
      </c>
      <c r="L936" s="40">
        <f ca="1">schedule3_total!Y110</f>
        <v>0</v>
      </c>
      <c r="M936" s="40">
        <f ca="1">schedule3_total!Z110</f>
        <v>88571</v>
      </c>
      <c r="N936" s="40">
        <f ca="1">schedule3_total!AA110</f>
        <v>0</v>
      </c>
      <c r="O936" s="40">
        <f ca="1">schedule3_total!AB110</f>
        <v>88986</v>
      </c>
      <c r="P936" s="411"/>
      <c r="Q936" s="10"/>
      <c r="R936" s="10"/>
      <c r="S936" s="23"/>
      <c r="T936" s="112"/>
      <c r="U936" s="109"/>
      <c r="V936" s="112"/>
      <c r="W936" s="112"/>
      <c r="X936" s="112"/>
      <c r="Y936" s="112"/>
    </row>
    <row r="937" spans="1:25" ht="19.5" customHeight="1">
      <c r="A937" s="28"/>
      <c r="B937" s="10"/>
      <c r="C937" s="105"/>
      <c r="D937" s="23" t="s">
        <v>116</v>
      </c>
      <c r="E937" s="102"/>
      <c r="F937" s="102"/>
      <c r="G937" s="102"/>
      <c r="H937" s="102"/>
      <c r="I937" s="102"/>
      <c r="J937" s="102"/>
      <c r="K937" s="102"/>
      <c r="L937" s="102"/>
      <c r="M937" s="102"/>
      <c r="N937" s="102"/>
      <c r="O937" s="102"/>
      <c r="P937" s="28"/>
      <c r="Q937" s="23"/>
      <c r="R937" s="10"/>
      <c r="S937" s="23"/>
      <c r="T937" s="112"/>
      <c r="U937" s="109"/>
      <c r="V937" s="112"/>
      <c r="W937" s="112"/>
      <c r="X937" s="112"/>
      <c r="Y937" s="112"/>
    </row>
    <row r="938" spans="1:25" ht="19.5" customHeight="1">
      <c r="A938" s="28">
        <v>938</v>
      </c>
      <c r="B938" s="10"/>
      <c r="C938" s="93">
        <v>3711</v>
      </c>
      <c r="D938" s="40" t="s">
        <v>85</v>
      </c>
      <c r="E938" s="40">
        <f ca="1">schedule3_total!J112</f>
        <v>0</v>
      </c>
      <c r="F938" s="40">
        <f ca="1">schedule3_total!K112</f>
        <v>9367</v>
      </c>
      <c r="G938" s="40">
        <f ca="1">SUM(schedule3_total!L112:S112)</f>
        <v>0</v>
      </c>
      <c r="H938" s="40">
        <f ca="1">schedule3_total!T112</f>
        <v>0</v>
      </c>
      <c r="I938" s="40">
        <f ca="1">SUM(schedule3_total!U112:V112)</f>
        <v>0</v>
      </c>
      <c r="J938" s="40">
        <f ca="1">schedule3_total!W112</f>
        <v>12496</v>
      </c>
      <c r="K938" s="40">
        <f ca="1">schedule3_total!X112</f>
        <v>0</v>
      </c>
      <c r="L938" s="40">
        <f ca="1">schedule3_total!Y112</f>
        <v>0</v>
      </c>
      <c r="M938" s="40">
        <f ca="1">schedule3_total!Z112</f>
        <v>0</v>
      </c>
      <c r="N938" s="40">
        <f ca="1">schedule3_total!AA112</f>
        <v>0</v>
      </c>
      <c r="O938" s="40">
        <f ca="1">schedule3_total!AB112</f>
        <v>21863</v>
      </c>
      <c r="P938" s="411"/>
      <c r="Q938" s="23"/>
      <c r="R938" s="10"/>
      <c r="S938" s="23"/>
      <c r="T938" s="112"/>
      <c r="U938" s="109"/>
      <c r="V938" s="112"/>
      <c r="W938" s="112"/>
      <c r="X938" s="112"/>
      <c r="Y938" s="112"/>
    </row>
    <row r="939" spans="1:25" ht="19.5" customHeight="1">
      <c r="A939" s="28"/>
      <c r="B939" s="10"/>
      <c r="C939" s="105"/>
      <c r="D939" s="101" t="s">
        <v>117</v>
      </c>
      <c r="E939" s="102"/>
      <c r="F939" s="102"/>
      <c r="G939" s="102"/>
      <c r="H939" s="102"/>
      <c r="I939" s="102"/>
      <c r="J939" s="102"/>
      <c r="K939" s="102"/>
      <c r="L939" s="102"/>
      <c r="M939" s="102"/>
      <c r="N939" s="102"/>
      <c r="O939" s="102"/>
      <c r="P939" s="28"/>
      <c r="Q939" s="23"/>
      <c r="R939" s="10"/>
      <c r="S939" s="10"/>
      <c r="T939" s="11"/>
      <c r="U939" s="109"/>
      <c r="V939" s="11"/>
      <c r="W939" s="11"/>
      <c r="X939" s="11"/>
      <c r="Y939" s="11"/>
    </row>
    <row r="940" spans="1:25" ht="19.5" customHeight="1">
      <c r="A940" s="28">
        <v>940</v>
      </c>
      <c r="B940" s="350"/>
      <c r="C940" s="93">
        <v>3714</v>
      </c>
      <c r="D940" s="40" t="s">
        <v>84</v>
      </c>
      <c r="E940" s="40">
        <f ca="1">schedule3_total!J114</f>
        <v>0</v>
      </c>
      <c r="F940" s="40">
        <f ca="1">schedule3_total!K114</f>
        <v>0</v>
      </c>
      <c r="G940" s="40">
        <f ca="1">SUM(schedule3_total!L114:S114)</f>
        <v>0</v>
      </c>
      <c r="H940" s="40">
        <f ca="1">schedule3_total!T114</f>
        <v>0</v>
      </c>
      <c r="I940" s="40">
        <f ca="1">SUM(schedule3_total!U114:V114)</f>
        <v>0</v>
      </c>
      <c r="J940" s="40">
        <f ca="1">schedule3_total!W114</f>
        <v>0</v>
      </c>
      <c r="K940" s="40">
        <f ca="1">schedule3_total!X114</f>
        <v>0</v>
      </c>
      <c r="L940" s="40">
        <f ca="1">schedule3_total!Y114</f>
        <v>0</v>
      </c>
      <c r="M940" s="40">
        <f ca="1">schedule3_total!Z114</f>
        <v>0</v>
      </c>
      <c r="N940" s="40">
        <f ca="1">schedule3_total!AA114</f>
        <v>0</v>
      </c>
      <c r="O940" s="40">
        <f ca="1">schedule3_total!AB114</f>
        <v>0</v>
      </c>
      <c r="P940" s="411"/>
      <c r="Q940" s="10"/>
      <c r="R940" s="10"/>
      <c r="S940" s="10"/>
      <c r="T940" s="11"/>
      <c r="U940" s="109"/>
      <c r="V940" s="11"/>
      <c r="W940" s="11"/>
      <c r="X940" s="11"/>
      <c r="Y940" s="11"/>
    </row>
    <row r="941" spans="1:25" ht="19.5" customHeight="1">
      <c r="A941" s="28">
        <v>941</v>
      </c>
      <c r="B941" s="10"/>
      <c r="C941" s="93">
        <v>3715</v>
      </c>
      <c r="D941" s="40" t="s">
        <v>85</v>
      </c>
      <c r="E941" s="40">
        <f ca="1">schedule3_total!J115</f>
        <v>0</v>
      </c>
      <c r="F941" s="40">
        <f ca="1">schedule3_total!K115</f>
        <v>3747</v>
      </c>
      <c r="G941" s="40">
        <f ca="1">SUM(schedule3_total!L115:S115)</f>
        <v>53993</v>
      </c>
      <c r="H941" s="40">
        <f ca="1">schedule3_total!T115</f>
        <v>0</v>
      </c>
      <c r="I941" s="40">
        <f ca="1">SUM(schedule3_total!U115:V115)</f>
        <v>199</v>
      </c>
      <c r="J941" s="40">
        <f ca="1">schedule3_total!W115</f>
        <v>0</v>
      </c>
      <c r="K941" s="40">
        <f ca="1">schedule3_total!X115</f>
        <v>0</v>
      </c>
      <c r="L941" s="40">
        <f ca="1">schedule3_total!Y115</f>
        <v>0</v>
      </c>
      <c r="M941" s="40">
        <f ca="1">schedule3_total!Z115</f>
        <v>0</v>
      </c>
      <c r="N941" s="40">
        <f ca="1">schedule3_total!AA115</f>
        <v>0</v>
      </c>
      <c r="O941" s="40">
        <f ca="1">schedule3_total!AB115</f>
        <v>125780</v>
      </c>
      <c r="P941" s="411"/>
      <c r="Q941" s="10"/>
      <c r="R941" s="10"/>
      <c r="S941" s="10"/>
      <c r="T941" s="11"/>
      <c r="U941" s="109"/>
      <c r="V941" s="11"/>
      <c r="W941" s="11"/>
      <c r="X941" s="11"/>
      <c r="Y941" s="11"/>
    </row>
    <row r="942" spans="1:25" ht="19.5" customHeight="1">
      <c r="A942" s="28">
        <v>942</v>
      </c>
      <c r="B942" s="10"/>
      <c r="C942" s="93">
        <v>3716</v>
      </c>
      <c r="D942" s="40" t="s">
        <v>86</v>
      </c>
      <c r="E942" s="40">
        <f ca="1">schedule3_total!J116</f>
        <v>0</v>
      </c>
      <c r="F942" s="40">
        <f ca="1">schedule3_total!K116</f>
        <v>0</v>
      </c>
      <c r="G942" s="40">
        <f ca="1">SUM(schedule3_total!L116:S116)</f>
        <v>10512</v>
      </c>
      <c r="H942" s="40">
        <f ca="1">schedule3_total!T116</f>
        <v>0</v>
      </c>
      <c r="I942" s="40">
        <f ca="1">SUM(schedule3_total!U116:V116)</f>
        <v>0</v>
      </c>
      <c r="J942" s="40">
        <f ca="1">schedule3_total!W116</f>
        <v>0</v>
      </c>
      <c r="K942" s="40">
        <f ca="1">schedule3_total!X116</f>
        <v>0</v>
      </c>
      <c r="L942" s="40">
        <f ca="1">schedule3_total!Y116</f>
        <v>0</v>
      </c>
      <c r="M942" s="40">
        <f ca="1">schedule3_total!Z116</f>
        <v>0</v>
      </c>
      <c r="N942" s="40">
        <f ca="1">schedule3_total!AA116</f>
        <v>0</v>
      </c>
      <c r="O942" s="40">
        <f ca="1">schedule3_total!AB116</f>
        <v>10512</v>
      </c>
      <c r="P942" s="28"/>
      <c r="Q942" s="10"/>
      <c r="R942" s="10"/>
      <c r="S942" s="10"/>
      <c r="T942" s="11"/>
      <c r="U942" s="109"/>
      <c r="V942" s="11"/>
      <c r="W942" s="11"/>
      <c r="X942" s="11"/>
      <c r="Y942" s="11"/>
    </row>
    <row r="943" spans="1:25" ht="19.5" customHeight="1">
      <c r="A943" s="28">
        <v>943</v>
      </c>
      <c r="B943" s="350"/>
      <c r="C943" s="93">
        <v>3719</v>
      </c>
      <c r="D943" s="95" t="s">
        <v>87</v>
      </c>
      <c r="E943" s="40">
        <f ca="1">schedule3_total!J117</f>
        <v>0</v>
      </c>
      <c r="F943" s="40">
        <f ca="1">schedule3_total!K117</f>
        <v>3747</v>
      </c>
      <c r="G943" s="40">
        <f ca="1">SUM(schedule3_total!L117:S117)</f>
        <v>64505</v>
      </c>
      <c r="H943" s="40">
        <f ca="1">schedule3_total!T117</f>
        <v>0</v>
      </c>
      <c r="I943" s="40">
        <f ca="1">SUM(schedule3_total!U117:V117)</f>
        <v>199</v>
      </c>
      <c r="J943" s="40">
        <f ca="1">schedule3_total!W117</f>
        <v>0</v>
      </c>
      <c r="K943" s="40">
        <f ca="1">schedule3_total!X117</f>
        <v>0</v>
      </c>
      <c r="L943" s="40">
        <f ca="1">schedule3_total!Y117</f>
        <v>0</v>
      </c>
      <c r="M943" s="40">
        <f ca="1">schedule3_total!Z117</f>
        <v>0</v>
      </c>
      <c r="N943" s="40">
        <f ca="1">schedule3_total!AA117</f>
        <v>0</v>
      </c>
      <c r="O943" s="40">
        <f ca="1">schedule3_total!AB117</f>
        <v>136292</v>
      </c>
      <c r="P943" s="411"/>
      <c r="Q943" s="10"/>
      <c r="R943" s="10"/>
      <c r="S943" s="10"/>
      <c r="T943" s="11"/>
      <c r="U943" s="109"/>
      <c r="V943" s="11"/>
      <c r="W943" s="11"/>
      <c r="X943" s="11"/>
      <c r="Y943" s="11"/>
    </row>
    <row r="944" spans="1:25" ht="19.5" customHeight="1">
      <c r="A944" s="28"/>
      <c r="B944" s="10"/>
      <c r="C944" s="105"/>
      <c r="D944" s="101" t="s">
        <v>118</v>
      </c>
      <c r="E944" s="102"/>
      <c r="F944" s="102"/>
      <c r="G944" s="102"/>
      <c r="H944" s="102"/>
      <c r="I944" s="102"/>
      <c r="J944" s="102"/>
      <c r="K944" s="102"/>
      <c r="L944" s="102"/>
      <c r="M944" s="102"/>
      <c r="N944" s="102"/>
      <c r="O944" s="102"/>
      <c r="P944" s="28"/>
      <c r="Q944" s="10"/>
      <c r="R944" s="10"/>
      <c r="S944" s="10"/>
      <c r="T944" s="11"/>
      <c r="U944" s="109"/>
      <c r="V944" s="11"/>
      <c r="W944" s="11"/>
      <c r="X944" s="11"/>
      <c r="Y944" s="11"/>
    </row>
    <row r="945" spans="1:25" ht="19.5" customHeight="1">
      <c r="A945" s="28">
        <v>945</v>
      </c>
      <c r="B945" s="350"/>
      <c r="C945" s="93">
        <v>3724</v>
      </c>
      <c r="D945" s="40" t="s">
        <v>84</v>
      </c>
      <c r="E945" s="40">
        <f ca="1">schedule3_total!J119</f>
        <v>0</v>
      </c>
      <c r="F945" s="40">
        <f ca="1">schedule3_total!K119</f>
        <v>0</v>
      </c>
      <c r="G945" s="40">
        <f ca="1">SUM(schedule3_total!L119:S119)</f>
        <v>0</v>
      </c>
      <c r="H945" s="40">
        <f ca="1">schedule3_total!T119</f>
        <v>0</v>
      </c>
      <c r="I945" s="40">
        <f ca="1">SUM(schedule3_total!U119:V119)</f>
        <v>0</v>
      </c>
      <c r="J945" s="40">
        <f ca="1">schedule3_total!W119</f>
        <v>0</v>
      </c>
      <c r="K945" s="40">
        <f ca="1">schedule3_total!X119</f>
        <v>0</v>
      </c>
      <c r="L945" s="40">
        <f ca="1">schedule3_total!Y119</f>
        <v>0</v>
      </c>
      <c r="M945" s="40">
        <f ca="1">schedule3_total!Z119</f>
        <v>0</v>
      </c>
      <c r="N945" s="40">
        <f ca="1">schedule3_total!AA119</f>
        <v>0</v>
      </c>
      <c r="O945" s="40">
        <f ca="1">schedule3_total!AB119</f>
        <v>0</v>
      </c>
      <c r="P945" s="411"/>
      <c r="Q945" s="10"/>
      <c r="R945" s="10"/>
      <c r="S945" s="10"/>
      <c r="T945" s="11"/>
      <c r="U945" s="109"/>
      <c r="V945" s="11"/>
      <c r="W945" s="11"/>
      <c r="X945" s="11"/>
      <c r="Y945" s="11"/>
    </row>
    <row r="946" spans="1:25" ht="19.5" customHeight="1">
      <c r="A946" s="28">
        <v>946</v>
      </c>
      <c r="B946" s="10"/>
      <c r="C946" s="93">
        <v>3725</v>
      </c>
      <c r="D946" s="40" t="s">
        <v>85</v>
      </c>
      <c r="E946" s="40">
        <f ca="1">schedule3_total!J120</f>
        <v>0</v>
      </c>
      <c r="F946" s="40">
        <f ca="1">schedule3_total!K120</f>
        <v>0</v>
      </c>
      <c r="G946" s="40">
        <f ca="1">SUM(schedule3_total!L120:S120)</f>
        <v>0</v>
      </c>
      <c r="H946" s="40">
        <f ca="1">schedule3_total!T120</f>
        <v>0</v>
      </c>
      <c r="I946" s="40">
        <f ca="1">SUM(schedule3_total!U120:V120)</f>
        <v>0</v>
      </c>
      <c r="J946" s="40">
        <f ca="1">schedule3_total!W120</f>
        <v>0</v>
      </c>
      <c r="K946" s="40">
        <f ca="1">schedule3_total!X120</f>
        <v>0</v>
      </c>
      <c r="L946" s="40">
        <f ca="1">schedule3_total!Y120</f>
        <v>0</v>
      </c>
      <c r="M946" s="40">
        <f ca="1">schedule3_total!Z120</f>
        <v>0</v>
      </c>
      <c r="N946" s="40">
        <f ca="1">schedule3_total!AA120</f>
        <v>0</v>
      </c>
      <c r="O946" s="40">
        <f ca="1">schedule3_total!AB120</f>
        <v>41758</v>
      </c>
      <c r="P946" s="411"/>
      <c r="Q946" s="10"/>
      <c r="R946" s="10"/>
      <c r="S946" s="10"/>
      <c r="T946" s="11"/>
      <c r="U946" s="109"/>
      <c r="V946" s="11"/>
      <c r="W946" s="11"/>
      <c r="X946" s="11"/>
      <c r="Y946" s="11"/>
    </row>
    <row r="947" spans="1:25" ht="19.5" customHeight="1">
      <c r="A947" s="28">
        <v>947</v>
      </c>
      <c r="B947" s="10"/>
      <c r="C947" s="93">
        <v>3726</v>
      </c>
      <c r="D947" s="40" t="s">
        <v>86</v>
      </c>
      <c r="E947" s="40">
        <f ca="1">schedule3_total!J121</f>
        <v>0</v>
      </c>
      <c r="F947" s="40">
        <f ca="1">schedule3_total!K121</f>
        <v>0</v>
      </c>
      <c r="G947" s="40">
        <f ca="1">SUM(schedule3_total!L121:S121)</f>
        <v>0</v>
      </c>
      <c r="H947" s="40">
        <f ca="1">schedule3_total!T121</f>
        <v>0</v>
      </c>
      <c r="I947" s="40">
        <f ca="1">SUM(schedule3_total!U121:V121)</f>
        <v>0</v>
      </c>
      <c r="J947" s="40">
        <f ca="1">schedule3_total!W121</f>
        <v>2764</v>
      </c>
      <c r="K947" s="40">
        <f ca="1">schedule3_total!X121</f>
        <v>0</v>
      </c>
      <c r="L947" s="40">
        <f ca="1">schedule3_total!Y121</f>
        <v>0</v>
      </c>
      <c r="M947" s="40">
        <f ca="1">schedule3_total!Z121</f>
        <v>0</v>
      </c>
      <c r="N947" s="40">
        <f ca="1">schedule3_total!AA121</f>
        <v>0</v>
      </c>
      <c r="O947" s="40">
        <f ca="1">schedule3_total!AB121</f>
        <v>2764</v>
      </c>
      <c r="P947" s="28"/>
      <c r="Q947" s="10"/>
      <c r="R947" s="10"/>
      <c r="S947" s="10"/>
      <c r="T947" s="11"/>
      <c r="U947" s="109"/>
      <c r="V947" s="11"/>
      <c r="W947" s="11"/>
      <c r="X947" s="11"/>
      <c r="Y947" s="11"/>
    </row>
    <row r="948" spans="1:25" ht="19.5" customHeight="1">
      <c r="A948" s="28">
        <v>948</v>
      </c>
      <c r="B948" s="350"/>
      <c r="C948" s="93">
        <v>3729</v>
      </c>
      <c r="D948" s="95" t="s">
        <v>87</v>
      </c>
      <c r="E948" s="40">
        <f ca="1">schedule3_total!J122</f>
        <v>0</v>
      </c>
      <c r="F948" s="40">
        <f ca="1">schedule3_total!K122</f>
        <v>0</v>
      </c>
      <c r="G948" s="40">
        <f ca="1">SUM(schedule3_total!L122:S122)</f>
        <v>0</v>
      </c>
      <c r="H948" s="40">
        <f ca="1">schedule3_total!T122</f>
        <v>0</v>
      </c>
      <c r="I948" s="40">
        <f ca="1">SUM(schedule3_total!U122:V122)</f>
        <v>0</v>
      </c>
      <c r="J948" s="40">
        <f ca="1">schedule3_total!W122</f>
        <v>2764</v>
      </c>
      <c r="K948" s="40">
        <f ca="1">schedule3_total!X122</f>
        <v>0</v>
      </c>
      <c r="L948" s="40">
        <f ca="1">schedule3_total!Y122</f>
        <v>0</v>
      </c>
      <c r="M948" s="40">
        <f ca="1">schedule3_total!Z122</f>
        <v>0</v>
      </c>
      <c r="N948" s="40">
        <f ca="1">schedule3_total!AA122</f>
        <v>0</v>
      </c>
      <c r="O948" s="40">
        <f ca="1">schedule3_total!AB122</f>
        <v>44522</v>
      </c>
      <c r="P948" s="411"/>
      <c r="Q948" s="10"/>
      <c r="R948" s="10"/>
      <c r="S948" s="10"/>
      <c r="T948" s="11"/>
      <c r="U948" s="109"/>
      <c r="V948" s="11"/>
      <c r="W948" s="11"/>
      <c r="X948" s="11"/>
      <c r="Y948" s="11"/>
    </row>
    <row r="949" spans="1:25" ht="19.5" customHeight="1">
      <c r="A949" s="28"/>
      <c r="B949" s="10"/>
      <c r="C949" s="105"/>
      <c r="D949" s="101" t="s">
        <v>119</v>
      </c>
      <c r="E949" s="102"/>
      <c r="F949" s="102"/>
      <c r="G949" s="102"/>
      <c r="H949" s="102"/>
      <c r="I949" s="102"/>
      <c r="J949" s="102"/>
      <c r="K949" s="102"/>
      <c r="L949" s="102"/>
      <c r="M949" s="102"/>
      <c r="N949" s="102"/>
      <c r="O949" s="102"/>
      <c r="P949" s="28"/>
      <c r="Q949" s="10"/>
      <c r="R949" s="10"/>
      <c r="S949" s="10"/>
      <c r="T949" s="11"/>
      <c r="U949" s="109"/>
      <c r="V949" s="11"/>
      <c r="W949" s="11"/>
      <c r="X949" s="11"/>
      <c r="Y949" s="11"/>
    </row>
    <row r="950" spans="1:25" ht="19.5" customHeight="1">
      <c r="A950" s="28">
        <v>950</v>
      </c>
      <c r="B950" s="350"/>
      <c r="C950" s="93">
        <v>3735</v>
      </c>
      <c r="D950" s="40" t="s">
        <v>85</v>
      </c>
      <c r="E950" s="40">
        <f ca="1">schedule3_total!J124</f>
        <v>0</v>
      </c>
      <c r="F950" s="40">
        <f ca="1">schedule3_total!K124</f>
        <v>1753</v>
      </c>
      <c r="G950" s="40">
        <f ca="1">SUM(schedule3_total!L124:S124)</f>
        <v>0</v>
      </c>
      <c r="H950" s="40">
        <f ca="1">schedule3_total!T124</f>
        <v>0</v>
      </c>
      <c r="I950" s="40">
        <f ca="1">SUM(schedule3_total!U124:V124)</f>
        <v>0</v>
      </c>
      <c r="J950" s="40">
        <f ca="1">schedule3_total!W124</f>
        <v>0</v>
      </c>
      <c r="K950" s="40">
        <f ca="1">schedule3_total!X124</f>
        <v>0</v>
      </c>
      <c r="L950" s="40">
        <f ca="1">schedule3_total!Y124</f>
        <v>0</v>
      </c>
      <c r="M950" s="40">
        <f ca="1">schedule3_total!Z124</f>
        <v>12859</v>
      </c>
      <c r="N950" s="40">
        <f ca="1">schedule3_total!AA124</f>
        <v>0</v>
      </c>
      <c r="O950" s="40">
        <f ca="1">schedule3_total!AB124</f>
        <v>66840</v>
      </c>
      <c r="P950" s="411"/>
      <c r="Q950" s="10"/>
      <c r="R950" s="10"/>
      <c r="S950" s="10"/>
      <c r="T950" s="11"/>
      <c r="U950" s="109"/>
      <c r="V950" s="11"/>
      <c r="W950" s="11"/>
      <c r="X950" s="11"/>
      <c r="Y950" s="11"/>
    </row>
    <row r="951" spans="1:25" ht="19.5" customHeight="1">
      <c r="A951" s="28"/>
      <c r="B951" s="10"/>
      <c r="C951" s="404"/>
      <c r="D951" s="405" t="s">
        <v>120</v>
      </c>
      <c r="E951" s="406"/>
      <c r="F951" s="406"/>
      <c r="G951" s="406"/>
      <c r="H951" s="406"/>
      <c r="I951" s="406"/>
      <c r="J951" s="406"/>
      <c r="K951" s="406"/>
      <c r="L951" s="406"/>
      <c r="M951" s="406"/>
      <c r="N951" s="406"/>
      <c r="O951" s="102"/>
      <c r="P951" s="28"/>
      <c r="Q951" s="10"/>
      <c r="R951" s="10"/>
      <c r="S951" s="10"/>
      <c r="T951" s="11"/>
      <c r="U951" s="109"/>
      <c r="V951" s="11"/>
      <c r="W951" s="11"/>
      <c r="X951" s="11"/>
      <c r="Y951" s="11"/>
    </row>
    <row r="952" spans="1:25" ht="19.5" customHeight="1">
      <c r="A952" s="28">
        <v>952</v>
      </c>
      <c r="B952" s="10"/>
      <c r="C952" s="93">
        <v>3740</v>
      </c>
      <c r="D952" s="40" t="s">
        <v>83</v>
      </c>
      <c r="E952" s="40">
        <f ca="1">schedule3_total!J126</f>
        <v>0</v>
      </c>
      <c r="F952" s="40">
        <f ca="1">schedule3_total!K126</f>
        <v>0</v>
      </c>
      <c r="G952" s="40">
        <f ca="1">SUM(schedule3_total!L126:S126)</f>
        <v>4836</v>
      </c>
      <c r="H952" s="40">
        <f ca="1">schedule3_total!T126</f>
        <v>0</v>
      </c>
      <c r="I952" s="40">
        <f ca="1">SUM(schedule3_total!U126:V126)</f>
        <v>0</v>
      </c>
      <c r="J952" s="40">
        <f ca="1">schedule3_total!W126</f>
        <v>0</v>
      </c>
      <c r="K952" s="40">
        <f ca="1">schedule3_total!X126</f>
        <v>0</v>
      </c>
      <c r="L952" s="40">
        <f ca="1">schedule3_total!Y126</f>
        <v>0</v>
      </c>
      <c r="M952" s="40">
        <f ca="1">schedule3_total!Z126</f>
        <v>0</v>
      </c>
      <c r="N952" s="40">
        <f ca="1">schedule3_total!AA126</f>
        <v>0</v>
      </c>
      <c r="O952" s="40">
        <f ca="1">schedule3_total!AB126</f>
        <v>4836</v>
      </c>
      <c r="P952" s="28"/>
      <c r="Q952" s="10"/>
      <c r="R952" s="10"/>
      <c r="S952" s="10"/>
      <c r="T952" s="11"/>
      <c r="U952" s="109"/>
      <c r="V952" s="11"/>
      <c r="W952" s="11"/>
      <c r="X952" s="11"/>
      <c r="Y952" s="11"/>
    </row>
    <row r="953" spans="1:25" ht="19.5" customHeight="1">
      <c r="A953" s="28">
        <v>953</v>
      </c>
      <c r="B953" s="10"/>
      <c r="C953" s="93">
        <v>3741</v>
      </c>
      <c r="D953" s="40" t="s">
        <v>84</v>
      </c>
      <c r="E953" s="40">
        <f ca="1">schedule3_total!J127</f>
        <v>0</v>
      </c>
      <c r="F953" s="40">
        <f ca="1">schedule3_total!K127</f>
        <v>0</v>
      </c>
      <c r="G953" s="40">
        <f ca="1">SUM(schedule3_total!L127:S127)</f>
        <v>0</v>
      </c>
      <c r="H953" s="40">
        <f ca="1">schedule3_total!T127</f>
        <v>0</v>
      </c>
      <c r="I953" s="40">
        <f ca="1">SUM(schedule3_total!U127:V127)</f>
        <v>0</v>
      </c>
      <c r="J953" s="40">
        <f ca="1">schedule3_total!W127</f>
        <v>0</v>
      </c>
      <c r="K953" s="40">
        <f ca="1">schedule3_total!X127</f>
        <v>0</v>
      </c>
      <c r="L953" s="40">
        <f ca="1">schedule3_total!Y127</f>
        <v>0</v>
      </c>
      <c r="M953" s="40">
        <f ca="1">schedule3_total!Z127</f>
        <v>0</v>
      </c>
      <c r="N953" s="40">
        <f ca="1">schedule3_total!AA127</f>
        <v>0</v>
      </c>
      <c r="O953" s="40">
        <f ca="1">schedule3_total!AB127</f>
        <v>4000</v>
      </c>
      <c r="P953" s="411"/>
      <c r="Q953" s="10"/>
      <c r="R953" s="10"/>
      <c r="S953" s="10"/>
      <c r="T953" s="11"/>
      <c r="U953" s="109"/>
      <c r="V953" s="11"/>
      <c r="W953" s="11"/>
      <c r="X953" s="11"/>
      <c r="Y953" s="11"/>
    </row>
    <row r="954" spans="1:25" ht="19.5" customHeight="1">
      <c r="A954" s="28">
        <v>954</v>
      </c>
      <c r="B954" s="10"/>
      <c r="C954" s="93">
        <v>3742</v>
      </c>
      <c r="D954" s="40" t="s">
        <v>85</v>
      </c>
      <c r="E954" s="40">
        <f ca="1">schedule3_total!J128</f>
        <v>0</v>
      </c>
      <c r="F954" s="40">
        <f ca="1">schedule3_total!K128</f>
        <v>0</v>
      </c>
      <c r="G954" s="40">
        <f ca="1">SUM(schedule3_total!L128:S128)</f>
        <v>56730</v>
      </c>
      <c r="H954" s="40">
        <f ca="1">schedule3_total!T128</f>
        <v>0</v>
      </c>
      <c r="I954" s="40">
        <f ca="1">SUM(schedule3_total!U128:V128)</f>
        <v>0</v>
      </c>
      <c r="J954" s="40">
        <f ca="1">schedule3_total!W128</f>
        <v>0</v>
      </c>
      <c r="K954" s="40">
        <f ca="1">schedule3_total!X128</f>
        <v>0</v>
      </c>
      <c r="L954" s="40">
        <f ca="1">schedule3_total!Y128</f>
        <v>0</v>
      </c>
      <c r="M954" s="40">
        <f ca="1">schedule3_total!Z128</f>
        <v>0</v>
      </c>
      <c r="N954" s="40">
        <f ca="1">schedule3_total!AA128</f>
        <v>0</v>
      </c>
      <c r="O954" s="40">
        <f ca="1">schedule3_total!AB128</f>
        <v>65005</v>
      </c>
      <c r="P954" s="28"/>
      <c r="Q954" s="10"/>
      <c r="R954" s="10"/>
      <c r="S954" s="10"/>
      <c r="T954" s="11"/>
      <c r="U954" s="109"/>
      <c r="V954" s="11"/>
      <c r="W954" s="11"/>
      <c r="X954" s="11"/>
      <c r="Y954" s="11"/>
    </row>
    <row r="955" spans="1:25" ht="19.5" customHeight="1">
      <c r="A955" s="28">
        <v>955</v>
      </c>
      <c r="B955" s="350"/>
      <c r="C955" s="93">
        <v>3743</v>
      </c>
      <c r="D955" s="40" t="s">
        <v>86</v>
      </c>
      <c r="E955" s="40">
        <f ca="1">schedule3_total!J129</f>
        <v>0</v>
      </c>
      <c r="F955" s="40">
        <f ca="1">schedule3_total!K129</f>
        <v>420</v>
      </c>
      <c r="G955" s="40">
        <f ca="1">SUM(schedule3_total!L129:S129)</f>
        <v>0</v>
      </c>
      <c r="H955" s="40">
        <f ca="1">schedule3_total!T129</f>
        <v>0</v>
      </c>
      <c r="I955" s="40">
        <f ca="1">SUM(schedule3_total!U129:V129)</f>
        <v>0</v>
      </c>
      <c r="J955" s="40">
        <f ca="1">schedule3_total!W129</f>
        <v>0</v>
      </c>
      <c r="K955" s="40">
        <f ca="1">schedule3_total!X129</f>
        <v>0</v>
      </c>
      <c r="L955" s="40">
        <f ca="1">schedule3_total!Y129</f>
        <v>20751</v>
      </c>
      <c r="M955" s="40">
        <f ca="1">schedule3_total!Z129</f>
        <v>0</v>
      </c>
      <c r="N955" s="40">
        <f ca="1">schedule3_total!AA129</f>
        <v>0</v>
      </c>
      <c r="O955" s="40">
        <f ca="1">schedule3_total!AB129</f>
        <v>24736</v>
      </c>
      <c r="P955" s="411"/>
      <c r="Q955" s="10"/>
      <c r="R955" s="10"/>
      <c r="S955" s="10"/>
      <c r="T955" s="11"/>
      <c r="U955" s="109"/>
      <c r="V955" s="11"/>
      <c r="W955" s="11"/>
      <c r="X955" s="11"/>
      <c r="Y955" s="11"/>
    </row>
    <row r="956" spans="1:25" ht="19.5" customHeight="1">
      <c r="A956" s="28">
        <v>956</v>
      </c>
      <c r="B956" s="350"/>
      <c r="C956" s="93">
        <v>3744</v>
      </c>
      <c r="D956" s="95" t="s">
        <v>87</v>
      </c>
      <c r="E956" s="40">
        <f ca="1">schedule3_total!J130</f>
        <v>0</v>
      </c>
      <c r="F956" s="40">
        <f ca="1">schedule3_total!K130</f>
        <v>420</v>
      </c>
      <c r="G956" s="40">
        <f ca="1">SUM(schedule3_total!L130:S130)</f>
        <v>61566</v>
      </c>
      <c r="H956" s="40">
        <f ca="1">schedule3_total!T130</f>
        <v>0</v>
      </c>
      <c r="I956" s="40">
        <f ca="1">SUM(schedule3_total!U130:V130)</f>
        <v>0</v>
      </c>
      <c r="J956" s="40">
        <f ca="1">schedule3_total!W130</f>
        <v>0</v>
      </c>
      <c r="K956" s="40">
        <f ca="1">schedule3_total!X130</f>
        <v>0</v>
      </c>
      <c r="L956" s="40">
        <f ca="1">schedule3_total!Y130</f>
        <v>20751</v>
      </c>
      <c r="M956" s="40">
        <f ca="1">schedule3_total!Z130</f>
        <v>0</v>
      </c>
      <c r="N956" s="40">
        <f ca="1">schedule3_total!AA130</f>
        <v>0</v>
      </c>
      <c r="O956" s="40">
        <f ca="1">schedule3_total!AB130</f>
        <v>98577</v>
      </c>
      <c r="P956" s="411"/>
      <c r="Q956" s="10"/>
      <c r="R956" s="10"/>
      <c r="S956" s="10"/>
      <c r="T956" s="11"/>
      <c r="U956" s="109"/>
      <c r="V956" s="11"/>
      <c r="W956" s="11"/>
      <c r="X956" s="11"/>
      <c r="Y956" s="11"/>
    </row>
    <row r="957" spans="1:25" ht="19.5" customHeight="1">
      <c r="A957" s="28"/>
      <c r="B957" s="10"/>
      <c r="C957" s="105"/>
      <c r="D957" s="23" t="s">
        <v>121</v>
      </c>
      <c r="E957" s="102"/>
      <c r="F957" s="102"/>
      <c r="G957" s="102"/>
      <c r="H957" s="102"/>
      <c r="I957" s="102"/>
      <c r="J957" s="102"/>
      <c r="K957" s="102"/>
      <c r="L957" s="102"/>
      <c r="M957" s="102"/>
      <c r="N957" s="102"/>
      <c r="O957" s="102"/>
      <c r="P957" s="28"/>
      <c r="Q957" s="10"/>
      <c r="R957" s="10"/>
      <c r="S957" s="10"/>
      <c r="T957" s="11"/>
      <c r="U957" s="109"/>
      <c r="V957" s="11"/>
      <c r="W957" s="11"/>
      <c r="X957" s="11"/>
      <c r="Y957" s="11"/>
    </row>
    <row r="958" spans="1:25" ht="19.5" customHeight="1">
      <c r="A958" s="28">
        <v>958</v>
      </c>
      <c r="B958" s="350"/>
      <c r="C958" s="93">
        <v>3745</v>
      </c>
      <c r="D958" s="40" t="s">
        <v>84</v>
      </c>
      <c r="E958" s="40">
        <f ca="1">schedule3_total!J132</f>
        <v>0</v>
      </c>
      <c r="F958" s="40">
        <f ca="1">schedule3_total!K132</f>
        <v>0</v>
      </c>
      <c r="G958" s="40">
        <f ca="1">SUM(schedule3_total!L132:S132)</f>
        <v>0</v>
      </c>
      <c r="H958" s="40">
        <f ca="1">schedule3_total!T132</f>
        <v>0</v>
      </c>
      <c r="I958" s="40">
        <f ca="1">SUM(schedule3_total!U132:V132)</f>
        <v>0</v>
      </c>
      <c r="J958" s="40">
        <f ca="1">schedule3_total!W132</f>
        <v>0</v>
      </c>
      <c r="K958" s="40">
        <f ca="1">schedule3_total!X132</f>
        <v>0</v>
      </c>
      <c r="L958" s="40">
        <f ca="1">schedule3_total!Y132</f>
        <v>0</v>
      </c>
      <c r="M958" s="40">
        <f ca="1">schedule3_total!Z132</f>
        <v>0</v>
      </c>
      <c r="N958" s="40">
        <f ca="1">schedule3_total!AA132</f>
        <v>0</v>
      </c>
      <c r="O958" s="40">
        <f ca="1">schedule3_total!AB132</f>
        <v>31716</v>
      </c>
      <c r="P958" s="411"/>
      <c r="Q958" s="10"/>
      <c r="R958" s="10"/>
      <c r="S958" s="10"/>
      <c r="T958" s="11"/>
      <c r="U958" s="109"/>
      <c r="V958" s="11"/>
      <c r="W958" s="11"/>
      <c r="X958" s="11"/>
      <c r="Y958" s="11"/>
    </row>
    <row r="959" spans="1:25" ht="19.5" customHeight="1">
      <c r="A959" s="28">
        <v>959</v>
      </c>
      <c r="B959" s="350"/>
      <c r="C959" s="93">
        <v>3746</v>
      </c>
      <c r="D959" s="40" t="s">
        <v>85</v>
      </c>
      <c r="E959" s="40">
        <f ca="1">schedule3_total!J133</f>
        <v>0</v>
      </c>
      <c r="F959" s="40">
        <f ca="1">schedule3_total!K133</f>
        <v>0</v>
      </c>
      <c r="G959" s="40">
        <f ca="1">SUM(schedule3_total!L133:S133)</f>
        <v>0</v>
      </c>
      <c r="H959" s="40">
        <f ca="1">schedule3_total!T133</f>
        <v>0</v>
      </c>
      <c r="I959" s="40">
        <f ca="1">SUM(schedule3_total!U133:V133)</f>
        <v>0</v>
      </c>
      <c r="J959" s="40">
        <f ca="1">schedule3_total!W133</f>
        <v>0</v>
      </c>
      <c r="K959" s="40">
        <f ca="1">schedule3_total!X133</f>
        <v>0</v>
      </c>
      <c r="L959" s="40">
        <f ca="1">schedule3_total!Y133</f>
        <v>0</v>
      </c>
      <c r="M959" s="40">
        <f ca="1">schedule3_total!Z133</f>
        <v>0</v>
      </c>
      <c r="N959" s="40">
        <f ca="1">schedule3_total!AA133</f>
        <v>0</v>
      </c>
      <c r="O959" s="40">
        <f ca="1">schedule3_total!AB133</f>
        <v>8040</v>
      </c>
      <c r="P959" s="411"/>
      <c r="Q959" s="10"/>
      <c r="R959" s="10"/>
      <c r="S959" s="10"/>
      <c r="T959" s="11"/>
      <c r="U959" s="109"/>
      <c r="V959" s="11"/>
      <c r="W959" s="11"/>
      <c r="X959" s="11"/>
      <c r="Y959" s="11"/>
    </row>
    <row r="960" spans="1:25" ht="19.5" customHeight="1">
      <c r="A960" s="28">
        <v>960</v>
      </c>
      <c r="B960" s="350"/>
      <c r="C960" s="93">
        <v>3747</v>
      </c>
      <c r="D960" s="40" t="s">
        <v>86</v>
      </c>
      <c r="E960" s="40">
        <f ca="1">schedule3_total!J134</f>
        <v>0</v>
      </c>
      <c r="F960" s="40">
        <f ca="1">schedule3_total!K134</f>
        <v>0</v>
      </c>
      <c r="G960" s="40">
        <f ca="1">SUM(schedule3_total!L134:S134)</f>
        <v>0</v>
      </c>
      <c r="H960" s="40">
        <f ca="1">schedule3_total!T134</f>
        <v>0</v>
      </c>
      <c r="I960" s="40">
        <f ca="1">SUM(schedule3_total!U134:V134)</f>
        <v>0</v>
      </c>
      <c r="J960" s="40">
        <f ca="1">schedule3_total!W134</f>
        <v>0</v>
      </c>
      <c r="K960" s="40">
        <f ca="1">schedule3_total!X134</f>
        <v>0</v>
      </c>
      <c r="L960" s="40">
        <f ca="1">schedule3_total!Y134</f>
        <v>0</v>
      </c>
      <c r="M960" s="40">
        <f ca="1">schedule3_total!Z134</f>
        <v>0</v>
      </c>
      <c r="N960" s="40">
        <f ca="1">schedule3_total!AA134</f>
        <v>0</v>
      </c>
      <c r="O960" s="40">
        <f ca="1">schedule3_total!AB134</f>
        <v>0</v>
      </c>
      <c r="P960" s="28"/>
      <c r="Q960" s="10"/>
      <c r="R960" s="10"/>
      <c r="S960" s="10"/>
      <c r="T960" s="11"/>
      <c r="U960" s="109"/>
      <c r="V960" s="11"/>
      <c r="W960" s="11"/>
      <c r="X960" s="11"/>
      <c r="Y960" s="11"/>
    </row>
    <row r="961" spans="1:25" ht="19.5" customHeight="1">
      <c r="A961" s="28">
        <v>961</v>
      </c>
      <c r="B961" s="350"/>
      <c r="C961" s="93">
        <v>3748</v>
      </c>
      <c r="D961" s="95" t="s">
        <v>87</v>
      </c>
      <c r="E961" s="40">
        <f ca="1">schedule3_total!J135</f>
        <v>0</v>
      </c>
      <c r="F961" s="40">
        <f ca="1">schedule3_total!K135</f>
        <v>0</v>
      </c>
      <c r="G961" s="40">
        <f ca="1">SUM(schedule3_total!L135:S135)</f>
        <v>0</v>
      </c>
      <c r="H961" s="40">
        <f ca="1">schedule3_total!T135</f>
        <v>0</v>
      </c>
      <c r="I961" s="40">
        <f ca="1">SUM(schedule3_total!U135:V135)</f>
        <v>0</v>
      </c>
      <c r="J961" s="40">
        <f ca="1">schedule3_total!W135</f>
        <v>0</v>
      </c>
      <c r="K961" s="40">
        <f ca="1">schedule3_total!X135</f>
        <v>0</v>
      </c>
      <c r="L961" s="40">
        <f ca="1">schedule3_total!Y135</f>
        <v>0</v>
      </c>
      <c r="M961" s="40">
        <f ca="1">schedule3_total!Z135</f>
        <v>0</v>
      </c>
      <c r="N961" s="40">
        <f ca="1">schedule3_total!AA135</f>
        <v>0</v>
      </c>
      <c r="O961" s="40">
        <f ca="1">schedule3_total!AB135</f>
        <v>39756</v>
      </c>
      <c r="P961" s="411"/>
      <c r="Q961" s="10"/>
      <c r="R961" s="10"/>
      <c r="S961" s="10"/>
      <c r="T961" s="11"/>
      <c r="U961" s="109"/>
      <c r="V961" s="11"/>
      <c r="W961" s="11"/>
      <c r="X961" s="11"/>
      <c r="Y961" s="11"/>
    </row>
    <row r="962" spans="1:25" ht="19.5" customHeight="1">
      <c r="A962" s="28"/>
      <c r="B962" s="10"/>
      <c r="C962" s="105"/>
      <c r="D962" s="23" t="s">
        <v>122</v>
      </c>
      <c r="E962" s="102"/>
      <c r="F962" s="102"/>
      <c r="G962" s="102"/>
      <c r="H962" s="102"/>
      <c r="I962" s="102"/>
      <c r="J962" s="102"/>
      <c r="K962" s="102"/>
      <c r="L962" s="102"/>
      <c r="M962" s="102"/>
      <c r="N962" s="102"/>
      <c r="O962" s="102"/>
      <c r="P962" s="28"/>
      <c r="Q962" s="10"/>
      <c r="R962" s="10"/>
      <c r="S962" s="10"/>
      <c r="T962" s="11"/>
      <c r="U962" s="109"/>
      <c r="V962" s="11"/>
      <c r="W962" s="11"/>
      <c r="X962" s="11"/>
      <c r="Y962" s="11"/>
    </row>
    <row r="963" spans="1:25" ht="19.5" customHeight="1">
      <c r="A963" s="28">
        <v>963</v>
      </c>
      <c r="B963" s="350"/>
      <c r="C963" s="93">
        <v>3749</v>
      </c>
      <c r="D963" s="40" t="s">
        <v>84</v>
      </c>
      <c r="E963" s="40">
        <f ca="1">schedule3_total!J137</f>
        <v>0</v>
      </c>
      <c r="F963" s="40">
        <f ca="1">schedule3_total!K137</f>
        <v>0</v>
      </c>
      <c r="G963" s="40">
        <f ca="1">SUM(schedule3_total!L137:S137)</f>
        <v>0</v>
      </c>
      <c r="H963" s="40">
        <f ca="1">schedule3_total!T137</f>
        <v>0</v>
      </c>
      <c r="I963" s="40">
        <f ca="1">SUM(schedule3_total!U137:V137)</f>
        <v>0</v>
      </c>
      <c r="J963" s="40">
        <f ca="1">schedule3_total!W137</f>
        <v>0</v>
      </c>
      <c r="K963" s="40">
        <f ca="1">schedule3_total!X137</f>
        <v>0</v>
      </c>
      <c r="L963" s="40">
        <f ca="1">schedule3_total!Y137</f>
        <v>0</v>
      </c>
      <c r="M963" s="40">
        <f ca="1">schedule3_total!Z137</f>
        <v>0</v>
      </c>
      <c r="N963" s="40">
        <f ca="1">schedule3_total!AA137</f>
        <v>0</v>
      </c>
      <c r="O963" s="40">
        <f ca="1">schedule3_total!AB137</f>
        <v>0</v>
      </c>
      <c r="P963" s="411"/>
      <c r="Q963" s="10"/>
      <c r="R963" s="10"/>
      <c r="S963" s="10"/>
      <c r="T963" s="11"/>
      <c r="U963" s="109"/>
      <c r="V963" s="11"/>
      <c r="W963" s="11"/>
      <c r="X963" s="11"/>
      <c r="Y963" s="11"/>
    </row>
    <row r="964" spans="1:25" ht="19.5" customHeight="1">
      <c r="A964" s="28">
        <v>964</v>
      </c>
      <c r="B964" s="350"/>
      <c r="C964" s="93">
        <v>3750</v>
      </c>
      <c r="D964" s="40" t="s">
        <v>85</v>
      </c>
      <c r="E964" s="40">
        <f ca="1">schedule3_total!J138</f>
        <v>0</v>
      </c>
      <c r="F964" s="40">
        <f ca="1">schedule3_total!K138</f>
        <v>0</v>
      </c>
      <c r="G964" s="40">
        <f ca="1">SUM(schedule3_total!L138:S138)</f>
        <v>0</v>
      </c>
      <c r="H964" s="40">
        <f ca="1">schedule3_total!T138</f>
        <v>0</v>
      </c>
      <c r="I964" s="40">
        <f ca="1">SUM(schedule3_total!U138:V138)</f>
        <v>0</v>
      </c>
      <c r="J964" s="40">
        <f ca="1">schedule3_total!W138</f>
        <v>0</v>
      </c>
      <c r="K964" s="40">
        <f ca="1">schedule3_total!X138</f>
        <v>0</v>
      </c>
      <c r="L964" s="40">
        <f ca="1">schedule3_total!Y138</f>
        <v>0</v>
      </c>
      <c r="M964" s="40">
        <f ca="1">schedule3_total!Z138</f>
        <v>0</v>
      </c>
      <c r="N964" s="40">
        <f ca="1">schedule3_total!AA138</f>
        <v>0</v>
      </c>
      <c r="O964" s="40">
        <f ca="1">schedule3_total!AB138</f>
        <v>0</v>
      </c>
      <c r="P964" s="411"/>
      <c r="Q964" s="10"/>
      <c r="R964" s="10"/>
      <c r="S964" s="10"/>
      <c r="T964" s="11"/>
      <c r="U964" s="109"/>
      <c r="V964" s="11"/>
      <c r="W964" s="11"/>
      <c r="X964" s="11"/>
      <c r="Y964" s="11"/>
    </row>
    <row r="965" spans="1:25" ht="19.5" customHeight="1">
      <c r="A965" s="28">
        <v>965</v>
      </c>
      <c r="B965" s="350"/>
      <c r="C965" s="93">
        <v>3751</v>
      </c>
      <c r="D965" s="40" t="s">
        <v>86</v>
      </c>
      <c r="E965" s="40">
        <f ca="1">schedule3_total!J139</f>
        <v>0</v>
      </c>
      <c r="F965" s="40">
        <f ca="1">schedule3_total!K139</f>
        <v>0</v>
      </c>
      <c r="G965" s="40">
        <f ca="1">SUM(schedule3_total!L139:S139)</f>
        <v>0</v>
      </c>
      <c r="H965" s="40">
        <f ca="1">schedule3_total!T139</f>
        <v>0</v>
      </c>
      <c r="I965" s="40">
        <f ca="1">SUM(schedule3_total!U139:V139)</f>
        <v>0</v>
      </c>
      <c r="J965" s="40">
        <f ca="1">schedule3_total!W139</f>
        <v>0</v>
      </c>
      <c r="K965" s="40">
        <f ca="1">schedule3_total!X139</f>
        <v>0</v>
      </c>
      <c r="L965" s="40">
        <f ca="1">schedule3_total!Y139</f>
        <v>0</v>
      </c>
      <c r="M965" s="40">
        <f ca="1">schedule3_total!Z139</f>
        <v>0</v>
      </c>
      <c r="N965" s="40">
        <f ca="1">schedule3_total!AA139</f>
        <v>0</v>
      </c>
      <c r="O965" s="40">
        <f ca="1">schedule3_total!AB139</f>
        <v>0</v>
      </c>
      <c r="P965" s="28"/>
      <c r="Q965" s="10"/>
      <c r="R965" s="10"/>
      <c r="S965" s="10"/>
      <c r="T965" s="11"/>
      <c r="U965" s="109"/>
      <c r="V965" s="11"/>
      <c r="W965" s="11"/>
      <c r="X965" s="11"/>
      <c r="Y965" s="11"/>
    </row>
    <row r="966" spans="1:25" ht="19.5" customHeight="1">
      <c r="A966" s="28">
        <v>966</v>
      </c>
      <c r="B966" s="350"/>
      <c r="C966" s="93">
        <v>3752</v>
      </c>
      <c r="D966" s="95" t="s">
        <v>87</v>
      </c>
      <c r="E966" s="40">
        <f ca="1">schedule3_total!J140</f>
        <v>0</v>
      </c>
      <c r="F966" s="40">
        <f ca="1">schedule3_total!K140</f>
        <v>0</v>
      </c>
      <c r="G966" s="40">
        <f ca="1">SUM(schedule3_total!L140:S140)</f>
        <v>0</v>
      </c>
      <c r="H966" s="40">
        <f ca="1">schedule3_total!T140</f>
        <v>0</v>
      </c>
      <c r="I966" s="40">
        <f ca="1">SUM(schedule3_total!U140:V140)</f>
        <v>0</v>
      </c>
      <c r="J966" s="40">
        <f ca="1">schedule3_total!W140</f>
        <v>0</v>
      </c>
      <c r="K966" s="40">
        <f ca="1">schedule3_total!X140</f>
        <v>0</v>
      </c>
      <c r="L966" s="40">
        <f ca="1">schedule3_total!Y140</f>
        <v>0</v>
      </c>
      <c r="M966" s="40">
        <f ca="1">schedule3_total!Z140</f>
        <v>0</v>
      </c>
      <c r="N966" s="40">
        <f ca="1">schedule3_total!AA140</f>
        <v>0</v>
      </c>
      <c r="O966" s="40">
        <f ca="1">schedule3_total!AB140</f>
        <v>0</v>
      </c>
      <c r="P966" s="411"/>
      <c r="Q966" s="10"/>
      <c r="R966" s="10"/>
      <c r="S966" s="10"/>
      <c r="T966" s="11"/>
      <c r="U966" s="109"/>
      <c r="V966" s="11"/>
      <c r="W966" s="11"/>
      <c r="X966" s="11"/>
      <c r="Y966" s="11"/>
    </row>
    <row r="967" spans="1:25" ht="19.5" customHeight="1">
      <c r="A967" s="28"/>
      <c r="B967" s="10"/>
      <c r="C967" s="105"/>
      <c r="D967" s="23" t="s">
        <v>123</v>
      </c>
      <c r="E967" s="102"/>
      <c r="F967" s="102"/>
      <c r="G967" s="102"/>
      <c r="H967" s="102"/>
      <c r="I967" s="102"/>
      <c r="J967" s="102"/>
      <c r="K967" s="102"/>
      <c r="L967" s="102"/>
      <c r="M967" s="102"/>
      <c r="N967" s="102"/>
      <c r="O967" s="102"/>
      <c r="P967" s="28"/>
      <c r="Q967" s="10"/>
      <c r="R967" s="10"/>
      <c r="S967" s="10"/>
      <c r="T967" s="11"/>
      <c r="U967" s="109"/>
      <c r="V967" s="11"/>
      <c r="W967" s="11"/>
      <c r="X967" s="11"/>
      <c r="Y967" s="11"/>
    </row>
    <row r="968" spans="1:25" ht="19.5" customHeight="1">
      <c r="A968" s="28">
        <v>968</v>
      </c>
      <c r="B968" s="350"/>
      <c r="C968" s="93">
        <v>3753</v>
      </c>
      <c r="D968" s="40" t="s">
        <v>84</v>
      </c>
      <c r="E968" s="40">
        <f ca="1">schedule3_total!J142</f>
        <v>0</v>
      </c>
      <c r="F968" s="40">
        <f ca="1">schedule3_total!K142</f>
        <v>0</v>
      </c>
      <c r="G968" s="40">
        <f ca="1">SUM(schedule3_total!L142:S142)</f>
        <v>0</v>
      </c>
      <c r="H968" s="40">
        <f ca="1">schedule3_total!T142</f>
        <v>0</v>
      </c>
      <c r="I968" s="40">
        <f ca="1">SUM(schedule3_total!U142:V142)</f>
        <v>0</v>
      </c>
      <c r="J968" s="40">
        <f ca="1">schedule3_total!W142</f>
        <v>0</v>
      </c>
      <c r="K968" s="40">
        <f ca="1">schedule3_total!X142</f>
        <v>0</v>
      </c>
      <c r="L968" s="40">
        <f ca="1">schedule3_total!Y142</f>
        <v>0</v>
      </c>
      <c r="M968" s="40">
        <f ca="1">schedule3_total!Z142</f>
        <v>0</v>
      </c>
      <c r="N968" s="40">
        <f ca="1">schedule3_total!AA142</f>
        <v>0</v>
      </c>
      <c r="O968" s="40">
        <f ca="1">schedule3_total!AB142</f>
        <v>2866</v>
      </c>
      <c r="P968" s="411"/>
      <c r="Q968" s="10"/>
      <c r="R968" s="10"/>
      <c r="S968" s="10"/>
      <c r="T968" s="11"/>
      <c r="U968" s="109"/>
      <c r="V968" s="11"/>
      <c r="W968" s="11"/>
      <c r="X968" s="11"/>
      <c r="Y968" s="11"/>
    </row>
    <row r="969" spans="1:25" ht="19.5" customHeight="1">
      <c r="A969" s="28">
        <v>969</v>
      </c>
      <c r="B969" s="350"/>
      <c r="C969" s="93">
        <v>3754</v>
      </c>
      <c r="D969" s="40" t="s">
        <v>85</v>
      </c>
      <c r="E969" s="40">
        <f ca="1">schedule3_total!J143</f>
        <v>0</v>
      </c>
      <c r="F969" s="40">
        <f ca="1">schedule3_total!K143</f>
        <v>0</v>
      </c>
      <c r="G969" s="40">
        <f ca="1">SUM(schedule3_total!L143:S143)</f>
        <v>0</v>
      </c>
      <c r="H969" s="40">
        <f ca="1">schedule3_total!T143</f>
        <v>0</v>
      </c>
      <c r="I969" s="40">
        <f ca="1">SUM(schedule3_total!U143:V143)</f>
        <v>0</v>
      </c>
      <c r="J969" s="40">
        <f ca="1">schedule3_total!W143</f>
        <v>0</v>
      </c>
      <c r="K969" s="40">
        <f ca="1">schedule3_total!X143</f>
        <v>0</v>
      </c>
      <c r="L969" s="40">
        <f ca="1">schedule3_total!Y143</f>
        <v>0</v>
      </c>
      <c r="M969" s="40">
        <f ca="1">schedule3_total!Z143</f>
        <v>0</v>
      </c>
      <c r="N969" s="40">
        <f ca="1">schedule3_total!AA143</f>
        <v>0</v>
      </c>
      <c r="O969" s="40">
        <f ca="1">schedule3_total!AB143</f>
        <v>0</v>
      </c>
      <c r="P969" s="411"/>
      <c r="Q969" s="10"/>
      <c r="R969" s="10"/>
      <c r="S969" s="10"/>
      <c r="T969" s="11"/>
      <c r="U969" s="109"/>
      <c r="V969" s="11"/>
      <c r="W969" s="11"/>
      <c r="X969" s="11"/>
      <c r="Y969" s="11"/>
    </row>
    <row r="970" spans="1:25" ht="19.5" customHeight="1">
      <c r="A970" s="28">
        <v>970</v>
      </c>
      <c r="B970" s="350"/>
      <c r="C970" s="93">
        <v>3755</v>
      </c>
      <c r="D970" s="40" t="s">
        <v>86</v>
      </c>
      <c r="E970" s="40">
        <f ca="1">schedule3_total!J144</f>
        <v>0</v>
      </c>
      <c r="F970" s="40">
        <f ca="1">schedule3_total!K144</f>
        <v>0</v>
      </c>
      <c r="G970" s="40">
        <f ca="1">SUM(schedule3_total!L144:S144)</f>
        <v>0</v>
      </c>
      <c r="H970" s="40">
        <f ca="1">schedule3_total!T144</f>
        <v>0</v>
      </c>
      <c r="I970" s="40">
        <f ca="1">SUM(schedule3_total!U144:V144)</f>
        <v>0</v>
      </c>
      <c r="J970" s="40">
        <f ca="1">schedule3_total!W144</f>
        <v>0</v>
      </c>
      <c r="K970" s="40">
        <f ca="1">schedule3_total!X144</f>
        <v>0</v>
      </c>
      <c r="L970" s="40">
        <f ca="1">schedule3_total!Y144</f>
        <v>0</v>
      </c>
      <c r="M970" s="40">
        <f ca="1">schedule3_total!Z144</f>
        <v>0</v>
      </c>
      <c r="N970" s="40">
        <f ca="1">schedule3_total!AA144</f>
        <v>0</v>
      </c>
      <c r="O970" s="40">
        <f ca="1">schedule3_total!AB144</f>
        <v>0</v>
      </c>
      <c r="P970" s="28"/>
      <c r="Q970" s="10"/>
      <c r="R970" s="10"/>
      <c r="S970" s="10"/>
      <c r="T970" s="11"/>
      <c r="U970" s="109"/>
      <c r="V970" s="11"/>
      <c r="W970" s="11"/>
      <c r="X970" s="11"/>
      <c r="Y970" s="11"/>
    </row>
    <row r="971" spans="1:25" ht="19.5" customHeight="1">
      <c r="A971" s="28">
        <v>971</v>
      </c>
      <c r="B971" s="350"/>
      <c r="C971" s="93">
        <v>3756</v>
      </c>
      <c r="D971" s="95" t="s">
        <v>87</v>
      </c>
      <c r="E971" s="40">
        <f ca="1">schedule3_total!J145</f>
        <v>0</v>
      </c>
      <c r="F971" s="40">
        <f ca="1">schedule3_total!K145</f>
        <v>0</v>
      </c>
      <c r="G971" s="40">
        <f ca="1">SUM(schedule3_total!L145:S145)</f>
        <v>0</v>
      </c>
      <c r="H971" s="40">
        <f ca="1">schedule3_total!T145</f>
        <v>0</v>
      </c>
      <c r="I971" s="40">
        <f ca="1">SUM(schedule3_total!U145:V145)</f>
        <v>0</v>
      </c>
      <c r="J971" s="40">
        <f ca="1">schedule3_total!W145</f>
        <v>0</v>
      </c>
      <c r="K971" s="40">
        <f ca="1">schedule3_total!X145</f>
        <v>0</v>
      </c>
      <c r="L971" s="40">
        <f ca="1">schedule3_total!Y145</f>
        <v>0</v>
      </c>
      <c r="M971" s="40">
        <f ca="1">schedule3_total!Z145</f>
        <v>0</v>
      </c>
      <c r="N971" s="40">
        <f ca="1">schedule3_total!AA145</f>
        <v>0</v>
      </c>
      <c r="O971" s="40">
        <f ca="1">schedule3_total!AB145</f>
        <v>2866</v>
      </c>
      <c r="P971" s="411"/>
      <c r="Q971" s="10"/>
      <c r="R971" s="10"/>
      <c r="S971" s="10"/>
      <c r="T971" s="11"/>
      <c r="U971" s="109"/>
      <c r="V971" s="11"/>
      <c r="W971" s="11"/>
      <c r="X971" s="11"/>
      <c r="Y971" s="11"/>
    </row>
    <row r="972" spans="1:25" ht="19.5" customHeight="1">
      <c r="A972" s="28"/>
      <c r="B972" s="10"/>
      <c r="C972" s="105"/>
      <c r="D972" s="101" t="s">
        <v>291</v>
      </c>
      <c r="E972" s="102"/>
      <c r="F972" s="102"/>
      <c r="G972" s="102"/>
      <c r="H972" s="102"/>
      <c r="I972" s="102"/>
      <c r="J972" s="102"/>
      <c r="K972" s="102"/>
      <c r="L972" s="102"/>
      <c r="M972" s="102"/>
      <c r="N972" s="102"/>
      <c r="O972" s="102"/>
      <c r="P972" s="28"/>
      <c r="Q972" s="10"/>
      <c r="R972" s="10"/>
      <c r="S972" s="10"/>
      <c r="T972" s="11"/>
      <c r="U972" s="109"/>
      <c r="V972" s="11"/>
      <c r="W972" s="11"/>
      <c r="X972" s="11"/>
      <c r="Y972" s="11"/>
    </row>
    <row r="973" spans="1:25" ht="19.5" customHeight="1">
      <c r="A973" s="28">
        <v>973</v>
      </c>
      <c r="B973" s="350"/>
      <c r="C973" s="93">
        <v>3761</v>
      </c>
      <c r="D973" s="40" t="s">
        <v>89</v>
      </c>
      <c r="E973" s="40">
        <f ca="1">schedule3_total!J147</f>
        <v>0</v>
      </c>
      <c r="F973" s="40">
        <f ca="1">schedule3_total!K147</f>
        <v>0</v>
      </c>
      <c r="G973" s="40">
        <f ca="1">SUM(schedule3_total!L147:S147)</f>
        <v>343521</v>
      </c>
      <c r="H973" s="40">
        <f ca="1">schedule3_total!T147</f>
        <v>0</v>
      </c>
      <c r="I973" s="40">
        <f ca="1">SUM(schedule3_total!U147:V147)</f>
        <v>0</v>
      </c>
      <c r="J973" s="40">
        <f ca="1">schedule3_total!W147</f>
        <v>0</v>
      </c>
      <c r="K973" s="40">
        <f ca="1">schedule3_total!X147</f>
        <v>0</v>
      </c>
      <c r="L973" s="40">
        <f ca="1">schedule3_total!Y147</f>
        <v>0</v>
      </c>
      <c r="M973" s="40">
        <f ca="1">schedule3_total!Z147</f>
        <v>0</v>
      </c>
      <c r="N973" s="40">
        <f ca="1">schedule3_total!AA147</f>
        <v>0</v>
      </c>
      <c r="O973" s="40">
        <f ca="1">schedule3_total!AB147</f>
        <v>858374</v>
      </c>
      <c r="P973" s="411"/>
      <c r="Q973" s="10"/>
      <c r="R973" s="10"/>
      <c r="S973" s="10"/>
      <c r="T973" s="11"/>
      <c r="U973" s="109"/>
      <c r="V973" s="11"/>
      <c r="W973" s="11"/>
      <c r="X973" s="11"/>
      <c r="Y973" s="11"/>
    </row>
    <row r="974" spans="1:25" ht="19.5" customHeight="1">
      <c r="A974" s="28">
        <v>974</v>
      </c>
      <c r="B974" s="10"/>
      <c r="C974" s="93">
        <v>3762</v>
      </c>
      <c r="D974" s="40" t="s">
        <v>82</v>
      </c>
      <c r="E974" s="40">
        <f ca="1">schedule3_total!J148</f>
        <v>0</v>
      </c>
      <c r="F974" s="40">
        <f ca="1">schedule3_total!K148</f>
        <v>0</v>
      </c>
      <c r="G974" s="40">
        <f ca="1">SUM(schedule3_total!L148:S148)</f>
        <v>0</v>
      </c>
      <c r="H974" s="40">
        <f ca="1">schedule3_total!T148</f>
        <v>0</v>
      </c>
      <c r="I974" s="40">
        <f ca="1">SUM(schedule3_total!U148:V148)</f>
        <v>0</v>
      </c>
      <c r="J974" s="40">
        <f ca="1">schedule3_total!W148</f>
        <v>0</v>
      </c>
      <c r="K974" s="40">
        <f ca="1">schedule3_total!X148</f>
        <v>0</v>
      </c>
      <c r="L974" s="40">
        <f ca="1">schedule3_total!Y148</f>
        <v>0</v>
      </c>
      <c r="M974" s="40">
        <f ca="1">schedule3_total!Z148</f>
        <v>0</v>
      </c>
      <c r="N974" s="40">
        <f ca="1">schedule3_total!AA148</f>
        <v>0</v>
      </c>
      <c r="O974" s="40">
        <f ca="1">schedule3_total!AB148</f>
        <v>38424</v>
      </c>
      <c r="P974" s="411"/>
      <c r="Q974" s="10"/>
      <c r="R974" s="10"/>
      <c r="S974" s="10"/>
      <c r="T974" s="11"/>
      <c r="U974" s="109"/>
      <c r="V974" s="11"/>
      <c r="W974" s="11"/>
      <c r="X974" s="11"/>
      <c r="Y974" s="11"/>
    </row>
    <row r="975" spans="1:25" ht="19.5" customHeight="1">
      <c r="A975" s="28">
        <v>975</v>
      </c>
      <c r="B975" s="10"/>
      <c r="C975" s="93">
        <v>3763</v>
      </c>
      <c r="D975" s="40" t="s">
        <v>83</v>
      </c>
      <c r="E975" s="40">
        <f ca="1">schedule3_total!J149</f>
        <v>0</v>
      </c>
      <c r="F975" s="40">
        <f ca="1">schedule3_total!K149</f>
        <v>0</v>
      </c>
      <c r="G975" s="40">
        <f ca="1">SUM(schedule3_total!L149:S149)</f>
        <v>0</v>
      </c>
      <c r="H975" s="40">
        <f ca="1">schedule3_total!T149</f>
        <v>0</v>
      </c>
      <c r="I975" s="40">
        <f ca="1">SUM(schedule3_total!U149:V149)</f>
        <v>0</v>
      </c>
      <c r="J975" s="40">
        <f ca="1">schedule3_total!W149</f>
        <v>0</v>
      </c>
      <c r="K975" s="40">
        <f ca="1">schedule3_total!X149</f>
        <v>0</v>
      </c>
      <c r="L975" s="40">
        <f ca="1">schedule3_total!Y149</f>
        <v>0</v>
      </c>
      <c r="M975" s="40">
        <f ca="1">schedule3_total!Z149</f>
        <v>0</v>
      </c>
      <c r="N975" s="40">
        <f ca="1">schedule3_total!AA149</f>
        <v>0</v>
      </c>
      <c r="O975" s="40">
        <f ca="1">schedule3_total!AB149</f>
        <v>0</v>
      </c>
      <c r="P975" s="28"/>
      <c r="Q975" s="10"/>
      <c r="R975" s="10"/>
      <c r="S975" s="10"/>
      <c r="T975" s="11"/>
      <c r="U975" s="109"/>
      <c r="V975" s="11"/>
      <c r="W975" s="11"/>
      <c r="X975" s="11"/>
      <c r="Y975" s="11"/>
    </row>
    <row r="976" spans="1:25" ht="19.5" customHeight="1">
      <c r="A976" s="28">
        <v>976</v>
      </c>
      <c r="B976" s="350"/>
      <c r="C976" s="93">
        <v>3764</v>
      </c>
      <c r="D976" s="40" t="s">
        <v>84</v>
      </c>
      <c r="E976" s="40">
        <f ca="1">schedule3_total!J150</f>
        <v>0</v>
      </c>
      <c r="F976" s="40">
        <f ca="1">schedule3_total!K150</f>
        <v>0</v>
      </c>
      <c r="G976" s="40">
        <f ca="1">SUM(schedule3_total!L150:S150)</f>
        <v>0</v>
      </c>
      <c r="H976" s="40">
        <f ca="1">schedule3_total!T150</f>
        <v>0</v>
      </c>
      <c r="I976" s="40">
        <f ca="1">SUM(schedule3_total!U150:V150)</f>
        <v>0</v>
      </c>
      <c r="J976" s="40">
        <f ca="1">schedule3_total!W150</f>
        <v>0</v>
      </c>
      <c r="K976" s="40">
        <f ca="1">schedule3_total!X150</f>
        <v>0</v>
      </c>
      <c r="L976" s="40">
        <f ca="1">schedule3_total!Y150</f>
        <v>0</v>
      </c>
      <c r="M976" s="40">
        <f ca="1">schedule3_total!Z150</f>
        <v>0</v>
      </c>
      <c r="N976" s="40">
        <f ca="1">schedule3_total!AA150</f>
        <v>0</v>
      </c>
      <c r="O976" s="40">
        <f ca="1">schedule3_total!AB150</f>
        <v>0</v>
      </c>
      <c r="P976" s="411"/>
      <c r="Q976" s="10"/>
      <c r="R976" s="10"/>
      <c r="S976" s="10"/>
      <c r="T976" s="11"/>
      <c r="U976" s="109"/>
      <c r="V976" s="11"/>
      <c r="W976" s="11"/>
      <c r="X976" s="11"/>
      <c r="Y976" s="11"/>
    </row>
    <row r="977" spans="1:25" ht="19.5" customHeight="1">
      <c r="A977" s="28">
        <v>977</v>
      </c>
      <c r="B977" s="350"/>
      <c r="C977" s="93">
        <v>3765</v>
      </c>
      <c r="D977" s="40" t="s">
        <v>85</v>
      </c>
      <c r="E977" s="40">
        <f ca="1">schedule3_total!J151</f>
        <v>0</v>
      </c>
      <c r="F977" s="40">
        <f ca="1">schedule3_total!K151</f>
        <v>0</v>
      </c>
      <c r="G977" s="40">
        <f ca="1">SUM(schedule3_total!L151:S151)</f>
        <v>0</v>
      </c>
      <c r="H977" s="40">
        <f ca="1">schedule3_total!T151</f>
        <v>0</v>
      </c>
      <c r="I977" s="40">
        <f ca="1">SUM(schedule3_total!U151:V151)</f>
        <v>0</v>
      </c>
      <c r="J977" s="40">
        <f ca="1">schedule3_total!W151</f>
        <v>0</v>
      </c>
      <c r="K977" s="40">
        <f ca="1">schedule3_total!X151</f>
        <v>0</v>
      </c>
      <c r="L977" s="40">
        <f ca="1">schedule3_total!Y151</f>
        <v>0</v>
      </c>
      <c r="M977" s="40">
        <f ca="1">schedule3_total!Z151</f>
        <v>0</v>
      </c>
      <c r="N977" s="40">
        <f ca="1">schedule3_total!AA151</f>
        <v>0</v>
      </c>
      <c r="O977" s="40">
        <f ca="1">schedule3_total!AB151</f>
        <v>6934</v>
      </c>
      <c r="P977" s="411"/>
      <c r="Q977" s="10"/>
      <c r="R977" s="10"/>
      <c r="S977" s="10"/>
      <c r="T977" s="11"/>
      <c r="U977" s="109"/>
      <c r="V977" s="11"/>
      <c r="W977" s="11"/>
      <c r="X977" s="11"/>
      <c r="Y977" s="11"/>
    </row>
    <row r="978" spans="1:25" ht="19.5" customHeight="1">
      <c r="A978" s="28">
        <v>978</v>
      </c>
      <c r="B978" s="350"/>
      <c r="C978" s="93">
        <v>3766</v>
      </c>
      <c r="D978" s="40" t="s">
        <v>86</v>
      </c>
      <c r="E978" s="40">
        <f ca="1">schedule3_total!J152</f>
        <v>0</v>
      </c>
      <c r="F978" s="40">
        <f ca="1">schedule3_total!K152</f>
        <v>0</v>
      </c>
      <c r="G978" s="40">
        <f ca="1">SUM(schedule3_total!L152:S152)</f>
        <v>0</v>
      </c>
      <c r="H978" s="40">
        <f ca="1">schedule3_total!T152</f>
        <v>0</v>
      </c>
      <c r="I978" s="40">
        <f ca="1">SUM(schedule3_total!U152:V152)</f>
        <v>0</v>
      </c>
      <c r="J978" s="40">
        <f ca="1">schedule3_total!W152</f>
        <v>0</v>
      </c>
      <c r="K978" s="40">
        <f ca="1">schedule3_total!X152</f>
        <v>0</v>
      </c>
      <c r="L978" s="40">
        <f ca="1">schedule3_total!Y152</f>
        <v>0</v>
      </c>
      <c r="M978" s="40">
        <f ca="1">schedule3_total!Z152</f>
        <v>0</v>
      </c>
      <c r="N978" s="40">
        <f ca="1">schedule3_total!AA152</f>
        <v>0</v>
      </c>
      <c r="O978" s="40">
        <f ca="1">schedule3_total!AB152</f>
        <v>12481</v>
      </c>
      <c r="P978" s="411"/>
      <c r="Q978" s="10"/>
      <c r="R978" s="10"/>
      <c r="S978" s="10"/>
      <c r="T978" s="11"/>
      <c r="U978" s="109"/>
      <c r="V978" s="11"/>
      <c r="W978" s="11"/>
      <c r="X978" s="11"/>
      <c r="Y978" s="11"/>
    </row>
    <row r="979" spans="1:25" ht="19.5" customHeight="1">
      <c r="A979" s="28">
        <v>979</v>
      </c>
      <c r="B979" s="350"/>
      <c r="C979" s="93">
        <v>3769</v>
      </c>
      <c r="D979" s="95" t="s">
        <v>87</v>
      </c>
      <c r="E979" s="40">
        <f ca="1">schedule3_total!J153</f>
        <v>0</v>
      </c>
      <c r="F979" s="40">
        <f ca="1">schedule3_total!K153</f>
        <v>0</v>
      </c>
      <c r="G979" s="40">
        <f ca="1">SUM(schedule3_total!L153:S153)</f>
        <v>343521</v>
      </c>
      <c r="H979" s="40">
        <f ca="1">schedule3_total!T153</f>
        <v>0</v>
      </c>
      <c r="I979" s="40">
        <f ca="1">SUM(schedule3_total!U153:V153)</f>
        <v>0</v>
      </c>
      <c r="J979" s="40">
        <f ca="1">schedule3_total!W153</f>
        <v>0</v>
      </c>
      <c r="K979" s="40">
        <f ca="1">schedule3_total!X153</f>
        <v>0</v>
      </c>
      <c r="L979" s="40">
        <f ca="1">schedule3_total!Y153</f>
        <v>0</v>
      </c>
      <c r="M979" s="40">
        <f ca="1">schedule3_total!Z153</f>
        <v>0</v>
      </c>
      <c r="N979" s="40">
        <f ca="1">schedule3_total!AA153</f>
        <v>0</v>
      </c>
      <c r="O979" s="40">
        <f ca="1">schedule3_total!AB153</f>
        <v>916213</v>
      </c>
      <c r="P979" s="411"/>
      <c r="Q979" s="10"/>
      <c r="R979" s="10"/>
      <c r="S979" s="10"/>
      <c r="T979" s="11"/>
      <c r="U979" s="109"/>
      <c r="V979" s="11"/>
      <c r="W979" s="11"/>
      <c r="X979" s="11"/>
      <c r="Y979" s="11"/>
    </row>
    <row r="980" spans="1:25" ht="19.5" customHeight="1">
      <c r="A980" s="28"/>
      <c r="B980" s="10"/>
      <c r="C980" s="105"/>
      <c r="D980" s="101" t="s">
        <v>125</v>
      </c>
      <c r="E980" s="102"/>
      <c r="F980" s="102"/>
      <c r="G980" s="102"/>
      <c r="H980" s="102"/>
      <c r="I980" s="102"/>
      <c r="J980" s="102"/>
      <c r="K980" s="102"/>
      <c r="L980" s="102"/>
      <c r="M980" s="102"/>
      <c r="N980" s="102"/>
      <c r="O980" s="102"/>
      <c r="P980" s="28"/>
      <c r="Q980" s="10"/>
      <c r="R980" s="10"/>
      <c r="S980" s="10"/>
      <c r="T980" s="11"/>
      <c r="U980" s="109"/>
      <c r="V980" s="11"/>
      <c r="W980" s="11"/>
      <c r="X980" s="11"/>
      <c r="Y980" s="11"/>
    </row>
    <row r="981" spans="1:25" ht="19.5" customHeight="1">
      <c r="A981" s="28">
        <v>981</v>
      </c>
      <c r="B981" s="350"/>
      <c r="C981" s="93">
        <v>3771</v>
      </c>
      <c r="D981" s="40" t="s">
        <v>89</v>
      </c>
      <c r="E981" s="40">
        <f ca="1">schedule3_total!J155</f>
        <v>0</v>
      </c>
      <c r="F981" s="40">
        <f ca="1">schedule3_total!K155</f>
        <v>0</v>
      </c>
      <c r="G981" s="40">
        <f ca="1">SUM(schedule3_total!L155:S155)</f>
        <v>0</v>
      </c>
      <c r="H981" s="40">
        <f ca="1">schedule3_total!T155</f>
        <v>0</v>
      </c>
      <c r="I981" s="40">
        <f ca="1">SUM(schedule3_total!U155:V155)</f>
        <v>0</v>
      </c>
      <c r="J981" s="40">
        <f ca="1">schedule3_total!W155</f>
        <v>0</v>
      </c>
      <c r="K981" s="40">
        <f ca="1">schedule3_total!X155</f>
        <v>0</v>
      </c>
      <c r="L981" s="40">
        <f ca="1">schedule3_total!Y155</f>
        <v>0</v>
      </c>
      <c r="M981" s="40">
        <f ca="1">schedule3_total!Z155</f>
        <v>0</v>
      </c>
      <c r="N981" s="40">
        <f ca="1">schedule3_total!AA155</f>
        <v>0</v>
      </c>
      <c r="O981" s="40">
        <f ca="1">schedule3_total!AB155</f>
        <v>0</v>
      </c>
      <c r="P981" s="411"/>
      <c r="Q981" s="10"/>
      <c r="R981" s="10"/>
      <c r="S981" s="10"/>
      <c r="T981" s="11"/>
      <c r="U981" s="109"/>
      <c r="V981" s="11"/>
      <c r="W981" s="11"/>
      <c r="X981" s="11"/>
      <c r="Y981" s="11"/>
    </row>
    <row r="982" spans="1:25" ht="19.5" customHeight="1">
      <c r="A982" s="28">
        <v>982</v>
      </c>
      <c r="B982" s="10"/>
      <c r="C982" s="93">
        <v>3772</v>
      </c>
      <c r="D982" s="40" t="s">
        <v>82</v>
      </c>
      <c r="E982" s="40">
        <f ca="1">schedule3_total!J156</f>
        <v>0</v>
      </c>
      <c r="F982" s="40">
        <f ca="1">schedule3_total!K156</f>
        <v>0</v>
      </c>
      <c r="G982" s="40">
        <f ca="1">SUM(schedule3_total!L156:S156)</f>
        <v>0</v>
      </c>
      <c r="H982" s="40">
        <f ca="1">schedule3_total!T156</f>
        <v>0</v>
      </c>
      <c r="I982" s="40">
        <f ca="1">SUM(schedule3_total!U156:V156)</f>
        <v>0</v>
      </c>
      <c r="J982" s="40">
        <f ca="1">schedule3_total!W156</f>
        <v>0</v>
      </c>
      <c r="K982" s="40">
        <f ca="1">schedule3_total!X156</f>
        <v>0</v>
      </c>
      <c r="L982" s="40">
        <f ca="1">schedule3_total!Y156</f>
        <v>0</v>
      </c>
      <c r="M982" s="40">
        <f ca="1">schedule3_total!Z156</f>
        <v>0</v>
      </c>
      <c r="N982" s="40">
        <f ca="1">schedule3_total!AA156</f>
        <v>0</v>
      </c>
      <c r="O982" s="40">
        <f ca="1">schedule3_total!AB156</f>
        <v>0</v>
      </c>
      <c r="P982" s="411"/>
      <c r="Q982" s="10"/>
      <c r="R982" s="10"/>
      <c r="S982" s="10"/>
      <c r="T982" s="11"/>
      <c r="U982" s="109"/>
      <c r="V982" s="11"/>
      <c r="W982" s="11"/>
      <c r="X982" s="11"/>
      <c r="Y982" s="11"/>
    </row>
    <row r="983" spans="1:25" ht="19.5" customHeight="1">
      <c r="A983" s="28">
        <v>983</v>
      </c>
      <c r="B983" s="10"/>
      <c r="C983" s="93">
        <v>3773</v>
      </c>
      <c r="D983" s="40" t="s">
        <v>83</v>
      </c>
      <c r="E983" s="40">
        <f ca="1">schedule3_total!J157</f>
        <v>0</v>
      </c>
      <c r="F983" s="40">
        <f ca="1">schedule3_total!K157</f>
        <v>0</v>
      </c>
      <c r="G983" s="40">
        <f ca="1">SUM(schedule3_total!L157:S157)</f>
        <v>0</v>
      </c>
      <c r="H983" s="40">
        <f ca="1">schedule3_total!T157</f>
        <v>0</v>
      </c>
      <c r="I983" s="40">
        <f ca="1">SUM(schedule3_total!U157:V157)</f>
        <v>0</v>
      </c>
      <c r="J983" s="40">
        <f ca="1">schedule3_total!W157</f>
        <v>0</v>
      </c>
      <c r="K983" s="40">
        <f ca="1">schedule3_total!X157</f>
        <v>0</v>
      </c>
      <c r="L983" s="40">
        <f ca="1">schedule3_total!Y157</f>
        <v>0</v>
      </c>
      <c r="M983" s="40">
        <f ca="1">schedule3_total!Z157</f>
        <v>0</v>
      </c>
      <c r="N983" s="40">
        <f ca="1">schedule3_total!AA157</f>
        <v>0</v>
      </c>
      <c r="O983" s="40">
        <f ca="1">schedule3_total!AB157</f>
        <v>0</v>
      </c>
      <c r="P983" s="28"/>
      <c r="Q983" s="10"/>
      <c r="R983" s="10"/>
      <c r="S983" s="10"/>
      <c r="T983" s="11"/>
      <c r="U983" s="109"/>
      <c r="V983" s="11"/>
      <c r="W983" s="11"/>
      <c r="X983" s="11"/>
      <c r="Y983" s="11"/>
    </row>
    <row r="984" spans="1:25" ht="19.5" customHeight="1">
      <c r="A984" s="28">
        <v>984</v>
      </c>
      <c r="B984" s="350"/>
      <c r="C984" s="93">
        <v>3774</v>
      </c>
      <c r="D984" s="40" t="s">
        <v>84</v>
      </c>
      <c r="E984" s="40">
        <f ca="1">schedule3_total!J158</f>
        <v>0</v>
      </c>
      <c r="F984" s="40">
        <f ca="1">schedule3_total!K158</f>
        <v>0</v>
      </c>
      <c r="G984" s="40">
        <f ca="1">SUM(schedule3_total!L158:S158)</f>
        <v>0</v>
      </c>
      <c r="H984" s="40">
        <f ca="1">schedule3_total!T158</f>
        <v>0</v>
      </c>
      <c r="I984" s="40">
        <f ca="1">SUM(schedule3_total!U158:V158)</f>
        <v>0</v>
      </c>
      <c r="J984" s="40">
        <f ca="1">schedule3_total!W158</f>
        <v>0</v>
      </c>
      <c r="K984" s="40">
        <f ca="1">schedule3_total!X158</f>
        <v>0</v>
      </c>
      <c r="L984" s="40">
        <f ca="1">schedule3_total!Y158</f>
        <v>0</v>
      </c>
      <c r="M984" s="40">
        <f ca="1">schedule3_total!Z158</f>
        <v>0</v>
      </c>
      <c r="N984" s="40">
        <f ca="1">schedule3_total!AA158</f>
        <v>0</v>
      </c>
      <c r="O984" s="40">
        <f ca="1">schedule3_total!AB158</f>
        <v>0</v>
      </c>
      <c r="P984" s="411"/>
      <c r="Q984" s="10"/>
      <c r="R984" s="10"/>
      <c r="S984" s="10"/>
      <c r="T984" s="11"/>
      <c r="U984" s="109"/>
      <c r="V984" s="11"/>
      <c r="W984" s="11"/>
      <c r="X984" s="11"/>
      <c r="Y984" s="11"/>
    </row>
    <row r="985" spans="1:25" ht="19.5" customHeight="1">
      <c r="A985" s="28">
        <v>985</v>
      </c>
      <c r="B985" s="350"/>
      <c r="C985" s="93">
        <v>3775</v>
      </c>
      <c r="D985" s="40" t="s">
        <v>85</v>
      </c>
      <c r="E985" s="40">
        <f ca="1">schedule3_total!J159</f>
        <v>0</v>
      </c>
      <c r="F985" s="40">
        <f ca="1">schedule3_total!K159</f>
        <v>0</v>
      </c>
      <c r="G985" s="40">
        <f ca="1">SUM(schedule3_total!L159:S159)</f>
        <v>0</v>
      </c>
      <c r="H985" s="40">
        <f ca="1">schedule3_total!T159</f>
        <v>0</v>
      </c>
      <c r="I985" s="40">
        <f ca="1">SUM(schedule3_total!U159:V159)</f>
        <v>0</v>
      </c>
      <c r="J985" s="40">
        <f ca="1">schedule3_total!W159</f>
        <v>0</v>
      </c>
      <c r="K985" s="40">
        <f ca="1">schedule3_total!X159</f>
        <v>0</v>
      </c>
      <c r="L985" s="40">
        <f ca="1">schedule3_total!Y159</f>
        <v>0</v>
      </c>
      <c r="M985" s="40">
        <f ca="1">schedule3_total!Z159</f>
        <v>0</v>
      </c>
      <c r="N985" s="40">
        <f ca="1">schedule3_total!AA159</f>
        <v>0</v>
      </c>
      <c r="O985" s="40">
        <f ca="1">schedule3_total!AB159</f>
        <v>0</v>
      </c>
      <c r="P985" s="411"/>
      <c r="Q985" s="10"/>
      <c r="R985" s="10"/>
      <c r="S985" s="10"/>
      <c r="T985" s="11"/>
      <c r="U985" s="109"/>
      <c r="V985" s="11"/>
      <c r="W985" s="11"/>
      <c r="X985" s="11"/>
      <c r="Y985" s="11"/>
    </row>
    <row r="986" spans="1:25" ht="19.5" customHeight="1">
      <c r="A986" s="28">
        <v>986</v>
      </c>
      <c r="B986" s="350"/>
      <c r="C986" s="93">
        <v>3776</v>
      </c>
      <c r="D986" s="40" t="s">
        <v>86</v>
      </c>
      <c r="E986" s="40">
        <f ca="1">schedule3_total!J160</f>
        <v>0</v>
      </c>
      <c r="F986" s="40">
        <f ca="1">schedule3_total!K160</f>
        <v>0</v>
      </c>
      <c r="G986" s="40">
        <f ca="1">SUM(schedule3_total!L160:S160)</f>
        <v>0</v>
      </c>
      <c r="H986" s="40">
        <f ca="1">schedule3_total!T160</f>
        <v>0</v>
      </c>
      <c r="I986" s="40">
        <f ca="1">SUM(schedule3_total!U160:V160)</f>
        <v>0</v>
      </c>
      <c r="J986" s="40">
        <f ca="1">schedule3_total!W160</f>
        <v>0</v>
      </c>
      <c r="K986" s="40">
        <f ca="1">schedule3_total!X160</f>
        <v>0</v>
      </c>
      <c r="L986" s="40">
        <f ca="1">schedule3_total!Y160</f>
        <v>0</v>
      </c>
      <c r="M986" s="40">
        <f ca="1">schedule3_total!Z160</f>
        <v>0</v>
      </c>
      <c r="N986" s="40">
        <f ca="1">schedule3_total!AA160</f>
        <v>0</v>
      </c>
      <c r="O986" s="40">
        <f ca="1">schedule3_total!AB160</f>
        <v>0</v>
      </c>
      <c r="P986" s="411"/>
      <c r="Q986" s="10"/>
      <c r="R986" s="10"/>
      <c r="S986" s="10"/>
      <c r="T986" s="11"/>
      <c r="U986" s="109"/>
      <c r="V986" s="11"/>
      <c r="W986" s="11"/>
      <c r="X986" s="11"/>
      <c r="Y986" s="11"/>
    </row>
    <row r="987" spans="1:25" ht="19.5" customHeight="1">
      <c r="A987" s="28">
        <v>987</v>
      </c>
      <c r="B987" s="350"/>
      <c r="C987" s="93">
        <v>3779</v>
      </c>
      <c r="D987" s="95" t="s">
        <v>87</v>
      </c>
      <c r="E987" s="40">
        <f ca="1">schedule3_total!J161</f>
        <v>0</v>
      </c>
      <c r="F987" s="40">
        <f ca="1">schedule3_total!K161</f>
        <v>0</v>
      </c>
      <c r="G987" s="40">
        <f ca="1">SUM(schedule3_total!L161:S161)</f>
        <v>0</v>
      </c>
      <c r="H987" s="40">
        <f ca="1">schedule3_total!T161</f>
        <v>0</v>
      </c>
      <c r="I987" s="40">
        <f ca="1">SUM(schedule3_total!U161:V161)</f>
        <v>0</v>
      </c>
      <c r="J987" s="40">
        <f ca="1">schedule3_total!W161</f>
        <v>0</v>
      </c>
      <c r="K987" s="40">
        <f ca="1">schedule3_total!X161</f>
        <v>0</v>
      </c>
      <c r="L987" s="40">
        <f ca="1">schedule3_total!Y161</f>
        <v>0</v>
      </c>
      <c r="M987" s="40">
        <f ca="1">schedule3_total!Z161</f>
        <v>0</v>
      </c>
      <c r="N987" s="40">
        <f ca="1">schedule3_total!AA161</f>
        <v>0</v>
      </c>
      <c r="O987" s="40">
        <f ca="1">schedule3_total!AB161</f>
        <v>0</v>
      </c>
      <c r="P987" s="411"/>
      <c r="Q987" s="10"/>
      <c r="R987" s="10"/>
      <c r="S987" s="10"/>
      <c r="T987" s="11"/>
      <c r="U987" s="109"/>
      <c r="V987" s="11"/>
      <c r="W987" s="11"/>
      <c r="X987" s="11"/>
      <c r="Y987" s="11"/>
    </row>
    <row r="988" spans="1:25" ht="19.5" customHeight="1">
      <c r="A988" s="28"/>
      <c r="B988" s="10"/>
      <c r="C988" s="105"/>
      <c r="D988" s="101" t="s">
        <v>126</v>
      </c>
      <c r="E988" s="102"/>
      <c r="F988" s="102"/>
      <c r="G988" s="102"/>
      <c r="H988" s="102"/>
      <c r="I988" s="102"/>
      <c r="J988" s="102"/>
      <c r="K988" s="102"/>
      <c r="L988" s="102"/>
      <c r="M988" s="102"/>
      <c r="N988" s="102"/>
      <c r="O988" s="102"/>
      <c r="P988" s="28"/>
      <c r="Q988" s="10"/>
      <c r="R988" s="10"/>
      <c r="S988" s="10"/>
      <c r="T988" s="11"/>
      <c r="U988" s="109"/>
      <c r="V988" s="11"/>
      <c r="W988" s="11"/>
      <c r="X988" s="11"/>
      <c r="Y988" s="11"/>
    </row>
    <row r="989" spans="1:25" ht="19.5" customHeight="1">
      <c r="A989" s="28">
        <v>989</v>
      </c>
      <c r="B989" s="350"/>
      <c r="C989" s="93">
        <v>3781</v>
      </c>
      <c r="D989" s="40" t="s">
        <v>89</v>
      </c>
      <c r="E989" s="40">
        <f ca="1">schedule3_total!J163</f>
        <v>0</v>
      </c>
      <c r="F989" s="40">
        <f ca="1">schedule3_total!K163</f>
        <v>0</v>
      </c>
      <c r="G989" s="40">
        <f ca="1">SUM(schedule3_total!L163:S163)</f>
        <v>0</v>
      </c>
      <c r="H989" s="40">
        <f ca="1">schedule3_total!T163</f>
        <v>0</v>
      </c>
      <c r="I989" s="40">
        <f ca="1">SUM(schedule3_total!U163:V163)</f>
        <v>0</v>
      </c>
      <c r="J989" s="40">
        <f ca="1">schedule3_total!W163</f>
        <v>0</v>
      </c>
      <c r="K989" s="40">
        <f ca="1">schedule3_total!X163</f>
        <v>0</v>
      </c>
      <c r="L989" s="40">
        <f ca="1">schedule3_total!Y163</f>
        <v>0</v>
      </c>
      <c r="M989" s="40">
        <f ca="1">schedule3_total!Z163</f>
        <v>0</v>
      </c>
      <c r="N989" s="40">
        <f ca="1">schedule3_total!AA163</f>
        <v>0</v>
      </c>
      <c r="O989" s="40">
        <f ca="1">schedule3_total!AB163</f>
        <v>164611</v>
      </c>
      <c r="P989" s="411"/>
      <c r="Q989" s="10"/>
      <c r="R989" s="10"/>
      <c r="S989" s="10"/>
      <c r="T989" s="11"/>
      <c r="U989" s="109"/>
      <c r="V989" s="11"/>
      <c r="W989" s="11"/>
      <c r="X989" s="11"/>
      <c r="Y989" s="11"/>
    </row>
    <row r="990" spans="1:25" ht="19.5" customHeight="1">
      <c r="A990" s="28">
        <v>990</v>
      </c>
      <c r="B990" s="10"/>
      <c r="C990" s="93">
        <v>3782</v>
      </c>
      <c r="D990" s="40" t="s">
        <v>82</v>
      </c>
      <c r="E990" s="40">
        <f ca="1">schedule3_total!J164</f>
        <v>0</v>
      </c>
      <c r="F990" s="40">
        <f ca="1">schedule3_total!K164</f>
        <v>0</v>
      </c>
      <c r="G990" s="40">
        <f ca="1">SUM(schedule3_total!L164:S164)</f>
        <v>0</v>
      </c>
      <c r="H990" s="40">
        <f ca="1">schedule3_total!T164</f>
        <v>0</v>
      </c>
      <c r="I990" s="40">
        <f ca="1">SUM(schedule3_total!U164:V164)</f>
        <v>0</v>
      </c>
      <c r="J990" s="40">
        <f ca="1">schedule3_total!W164</f>
        <v>0</v>
      </c>
      <c r="K990" s="40">
        <f ca="1">schedule3_total!X164</f>
        <v>0</v>
      </c>
      <c r="L990" s="40">
        <f ca="1">schedule3_total!Y164</f>
        <v>0</v>
      </c>
      <c r="M990" s="40">
        <f ca="1">schedule3_total!Z164</f>
        <v>0</v>
      </c>
      <c r="N990" s="40">
        <f ca="1">schedule3_total!AA164</f>
        <v>0</v>
      </c>
      <c r="O990" s="40">
        <f ca="1">schedule3_total!AB164</f>
        <v>0</v>
      </c>
      <c r="P990" s="411"/>
      <c r="Q990" s="10"/>
      <c r="R990" s="10"/>
      <c r="S990" s="10"/>
      <c r="T990" s="11"/>
      <c r="U990" s="109"/>
      <c r="V990" s="11"/>
      <c r="W990" s="11"/>
      <c r="X990" s="11"/>
      <c r="Y990" s="11"/>
    </row>
    <row r="991" spans="1:25" ht="19.5" customHeight="1">
      <c r="A991" s="28">
        <v>991</v>
      </c>
      <c r="B991" s="11"/>
      <c r="C991" s="93">
        <v>3783</v>
      </c>
      <c r="D991" s="40" t="s">
        <v>83</v>
      </c>
      <c r="E991" s="40">
        <f ca="1">schedule3_total!J165</f>
        <v>0</v>
      </c>
      <c r="F991" s="40">
        <f ca="1">schedule3_total!K165</f>
        <v>0</v>
      </c>
      <c r="G991" s="40">
        <f ca="1">SUM(schedule3_total!L165:S165)</f>
        <v>0</v>
      </c>
      <c r="H991" s="40">
        <f ca="1">schedule3_total!T165</f>
        <v>0</v>
      </c>
      <c r="I991" s="40">
        <f ca="1">SUM(schedule3_total!U165:V165)</f>
        <v>0</v>
      </c>
      <c r="J991" s="40">
        <f ca="1">schedule3_total!W165</f>
        <v>0</v>
      </c>
      <c r="K991" s="40">
        <f ca="1">schedule3_total!X165</f>
        <v>0</v>
      </c>
      <c r="L991" s="40">
        <f ca="1">schedule3_total!Y165</f>
        <v>0</v>
      </c>
      <c r="M991" s="40">
        <f ca="1">schedule3_total!Z165</f>
        <v>0</v>
      </c>
      <c r="N991" s="40">
        <f ca="1">schedule3_total!AA165</f>
        <v>0</v>
      </c>
      <c r="O991" s="40">
        <f ca="1">schedule3_total!AB165</f>
        <v>0</v>
      </c>
      <c r="P991" s="28"/>
      <c r="Q991" s="10"/>
      <c r="R991" s="10"/>
      <c r="S991" s="10"/>
      <c r="T991" s="11"/>
      <c r="U991" s="109"/>
      <c r="V991" s="11"/>
      <c r="W991" s="11"/>
      <c r="X991" s="11"/>
      <c r="Y991" s="11"/>
    </row>
    <row r="992" spans="1:25" ht="19.5" customHeight="1">
      <c r="A992" s="28">
        <v>992</v>
      </c>
      <c r="B992" s="10"/>
      <c r="C992" s="93">
        <v>3784</v>
      </c>
      <c r="D992" s="40" t="s">
        <v>84</v>
      </c>
      <c r="E992" s="40">
        <f ca="1">schedule3_total!J166</f>
        <v>0</v>
      </c>
      <c r="F992" s="40">
        <f ca="1">schedule3_total!K166</f>
        <v>50253</v>
      </c>
      <c r="G992" s="40">
        <f ca="1">SUM(schedule3_total!L166:S166)</f>
        <v>63077</v>
      </c>
      <c r="H992" s="40">
        <f ca="1">schedule3_total!T166</f>
        <v>0</v>
      </c>
      <c r="I992" s="40">
        <f ca="1">SUM(schedule3_total!U166:V166)</f>
        <v>0</v>
      </c>
      <c r="J992" s="40">
        <f ca="1">schedule3_total!W166</f>
        <v>0</v>
      </c>
      <c r="K992" s="40">
        <f ca="1">schedule3_total!X166</f>
        <v>0</v>
      </c>
      <c r="L992" s="40">
        <f ca="1">schedule3_total!Y166</f>
        <v>0</v>
      </c>
      <c r="M992" s="40">
        <f ca="1">schedule3_total!Z166</f>
        <v>0</v>
      </c>
      <c r="N992" s="40">
        <f ca="1">schedule3_total!AA166</f>
        <v>0</v>
      </c>
      <c r="O992" s="40">
        <f ca="1">schedule3_total!AB166</f>
        <v>155617</v>
      </c>
      <c r="P992" s="411"/>
      <c r="Q992" s="10"/>
      <c r="R992" s="10"/>
      <c r="S992" s="10"/>
      <c r="T992" s="11"/>
      <c r="U992" s="109"/>
      <c r="V992" s="11"/>
      <c r="W992" s="11"/>
      <c r="X992" s="11"/>
      <c r="Y992" s="11"/>
    </row>
    <row r="993" spans="1:25" ht="19.5" customHeight="1">
      <c r="A993" s="28">
        <v>993</v>
      </c>
      <c r="B993" s="10"/>
      <c r="C993" s="93">
        <v>3785</v>
      </c>
      <c r="D993" s="40" t="s">
        <v>85</v>
      </c>
      <c r="E993" s="40">
        <f ca="1">schedule3_total!J167</f>
        <v>0</v>
      </c>
      <c r="F993" s="40">
        <f ca="1">schedule3_total!K167</f>
        <v>0</v>
      </c>
      <c r="G993" s="40">
        <f ca="1">SUM(schedule3_total!L167:S167)</f>
        <v>0</v>
      </c>
      <c r="H993" s="40">
        <f ca="1">schedule3_total!T167</f>
        <v>0</v>
      </c>
      <c r="I993" s="40">
        <f ca="1">SUM(schedule3_total!U167:V167)</f>
        <v>0</v>
      </c>
      <c r="J993" s="40">
        <f ca="1">schedule3_total!W167</f>
        <v>0</v>
      </c>
      <c r="K993" s="40">
        <f ca="1">schedule3_total!X167</f>
        <v>0</v>
      </c>
      <c r="L993" s="40">
        <f ca="1">schedule3_total!Y167</f>
        <v>0</v>
      </c>
      <c r="M993" s="40">
        <f ca="1">schedule3_total!Z167</f>
        <v>0</v>
      </c>
      <c r="N993" s="40">
        <f ca="1">schedule3_total!AA167</f>
        <v>0</v>
      </c>
      <c r="O993" s="40">
        <f ca="1">schedule3_total!AB167</f>
        <v>0</v>
      </c>
      <c r="P993" s="411"/>
      <c r="Q993" s="10"/>
      <c r="R993" s="10"/>
      <c r="S993" s="10"/>
      <c r="T993" s="11"/>
      <c r="U993" s="109"/>
      <c r="V993" s="11"/>
      <c r="W993" s="11"/>
      <c r="X993" s="11"/>
      <c r="Y993" s="11"/>
    </row>
    <row r="994" spans="1:25" ht="19.5" customHeight="1">
      <c r="A994" s="28">
        <v>994</v>
      </c>
      <c r="B994" s="10"/>
      <c r="C994" s="93">
        <v>3786</v>
      </c>
      <c r="D994" s="40" t="s">
        <v>86</v>
      </c>
      <c r="E994" s="40">
        <f ca="1">schedule3_total!J168</f>
        <v>0</v>
      </c>
      <c r="F994" s="40">
        <f ca="1">schedule3_total!K168</f>
        <v>0</v>
      </c>
      <c r="G994" s="40">
        <f ca="1">SUM(schedule3_total!L168:S168)</f>
        <v>0</v>
      </c>
      <c r="H994" s="40">
        <f ca="1">schedule3_total!T168</f>
        <v>0</v>
      </c>
      <c r="I994" s="40">
        <f ca="1">SUM(schedule3_total!U168:V168)</f>
        <v>0</v>
      </c>
      <c r="J994" s="40">
        <f ca="1">schedule3_total!W168</f>
        <v>0</v>
      </c>
      <c r="K994" s="40">
        <f ca="1">schedule3_total!X168</f>
        <v>0</v>
      </c>
      <c r="L994" s="40">
        <f ca="1">schedule3_total!Y168</f>
        <v>0</v>
      </c>
      <c r="M994" s="40">
        <f ca="1">schedule3_total!Z168</f>
        <v>0</v>
      </c>
      <c r="N994" s="40">
        <f ca="1">schedule3_total!AA168</f>
        <v>0</v>
      </c>
      <c r="O994" s="40">
        <f ca="1">schedule3_total!AB168</f>
        <v>8684</v>
      </c>
      <c r="P994" s="411"/>
      <c r="Q994" s="10"/>
      <c r="R994" s="10"/>
      <c r="S994" s="10"/>
      <c r="T994" s="11"/>
      <c r="U994" s="109"/>
      <c r="V994" s="11"/>
      <c r="W994" s="11"/>
      <c r="X994" s="11"/>
      <c r="Y994" s="11"/>
    </row>
    <row r="995" spans="1:25" ht="19.5" customHeight="1">
      <c r="A995" s="28">
        <v>995</v>
      </c>
      <c r="B995" s="10"/>
      <c r="C995" s="106">
        <v>3789</v>
      </c>
      <c r="D995" s="98" t="s">
        <v>87</v>
      </c>
      <c r="E995" s="99">
        <f ca="1">schedule3_total!J169</f>
        <v>0</v>
      </c>
      <c r="F995" s="99">
        <f ca="1">schedule3_total!K169</f>
        <v>50253</v>
      </c>
      <c r="G995" s="99">
        <f ca="1">SUM(schedule3_total!L169:S169)</f>
        <v>63077</v>
      </c>
      <c r="H995" s="99">
        <f ca="1">schedule3_total!T169</f>
        <v>0</v>
      </c>
      <c r="I995" s="99">
        <f ca="1">SUM(schedule3_total!U169:V169)</f>
        <v>0</v>
      </c>
      <c r="J995" s="99">
        <f ca="1">schedule3_total!W169</f>
        <v>0</v>
      </c>
      <c r="K995" s="99">
        <f ca="1">schedule3_total!X169</f>
        <v>0</v>
      </c>
      <c r="L995" s="99">
        <f ca="1">schedule3_total!Y169</f>
        <v>0</v>
      </c>
      <c r="M995" s="99">
        <f ca="1">schedule3_total!Z169</f>
        <v>0</v>
      </c>
      <c r="N995" s="99">
        <f ca="1">schedule3_total!AA169</f>
        <v>0</v>
      </c>
      <c r="O995" s="99">
        <f ca="1">schedule3_total!AB169</f>
        <v>328912</v>
      </c>
      <c r="P995" s="411"/>
      <c r="Q995" s="10"/>
      <c r="R995" s="10"/>
      <c r="S995" s="10"/>
      <c r="T995" s="11"/>
      <c r="U995" s="109"/>
      <c r="V995" s="11"/>
      <c r="W995" s="11"/>
      <c r="X995" s="11"/>
      <c r="Y995" s="11"/>
    </row>
    <row r="996" spans="1:25" ht="19.5" customHeight="1">
      <c r="A996" s="28">
        <v>996</v>
      </c>
      <c r="B996" s="10"/>
      <c r="C996" s="107">
        <v>3799</v>
      </c>
      <c r="D996" s="108" t="s">
        <v>292</v>
      </c>
      <c r="E996" s="108">
        <f ca="1">schedule3_total!J170</f>
        <v>215008</v>
      </c>
      <c r="F996" s="108">
        <f ca="1">schedule3_total!K170</f>
        <v>473083</v>
      </c>
      <c r="G996" s="108">
        <f ca="1">SUM(schedule3_total!L170:S170)</f>
        <v>925569</v>
      </c>
      <c r="H996" s="108">
        <f ca="1">schedule3_total!T170</f>
        <v>0</v>
      </c>
      <c r="I996" s="108">
        <f ca="1">SUM(schedule3_total!U170:V170)</f>
        <v>38796</v>
      </c>
      <c r="J996" s="108">
        <f ca="1">schedule3_total!W170</f>
        <v>15260</v>
      </c>
      <c r="K996" s="108">
        <f ca="1">schedule3_total!X170</f>
        <v>0</v>
      </c>
      <c r="L996" s="108">
        <f ca="1">schedule3_total!Y170</f>
        <v>29167</v>
      </c>
      <c r="M996" s="108">
        <f ca="1">schedule3_total!Z170</f>
        <v>168106</v>
      </c>
      <c r="N996" s="108">
        <f ca="1">schedule3_total!AA170</f>
        <v>0</v>
      </c>
      <c r="O996" s="108">
        <f ca="1">schedule3_total!AB170</f>
        <v>16217250</v>
      </c>
      <c r="P996" s="411"/>
      <c r="Q996" s="10"/>
      <c r="R996" s="10"/>
      <c r="S996" s="10"/>
      <c r="T996" s="11"/>
      <c r="U996" s="109"/>
      <c r="V996" s="11"/>
      <c r="W996" s="11"/>
      <c r="X996" s="11"/>
      <c r="Y996" s="11"/>
    </row>
    <row r="997" spans="1:25" ht="19.5" customHeight="1">
      <c r="A997" s="28"/>
      <c r="B997" s="10"/>
      <c r="C997" s="10"/>
      <c r="D997" s="69"/>
      <c r="E997" s="10"/>
      <c r="F997" s="10"/>
      <c r="G997" s="10"/>
      <c r="H997" s="10"/>
      <c r="I997" s="10"/>
      <c r="J997" s="10"/>
      <c r="K997" s="10"/>
      <c r="L997" s="10"/>
      <c r="M997" s="10"/>
      <c r="N997" s="10"/>
      <c r="O997" s="10"/>
      <c r="P997" s="10"/>
      <c r="Q997" s="10"/>
      <c r="R997" s="11"/>
      <c r="S997" s="109"/>
      <c r="T997" s="11"/>
      <c r="U997" s="11"/>
      <c r="V997" s="11"/>
      <c r="W997" s="11"/>
      <c r="X997" s="11"/>
      <c r="Y997" s="11"/>
    </row>
    <row r="998" spans="1:25" ht="19.5" customHeight="1">
      <c r="A998" s="28"/>
      <c r="B998" s="10"/>
      <c r="C998" s="10"/>
      <c r="D998" s="11"/>
      <c r="E998" s="10"/>
      <c r="F998" s="10"/>
      <c r="G998" s="10"/>
      <c r="H998" s="10"/>
      <c r="I998" s="23"/>
      <c r="J998" s="10"/>
      <c r="K998" s="10"/>
      <c r="L998" s="10"/>
      <c r="M998" s="10"/>
      <c r="N998" s="10"/>
      <c r="O998" s="10"/>
      <c r="P998" s="10"/>
      <c r="Q998" s="10"/>
      <c r="R998" s="109"/>
      <c r="S998" s="11"/>
      <c r="T998" s="11"/>
      <c r="U998" s="11"/>
      <c r="V998" s="11"/>
      <c r="W998" s="11"/>
      <c r="X998" s="11"/>
      <c r="Y998" s="11"/>
    </row>
    <row r="999" spans="1:25" ht="19.5" customHeight="1">
      <c r="A999" s="28"/>
      <c r="B999" s="22"/>
      <c r="C999" s="10"/>
      <c r="D999" s="67" t="s">
        <v>301</v>
      </c>
      <c r="E999" s="113">
        <v>1</v>
      </c>
      <c r="F999" s="83" t="s">
        <v>20</v>
      </c>
      <c r="G999" s="83" t="s">
        <v>302</v>
      </c>
      <c r="H999" s="83">
        <v>4</v>
      </c>
      <c r="I999" s="83">
        <v>5</v>
      </c>
      <c r="J999" s="83">
        <v>6</v>
      </c>
      <c r="K999" s="83">
        <v>7</v>
      </c>
      <c r="L999" s="90">
        <v>8</v>
      </c>
      <c r="M999" s="90">
        <v>9</v>
      </c>
      <c r="N999" s="11"/>
      <c r="O999" s="10"/>
      <c r="P999" s="10"/>
      <c r="Q999" s="11"/>
      <c r="R999" s="109"/>
      <c r="S999" s="11"/>
      <c r="T999" s="11"/>
      <c r="U999" s="11"/>
      <c r="V999" s="11"/>
      <c r="W999" s="11"/>
      <c r="X999" s="11"/>
      <c r="Y999" s="11"/>
    </row>
    <row r="1000" spans="1:25" ht="19.5" customHeight="1">
      <c r="A1000" s="28"/>
      <c r="B1000" s="22"/>
      <c r="C1000" s="10"/>
      <c r="D1000" s="67" t="s">
        <v>303</v>
      </c>
      <c r="E1000" s="91" t="s">
        <v>304</v>
      </c>
      <c r="F1000" s="83" t="s">
        <v>305</v>
      </c>
      <c r="G1000" s="83" t="s">
        <v>305</v>
      </c>
      <c r="H1000" s="83" t="s">
        <v>305</v>
      </c>
      <c r="I1000" s="83" t="s">
        <v>305</v>
      </c>
      <c r="J1000" s="90"/>
      <c r="K1000" s="83" t="s">
        <v>305</v>
      </c>
      <c r="L1000" s="90"/>
      <c r="M1000" s="90"/>
      <c r="N1000" s="11"/>
      <c r="O1000" s="10"/>
      <c r="P1000" s="10"/>
      <c r="Q1000" s="11"/>
      <c r="R1000" s="109"/>
      <c r="S1000" s="11"/>
      <c r="T1000" s="11"/>
      <c r="U1000" s="11"/>
      <c r="V1000" s="11"/>
      <c r="W1000" s="11"/>
      <c r="X1000" s="11"/>
      <c r="Y1000" s="11"/>
    </row>
    <row r="1001" spans="1:25" ht="19.5" customHeight="1">
      <c r="A1001" s="28"/>
      <c r="B1001" s="22"/>
      <c r="C1001" s="10"/>
      <c r="D1001" s="67" t="s">
        <v>306</v>
      </c>
      <c r="E1001" s="84" t="s">
        <v>307</v>
      </c>
      <c r="F1001" s="84" t="s">
        <v>308</v>
      </c>
      <c r="G1001" s="84" t="s">
        <v>309</v>
      </c>
      <c r="H1001" s="84" t="s">
        <v>310</v>
      </c>
      <c r="I1001" s="84" t="s">
        <v>310</v>
      </c>
      <c r="J1001" s="84" t="s">
        <v>305</v>
      </c>
      <c r="K1001" s="91" t="s">
        <v>309</v>
      </c>
      <c r="L1001" s="91"/>
      <c r="M1001" s="91"/>
      <c r="N1001" s="11"/>
      <c r="O1001" s="10"/>
      <c r="P1001" s="10"/>
      <c r="Q1001" s="11"/>
      <c r="R1001" s="109"/>
      <c r="S1001" s="11"/>
      <c r="T1001" s="11"/>
      <c r="U1001" s="11"/>
      <c r="V1001" s="11"/>
      <c r="W1001" s="11"/>
      <c r="X1001" s="11"/>
      <c r="Y1001" s="11"/>
    </row>
    <row r="1002" spans="1:25" ht="19.5" customHeight="1">
      <c r="A1002" s="28"/>
      <c r="B1002" s="22"/>
      <c r="C1002" s="10"/>
      <c r="D1002" s="11"/>
      <c r="E1002" s="84" t="s">
        <v>311</v>
      </c>
      <c r="F1002" s="84" t="s">
        <v>312</v>
      </c>
      <c r="G1002" s="84" t="s">
        <v>313</v>
      </c>
      <c r="H1002" s="84" t="s">
        <v>313</v>
      </c>
      <c r="I1002" s="84" t="s">
        <v>314</v>
      </c>
      <c r="J1002" s="84" t="s">
        <v>315</v>
      </c>
      <c r="K1002" s="91" t="s">
        <v>314</v>
      </c>
      <c r="L1002" s="91" t="s">
        <v>316</v>
      </c>
      <c r="M1002" s="402"/>
      <c r="N1002" s="11"/>
      <c r="O1002" s="10"/>
      <c r="P1002" s="10"/>
      <c r="Q1002" s="11"/>
      <c r="R1002" s="109"/>
      <c r="S1002" s="11"/>
      <c r="T1002" s="11"/>
      <c r="U1002" s="11"/>
      <c r="V1002" s="11"/>
      <c r="W1002" s="11"/>
      <c r="X1002" s="11"/>
      <c r="Y1002" s="11"/>
    </row>
    <row r="1003" spans="1:25" ht="19.5" customHeight="1">
      <c r="A1003" s="28"/>
      <c r="B1003" s="22"/>
      <c r="C1003" s="10"/>
      <c r="D1003" s="23" t="s">
        <v>317</v>
      </c>
      <c r="E1003" s="84" t="s">
        <v>318</v>
      </c>
      <c r="F1003" s="84" t="s">
        <v>319</v>
      </c>
      <c r="G1003" s="84" t="s">
        <v>320</v>
      </c>
      <c r="H1003" s="84" t="s">
        <v>320</v>
      </c>
      <c r="I1003" s="84" t="s">
        <v>222</v>
      </c>
      <c r="J1003" s="84" t="s">
        <v>321</v>
      </c>
      <c r="K1003" s="91" t="s">
        <v>322</v>
      </c>
      <c r="L1003" s="91" t="s">
        <v>323</v>
      </c>
      <c r="M1003" s="91"/>
      <c r="N1003" s="11"/>
      <c r="O1003" s="10"/>
      <c r="P1003" s="10"/>
      <c r="Q1003" s="11"/>
      <c r="R1003" s="109"/>
      <c r="S1003" s="11"/>
      <c r="T1003" s="11"/>
      <c r="U1003" s="11"/>
      <c r="V1003" s="11"/>
      <c r="W1003" s="11"/>
      <c r="X1003" s="11"/>
      <c r="Y1003" s="11"/>
    </row>
    <row r="1004" spans="1:25" ht="19.5" customHeight="1">
      <c r="A1004" s="28"/>
      <c r="B1004" s="22"/>
      <c r="C1004" s="10"/>
      <c r="D1004" s="23" t="s">
        <v>324</v>
      </c>
      <c r="E1004" s="84" t="s">
        <v>325</v>
      </c>
      <c r="F1004" s="84" t="s">
        <v>326</v>
      </c>
      <c r="G1004" s="84" t="s">
        <v>327</v>
      </c>
      <c r="H1004" s="84" t="s">
        <v>328</v>
      </c>
      <c r="I1004" s="114" t="s">
        <v>329</v>
      </c>
      <c r="J1004" s="114" t="s">
        <v>330</v>
      </c>
      <c r="K1004" s="92" t="s">
        <v>331</v>
      </c>
      <c r="L1004" s="92" t="s">
        <v>332</v>
      </c>
      <c r="M1004" s="92" t="s">
        <v>34</v>
      </c>
      <c r="N1004" s="11"/>
      <c r="O1004" s="10"/>
      <c r="P1004" s="10"/>
      <c r="Q1004" s="11"/>
      <c r="R1004" s="109"/>
      <c r="S1004" s="11"/>
      <c r="T1004" s="11"/>
      <c r="U1004" s="11"/>
      <c r="V1004" s="11"/>
      <c r="W1004" s="11"/>
      <c r="X1004" s="11"/>
      <c r="Y1004" s="11"/>
    </row>
    <row r="1005" spans="1:25" ht="19.5" customHeight="1">
      <c r="A1005" s="28"/>
      <c r="B1005" s="10"/>
      <c r="C1005" s="10"/>
      <c r="D1005" s="67" t="s">
        <v>333</v>
      </c>
      <c r="E1005" s="369"/>
      <c r="F1005" s="369"/>
      <c r="G1005" s="369"/>
      <c r="H1005" s="369"/>
      <c r="I1005" s="10"/>
      <c r="J1005" s="10"/>
      <c r="K1005" s="10"/>
      <c r="L1005" s="10"/>
      <c r="M1005" s="10"/>
      <c r="N1005" s="11"/>
      <c r="O1005" s="10"/>
      <c r="P1005" s="10"/>
      <c r="Q1005" s="11"/>
      <c r="R1005" s="109"/>
      <c r="S1005" s="11"/>
      <c r="T1005" s="11"/>
      <c r="U1005" s="11"/>
      <c r="V1005" s="11"/>
      <c r="W1005" s="11"/>
      <c r="X1005" s="11"/>
      <c r="Y1005" s="11"/>
    </row>
    <row r="1006" spans="1:25" ht="19.5" customHeight="1">
      <c r="A1006" s="28">
        <v>1006</v>
      </c>
      <c r="B1006" s="10"/>
      <c r="C1006" s="133" t="s">
        <v>334</v>
      </c>
      <c r="D1006" s="133" t="s">
        <v>335</v>
      </c>
      <c r="E1006" s="133">
        <v>28590.835443037973</v>
      </c>
      <c r="F1006" s="133">
        <v>287269.82278481015</v>
      </c>
      <c r="G1006" s="133">
        <v>2722.9367088607592</v>
      </c>
      <c r="H1006" s="133">
        <v>2722.9367088607592</v>
      </c>
      <c r="I1006" s="30">
        <v>1361.4683544303796</v>
      </c>
      <c r="J1006" s="30">
        <v>0</v>
      </c>
      <c r="K1006" s="30">
        <v>0</v>
      </c>
      <c r="L1006" s="30">
        <v>0</v>
      </c>
      <c r="M1006" s="30">
        <f t="shared" ref="M1006:M1013" si="254">ROUND(SUM(E1006:L1006),0)</f>
        <v>322668</v>
      </c>
      <c r="N1006" s="11"/>
      <c r="O1006" s="10"/>
      <c r="P1006" s="10"/>
      <c r="Q1006" s="11"/>
      <c r="R1006" s="109"/>
      <c r="S1006" s="11"/>
      <c r="T1006" s="11"/>
      <c r="U1006" s="11"/>
      <c r="V1006" s="11"/>
      <c r="W1006" s="11"/>
      <c r="X1006" s="11"/>
      <c r="Y1006" s="11"/>
    </row>
    <row r="1007" spans="1:25" ht="19.5" customHeight="1">
      <c r="A1007" s="28">
        <v>1007</v>
      </c>
      <c r="B1007" s="10"/>
      <c r="C1007" s="132">
        <v>3815</v>
      </c>
      <c r="D1007" s="133" t="s">
        <v>336</v>
      </c>
      <c r="E1007" s="133"/>
      <c r="F1007" s="133">
        <v>0</v>
      </c>
      <c r="G1007" s="133"/>
      <c r="H1007" s="133"/>
      <c r="I1007" s="30"/>
      <c r="J1007" s="30"/>
      <c r="K1007" s="30"/>
      <c r="L1007" s="30">
        <v>0</v>
      </c>
      <c r="M1007" s="30">
        <f t="shared" si="254"/>
        <v>0</v>
      </c>
      <c r="N1007" s="11"/>
      <c r="O1007" s="10"/>
      <c r="P1007" s="10"/>
      <c r="Q1007" s="11"/>
      <c r="R1007" s="109"/>
      <c r="S1007" s="11"/>
      <c r="T1007" s="11"/>
      <c r="U1007" s="11"/>
      <c r="V1007" s="11"/>
      <c r="W1007" s="11"/>
      <c r="X1007" s="11"/>
      <c r="Y1007" s="11"/>
    </row>
    <row r="1008" spans="1:25" ht="19.5" customHeight="1">
      <c r="A1008" s="28">
        <v>1008</v>
      </c>
      <c r="B1008" s="10"/>
      <c r="C1008" s="133" t="s">
        <v>337</v>
      </c>
      <c r="D1008" s="133" t="s">
        <v>338</v>
      </c>
      <c r="E1008" s="133">
        <v>194673</v>
      </c>
      <c r="F1008" s="133">
        <v>2997380</v>
      </c>
      <c r="G1008" s="133">
        <v>0</v>
      </c>
      <c r="H1008" s="133">
        <v>0</v>
      </c>
      <c r="I1008" s="30">
        <v>0</v>
      </c>
      <c r="J1008" s="30">
        <v>0</v>
      </c>
      <c r="K1008" s="30">
        <v>0</v>
      </c>
      <c r="L1008" s="30">
        <v>430128</v>
      </c>
      <c r="M1008" s="30">
        <f t="shared" si="254"/>
        <v>3622181</v>
      </c>
      <c r="N1008" s="11"/>
      <c r="O1008" s="10"/>
      <c r="P1008" s="10"/>
      <c r="Q1008" s="11"/>
      <c r="R1008" s="109"/>
      <c r="S1008" s="11"/>
      <c r="T1008" s="11"/>
      <c r="U1008" s="11"/>
      <c r="V1008" s="11"/>
      <c r="W1008" s="11"/>
      <c r="X1008" s="11"/>
      <c r="Y1008" s="11"/>
    </row>
    <row r="1009" spans="1:25" ht="19.5" customHeight="1">
      <c r="A1009" s="28">
        <v>1009</v>
      </c>
      <c r="B1009" s="10"/>
      <c r="C1009" s="133" t="s">
        <v>339</v>
      </c>
      <c r="D1009" s="133" t="s">
        <v>340</v>
      </c>
      <c r="E1009" s="133">
        <v>1392.0320000000002</v>
      </c>
      <c r="F1009" s="133">
        <v>10101.724</v>
      </c>
      <c r="G1009" s="133">
        <v>0</v>
      </c>
      <c r="H1009" s="133">
        <v>0</v>
      </c>
      <c r="I1009" s="30">
        <v>0</v>
      </c>
      <c r="J1009" s="30">
        <v>0</v>
      </c>
      <c r="K1009" s="30">
        <v>0</v>
      </c>
      <c r="L1009" s="30">
        <v>1560.7240000000002</v>
      </c>
      <c r="M1009" s="30">
        <f t="shared" si="254"/>
        <v>13054</v>
      </c>
      <c r="N1009" s="11"/>
      <c r="O1009" s="10"/>
      <c r="P1009" s="10"/>
      <c r="Q1009" s="11"/>
      <c r="R1009" s="109"/>
      <c r="S1009" s="11"/>
      <c r="T1009" s="11"/>
      <c r="U1009" s="11"/>
      <c r="V1009" s="11"/>
      <c r="W1009" s="11"/>
      <c r="X1009" s="11"/>
      <c r="Y1009" s="11"/>
    </row>
    <row r="1010" spans="1:25" ht="19.5" customHeight="1">
      <c r="A1010" s="28">
        <v>1010</v>
      </c>
      <c r="B1010" s="10"/>
      <c r="C1010" s="133" t="s">
        <v>341</v>
      </c>
      <c r="D1010" s="133" t="s">
        <v>342</v>
      </c>
      <c r="E1010" s="133">
        <v>24145.200000000001</v>
      </c>
      <c r="F1010" s="133">
        <v>142921</v>
      </c>
      <c r="G1010" s="133">
        <v>0</v>
      </c>
      <c r="H1010" s="133">
        <v>0</v>
      </c>
      <c r="I1010" s="30">
        <v>0</v>
      </c>
      <c r="J1010" s="30">
        <v>0</v>
      </c>
      <c r="K1010" s="30">
        <v>0</v>
      </c>
      <c r="L1010" s="30">
        <v>25742.65</v>
      </c>
      <c r="M1010" s="30">
        <f t="shared" si="254"/>
        <v>192809</v>
      </c>
      <c r="N1010" s="11"/>
      <c r="O1010" s="10"/>
      <c r="P1010" s="10"/>
      <c r="Q1010" s="11"/>
      <c r="R1010" s="109"/>
      <c r="S1010" s="11"/>
      <c r="T1010" s="11"/>
      <c r="U1010" s="11"/>
      <c r="V1010" s="11"/>
      <c r="W1010" s="11"/>
      <c r="X1010" s="11"/>
      <c r="Y1010" s="11"/>
    </row>
    <row r="1011" spans="1:25" ht="19.5" customHeight="1">
      <c r="A1011" s="28">
        <v>1011</v>
      </c>
      <c r="B1011" s="10"/>
      <c r="C1011" s="133" t="s">
        <v>343</v>
      </c>
      <c r="D1011" s="133" t="s">
        <v>344</v>
      </c>
      <c r="E1011" s="133">
        <v>7961.3037974683548</v>
      </c>
      <c r="F1011" s="133">
        <v>155361.82509867975</v>
      </c>
      <c r="G1011" s="133">
        <v>5132.3524737988291</v>
      </c>
      <c r="H1011" s="133">
        <v>2777.0500544439901</v>
      </c>
      <c r="I1011" s="30">
        <v>1052.0532530284468</v>
      </c>
      <c r="J1011" s="30">
        <v>1009.4153225806451</v>
      </c>
      <c r="K1011" s="30">
        <v>0</v>
      </c>
      <c r="L1011" s="30">
        <v>0</v>
      </c>
      <c r="M1011" s="30">
        <f t="shared" si="254"/>
        <v>173294</v>
      </c>
      <c r="N1011" s="11"/>
      <c r="O1011" s="10"/>
      <c r="P1011" s="10"/>
      <c r="Q1011" s="11"/>
      <c r="R1011" s="109"/>
      <c r="S1011" s="11"/>
      <c r="T1011" s="11"/>
      <c r="U1011" s="11"/>
      <c r="V1011" s="11"/>
      <c r="W1011" s="11"/>
      <c r="X1011" s="11"/>
      <c r="Y1011" s="11"/>
    </row>
    <row r="1012" spans="1:25" ht="19.5" customHeight="1">
      <c r="A1012" s="28">
        <v>1012</v>
      </c>
      <c r="B1012" s="10"/>
      <c r="C1012" s="133" t="s">
        <v>345</v>
      </c>
      <c r="D1012" s="33" t="s">
        <v>346</v>
      </c>
      <c r="E1012" s="133">
        <f t="shared" ref="E1012:L1012" si="255">ROUND(SUM(E1006:E1011),0)</f>
        <v>256762</v>
      </c>
      <c r="F1012" s="133">
        <f t="shared" si="255"/>
        <v>3593034</v>
      </c>
      <c r="G1012" s="133">
        <f t="shared" si="255"/>
        <v>7855</v>
      </c>
      <c r="H1012" s="133">
        <f t="shared" si="255"/>
        <v>5500</v>
      </c>
      <c r="I1012" s="133">
        <f t="shared" si="255"/>
        <v>2414</v>
      </c>
      <c r="J1012" s="133">
        <f t="shared" si="255"/>
        <v>1009</v>
      </c>
      <c r="K1012" s="133">
        <f t="shared" si="255"/>
        <v>0</v>
      </c>
      <c r="L1012" s="133">
        <f t="shared" si="255"/>
        <v>457431</v>
      </c>
      <c r="M1012" s="30">
        <f t="shared" si="254"/>
        <v>4324005</v>
      </c>
      <c r="N1012" s="11"/>
      <c r="O1012" s="10"/>
      <c r="P1012" s="10"/>
      <c r="Q1012" s="11"/>
      <c r="R1012" s="109"/>
      <c r="S1012" s="11"/>
      <c r="T1012" s="11"/>
      <c r="U1012" s="11"/>
      <c r="V1012" s="11"/>
      <c r="W1012" s="11"/>
      <c r="X1012" s="11"/>
      <c r="Y1012" s="11"/>
    </row>
    <row r="1013" spans="1:25" ht="19.5" customHeight="1">
      <c r="A1013" s="28">
        <v>1013</v>
      </c>
      <c r="B1013" s="10"/>
      <c r="C1013" s="133" t="s">
        <v>347</v>
      </c>
      <c r="D1013" s="133" t="s">
        <v>348</v>
      </c>
      <c r="E1013" s="133"/>
      <c r="F1013" s="133"/>
      <c r="G1013" s="133"/>
      <c r="H1013" s="133"/>
      <c r="I1013" s="30"/>
      <c r="J1013" s="30"/>
      <c r="K1013" s="30"/>
      <c r="L1013" s="30"/>
      <c r="M1013" s="30">
        <f t="shared" si="254"/>
        <v>0</v>
      </c>
      <c r="N1013" s="11"/>
      <c r="O1013" s="10"/>
      <c r="P1013" s="10"/>
      <c r="Q1013" s="11"/>
      <c r="R1013" s="109"/>
      <c r="S1013" s="11"/>
      <c r="T1013" s="11"/>
      <c r="U1013" s="11"/>
      <c r="V1013" s="11"/>
      <c r="W1013" s="11"/>
      <c r="X1013" s="11"/>
      <c r="Y1013" s="11"/>
    </row>
    <row r="1014" spans="1:25" ht="19.5" customHeight="1">
      <c r="A1014" s="28"/>
      <c r="B1014" s="10"/>
      <c r="C1014" s="369"/>
      <c r="D1014" s="413" t="s">
        <v>171</v>
      </c>
      <c r="E1014" s="369"/>
      <c r="F1014" s="369"/>
      <c r="G1014" s="369"/>
      <c r="H1014" s="369"/>
      <c r="I1014" s="10"/>
      <c r="J1014" s="10"/>
      <c r="K1014" s="10"/>
      <c r="L1014" s="10"/>
      <c r="M1014" s="10"/>
      <c r="N1014" s="11"/>
      <c r="O1014" s="10"/>
      <c r="P1014" s="10"/>
      <c r="Q1014" s="11"/>
      <c r="R1014" s="109"/>
      <c r="S1014" s="11"/>
      <c r="T1014" s="11"/>
      <c r="U1014" s="11"/>
      <c r="V1014" s="11"/>
      <c r="W1014" s="11"/>
      <c r="X1014" s="11"/>
      <c r="Y1014" s="11"/>
    </row>
    <row r="1015" spans="1:25" ht="19.5" customHeight="1">
      <c r="A1015" s="28">
        <v>1015</v>
      </c>
      <c r="B1015" s="10"/>
      <c r="C1015" s="133" t="s">
        <v>349</v>
      </c>
      <c r="D1015" s="133" t="s">
        <v>172</v>
      </c>
      <c r="E1015" s="133"/>
      <c r="F1015" s="133"/>
      <c r="G1015" s="133"/>
      <c r="H1015" s="133"/>
      <c r="I1015" s="30"/>
      <c r="J1015" s="30"/>
      <c r="K1015" s="42">
        <v>0</v>
      </c>
      <c r="L1015" s="30"/>
      <c r="M1015" s="30">
        <f t="shared" ref="M1015:M1024" si="256">ROUND(SUM(E1015:L1015),0)</f>
        <v>0</v>
      </c>
      <c r="N1015" s="11"/>
      <c r="O1015" s="10"/>
      <c r="P1015" s="10"/>
      <c r="Q1015" s="11"/>
      <c r="R1015" s="109"/>
      <c r="S1015" s="11"/>
      <c r="T1015" s="11"/>
      <c r="U1015" s="11"/>
      <c r="V1015" s="11"/>
      <c r="W1015" s="11"/>
      <c r="X1015" s="11"/>
      <c r="Y1015" s="11"/>
    </row>
    <row r="1016" spans="1:25" ht="19.5" customHeight="1">
      <c r="A1016" s="28">
        <v>1016</v>
      </c>
      <c r="B1016" s="10"/>
      <c r="C1016" s="132">
        <v>3885</v>
      </c>
      <c r="D1016" s="133" t="s">
        <v>350</v>
      </c>
      <c r="E1016" s="356">
        <v>0</v>
      </c>
      <c r="F1016" s="356">
        <v>66128.572949599999</v>
      </c>
      <c r="G1016" s="356">
        <v>0</v>
      </c>
      <c r="H1016" s="356">
        <v>0</v>
      </c>
      <c r="I1016" s="42">
        <v>0</v>
      </c>
      <c r="J1016" s="42">
        <v>0</v>
      </c>
      <c r="K1016" s="42">
        <v>0</v>
      </c>
      <c r="L1016" s="30"/>
      <c r="M1016" s="30">
        <f t="shared" si="256"/>
        <v>66129</v>
      </c>
      <c r="N1016" s="11"/>
      <c r="O1016" s="10"/>
      <c r="P1016" s="10"/>
      <c r="Q1016" s="11"/>
      <c r="R1016" s="109"/>
      <c r="S1016" s="11"/>
      <c r="T1016" s="11"/>
      <c r="U1016" s="11"/>
      <c r="V1016" s="11"/>
      <c r="W1016" s="11"/>
      <c r="X1016" s="11"/>
      <c r="Y1016" s="11"/>
    </row>
    <row r="1017" spans="1:25" ht="19.5" customHeight="1">
      <c r="A1017" s="28">
        <v>1017</v>
      </c>
      <c r="B1017" s="10"/>
      <c r="C1017" s="132">
        <v>3887</v>
      </c>
      <c r="D1017" s="133" t="s">
        <v>351</v>
      </c>
      <c r="E1017" s="133"/>
      <c r="F1017" s="356">
        <v>32940.11</v>
      </c>
      <c r="G1017" s="133"/>
      <c r="H1017" s="133"/>
      <c r="I1017" s="30"/>
      <c r="J1017" s="42"/>
      <c r="K1017" s="30"/>
      <c r="L1017" s="30"/>
      <c r="M1017" s="30">
        <f t="shared" si="256"/>
        <v>32940</v>
      </c>
      <c r="N1017" s="11"/>
      <c r="O1017" s="10"/>
      <c r="P1017" s="10"/>
      <c r="Q1017" s="11"/>
      <c r="R1017" s="109"/>
      <c r="S1017" s="11"/>
      <c r="T1017" s="11"/>
      <c r="U1017" s="11"/>
      <c r="V1017" s="11"/>
      <c r="W1017" s="11"/>
      <c r="X1017" s="11"/>
      <c r="Y1017" s="11"/>
    </row>
    <row r="1018" spans="1:25" ht="19.5" customHeight="1">
      <c r="A1018" s="28">
        <v>1018</v>
      </c>
      <c r="B1018" s="10"/>
      <c r="C1018" s="132">
        <v>3888</v>
      </c>
      <c r="D1018" s="133" t="s">
        <v>352</v>
      </c>
      <c r="E1018" s="133"/>
      <c r="F1018" s="133"/>
      <c r="G1018" s="133"/>
      <c r="H1018" s="133"/>
      <c r="I1018" s="30"/>
      <c r="J1018" s="30"/>
      <c r="K1018" s="30"/>
      <c r="L1018" s="30"/>
      <c r="M1018" s="30">
        <f t="shared" si="256"/>
        <v>0</v>
      </c>
      <c r="N1018" s="11"/>
      <c r="O1018" s="10"/>
      <c r="P1018" s="10"/>
      <c r="Q1018" s="11"/>
      <c r="R1018" s="109"/>
      <c r="S1018" s="11"/>
      <c r="T1018" s="11"/>
      <c r="U1018" s="11"/>
      <c r="V1018" s="11"/>
      <c r="W1018" s="11"/>
      <c r="X1018" s="11"/>
      <c r="Y1018" s="11"/>
    </row>
    <row r="1019" spans="1:25" ht="19.5" customHeight="1">
      <c r="A1019" s="28">
        <v>1019</v>
      </c>
      <c r="B1019" s="10"/>
      <c r="C1019" s="133" t="s">
        <v>353</v>
      </c>
      <c r="D1019" s="133" t="s">
        <v>177</v>
      </c>
      <c r="E1019" s="133"/>
      <c r="F1019" s="133"/>
      <c r="G1019" s="133"/>
      <c r="H1019" s="133"/>
      <c r="I1019" s="30"/>
      <c r="J1019" s="30"/>
      <c r="K1019" s="30"/>
      <c r="L1019" s="30"/>
      <c r="M1019" s="30">
        <f t="shared" si="256"/>
        <v>0</v>
      </c>
      <c r="N1019" s="11"/>
      <c r="O1019" s="10"/>
      <c r="P1019" s="10"/>
      <c r="Q1019" s="11"/>
      <c r="R1019" s="109"/>
      <c r="S1019" s="11"/>
      <c r="T1019" s="11"/>
      <c r="U1019" s="11"/>
      <c r="V1019" s="11"/>
      <c r="W1019" s="11"/>
      <c r="X1019" s="11"/>
      <c r="Y1019" s="11"/>
    </row>
    <row r="1020" spans="1:25" ht="19.5" customHeight="1">
      <c r="A1020" s="28">
        <v>1020</v>
      </c>
      <c r="B1020" s="10"/>
      <c r="C1020" s="133" t="s">
        <v>354</v>
      </c>
      <c r="D1020" s="133" t="s">
        <v>355</v>
      </c>
      <c r="E1020" s="133"/>
      <c r="F1020" s="133"/>
      <c r="G1020" s="133"/>
      <c r="H1020" s="133">
        <v>602270</v>
      </c>
      <c r="I1020" s="30"/>
      <c r="J1020" s="30"/>
      <c r="K1020" s="30"/>
      <c r="L1020" s="30"/>
      <c r="M1020" s="30">
        <f t="shared" si="256"/>
        <v>602270</v>
      </c>
      <c r="N1020" s="11"/>
      <c r="O1020" s="10"/>
      <c r="P1020" s="10"/>
      <c r="Q1020" s="11"/>
      <c r="R1020" s="109"/>
      <c r="S1020" s="11"/>
      <c r="T1020" s="11"/>
      <c r="U1020" s="11"/>
      <c r="V1020" s="11"/>
      <c r="W1020" s="11"/>
      <c r="X1020" s="11"/>
      <c r="Y1020" s="11"/>
    </row>
    <row r="1021" spans="1:25" ht="19.5" customHeight="1">
      <c r="A1021" s="28">
        <v>1021</v>
      </c>
      <c r="B1021" s="10"/>
      <c r="C1021" s="133" t="s">
        <v>356</v>
      </c>
      <c r="D1021" s="133" t="s">
        <v>179</v>
      </c>
      <c r="E1021" s="133"/>
      <c r="F1021" s="133"/>
      <c r="G1021" s="133">
        <v>197445</v>
      </c>
      <c r="H1021" s="133"/>
      <c r="I1021" s="30"/>
      <c r="J1021" s="30"/>
      <c r="K1021" s="30"/>
      <c r="L1021" s="30"/>
      <c r="M1021" s="30">
        <f t="shared" si="256"/>
        <v>197445</v>
      </c>
      <c r="N1021" s="11"/>
      <c r="O1021" s="10"/>
      <c r="P1021" s="10"/>
      <c r="Q1021" s="11"/>
      <c r="R1021" s="109"/>
      <c r="S1021" s="11"/>
      <c r="T1021" s="11"/>
      <c r="U1021" s="11"/>
      <c r="V1021" s="11"/>
      <c r="W1021" s="11"/>
      <c r="X1021" s="11"/>
      <c r="Y1021" s="11"/>
    </row>
    <row r="1022" spans="1:25" ht="19.5" customHeight="1">
      <c r="A1022" s="28">
        <v>1022</v>
      </c>
      <c r="B1022" s="10"/>
      <c r="C1022" s="133" t="s">
        <v>357</v>
      </c>
      <c r="D1022" s="33" t="s">
        <v>358</v>
      </c>
      <c r="E1022" s="133">
        <f t="shared" ref="E1022:L1022" si="257">ROUND(SUM(E1015:E1021),0)</f>
        <v>0</v>
      </c>
      <c r="F1022" s="133">
        <f t="shared" si="257"/>
        <v>99069</v>
      </c>
      <c r="G1022" s="133">
        <f t="shared" si="257"/>
        <v>197445</v>
      </c>
      <c r="H1022" s="133">
        <f t="shared" si="257"/>
        <v>602270</v>
      </c>
      <c r="I1022" s="133">
        <f t="shared" si="257"/>
        <v>0</v>
      </c>
      <c r="J1022" s="133">
        <f t="shared" si="257"/>
        <v>0</v>
      </c>
      <c r="K1022" s="133">
        <f t="shared" si="257"/>
        <v>0</v>
      </c>
      <c r="L1022" s="133">
        <f t="shared" si="257"/>
        <v>0</v>
      </c>
      <c r="M1022" s="30">
        <f t="shared" si="256"/>
        <v>898784</v>
      </c>
      <c r="N1022" s="11"/>
      <c r="O1022" s="10"/>
      <c r="P1022" s="10"/>
      <c r="Q1022" s="11"/>
      <c r="R1022" s="109"/>
      <c r="S1022" s="11"/>
      <c r="T1022" s="11"/>
      <c r="U1022" s="11"/>
      <c r="V1022" s="11"/>
      <c r="W1022" s="11"/>
      <c r="X1022" s="11"/>
      <c r="Y1022" s="11"/>
    </row>
    <row r="1023" spans="1:25" ht="19.5" customHeight="1">
      <c r="A1023" s="28">
        <v>1023</v>
      </c>
      <c r="B1023" s="10"/>
      <c r="C1023" s="133" t="s">
        <v>359</v>
      </c>
      <c r="D1023" s="33" t="s">
        <v>360</v>
      </c>
      <c r="E1023" s="133">
        <v>87408</v>
      </c>
      <c r="F1023" s="133">
        <v>358202</v>
      </c>
      <c r="G1023" s="133"/>
      <c r="H1023" s="133"/>
      <c r="I1023" s="30"/>
      <c r="J1023" s="30"/>
      <c r="K1023" s="30"/>
      <c r="L1023" s="30"/>
      <c r="M1023" s="30">
        <f t="shared" si="256"/>
        <v>445610</v>
      </c>
      <c r="N1023" s="115" t="str">
        <f>IF(edits!A815=1,"SPECIAL ED SPENDING FROM GRANTS SHOULD BE REPORTED ON THIS LINE"," ")</f>
        <v xml:space="preserve"> </v>
      </c>
      <c r="O1023" s="10"/>
      <c r="P1023" s="10"/>
      <c r="Q1023" s="11"/>
      <c r="R1023" s="109"/>
      <c r="S1023" s="11"/>
      <c r="T1023" s="11"/>
      <c r="U1023" s="11"/>
      <c r="V1023" s="11"/>
      <c r="W1023" s="11"/>
      <c r="X1023" s="11"/>
      <c r="Y1023" s="11"/>
    </row>
    <row r="1024" spans="1:25" ht="19.5" customHeight="1">
      <c r="A1024" s="28">
        <v>1024</v>
      </c>
      <c r="B1024" s="10"/>
      <c r="C1024" s="30" t="s">
        <v>361</v>
      </c>
      <c r="D1024" s="46" t="s">
        <v>362</v>
      </c>
      <c r="E1024" s="30">
        <f t="shared" ref="E1024:L1024" si="258">ROUND(+E1012+E1013+E1022+E1023,0)</f>
        <v>344170</v>
      </c>
      <c r="F1024" s="30">
        <f t="shared" si="258"/>
        <v>4050305</v>
      </c>
      <c r="G1024" s="30">
        <f t="shared" si="258"/>
        <v>205300</v>
      </c>
      <c r="H1024" s="30">
        <f t="shared" si="258"/>
        <v>607770</v>
      </c>
      <c r="I1024" s="30">
        <f t="shared" si="258"/>
        <v>2414</v>
      </c>
      <c r="J1024" s="30">
        <f t="shared" si="258"/>
        <v>1009</v>
      </c>
      <c r="K1024" s="358">
        <f t="shared" si="258"/>
        <v>0</v>
      </c>
      <c r="L1024" s="358">
        <f t="shared" si="258"/>
        <v>457431</v>
      </c>
      <c r="M1024" s="30">
        <f t="shared" si="256"/>
        <v>5668399</v>
      </c>
      <c r="N1024" s="11"/>
      <c r="O1024" s="10"/>
      <c r="P1024" s="10"/>
      <c r="Q1024" s="11"/>
      <c r="R1024" s="11"/>
      <c r="S1024" s="109"/>
      <c r="T1024" s="11"/>
      <c r="U1024" s="11"/>
      <c r="V1024" s="11"/>
      <c r="W1024" s="11"/>
      <c r="X1024" s="11"/>
      <c r="Y1024" s="11"/>
    </row>
    <row r="1025" spans="1:25" ht="19.5" customHeight="1">
      <c r="A1025" s="28"/>
      <c r="B1025" s="10"/>
      <c r="C1025" s="10"/>
      <c r="D1025" s="23"/>
      <c r="E1025" s="369"/>
      <c r="F1025" s="369"/>
      <c r="G1025" s="369"/>
      <c r="H1025" s="369"/>
      <c r="I1025" s="369"/>
      <c r="J1025" s="369"/>
      <c r="K1025" s="369"/>
      <c r="L1025" s="10"/>
      <c r="M1025" s="10"/>
      <c r="N1025" s="10"/>
      <c r="O1025" s="10"/>
      <c r="P1025" s="10"/>
      <c r="Q1025" s="10"/>
      <c r="R1025" s="11"/>
      <c r="S1025" s="109"/>
      <c r="T1025" s="11"/>
      <c r="U1025" s="11"/>
      <c r="V1025" s="11"/>
      <c r="W1025" s="11"/>
      <c r="X1025" s="11"/>
      <c r="Y1025" s="11"/>
    </row>
    <row r="1026" spans="1:25" ht="19.5" customHeight="1">
      <c r="A1026" s="28"/>
      <c r="B1026" s="10"/>
      <c r="C1026" s="10"/>
      <c r="D1026" s="67" t="s">
        <v>363</v>
      </c>
      <c r="E1026" s="358" t="s">
        <v>364</v>
      </c>
      <c r="F1026" s="369"/>
      <c r="G1026" s="369"/>
      <c r="H1026" s="369"/>
      <c r="I1026" s="369"/>
      <c r="J1026" s="358" t="s">
        <v>365</v>
      </c>
      <c r="K1026" s="369"/>
      <c r="L1026" s="369"/>
      <c r="M1026" s="63"/>
      <c r="N1026" s="75"/>
      <c r="O1026" s="10"/>
      <c r="P1026" s="10"/>
      <c r="Q1026" s="10"/>
      <c r="R1026" s="11"/>
      <c r="S1026" s="109"/>
      <c r="T1026" s="11"/>
      <c r="U1026" s="11"/>
      <c r="V1026" s="11"/>
      <c r="W1026" s="11"/>
      <c r="X1026" s="11"/>
      <c r="Y1026" s="11"/>
    </row>
    <row r="1027" spans="1:25" ht="19.5" customHeight="1">
      <c r="A1027" s="28"/>
      <c r="B1027" s="10"/>
      <c r="C1027" s="10"/>
      <c r="D1027" s="11"/>
      <c r="E1027" s="79" t="s">
        <v>19</v>
      </c>
      <c r="F1027" s="409" t="s">
        <v>20</v>
      </c>
      <c r="G1027" s="79" t="s">
        <v>302</v>
      </c>
      <c r="H1027" s="79" t="s">
        <v>366</v>
      </c>
      <c r="I1027" s="79" t="s">
        <v>367</v>
      </c>
      <c r="J1027" s="79" t="s">
        <v>368</v>
      </c>
      <c r="K1027" s="409" t="s">
        <v>369</v>
      </c>
      <c r="L1027" s="378" t="s">
        <v>370</v>
      </c>
      <c r="M1027" s="79" t="s">
        <v>371</v>
      </c>
      <c r="N1027" s="75"/>
      <c r="O1027" s="22"/>
      <c r="P1027" s="10"/>
      <c r="Q1027" s="10"/>
      <c r="R1027" s="11"/>
      <c r="S1027" s="109"/>
      <c r="T1027" s="11"/>
      <c r="U1027" s="11"/>
      <c r="V1027" s="11"/>
      <c r="W1027" s="11"/>
      <c r="X1027" s="11"/>
      <c r="Y1027" s="11"/>
    </row>
    <row r="1028" spans="1:25" ht="19.5" customHeight="1">
      <c r="A1028" s="28"/>
      <c r="B1028" s="10"/>
      <c r="C1028" s="10"/>
      <c r="D1028" s="11"/>
      <c r="E1028" s="377"/>
      <c r="F1028" s="377"/>
      <c r="G1028" s="377"/>
      <c r="H1028" s="377"/>
      <c r="I1028" s="377"/>
      <c r="J1028" s="377"/>
      <c r="K1028" s="377"/>
      <c r="L1028" s="377"/>
      <c r="M1028" s="377"/>
      <c r="N1028" s="75"/>
      <c r="O1028" s="22"/>
      <c r="P1028" s="10"/>
      <c r="Q1028" s="10"/>
      <c r="R1028" s="11"/>
      <c r="S1028" s="109"/>
      <c r="T1028" s="11"/>
      <c r="U1028" s="11"/>
      <c r="V1028" s="11"/>
      <c r="W1028" s="11"/>
      <c r="X1028" s="11"/>
      <c r="Y1028" s="11"/>
    </row>
    <row r="1029" spans="1:25" ht="30" customHeight="1">
      <c r="A1029" s="28"/>
      <c r="B1029" s="10"/>
      <c r="C1029" s="10"/>
      <c r="D1029" s="67" t="s">
        <v>372</v>
      </c>
      <c r="E1029" s="414" t="s">
        <v>373</v>
      </c>
      <c r="F1029" s="116"/>
      <c r="G1029" s="415" t="s">
        <v>374</v>
      </c>
      <c r="H1029" s="416"/>
      <c r="I1029" s="416"/>
      <c r="J1029" s="414" t="s">
        <v>375</v>
      </c>
      <c r="K1029" s="116"/>
      <c r="L1029" s="415" t="s">
        <v>374</v>
      </c>
      <c r="M1029" s="91"/>
      <c r="N1029" s="75"/>
      <c r="O1029" s="10"/>
      <c r="P1029" s="10"/>
      <c r="Q1029" s="10"/>
      <c r="R1029" s="11"/>
      <c r="S1029" s="109"/>
      <c r="T1029" s="11"/>
      <c r="U1029" s="11"/>
      <c r="V1029" s="11"/>
      <c r="W1029" s="11"/>
      <c r="X1029" s="11"/>
      <c r="Y1029" s="11"/>
    </row>
    <row r="1030" spans="1:25" ht="19.5" customHeight="1">
      <c r="A1030" s="28"/>
      <c r="B1030" s="10"/>
      <c r="C1030" s="10"/>
      <c r="D1030" s="67" t="s">
        <v>376</v>
      </c>
      <c r="E1030" s="417" t="s">
        <v>377</v>
      </c>
      <c r="F1030" s="117"/>
      <c r="G1030" s="418" t="s">
        <v>378</v>
      </c>
      <c r="H1030" s="418"/>
      <c r="I1030" s="418"/>
      <c r="J1030" s="417" t="s">
        <v>379</v>
      </c>
      <c r="K1030" s="117"/>
      <c r="L1030" s="418" t="s">
        <v>380</v>
      </c>
      <c r="M1030" s="419"/>
      <c r="N1030" s="75"/>
      <c r="O1030" s="10"/>
      <c r="P1030" s="10"/>
      <c r="Q1030" s="10"/>
      <c r="R1030" s="11"/>
      <c r="S1030" s="109"/>
      <c r="T1030" s="11"/>
      <c r="U1030" s="11"/>
      <c r="V1030" s="11"/>
      <c r="W1030" s="11"/>
      <c r="X1030" s="11"/>
      <c r="Y1030" s="11"/>
    </row>
    <row r="1031" spans="1:25" ht="17.25" customHeight="1">
      <c r="A1031" s="28"/>
      <c r="B1031" s="10"/>
      <c r="C1031" s="10"/>
      <c r="D1031" s="67"/>
      <c r="E1031" s="417" t="s">
        <v>381</v>
      </c>
      <c r="F1031" s="117"/>
      <c r="G1031" s="418" t="s">
        <v>382</v>
      </c>
      <c r="H1031" s="418" t="s">
        <v>383</v>
      </c>
      <c r="I1031" s="418"/>
      <c r="J1031" s="417" t="s">
        <v>381</v>
      </c>
      <c r="K1031" s="117"/>
      <c r="L1031" s="418" t="s">
        <v>384</v>
      </c>
      <c r="M1031" s="419" t="s">
        <v>34</v>
      </c>
      <c r="N1031" s="75"/>
      <c r="O1031" s="10"/>
      <c r="P1031" s="10"/>
      <c r="Q1031" s="10"/>
      <c r="R1031" s="11"/>
      <c r="S1031" s="109"/>
      <c r="T1031" s="11"/>
      <c r="U1031" s="11"/>
      <c r="V1031" s="11"/>
      <c r="W1031" s="11"/>
      <c r="X1031" s="11"/>
      <c r="Y1031" s="11"/>
    </row>
    <row r="1032" spans="1:25" ht="16.5" customHeight="1">
      <c r="A1032" s="28"/>
      <c r="B1032" s="10"/>
      <c r="C1032" s="10"/>
      <c r="D1032" s="11"/>
      <c r="E1032" s="118" t="s">
        <v>385</v>
      </c>
      <c r="F1032" s="117"/>
      <c r="G1032" s="418" t="s">
        <v>386</v>
      </c>
      <c r="H1032" s="418" t="s">
        <v>387</v>
      </c>
      <c r="I1032" s="418" t="s">
        <v>34</v>
      </c>
      <c r="J1032" s="118" t="s">
        <v>385</v>
      </c>
      <c r="K1032" s="117"/>
      <c r="L1032" s="418" t="s">
        <v>388</v>
      </c>
      <c r="M1032" s="419"/>
      <c r="N1032" s="75"/>
      <c r="O1032" s="10"/>
      <c r="P1032" s="10"/>
      <c r="Q1032" s="10"/>
      <c r="R1032" s="11"/>
      <c r="S1032" s="109"/>
      <c r="T1032" s="11"/>
      <c r="U1032" s="11"/>
      <c r="V1032" s="11"/>
      <c r="W1032" s="11"/>
      <c r="X1032" s="11"/>
      <c r="Y1032" s="11"/>
    </row>
    <row r="1033" spans="1:25" ht="19.5" customHeight="1">
      <c r="A1033" s="28"/>
      <c r="B1033" s="10"/>
      <c r="C1033" s="10"/>
      <c r="D1033" s="11"/>
      <c r="E1033" s="420" t="s">
        <v>389</v>
      </c>
      <c r="F1033" s="420" t="s">
        <v>390</v>
      </c>
      <c r="G1033" s="418" t="s">
        <v>391</v>
      </c>
      <c r="H1033" s="418" t="s">
        <v>392</v>
      </c>
      <c r="I1033" s="418" t="s">
        <v>393</v>
      </c>
      <c r="J1033" s="420" t="s">
        <v>389</v>
      </c>
      <c r="K1033" s="420" t="s">
        <v>390</v>
      </c>
      <c r="L1033" s="418" t="s">
        <v>394</v>
      </c>
      <c r="M1033" s="419" t="s">
        <v>393</v>
      </c>
      <c r="N1033" s="75"/>
      <c r="O1033" s="10"/>
      <c r="P1033" s="10"/>
      <c r="Q1033" s="10"/>
      <c r="R1033" s="11"/>
      <c r="S1033" s="109"/>
      <c r="T1033" s="11"/>
      <c r="U1033" s="11"/>
      <c r="V1033" s="11"/>
      <c r="W1033" s="11"/>
      <c r="X1033" s="11"/>
      <c r="Y1033" s="11"/>
    </row>
    <row r="1034" spans="1:25" ht="15" customHeight="1">
      <c r="A1034" s="28"/>
      <c r="B1034" s="10"/>
      <c r="C1034" s="10"/>
      <c r="D1034" s="11"/>
      <c r="E1034" s="418" t="s">
        <v>395</v>
      </c>
      <c r="F1034" s="418" t="s">
        <v>396</v>
      </c>
      <c r="G1034" s="418" t="s">
        <v>397</v>
      </c>
      <c r="H1034" s="418" t="s">
        <v>398</v>
      </c>
      <c r="I1034" s="418" t="s">
        <v>399</v>
      </c>
      <c r="J1034" s="418" t="s">
        <v>395</v>
      </c>
      <c r="K1034" s="418" t="s">
        <v>396</v>
      </c>
      <c r="L1034" s="418" t="s">
        <v>400</v>
      </c>
      <c r="M1034" s="419" t="s">
        <v>401</v>
      </c>
      <c r="N1034" s="75"/>
      <c r="O1034" s="10"/>
      <c r="P1034" s="10"/>
      <c r="Q1034" s="10"/>
      <c r="R1034" s="11"/>
      <c r="S1034" s="109"/>
      <c r="T1034" s="11"/>
      <c r="U1034" s="11"/>
      <c r="V1034" s="11"/>
      <c r="W1034" s="11"/>
      <c r="X1034" s="11"/>
      <c r="Y1034" s="11"/>
    </row>
    <row r="1035" spans="1:25" ht="19.5" customHeight="1">
      <c r="A1035" s="28"/>
      <c r="B1035" s="10"/>
      <c r="C1035" s="10"/>
      <c r="D1035" s="23" t="s">
        <v>402</v>
      </c>
      <c r="E1035" s="345"/>
      <c r="F1035" s="345"/>
      <c r="G1035" s="345"/>
      <c r="H1035" s="345"/>
      <c r="I1035" s="345"/>
      <c r="J1035" s="345"/>
      <c r="K1035" s="345"/>
      <c r="L1035" s="345"/>
      <c r="M1035" s="421"/>
      <c r="N1035" s="10"/>
      <c r="O1035" s="10"/>
      <c r="P1035" s="10"/>
      <c r="Q1035" s="10"/>
      <c r="R1035" s="11"/>
      <c r="S1035" s="109"/>
      <c r="T1035" s="11"/>
      <c r="U1035" s="11"/>
      <c r="V1035" s="11"/>
      <c r="W1035" s="11"/>
      <c r="X1035" s="11"/>
      <c r="Y1035" s="11"/>
    </row>
    <row r="1036" spans="1:25" ht="19.5" customHeight="1">
      <c r="A1036" s="28">
        <v>1036</v>
      </c>
      <c r="B1036" s="10"/>
      <c r="C1036" s="30" t="s">
        <v>403</v>
      </c>
      <c r="D1036" s="30" t="s">
        <v>404</v>
      </c>
      <c r="E1036" s="30">
        <v>696760</v>
      </c>
      <c r="F1036" s="30"/>
      <c r="G1036" s="30">
        <v>141120</v>
      </c>
      <c r="H1036" s="30"/>
      <c r="I1036" s="30">
        <f t="shared" ref="I1036:I1039" si="259">ROUND(SUM(E1036:H1036),0)</f>
        <v>837880</v>
      </c>
      <c r="J1036" s="30">
        <v>948</v>
      </c>
      <c r="K1036" s="30"/>
      <c r="L1036" s="30">
        <v>192</v>
      </c>
      <c r="M1036" s="30">
        <f t="shared" ref="M1036:M1039" si="260">ROUND(SUM(J1036:L1036),0)</f>
        <v>1140</v>
      </c>
      <c r="N1036" s="10"/>
      <c r="O1036" s="119"/>
      <c r="P1036" s="10"/>
      <c r="Q1036" s="10"/>
      <c r="R1036" s="11"/>
      <c r="S1036" s="109"/>
      <c r="T1036" s="11"/>
      <c r="U1036" s="11"/>
      <c r="V1036" s="11"/>
      <c r="W1036" s="11"/>
      <c r="X1036" s="11"/>
      <c r="Y1036" s="11"/>
    </row>
    <row r="1037" spans="1:25" ht="19.5" customHeight="1">
      <c r="A1037" s="28">
        <v>1037</v>
      </c>
      <c r="B1037" s="10"/>
      <c r="C1037" s="30" t="s">
        <v>405</v>
      </c>
      <c r="D1037" s="30" t="s">
        <v>406</v>
      </c>
      <c r="E1037" s="30"/>
      <c r="F1037" s="30"/>
      <c r="G1037" s="30"/>
      <c r="H1037" s="30"/>
      <c r="I1037" s="30">
        <f t="shared" si="259"/>
        <v>0</v>
      </c>
      <c r="J1037" s="30"/>
      <c r="K1037" s="30"/>
      <c r="L1037" s="30"/>
      <c r="M1037" s="30">
        <f t="shared" si="260"/>
        <v>0</v>
      </c>
      <c r="N1037" s="10"/>
      <c r="O1037" s="119"/>
      <c r="P1037" s="10"/>
      <c r="Q1037" s="10"/>
      <c r="R1037" s="11"/>
      <c r="S1037" s="109"/>
      <c r="T1037" s="11"/>
      <c r="U1037" s="11"/>
      <c r="V1037" s="11"/>
      <c r="W1037" s="11"/>
      <c r="X1037" s="11"/>
      <c r="Y1037" s="11"/>
    </row>
    <row r="1038" spans="1:25" ht="19.5" customHeight="1">
      <c r="A1038" s="28">
        <v>1038</v>
      </c>
      <c r="B1038" s="10"/>
      <c r="C1038" s="30" t="s">
        <v>407</v>
      </c>
      <c r="D1038" s="30" t="s">
        <v>408</v>
      </c>
      <c r="E1038" s="30"/>
      <c r="F1038" s="30"/>
      <c r="G1038" s="30"/>
      <c r="H1038" s="30"/>
      <c r="I1038" s="30">
        <f t="shared" si="259"/>
        <v>0</v>
      </c>
      <c r="J1038" s="30"/>
      <c r="K1038" s="30"/>
      <c r="L1038" s="30"/>
      <c r="M1038" s="30">
        <f t="shared" si="260"/>
        <v>0</v>
      </c>
      <c r="N1038" s="10"/>
      <c r="O1038" s="119"/>
      <c r="P1038" s="10"/>
      <c r="Q1038" s="10"/>
      <c r="R1038" s="11"/>
      <c r="S1038" s="109"/>
      <c r="T1038" s="11"/>
      <c r="U1038" s="11"/>
      <c r="V1038" s="11"/>
      <c r="W1038" s="11"/>
      <c r="X1038" s="11"/>
      <c r="Y1038" s="11"/>
    </row>
    <row r="1039" spans="1:25" ht="19.5" customHeight="1">
      <c r="A1039" s="28">
        <v>1039</v>
      </c>
      <c r="B1039" s="10"/>
      <c r="C1039" s="30" t="s">
        <v>409</v>
      </c>
      <c r="D1039" s="30" t="s">
        <v>410</v>
      </c>
      <c r="E1039" s="30">
        <f t="shared" ref="E1039:H1039" si="261">ROUND(SUM(E1036:E1038),0)</f>
        <v>696760</v>
      </c>
      <c r="F1039" s="30">
        <f t="shared" si="261"/>
        <v>0</v>
      </c>
      <c r="G1039" s="30">
        <f t="shared" si="261"/>
        <v>141120</v>
      </c>
      <c r="H1039" s="30">
        <f t="shared" si="261"/>
        <v>0</v>
      </c>
      <c r="I1039" s="30">
        <f t="shared" si="259"/>
        <v>837880</v>
      </c>
      <c r="J1039" s="30">
        <f t="shared" ref="J1039:L1039" si="262">ROUND(SUM(J1036:J1038),0)</f>
        <v>948</v>
      </c>
      <c r="K1039" s="30">
        <f t="shared" si="262"/>
        <v>0</v>
      </c>
      <c r="L1039" s="30">
        <f t="shared" si="262"/>
        <v>192</v>
      </c>
      <c r="M1039" s="30">
        <f t="shared" si="260"/>
        <v>1140</v>
      </c>
      <c r="N1039" s="10"/>
      <c r="O1039" s="119"/>
      <c r="P1039" s="10"/>
      <c r="Q1039" s="10"/>
      <c r="R1039" s="11"/>
      <c r="S1039" s="109"/>
      <c r="T1039" s="11"/>
      <c r="U1039" s="11"/>
      <c r="V1039" s="11"/>
      <c r="W1039" s="11"/>
      <c r="X1039" s="11"/>
      <c r="Y1039" s="11"/>
    </row>
    <row r="1040" spans="1:25" ht="19.5" customHeight="1">
      <c r="A1040" s="28"/>
      <c r="B1040" s="10"/>
      <c r="C1040" s="10"/>
      <c r="D1040" s="10"/>
      <c r="E1040" s="10"/>
      <c r="F1040" s="10"/>
      <c r="G1040" s="10"/>
      <c r="H1040" s="10"/>
      <c r="I1040" s="10"/>
      <c r="J1040" s="10"/>
      <c r="K1040" s="10"/>
      <c r="L1040" s="10"/>
      <c r="M1040" s="10"/>
      <c r="N1040" s="10"/>
      <c r="O1040" s="119"/>
      <c r="P1040" s="10"/>
      <c r="Q1040" s="10"/>
      <c r="R1040" s="11"/>
      <c r="S1040" s="109"/>
      <c r="T1040" s="11"/>
      <c r="U1040" s="11"/>
      <c r="V1040" s="11"/>
      <c r="W1040" s="11"/>
      <c r="X1040" s="11"/>
      <c r="Y1040" s="11"/>
    </row>
    <row r="1041" spans="1:25" ht="19.5" customHeight="1">
      <c r="A1041" s="28" t="s">
        <v>98</v>
      </c>
      <c r="B1041" s="10"/>
      <c r="C1041" s="10"/>
      <c r="D1041" s="10"/>
      <c r="E1041" s="10"/>
      <c r="F1041" s="10"/>
      <c r="G1041" s="10"/>
      <c r="H1041" s="10"/>
      <c r="I1041" s="10"/>
      <c r="J1041" s="10"/>
      <c r="K1041" s="10"/>
      <c r="L1041" s="10"/>
      <c r="M1041" s="10"/>
      <c r="N1041" s="10"/>
      <c r="O1041" s="119"/>
      <c r="P1041" s="10"/>
      <c r="Q1041" s="10"/>
      <c r="R1041" s="11"/>
      <c r="S1041" s="109"/>
      <c r="T1041" s="11"/>
      <c r="U1041" s="11"/>
      <c r="V1041" s="11"/>
      <c r="W1041" s="11"/>
      <c r="X1041" s="11"/>
      <c r="Y1041" s="11"/>
    </row>
    <row r="1042" spans="1:25" ht="104.25" customHeight="1">
      <c r="A1042" s="28" t="s">
        <v>98</v>
      </c>
      <c r="B1042" s="10"/>
      <c r="C1042" s="133"/>
      <c r="D1042" s="353" t="s">
        <v>411</v>
      </c>
      <c r="E1042" s="422" t="s">
        <v>412</v>
      </c>
      <c r="F1042" s="422" t="s">
        <v>413</v>
      </c>
      <c r="G1042" s="423"/>
      <c r="H1042" s="422" t="s">
        <v>414</v>
      </c>
      <c r="I1042" s="422" t="s">
        <v>415</v>
      </c>
      <c r="J1042" s="422" t="s">
        <v>416</v>
      </c>
      <c r="K1042" s="422" t="s">
        <v>417</v>
      </c>
      <c r="L1042" s="424"/>
      <c r="M1042" s="422" t="s">
        <v>418</v>
      </c>
      <c r="N1042" s="75"/>
      <c r="O1042" s="10"/>
      <c r="P1042" s="10"/>
      <c r="Q1042" s="10"/>
      <c r="R1042" s="11"/>
      <c r="S1042" s="109"/>
      <c r="T1042" s="11"/>
      <c r="U1042" s="11"/>
      <c r="V1042" s="11"/>
      <c r="W1042" s="11"/>
      <c r="X1042" s="11"/>
      <c r="Y1042" s="11"/>
    </row>
    <row r="1043" spans="1:25" ht="19.5" customHeight="1">
      <c r="A1043" s="28">
        <v>1043</v>
      </c>
      <c r="B1043" s="10"/>
      <c r="C1043" s="30" t="s">
        <v>419</v>
      </c>
      <c r="D1043" s="30" t="s">
        <v>420</v>
      </c>
      <c r="E1043" s="30">
        <v>37972</v>
      </c>
      <c r="F1043" s="30"/>
      <c r="G1043" s="120"/>
      <c r="H1043" s="30"/>
      <c r="I1043" s="30">
        <f t="shared" ref="I1043:I1050" si="263">ROUND(E1043+F1043+H1043,0)</f>
        <v>37972</v>
      </c>
      <c r="J1043" s="30">
        <v>7</v>
      </c>
      <c r="K1043" s="40"/>
      <c r="L1043" s="120"/>
      <c r="M1043" s="30">
        <f t="shared" ref="M1043:M1050" si="264">ROUND(J1043+K1043,0)</f>
        <v>7</v>
      </c>
      <c r="N1043" s="10"/>
      <c r="O1043" s="10"/>
      <c r="P1043" s="10"/>
      <c r="Q1043" s="10"/>
      <c r="R1043" s="11"/>
      <c r="S1043" s="109"/>
      <c r="T1043" s="11"/>
      <c r="U1043" s="11"/>
      <c r="V1043" s="11"/>
      <c r="W1043" s="11"/>
      <c r="X1043" s="11"/>
      <c r="Y1043" s="11"/>
    </row>
    <row r="1044" spans="1:25" ht="19.5" customHeight="1">
      <c r="A1044" s="28">
        <v>1044</v>
      </c>
      <c r="B1044" s="10"/>
      <c r="C1044" s="30" t="s">
        <v>421</v>
      </c>
      <c r="D1044" s="30" t="s">
        <v>422</v>
      </c>
      <c r="E1044" s="30">
        <v>62035</v>
      </c>
      <c r="F1044" s="30"/>
      <c r="G1044" s="120"/>
      <c r="H1044" s="30"/>
      <c r="I1044" s="30">
        <f t="shared" si="263"/>
        <v>62035</v>
      </c>
      <c r="J1044" s="30">
        <v>26</v>
      </c>
      <c r="K1044" s="40"/>
      <c r="L1044" s="120"/>
      <c r="M1044" s="30">
        <f t="shared" si="264"/>
        <v>26</v>
      </c>
      <c r="N1044" s="10"/>
      <c r="O1044" s="10"/>
      <c r="P1044" s="10"/>
      <c r="Q1044" s="10"/>
      <c r="R1044" s="11"/>
      <c r="S1044" s="109"/>
      <c r="T1044" s="11"/>
      <c r="U1044" s="11"/>
      <c r="V1044" s="11"/>
      <c r="W1044" s="11"/>
      <c r="X1044" s="11"/>
      <c r="Y1044" s="11"/>
    </row>
    <row r="1045" spans="1:25" ht="19.5" customHeight="1">
      <c r="A1045" s="28">
        <v>1045</v>
      </c>
      <c r="B1045" s="10"/>
      <c r="C1045" s="30" t="s">
        <v>423</v>
      </c>
      <c r="D1045" s="30" t="s">
        <v>424</v>
      </c>
      <c r="E1045" s="30">
        <v>68332</v>
      </c>
      <c r="F1045" s="30">
        <v>13666</v>
      </c>
      <c r="G1045" s="120"/>
      <c r="H1045" s="30"/>
      <c r="I1045" s="30">
        <f t="shared" si="263"/>
        <v>81998</v>
      </c>
      <c r="J1045" s="30">
        <v>6</v>
      </c>
      <c r="K1045" s="40">
        <v>1</v>
      </c>
      <c r="L1045" s="120"/>
      <c r="M1045" s="30">
        <f t="shared" si="264"/>
        <v>7</v>
      </c>
      <c r="N1045" s="10"/>
      <c r="O1045" s="10"/>
      <c r="P1045" s="10"/>
      <c r="Q1045" s="10"/>
      <c r="R1045" s="11"/>
      <c r="S1045" s="109"/>
      <c r="T1045" s="11"/>
      <c r="U1045" s="11"/>
      <c r="V1045" s="11"/>
      <c r="W1045" s="11"/>
      <c r="X1045" s="11"/>
      <c r="Y1045" s="11"/>
    </row>
    <row r="1046" spans="1:25" ht="19.5" customHeight="1">
      <c r="A1046" s="28">
        <v>1046</v>
      </c>
      <c r="B1046" s="10"/>
      <c r="C1046" s="121">
        <v>4120</v>
      </c>
      <c r="D1046" s="30" t="s">
        <v>425</v>
      </c>
      <c r="E1046" s="30"/>
      <c r="F1046" s="30">
        <v>94705</v>
      </c>
      <c r="G1046" s="120"/>
      <c r="H1046" s="30"/>
      <c r="I1046" s="30">
        <f t="shared" si="263"/>
        <v>94705</v>
      </c>
      <c r="J1046" s="30"/>
      <c r="K1046" s="40">
        <v>4</v>
      </c>
      <c r="L1046" s="120"/>
      <c r="M1046" s="30">
        <f t="shared" si="264"/>
        <v>4</v>
      </c>
      <c r="N1046" s="10"/>
      <c r="O1046" s="10"/>
      <c r="P1046" s="10"/>
      <c r="Q1046" s="10"/>
      <c r="R1046" s="11"/>
      <c r="S1046" s="109"/>
      <c r="T1046" s="11"/>
      <c r="U1046" s="11"/>
      <c r="V1046" s="11"/>
      <c r="W1046" s="11"/>
      <c r="X1046" s="11"/>
      <c r="Y1046" s="11"/>
    </row>
    <row r="1047" spans="1:25" ht="19.5" customHeight="1">
      <c r="A1047" s="28">
        <v>1047</v>
      </c>
      <c r="B1047" s="10"/>
      <c r="C1047" s="121">
        <v>4130</v>
      </c>
      <c r="D1047" s="30" t="s">
        <v>426</v>
      </c>
      <c r="E1047" s="30"/>
      <c r="F1047" s="30">
        <v>7416</v>
      </c>
      <c r="G1047" s="120"/>
      <c r="H1047" s="30"/>
      <c r="I1047" s="30">
        <f t="shared" si="263"/>
        <v>7416</v>
      </c>
      <c r="J1047" s="30"/>
      <c r="K1047" s="40">
        <v>1</v>
      </c>
      <c r="L1047" s="120"/>
      <c r="M1047" s="30">
        <f t="shared" si="264"/>
        <v>1</v>
      </c>
      <c r="N1047" s="10"/>
      <c r="O1047" s="10"/>
      <c r="P1047" s="10"/>
      <c r="Q1047" s="10"/>
      <c r="R1047" s="11"/>
      <c r="S1047" s="109"/>
      <c r="T1047" s="11"/>
      <c r="U1047" s="11"/>
      <c r="V1047" s="11"/>
      <c r="W1047" s="11"/>
      <c r="X1047" s="11"/>
      <c r="Y1047" s="11"/>
    </row>
    <row r="1048" spans="1:25" ht="19.5" customHeight="1">
      <c r="A1048" s="28">
        <v>1048</v>
      </c>
      <c r="B1048" s="10"/>
      <c r="C1048" s="121">
        <v>4140</v>
      </c>
      <c r="D1048" s="30" t="s">
        <v>427</v>
      </c>
      <c r="E1048" s="30"/>
      <c r="F1048" s="30"/>
      <c r="G1048" s="120"/>
      <c r="H1048" s="30"/>
      <c r="I1048" s="30">
        <f t="shared" si="263"/>
        <v>0</v>
      </c>
      <c r="J1048" s="30"/>
      <c r="K1048" s="40"/>
      <c r="L1048" s="120"/>
      <c r="M1048" s="30">
        <f t="shared" si="264"/>
        <v>0</v>
      </c>
      <c r="N1048" s="10"/>
      <c r="O1048" s="10"/>
      <c r="P1048" s="10"/>
      <c r="Q1048" s="10"/>
      <c r="R1048" s="11"/>
      <c r="S1048" s="109"/>
      <c r="T1048" s="11"/>
      <c r="U1048" s="11"/>
      <c r="V1048" s="11"/>
      <c r="W1048" s="11"/>
      <c r="X1048" s="11"/>
      <c r="Y1048" s="11"/>
    </row>
    <row r="1049" spans="1:25" ht="19.5" customHeight="1">
      <c r="A1049" s="28">
        <v>1049</v>
      </c>
      <c r="B1049" s="10"/>
      <c r="C1049" s="121">
        <v>4150</v>
      </c>
      <c r="D1049" s="30" t="s">
        <v>428</v>
      </c>
      <c r="E1049" s="30"/>
      <c r="F1049" s="30">
        <v>4461</v>
      </c>
      <c r="G1049" s="120"/>
      <c r="H1049" s="30"/>
      <c r="I1049" s="30">
        <f t="shared" si="263"/>
        <v>4461</v>
      </c>
      <c r="J1049" s="30"/>
      <c r="K1049" s="40">
        <v>5</v>
      </c>
      <c r="L1049" s="120"/>
      <c r="M1049" s="30">
        <f t="shared" si="264"/>
        <v>5</v>
      </c>
      <c r="N1049" s="10"/>
      <c r="O1049" s="10"/>
      <c r="P1049" s="10"/>
      <c r="Q1049" s="10"/>
      <c r="R1049" s="11"/>
      <c r="S1049" s="109"/>
      <c r="T1049" s="11"/>
      <c r="U1049" s="11"/>
      <c r="V1049" s="11"/>
      <c r="W1049" s="11"/>
      <c r="X1049" s="11"/>
      <c r="Y1049" s="11"/>
    </row>
    <row r="1050" spans="1:25" ht="19.5" customHeight="1">
      <c r="A1050" s="28">
        <v>1050</v>
      </c>
      <c r="B1050" s="10"/>
      <c r="C1050" s="121">
        <v>4160</v>
      </c>
      <c r="D1050" s="46" t="s">
        <v>429</v>
      </c>
      <c r="E1050" s="30">
        <f t="shared" ref="E1050:F1050" si="265">ROUND(SUM(E1043:E1049),0)</f>
        <v>168339</v>
      </c>
      <c r="F1050" s="30">
        <f t="shared" si="265"/>
        <v>120248</v>
      </c>
      <c r="G1050" s="120"/>
      <c r="H1050" s="30">
        <f>ROUND(SUM(H1043:H1049),0)</f>
        <v>0</v>
      </c>
      <c r="I1050" s="30">
        <f t="shared" si="263"/>
        <v>288587</v>
      </c>
      <c r="J1050" s="30">
        <f t="shared" ref="J1050:K1050" si="266">ROUND(SUM(J1043:J1049),0)</f>
        <v>39</v>
      </c>
      <c r="K1050" s="30">
        <f t="shared" si="266"/>
        <v>11</v>
      </c>
      <c r="L1050" s="120"/>
      <c r="M1050" s="30">
        <f t="shared" si="264"/>
        <v>50</v>
      </c>
      <c r="N1050" s="10"/>
      <c r="O1050" s="119"/>
      <c r="P1050" s="10"/>
      <c r="Q1050" s="10"/>
      <c r="R1050" s="11"/>
      <c r="S1050" s="109"/>
      <c r="T1050" s="11"/>
      <c r="U1050" s="11"/>
      <c r="V1050" s="11"/>
      <c r="W1050" s="11"/>
      <c r="X1050" s="11"/>
      <c r="Y1050" s="11"/>
    </row>
    <row r="1051" spans="1:25" ht="19.5" customHeight="1">
      <c r="A1051" s="28"/>
      <c r="B1051" s="10"/>
      <c r="C1051" s="425"/>
      <c r="D1051" s="353"/>
      <c r="E1051" s="369"/>
      <c r="F1051" s="369"/>
      <c r="G1051" s="369"/>
      <c r="H1051" s="369"/>
      <c r="I1051" s="369"/>
      <c r="J1051" s="369"/>
      <c r="K1051" s="369"/>
      <c r="L1051" s="369"/>
      <c r="M1051" s="369"/>
      <c r="N1051" s="10"/>
      <c r="O1051" s="119"/>
      <c r="P1051" s="10"/>
      <c r="Q1051" s="10"/>
      <c r="R1051" s="11"/>
      <c r="S1051" s="109"/>
      <c r="T1051" s="11"/>
      <c r="U1051" s="11"/>
      <c r="V1051" s="11"/>
      <c r="W1051" s="11"/>
      <c r="X1051" s="11"/>
      <c r="Y1051" s="11"/>
    </row>
    <row r="1052" spans="1:25" ht="24.75" customHeight="1">
      <c r="A1052" s="28"/>
      <c r="B1052" s="10"/>
      <c r="C1052" s="426"/>
      <c r="D1052" s="427"/>
      <c r="E1052" s="428" t="s">
        <v>430</v>
      </c>
      <c r="F1052" s="429"/>
      <c r="G1052" s="430" t="s">
        <v>374</v>
      </c>
      <c r="H1052" s="420"/>
      <c r="I1052" s="420"/>
      <c r="J1052" s="428" t="s">
        <v>373</v>
      </c>
      <c r="K1052" s="429"/>
      <c r="L1052" s="430" t="s">
        <v>431</v>
      </c>
      <c r="M1052" s="431"/>
      <c r="N1052" s="10"/>
      <c r="O1052" s="119"/>
      <c r="P1052" s="10"/>
      <c r="Q1052" s="10"/>
      <c r="R1052" s="11"/>
      <c r="S1052" s="109"/>
      <c r="T1052" s="11"/>
      <c r="U1052" s="11"/>
      <c r="V1052" s="11"/>
      <c r="W1052" s="11"/>
      <c r="X1052" s="11"/>
      <c r="Y1052" s="11"/>
    </row>
    <row r="1053" spans="1:25" ht="15.75" customHeight="1">
      <c r="A1053" s="28"/>
      <c r="B1053" s="10"/>
      <c r="C1053" s="432"/>
      <c r="D1053" s="433"/>
      <c r="E1053" s="434" t="s">
        <v>432</v>
      </c>
      <c r="F1053" s="122"/>
      <c r="G1053" s="418" t="s">
        <v>378</v>
      </c>
      <c r="H1053" s="418"/>
      <c r="I1053" s="418"/>
      <c r="J1053" s="434" t="s">
        <v>433</v>
      </c>
      <c r="K1053" s="117"/>
      <c r="L1053" s="418" t="s">
        <v>434</v>
      </c>
      <c r="M1053" s="419"/>
      <c r="N1053" s="10"/>
      <c r="O1053" s="119"/>
      <c r="P1053" s="10"/>
      <c r="Q1053" s="10"/>
      <c r="R1053" s="11"/>
      <c r="S1053" s="109"/>
      <c r="T1053" s="11"/>
      <c r="U1053" s="11"/>
      <c r="V1053" s="11"/>
      <c r="W1053" s="11"/>
      <c r="X1053" s="11"/>
      <c r="Y1053" s="11"/>
    </row>
    <row r="1054" spans="1:25" ht="13.5" customHeight="1">
      <c r="A1054" s="28"/>
      <c r="B1054" s="10"/>
      <c r="C1054" s="432"/>
      <c r="D1054" s="433"/>
      <c r="E1054" s="434" t="s">
        <v>435</v>
      </c>
      <c r="F1054" s="122"/>
      <c r="G1054" s="418" t="s">
        <v>436</v>
      </c>
      <c r="H1054" s="418" t="s">
        <v>383</v>
      </c>
      <c r="I1054" s="418"/>
      <c r="J1054" s="434" t="s">
        <v>437</v>
      </c>
      <c r="K1054" s="117"/>
      <c r="L1054" s="418" t="s">
        <v>384</v>
      </c>
      <c r="M1054" s="419" t="s">
        <v>34</v>
      </c>
      <c r="N1054" s="10"/>
      <c r="O1054" s="119"/>
      <c r="P1054" s="10"/>
      <c r="Q1054" s="10"/>
      <c r="R1054" s="11"/>
      <c r="S1054" s="109"/>
      <c r="T1054" s="11"/>
      <c r="U1054" s="11"/>
      <c r="V1054" s="11"/>
      <c r="W1054" s="11"/>
      <c r="X1054" s="11"/>
      <c r="Y1054" s="11"/>
    </row>
    <row r="1055" spans="1:25" ht="14.25" customHeight="1">
      <c r="A1055" s="28"/>
      <c r="B1055" s="10"/>
      <c r="C1055" s="432"/>
      <c r="D1055" s="433"/>
      <c r="E1055" s="123" t="s">
        <v>438</v>
      </c>
      <c r="F1055" s="122"/>
      <c r="G1055" s="418" t="s">
        <v>439</v>
      </c>
      <c r="H1055" s="418" t="s">
        <v>387</v>
      </c>
      <c r="I1055" s="418" t="s">
        <v>34</v>
      </c>
      <c r="J1055" s="123" t="s">
        <v>440</v>
      </c>
      <c r="K1055" s="117"/>
      <c r="L1055" s="418" t="s">
        <v>388</v>
      </c>
      <c r="M1055" s="419"/>
      <c r="N1055" s="10"/>
      <c r="O1055" s="119"/>
      <c r="P1055" s="10"/>
      <c r="Q1055" s="10"/>
      <c r="R1055" s="11"/>
      <c r="S1055" s="109"/>
      <c r="T1055" s="11"/>
      <c r="U1055" s="11"/>
      <c r="V1055" s="11"/>
      <c r="W1055" s="11"/>
      <c r="X1055" s="11"/>
      <c r="Y1055" s="11"/>
    </row>
    <row r="1056" spans="1:25" ht="14.25" customHeight="1">
      <c r="A1056" s="28"/>
      <c r="B1056" s="10"/>
      <c r="C1056" s="432"/>
      <c r="D1056" s="433"/>
      <c r="E1056" s="420" t="s">
        <v>389</v>
      </c>
      <c r="F1056" s="420" t="s">
        <v>390</v>
      </c>
      <c r="G1056" s="418" t="s">
        <v>441</v>
      </c>
      <c r="H1056" s="418" t="s">
        <v>392</v>
      </c>
      <c r="I1056" s="418" t="s">
        <v>393</v>
      </c>
      <c r="J1056" s="420" t="s">
        <v>389</v>
      </c>
      <c r="K1056" s="420" t="s">
        <v>390</v>
      </c>
      <c r="L1056" s="418" t="s">
        <v>394</v>
      </c>
      <c r="M1056" s="419" t="s">
        <v>393</v>
      </c>
      <c r="N1056" s="10"/>
      <c r="O1056" s="119"/>
      <c r="P1056" s="10"/>
      <c r="Q1056" s="10"/>
      <c r="R1056" s="11"/>
      <c r="S1056" s="109"/>
      <c r="T1056" s="11"/>
      <c r="U1056" s="11"/>
      <c r="V1056" s="11"/>
      <c r="W1056" s="11"/>
      <c r="X1056" s="11"/>
      <c r="Y1056" s="11"/>
    </row>
    <row r="1057" spans="1:25" ht="14.25" customHeight="1">
      <c r="A1057" s="28"/>
      <c r="B1057" s="10"/>
      <c r="C1057" s="345"/>
      <c r="D1057" s="433" t="s">
        <v>442</v>
      </c>
      <c r="E1057" s="418" t="s">
        <v>395</v>
      </c>
      <c r="F1057" s="418" t="s">
        <v>396</v>
      </c>
      <c r="G1057" s="418" t="s">
        <v>397</v>
      </c>
      <c r="H1057" s="418" t="s">
        <v>398</v>
      </c>
      <c r="I1057" s="418" t="s">
        <v>399</v>
      </c>
      <c r="J1057" s="418" t="s">
        <v>395</v>
      </c>
      <c r="K1057" s="418" t="s">
        <v>396</v>
      </c>
      <c r="L1057" s="418" t="s">
        <v>400</v>
      </c>
      <c r="M1057" s="419" t="s">
        <v>401</v>
      </c>
      <c r="N1057" s="10"/>
      <c r="O1057" s="10"/>
      <c r="P1057" s="10"/>
      <c r="Q1057" s="10"/>
      <c r="R1057" s="11"/>
      <c r="S1057" s="109"/>
      <c r="T1057" s="11"/>
      <c r="U1057" s="11"/>
      <c r="V1057" s="11"/>
      <c r="W1057" s="11"/>
      <c r="X1057" s="11"/>
      <c r="Y1057" s="11"/>
    </row>
    <row r="1058" spans="1:25" ht="19.5" customHeight="1">
      <c r="A1058" s="28">
        <v>1058</v>
      </c>
      <c r="B1058" s="10"/>
      <c r="C1058" s="30" t="s">
        <v>443</v>
      </c>
      <c r="D1058" s="30" t="s">
        <v>404</v>
      </c>
      <c r="E1058" s="30"/>
      <c r="F1058" s="30"/>
      <c r="G1058" s="30"/>
      <c r="H1058" s="30"/>
      <c r="I1058" s="30">
        <f t="shared" ref="I1058:I1059" si="267">ROUND(SUM(E1058:H1058),0)</f>
        <v>0</v>
      </c>
      <c r="J1058" s="30"/>
      <c r="K1058" s="30"/>
      <c r="L1058" s="30"/>
      <c r="M1058" s="30">
        <f t="shared" ref="M1058:M1059" si="268">ROUND(SUM(J1058:L1058),0)</f>
        <v>0</v>
      </c>
      <c r="N1058" s="10"/>
      <c r="O1058" s="119"/>
      <c r="P1058" s="10"/>
      <c r="Q1058" s="10"/>
      <c r="R1058" s="11"/>
      <c r="S1058" s="109"/>
      <c r="T1058" s="11"/>
      <c r="U1058" s="11"/>
      <c r="V1058" s="11"/>
      <c r="W1058" s="11"/>
      <c r="X1058" s="11"/>
      <c r="Y1058" s="11"/>
    </row>
    <row r="1059" spans="1:25" ht="19.5" customHeight="1">
      <c r="A1059" s="28">
        <v>1059</v>
      </c>
      <c r="B1059" s="10"/>
      <c r="C1059" s="30" t="s">
        <v>444</v>
      </c>
      <c r="D1059" s="30" t="s">
        <v>406</v>
      </c>
      <c r="E1059" s="30"/>
      <c r="F1059" s="30"/>
      <c r="G1059" s="30"/>
      <c r="H1059" s="30"/>
      <c r="I1059" s="30">
        <f t="shared" si="267"/>
        <v>0</v>
      </c>
      <c r="J1059" s="30"/>
      <c r="K1059" s="30"/>
      <c r="L1059" s="30"/>
      <c r="M1059" s="30">
        <f t="shared" si="268"/>
        <v>0</v>
      </c>
      <c r="N1059" s="10"/>
      <c r="O1059" s="407"/>
      <c r="P1059" s="10"/>
      <c r="Q1059" s="10"/>
      <c r="R1059" s="11"/>
      <c r="S1059" s="109"/>
      <c r="T1059" s="11"/>
      <c r="U1059" s="11"/>
      <c r="V1059" s="11"/>
      <c r="W1059" s="11"/>
      <c r="X1059" s="11"/>
      <c r="Y1059" s="11"/>
    </row>
    <row r="1060" spans="1:25" ht="19.5" customHeight="1">
      <c r="A1060" s="28" t="s">
        <v>98</v>
      </c>
      <c r="B1060" s="10"/>
      <c r="C1060" s="10"/>
      <c r="D1060" s="10"/>
      <c r="E1060" s="10"/>
      <c r="F1060" s="10"/>
      <c r="G1060" s="10"/>
      <c r="H1060" s="10"/>
      <c r="I1060" s="10"/>
      <c r="J1060" s="10"/>
      <c r="K1060" s="10"/>
      <c r="L1060" s="10"/>
      <c r="M1060" s="10"/>
      <c r="N1060" s="10"/>
      <c r="O1060" s="407"/>
      <c r="P1060" s="10"/>
      <c r="Q1060" s="10"/>
      <c r="R1060" s="11"/>
      <c r="S1060" s="109"/>
      <c r="T1060" s="11"/>
      <c r="U1060" s="11"/>
      <c r="V1060" s="11"/>
      <c r="W1060" s="11"/>
      <c r="X1060" s="11"/>
      <c r="Y1060" s="11"/>
    </row>
    <row r="1061" spans="1:25" ht="26.25" customHeight="1">
      <c r="A1061" s="28" t="s">
        <v>98</v>
      </c>
      <c r="B1061" s="10"/>
      <c r="C1061" s="133"/>
      <c r="D1061" s="435"/>
      <c r="E1061" s="428" t="s">
        <v>373</v>
      </c>
      <c r="F1061" s="429"/>
      <c r="G1061" s="430" t="s">
        <v>374</v>
      </c>
      <c r="H1061" s="420"/>
      <c r="I1061" s="420"/>
      <c r="J1061" s="428" t="s">
        <v>445</v>
      </c>
      <c r="K1061" s="429"/>
      <c r="L1061" s="430" t="s">
        <v>431</v>
      </c>
      <c r="M1061" s="431"/>
      <c r="N1061" s="75"/>
      <c r="O1061" s="407"/>
      <c r="P1061" s="10"/>
      <c r="Q1061" s="10"/>
      <c r="R1061" s="11"/>
      <c r="S1061" s="109"/>
      <c r="T1061" s="11"/>
      <c r="U1061" s="11"/>
      <c r="V1061" s="11"/>
      <c r="W1061" s="11"/>
      <c r="X1061" s="11"/>
      <c r="Y1061" s="11"/>
    </row>
    <row r="1062" spans="1:25" ht="17.25" customHeight="1">
      <c r="A1062" s="28" t="s">
        <v>98</v>
      </c>
      <c r="B1062" s="10"/>
      <c r="C1062" s="345"/>
      <c r="D1062" s="350"/>
      <c r="E1062" s="434" t="s">
        <v>446</v>
      </c>
      <c r="F1062" s="117"/>
      <c r="G1062" s="418" t="s">
        <v>378</v>
      </c>
      <c r="H1062" s="418"/>
      <c r="I1062" s="418"/>
      <c r="J1062" s="417" t="s">
        <v>447</v>
      </c>
      <c r="K1062" s="117"/>
      <c r="L1062" s="418" t="s">
        <v>448</v>
      </c>
      <c r="M1062" s="419"/>
      <c r="N1062" s="75"/>
      <c r="O1062" s="407"/>
      <c r="P1062" s="10"/>
      <c r="Q1062" s="10"/>
      <c r="R1062" s="11"/>
      <c r="S1062" s="109"/>
      <c r="T1062" s="11"/>
      <c r="U1062" s="11"/>
      <c r="V1062" s="11"/>
      <c r="W1062" s="11"/>
      <c r="X1062" s="11"/>
      <c r="Y1062" s="11"/>
    </row>
    <row r="1063" spans="1:25" ht="17.25" customHeight="1">
      <c r="A1063" s="28" t="s">
        <v>98</v>
      </c>
      <c r="B1063" s="10"/>
      <c r="C1063" s="345"/>
      <c r="D1063" s="350"/>
      <c r="E1063" s="434" t="s">
        <v>435</v>
      </c>
      <c r="F1063" s="117"/>
      <c r="G1063" s="418" t="s">
        <v>449</v>
      </c>
      <c r="H1063" s="418" t="s">
        <v>383</v>
      </c>
      <c r="I1063" s="418"/>
      <c r="J1063" s="417" t="s">
        <v>381</v>
      </c>
      <c r="K1063" s="117"/>
      <c r="L1063" s="418" t="s">
        <v>384</v>
      </c>
      <c r="M1063" s="419" t="s">
        <v>34</v>
      </c>
      <c r="N1063" s="75"/>
      <c r="O1063" s="407"/>
      <c r="P1063" s="10"/>
      <c r="Q1063" s="10"/>
      <c r="R1063" s="11"/>
      <c r="S1063" s="109"/>
      <c r="T1063" s="11"/>
      <c r="U1063" s="11"/>
      <c r="V1063" s="11"/>
      <c r="W1063" s="11"/>
      <c r="X1063" s="11"/>
      <c r="Y1063" s="11"/>
    </row>
    <row r="1064" spans="1:25" ht="17.25" customHeight="1">
      <c r="A1064" s="28" t="s">
        <v>98</v>
      </c>
      <c r="B1064" s="10"/>
      <c r="C1064" s="345"/>
      <c r="D1064" s="350"/>
      <c r="E1064" s="123" t="s">
        <v>450</v>
      </c>
      <c r="F1064" s="117"/>
      <c r="G1064" s="418" t="s">
        <v>439</v>
      </c>
      <c r="H1064" s="418" t="s">
        <v>387</v>
      </c>
      <c r="I1064" s="418" t="s">
        <v>34</v>
      </c>
      <c r="J1064" s="118" t="s">
        <v>440</v>
      </c>
      <c r="K1064" s="117"/>
      <c r="L1064" s="418" t="s">
        <v>388</v>
      </c>
      <c r="M1064" s="419"/>
      <c r="N1064" s="75"/>
      <c r="O1064" s="407"/>
      <c r="P1064" s="10"/>
      <c r="Q1064" s="10"/>
      <c r="R1064" s="11"/>
      <c r="S1064" s="109"/>
      <c r="T1064" s="11"/>
      <c r="U1064" s="11"/>
      <c r="V1064" s="11"/>
      <c r="W1064" s="11"/>
      <c r="X1064" s="11"/>
      <c r="Y1064" s="11"/>
    </row>
    <row r="1065" spans="1:25" ht="17.25" customHeight="1">
      <c r="A1065" s="28" t="s">
        <v>98</v>
      </c>
      <c r="B1065" s="10"/>
      <c r="C1065" s="345"/>
      <c r="D1065" s="350"/>
      <c r="E1065" s="420" t="s">
        <v>389</v>
      </c>
      <c r="F1065" s="420" t="s">
        <v>390</v>
      </c>
      <c r="G1065" s="418" t="s">
        <v>451</v>
      </c>
      <c r="H1065" s="418" t="s">
        <v>392</v>
      </c>
      <c r="I1065" s="418" t="s">
        <v>393</v>
      </c>
      <c r="J1065" s="420" t="s">
        <v>389</v>
      </c>
      <c r="K1065" s="420" t="s">
        <v>390</v>
      </c>
      <c r="L1065" s="418" t="s">
        <v>394</v>
      </c>
      <c r="M1065" s="419" t="s">
        <v>393</v>
      </c>
      <c r="N1065" s="75"/>
      <c r="O1065" s="407"/>
      <c r="P1065" s="10"/>
      <c r="Q1065" s="10"/>
      <c r="R1065" s="11"/>
      <c r="S1065" s="109"/>
      <c r="T1065" s="11"/>
      <c r="U1065" s="11"/>
      <c r="V1065" s="11"/>
      <c r="W1065" s="11"/>
      <c r="X1065" s="11"/>
      <c r="Y1065" s="11"/>
    </row>
    <row r="1066" spans="1:25" ht="17.25" customHeight="1">
      <c r="A1066" s="28" t="s">
        <v>98</v>
      </c>
      <c r="B1066" s="10"/>
      <c r="C1066" s="345"/>
      <c r="D1066" s="23" t="s">
        <v>452</v>
      </c>
      <c r="E1066" s="418" t="s">
        <v>395</v>
      </c>
      <c r="F1066" s="418" t="s">
        <v>396</v>
      </c>
      <c r="G1066" s="418" t="s">
        <v>453</v>
      </c>
      <c r="H1066" s="418" t="s">
        <v>398</v>
      </c>
      <c r="I1066" s="418" t="s">
        <v>399</v>
      </c>
      <c r="J1066" s="418" t="s">
        <v>395</v>
      </c>
      <c r="K1066" s="418" t="s">
        <v>396</v>
      </c>
      <c r="L1066" s="418" t="s">
        <v>400</v>
      </c>
      <c r="M1066" s="419" t="s">
        <v>401</v>
      </c>
      <c r="N1066" s="75"/>
      <c r="O1066" s="10"/>
      <c r="P1066" s="10"/>
      <c r="Q1066" s="10"/>
      <c r="R1066" s="11"/>
      <c r="S1066" s="109"/>
      <c r="T1066" s="11"/>
      <c r="U1066" s="11"/>
      <c r="V1066" s="11"/>
      <c r="W1066" s="11"/>
      <c r="X1066" s="11"/>
      <c r="Y1066" s="11"/>
    </row>
    <row r="1067" spans="1:25" ht="19.5" customHeight="1">
      <c r="A1067" s="28">
        <v>1067</v>
      </c>
      <c r="B1067" s="10"/>
      <c r="C1067" s="30" t="s">
        <v>454</v>
      </c>
      <c r="D1067" s="30" t="s">
        <v>404</v>
      </c>
      <c r="E1067" s="30"/>
      <c r="F1067" s="30"/>
      <c r="G1067" s="30"/>
      <c r="H1067" s="30"/>
      <c r="I1067" s="30">
        <f t="shared" ref="I1067:I1068" si="269">ROUND(SUM(E1067:H1067),0)</f>
        <v>0</v>
      </c>
      <c r="J1067" s="30"/>
      <c r="K1067" s="30"/>
      <c r="L1067" s="30"/>
      <c r="M1067" s="30">
        <f t="shared" ref="M1067:M1068" si="270">ROUND(SUM(J1067:L1067),0)</f>
        <v>0</v>
      </c>
      <c r="N1067" s="10"/>
      <c r="O1067" s="119"/>
      <c r="P1067" s="10"/>
      <c r="Q1067" s="10"/>
      <c r="R1067" s="11"/>
      <c r="S1067" s="109"/>
      <c r="T1067" s="11"/>
      <c r="U1067" s="11"/>
      <c r="V1067" s="11"/>
      <c r="W1067" s="11"/>
      <c r="X1067" s="11"/>
      <c r="Y1067" s="11"/>
    </row>
    <row r="1068" spans="1:25" ht="19.5" customHeight="1">
      <c r="A1068" s="28">
        <v>1068</v>
      </c>
      <c r="B1068" s="10"/>
      <c r="C1068" s="30" t="s">
        <v>455</v>
      </c>
      <c r="D1068" s="30" t="s">
        <v>406</v>
      </c>
      <c r="E1068" s="30"/>
      <c r="F1068" s="30"/>
      <c r="G1068" s="30"/>
      <c r="H1068" s="30"/>
      <c r="I1068" s="30">
        <f t="shared" si="269"/>
        <v>0</v>
      </c>
      <c r="J1068" s="30"/>
      <c r="K1068" s="30"/>
      <c r="L1068" s="30"/>
      <c r="M1068" s="30">
        <f t="shared" si="270"/>
        <v>0</v>
      </c>
      <c r="N1068" s="10"/>
      <c r="O1068" s="119"/>
      <c r="P1068" s="10"/>
      <c r="Q1068" s="10"/>
      <c r="R1068" s="11"/>
      <c r="S1068" s="109"/>
      <c r="T1068" s="11"/>
      <c r="U1068" s="11"/>
      <c r="V1068" s="11"/>
      <c r="W1068" s="11"/>
      <c r="X1068" s="11"/>
      <c r="Y1068" s="11"/>
    </row>
    <row r="1069" spans="1:25" ht="19.5" customHeight="1">
      <c r="A1069" s="28"/>
      <c r="B1069" s="10"/>
      <c r="C1069" s="10"/>
      <c r="D1069" s="10"/>
      <c r="E1069" s="10"/>
      <c r="F1069" s="10"/>
      <c r="G1069" s="10"/>
      <c r="H1069" s="10"/>
      <c r="I1069" s="10"/>
      <c r="J1069" s="10"/>
      <c r="K1069" s="10"/>
      <c r="L1069" s="10"/>
      <c r="M1069" s="10"/>
      <c r="N1069" s="10"/>
      <c r="O1069" s="119"/>
      <c r="P1069" s="10"/>
      <c r="Q1069" s="10"/>
      <c r="R1069" s="11"/>
      <c r="S1069" s="109"/>
      <c r="T1069" s="11"/>
      <c r="U1069" s="11"/>
      <c r="V1069" s="11"/>
      <c r="W1069" s="11"/>
      <c r="X1069" s="11"/>
      <c r="Y1069" s="11"/>
    </row>
    <row r="1070" spans="1:25" ht="19.5" customHeight="1">
      <c r="A1070" s="28"/>
      <c r="B1070" s="10"/>
      <c r="C1070" s="10"/>
      <c r="D1070" s="10"/>
      <c r="E1070" s="1"/>
      <c r="F1070" s="1"/>
      <c r="G1070" s="1"/>
      <c r="H1070" s="1"/>
      <c r="I1070" s="1"/>
      <c r="J1070" s="1"/>
      <c r="K1070" s="1"/>
      <c r="L1070" s="1"/>
      <c r="M1070" s="1"/>
      <c r="N1070" s="10"/>
      <c r="O1070" s="119"/>
      <c r="P1070" s="10"/>
      <c r="Q1070" s="10"/>
      <c r="R1070" s="11"/>
      <c r="S1070" s="109"/>
      <c r="T1070" s="11"/>
      <c r="U1070" s="11"/>
      <c r="V1070" s="11"/>
      <c r="W1070" s="11"/>
      <c r="X1070" s="11"/>
      <c r="Y1070" s="11"/>
    </row>
    <row r="1071" spans="1:25" ht="19.5" customHeight="1">
      <c r="A1071" s="28"/>
      <c r="B1071" s="10"/>
      <c r="C1071" s="10"/>
      <c r="D1071" s="67" t="s">
        <v>456</v>
      </c>
      <c r="E1071" s="1"/>
      <c r="F1071" s="1"/>
      <c r="G1071" s="1"/>
      <c r="H1071" s="1"/>
      <c r="I1071" s="1"/>
      <c r="J1071" s="1"/>
      <c r="K1071" s="1"/>
      <c r="L1071" s="1"/>
      <c r="M1071" s="1"/>
      <c r="N1071" s="10"/>
      <c r="O1071" s="119"/>
      <c r="P1071" s="10"/>
      <c r="Q1071" s="10"/>
      <c r="R1071" s="11"/>
      <c r="S1071" s="109"/>
      <c r="T1071" s="11"/>
      <c r="U1071" s="11"/>
      <c r="V1071" s="11"/>
      <c r="W1071" s="11"/>
      <c r="X1071" s="11"/>
      <c r="Y1071" s="11"/>
    </row>
    <row r="1072" spans="1:25" ht="19.5" customHeight="1">
      <c r="A1072" s="28"/>
      <c r="B1072" s="10"/>
      <c r="C1072" s="133"/>
      <c r="D1072" s="436" t="s">
        <v>372</v>
      </c>
      <c r="E1072" s="437" t="s">
        <v>457</v>
      </c>
      <c r="F1072" s="438"/>
      <c r="G1072" s="420" t="s">
        <v>378</v>
      </c>
      <c r="H1072" s="420"/>
      <c r="I1072" s="420"/>
      <c r="J1072" s="437" t="s">
        <v>458</v>
      </c>
      <c r="K1072" s="438"/>
      <c r="L1072" s="420"/>
      <c r="M1072" s="431"/>
      <c r="N1072" s="10"/>
      <c r="O1072" s="119"/>
      <c r="P1072" s="10"/>
      <c r="Q1072" s="10"/>
      <c r="R1072" s="11"/>
      <c r="S1072" s="109"/>
      <c r="T1072" s="11"/>
      <c r="U1072" s="11"/>
      <c r="V1072" s="11"/>
      <c r="W1072" s="11"/>
      <c r="X1072" s="11"/>
      <c r="Y1072" s="11"/>
    </row>
    <row r="1073" spans="1:25" ht="19.5" customHeight="1">
      <c r="A1073" s="28"/>
      <c r="B1073" s="10"/>
      <c r="C1073" s="345"/>
      <c r="D1073" s="390" t="s">
        <v>376</v>
      </c>
      <c r="E1073" s="417" t="s">
        <v>459</v>
      </c>
      <c r="F1073" s="117"/>
      <c r="G1073" s="418" t="s">
        <v>460</v>
      </c>
      <c r="H1073" s="418" t="s">
        <v>383</v>
      </c>
      <c r="I1073" s="418"/>
      <c r="J1073" s="417" t="s">
        <v>461</v>
      </c>
      <c r="K1073" s="117"/>
      <c r="L1073" s="418" t="s">
        <v>384</v>
      </c>
      <c r="M1073" s="419" t="s">
        <v>34</v>
      </c>
      <c r="N1073" s="10"/>
      <c r="O1073" s="119"/>
      <c r="P1073" s="10"/>
      <c r="Q1073" s="10"/>
      <c r="R1073" s="11"/>
      <c r="S1073" s="109"/>
      <c r="T1073" s="11"/>
      <c r="U1073" s="11"/>
      <c r="V1073" s="11"/>
      <c r="W1073" s="11"/>
      <c r="X1073" s="11"/>
      <c r="Y1073" s="11"/>
    </row>
    <row r="1074" spans="1:25" ht="19.5" customHeight="1">
      <c r="A1074" s="28"/>
      <c r="B1074" s="10"/>
      <c r="C1074" s="345"/>
      <c r="D1074" s="350"/>
      <c r="E1074" s="118" t="s">
        <v>462</v>
      </c>
      <c r="F1074" s="117"/>
      <c r="G1074" s="418" t="s">
        <v>386</v>
      </c>
      <c r="H1074" s="418" t="s">
        <v>387</v>
      </c>
      <c r="I1074" s="418" t="s">
        <v>34</v>
      </c>
      <c r="J1074" s="118" t="s">
        <v>463</v>
      </c>
      <c r="K1074" s="117"/>
      <c r="L1074" s="418" t="s">
        <v>388</v>
      </c>
      <c r="M1074" s="419"/>
      <c r="N1074" s="10"/>
      <c r="O1074" s="119"/>
      <c r="P1074" s="10"/>
      <c r="Q1074" s="10"/>
      <c r="R1074" s="11"/>
      <c r="S1074" s="109"/>
      <c r="T1074" s="11"/>
      <c r="U1074" s="11"/>
      <c r="V1074" s="11"/>
      <c r="W1074" s="11"/>
      <c r="X1074" s="11"/>
      <c r="Y1074" s="11"/>
    </row>
    <row r="1075" spans="1:25" ht="19.5" customHeight="1">
      <c r="A1075" s="28"/>
      <c r="B1075" s="10"/>
      <c r="C1075" s="124"/>
      <c r="D1075" s="439"/>
      <c r="E1075" s="431" t="s">
        <v>389</v>
      </c>
      <c r="F1075" s="420" t="s">
        <v>390</v>
      </c>
      <c r="G1075" s="418" t="s">
        <v>391</v>
      </c>
      <c r="H1075" s="418" t="s">
        <v>392</v>
      </c>
      <c r="I1075" s="418" t="s">
        <v>393</v>
      </c>
      <c r="J1075" s="420" t="s">
        <v>389</v>
      </c>
      <c r="K1075" s="420" t="s">
        <v>390</v>
      </c>
      <c r="L1075" s="418" t="s">
        <v>394</v>
      </c>
      <c r="M1075" s="419" t="s">
        <v>393</v>
      </c>
      <c r="N1075" s="10"/>
      <c r="O1075" s="119"/>
      <c r="P1075" s="10"/>
      <c r="Q1075" s="10"/>
      <c r="R1075" s="11"/>
      <c r="S1075" s="109"/>
      <c r="T1075" s="11"/>
      <c r="U1075" s="11"/>
      <c r="V1075" s="11"/>
      <c r="W1075" s="11"/>
      <c r="X1075" s="11"/>
      <c r="Y1075" s="11"/>
    </row>
    <row r="1076" spans="1:25" ht="19.5" customHeight="1">
      <c r="A1076" s="28"/>
      <c r="B1076" s="10"/>
      <c r="C1076" s="133"/>
      <c r="D1076" s="427" t="s">
        <v>464</v>
      </c>
      <c r="E1076" s="418" t="s">
        <v>395</v>
      </c>
      <c r="F1076" s="418" t="s">
        <v>396</v>
      </c>
      <c r="G1076" s="418" t="s">
        <v>453</v>
      </c>
      <c r="H1076" s="418" t="s">
        <v>398</v>
      </c>
      <c r="I1076" s="418" t="s">
        <v>399</v>
      </c>
      <c r="J1076" s="418" t="s">
        <v>395</v>
      </c>
      <c r="K1076" s="418" t="s">
        <v>396</v>
      </c>
      <c r="L1076" s="418" t="s">
        <v>400</v>
      </c>
      <c r="M1076" s="419" t="s">
        <v>401</v>
      </c>
      <c r="N1076" s="10"/>
      <c r="O1076" s="10"/>
      <c r="P1076" s="10"/>
      <c r="Q1076" s="10"/>
      <c r="R1076" s="11"/>
      <c r="S1076" s="109"/>
      <c r="T1076" s="11"/>
      <c r="U1076" s="11"/>
      <c r="V1076" s="11"/>
      <c r="W1076" s="11"/>
      <c r="X1076" s="11"/>
      <c r="Y1076" s="11"/>
    </row>
    <row r="1077" spans="1:25" ht="19.5" customHeight="1">
      <c r="A1077" s="28">
        <v>1077</v>
      </c>
      <c r="B1077" s="10"/>
      <c r="C1077" s="30" t="s">
        <v>465</v>
      </c>
      <c r="D1077" s="30" t="s">
        <v>466</v>
      </c>
      <c r="E1077" s="30"/>
      <c r="F1077" s="30"/>
      <c r="G1077" s="54"/>
      <c r="H1077" s="30"/>
      <c r="I1077" s="30">
        <f>ROUND(E1077+F1077+H1077,0)</f>
        <v>0</v>
      </c>
      <c r="J1077" s="30"/>
      <c r="K1077" s="30"/>
      <c r="L1077" s="54"/>
      <c r="M1077" s="30">
        <f>ROUND(SUM(J1077:K1077),0)</f>
        <v>0</v>
      </c>
      <c r="N1077" s="10"/>
      <c r="O1077" s="10"/>
      <c r="P1077" s="10"/>
      <c r="Q1077" s="10"/>
      <c r="R1077" s="11"/>
      <c r="S1077" s="109"/>
      <c r="T1077" s="11"/>
      <c r="U1077" s="11"/>
      <c r="V1077" s="11"/>
      <c r="W1077" s="11"/>
      <c r="X1077" s="11"/>
      <c r="Y1077" s="11"/>
    </row>
    <row r="1078" spans="1:25" ht="19.5" customHeight="1">
      <c r="A1078" s="28">
        <v>1078</v>
      </c>
      <c r="B1078" s="10"/>
      <c r="C1078" s="30" t="s">
        <v>467</v>
      </c>
      <c r="D1078" s="30" t="s">
        <v>468</v>
      </c>
      <c r="E1078" s="30"/>
      <c r="F1078" s="30"/>
      <c r="G1078" s="30"/>
      <c r="H1078" s="30"/>
      <c r="I1078" s="30">
        <f t="shared" ref="I1078:I1083" si="271">ROUND(SUM(E1078:H1078),0)</f>
        <v>0</v>
      </c>
      <c r="J1078" s="30"/>
      <c r="K1078" s="30"/>
      <c r="L1078" s="30"/>
      <c r="M1078" s="30">
        <f t="shared" ref="M1078:M1079" si="272">ROUND(SUM(J1078:L1078),0)</f>
        <v>0</v>
      </c>
      <c r="N1078" s="22"/>
      <c r="O1078" s="10"/>
      <c r="P1078" s="10"/>
      <c r="Q1078" s="10"/>
      <c r="R1078" s="11"/>
      <c r="S1078" s="109"/>
      <c r="T1078" s="11"/>
      <c r="U1078" s="11"/>
      <c r="V1078" s="11"/>
      <c r="W1078" s="11"/>
      <c r="X1078" s="11"/>
      <c r="Y1078" s="11"/>
    </row>
    <row r="1079" spans="1:25" ht="19.5" customHeight="1">
      <c r="A1079" s="28">
        <v>1079</v>
      </c>
      <c r="B1079" s="10"/>
      <c r="C1079" s="30" t="s">
        <v>469</v>
      </c>
      <c r="D1079" s="30" t="s">
        <v>470</v>
      </c>
      <c r="E1079" s="30"/>
      <c r="F1079" s="30"/>
      <c r="G1079" s="30"/>
      <c r="H1079" s="30"/>
      <c r="I1079" s="30">
        <f t="shared" si="271"/>
        <v>0</v>
      </c>
      <c r="J1079" s="30"/>
      <c r="K1079" s="30"/>
      <c r="L1079" s="30"/>
      <c r="M1079" s="30">
        <f t="shared" si="272"/>
        <v>0</v>
      </c>
      <c r="N1079" s="10"/>
      <c r="O1079" s="10"/>
      <c r="P1079" s="10"/>
      <c r="Q1079" s="10"/>
      <c r="R1079" s="11"/>
      <c r="S1079" s="109"/>
      <c r="T1079" s="11"/>
      <c r="U1079" s="11"/>
      <c r="V1079" s="11"/>
      <c r="W1079" s="11"/>
      <c r="X1079" s="11"/>
      <c r="Y1079" s="11"/>
    </row>
    <row r="1080" spans="1:25" ht="19.5" customHeight="1">
      <c r="A1080" s="28">
        <v>1080</v>
      </c>
      <c r="B1080" s="74"/>
      <c r="C1080" s="30" t="s">
        <v>471</v>
      </c>
      <c r="D1080" s="30" t="s">
        <v>472</v>
      </c>
      <c r="E1080" s="54"/>
      <c r="F1080" s="54"/>
      <c r="G1080" s="30"/>
      <c r="H1080" s="30"/>
      <c r="I1080" s="30">
        <f t="shared" si="271"/>
        <v>0</v>
      </c>
      <c r="J1080" s="54"/>
      <c r="K1080" s="54"/>
      <c r="L1080" s="30"/>
      <c r="M1080" s="30">
        <f>ROUND(L1080,0)</f>
        <v>0</v>
      </c>
      <c r="N1080" s="10"/>
      <c r="O1080" s="10"/>
      <c r="P1080" s="10"/>
      <c r="Q1080" s="10"/>
      <c r="R1080" s="11"/>
      <c r="S1080" s="109"/>
      <c r="T1080" s="11"/>
      <c r="U1080" s="11"/>
      <c r="V1080" s="11"/>
      <c r="W1080" s="11"/>
      <c r="X1080" s="11"/>
      <c r="Y1080" s="11"/>
    </row>
    <row r="1081" spans="1:25" ht="19.5" customHeight="1">
      <c r="A1081" s="28">
        <v>1081</v>
      </c>
      <c r="B1081" s="13"/>
      <c r="C1081" s="30" t="s">
        <v>473</v>
      </c>
      <c r="D1081" s="30" t="s">
        <v>474</v>
      </c>
      <c r="E1081" s="30">
        <v>3892</v>
      </c>
      <c r="F1081" s="30"/>
      <c r="G1081" s="54"/>
      <c r="H1081" s="30"/>
      <c r="I1081" s="30">
        <f t="shared" si="271"/>
        <v>3892</v>
      </c>
      <c r="J1081" s="30">
        <v>1</v>
      </c>
      <c r="K1081" s="30"/>
      <c r="L1081" s="54"/>
      <c r="M1081" s="30">
        <f t="shared" ref="M1081:M1083" si="273">ROUND(SUM(J1081:K1081),0)</f>
        <v>1</v>
      </c>
      <c r="N1081" s="10"/>
      <c r="O1081" s="10"/>
      <c r="P1081" s="10"/>
      <c r="Q1081" s="10"/>
      <c r="R1081" s="11"/>
      <c r="S1081" s="109"/>
      <c r="T1081" s="11"/>
      <c r="U1081" s="11"/>
      <c r="V1081" s="11"/>
      <c r="W1081" s="11"/>
      <c r="X1081" s="11"/>
      <c r="Y1081" s="11"/>
    </row>
    <row r="1082" spans="1:25" ht="19.5" customHeight="1">
      <c r="A1082" s="28">
        <v>1082</v>
      </c>
      <c r="B1082" s="13"/>
      <c r="C1082" s="395" t="s">
        <v>475</v>
      </c>
      <c r="D1082" s="395" t="s">
        <v>476</v>
      </c>
      <c r="E1082" s="395">
        <v>27760</v>
      </c>
      <c r="F1082" s="395"/>
      <c r="G1082" s="65"/>
      <c r="H1082" s="395"/>
      <c r="I1082" s="395">
        <f t="shared" si="271"/>
        <v>27760</v>
      </c>
      <c r="J1082" s="395">
        <v>2</v>
      </c>
      <c r="K1082" s="395"/>
      <c r="L1082" s="65"/>
      <c r="M1082" s="395">
        <f t="shared" si="273"/>
        <v>2</v>
      </c>
      <c r="N1082" s="10"/>
      <c r="O1082" s="10"/>
      <c r="P1082" s="10"/>
      <c r="Q1082" s="10"/>
      <c r="R1082" s="11"/>
      <c r="S1082" s="109"/>
      <c r="T1082" s="11"/>
      <c r="U1082" s="11"/>
      <c r="V1082" s="11"/>
      <c r="W1082" s="11"/>
      <c r="X1082" s="11"/>
      <c r="Y1082" s="11"/>
    </row>
    <row r="1083" spans="1:25" ht="19.5" customHeight="1">
      <c r="A1083" s="28">
        <v>1083</v>
      </c>
      <c r="B1083" s="13"/>
      <c r="C1083" s="30" t="s">
        <v>477</v>
      </c>
      <c r="D1083" s="30" t="s">
        <v>478</v>
      </c>
      <c r="E1083" s="30"/>
      <c r="F1083" s="30"/>
      <c r="G1083" s="54"/>
      <c r="H1083" s="30"/>
      <c r="I1083" s="30">
        <f t="shared" si="271"/>
        <v>0</v>
      </c>
      <c r="J1083" s="30"/>
      <c r="K1083" s="30"/>
      <c r="L1083" s="54"/>
      <c r="M1083" s="30">
        <f t="shared" si="273"/>
        <v>0</v>
      </c>
      <c r="N1083" s="10"/>
      <c r="O1083" s="10"/>
      <c r="P1083" s="10"/>
      <c r="Q1083" s="10"/>
      <c r="R1083" s="11"/>
      <c r="S1083" s="109"/>
      <c r="T1083" s="11"/>
      <c r="U1083" s="11"/>
      <c r="V1083" s="11"/>
      <c r="W1083" s="11"/>
      <c r="X1083" s="11"/>
      <c r="Y1083" s="11"/>
    </row>
    <row r="1084" spans="1:25" ht="19.5" customHeight="1">
      <c r="A1084" s="28" t="s">
        <v>98</v>
      </c>
      <c r="B1084" s="74"/>
      <c r="C1084" s="366"/>
      <c r="D1084" s="366"/>
      <c r="E1084" s="366"/>
      <c r="F1084" s="366"/>
      <c r="G1084" s="366"/>
      <c r="H1084" s="366"/>
      <c r="I1084" s="366"/>
      <c r="J1084" s="366"/>
      <c r="K1084" s="366"/>
      <c r="L1084" s="366"/>
      <c r="M1084" s="366"/>
      <c r="N1084" s="10"/>
      <c r="O1084" s="10"/>
      <c r="P1084" s="10"/>
      <c r="Q1084" s="10"/>
      <c r="R1084" s="11"/>
      <c r="S1084" s="109"/>
      <c r="T1084" s="11"/>
      <c r="U1084" s="11"/>
      <c r="V1084" s="11"/>
      <c r="W1084" s="11"/>
      <c r="X1084" s="11"/>
      <c r="Y1084" s="11"/>
    </row>
    <row r="1085" spans="1:25" ht="19.5" customHeight="1">
      <c r="A1085" s="28">
        <v>1085</v>
      </c>
      <c r="B1085" s="10"/>
      <c r="C1085" s="133" t="s">
        <v>479</v>
      </c>
      <c r="D1085" s="33" t="s">
        <v>480</v>
      </c>
      <c r="E1085" s="133">
        <f t="shared" ref="E1085:F1085" si="274">ROUND(E1039+E1050+E1058+E1059+E1067+E1068+SUM(E1077:E1083),0)</f>
        <v>896751</v>
      </c>
      <c r="F1085" s="133">
        <f t="shared" si="274"/>
        <v>120248</v>
      </c>
      <c r="G1085" s="133">
        <f>ROUND(G1039+G1058+G1059+G1067+G1068+SUM(G1078:G1080),0)</f>
        <v>141120</v>
      </c>
      <c r="H1085" s="133">
        <f t="shared" ref="H1085:K1085" si="275">ROUND(H1039+H1050+H1058+H1059+H1067+H1068+SUM(H1077:H1083),0)</f>
        <v>0</v>
      </c>
      <c r="I1085" s="133">
        <f t="shared" si="275"/>
        <v>1158119</v>
      </c>
      <c r="J1085" s="133">
        <f t="shared" si="275"/>
        <v>990</v>
      </c>
      <c r="K1085" s="133">
        <f t="shared" si="275"/>
        <v>11</v>
      </c>
      <c r="L1085" s="133">
        <f>ROUND(L1039+L1058+L1059+L1067+L1068+SUM(L1078:L1080),0)</f>
        <v>192</v>
      </c>
      <c r="M1085" s="133">
        <f>SUM(J1085:L1085)</f>
        <v>1193</v>
      </c>
      <c r="N1085" s="440" t="str">
        <f>IF(edits!A810=1,"SCH 1 / SCH 7 MISMATCH - SEE EDITS"," ")</f>
        <v xml:space="preserve"> </v>
      </c>
      <c r="O1085" s="10"/>
      <c r="P1085" s="10"/>
      <c r="Q1085" s="10"/>
      <c r="R1085" s="11"/>
      <c r="S1085" s="109"/>
      <c r="T1085" s="11"/>
      <c r="U1085" s="11"/>
      <c r="V1085" s="11"/>
      <c r="W1085" s="11"/>
      <c r="X1085" s="11"/>
      <c r="Y1085" s="11"/>
    </row>
    <row r="1086" spans="1:25" ht="37.5" customHeight="1">
      <c r="A1086" s="28" t="s">
        <v>98</v>
      </c>
      <c r="B1086" s="10"/>
      <c r="C1086" s="372" t="s">
        <v>481</v>
      </c>
      <c r="D1086" s="372"/>
      <c r="E1086" s="352"/>
      <c r="F1086" s="352"/>
      <c r="G1086" s="372" t="s">
        <v>482</v>
      </c>
      <c r="H1086" s="352"/>
      <c r="I1086" s="352"/>
      <c r="J1086" s="352"/>
      <c r="K1086" s="352"/>
      <c r="L1086" s="372" t="s">
        <v>365</v>
      </c>
      <c r="M1086" s="352"/>
      <c r="N1086" s="10"/>
      <c r="O1086" s="10"/>
      <c r="P1086" s="10"/>
      <c r="Q1086" s="10"/>
      <c r="R1086" s="11"/>
      <c r="S1086" s="109"/>
      <c r="T1086" s="11"/>
      <c r="U1086" s="11"/>
      <c r="V1086" s="11"/>
      <c r="W1086" s="11"/>
      <c r="X1086" s="11"/>
      <c r="Y1086" s="11"/>
    </row>
    <row r="1087" spans="1:25" ht="19.5" customHeight="1">
      <c r="A1087" s="28">
        <v>1087</v>
      </c>
      <c r="B1087" s="10"/>
      <c r="C1087" s="30" t="s">
        <v>483</v>
      </c>
      <c r="D1087" s="441" t="s">
        <v>484</v>
      </c>
      <c r="E1087" s="65"/>
      <c r="F1087" s="65"/>
      <c r="G1087" s="395"/>
      <c r="H1087" s="65"/>
      <c r="I1087" s="395">
        <f t="shared" ref="I1087:I1088" si="276">ROUND(G1087,0)</f>
        <v>0</v>
      </c>
      <c r="J1087" s="54"/>
      <c r="K1087" s="54"/>
      <c r="L1087" s="54"/>
      <c r="M1087" s="54"/>
      <c r="N1087" s="10"/>
      <c r="O1087" s="10" t="str">
        <f t="shared" ref="O1087:O1088" si="277">PROPER(D1087)</f>
        <v>Public Transportation Assessment</v>
      </c>
      <c r="P1087" s="10"/>
      <c r="Q1087" s="10"/>
      <c r="R1087" s="11"/>
      <c r="S1087" s="109"/>
      <c r="T1087" s="11"/>
      <c r="U1087" s="11"/>
      <c r="V1087" s="11"/>
      <c r="W1087" s="11"/>
      <c r="X1087" s="11"/>
      <c r="Y1087" s="11"/>
    </row>
    <row r="1088" spans="1:25" ht="19.5" customHeight="1">
      <c r="A1088" s="28">
        <v>1088</v>
      </c>
      <c r="B1088" s="10"/>
      <c r="C1088" s="442">
        <v>4320</v>
      </c>
      <c r="D1088" s="46" t="s">
        <v>485</v>
      </c>
      <c r="E1088" s="54"/>
      <c r="F1088" s="54"/>
      <c r="G1088" s="30"/>
      <c r="H1088" s="54"/>
      <c r="I1088" s="30">
        <f t="shared" si="276"/>
        <v>0</v>
      </c>
      <c r="J1088" s="54"/>
      <c r="K1088" s="54"/>
      <c r="L1088" s="30"/>
      <c r="M1088" s="30">
        <f>ROUND(L1088,0)</f>
        <v>0</v>
      </c>
      <c r="N1088" s="10"/>
      <c r="O1088" s="10" t="str">
        <f t="shared" si="277"/>
        <v>Payments From Revolving And Special Funds</v>
      </c>
      <c r="P1088" s="10"/>
      <c r="Q1088" s="10"/>
      <c r="R1088" s="11"/>
      <c r="S1088" s="109"/>
      <c r="T1088" s="11"/>
      <c r="U1088" s="11"/>
      <c r="V1088" s="11"/>
      <c r="W1088" s="11"/>
      <c r="X1088" s="11"/>
      <c r="Y1088" s="11"/>
    </row>
    <row r="1089" spans="1:25" ht="19.5" customHeight="1">
      <c r="A1089" s="28"/>
      <c r="B1089" s="10"/>
      <c r="C1089" s="59"/>
      <c r="D1089" s="10"/>
      <c r="E1089" s="406"/>
      <c r="F1089" s="406"/>
      <c r="G1089" s="406"/>
      <c r="H1089" s="406"/>
      <c r="I1089" s="406"/>
      <c r="J1089" s="406"/>
      <c r="K1089" s="406"/>
      <c r="L1089" s="10"/>
      <c r="M1089" s="10"/>
      <c r="N1089" s="10"/>
      <c r="O1089" s="74"/>
      <c r="P1089" s="10"/>
      <c r="Q1089" s="10"/>
      <c r="R1089" s="11"/>
      <c r="S1089" s="109"/>
      <c r="T1089" s="11"/>
      <c r="U1089" s="11"/>
      <c r="V1089" s="11"/>
      <c r="W1089" s="11"/>
      <c r="X1089" s="11"/>
      <c r="Y1089" s="11"/>
    </row>
    <row r="1090" spans="1:25" ht="19.5" customHeight="1">
      <c r="A1090" s="28"/>
      <c r="B1090" s="10"/>
      <c r="C1090" s="10"/>
      <c r="D1090" s="23"/>
      <c r="E1090" s="125"/>
      <c r="F1090" s="125"/>
      <c r="G1090" s="125"/>
      <c r="H1090" s="125"/>
      <c r="I1090" s="125"/>
      <c r="J1090" s="125"/>
      <c r="K1090" s="125"/>
      <c r="L1090" s="125"/>
      <c r="M1090" s="10"/>
      <c r="N1090" s="10"/>
      <c r="O1090" s="10"/>
      <c r="P1090" s="10"/>
      <c r="Q1090" s="10"/>
      <c r="R1090" s="11"/>
      <c r="S1090" s="109"/>
      <c r="T1090" s="11"/>
      <c r="U1090" s="11"/>
      <c r="V1090" s="11"/>
      <c r="W1090" s="11"/>
      <c r="X1090" s="11"/>
      <c r="Y1090" s="11"/>
    </row>
    <row r="1091" spans="1:25" ht="19.5" customHeight="1">
      <c r="A1091" s="28"/>
      <c r="B1091" s="10"/>
      <c r="C1091" s="10"/>
      <c r="D1091" s="23"/>
      <c r="E1091" s="125"/>
      <c r="F1091" s="125"/>
      <c r="G1091" s="125"/>
      <c r="H1091" s="407"/>
      <c r="I1091" s="125"/>
      <c r="J1091" s="125"/>
      <c r="K1091" s="125"/>
      <c r="L1091" s="125"/>
      <c r="M1091" s="10"/>
      <c r="N1091" s="10"/>
      <c r="O1091" s="10"/>
      <c r="P1091" s="10"/>
      <c r="Q1091" s="10"/>
      <c r="R1091" s="11"/>
      <c r="S1091" s="109"/>
      <c r="T1091" s="11"/>
      <c r="U1091" s="11"/>
      <c r="V1091" s="11"/>
      <c r="W1091" s="11"/>
      <c r="X1091" s="11"/>
      <c r="Y1091" s="11"/>
    </row>
    <row r="1092" spans="1:25" ht="19.5" customHeight="1">
      <c r="A1092" s="28"/>
      <c r="B1092" s="10"/>
      <c r="C1092" s="10"/>
      <c r="D1092" s="10"/>
      <c r="E1092" s="10"/>
      <c r="F1092" s="10"/>
      <c r="G1092" s="10"/>
      <c r="H1092" s="10"/>
      <c r="I1092" s="10"/>
      <c r="J1092" s="10"/>
      <c r="K1092" s="10"/>
      <c r="L1092" s="10"/>
      <c r="M1092" s="10"/>
      <c r="N1092" s="10"/>
      <c r="O1092" s="10"/>
      <c r="P1092" s="10"/>
      <c r="Q1092" s="10"/>
      <c r="R1092" s="11"/>
      <c r="S1092" s="11"/>
      <c r="T1092" s="11"/>
      <c r="U1092" s="11"/>
      <c r="V1092" s="11"/>
      <c r="W1092" s="11"/>
      <c r="X1092" s="11"/>
      <c r="Y1092" s="11"/>
    </row>
    <row r="1093" spans="1:25" ht="19.5" customHeight="1">
      <c r="A1093" s="28"/>
      <c r="B1093" s="10"/>
      <c r="C1093" s="28"/>
      <c r="D1093" s="390" t="s">
        <v>486</v>
      </c>
      <c r="E1093" s="344" t="s">
        <v>19</v>
      </c>
      <c r="F1093" s="344" t="s">
        <v>20</v>
      </c>
      <c r="G1093" s="344">
        <v>3</v>
      </c>
      <c r="H1093" s="344">
        <v>4</v>
      </c>
      <c r="I1093" s="344">
        <v>5</v>
      </c>
      <c r="J1093" s="25">
        <v>6</v>
      </c>
      <c r="K1093" s="443"/>
      <c r="N1093" s="10"/>
      <c r="O1093" s="11"/>
      <c r="P1093" s="109"/>
      <c r="Q1093" s="11"/>
      <c r="R1093" s="11"/>
      <c r="S1093" s="11"/>
      <c r="T1093" s="11"/>
      <c r="U1093" s="11"/>
      <c r="V1093" s="11"/>
      <c r="W1093" s="11"/>
      <c r="X1093" s="11"/>
      <c r="Y1093" s="11"/>
    </row>
    <row r="1094" spans="1:25" ht="19.5" customHeight="1">
      <c r="A1094" s="28"/>
      <c r="B1094" s="10"/>
      <c r="C1094" s="28"/>
      <c r="D1094" s="67"/>
      <c r="E1094" s="346"/>
      <c r="F1094" s="346"/>
      <c r="G1094" s="344"/>
      <c r="H1094" s="25"/>
      <c r="I1094" s="346"/>
      <c r="J1094" s="347"/>
      <c r="K1094" s="443"/>
      <c r="N1094" s="10"/>
      <c r="O1094" s="11"/>
      <c r="P1094" s="109"/>
      <c r="Q1094" s="11"/>
      <c r="R1094" s="11"/>
      <c r="S1094" s="11"/>
      <c r="T1094" s="11"/>
      <c r="U1094" s="11"/>
      <c r="V1094" s="11"/>
      <c r="W1094" s="11"/>
      <c r="X1094" s="11"/>
      <c r="Y1094" s="11"/>
    </row>
    <row r="1095" spans="1:25" ht="19.5" customHeight="1">
      <c r="A1095" s="28"/>
      <c r="B1095" s="10"/>
      <c r="C1095" s="28"/>
      <c r="D1095" s="67" t="s">
        <v>487</v>
      </c>
      <c r="E1095" s="348"/>
      <c r="F1095" s="348"/>
      <c r="G1095" s="26" t="s">
        <v>22</v>
      </c>
      <c r="H1095" s="26"/>
      <c r="I1095" s="348"/>
      <c r="J1095" s="349"/>
      <c r="K1095" s="443"/>
      <c r="N1095" s="10"/>
      <c r="O1095" s="11"/>
      <c r="P1095" s="109"/>
      <c r="Q1095" s="11"/>
      <c r="R1095" s="11"/>
      <c r="S1095" s="11"/>
      <c r="T1095" s="11"/>
      <c r="U1095" s="11"/>
      <c r="V1095" s="11"/>
      <c r="W1095" s="11"/>
      <c r="X1095" s="11"/>
      <c r="Y1095" s="11"/>
    </row>
    <row r="1096" spans="1:25" ht="19.5" customHeight="1">
      <c r="A1096" s="28"/>
      <c r="B1096" s="10"/>
      <c r="C1096" s="28"/>
      <c r="D1096" s="126" t="s">
        <v>488</v>
      </c>
      <c r="E1096" s="348" t="s">
        <v>23</v>
      </c>
      <c r="F1096" s="348" t="s">
        <v>24</v>
      </c>
      <c r="G1096" s="348" t="s">
        <v>25</v>
      </c>
      <c r="H1096" s="26" t="s">
        <v>26</v>
      </c>
      <c r="I1096" s="348" t="s">
        <v>27</v>
      </c>
      <c r="J1096" s="349"/>
      <c r="K1096" s="443"/>
      <c r="N1096" s="10"/>
      <c r="O1096" s="11"/>
      <c r="P1096" s="109"/>
      <c r="Q1096" s="11"/>
      <c r="R1096" s="11"/>
      <c r="S1096" s="11"/>
      <c r="T1096" s="11"/>
      <c r="U1096" s="11"/>
      <c r="V1096" s="11"/>
      <c r="W1096" s="11"/>
      <c r="X1096" s="11"/>
      <c r="Y1096" s="11"/>
    </row>
    <row r="1097" spans="1:25" ht="19.5" customHeight="1">
      <c r="A1097" s="28"/>
      <c r="B1097" s="10"/>
      <c r="C1097" s="28"/>
      <c r="D1097" s="13"/>
      <c r="E1097" s="27" t="s">
        <v>29</v>
      </c>
      <c r="F1097" s="27" t="s">
        <v>30</v>
      </c>
      <c r="G1097" s="27" t="s">
        <v>31</v>
      </c>
      <c r="H1097" s="27" t="s">
        <v>32</v>
      </c>
      <c r="I1097" s="27" t="s">
        <v>33</v>
      </c>
      <c r="J1097" s="27" t="s">
        <v>34</v>
      </c>
      <c r="K1097" s="443"/>
      <c r="N1097" s="10"/>
      <c r="O1097" s="11"/>
      <c r="P1097" s="109"/>
      <c r="Q1097" s="11"/>
      <c r="R1097" s="11"/>
      <c r="S1097" s="11"/>
      <c r="T1097" s="11"/>
      <c r="U1097" s="11"/>
      <c r="V1097" s="11"/>
      <c r="W1097" s="11"/>
      <c r="X1097" s="11"/>
      <c r="Y1097" s="11"/>
    </row>
    <row r="1098" spans="1:25" ht="19.5" customHeight="1">
      <c r="A1098" s="28"/>
      <c r="B1098" s="10"/>
      <c r="C1098" s="366"/>
      <c r="D1098" s="23" t="s">
        <v>489</v>
      </c>
      <c r="E1098" s="366"/>
      <c r="F1098" s="366"/>
      <c r="G1098" s="366"/>
      <c r="H1098" s="366"/>
      <c r="I1098" s="366"/>
      <c r="J1098" s="366"/>
      <c r="K1098" s="10"/>
      <c r="N1098" s="10"/>
      <c r="O1098" s="11"/>
      <c r="P1098" s="109"/>
      <c r="Q1098" s="11"/>
      <c r="R1098" s="11"/>
      <c r="S1098" s="11"/>
      <c r="T1098" s="11"/>
      <c r="U1098" s="11"/>
      <c r="V1098" s="11"/>
      <c r="W1098" s="11"/>
      <c r="X1098" s="11"/>
      <c r="Y1098" s="11"/>
    </row>
    <row r="1099" spans="1:25" ht="19.5" customHeight="1">
      <c r="A1099" s="28">
        <v>1099</v>
      </c>
      <c r="B1099" s="10"/>
      <c r="C1099" s="351">
        <v>7010</v>
      </c>
      <c r="D1099" s="133" t="s">
        <v>490</v>
      </c>
      <c r="E1099" s="29"/>
      <c r="F1099" s="29"/>
      <c r="G1099" s="29"/>
      <c r="H1099" s="29"/>
      <c r="I1099" s="133">
        <v>2944565</v>
      </c>
      <c r="J1099" s="395">
        <f>ROUND(I1099,0)</f>
        <v>2944565</v>
      </c>
      <c r="K1099" s="345"/>
      <c r="N1099" s="10"/>
      <c r="O1099" s="11"/>
      <c r="P1099" s="109"/>
      <c r="Q1099" s="11"/>
      <c r="R1099" s="11"/>
      <c r="S1099" s="11"/>
      <c r="T1099" s="11"/>
      <c r="U1099" s="11"/>
      <c r="V1099" s="11"/>
      <c r="W1099" s="11"/>
      <c r="X1099" s="11"/>
      <c r="Y1099" s="11"/>
    </row>
    <row r="1100" spans="1:25" ht="19.5" customHeight="1">
      <c r="A1100" s="28">
        <v>1100</v>
      </c>
      <c r="B1100" s="10"/>
      <c r="C1100" s="351">
        <v>7030</v>
      </c>
      <c r="D1100" s="133" t="s">
        <v>491</v>
      </c>
      <c r="E1100" s="133">
        <v>8789401</v>
      </c>
      <c r="F1100" s="133">
        <v>4220432</v>
      </c>
      <c r="G1100" s="133"/>
      <c r="H1100" s="133"/>
      <c r="I1100" s="133"/>
      <c r="J1100" s="395">
        <f>ROUND(SUM(E1100:I1100),0)</f>
        <v>13009833</v>
      </c>
      <c r="K1100" s="345"/>
      <c r="N1100" s="10"/>
      <c r="O1100" s="11"/>
      <c r="P1100" s="109"/>
      <c r="Q1100" s="11"/>
      <c r="R1100" s="11"/>
      <c r="S1100" s="11"/>
      <c r="T1100" s="11"/>
      <c r="U1100" s="11"/>
      <c r="V1100" s="11"/>
      <c r="W1100" s="11"/>
      <c r="X1100" s="11"/>
      <c r="Y1100" s="11"/>
    </row>
    <row r="1101" spans="1:25" ht="19.5" customHeight="1">
      <c r="A1101" s="28">
        <v>1101</v>
      </c>
      <c r="B1101" s="10"/>
      <c r="C1101" s="351">
        <v>7040</v>
      </c>
      <c r="D1101" s="133" t="s">
        <v>492</v>
      </c>
      <c r="E1101" s="29"/>
      <c r="F1101" s="29"/>
      <c r="G1101" s="29"/>
      <c r="H1101" s="29"/>
      <c r="I1101" s="133">
        <v>278653</v>
      </c>
      <c r="J1101" s="395">
        <f>ROUND(I1101,0)</f>
        <v>278653</v>
      </c>
      <c r="K1101" s="345"/>
      <c r="N1101" s="10"/>
      <c r="O1101" s="11"/>
      <c r="P1101" s="109"/>
      <c r="Q1101" s="11"/>
      <c r="R1101" s="11"/>
      <c r="S1101" s="11"/>
      <c r="T1101" s="11"/>
      <c r="U1101" s="11"/>
      <c r="V1101" s="11"/>
      <c r="W1101" s="11"/>
      <c r="X1101" s="11"/>
      <c r="Y1101" s="11"/>
    </row>
    <row r="1102" spans="1:25" ht="19.5" customHeight="1">
      <c r="A1102" s="28">
        <v>1102</v>
      </c>
      <c r="B1102" s="10"/>
      <c r="C1102" s="127">
        <v>7050</v>
      </c>
      <c r="D1102" s="33" t="s">
        <v>184</v>
      </c>
      <c r="E1102" s="133">
        <v>838800</v>
      </c>
      <c r="F1102" s="133">
        <v>335947</v>
      </c>
      <c r="G1102" s="133"/>
      <c r="H1102" s="133"/>
      <c r="I1102" s="29"/>
      <c r="J1102" s="395">
        <f>ROUND(SUM(E1102:H1102),0)</f>
        <v>1174747</v>
      </c>
      <c r="K1102" s="345"/>
      <c r="N1102" s="10"/>
      <c r="O1102" s="11"/>
      <c r="P1102" s="109"/>
      <c r="Q1102" s="11"/>
      <c r="R1102" s="11"/>
      <c r="S1102" s="11"/>
      <c r="T1102" s="11"/>
      <c r="U1102" s="11"/>
      <c r="V1102" s="11"/>
      <c r="W1102" s="11"/>
      <c r="X1102" s="11"/>
      <c r="Y1102" s="11"/>
    </row>
    <row r="1103" spans="1:25" ht="19.5" customHeight="1">
      <c r="A1103" s="28">
        <v>1103</v>
      </c>
      <c r="B1103" s="10"/>
      <c r="C1103" s="351">
        <v>7060</v>
      </c>
      <c r="D1103" s="133" t="s">
        <v>493</v>
      </c>
      <c r="E1103" s="29"/>
      <c r="F1103" s="29"/>
      <c r="G1103" s="29"/>
      <c r="H1103" s="29"/>
      <c r="I1103" s="133">
        <v>0</v>
      </c>
      <c r="J1103" s="395">
        <f t="shared" ref="J1103:J1117" si="278">ROUND(I1103,0)</f>
        <v>0</v>
      </c>
      <c r="K1103" s="345"/>
      <c r="N1103" s="10"/>
      <c r="O1103" s="11"/>
      <c r="P1103" s="109"/>
      <c r="Q1103" s="11"/>
      <c r="R1103" s="11"/>
      <c r="S1103" s="11"/>
      <c r="T1103" s="11"/>
      <c r="U1103" s="11"/>
      <c r="V1103" s="11"/>
      <c r="W1103" s="11"/>
      <c r="X1103" s="11"/>
      <c r="Y1103" s="11"/>
    </row>
    <row r="1104" spans="1:25" ht="19.5" customHeight="1">
      <c r="A1104" s="28">
        <v>1104</v>
      </c>
      <c r="B1104" s="10"/>
      <c r="C1104" s="351">
        <v>7070</v>
      </c>
      <c r="D1104" s="133" t="s">
        <v>494</v>
      </c>
      <c r="E1104" s="29"/>
      <c r="F1104" s="29"/>
      <c r="G1104" s="29"/>
      <c r="H1104" s="29"/>
      <c r="I1104" s="133">
        <v>255851</v>
      </c>
      <c r="J1104" s="395">
        <f t="shared" si="278"/>
        <v>255851</v>
      </c>
      <c r="K1104" s="345"/>
      <c r="N1104" s="10"/>
      <c r="O1104" s="11"/>
      <c r="P1104" s="109"/>
      <c r="Q1104" s="11"/>
      <c r="R1104" s="11"/>
      <c r="S1104" s="11"/>
      <c r="T1104" s="11"/>
      <c r="U1104" s="11"/>
      <c r="V1104" s="11"/>
      <c r="W1104" s="11"/>
      <c r="X1104" s="11"/>
      <c r="Y1104" s="11"/>
    </row>
    <row r="1105" spans="1:25" ht="19.5" customHeight="1">
      <c r="A1105" s="28">
        <v>1105</v>
      </c>
      <c r="B1105" s="10"/>
      <c r="C1105" s="132">
        <v>7075</v>
      </c>
      <c r="D1105" s="133" t="s">
        <v>134</v>
      </c>
      <c r="E1105" s="29"/>
      <c r="F1105" s="29"/>
      <c r="G1105" s="29"/>
      <c r="H1105" s="29"/>
      <c r="I1105" s="133">
        <v>0</v>
      </c>
      <c r="J1105" s="395">
        <f t="shared" si="278"/>
        <v>0</v>
      </c>
      <c r="K1105" s="345"/>
      <c r="N1105" s="10"/>
      <c r="O1105" s="11"/>
      <c r="P1105" s="109"/>
      <c r="Q1105" s="11"/>
      <c r="R1105" s="11"/>
      <c r="S1105" s="11"/>
      <c r="T1105" s="11"/>
      <c r="U1105" s="11"/>
      <c r="V1105" s="11"/>
      <c r="W1105" s="11"/>
      <c r="X1105" s="11"/>
      <c r="Y1105" s="11"/>
    </row>
    <row r="1106" spans="1:25" ht="19.5" customHeight="1">
      <c r="A1106" s="28">
        <v>1106</v>
      </c>
      <c r="B1106" s="10"/>
      <c r="C1106" s="351">
        <v>7080</v>
      </c>
      <c r="D1106" s="133" t="s">
        <v>495</v>
      </c>
      <c r="E1106" s="29"/>
      <c r="F1106" s="29"/>
      <c r="G1106" s="29"/>
      <c r="H1106" s="29"/>
      <c r="I1106" s="133">
        <v>1619250</v>
      </c>
      <c r="J1106" s="395">
        <f t="shared" si="278"/>
        <v>1619250</v>
      </c>
      <c r="K1106" s="345"/>
      <c r="N1106" s="10"/>
      <c r="O1106" s="11"/>
      <c r="P1106" s="109"/>
      <c r="Q1106" s="11"/>
      <c r="R1106" s="11"/>
      <c r="S1106" s="11"/>
      <c r="T1106" s="11"/>
      <c r="U1106" s="11"/>
      <c r="V1106" s="11"/>
      <c r="W1106" s="11"/>
      <c r="X1106" s="11"/>
      <c r="Y1106" s="11"/>
    </row>
    <row r="1107" spans="1:25" ht="19.5" customHeight="1">
      <c r="A1107" s="28">
        <v>1107</v>
      </c>
      <c r="B1107" s="10"/>
      <c r="C1107" s="351">
        <v>7090</v>
      </c>
      <c r="D1107" s="133" t="s">
        <v>496</v>
      </c>
      <c r="E1107" s="29"/>
      <c r="F1107" s="29"/>
      <c r="G1107" s="29"/>
      <c r="H1107" s="29"/>
      <c r="I1107" s="133"/>
      <c r="J1107" s="395">
        <f t="shared" si="278"/>
        <v>0</v>
      </c>
      <c r="K1107" s="345"/>
      <c r="N1107" s="10"/>
      <c r="O1107" s="11"/>
      <c r="P1107" s="109"/>
      <c r="Q1107" s="11"/>
      <c r="R1107" s="11"/>
      <c r="S1107" s="11"/>
      <c r="T1107" s="11"/>
      <c r="U1107" s="11"/>
      <c r="V1107" s="11"/>
      <c r="W1107" s="11"/>
      <c r="X1107" s="11"/>
      <c r="Y1107" s="11"/>
    </row>
    <row r="1108" spans="1:25" ht="19.5" customHeight="1">
      <c r="A1108" s="28">
        <v>1108</v>
      </c>
      <c r="B1108" s="10"/>
      <c r="C1108" s="351">
        <v>7100</v>
      </c>
      <c r="D1108" s="133" t="s">
        <v>145</v>
      </c>
      <c r="E1108" s="29"/>
      <c r="F1108" s="29"/>
      <c r="G1108" s="29"/>
      <c r="H1108" s="29"/>
      <c r="I1108" s="133"/>
      <c r="J1108" s="395">
        <f t="shared" si="278"/>
        <v>0</v>
      </c>
      <c r="K1108" s="345"/>
      <c r="N1108" s="10"/>
      <c r="O1108" s="11"/>
      <c r="P1108" s="109"/>
      <c r="Q1108" s="11"/>
      <c r="R1108" s="11"/>
      <c r="S1108" s="11"/>
      <c r="T1108" s="11"/>
      <c r="U1108" s="11"/>
      <c r="V1108" s="11"/>
      <c r="W1108" s="11"/>
      <c r="X1108" s="11"/>
      <c r="Y1108" s="11"/>
    </row>
    <row r="1109" spans="1:25" ht="19.5" customHeight="1">
      <c r="A1109" s="28">
        <v>1109</v>
      </c>
      <c r="B1109" s="13"/>
      <c r="C1109" s="351">
        <v>7105</v>
      </c>
      <c r="D1109" s="133" t="s">
        <v>146</v>
      </c>
      <c r="E1109" s="29"/>
      <c r="F1109" s="29"/>
      <c r="G1109" s="29"/>
      <c r="H1109" s="29"/>
      <c r="I1109" s="133">
        <v>18000</v>
      </c>
      <c r="J1109" s="395">
        <f t="shared" si="278"/>
        <v>18000</v>
      </c>
      <c r="K1109" s="345"/>
      <c r="N1109" s="10"/>
      <c r="O1109" s="11"/>
      <c r="P1109" s="109"/>
      <c r="Q1109" s="11"/>
      <c r="R1109" s="11"/>
      <c r="S1109" s="11"/>
      <c r="T1109" s="11"/>
      <c r="U1109" s="11"/>
      <c r="V1109" s="11"/>
      <c r="W1109" s="11"/>
      <c r="X1109" s="11"/>
      <c r="Y1109" s="11"/>
    </row>
    <row r="1110" spans="1:25" ht="19.5" customHeight="1">
      <c r="A1110" s="28">
        <v>1110</v>
      </c>
      <c r="B1110" s="13"/>
      <c r="C1110" s="444">
        <v>7110</v>
      </c>
      <c r="D1110" s="133" t="s">
        <v>148</v>
      </c>
      <c r="E1110" s="29"/>
      <c r="F1110" s="29"/>
      <c r="G1110" s="29"/>
      <c r="H1110" s="29"/>
      <c r="I1110" s="133">
        <v>3081304</v>
      </c>
      <c r="J1110" s="395">
        <f t="shared" si="278"/>
        <v>3081304</v>
      </c>
      <c r="K1110" s="345"/>
      <c r="N1110" s="10"/>
      <c r="O1110" s="11"/>
      <c r="P1110" s="109"/>
      <c r="Q1110" s="11"/>
      <c r="R1110" s="11"/>
      <c r="S1110" s="11"/>
      <c r="T1110" s="11"/>
      <c r="U1110" s="11"/>
      <c r="V1110" s="11"/>
      <c r="W1110" s="11"/>
      <c r="X1110" s="11"/>
      <c r="Y1110" s="11"/>
    </row>
    <row r="1111" spans="1:25" ht="19.5" customHeight="1">
      <c r="A1111" s="28">
        <v>1111</v>
      </c>
      <c r="B1111" s="10"/>
      <c r="C1111" s="351">
        <v>7120</v>
      </c>
      <c r="D1111" s="133" t="s">
        <v>497</v>
      </c>
      <c r="E1111" s="29"/>
      <c r="F1111" s="29"/>
      <c r="G1111" s="29"/>
      <c r="H1111" s="29"/>
      <c r="I1111" s="133"/>
      <c r="J1111" s="395">
        <f t="shared" si="278"/>
        <v>0</v>
      </c>
      <c r="K1111" s="345"/>
      <c r="N1111" s="10"/>
      <c r="O1111" s="11"/>
      <c r="P1111" s="109"/>
      <c r="Q1111" s="11"/>
      <c r="R1111" s="11"/>
      <c r="S1111" s="11"/>
      <c r="T1111" s="11"/>
      <c r="U1111" s="11"/>
      <c r="V1111" s="11"/>
      <c r="W1111" s="11"/>
      <c r="X1111" s="11"/>
      <c r="Y1111" s="11"/>
    </row>
    <row r="1112" spans="1:25" ht="19.5" customHeight="1">
      <c r="A1112" s="28">
        <v>1112</v>
      </c>
      <c r="B1112" s="10"/>
      <c r="C1112" s="351">
        <v>7130</v>
      </c>
      <c r="D1112" s="133" t="s">
        <v>150</v>
      </c>
      <c r="E1112" s="29"/>
      <c r="F1112" s="29"/>
      <c r="G1112" s="29"/>
      <c r="H1112" s="29"/>
      <c r="I1112" s="133"/>
      <c r="J1112" s="395">
        <f t="shared" si="278"/>
        <v>0</v>
      </c>
      <c r="K1112" s="345"/>
      <c r="N1112" s="10"/>
      <c r="O1112" s="11"/>
      <c r="P1112" s="109"/>
      <c r="Q1112" s="11"/>
      <c r="R1112" s="11"/>
      <c r="S1112" s="11"/>
      <c r="T1112" s="11"/>
      <c r="U1112" s="11"/>
      <c r="V1112" s="11"/>
      <c r="W1112" s="11"/>
      <c r="X1112" s="11"/>
      <c r="Y1112" s="11"/>
    </row>
    <row r="1113" spans="1:25" ht="19.5" customHeight="1">
      <c r="A1113" s="28">
        <v>1113</v>
      </c>
      <c r="B1113" s="10"/>
      <c r="C1113" s="351">
        <v>7140</v>
      </c>
      <c r="D1113" s="133" t="s">
        <v>498</v>
      </c>
      <c r="E1113" s="29"/>
      <c r="F1113" s="29"/>
      <c r="G1113" s="29"/>
      <c r="H1113" s="29"/>
      <c r="I1113" s="133"/>
      <c r="J1113" s="395">
        <f t="shared" si="278"/>
        <v>0</v>
      </c>
      <c r="K1113" s="345"/>
      <c r="N1113" s="10"/>
      <c r="O1113" s="11"/>
      <c r="P1113" s="109"/>
      <c r="Q1113" s="11"/>
      <c r="R1113" s="11"/>
      <c r="S1113" s="11"/>
      <c r="T1113" s="11"/>
      <c r="U1113" s="11"/>
      <c r="V1113" s="11"/>
      <c r="W1113" s="11"/>
      <c r="X1113" s="11"/>
      <c r="Y1113" s="11"/>
    </row>
    <row r="1114" spans="1:25" ht="19.5" customHeight="1">
      <c r="A1114" s="28">
        <v>1114</v>
      </c>
      <c r="B1114" s="10"/>
      <c r="C1114" s="351">
        <v>7150</v>
      </c>
      <c r="D1114" s="133" t="s">
        <v>499</v>
      </c>
      <c r="E1114" s="29"/>
      <c r="F1114" s="29"/>
      <c r="G1114" s="29"/>
      <c r="H1114" s="29"/>
      <c r="I1114" s="133"/>
      <c r="J1114" s="395">
        <f t="shared" si="278"/>
        <v>0</v>
      </c>
      <c r="K1114" s="345"/>
      <c r="N1114" s="10"/>
      <c r="O1114" s="11"/>
      <c r="P1114" s="109"/>
      <c r="Q1114" s="11"/>
      <c r="R1114" s="11"/>
      <c r="S1114" s="11"/>
      <c r="T1114" s="11"/>
      <c r="U1114" s="11"/>
      <c r="V1114" s="11"/>
      <c r="W1114" s="11"/>
      <c r="X1114" s="11"/>
      <c r="Y1114" s="11"/>
    </row>
    <row r="1115" spans="1:25" ht="19.5" customHeight="1">
      <c r="A1115" s="28">
        <v>1115</v>
      </c>
      <c r="B1115" s="10"/>
      <c r="C1115" s="127">
        <v>7155</v>
      </c>
      <c r="D1115" s="33" t="s">
        <v>500</v>
      </c>
      <c r="E1115" s="29"/>
      <c r="F1115" s="29"/>
      <c r="G1115" s="29"/>
      <c r="H1115" s="29"/>
      <c r="I1115" s="133"/>
      <c r="J1115" s="395">
        <f t="shared" si="278"/>
        <v>0</v>
      </c>
      <c r="K1115" s="345"/>
      <c r="N1115" s="10"/>
      <c r="O1115" s="11"/>
      <c r="P1115" s="109"/>
      <c r="Q1115" s="11"/>
      <c r="R1115" s="11"/>
      <c r="S1115" s="11"/>
      <c r="T1115" s="11"/>
      <c r="U1115" s="11"/>
      <c r="V1115" s="11"/>
      <c r="W1115" s="11"/>
      <c r="X1115" s="11"/>
      <c r="Y1115" s="11"/>
    </row>
    <row r="1116" spans="1:25" ht="19.5" customHeight="1">
      <c r="A1116" s="28">
        <v>1116</v>
      </c>
      <c r="B1116" s="10"/>
      <c r="C1116" s="127">
        <v>7160</v>
      </c>
      <c r="D1116" s="33" t="s">
        <v>156</v>
      </c>
      <c r="E1116" s="29"/>
      <c r="F1116" s="29"/>
      <c r="G1116" s="29"/>
      <c r="H1116" s="29"/>
      <c r="I1116" s="133"/>
      <c r="J1116" s="395">
        <f t="shared" si="278"/>
        <v>0</v>
      </c>
      <c r="K1116" s="345"/>
      <c r="N1116" s="10"/>
      <c r="O1116" s="11"/>
      <c r="P1116" s="109"/>
      <c r="Q1116" s="11"/>
      <c r="R1116" s="11"/>
      <c r="S1116" s="11"/>
      <c r="T1116" s="11"/>
      <c r="U1116" s="11"/>
      <c r="V1116" s="11"/>
      <c r="W1116" s="11"/>
      <c r="X1116" s="11"/>
      <c r="Y1116" s="11"/>
    </row>
    <row r="1117" spans="1:25" ht="19.5" customHeight="1">
      <c r="A1117" s="28">
        <v>1117</v>
      </c>
      <c r="B1117" s="73"/>
      <c r="C1117" s="127">
        <v>7165</v>
      </c>
      <c r="D1117" s="33" t="s">
        <v>157</v>
      </c>
      <c r="E1117" s="29"/>
      <c r="F1117" s="29"/>
      <c r="G1117" s="29"/>
      <c r="H1117" s="29"/>
      <c r="I1117" s="133"/>
      <c r="J1117" s="395">
        <f t="shared" si="278"/>
        <v>0</v>
      </c>
      <c r="K1117" s="345"/>
      <c r="N1117" s="10"/>
      <c r="O1117" s="11"/>
      <c r="P1117" s="109"/>
      <c r="Q1117" s="11"/>
      <c r="R1117" s="11"/>
      <c r="S1117" s="11"/>
      <c r="T1117" s="11"/>
      <c r="U1117" s="11"/>
      <c r="V1117" s="11"/>
      <c r="W1117" s="11"/>
      <c r="X1117" s="11"/>
      <c r="Y1117" s="11"/>
    </row>
    <row r="1118" spans="1:25" ht="19.5" customHeight="1">
      <c r="A1118" s="28">
        <v>1118</v>
      </c>
      <c r="B1118" s="10"/>
      <c r="C1118" s="127">
        <v>7170</v>
      </c>
      <c r="D1118" s="33" t="s">
        <v>501</v>
      </c>
      <c r="E1118" s="133"/>
      <c r="F1118" s="133"/>
      <c r="G1118" s="133"/>
      <c r="H1118" s="133"/>
      <c r="I1118" s="133"/>
      <c r="J1118" s="395">
        <f t="shared" ref="J1118:J1119" si="279">ROUND(SUM(E1118:I1118),0)</f>
        <v>0</v>
      </c>
      <c r="K1118" s="345"/>
      <c r="N1118" s="10"/>
      <c r="O1118" s="11"/>
      <c r="P1118" s="109"/>
      <c r="Q1118" s="11"/>
      <c r="R1118" s="11"/>
      <c r="S1118" s="11"/>
      <c r="T1118" s="11"/>
      <c r="U1118" s="11"/>
      <c r="V1118" s="11"/>
      <c r="W1118" s="11"/>
      <c r="X1118" s="11"/>
      <c r="Y1118" s="11"/>
    </row>
    <row r="1119" spans="1:25" ht="19.5" customHeight="1">
      <c r="A1119" s="28">
        <v>1119</v>
      </c>
      <c r="B1119" s="10"/>
      <c r="C1119" s="127">
        <v>7180</v>
      </c>
      <c r="D1119" s="33" t="s">
        <v>502</v>
      </c>
      <c r="E1119" s="133"/>
      <c r="F1119" s="133"/>
      <c r="G1119" s="133"/>
      <c r="H1119" s="133"/>
      <c r="I1119" s="133"/>
      <c r="J1119" s="395">
        <f t="shared" si="279"/>
        <v>0</v>
      </c>
      <c r="K1119" s="345"/>
      <c r="N1119" s="10"/>
      <c r="O1119" s="11"/>
      <c r="P1119" s="109"/>
      <c r="Q1119" s="11"/>
      <c r="R1119" s="11"/>
      <c r="S1119" s="11"/>
      <c r="T1119" s="11"/>
      <c r="U1119" s="11"/>
      <c r="V1119" s="11"/>
      <c r="W1119" s="11"/>
      <c r="X1119" s="11"/>
      <c r="Y1119" s="11"/>
    </row>
    <row r="1120" spans="1:25" ht="19.5" customHeight="1">
      <c r="A1120" s="28">
        <v>1120</v>
      </c>
      <c r="B1120" s="10"/>
      <c r="C1120" s="127">
        <v>7190</v>
      </c>
      <c r="D1120" s="33" t="s">
        <v>503</v>
      </c>
      <c r="E1120" s="29"/>
      <c r="F1120" s="29"/>
      <c r="G1120" s="29"/>
      <c r="H1120" s="29"/>
      <c r="I1120" s="133"/>
      <c r="J1120" s="395">
        <f t="shared" ref="J1120:J1123" si="280">ROUND(I1120,0)</f>
        <v>0</v>
      </c>
      <c r="K1120" s="345"/>
      <c r="N1120" s="10"/>
      <c r="O1120" s="11"/>
      <c r="P1120" s="109"/>
      <c r="Q1120" s="11"/>
      <c r="R1120" s="11"/>
      <c r="S1120" s="11"/>
      <c r="T1120" s="11"/>
      <c r="U1120" s="11"/>
      <c r="V1120" s="11"/>
      <c r="W1120" s="11"/>
      <c r="X1120" s="11"/>
      <c r="Y1120" s="11"/>
    </row>
    <row r="1121" spans="1:25" ht="19.5" customHeight="1">
      <c r="A1121" s="28">
        <v>1121</v>
      </c>
      <c r="B1121" s="10"/>
      <c r="C1121" s="127">
        <v>7200</v>
      </c>
      <c r="D1121" s="33" t="s">
        <v>504</v>
      </c>
      <c r="E1121" s="29"/>
      <c r="F1121" s="29"/>
      <c r="G1121" s="29"/>
      <c r="H1121" s="29"/>
      <c r="I1121" s="133"/>
      <c r="J1121" s="395">
        <f t="shared" si="280"/>
        <v>0</v>
      </c>
      <c r="K1121" s="345"/>
      <c r="N1121" s="10"/>
      <c r="O1121" s="11"/>
      <c r="P1121" s="109"/>
      <c r="Q1121" s="11"/>
      <c r="R1121" s="11"/>
      <c r="S1121" s="11"/>
      <c r="T1121" s="11"/>
      <c r="U1121" s="11"/>
      <c r="V1121" s="11"/>
      <c r="W1121" s="11"/>
      <c r="X1121" s="11"/>
      <c r="Y1121" s="11"/>
    </row>
    <row r="1122" spans="1:25" ht="19.5" customHeight="1">
      <c r="A1122" s="28">
        <v>1122</v>
      </c>
      <c r="B1122" s="10"/>
      <c r="C1122" s="127">
        <v>7210</v>
      </c>
      <c r="D1122" s="33" t="s">
        <v>201</v>
      </c>
      <c r="E1122" s="29"/>
      <c r="F1122" s="29"/>
      <c r="G1122" s="29"/>
      <c r="H1122" s="29"/>
      <c r="I1122" s="133"/>
      <c r="J1122" s="395">
        <f t="shared" si="280"/>
        <v>0</v>
      </c>
      <c r="K1122" s="345"/>
      <c r="N1122" s="10"/>
      <c r="O1122" s="11"/>
      <c r="P1122" s="109"/>
      <c r="Q1122" s="11"/>
      <c r="R1122" s="11"/>
      <c r="S1122" s="11"/>
      <c r="T1122" s="11"/>
      <c r="U1122" s="11"/>
      <c r="V1122" s="11"/>
      <c r="W1122" s="11"/>
      <c r="X1122" s="11"/>
      <c r="Y1122" s="11"/>
    </row>
    <row r="1123" spans="1:25" ht="19.5" customHeight="1">
      <c r="A1123" s="28">
        <v>1123</v>
      </c>
      <c r="B1123" s="10"/>
      <c r="C1123" s="127">
        <v>7270</v>
      </c>
      <c r="D1123" s="33" t="s">
        <v>202</v>
      </c>
      <c r="E1123" s="29"/>
      <c r="F1123" s="29"/>
      <c r="G1123" s="29"/>
      <c r="H1123" s="29"/>
      <c r="I1123" s="133"/>
      <c r="J1123" s="395">
        <f t="shared" si="280"/>
        <v>0</v>
      </c>
      <c r="K1123" s="345"/>
      <c r="N1123" s="10"/>
      <c r="O1123" s="11"/>
      <c r="P1123" s="109"/>
      <c r="Q1123" s="11"/>
      <c r="R1123" s="11"/>
      <c r="S1123" s="11"/>
      <c r="T1123" s="11"/>
      <c r="U1123" s="11"/>
      <c r="V1123" s="11"/>
      <c r="W1123" s="11"/>
      <c r="X1123" s="11"/>
      <c r="Y1123" s="11"/>
    </row>
    <row r="1124" spans="1:25" ht="19.5" customHeight="1">
      <c r="A1124" s="28">
        <v>1124</v>
      </c>
      <c r="B1124" s="10"/>
      <c r="C1124" s="351">
        <v>7280</v>
      </c>
      <c r="D1124" s="133" t="s">
        <v>172</v>
      </c>
      <c r="E1124" s="133"/>
      <c r="F1124" s="356">
        <v>0</v>
      </c>
      <c r="G1124" s="133"/>
      <c r="H1124" s="133"/>
      <c r="I1124" s="29" t="s">
        <v>98</v>
      </c>
      <c r="J1124" s="395">
        <f t="shared" ref="J1124:J1127" si="281">ROUND(SUM(E1124:H1124),0)</f>
        <v>0</v>
      </c>
      <c r="K1124" s="345"/>
      <c r="N1124" s="10"/>
      <c r="O1124" s="11"/>
      <c r="P1124" s="109"/>
      <c r="Q1124" s="11"/>
      <c r="R1124" s="11"/>
      <c r="S1124" s="11"/>
      <c r="T1124" s="11"/>
      <c r="U1124" s="11"/>
      <c r="V1124" s="11"/>
      <c r="W1124" s="11"/>
      <c r="X1124" s="11"/>
      <c r="Y1124" s="11"/>
    </row>
    <row r="1125" spans="1:25" ht="19.5" customHeight="1">
      <c r="A1125" s="28">
        <v>1125</v>
      </c>
      <c r="B1125" s="10"/>
      <c r="C1125" s="132">
        <v>7285</v>
      </c>
      <c r="D1125" s="133" t="s">
        <v>173</v>
      </c>
      <c r="E1125" s="356">
        <v>0</v>
      </c>
      <c r="F1125" s="356">
        <v>0</v>
      </c>
      <c r="G1125" s="356">
        <v>0</v>
      </c>
      <c r="H1125" s="133"/>
      <c r="I1125" s="29"/>
      <c r="J1125" s="395">
        <f t="shared" si="281"/>
        <v>0</v>
      </c>
      <c r="K1125" s="345"/>
      <c r="N1125" s="10"/>
      <c r="O1125" s="11"/>
      <c r="P1125" s="109"/>
      <c r="Q1125" s="11"/>
      <c r="R1125" s="11"/>
      <c r="S1125" s="11"/>
      <c r="T1125" s="11"/>
      <c r="U1125" s="11"/>
      <c r="V1125" s="11"/>
      <c r="W1125" s="11"/>
      <c r="X1125" s="11"/>
      <c r="Y1125" s="11"/>
    </row>
    <row r="1126" spans="1:25" ht="19.5" customHeight="1">
      <c r="A1126" s="28">
        <v>1126</v>
      </c>
      <c r="B1126" s="10"/>
      <c r="C1126" s="132">
        <v>7290</v>
      </c>
      <c r="D1126" s="133" t="s">
        <v>174</v>
      </c>
      <c r="E1126" s="356">
        <v>0</v>
      </c>
      <c r="F1126" s="356">
        <v>0</v>
      </c>
      <c r="G1126" s="356"/>
      <c r="H1126" s="133"/>
      <c r="I1126" s="29"/>
      <c r="J1126" s="395">
        <f t="shared" si="281"/>
        <v>0</v>
      </c>
      <c r="K1126" s="345"/>
      <c r="N1126" s="10"/>
      <c r="O1126" s="11"/>
      <c r="P1126" s="109"/>
      <c r="Q1126" s="11"/>
      <c r="R1126" s="11"/>
      <c r="S1126" s="11"/>
      <c r="T1126" s="11"/>
      <c r="U1126" s="11"/>
      <c r="V1126" s="11"/>
      <c r="W1126" s="11"/>
      <c r="X1126" s="11"/>
      <c r="Y1126" s="11"/>
    </row>
    <row r="1127" spans="1:25" ht="19.5" customHeight="1">
      <c r="A1127" s="28">
        <v>1127</v>
      </c>
      <c r="B1127" s="10"/>
      <c r="C1127" s="132">
        <v>7295</v>
      </c>
      <c r="D1127" s="133" t="s">
        <v>175</v>
      </c>
      <c r="E1127" s="133"/>
      <c r="F1127" s="133"/>
      <c r="G1127" s="133"/>
      <c r="H1127" s="133"/>
      <c r="I1127" s="29"/>
      <c r="J1127" s="395">
        <f t="shared" si="281"/>
        <v>0</v>
      </c>
      <c r="K1127" s="345"/>
      <c r="N1127" s="10"/>
      <c r="O1127" s="11"/>
      <c r="P1127" s="109"/>
      <c r="Q1127" s="11"/>
      <c r="R1127" s="11"/>
      <c r="S1127" s="11"/>
      <c r="T1127" s="11"/>
      <c r="U1127" s="11"/>
      <c r="V1127" s="11"/>
      <c r="W1127" s="11"/>
      <c r="X1127" s="11"/>
      <c r="Y1127" s="11"/>
    </row>
    <row r="1128" spans="1:25" ht="19.5" customHeight="1">
      <c r="A1128" s="28">
        <v>1128</v>
      </c>
      <c r="B1128" s="10"/>
      <c r="C1128" s="127">
        <v>7296</v>
      </c>
      <c r="D1128" s="33" t="s">
        <v>176</v>
      </c>
      <c r="E1128" s="128"/>
      <c r="F1128" s="29"/>
      <c r="G1128" s="29"/>
      <c r="H1128" s="29"/>
      <c r="I1128" s="356">
        <v>0</v>
      </c>
      <c r="J1128" s="395">
        <f>ROUND(SUM(I1128),0)</f>
        <v>0</v>
      </c>
      <c r="K1128" s="345"/>
      <c r="N1128" s="10"/>
      <c r="O1128" s="11"/>
      <c r="P1128" s="109"/>
      <c r="Q1128" s="11"/>
      <c r="R1128" s="11"/>
      <c r="S1128" s="11"/>
      <c r="T1128" s="11"/>
      <c r="U1128" s="11"/>
      <c r="V1128" s="11"/>
      <c r="W1128" s="11"/>
      <c r="X1128" s="11"/>
      <c r="Y1128" s="11"/>
    </row>
    <row r="1129" spans="1:25" ht="19.5" customHeight="1">
      <c r="A1129" s="28">
        <v>1129</v>
      </c>
      <c r="B1129" s="10"/>
      <c r="C1129" s="132">
        <v>7300</v>
      </c>
      <c r="D1129" s="133" t="s">
        <v>177</v>
      </c>
      <c r="E1129" s="133"/>
      <c r="F1129" s="133"/>
      <c r="G1129" s="133"/>
      <c r="H1129" s="133"/>
      <c r="I1129" s="29"/>
      <c r="J1129" s="395">
        <f t="shared" ref="J1129:J1131" si="282">ROUND(SUM(E1129:H1129),0)</f>
        <v>0</v>
      </c>
      <c r="K1129" s="345"/>
      <c r="N1129" s="10"/>
      <c r="O1129" s="11"/>
      <c r="P1129" s="109"/>
      <c r="Q1129" s="11"/>
      <c r="R1129" s="11"/>
      <c r="S1129" s="11"/>
      <c r="T1129" s="11"/>
      <c r="U1129" s="11"/>
      <c r="V1129" s="11"/>
      <c r="W1129" s="11"/>
      <c r="X1129" s="11"/>
      <c r="Y1129" s="11"/>
    </row>
    <row r="1130" spans="1:25" ht="19.5" customHeight="1">
      <c r="A1130" s="28">
        <v>1130</v>
      </c>
      <c r="B1130" s="10"/>
      <c r="C1130" s="132">
        <v>7305</v>
      </c>
      <c r="D1130" s="133" t="s">
        <v>178</v>
      </c>
      <c r="E1130" s="133"/>
      <c r="F1130" s="133">
        <v>310260</v>
      </c>
      <c r="G1130" s="133"/>
      <c r="H1130" s="133"/>
      <c r="I1130" s="29" t="s">
        <v>98</v>
      </c>
      <c r="J1130" s="395">
        <f t="shared" si="282"/>
        <v>310260</v>
      </c>
      <c r="K1130" s="345"/>
      <c r="N1130" s="10"/>
      <c r="O1130" s="11"/>
      <c r="P1130" s="109"/>
      <c r="Q1130" s="11"/>
      <c r="R1130" s="11"/>
      <c r="S1130" s="11"/>
      <c r="T1130" s="11"/>
      <c r="U1130" s="11"/>
      <c r="V1130" s="11"/>
      <c r="W1130" s="11"/>
      <c r="X1130" s="11"/>
      <c r="Y1130" s="11"/>
    </row>
    <row r="1131" spans="1:25" ht="19.5" customHeight="1">
      <c r="A1131" s="28">
        <v>1131</v>
      </c>
      <c r="B1131" s="10"/>
      <c r="C1131" s="132">
        <v>7310</v>
      </c>
      <c r="D1131" s="133" t="s">
        <v>179</v>
      </c>
      <c r="E1131" s="133"/>
      <c r="F1131" s="133">
        <v>190979</v>
      </c>
      <c r="G1131" s="133"/>
      <c r="H1131" s="133"/>
      <c r="I1131" s="29" t="s">
        <v>98</v>
      </c>
      <c r="J1131" s="395">
        <f t="shared" si="282"/>
        <v>190979</v>
      </c>
      <c r="K1131" s="345"/>
      <c r="N1131" s="10"/>
      <c r="O1131" s="11"/>
      <c r="P1131" s="109"/>
      <c r="Q1131" s="11"/>
      <c r="R1131" s="11"/>
      <c r="S1131" s="11"/>
      <c r="T1131" s="11"/>
      <c r="U1131" s="11"/>
      <c r="V1131" s="11"/>
      <c r="W1131" s="11"/>
      <c r="X1131" s="11"/>
      <c r="Y1131" s="11"/>
    </row>
    <row r="1132" spans="1:25" ht="19.5" customHeight="1">
      <c r="A1132" s="28">
        <v>1132</v>
      </c>
      <c r="B1132" s="10"/>
      <c r="C1132" s="45">
        <v>7320</v>
      </c>
      <c r="D1132" s="400" t="s">
        <v>505</v>
      </c>
      <c r="E1132" s="358">
        <f t="shared" ref="E1132:H1132" si="283">ROUND(E1100+E1102+E1118+E1119+SUM(E1124:E1131),0)</f>
        <v>9628201</v>
      </c>
      <c r="F1132" s="358">
        <f t="shared" si="283"/>
        <v>5057618</v>
      </c>
      <c r="G1132" s="358">
        <f t="shared" si="283"/>
        <v>0</v>
      </c>
      <c r="H1132" s="358">
        <f t="shared" si="283"/>
        <v>0</v>
      </c>
      <c r="I1132" s="30">
        <f>ROUND(SUM(I1099:I1101)+SUM(I1103:I1123)+I1128,0)</f>
        <v>8197623</v>
      </c>
      <c r="J1132" s="30">
        <f>ROUND(SUM(E1132:I1132),0)</f>
        <v>22883442</v>
      </c>
      <c r="K1132" s="345"/>
      <c r="N1132" s="10"/>
      <c r="O1132" s="11"/>
      <c r="P1132" s="109"/>
      <c r="Q1132" s="11"/>
      <c r="R1132" s="11"/>
      <c r="S1132" s="11"/>
      <c r="T1132" s="11"/>
      <c r="U1132" s="11"/>
      <c r="V1132" s="11"/>
      <c r="W1132" s="11"/>
      <c r="X1132" s="11"/>
      <c r="Y1132" s="11"/>
    </row>
    <row r="1133" spans="1:25" ht="19.5" customHeight="1">
      <c r="A1133" s="28"/>
      <c r="B1133" s="10"/>
      <c r="C1133" s="10"/>
      <c r="D1133" s="353"/>
      <c r="E1133" s="369"/>
      <c r="F1133" s="369"/>
      <c r="G1133" s="369"/>
      <c r="H1133" s="369"/>
      <c r="I1133" s="369"/>
      <c r="J1133" s="369"/>
      <c r="K1133" s="10"/>
      <c r="L1133" s="10"/>
      <c r="M1133" s="10"/>
      <c r="N1133" s="10"/>
      <c r="O1133" s="11"/>
      <c r="P1133" s="109"/>
      <c r="Q1133" s="11"/>
      <c r="R1133" s="11"/>
      <c r="S1133" s="11"/>
      <c r="T1133" s="11"/>
      <c r="U1133" s="11"/>
      <c r="V1133" s="11"/>
      <c r="W1133" s="11"/>
      <c r="X1133" s="11"/>
      <c r="Y1133" s="11"/>
    </row>
    <row r="1134" spans="1:25" ht="19.5" customHeight="1">
      <c r="A1134" s="28"/>
      <c r="B1134" s="10"/>
      <c r="C1134" s="11"/>
      <c r="D1134" s="129"/>
      <c r="E1134" s="10"/>
      <c r="F1134" s="10"/>
      <c r="G1134" s="10"/>
      <c r="H1134" s="2"/>
      <c r="I1134" s="130"/>
      <c r="J1134" s="23"/>
      <c r="K1134" s="10"/>
      <c r="L1134" s="10"/>
      <c r="M1134" s="10"/>
      <c r="N1134" s="10"/>
      <c r="O1134" s="11"/>
      <c r="P1134" s="109"/>
      <c r="Q1134" s="11"/>
      <c r="R1134" s="11"/>
      <c r="S1134" s="11"/>
      <c r="T1134" s="11"/>
      <c r="U1134" s="11"/>
      <c r="V1134" s="11"/>
      <c r="W1134" s="11"/>
      <c r="X1134" s="11"/>
      <c r="Y1134" s="11"/>
    </row>
    <row r="1135" spans="1:25" ht="19.5" customHeight="1">
      <c r="A1135" s="28"/>
      <c r="B1135" s="10"/>
      <c r="C1135" s="59"/>
      <c r="D1135" s="23"/>
      <c r="E1135" s="10"/>
      <c r="F1135" s="11"/>
      <c r="G1135" s="10"/>
      <c r="H1135" s="10"/>
      <c r="I1135" s="10"/>
      <c r="J1135" s="10"/>
      <c r="K1135" s="10"/>
      <c r="L1135" s="10"/>
      <c r="M1135" s="10"/>
      <c r="N1135" s="10"/>
      <c r="O1135" s="11"/>
      <c r="P1135" s="109"/>
      <c r="Q1135" s="11"/>
      <c r="R1135" s="11"/>
      <c r="S1135" s="11"/>
      <c r="T1135" s="11"/>
      <c r="U1135" s="11"/>
      <c r="V1135" s="11"/>
      <c r="W1135" s="11"/>
      <c r="X1135" s="11"/>
      <c r="Y1135" s="11"/>
    </row>
    <row r="1136" spans="1:25" ht="19.5" customHeight="1">
      <c r="A1136" s="28"/>
      <c r="B1136" s="10"/>
      <c r="C1136" s="59"/>
      <c r="D1136" s="23"/>
      <c r="E1136" s="10"/>
      <c r="F1136" s="11"/>
      <c r="G1136" s="10"/>
      <c r="H1136" s="10"/>
      <c r="I1136" s="10"/>
      <c r="J1136" s="10"/>
      <c r="K1136" s="10"/>
      <c r="L1136" s="10"/>
      <c r="M1136" s="10"/>
      <c r="N1136" s="10"/>
      <c r="O1136" s="11"/>
      <c r="P1136" s="109"/>
      <c r="Q1136" s="11"/>
      <c r="R1136" s="11"/>
      <c r="S1136" s="11"/>
      <c r="T1136" s="11"/>
      <c r="U1136" s="11"/>
      <c r="V1136" s="11"/>
      <c r="W1136" s="11"/>
      <c r="X1136" s="11"/>
      <c r="Y1136" s="11"/>
    </row>
    <row r="1137" spans="1:25" ht="19.5" customHeight="1">
      <c r="A1137" s="28"/>
      <c r="B1137" s="10"/>
      <c r="C1137" s="10"/>
      <c r="D1137" s="10"/>
      <c r="E1137" s="445"/>
      <c r="F1137" s="446"/>
      <c r="G1137" s="10"/>
      <c r="H1137" s="10"/>
      <c r="I1137" s="10"/>
      <c r="J1137" s="10"/>
      <c r="K1137" s="10"/>
      <c r="L1137" s="10"/>
      <c r="M1137" s="10"/>
      <c r="N1137" s="10"/>
      <c r="O1137" s="11"/>
      <c r="P1137" s="109"/>
      <c r="Q1137" s="11"/>
      <c r="R1137" s="11"/>
      <c r="S1137" s="11"/>
      <c r="T1137" s="11"/>
      <c r="U1137" s="11"/>
      <c r="V1137" s="11"/>
      <c r="W1137" s="11"/>
      <c r="X1137" s="11"/>
      <c r="Y1137" s="11"/>
    </row>
    <row r="1138" spans="1:25" ht="19.5" customHeight="1">
      <c r="A1138" s="28"/>
      <c r="B1138" s="10"/>
      <c r="C1138" s="28"/>
      <c r="D1138" s="390" t="s">
        <v>486</v>
      </c>
      <c r="E1138" s="344" t="s">
        <v>19</v>
      </c>
      <c r="F1138" s="344" t="s">
        <v>20</v>
      </c>
      <c r="G1138" s="344">
        <v>3</v>
      </c>
      <c r="H1138" s="344">
        <v>4</v>
      </c>
      <c r="I1138" s="344">
        <v>5</v>
      </c>
      <c r="J1138" s="25">
        <v>6</v>
      </c>
      <c r="K1138" s="10"/>
      <c r="L1138" s="10"/>
      <c r="M1138" s="10"/>
      <c r="N1138" s="10"/>
      <c r="O1138" s="11"/>
      <c r="P1138" s="109"/>
      <c r="Q1138" s="11"/>
      <c r="R1138" s="11"/>
      <c r="S1138" s="11"/>
      <c r="T1138" s="11"/>
      <c r="U1138" s="11"/>
      <c r="V1138" s="11"/>
      <c r="W1138" s="11"/>
      <c r="X1138" s="11"/>
      <c r="Y1138" s="11"/>
    </row>
    <row r="1139" spans="1:25" ht="19.5" customHeight="1">
      <c r="A1139" s="28"/>
      <c r="B1139" s="10"/>
      <c r="C1139" s="28"/>
      <c r="D1139" s="67"/>
      <c r="E1139" s="346"/>
      <c r="F1139" s="346"/>
      <c r="G1139" s="344"/>
      <c r="H1139" s="25"/>
      <c r="I1139" s="346"/>
      <c r="J1139" s="347"/>
      <c r="K1139" s="10"/>
      <c r="L1139" s="10"/>
      <c r="M1139" s="10"/>
      <c r="N1139" s="10"/>
      <c r="O1139" s="11"/>
      <c r="P1139" s="109"/>
      <c r="Q1139" s="11"/>
      <c r="R1139" s="11"/>
      <c r="S1139" s="11"/>
      <c r="T1139" s="11"/>
      <c r="U1139" s="11"/>
      <c r="V1139" s="11"/>
      <c r="W1139" s="11"/>
      <c r="X1139" s="11"/>
      <c r="Y1139" s="11"/>
    </row>
    <row r="1140" spans="1:25" ht="21" customHeight="1">
      <c r="A1140" s="28"/>
      <c r="B1140" s="10"/>
      <c r="C1140" s="28"/>
      <c r="D1140" s="67" t="s">
        <v>487</v>
      </c>
      <c r="E1140" s="348"/>
      <c r="F1140" s="348"/>
      <c r="G1140" s="26" t="s">
        <v>22</v>
      </c>
      <c r="H1140" s="26"/>
      <c r="I1140" s="348"/>
      <c r="J1140" s="349"/>
      <c r="K1140" s="10"/>
      <c r="L1140" s="10"/>
      <c r="M1140" s="10"/>
      <c r="N1140" s="10"/>
      <c r="O1140" s="11"/>
      <c r="P1140" s="109"/>
      <c r="Q1140" s="11"/>
      <c r="R1140" s="11"/>
      <c r="S1140" s="11"/>
      <c r="T1140" s="11"/>
      <c r="U1140" s="11"/>
      <c r="V1140" s="11"/>
      <c r="W1140" s="11"/>
      <c r="X1140" s="11"/>
      <c r="Y1140" s="11"/>
    </row>
    <row r="1141" spans="1:25" ht="19.5" customHeight="1">
      <c r="A1141" s="28"/>
      <c r="B1141" s="10"/>
      <c r="C1141" s="28"/>
      <c r="D1141" s="126" t="s">
        <v>488</v>
      </c>
      <c r="E1141" s="348" t="s">
        <v>23</v>
      </c>
      <c r="F1141" s="348" t="s">
        <v>24</v>
      </c>
      <c r="G1141" s="348" t="s">
        <v>25</v>
      </c>
      <c r="H1141" s="26" t="s">
        <v>26</v>
      </c>
      <c r="I1141" s="348" t="s">
        <v>27</v>
      </c>
      <c r="J1141" s="349"/>
      <c r="K1141" s="10"/>
      <c r="L1141" s="74" t="s">
        <v>506</v>
      </c>
      <c r="M1141" s="75"/>
      <c r="N1141" s="75"/>
      <c r="O1141" s="10"/>
      <c r="P1141" s="10"/>
      <c r="Q1141" s="10"/>
      <c r="R1141" s="11"/>
      <c r="S1141" s="11"/>
      <c r="T1141" s="11"/>
      <c r="U1141" s="11"/>
      <c r="V1141" s="11"/>
      <c r="W1141" s="11"/>
      <c r="X1141" s="11"/>
      <c r="Y1141" s="11"/>
    </row>
    <row r="1142" spans="1:25" ht="19.5" customHeight="1">
      <c r="A1142" s="28"/>
      <c r="B1142" s="10"/>
      <c r="C1142" s="28"/>
      <c r="D1142" s="13"/>
      <c r="E1142" s="27" t="s">
        <v>29</v>
      </c>
      <c r="F1142" s="27" t="s">
        <v>30</v>
      </c>
      <c r="G1142" s="27" t="s">
        <v>31</v>
      </c>
      <c r="H1142" s="27" t="s">
        <v>32</v>
      </c>
      <c r="I1142" s="27" t="s">
        <v>33</v>
      </c>
      <c r="J1142" s="27" t="s">
        <v>34</v>
      </c>
      <c r="K1142" s="10"/>
      <c r="L1142" s="74" t="s">
        <v>507</v>
      </c>
      <c r="M1142" s="76"/>
      <c r="N1142" s="76"/>
      <c r="O1142" s="74"/>
      <c r="P1142" s="74"/>
      <c r="Q1142" s="10"/>
      <c r="R1142" s="11"/>
      <c r="S1142" s="11"/>
      <c r="T1142" s="11"/>
      <c r="U1142" s="11"/>
      <c r="V1142" s="11"/>
      <c r="W1142" s="11"/>
      <c r="X1142" s="11"/>
      <c r="Y1142" s="11"/>
    </row>
    <row r="1143" spans="1:25" ht="19.5" customHeight="1">
      <c r="A1143" s="28"/>
      <c r="B1143" s="10"/>
      <c r="C1143" s="447"/>
      <c r="D1143" s="373" t="s">
        <v>508</v>
      </c>
      <c r="E1143" s="366"/>
      <c r="F1143" s="366"/>
      <c r="G1143" s="366"/>
      <c r="H1143" s="366"/>
      <c r="I1143" s="366"/>
      <c r="J1143" s="366"/>
      <c r="K1143" s="10"/>
      <c r="L1143" s="74" t="s">
        <v>509</v>
      </c>
      <c r="M1143" s="76"/>
      <c r="N1143" s="76"/>
      <c r="O1143" s="74"/>
      <c r="P1143" s="74"/>
      <c r="Q1143" s="10"/>
      <c r="R1143" s="11"/>
      <c r="S1143" s="11"/>
      <c r="T1143" s="11"/>
      <c r="U1143" s="11"/>
      <c r="V1143" s="11"/>
      <c r="W1143" s="11"/>
      <c r="X1143" s="11"/>
      <c r="Y1143" s="11"/>
    </row>
    <row r="1144" spans="1:25" ht="19.5" customHeight="1">
      <c r="A1144" s="28">
        <v>1144</v>
      </c>
      <c r="B1144" s="10"/>
      <c r="C1144" s="351">
        <v>7400</v>
      </c>
      <c r="D1144" s="133" t="s">
        <v>510</v>
      </c>
      <c r="E1144" s="29"/>
      <c r="F1144" s="29"/>
      <c r="G1144" s="29"/>
      <c r="H1144" s="29"/>
      <c r="I1144" s="133">
        <v>225987</v>
      </c>
      <c r="J1144" s="395">
        <v>225987</v>
      </c>
      <c r="K1144" s="345"/>
      <c r="L1144" s="11"/>
      <c r="M1144" s="76"/>
      <c r="N1144" s="76"/>
      <c r="O1144" s="74"/>
      <c r="P1144" s="74"/>
      <c r="Q1144" s="10"/>
      <c r="R1144" s="11"/>
      <c r="S1144" s="11"/>
      <c r="T1144" s="11"/>
      <c r="U1144" s="11"/>
      <c r="V1144" s="11"/>
      <c r="W1144" s="11"/>
      <c r="X1144" s="11"/>
      <c r="Y1144" s="11"/>
    </row>
    <row r="1145" spans="1:25" ht="19.5" customHeight="1">
      <c r="A1145" s="28">
        <v>1145</v>
      </c>
      <c r="B1145" s="10"/>
      <c r="C1145" s="351">
        <v>7420</v>
      </c>
      <c r="D1145" s="133" t="s">
        <v>511</v>
      </c>
      <c r="E1145" s="29"/>
      <c r="F1145" s="29"/>
      <c r="G1145" s="29"/>
      <c r="H1145" s="29"/>
      <c r="I1145" s="133"/>
      <c r="J1145" s="395">
        <f t="shared" ref="J1145:J1146" si="284">ROUND(I1145,0)</f>
        <v>0</v>
      </c>
      <c r="K1145" s="345"/>
      <c r="L1145" s="131" t="s">
        <v>512</v>
      </c>
      <c r="M1145" s="77" t="s">
        <v>513</v>
      </c>
      <c r="N1145" s="131"/>
      <c r="O1145" s="77" t="s">
        <v>514</v>
      </c>
      <c r="P1145" s="10"/>
      <c r="Q1145" s="10"/>
      <c r="R1145" s="11"/>
      <c r="S1145" s="11"/>
      <c r="T1145" s="11"/>
      <c r="U1145" s="11"/>
      <c r="V1145" s="11"/>
      <c r="W1145" s="11"/>
      <c r="X1145" s="11"/>
      <c r="Y1145" s="11"/>
    </row>
    <row r="1146" spans="1:25" ht="19.5" customHeight="1">
      <c r="A1146" s="28">
        <v>1146</v>
      </c>
      <c r="B1146" s="10"/>
      <c r="C1146" s="351">
        <v>7430</v>
      </c>
      <c r="D1146" s="133" t="s">
        <v>515</v>
      </c>
      <c r="E1146" s="29"/>
      <c r="F1146" s="29"/>
      <c r="G1146" s="29"/>
      <c r="H1146" s="29"/>
      <c r="I1146" s="133"/>
      <c r="J1146" s="395">
        <f t="shared" si="284"/>
        <v>0</v>
      </c>
      <c r="K1146" s="345"/>
      <c r="L1146" s="11"/>
      <c r="M1146" s="11"/>
      <c r="N1146" s="10"/>
      <c r="O1146" s="11"/>
      <c r="P1146" s="109"/>
      <c r="Q1146" s="11"/>
      <c r="R1146" s="11"/>
      <c r="S1146" s="11"/>
      <c r="T1146" s="11"/>
      <c r="U1146" s="11"/>
      <c r="V1146" s="11"/>
      <c r="W1146" s="11"/>
      <c r="X1146" s="11"/>
      <c r="Y1146" s="11"/>
    </row>
    <row r="1147" spans="1:25" ht="19.5" customHeight="1">
      <c r="A1147" s="28">
        <v>1147</v>
      </c>
      <c r="B1147" s="10"/>
      <c r="C1147" s="127">
        <v>7440</v>
      </c>
      <c r="D1147" s="33" t="s">
        <v>184</v>
      </c>
      <c r="E1147" s="133"/>
      <c r="F1147" s="133"/>
      <c r="G1147" s="133"/>
      <c r="H1147" s="133"/>
      <c r="I1147" s="29"/>
      <c r="J1147" s="395">
        <f>ROUND(SUM(E1147:H1147),0)</f>
        <v>0</v>
      </c>
      <c r="K1147" s="345"/>
      <c r="L1147" s="11"/>
      <c r="M1147" s="11"/>
      <c r="N1147" s="10"/>
      <c r="O1147" s="11"/>
      <c r="P1147" s="109"/>
      <c r="Q1147" s="11"/>
      <c r="R1147" s="11"/>
      <c r="S1147" s="11"/>
      <c r="T1147" s="11"/>
      <c r="U1147" s="11"/>
      <c r="V1147" s="11"/>
      <c r="W1147" s="11"/>
      <c r="X1147" s="11"/>
      <c r="Y1147" s="11"/>
    </row>
    <row r="1148" spans="1:25" ht="19.5" customHeight="1">
      <c r="A1148" s="28">
        <v>1148</v>
      </c>
      <c r="B1148" s="10"/>
      <c r="C1148" s="132">
        <v>7445</v>
      </c>
      <c r="D1148" s="133" t="s">
        <v>134</v>
      </c>
      <c r="E1148" s="29"/>
      <c r="F1148" s="29"/>
      <c r="G1148" s="29"/>
      <c r="H1148" s="29"/>
      <c r="I1148" s="133"/>
      <c r="J1148" s="395">
        <f t="shared" ref="J1148:J1160" si="285">ROUND(I1148,0)</f>
        <v>0</v>
      </c>
      <c r="K1148" s="345"/>
      <c r="L1148" s="11"/>
      <c r="M1148" s="11"/>
      <c r="N1148" s="10"/>
      <c r="O1148" s="11"/>
      <c r="P1148" s="109"/>
      <c r="Q1148" s="11"/>
      <c r="R1148" s="11"/>
      <c r="S1148" s="11"/>
      <c r="T1148" s="11"/>
      <c r="U1148" s="11"/>
      <c r="V1148" s="11"/>
      <c r="W1148" s="11"/>
      <c r="X1148" s="11"/>
      <c r="Y1148" s="11"/>
    </row>
    <row r="1149" spans="1:25" ht="19.5" customHeight="1">
      <c r="A1149" s="28">
        <v>1149</v>
      </c>
      <c r="B1149" s="10"/>
      <c r="C1149" s="351">
        <v>7450</v>
      </c>
      <c r="D1149" s="133" t="s">
        <v>495</v>
      </c>
      <c r="E1149" s="29"/>
      <c r="F1149" s="29"/>
      <c r="G1149" s="29"/>
      <c r="H1149" s="29"/>
      <c r="I1149" s="133">
        <v>77414</v>
      </c>
      <c r="J1149" s="395">
        <f t="shared" si="285"/>
        <v>77414</v>
      </c>
      <c r="K1149" s="345"/>
      <c r="L1149" s="87"/>
      <c r="M1149" s="10"/>
      <c r="N1149" s="10"/>
      <c r="O1149" s="11"/>
      <c r="P1149" s="109"/>
      <c r="Q1149" s="11"/>
      <c r="R1149" s="11"/>
      <c r="S1149" s="11"/>
      <c r="T1149" s="11"/>
      <c r="U1149" s="11"/>
      <c r="V1149" s="11"/>
      <c r="W1149" s="11"/>
      <c r="X1149" s="11"/>
      <c r="Y1149" s="11"/>
    </row>
    <row r="1150" spans="1:25" ht="19.5" customHeight="1">
      <c r="A1150" s="28">
        <v>1150</v>
      </c>
      <c r="B1150" s="10"/>
      <c r="C1150" s="351">
        <v>7460</v>
      </c>
      <c r="D1150" s="133" t="s">
        <v>142</v>
      </c>
      <c r="E1150" s="29"/>
      <c r="F1150" s="29"/>
      <c r="G1150" s="29"/>
      <c r="H1150" s="29"/>
      <c r="I1150" s="133">
        <v>223300</v>
      </c>
      <c r="J1150" s="395">
        <f t="shared" si="285"/>
        <v>223300</v>
      </c>
      <c r="K1150" s="345"/>
      <c r="L1150" s="87"/>
      <c r="M1150" s="10"/>
      <c r="N1150" s="10"/>
      <c r="O1150" s="11"/>
      <c r="P1150" s="109"/>
      <c r="Q1150" s="11"/>
      <c r="R1150" s="11"/>
      <c r="S1150" s="11"/>
      <c r="T1150" s="11"/>
      <c r="U1150" s="11"/>
      <c r="V1150" s="11"/>
      <c r="W1150" s="11"/>
      <c r="X1150" s="11"/>
      <c r="Y1150" s="11"/>
    </row>
    <row r="1151" spans="1:25" ht="19.5" customHeight="1">
      <c r="A1151" s="28">
        <v>1151</v>
      </c>
      <c r="B1151" s="10"/>
      <c r="C1151" s="351">
        <v>7470</v>
      </c>
      <c r="D1151" s="133" t="s">
        <v>145</v>
      </c>
      <c r="E1151" s="29"/>
      <c r="F1151" s="29"/>
      <c r="G1151" s="29"/>
      <c r="H1151" s="29"/>
      <c r="I1151" s="133">
        <v>686602</v>
      </c>
      <c r="J1151" s="395">
        <f t="shared" si="285"/>
        <v>686602</v>
      </c>
      <c r="K1151" s="345"/>
      <c r="L1151" s="10"/>
      <c r="M1151" s="10"/>
      <c r="N1151" s="10"/>
      <c r="O1151" s="11"/>
      <c r="P1151" s="109"/>
      <c r="Q1151" s="11"/>
      <c r="R1151" s="11"/>
      <c r="S1151" s="11"/>
      <c r="T1151" s="11"/>
      <c r="U1151" s="11"/>
      <c r="V1151" s="11"/>
      <c r="W1151" s="11"/>
      <c r="X1151" s="11"/>
      <c r="Y1151" s="11"/>
    </row>
    <row r="1152" spans="1:25" ht="19.5" customHeight="1">
      <c r="A1152" s="28">
        <v>1152</v>
      </c>
      <c r="B1152" s="13"/>
      <c r="C1152" s="444">
        <v>7475</v>
      </c>
      <c r="D1152" s="133" t="s">
        <v>146</v>
      </c>
      <c r="E1152" s="29"/>
      <c r="F1152" s="29"/>
      <c r="G1152" s="29"/>
      <c r="H1152" s="29"/>
      <c r="I1152" s="133"/>
      <c r="J1152" s="395">
        <f t="shared" si="285"/>
        <v>0</v>
      </c>
      <c r="K1152" s="345"/>
      <c r="L1152" s="10"/>
      <c r="M1152" s="10"/>
      <c r="N1152" s="10"/>
      <c r="O1152" s="11"/>
      <c r="P1152" s="109"/>
      <c r="Q1152" s="11"/>
      <c r="R1152" s="11"/>
      <c r="S1152" s="11"/>
      <c r="T1152" s="11"/>
      <c r="U1152" s="11"/>
      <c r="V1152" s="11"/>
      <c r="W1152" s="11"/>
      <c r="X1152" s="11"/>
      <c r="Y1152" s="11"/>
    </row>
    <row r="1153" spans="1:25" ht="19.5" customHeight="1">
      <c r="A1153" s="28">
        <v>1153</v>
      </c>
      <c r="B1153" s="10"/>
      <c r="C1153" s="351">
        <v>7480</v>
      </c>
      <c r="D1153" s="133" t="s">
        <v>148</v>
      </c>
      <c r="E1153" s="29"/>
      <c r="F1153" s="29"/>
      <c r="G1153" s="29"/>
      <c r="H1153" s="29"/>
      <c r="I1153" s="133">
        <v>250540</v>
      </c>
      <c r="J1153" s="395">
        <f t="shared" si="285"/>
        <v>250540</v>
      </c>
      <c r="K1153" s="345"/>
      <c r="L1153" s="10"/>
      <c r="M1153" s="10"/>
      <c r="N1153" s="10"/>
      <c r="O1153" s="11"/>
      <c r="P1153" s="109"/>
      <c r="Q1153" s="11"/>
      <c r="R1153" s="11"/>
      <c r="S1153" s="11"/>
      <c r="T1153" s="11"/>
      <c r="U1153" s="11"/>
      <c r="V1153" s="11"/>
      <c r="W1153" s="11"/>
      <c r="X1153" s="11"/>
      <c r="Y1153" s="11"/>
    </row>
    <row r="1154" spans="1:25" ht="19.5" customHeight="1">
      <c r="A1154" s="28">
        <v>1154</v>
      </c>
      <c r="B1154" s="10"/>
      <c r="C1154" s="351">
        <v>7490</v>
      </c>
      <c r="D1154" s="133" t="s">
        <v>497</v>
      </c>
      <c r="E1154" s="29"/>
      <c r="F1154" s="29"/>
      <c r="G1154" s="29"/>
      <c r="H1154" s="29"/>
      <c r="I1154" s="133">
        <v>1239587</v>
      </c>
      <c r="J1154" s="395">
        <f t="shared" si="285"/>
        <v>1239587</v>
      </c>
      <c r="K1154" s="345"/>
      <c r="L1154" s="10"/>
      <c r="M1154" s="10"/>
      <c r="N1154" s="10"/>
      <c r="O1154" s="11"/>
      <c r="P1154" s="109"/>
      <c r="Q1154" s="11"/>
      <c r="R1154" s="11"/>
      <c r="S1154" s="11"/>
      <c r="T1154" s="11"/>
      <c r="U1154" s="11"/>
      <c r="V1154" s="11"/>
      <c r="W1154" s="11"/>
      <c r="X1154" s="11"/>
      <c r="Y1154" s="11"/>
    </row>
    <row r="1155" spans="1:25" ht="19.5" customHeight="1">
      <c r="A1155" s="28">
        <v>1155</v>
      </c>
      <c r="B1155" s="10"/>
      <c r="C1155" s="351">
        <v>7500</v>
      </c>
      <c r="D1155" s="133" t="s">
        <v>195</v>
      </c>
      <c r="E1155" s="29"/>
      <c r="F1155" s="29"/>
      <c r="G1155" s="29"/>
      <c r="H1155" s="29"/>
      <c r="I1155" s="133"/>
      <c r="J1155" s="395">
        <f t="shared" si="285"/>
        <v>0</v>
      </c>
      <c r="K1155" s="345"/>
      <c r="L1155" s="10"/>
      <c r="M1155" s="10"/>
      <c r="N1155" s="10"/>
      <c r="O1155" s="11"/>
      <c r="P1155" s="109"/>
      <c r="Q1155" s="11"/>
      <c r="R1155" s="11"/>
      <c r="S1155" s="11"/>
      <c r="T1155" s="11"/>
      <c r="U1155" s="11"/>
      <c r="V1155" s="11"/>
      <c r="W1155" s="11"/>
      <c r="X1155" s="11"/>
      <c r="Y1155" s="11"/>
    </row>
    <row r="1156" spans="1:25" ht="19.5" customHeight="1">
      <c r="A1156" s="28">
        <v>1156</v>
      </c>
      <c r="B1156" s="10"/>
      <c r="C1156" s="351">
        <v>7510</v>
      </c>
      <c r="D1156" s="133" t="s">
        <v>516</v>
      </c>
      <c r="E1156" s="29"/>
      <c r="F1156" s="29"/>
      <c r="G1156" s="29"/>
      <c r="H1156" s="29"/>
      <c r="I1156" s="133"/>
      <c r="J1156" s="395">
        <f t="shared" si="285"/>
        <v>0</v>
      </c>
      <c r="K1156" s="345"/>
      <c r="L1156" s="10"/>
      <c r="M1156" s="10"/>
      <c r="N1156" s="10"/>
      <c r="O1156" s="11"/>
      <c r="P1156" s="109"/>
      <c r="Q1156" s="11"/>
      <c r="R1156" s="11"/>
      <c r="S1156" s="11"/>
      <c r="T1156" s="11"/>
      <c r="U1156" s="11"/>
      <c r="V1156" s="11"/>
      <c r="W1156" s="11"/>
      <c r="X1156" s="11"/>
      <c r="Y1156" s="11"/>
    </row>
    <row r="1157" spans="1:25" ht="19.5" customHeight="1">
      <c r="A1157" s="28">
        <v>1157</v>
      </c>
      <c r="B1157" s="10"/>
      <c r="C1157" s="132">
        <v>7515</v>
      </c>
      <c r="D1157" s="133" t="s">
        <v>499</v>
      </c>
      <c r="E1157" s="29"/>
      <c r="F1157" s="29"/>
      <c r="G1157" s="29"/>
      <c r="H1157" s="29"/>
      <c r="I1157" s="133"/>
      <c r="J1157" s="395">
        <f t="shared" si="285"/>
        <v>0</v>
      </c>
      <c r="K1157" s="345"/>
      <c r="L1157" s="10"/>
      <c r="M1157" s="10"/>
      <c r="N1157" s="10"/>
      <c r="O1157" s="11"/>
      <c r="P1157" s="109"/>
      <c r="Q1157" s="11"/>
      <c r="R1157" s="11"/>
      <c r="S1157" s="11"/>
      <c r="T1157" s="11"/>
      <c r="U1157" s="11"/>
      <c r="V1157" s="11"/>
      <c r="W1157" s="11"/>
      <c r="X1157" s="11"/>
      <c r="Y1157" s="11"/>
    </row>
    <row r="1158" spans="1:25" ht="19.5" customHeight="1">
      <c r="A1158" s="28">
        <v>1158</v>
      </c>
      <c r="B1158" s="10"/>
      <c r="C1158" s="134">
        <v>7520</v>
      </c>
      <c r="D1158" s="33" t="s">
        <v>500</v>
      </c>
      <c r="E1158" s="29"/>
      <c r="F1158" s="29"/>
      <c r="G1158" s="29"/>
      <c r="H1158" s="29"/>
      <c r="I1158" s="133"/>
      <c r="J1158" s="395">
        <f t="shared" si="285"/>
        <v>0</v>
      </c>
      <c r="K1158" s="345"/>
      <c r="L1158" s="10"/>
      <c r="M1158" s="10"/>
      <c r="N1158" s="10"/>
      <c r="O1158" s="11"/>
      <c r="P1158" s="109"/>
      <c r="Q1158" s="11"/>
      <c r="R1158" s="11"/>
      <c r="S1158" s="11"/>
      <c r="T1158" s="11"/>
      <c r="U1158" s="11"/>
      <c r="V1158" s="11"/>
      <c r="W1158" s="11"/>
      <c r="X1158" s="11"/>
      <c r="Y1158" s="11"/>
    </row>
    <row r="1159" spans="1:25" ht="19.5" customHeight="1">
      <c r="A1159" s="28">
        <v>1159</v>
      </c>
      <c r="B1159" s="10"/>
      <c r="C1159" s="127">
        <v>7530</v>
      </c>
      <c r="D1159" s="33" t="s">
        <v>156</v>
      </c>
      <c r="E1159" s="29"/>
      <c r="F1159" s="29"/>
      <c r="G1159" s="29"/>
      <c r="H1159" s="29"/>
      <c r="I1159" s="133"/>
      <c r="J1159" s="395">
        <f t="shared" si="285"/>
        <v>0</v>
      </c>
      <c r="K1159" s="345"/>
      <c r="L1159" s="10"/>
      <c r="M1159" s="10"/>
      <c r="N1159" s="10"/>
      <c r="O1159" s="11"/>
      <c r="P1159" s="109"/>
      <c r="Q1159" s="11"/>
      <c r="R1159" s="11"/>
      <c r="S1159" s="11"/>
      <c r="T1159" s="11"/>
      <c r="U1159" s="11"/>
      <c r="V1159" s="11"/>
      <c r="W1159" s="11"/>
      <c r="X1159" s="11"/>
      <c r="Y1159" s="11"/>
    </row>
    <row r="1160" spans="1:25" ht="19.5" customHeight="1">
      <c r="A1160" s="28">
        <v>1160</v>
      </c>
      <c r="B1160" s="73"/>
      <c r="C1160" s="127">
        <v>7535</v>
      </c>
      <c r="D1160" s="33" t="s">
        <v>157</v>
      </c>
      <c r="E1160" s="29"/>
      <c r="F1160" s="29"/>
      <c r="G1160" s="29"/>
      <c r="H1160" s="29"/>
      <c r="I1160" s="133"/>
      <c r="J1160" s="395">
        <f t="shared" si="285"/>
        <v>0</v>
      </c>
      <c r="K1160" s="345"/>
      <c r="L1160" s="10"/>
      <c r="M1160" s="10"/>
      <c r="N1160" s="10"/>
      <c r="O1160" s="11"/>
      <c r="P1160" s="109"/>
      <c r="Q1160" s="11"/>
      <c r="R1160" s="11"/>
      <c r="S1160" s="11"/>
      <c r="T1160" s="11"/>
      <c r="U1160" s="11"/>
      <c r="V1160" s="11"/>
      <c r="W1160" s="11"/>
      <c r="X1160" s="11"/>
      <c r="Y1160" s="11"/>
    </row>
    <row r="1161" spans="1:25" ht="19.5" customHeight="1">
      <c r="A1161" s="28">
        <v>1161</v>
      </c>
      <c r="B1161" s="10"/>
      <c r="C1161" s="127">
        <v>7540</v>
      </c>
      <c r="D1161" s="33" t="s">
        <v>501</v>
      </c>
      <c r="E1161" s="133"/>
      <c r="F1161" s="133"/>
      <c r="G1161" s="133"/>
      <c r="H1161" s="133"/>
      <c r="I1161" s="133"/>
      <c r="J1161" s="395">
        <f t="shared" ref="J1161:J1162" si="286">ROUND(SUM(E1161:I1161),0)</f>
        <v>0</v>
      </c>
      <c r="K1161" s="345"/>
      <c r="L1161" s="10"/>
      <c r="M1161" s="10"/>
      <c r="N1161" s="10"/>
      <c r="O1161" s="11"/>
      <c r="P1161" s="109"/>
      <c r="Q1161" s="11"/>
      <c r="R1161" s="11"/>
      <c r="S1161" s="11"/>
      <c r="T1161" s="11"/>
      <c r="U1161" s="11"/>
      <c r="V1161" s="11"/>
      <c r="W1161" s="11"/>
      <c r="X1161" s="11"/>
      <c r="Y1161" s="11"/>
    </row>
    <row r="1162" spans="1:25" ht="19.5" customHeight="1">
      <c r="A1162" s="28">
        <v>1162</v>
      </c>
      <c r="B1162" s="10"/>
      <c r="C1162" s="127">
        <v>7550</v>
      </c>
      <c r="D1162" s="33" t="s">
        <v>502</v>
      </c>
      <c r="E1162" s="133"/>
      <c r="F1162" s="133"/>
      <c r="G1162" s="133"/>
      <c r="H1162" s="133"/>
      <c r="I1162" s="133"/>
      <c r="J1162" s="395">
        <f t="shared" si="286"/>
        <v>0</v>
      </c>
      <c r="K1162" s="345"/>
      <c r="L1162" s="10"/>
      <c r="M1162" s="10"/>
      <c r="N1162" s="10"/>
      <c r="O1162" s="11"/>
      <c r="P1162" s="109"/>
      <c r="Q1162" s="11"/>
      <c r="R1162" s="11"/>
      <c r="S1162" s="11"/>
      <c r="T1162" s="11"/>
      <c r="U1162" s="11"/>
      <c r="V1162" s="11"/>
      <c r="W1162" s="11"/>
      <c r="X1162" s="11"/>
      <c r="Y1162" s="11"/>
    </row>
    <row r="1163" spans="1:25" ht="19.5" customHeight="1">
      <c r="A1163" s="28">
        <v>1163</v>
      </c>
      <c r="B1163" s="10"/>
      <c r="C1163" s="127">
        <v>7560</v>
      </c>
      <c r="D1163" s="33" t="s">
        <v>503</v>
      </c>
      <c r="E1163" s="29"/>
      <c r="F1163" s="29"/>
      <c r="G1163" s="29"/>
      <c r="H1163" s="29"/>
      <c r="I1163" s="133">
        <v>679800</v>
      </c>
      <c r="J1163" s="395">
        <f t="shared" ref="J1163:J1166" si="287">ROUND(I1163,0)</f>
        <v>679800</v>
      </c>
      <c r="K1163" s="345"/>
      <c r="L1163" s="10"/>
      <c r="M1163" s="10"/>
      <c r="N1163" s="10"/>
      <c r="O1163" s="11"/>
      <c r="P1163" s="109"/>
      <c r="Q1163" s="11"/>
      <c r="R1163" s="11"/>
      <c r="S1163" s="11"/>
      <c r="T1163" s="11"/>
      <c r="U1163" s="11"/>
      <c r="V1163" s="11"/>
      <c r="W1163" s="11"/>
      <c r="X1163" s="11"/>
      <c r="Y1163" s="11"/>
    </row>
    <row r="1164" spans="1:25" ht="19.5" customHeight="1">
      <c r="A1164" s="28">
        <v>1164</v>
      </c>
      <c r="B1164" s="10"/>
      <c r="C1164" s="127">
        <v>7570</v>
      </c>
      <c r="D1164" s="33" t="s">
        <v>504</v>
      </c>
      <c r="E1164" s="29"/>
      <c r="F1164" s="29"/>
      <c r="G1164" s="29"/>
      <c r="H1164" s="29"/>
      <c r="I1164" s="133">
        <v>972728</v>
      </c>
      <c r="J1164" s="395">
        <f t="shared" si="287"/>
        <v>972728</v>
      </c>
      <c r="K1164" s="345"/>
      <c r="L1164" s="10"/>
      <c r="M1164" s="10"/>
      <c r="N1164" s="10"/>
      <c r="O1164" s="11"/>
      <c r="P1164" s="109"/>
      <c r="Q1164" s="11"/>
      <c r="R1164" s="11"/>
      <c r="S1164" s="11"/>
      <c r="T1164" s="11"/>
      <c r="U1164" s="11"/>
      <c r="V1164" s="11"/>
      <c r="W1164" s="11"/>
      <c r="X1164" s="11"/>
      <c r="Y1164" s="11"/>
    </row>
    <row r="1165" spans="1:25" ht="19.5" customHeight="1">
      <c r="A1165" s="28">
        <v>1165</v>
      </c>
      <c r="B1165" s="10"/>
      <c r="C1165" s="127">
        <v>7580</v>
      </c>
      <c r="D1165" s="33" t="s">
        <v>201</v>
      </c>
      <c r="E1165" s="29"/>
      <c r="F1165" s="29"/>
      <c r="G1165" s="29"/>
      <c r="H1165" s="29"/>
      <c r="I1165" s="133">
        <v>946194</v>
      </c>
      <c r="J1165" s="395">
        <f t="shared" si="287"/>
        <v>946194</v>
      </c>
      <c r="K1165" s="345"/>
      <c r="L1165" s="10"/>
      <c r="M1165" s="10"/>
      <c r="N1165" s="10"/>
      <c r="O1165" s="11"/>
      <c r="P1165" s="109"/>
      <c r="Q1165" s="11"/>
      <c r="R1165" s="11"/>
      <c r="S1165" s="11"/>
      <c r="T1165" s="11"/>
      <c r="U1165" s="11"/>
      <c r="V1165" s="11"/>
      <c r="W1165" s="11"/>
      <c r="X1165" s="11"/>
      <c r="Y1165" s="11"/>
    </row>
    <row r="1166" spans="1:25" ht="19.5" customHeight="1">
      <c r="A1166" s="28">
        <v>1166</v>
      </c>
      <c r="B1166" s="10"/>
      <c r="C1166" s="127">
        <v>7640</v>
      </c>
      <c r="D1166" s="33" t="s">
        <v>517</v>
      </c>
      <c r="E1166" s="29"/>
      <c r="F1166" s="29"/>
      <c r="G1166" s="29"/>
      <c r="H1166" s="29"/>
      <c r="I1166" s="133"/>
      <c r="J1166" s="395">
        <f t="shared" si="287"/>
        <v>0</v>
      </c>
      <c r="K1166" s="345"/>
      <c r="L1166" s="10"/>
      <c r="M1166" s="10"/>
      <c r="N1166" s="10"/>
      <c r="O1166" s="11"/>
      <c r="P1166" s="109"/>
      <c r="Q1166" s="11"/>
      <c r="R1166" s="11"/>
      <c r="S1166" s="11"/>
      <c r="T1166" s="11"/>
      <c r="U1166" s="11"/>
      <c r="V1166" s="11"/>
      <c r="W1166" s="11"/>
      <c r="X1166" s="11"/>
      <c r="Y1166" s="11"/>
    </row>
    <row r="1167" spans="1:25" ht="19.5" customHeight="1">
      <c r="A1167" s="28">
        <v>1167</v>
      </c>
      <c r="B1167" s="10"/>
      <c r="C1167" s="132">
        <v>7645</v>
      </c>
      <c r="D1167" s="133" t="s">
        <v>172</v>
      </c>
      <c r="E1167" s="133"/>
      <c r="F1167" s="356">
        <v>0</v>
      </c>
      <c r="G1167" s="133"/>
      <c r="H1167" s="133"/>
      <c r="I1167" s="29"/>
      <c r="J1167" s="395">
        <f t="shared" ref="J1167:J1170" si="288">SUM(E1167:H1167)</f>
        <v>0</v>
      </c>
      <c r="K1167" s="345"/>
      <c r="L1167" s="10"/>
      <c r="M1167" s="10"/>
      <c r="N1167" s="10"/>
      <c r="O1167" s="11"/>
      <c r="P1167" s="109"/>
      <c r="Q1167" s="11"/>
      <c r="R1167" s="11"/>
      <c r="S1167" s="11"/>
      <c r="T1167" s="11"/>
      <c r="U1167" s="11"/>
      <c r="V1167" s="11"/>
      <c r="W1167" s="11"/>
      <c r="X1167" s="11"/>
      <c r="Y1167" s="11"/>
    </row>
    <row r="1168" spans="1:25" ht="19.5" customHeight="1">
      <c r="A1168" s="28">
        <v>1168</v>
      </c>
      <c r="B1168" s="10"/>
      <c r="C1168" s="132">
        <v>7650</v>
      </c>
      <c r="D1168" s="133" t="s">
        <v>173</v>
      </c>
      <c r="E1168" s="356">
        <v>372450.27772800002</v>
      </c>
      <c r="F1168" s="356">
        <v>68747</v>
      </c>
      <c r="G1168" s="356">
        <v>0</v>
      </c>
      <c r="H1168" s="133"/>
      <c r="I1168" s="29"/>
      <c r="J1168" s="395">
        <f t="shared" si="288"/>
        <v>441197.27772800002</v>
      </c>
      <c r="K1168" s="345"/>
      <c r="L1168" s="10"/>
      <c r="M1168" s="10"/>
      <c r="N1168" s="10"/>
      <c r="O1168" s="11"/>
      <c r="P1168" s="109"/>
      <c r="Q1168" s="11"/>
      <c r="R1168" s="11"/>
      <c r="S1168" s="11"/>
      <c r="T1168" s="11"/>
      <c r="U1168" s="11"/>
      <c r="V1168" s="11"/>
      <c r="W1168" s="11"/>
      <c r="X1168" s="11"/>
      <c r="Y1168" s="11"/>
    </row>
    <row r="1169" spans="1:25" ht="19.5" customHeight="1">
      <c r="A1169" s="28">
        <v>1169</v>
      </c>
      <c r="B1169" s="10"/>
      <c r="C1169" s="132">
        <v>7655</v>
      </c>
      <c r="D1169" s="133" t="s">
        <v>174</v>
      </c>
      <c r="E1169" s="356">
        <v>459187.5</v>
      </c>
      <c r="F1169" s="356">
        <v>34562.5</v>
      </c>
      <c r="G1169" s="356"/>
      <c r="H1169" s="133"/>
      <c r="I1169" s="29"/>
      <c r="J1169" s="395">
        <f t="shared" si="288"/>
        <v>493750</v>
      </c>
      <c r="K1169" s="345"/>
      <c r="L1169" s="10"/>
      <c r="M1169" s="10"/>
      <c r="N1169" s="10"/>
      <c r="O1169" s="11"/>
      <c r="P1169" s="109"/>
      <c r="Q1169" s="11"/>
      <c r="R1169" s="11"/>
      <c r="S1169" s="11"/>
      <c r="T1169" s="11"/>
      <c r="U1169" s="11"/>
      <c r="V1169" s="11"/>
      <c r="W1169" s="11"/>
      <c r="X1169" s="11"/>
      <c r="Y1169" s="11"/>
    </row>
    <row r="1170" spans="1:25" ht="19.5" customHeight="1">
      <c r="A1170" s="28">
        <v>1170</v>
      </c>
      <c r="B1170" s="10"/>
      <c r="C1170" s="132">
        <v>7660</v>
      </c>
      <c r="D1170" s="133" t="s">
        <v>175</v>
      </c>
      <c r="E1170" s="133"/>
      <c r="F1170" s="133"/>
      <c r="G1170" s="133"/>
      <c r="H1170" s="133"/>
      <c r="I1170" s="29"/>
      <c r="J1170" s="395">
        <f t="shared" si="288"/>
        <v>0</v>
      </c>
      <c r="K1170" s="345"/>
      <c r="L1170" s="10"/>
      <c r="M1170" s="10"/>
      <c r="N1170" s="10"/>
      <c r="O1170" s="11"/>
      <c r="P1170" s="109"/>
      <c r="Q1170" s="11"/>
      <c r="R1170" s="11"/>
      <c r="S1170" s="11"/>
      <c r="T1170" s="11"/>
      <c r="U1170" s="11"/>
      <c r="V1170" s="11"/>
      <c r="W1170" s="11"/>
      <c r="X1170" s="11"/>
      <c r="Y1170" s="11"/>
    </row>
    <row r="1171" spans="1:25" ht="19.5" customHeight="1">
      <c r="A1171" s="28">
        <v>1171</v>
      </c>
      <c r="B1171" s="10"/>
      <c r="C1171" s="127">
        <v>7661</v>
      </c>
      <c r="D1171" s="33" t="s">
        <v>176</v>
      </c>
      <c r="E1171" s="29"/>
      <c r="F1171" s="29"/>
      <c r="G1171" s="29"/>
      <c r="H1171" s="29"/>
      <c r="I1171" s="356">
        <v>0</v>
      </c>
      <c r="J1171" s="395">
        <f>ROUND(I1171,0)</f>
        <v>0</v>
      </c>
      <c r="K1171" s="345"/>
      <c r="L1171" s="10"/>
      <c r="M1171" s="10"/>
      <c r="N1171" s="10"/>
      <c r="O1171" s="11"/>
      <c r="P1171" s="109"/>
      <c r="Q1171" s="11"/>
      <c r="R1171" s="11"/>
      <c r="S1171" s="11"/>
      <c r="T1171" s="11"/>
      <c r="U1171" s="11"/>
      <c r="V1171" s="11"/>
      <c r="W1171" s="11"/>
      <c r="X1171" s="11"/>
      <c r="Y1171" s="11"/>
    </row>
    <row r="1172" spans="1:25" ht="19.5" customHeight="1">
      <c r="A1172" s="28">
        <v>1172</v>
      </c>
      <c r="B1172" s="10"/>
      <c r="C1172" s="132">
        <v>7665</v>
      </c>
      <c r="D1172" s="133" t="s">
        <v>177</v>
      </c>
      <c r="E1172" s="133"/>
      <c r="F1172" s="133"/>
      <c r="G1172" s="133"/>
      <c r="H1172" s="133"/>
      <c r="I1172" s="29"/>
      <c r="J1172" s="395">
        <f t="shared" ref="J1172:J1174" si="289">SUM(E1172:H1172)</f>
        <v>0</v>
      </c>
      <c r="K1172" s="345"/>
      <c r="L1172" s="10"/>
      <c r="M1172" s="10"/>
      <c r="N1172" s="10"/>
      <c r="O1172" s="11"/>
      <c r="P1172" s="109"/>
      <c r="Q1172" s="11"/>
      <c r="R1172" s="11"/>
      <c r="S1172" s="11"/>
      <c r="T1172" s="11"/>
      <c r="U1172" s="11"/>
      <c r="V1172" s="11"/>
      <c r="W1172" s="11"/>
      <c r="X1172" s="11"/>
      <c r="Y1172" s="11"/>
    </row>
    <row r="1173" spans="1:25" ht="19.5" customHeight="1">
      <c r="A1173" s="28">
        <v>1173</v>
      </c>
      <c r="B1173" s="10"/>
      <c r="C1173" s="132">
        <v>7670</v>
      </c>
      <c r="D1173" s="133" t="s">
        <v>178</v>
      </c>
      <c r="E1173" s="133"/>
      <c r="F1173" s="133"/>
      <c r="G1173" s="133"/>
      <c r="H1173" s="133"/>
      <c r="I1173" s="29"/>
      <c r="J1173" s="395">
        <f t="shared" si="289"/>
        <v>0</v>
      </c>
      <c r="K1173" s="345"/>
      <c r="L1173" s="10"/>
      <c r="M1173" s="10"/>
      <c r="N1173" s="10"/>
      <c r="O1173" s="11"/>
      <c r="P1173" s="109"/>
      <c r="Q1173" s="11"/>
      <c r="R1173" s="11"/>
      <c r="S1173" s="11"/>
      <c r="T1173" s="11"/>
      <c r="U1173" s="11"/>
      <c r="V1173" s="11"/>
      <c r="W1173" s="11"/>
      <c r="X1173" s="11"/>
      <c r="Y1173" s="11"/>
    </row>
    <row r="1174" spans="1:25" ht="19.5" customHeight="1">
      <c r="A1174" s="28">
        <v>1174</v>
      </c>
      <c r="B1174" s="10"/>
      <c r="C1174" s="132">
        <v>7675</v>
      </c>
      <c r="D1174" s="133" t="s">
        <v>179</v>
      </c>
      <c r="E1174" s="133"/>
      <c r="F1174" s="133"/>
      <c r="G1174" s="133"/>
      <c r="H1174" s="133"/>
      <c r="I1174" s="29"/>
      <c r="J1174" s="395">
        <f t="shared" si="289"/>
        <v>0</v>
      </c>
      <c r="K1174" s="345"/>
      <c r="L1174" s="10"/>
      <c r="M1174" s="10"/>
      <c r="N1174" s="10"/>
      <c r="O1174" s="11"/>
      <c r="P1174" s="109"/>
      <c r="Q1174" s="11"/>
      <c r="R1174" s="11"/>
      <c r="S1174" s="11"/>
      <c r="T1174" s="11"/>
      <c r="U1174" s="11"/>
      <c r="V1174" s="11"/>
      <c r="W1174" s="11"/>
      <c r="X1174" s="11"/>
      <c r="Y1174" s="11"/>
    </row>
    <row r="1175" spans="1:25" ht="19.5" customHeight="1">
      <c r="A1175" s="28">
        <v>1175</v>
      </c>
      <c r="B1175" s="10"/>
      <c r="C1175" s="127">
        <v>7680</v>
      </c>
      <c r="D1175" s="33" t="s">
        <v>518</v>
      </c>
      <c r="E1175" s="128"/>
      <c r="F1175" s="29"/>
      <c r="G1175" s="29"/>
      <c r="H1175" s="29"/>
      <c r="I1175" s="133">
        <v>1181390</v>
      </c>
      <c r="J1175" s="395">
        <f>ROUND(I1175,0)</f>
        <v>1181390</v>
      </c>
      <c r="K1175" s="345"/>
      <c r="L1175" s="10"/>
      <c r="M1175" s="10"/>
      <c r="N1175" s="10"/>
      <c r="O1175" s="11"/>
      <c r="P1175" s="109"/>
      <c r="Q1175" s="11"/>
      <c r="R1175" s="11"/>
      <c r="S1175" s="11"/>
      <c r="T1175" s="11"/>
      <c r="U1175" s="11"/>
      <c r="V1175" s="11"/>
      <c r="W1175" s="11"/>
      <c r="X1175" s="11"/>
      <c r="Y1175" s="11"/>
    </row>
    <row r="1176" spans="1:25" ht="19.5" customHeight="1">
      <c r="A1176" s="28">
        <v>1176</v>
      </c>
      <c r="B1176" s="10"/>
      <c r="C1176" s="399">
        <v>7690</v>
      </c>
      <c r="D1176" s="46" t="s">
        <v>519</v>
      </c>
      <c r="E1176" s="133">
        <f>ROUND(E1147+E1161+E1162+SUM(E1167:E1174),0)</f>
        <v>831638</v>
      </c>
      <c r="F1176" s="133">
        <f t="shared" ref="F1176:H1176" si="290">ROUND(F1147+F1161+F1162+SUM(F1167:F1174),0)</f>
        <v>103310</v>
      </c>
      <c r="G1176" s="133">
        <f t="shared" si="290"/>
        <v>0</v>
      </c>
      <c r="H1176" s="133">
        <f t="shared" si="290"/>
        <v>0</v>
      </c>
      <c r="I1176" s="133">
        <f>ROUND(SUM(I1144:I1146)+SUM(I1148:I1166)+I1171+I1175,0)</f>
        <v>6483542</v>
      </c>
      <c r="J1176" s="395">
        <f>ROUND(SUM(E1176:I1176),0)</f>
        <v>7418490</v>
      </c>
      <c r="K1176" s="345"/>
      <c r="L1176" s="10"/>
      <c r="M1176" s="10"/>
      <c r="N1176" s="10"/>
      <c r="O1176" s="11"/>
      <c r="P1176" s="109"/>
      <c r="Q1176" s="11"/>
      <c r="R1176" s="11"/>
      <c r="S1176" s="11"/>
      <c r="T1176" s="11"/>
      <c r="U1176" s="11"/>
      <c r="V1176" s="11"/>
      <c r="W1176" s="11"/>
      <c r="X1176" s="11"/>
      <c r="Y1176" s="11"/>
    </row>
    <row r="1177" spans="1:25" ht="19.5" customHeight="1">
      <c r="A1177" s="28">
        <v>1177</v>
      </c>
      <c r="B1177" s="10"/>
      <c r="C1177" s="45">
        <v>7750</v>
      </c>
      <c r="D1177" s="46" t="s">
        <v>520</v>
      </c>
      <c r="E1177" s="30">
        <f>ROUND(E1132+E1176,0)</f>
        <v>10459839</v>
      </c>
      <c r="F1177" s="30">
        <f t="shared" ref="F1177:I1177" si="291">ROUND(F1132+F1176,0)</f>
        <v>5160928</v>
      </c>
      <c r="G1177" s="30">
        <f t="shared" si="291"/>
        <v>0</v>
      </c>
      <c r="H1177" s="30">
        <f t="shared" si="291"/>
        <v>0</v>
      </c>
      <c r="I1177" s="30">
        <f t="shared" si="291"/>
        <v>14681165</v>
      </c>
      <c r="J1177" s="30">
        <f>SUM(E1177:I1177)</f>
        <v>30301932</v>
      </c>
      <c r="K1177" s="345"/>
      <c r="L1177" s="10"/>
      <c r="M1177" s="10"/>
      <c r="N1177" s="10"/>
      <c r="O1177" s="11"/>
      <c r="P1177" s="109"/>
      <c r="Q1177" s="11"/>
      <c r="R1177" s="11"/>
      <c r="S1177" s="11"/>
      <c r="T1177" s="11"/>
      <c r="U1177" s="11"/>
      <c r="V1177" s="11"/>
      <c r="W1177" s="11"/>
      <c r="X1177" s="11"/>
      <c r="Y1177" s="11"/>
    </row>
    <row r="1178" spans="1:25" ht="19.5" customHeight="1">
      <c r="A1178" s="28"/>
      <c r="B1178" s="10"/>
      <c r="C1178" s="10"/>
      <c r="D1178" s="23"/>
      <c r="E1178" s="10"/>
      <c r="F1178" s="10"/>
      <c r="G1178" s="10"/>
      <c r="H1178" s="10"/>
      <c r="I1178" s="10"/>
      <c r="J1178" s="10"/>
      <c r="K1178" s="10"/>
      <c r="L1178" s="10"/>
      <c r="M1178" s="10"/>
      <c r="N1178" s="10"/>
      <c r="O1178" s="11"/>
      <c r="P1178" s="109"/>
      <c r="Q1178" s="11"/>
      <c r="R1178" s="11"/>
      <c r="S1178" s="11"/>
      <c r="T1178" s="11"/>
      <c r="U1178" s="11"/>
      <c r="V1178" s="11"/>
      <c r="W1178" s="11"/>
      <c r="X1178" s="11"/>
      <c r="Y1178" s="11"/>
    </row>
    <row r="1179" spans="1:25" ht="19.5" customHeight="1">
      <c r="A1179" s="28"/>
      <c r="B1179" s="10"/>
      <c r="C1179" s="10"/>
      <c r="D1179" s="67" t="s">
        <v>486</v>
      </c>
      <c r="E1179" s="89" t="s">
        <v>19</v>
      </c>
      <c r="F1179" s="89" t="s">
        <v>20</v>
      </c>
      <c r="G1179" s="89">
        <v>3</v>
      </c>
      <c r="H1179" s="89">
        <v>4</v>
      </c>
      <c r="I1179" s="89">
        <v>5</v>
      </c>
      <c r="J1179" s="89">
        <v>6</v>
      </c>
      <c r="K1179" s="10"/>
      <c r="L1179" s="10"/>
      <c r="M1179" s="10"/>
      <c r="N1179" s="10"/>
      <c r="O1179" s="11"/>
      <c r="P1179" s="109"/>
      <c r="Q1179" s="11"/>
      <c r="R1179" s="11"/>
      <c r="S1179" s="11"/>
      <c r="T1179" s="11"/>
      <c r="U1179" s="11"/>
      <c r="V1179" s="11"/>
      <c r="W1179" s="11"/>
      <c r="X1179" s="11"/>
      <c r="Y1179" s="11"/>
    </row>
    <row r="1180" spans="1:25" ht="19.5" customHeight="1">
      <c r="A1180" s="28"/>
      <c r="B1180" s="10"/>
      <c r="C1180" s="10"/>
      <c r="D1180" s="67" t="s">
        <v>487</v>
      </c>
      <c r="E1180" s="348"/>
      <c r="F1180" s="348"/>
      <c r="G1180" s="26" t="s">
        <v>22</v>
      </c>
      <c r="H1180" s="26"/>
      <c r="I1180" s="348"/>
      <c r="J1180" s="349"/>
      <c r="K1180" s="10"/>
      <c r="L1180" s="10"/>
      <c r="M1180" s="10"/>
      <c r="N1180" s="10"/>
      <c r="O1180" s="11"/>
      <c r="P1180" s="109"/>
      <c r="Q1180" s="11"/>
      <c r="R1180" s="11"/>
      <c r="S1180" s="11"/>
      <c r="T1180" s="11"/>
      <c r="U1180" s="11"/>
      <c r="V1180" s="11"/>
      <c r="W1180" s="11"/>
      <c r="X1180" s="11"/>
      <c r="Y1180" s="11"/>
    </row>
    <row r="1181" spans="1:25" ht="19.5" customHeight="1">
      <c r="A1181" s="28"/>
      <c r="B1181" s="10"/>
      <c r="C1181" s="10"/>
      <c r="D1181" s="126" t="s">
        <v>488</v>
      </c>
      <c r="E1181" s="348" t="s">
        <v>23</v>
      </c>
      <c r="F1181" s="348" t="s">
        <v>24</v>
      </c>
      <c r="G1181" s="348" t="s">
        <v>25</v>
      </c>
      <c r="H1181" s="26" t="s">
        <v>26</v>
      </c>
      <c r="I1181" s="348" t="s">
        <v>27</v>
      </c>
      <c r="J1181" s="349"/>
      <c r="K1181" s="10"/>
      <c r="L1181" s="10"/>
      <c r="M1181" s="10"/>
      <c r="N1181" s="10"/>
      <c r="O1181" s="11"/>
      <c r="P1181" s="109"/>
      <c r="Q1181" s="11"/>
      <c r="R1181" s="11"/>
      <c r="S1181" s="11"/>
      <c r="T1181" s="11"/>
      <c r="U1181" s="11"/>
      <c r="V1181" s="11"/>
      <c r="W1181" s="11"/>
      <c r="X1181" s="11"/>
      <c r="Y1181" s="11"/>
    </row>
    <row r="1182" spans="1:25" ht="19.5" customHeight="1">
      <c r="A1182" s="28"/>
      <c r="B1182" s="10"/>
      <c r="C1182" s="10"/>
      <c r="D1182" s="433" t="s">
        <v>521</v>
      </c>
      <c r="E1182" s="27" t="s">
        <v>29</v>
      </c>
      <c r="F1182" s="27" t="s">
        <v>30</v>
      </c>
      <c r="G1182" s="27" t="s">
        <v>31</v>
      </c>
      <c r="H1182" s="27" t="s">
        <v>32</v>
      </c>
      <c r="I1182" s="27" t="s">
        <v>33</v>
      </c>
      <c r="J1182" s="27" t="s">
        <v>34</v>
      </c>
      <c r="K1182" s="10"/>
      <c r="L1182" s="10"/>
      <c r="M1182" s="10"/>
      <c r="N1182" s="10"/>
      <c r="O1182" s="11"/>
      <c r="P1182" s="109"/>
      <c r="Q1182" s="11"/>
      <c r="R1182" s="11"/>
      <c r="S1182" s="11"/>
      <c r="T1182" s="11"/>
      <c r="U1182" s="11"/>
      <c r="V1182" s="11"/>
      <c r="W1182" s="11"/>
      <c r="X1182" s="11"/>
      <c r="Y1182" s="11"/>
    </row>
    <row r="1183" spans="1:25" ht="19.5" customHeight="1">
      <c r="A1183" s="28"/>
      <c r="B1183" s="10"/>
      <c r="C1183" s="28"/>
      <c r="D1183" s="23" t="s">
        <v>522</v>
      </c>
      <c r="E1183" s="10"/>
      <c r="F1183" s="10"/>
      <c r="G1183" s="10"/>
      <c r="H1183" s="10"/>
      <c r="I1183" s="10"/>
      <c r="J1183" s="10"/>
      <c r="K1183" s="10"/>
      <c r="L1183" s="10"/>
      <c r="M1183" s="10"/>
      <c r="N1183" s="10"/>
      <c r="O1183" s="11"/>
      <c r="P1183" s="109"/>
      <c r="Q1183" s="11"/>
      <c r="R1183" s="11"/>
      <c r="S1183" s="11"/>
      <c r="T1183" s="11"/>
      <c r="U1183" s="11"/>
      <c r="V1183" s="11"/>
      <c r="W1183" s="11"/>
      <c r="X1183" s="11"/>
      <c r="Y1183" s="11"/>
    </row>
    <row r="1184" spans="1:25" ht="19.5" customHeight="1">
      <c r="A1184" s="28">
        <v>1184</v>
      </c>
      <c r="B1184" s="10"/>
      <c r="C1184" s="127">
        <v>7800</v>
      </c>
      <c r="D1184" s="33" t="s">
        <v>38</v>
      </c>
      <c r="E1184" s="29"/>
      <c r="F1184" s="29"/>
      <c r="G1184" s="29"/>
      <c r="H1184" s="29"/>
      <c r="I1184" s="133">
        <f>J1231</f>
        <v>0</v>
      </c>
      <c r="J1184" s="395">
        <f t="shared" ref="J1184:J1185" si="292">ROUND(I1184,0)</f>
        <v>0</v>
      </c>
      <c r="K1184" s="345"/>
      <c r="L1184" s="10"/>
      <c r="M1184" s="10"/>
      <c r="N1184" s="10"/>
      <c r="O1184" s="11"/>
      <c r="P1184" s="109"/>
      <c r="Q1184" s="11"/>
      <c r="R1184" s="11"/>
      <c r="S1184" s="11"/>
      <c r="T1184" s="11"/>
      <c r="U1184" s="11"/>
      <c r="V1184" s="11"/>
      <c r="W1184" s="11"/>
      <c r="X1184" s="11"/>
      <c r="Y1184" s="11"/>
    </row>
    <row r="1185" spans="1:25" ht="19.5" customHeight="1">
      <c r="A1185" s="28">
        <v>1185</v>
      </c>
      <c r="B1185" s="10"/>
      <c r="C1185" s="127">
        <v>7810</v>
      </c>
      <c r="D1185" s="33" t="s">
        <v>523</v>
      </c>
      <c r="E1185" s="29"/>
      <c r="F1185" s="29"/>
      <c r="G1185" s="29"/>
      <c r="H1185" s="29"/>
      <c r="I1185" s="133"/>
      <c r="J1185" s="395">
        <f t="shared" si="292"/>
        <v>0</v>
      </c>
      <c r="K1185" s="345"/>
      <c r="L1185" s="10"/>
      <c r="M1185" s="10"/>
      <c r="N1185" s="10"/>
      <c r="O1185" s="11"/>
      <c r="P1185" s="109"/>
      <c r="Q1185" s="11"/>
      <c r="R1185" s="11"/>
      <c r="S1185" s="11"/>
      <c r="T1185" s="11"/>
      <c r="U1185" s="11"/>
      <c r="V1185" s="11"/>
      <c r="W1185" s="11"/>
      <c r="X1185" s="11"/>
      <c r="Y1185" s="11"/>
    </row>
    <row r="1186" spans="1:25" ht="19.5" customHeight="1">
      <c r="A1186" s="28">
        <v>1186</v>
      </c>
      <c r="B1186" s="10"/>
      <c r="C1186" s="351">
        <v>7820</v>
      </c>
      <c r="D1186" s="133" t="s">
        <v>40</v>
      </c>
      <c r="E1186" s="133"/>
      <c r="F1186" s="133">
        <v>16590</v>
      </c>
      <c r="G1186" s="133"/>
      <c r="H1186" s="133"/>
      <c r="I1186" s="133"/>
      <c r="J1186" s="395">
        <f t="shared" ref="J1186:J1189" si="293">ROUND(SUM(E1186:I1186),0)</f>
        <v>16590</v>
      </c>
      <c r="K1186" s="345"/>
      <c r="L1186" s="10"/>
      <c r="M1186" s="10"/>
      <c r="N1186" s="10"/>
      <c r="O1186" s="11"/>
      <c r="P1186" s="109"/>
      <c r="Q1186" s="11"/>
      <c r="R1186" s="11"/>
      <c r="S1186" s="11"/>
      <c r="T1186" s="11"/>
      <c r="U1186" s="11"/>
      <c r="V1186" s="11"/>
      <c r="W1186" s="11"/>
      <c r="X1186" s="11"/>
      <c r="Y1186" s="11"/>
    </row>
    <row r="1187" spans="1:25" ht="19.5" customHeight="1">
      <c r="A1187" s="28">
        <v>1187</v>
      </c>
      <c r="B1187" s="10"/>
      <c r="C1187" s="351">
        <v>7830</v>
      </c>
      <c r="D1187" s="133" t="s">
        <v>41</v>
      </c>
      <c r="E1187" s="133"/>
      <c r="F1187" s="133"/>
      <c r="G1187" s="133"/>
      <c r="H1187" s="133"/>
      <c r="I1187" s="133"/>
      <c r="J1187" s="395">
        <f t="shared" si="293"/>
        <v>0</v>
      </c>
      <c r="K1187" s="345"/>
      <c r="L1187" s="10"/>
      <c r="M1187" s="10"/>
      <c r="N1187" s="10"/>
      <c r="O1187" s="11"/>
      <c r="P1187" s="109"/>
      <c r="Q1187" s="11"/>
      <c r="R1187" s="11"/>
      <c r="S1187" s="11"/>
      <c r="T1187" s="11"/>
      <c r="U1187" s="11"/>
      <c r="V1187" s="11"/>
      <c r="W1187" s="11"/>
      <c r="X1187" s="11"/>
      <c r="Y1187" s="11"/>
    </row>
    <row r="1188" spans="1:25" ht="19.5" customHeight="1">
      <c r="A1188" s="28">
        <v>1188</v>
      </c>
      <c r="B1188" s="10"/>
      <c r="C1188" s="351">
        <v>7840</v>
      </c>
      <c r="D1188" s="133" t="s">
        <v>42</v>
      </c>
      <c r="E1188" s="133"/>
      <c r="F1188" s="133"/>
      <c r="G1188" s="133"/>
      <c r="H1188" s="133"/>
      <c r="I1188" s="133"/>
      <c r="J1188" s="395">
        <f t="shared" si="293"/>
        <v>0</v>
      </c>
      <c r="K1188" s="345"/>
      <c r="L1188" s="10"/>
      <c r="M1188" s="10"/>
      <c r="N1188" s="10"/>
      <c r="O1188" s="11"/>
      <c r="P1188" s="109"/>
      <c r="Q1188" s="11"/>
      <c r="R1188" s="11"/>
      <c r="S1188" s="11"/>
      <c r="T1188" s="11"/>
      <c r="U1188" s="11"/>
      <c r="V1188" s="11"/>
      <c r="W1188" s="11"/>
      <c r="X1188" s="11"/>
      <c r="Y1188" s="11"/>
    </row>
    <row r="1189" spans="1:25" ht="19.5" customHeight="1">
      <c r="A1189" s="28">
        <v>1189</v>
      </c>
      <c r="B1189" s="10"/>
      <c r="C1189" s="127">
        <v>7850</v>
      </c>
      <c r="D1189" s="33" t="s">
        <v>44</v>
      </c>
      <c r="E1189" s="133"/>
      <c r="F1189" s="133"/>
      <c r="G1189" s="133"/>
      <c r="H1189" s="133"/>
      <c r="I1189" s="133"/>
      <c r="J1189" s="395">
        <f t="shared" si="293"/>
        <v>0</v>
      </c>
      <c r="K1189" s="345"/>
      <c r="L1189" s="10"/>
      <c r="M1189" s="10"/>
      <c r="N1189" s="10"/>
      <c r="O1189" s="11"/>
      <c r="P1189" s="109"/>
      <c r="Q1189" s="11"/>
      <c r="R1189" s="11"/>
      <c r="S1189" s="11"/>
      <c r="T1189" s="11"/>
      <c r="U1189" s="11"/>
      <c r="V1189" s="11"/>
      <c r="W1189" s="11"/>
      <c r="X1189" s="11"/>
      <c r="Y1189" s="11"/>
    </row>
    <row r="1190" spans="1:25" ht="19.5" customHeight="1">
      <c r="A1190" s="28">
        <v>1190</v>
      </c>
      <c r="B1190" s="10"/>
      <c r="C1190" s="351">
        <v>7860</v>
      </c>
      <c r="D1190" s="133" t="s">
        <v>45</v>
      </c>
      <c r="E1190" s="29"/>
      <c r="F1190" s="29"/>
      <c r="G1190" s="29"/>
      <c r="H1190" s="29"/>
      <c r="I1190" s="133"/>
      <c r="J1190" s="395">
        <f t="shared" ref="J1190:J1191" si="294">ROUND(I1190,0)</f>
        <v>0</v>
      </c>
      <c r="K1190" s="345"/>
      <c r="L1190" s="10"/>
      <c r="M1190" s="10"/>
      <c r="N1190" s="10"/>
      <c r="O1190" s="11"/>
      <c r="P1190" s="109"/>
      <c r="Q1190" s="11"/>
      <c r="R1190" s="11"/>
      <c r="S1190" s="11"/>
      <c r="T1190" s="11"/>
      <c r="U1190" s="11"/>
      <c r="V1190" s="11"/>
      <c r="W1190" s="11"/>
      <c r="X1190" s="11"/>
      <c r="Y1190" s="11"/>
    </row>
    <row r="1191" spans="1:25" ht="19.5" customHeight="1">
      <c r="A1191" s="28">
        <v>1191</v>
      </c>
      <c r="B1191" s="10"/>
      <c r="C1191" s="351">
        <v>7870</v>
      </c>
      <c r="D1191" s="133" t="s">
        <v>46</v>
      </c>
      <c r="E1191" s="29"/>
      <c r="F1191" s="29"/>
      <c r="G1191" s="29"/>
      <c r="H1191" s="29"/>
      <c r="I1191" s="133"/>
      <c r="J1191" s="395">
        <f t="shared" si="294"/>
        <v>0</v>
      </c>
      <c r="K1191" s="345"/>
      <c r="L1191" s="10"/>
      <c r="M1191" s="10"/>
      <c r="N1191" s="10"/>
      <c r="O1191" s="11"/>
      <c r="P1191" s="109"/>
      <c r="Q1191" s="11"/>
      <c r="R1191" s="11"/>
      <c r="S1191" s="11"/>
      <c r="T1191" s="11"/>
      <c r="U1191" s="11"/>
      <c r="V1191" s="11"/>
      <c r="W1191" s="11"/>
      <c r="X1191" s="11"/>
      <c r="Y1191" s="11"/>
    </row>
    <row r="1192" spans="1:25" ht="19.5" customHeight="1">
      <c r="A1192" s="28">
        <v>1192</v>
      </c>
      <c r="B1192" s="10"/>
      <c r="C1192" s="351">
        <v>7880</v>
      </c>
      <c r="D1192" s="133" t="s">
        <v>524</v>
      </c>
      <c r="E1192" s="133">
        <v>4440</v>
      </c>
      <c r="F1192" s="133"/>
      <c r="G1192" s="133"/>
      <c r="H1192" s="133"/>
      <c r="I1192" s="133"/>
      <c r="J1192" s="395">
        <f>ROUND(SUM(E1192:I1192),0)</f>
        <v>4440</v>
      </c>
      <c r="K1192" s="345"/>
      <c r="L1192" s="10"/>
      <c r="M1192" s="10"/>
      <c r="N1192" s="10"/>
      <c r="O1192" s="11"/>
      <c r="P1192" s="109"/>
      <c r="Q1192" s="11"/>
      <c r="R1192" s="11"/>
      <c r="S1192" s="11"/>
      <c r="T1192" s="11"/>
      <c r="U1192" s="11"/>
      <c r="V1192" s="11"/>
      <c r="W1192" s="11"/>
      <c r="X1192" s="11"/>
      <c r="Y1192" s="11"/>
    </row>
    <row r="1193" spans="1:25" ht="19.5" customHeight="1">
      <c r="A1193" s="28">
        <v>1193</v>
      </c>
      <c r="B1193" s="10"/>
      <c r="C1193" s="127">
        <v>7890</v>
      </c>
      <c r="D1193" s="33" t="s">
        <v>48</v>
      </c>
      <c r="E1193" s="29"/>
      <c r="F1193" s="133">
        <v>39177</v>
      </c>
      <c r="G1193" s="29"/>
      <c r="H1193" s="29"/>
      <c r="I1193" s="29"/>
      <c r="J1193" s="395">
        <f>ROUND(F1193,0)</f>
        <v>39177</v>
      </c>
      <c r="K1193" s="345"/>
      <c r="L1193" s="10"/>
      <c r="M1193" s="10"/>
      <c r="N1193" s="10"/>
      <c r="O1193" s="11"/>
      <c r="P1193" s="109"/>
      <c r="Q1193" s="11"/>
      <c r="R1193" s="11"/>
      <c r="S1193" s="11"/>
      <c r="T1193" s="11"/>
      <c r="U1193" s="11"/>
      <c r="V1193" s="11"/>
      <c r="W1193" s="11"/>
      <c r="X1193" s="11"/>
      <c r="Y1193" s="11"/>
    </row>
    <row r="1194" spans="1:25" ht="19.5" customHeight="1">
      <c r="A1194" s="28">
        <v>1194</v>
      </c>
      <c r="B1194" s="10"/>
      <c r="C1194" s="127">
        <v>7900</v>
      </c>
      <c r="D1194" s="33" t="s">
        <v>49</v>
      </c>
      <c r="E1194" s="29"/>
      <c r="F1194" s="29"/>
      <c r="G1194" s="29"/>
      <c r="H1194" s="29"/>
      <c r="I1194" s="133"/>
      <c r="J1194" s="395">
        <f>ROUND(I1194,0)</f>
        <v>0</v>
      </c>
      <c r="K1194" s="345"/>
      <c r="L1194" s="10"/>
      <c r="M1194" s="10"/>
      <c r="N1194" s="10"/>
      <c r="O1194" s="11"/>
      <c r="P1194" s="109"/>
      <c r="Q1194" s="11"/>
      <c r="R1194" s="11"/>
      <c r="S1194" s="11"/>
      <c r="T1194" s="11"/>
      <c r="U1194" s="11"/>
      <c r="V1194" s="11"/>
      <c r="W1194" s="11"/>
      <c r="X1194" s="11"/>
      <c r="Y1194" s="11"/>
    </row>
    <row r="1195" spans="1:25" ht="19.5" customHeight="1">
      <c r="A1195" s="28">
        <v>1195</v>
      </c>
      <c r="B1195" s="10"/>
      <c r="C1195" s="135">
        <v>7910</v>
      </c>
      <c r="D1195" s="46" t="s">
        <v>50</v>
      </c>
      <c r="E1195" s="30">
        <f>ROUND(SUM(E1186:E1189)+E1192,0)</f>
        <v>4440</v>
      </c>
      <c r="F1195" s="30">
        <f>ROUND(SUM(F1186:F1189)+F1192+F1193,0)</f>
        <v>55767</v>
      </c>
      <c r="G1195" s="30">
        <f t="shared" ref="G1195:H1195" si="295">ROUND(SUM(G1186:G1189)+G1192,0)</f>
        <v>0</v>
      </c>
      <c r="H1195" s="30">
        <f t="shared" si="295"/>
        <v>0</v>
      </c>
      <c r="I1195" s="30">
        <f>SUM(I1184:I1192)+I1194</f>
        <v>0</v>
      </c>
      <c r="J1195" s="30">
        <f>ROUND(SUM(E1195:I1195),0)</f>
        <v>60207</v>
      </c>
      <c r="K1195" s="345"/>
      <c r="L1195" s="10"/>
      <c r="M1195" s="10"/>
      <c r="N1195" s="10"/>
      <c r="O1195" s="11"/>
      <c r="P1195" s="109"/>
      <c r="Q1195" s="11"/>
      <c r="R1195" s="11"/>
      <c r="S1195" s="109"/>
      <c r="T1195" s="11"/>
      <c r="U1195" s="11"/>
      <c r="V1195" s="11"/>
      <c r="W1195" s="11"/>
      <c r="X1195" s="11"/>
      <c r="Y1195" s="11"/>
    </row>
    <row r="1196" spans="1:25" ht="19.5" customHeight="1">
      <c r="A1196" s="28"/>
      <c r="B1196" s="10"/>
      <c r="C1196" s="375"/>
      <c r="D1196" s="369"/>
      <c r="E1196" s="355"/>
      <c r="F1196" s="355"/>
      <c r="G1196" s="355"/>
      <c r="H1196" s="355"/>
      <c r="I1196" s="355"/>
      <c r="J1196" s="355"/>
      <c r="K1196" s="24"/>
      <c r="L1196" s="24"/>
      <c r="M1196" s="10"/>
      <c r="N1196" s="10"/>
      <c r="O1196" s="10"/>
      <c r="P1196" s="10"/>
      <c r="Q1196" s="10"/>
      <c r="R1196" s="11"/>
      <c r="S1196" s="109"/>
      <c r="T1196" s="11"/>
      <c r="U1196" s="11"/>
      <c r="V1196" s="11"/>
      <c r="W1196" s="11"/>
      <c r="X1196" s="11"/>
      <c r="Y1196" s="11"/>
    </row>
    <row r="1197" spans="1:25" ht="19.5" customHeight="1">
      <c r="A1197" s="28"/>
      <c r="B1197" s="10"/>
      <c r="C1197" s="59"/>
      <c r="D1197" s="10"/>
      <c r="E1197" s="24"/>
      <c r="F1197" s="24"/>
      <c r="G1197" s="24"/>
      <c r="H1197" s="24"/>
      <c r="I1197" s="24"/>
      <c r="J1197" s="24"/>
      <c r="K1197" s="24"/>
      <c r="L1197" s="24"/>
      <c r="M1197" s="10"/>
      <c r="N1197" s="10"/>
      <c r="O1197" s="10"/>
      <c r="P1197" s="10"/>
      <c r="Q1197" s="10"/>
      <c r="R1197" s="11"/>
      <c r="S1197" s="109"/>
      <c r="T1197" s="11"/>
      <c r="U1197" s="11"/>
      <c r="V1197" s="11"/>
      <c r="W1197" s="11"/>
      <c r="X1197" s="11"/>
      <c r="Y1197" s="11"/>
    </row>
    <row r="1198" spans="1:25" ht="19.5" customHeight="1">
      <c r="A1198" s="28"/>
      <c r="B1198" s="10"/>
      <c r="C1198" s="59"/>
      <c r="D1198" s="10"/>
      <c r="E1198" s="83">
        <v>1</v>
      </c>
      <c r="F1198" s="83">
        <v>2</v>
      </c>
      <c r="G1198" s="83">
        <v>3</v>
      </c>
      <c r="H1198" s="83">
        <v>4</v>
      </c>
      <c r="I1198" s="83">
        <v>5</v>
      </c>
      <c r="J1198" s="89">
        <v>6</v>
      </c>
      <c r="K1198" s="89">
        <v>7</v>
      </c>
      <c r="L1198" s="89">
        <v>8</v>
      </c>
      <c r="M1198" s="345"/>
      <c r="N1198" s="24" t="s">
        <v>258</v>
      </c>
      <c r="O1198" s="10"/>
      <c r="P1198" s="10"/>
      <c r="Q1198" s="10"/>
      <c r="R1198" s="11"/>
      <c r="S1198" s="109"/>
      <c r="T1198" s="11"/>
      <c r="U1198" s="11"/>
      <c r="V1198" s="11"/>
      <c r="W1198" s="11"/>
      <c r="X1198" s="11"/>
      <c r="Y1198" s="11"/>
    </row>
    <row r="1199" spans="1:25" ht="19.5" customHeight="1">
      <c r="A1199" s="28"/>
      <c r="B1199" s="10"/>
      <c r="C1199" s="59"/>
      <c r="D1199" s="10"/>
      <c r="E1199" s="83"/>
      <c r="F1199" s="90"/>
      <c r="G1199" s="90"/>
      <c r="H1199" s="90"/>
      <c r="I1199" s="136"/>
      <c r="J1199" s="136"/>
      <c r="K1199" s="90" t="s">
        <v>525</v>
      </c>
      <c r="L1199" s="136" t="s">
        <v>526</v>
      </c>
      <c r="M1199" s="345"/>
      <c r="N1199" s="24" t="s">
        <v>265</v>
      </c>
      <c r="O1199" s="10"/>
      <c r="P1199" s="10"/>
      <c r="Q1199" s="10"/>
      <c r="R1199" s="11"/>
      <c r="S1199" s="109"/>
      <c r="T1199" s="11"/>
      <c r="U1199" s="11"/>
      <c r="V1199" s="11"/>
      <c r="W1199" s="11"/>
      <c r="X1199" s="11"/>
      <c r="Y1199" s="11"/>
    </row>
    <row r="1200" spans="1:25" ht="19.5" customHeight="1">
      <c r="A1200" s="28"/>
      <c r="B1200" s="10"/>
      <c r="C1200" s="59"/>
      <c r="D1200" s="23" t="s">
        <v>527</v>
      </c>
      <c r="E1200" s="84" t="s">
        <v>260</v>
      </c>
      <c r="F1200" s="84" t="s">
        <v>261</v>
      </c>
      <c r="G1200" s="84" t="s">
        <v>262</v>
      </c>
      <c r="H1200" s="84" t="s">
        <v>263</v>
      </c>
      <c r="I1200" s="84" t="s">
        <v>264</v>
      </c>
      <c r="J1200" s="448"/>
      <c r="K1200" s="84" t="s">
        <v>528</v>
      </c>
      <c r="L1200" s="91" t="s">
        <v>529</v>
      </c>
      <c r="M1200" s="345"/>
      <c r="N1200" s="24" t="s">
        <v>271</v>
      </c>
      <c r="O1200" s="10"/>
      <c r="P1200" s="10"/>
      <c r="Q1200" s="10"/>
      <c r="R1200" s="11"/>
      <c r="S1200" s="109"/>
      <c r="T1200" s="11"/>
      <c r="U1200" s="11"/>
      <c r="V1200" s="11"/>
      <c r="W1200" s="11"/>
      <c r="X1200" s="11"/>
      <c r="Y1200" s="11"/>
    </row>
    <row r="1201" spans="1:25" ht="19.5" customHeight="1">
      <c r="A1201" s="28"/>
      <c r="B1201" s="10"/>
      <c r="C1201" s="59"/>
      <c r="D1201" s="23" t="s">
        <v>530</v>
      </c>
      <c r="E1201" s="84" t="s">
        <v>267</v>
      </c>
      <c r="F1201" s="84" t="s">
        <v>268</v>
      </c>
      <c r="G1201" s="84" t="s">
        <v>268</v>
      </c>
      <c r="H1201" s="84" t="s">
        <v>531</v>
      </c>
      <c r="I1201" s="84" t="s">
        <v>532</v>
      </c>
      <c r="J1201" s="84"/>
      <c r="K1201" s="84" t="s">
        <v>533</v>
      </c>
      <c r="L1201" s="91" t="s">
        <v>534</v>
      </c>
      <c r="M1201" s="345"/>
      <c r="N1201" s="24" t="s">
        <v>275</v>
      </c>
      <c r="O1201" s="10"/>
      <c r="P1201" s="10"/>
      <c r="Q1201" s="10"/>
      <c r="R1201" s="11"/>
      <c r="S1201" s="109"/>
      <c r="T1201" s="11"/>
      <c r="U1201" s="11"/>
      <c r="V1201" s="11"/>
      <c r="W1201" s="11"/>
      <c r="X1201" s="11"/>
      <c r="Y1201" s="11"/>
    </row>
    <row r="1202" spans="1:25" ht="19.5" customHeight="1">
      <c r="A1202" s="28"/>
      <c r="B1202" s="10"/>
      <c r="C1202" s="59"/>
      <c r="D1202" s="23"/>
      <c r="E1202" s="84" t="s">
        <v>272</v>
      </c>
      <c r="F1202" s="84" t="s">
        <v>273</v>
      </c>
      <c r="G1202" s="84" t="s">
        <v>273</v>
      </c>
      <c r="H1202" s="84" t="s">
        <v>535</v>
      </c>
      <c r="I1202" s="84" t="s">
        <v>535</v>
      </c>
      <c r="J1202" s="84" t="s">
        <v>34</v>
      </c>
      <c r="K1202" s="84" t="s">
        <v>536</v>
      </c>
      <c r="L1202" s="92" t="s">
        <v>537</v>
      </c>
      <c r="M1202" s="10"/>
      <c r="N1202" s="24" t="s">
        <v>538</v>
      </c>
      <c r="O1202" s="10"/>
      <c r="P1202" s="10"/>
      <c r="Q1202" s="10"/>
      <c r="R1202" s="11"/>
      <c r="S1202" s="109"/>
      <c r="T1202" s="11"/>
      <c r="U1202" s="11"/>
      <c r="V1202" s="11"/>
      <c r="W1202" s="11"/>
      <c r="X1202" s="11"/>
      <c r="Y1202" s="11"/>
    </row>
    <row r="1203" spans="1:25" ht="19.5" customHeight="1">
      <c r="A1203" s="28"/>
      <c r="B1203" s="10"/>
      <c r="C1203" s="59"/>
      <c r="D1203" s="24" t="s">
        <v>539</v>
      </c>
      <c r="E1203" s="369"/>
      <c r="F1203" s="369"/>
      <c r="G1203" s="369"/>
      <c r="H1203" s="369"/>
      <c r="I1203" s="369"/>
      <c r="J1203" s="369"/>
      <c r="K1203" s="369"/>
      <c r="L1203" s="369"/>
      <c r="M1203" s="11"/>
      <c r="N1203" s="11"/>
      <c r="O1203" s="10"/>
      <c r="P1203" s="10"/>
      <c r="Q1203" s="10"/>
      <c r="R1203" s="11"/>
      <c r="S1203" s="109"/>
      <c r="T1203" s="11"/>
      <c r="U1203" s="11"/>
      <c r="V1203" s="11"/>
      <c r="W1203" s="11"/>
      <c r="X1203" s="11"/>
      <c r="Y1203" s="11"/>
    </row>
    <row r="1204" spans="1:25" ht="19.5" customHeight="1">
      <c r="A1204" s="28">
        <v>1204</v>
      </c>
      <c r="B1204" s="10"/>
      <c r="C1204" s="351">
        <v>8000</v>
      </c>
      <c r="D1204" s="30"/>
      <c r="E1204" s="394"/>
      <c r="F1204" s="133"/>
      <c r="G1204" s="133"/>
      <c r="H1204" s="133"/>
      <c r="I1204" s="133"/>
      <c r="J1204" s="133">
        <f t="shared" ref="J1204:J1231" si="296">SUM(F1204:I1204)</f>
        <v>0</v>
      </c>
      <c r="K1204" s="133"/>
      <c r="L1204" s="395"/>
      <c r="M1204" s="11"/>
      <c r="N1204" s="11"/>
      <c r="O1204" s="137"/>
      <c r="P1204" s="10"/>
      <c r="Q1204" s="10"/>
      <c r="R1204" s="11"/>
      <c r="S1204" s="109"/>
      <c r="T1204" s="11"/>
      <c r="U1204" s="11"/>
      <c r="V1204" s="11"/>
      <c r="W1204" s="11"/>
      <c r="X1204" s="11"/>
      <c r="Y1204" s="11"/>
    </row>
    <row r="1205" spans="1:25" ht="19.5" customHeight="1">
      <c r="A1205" s="28">
        <v>1205</v>
      </c>
      <c r="B1205" s="10"/>
      <c r="C1205" s="351">
        <v>8010</v>
      </c>
      <c r="D1205" s="30"/>
      <c r="E1205" s="394"/>
      <c r="F1205" s="133"/>
      <c r="G1205" s="133"/>
      <c r="H1205" s="133"/>
      <c r="I1205" s="133"/>
      <c r="J1205" s="133">
        <f t="shared" si="296"/>
        <v>0</v>
      </c>
      <c r="K1205" s="133"/>
      <c r="L1205" s="395"/>
      <c r="M1205" s="11"/>
      <c r="N1205" s="22" t="s">
        <v>278</v>
      </c>
      <c r="O1205" s="10"/>
      <c r="P1205" s="10"/>
      <c r="Q1205" s="10"/>
      <c r="R1205" s="11"/>
      <c r="S1205" s="109"/>
      <c r="T1205" s="11"/>
      <c r="U1205" s="11"/>
      <c r="V1205" s="11"/>
      <c r="W1205" s="11"/>
      <c r="X1205" s="11"/>
      <c r="Y1205" s="11"/>
    </row>
    <row r="1206" spans="1:25" ht="19.5" customHeight="1">
      <c r="A1206" s="28">
        <v>1206</v>
      </c>
      <c r="B1206" s="10"/>
      <c r="C1206" s="351">
        <v>8020</v>
      </c>
      <c r="D1206" s="30"/>
      <c r="E1206" s="394"/>
      <c r="F1206" s="133"/>
      <c r="G1206" s="133"/>
      <c r="H1206" s="133"/>
      <c r="I1206" s="133"/>
      <c r="J1206" s="133">
        <f t="shared" si="296"/>
        <v>0</v>
      </c>
      <c r="K1206" s="133"/>
      <c r="L1206" s="395"/>
      <c r="M1206" s="11"/>
      <c r="N1206" s="11"/>
      <c r="O1206" s="10"/>
      <c r="P1206" s="10"/>
      <c r="Q1206" s="10"/>
      <c r="R1206" s="11"/>
      <c r="S1206" s="109"/>
      <c r="T1206" s="11"/>
      <c r="U1206" s="11"/>
      <c r="V1206" s="11"/>
      <c r="W1206" s="11"/>
      <c r="X1206" s="11"/>
      <c r="Y1206" s="11"/>
    </row>
    <row r="1207" spans="1:25" ht="19.5" customHeight="1">
      <c r="A1207" s="28">
        <v>1207</v>
      </c>
      <c r="B1207" s="74"/>
      <c r="C1207" s="351">
        <v>8030</v>
      </c>
      <c r="D1207" s="30"/>
      <c r="E1207" s="394"/>
      <c r="F1207" s="133"/>
      <c r="G1207" s="133"/>
      <c r="H1207" s="133"/>
      <c r="I1207" s="133"/>
      <c r="J1207" s="133">
        <f t="shared" si="296"/>
        <v>0</v>
      </c>
      <c r="K1207" s="133"/>
      <c r="L1207" s="395"/>
      <c r="M1207" s="396" t="s">
        <v>279</v>
      </c>
      <c r="N1207" s="86"/>
      <c r="O1207" s="10"/>
      <c r="P1207" s="10"/>
      <c r="Q1207" s="10"/>
      <c r="R1207" s="11"/>
      <c r="S1207" s="109"/>
      <c r="T1207" s="11"/>
      <c r="U1207" s="11"/>
      <c r="V1207" s="11"/>
      <c r="W1207" s="11"/>
      <c r="X1207" s="11"/>
      <c r="Y1207" s="11"/>
    </row>
    <row r="1208" spans="1:25" ht="19.5" customHeight="1">
      <c r="A1208" s="28">
        <v>1208</v>
      </c>
      <c r="B1208" s="74"/>
      <c r="C1208" s="351">
        <v>8040</v>
      </c>
      <c r="D1208" s="30"/>
      <c r="E1208" s="394"/>
      <c r="F1208" s="133"/>
      <c r="G1208" s="133"/>
      <c r="H1208" s="133"/>
      <c r="I1208" s="133"/>
      <c r="J1208" s="133">
        <f t="shared" si="296"/>
        <v>0</v>
      </c>
      <c r="K1208" s="133"/>
      <c r="L1208" s="395"/>
      <c r="M1208" s="345"/>
      <c r="N1208" s="10"/>
      <c r="O1208" s="10"/>
      <c r="P1208" s="10"/>
      <c r="Q1208" s="10"/>
      <c r="R1208" s="11"/>
      <c r="S1208" s="109"/>
      <c r="T1208" s="11"/>
      <c r="U1208" s="11"/>
      <c r="V1208" s="11"/>
      <c r="W1208" s="11"/>
      <c r="X1208" s="11"/>
      <c r="Y1208" s="11"/>
    </row>
    <row r="1209" spans="1:25" ht="19.5" customHeight="1">
      <c r="A1209" s="28">
        <v>1209</v>
      </c>
      <c r="B1209" s="74"/>
      <c r="C1209" s="351">
        <v>8050</v>
      </c>
      <c r="D1209" s="30"/>
      <c r="E1209" s="394"/>
      <c r="F1209" s="133"/>
      <c r="G1209" s="133"/>
      <c r="H1209" s="133"/>
      <c r="I1209" s="133"/>
      <c r="J1209" s="133">
        <f t="shared" si="296"/>
        <v>0</v>
      </c>
      <c r="K1209" s="133"/>
      <c r="L1209" s="395"/>
      <c r="M1209" s="396" t="s">
        <v>280</v>
      </c>
      <c r="N1209" s="86"/>
      <c r="O1209" s="10"/>
      <c r="P1209" s="10"/>
      <c r="Q1209" s="10"/>
      <c r="R1209" s="11"/>
      <c r="S1209" s="109"/>
      <c r="T1209" s="11"/>
      <c r="U1209" s="11"/>
      <c r="V1209" s="11"/>
      <c r="W1209" s="11"/>
      <c r="X1209" s="11"/>
      <c r="Y1209" s="11"/>
    </row>
    <row r="1210" spans="1:25" ht="19.5" customHeight="1">
      <c r="A1210" s="28">
        <v>1210</v>
      </c>
      <c r="B1210" s="10"/>
      <c r="C1210" s="351">
        <v>8060</v>
      </c>
      <c r="D1210" s="30"/>
      <c r="E1210" s="394"/>
      <c r="F1210" s="133"/>
      <c r="G1210" s="133"/>
      <c r="H1210" s="133"/>
      <c r="I1210" s="133"/>
      <c r="J1210" s="133">
        <f t="shared" si="296"/>
        <v>0</v>
      </c>
      <c r="K1210" s="133"/>
      <c r="L1210" s="395"/>
      <c r="M1210" s="10"/>
      <c r="N1210" s="10"/>
      <c r="O1210" s="10"/>
      <c r="P1210" s="10"/>
      <c r="Q1210" s="10"/>
      <c r="R1210" s="11"/>
      <c r="S1210" s="109"/>
      <c r="T1210" s="11"/>
      <c r="U1210" s="11"/>
      <c r="V1210" s="11"/>
      <c r="W1210" s="11"/>
      <c r="X1210" s="11"/>
      <c r="Y1210" s="11"/>
    </row>
    <row r="1211" spans="1:25" ht="19.5" customHeight="1">
      <c r="A1211" s="28">
        <v>1211</v>
      </c>
      <c r="B1211" s="10"/>
      <c r="C1211" s="351">
        <v>8070</v>
      </c>
      <c r="D1211" s="30"/>
      <c r="E1211" s="394"/>
      <c r="F1211" s="133"/>
      <c r="G1211" s="133"/>
      <c r="H1211" s="133"/>
      <c r="I1211" s="133"/>
      <c r="J1211" s="133">
        <f t="shared" si="296"/>
        <v>0</v>
      </c>
      <c r="K1211" s="133"/>
      <c r="L1211" s="395"/>
      <c r="M1211" s="10"/>
      <c r="N1211" s="10"/>
      <c r="O1211" s="10"/>
      <c r="P1211" s="10"/>
      <c r="Q1211" s="10"/>
      <c r="R1211" s="11"/>
      <c r="S1211" s="109"/>
      <c r="T1211" s="11"/>
      <c r="U1211" s="11"/>
      <c r="V1211" s="11"/>
      <c r="W1211" s="11"/>
      <c r="X1211" s="11"/>
      <c r="Y1211" s="11"/>
    </row>
    <row r="1212" spans="1:25" ht="19.5" customHeight="1">
      <c r="A1212" s="28">
        <v>1212</v>
      </c>
      <c r="B1212" s="10"/>
      <c r="C1212" s="351">
        <v>8080</v>
      </c>
      <c r="D1212" s="30"/>
      <c r="E1212" s="394"/>
      <c r="F1212" s="133"/>
      <c r="G1212" s="133"/>
      <c r="H1212" s="133"/>
      <c r="I1212" s="133"/>
      <c r="J1212" s="133">
        <f t="shared" si="296"/>
        <v>0</v>
      </c>
      <c r="K1212" s="133"/>
      <c r="L1212" s="395"/>
      <c r="M1212" s="10"/>
      <c r="N1212" s="10"/>
      <c r="O1212" s="10"/>
      <c r="P1212" s="10"/>
      <c r="Q1212" s="10"/>
      <c r="R1212" s="11"/>
      <c r="S1212" s="109"/>
      <c r="T1212" s="11"/>
      <c r="U1212" s="11"/>
      <c r="V1212" s="11"/>
      <c r="W1212" s="11"/>
      <c r="X1212" s="11"/>
      <c r="Y1212" s="11"/>
    </row>
    <row r="1213" spans="1:25" ht="19.5" customHeight="1">
      <c r="A1213" s="28">
        <v>1213</v>
      </c>
      <c r="B1213" s="10"/>
      <c r="C1213" s="351">
        <v>8090</v>
      </c>
      <c r="D1213" s="30"/>
      <c r="E1213" s="394"/>
      <c r="F1213" s="133"/>
      <c r="G1213" s="133"/>
      <c r="H1213" s="133"/>
      <c r="I1213" s="133"/>
      <c r="J1213" s="133">
        <f t="shared" si="296"/>
        <v>0</v>
      </c>
      <c r="K1213" s="133"/>
      <c r="L1213" s="395"/>
      <c r="M1213" s="10"/>
      <c r="N1213" s="10"/>
      <c r="O1213" s="10"/>
      <c r="P1213" s="10"/>
      <c r="Q1213" s="10"/>
      <c r="R1213" s="11"/>
      <c r="S1213" s="109"/>
      <c r="T1213" s="11"/>
      <c r="U1213" s="11"/>
      <c r="V1213" s="11"/>
      <c r="W1213" s="11"/>
      <c r="X1213" s="11"/>
      <c r="Y1213" s="11"/>
    </row>
    <row r="1214" spans="1:25" ht="19.5" customHeight="1">
      <c r="A1214" s="28">
        <v>1214</v>
      </c>
      <c r="B1214" s="10"/>
      <c r="C1214" s="351">
        <v>8100</v>
      </c>
      <c r="D1214" s="30"/>
      <c r="E1214" s="394"/>
      <c r="F1214" s="133"/>
      <c r="G1214" s="133"/>
      <c r="H1214" s="133"/>
      <c r="I1214" s="133"/>
      <c r="J1214" s="133">
        <f t="shared" si="296"/>
        <v>0</v>
      </c>
      <c r="K1214" s="133"/>
      <c r="L1214" s="395"/>
      <c r="M1214" s="10"/>
      <c r="N1214" s="10"/>
      <c r="O1214" s="10"/>
      <c r="P1214" s="10"/>
      <c r="Q1214" s="10"/>
      <c r="R1214" s="11"/>
      <c r="S1214" s="109"/>
      <c r="T1214" s="11"/>
      <c r="U1214" s="11"/>
      <c r="V1214" s="11"/>
      <c r="W1214" s="11"/>
      <c r="X1214" s="11"/>
      <c r="Y1214" s="11"/>
    </row>
    <row r="1215" spans="1:25" ht="19.5" customHeight="1">
      <c r="A1215" s="28">
        <v>1215</v>
      </c>
      <c r="B1215" s="10"/>
      <c r="C1215" s="351">
        <v>8110</v>
      </c>
      <c r="D1215" s="30"/>
      <c r="E1215" s="394"/>
      <c r="F1215" s="133"/>
      <c r="G1215" s="133"/>
      <c r="H1215" s="133"/>
      <c r="I1215" s="133"/>
      <c r="J1215" s="133">
        <f t="shared" si="296"/>
        <v>0</v>
      </c>
      <c r="K1215" s="133"/>
      <c r="L1215" s="395"/>
      <c r="M1215" s="10"/>
      <c r="N1215" s="10"/>
      <c r="O1215" s="10"/>
      <c r="P1215" s="10"/>
      <c r="Q1215" s="10"/>
      <c r="R1215" s="11"/>
      <c r="S1215" s="109"/>
      <c r="T1215" s="11"/>
      <c r="U1215" s="11"/>
      <c r="V1215" s="11"/>
      <c r="W1215" s="11"/>
      <c r="X1215" s="11"/>
      <c r="Y1215" s="11"/>
    </row>
    <row r="1216" spans="1:25" ht="19.5" customHeight="1">
      <c r="A1216" s="28">
        <v>1216</v>
      </c>
      <c r="B1216" s="10"/>
      <c r="C1216" s="351">
        <v>8120</v>
      </c>
      <c r="D1216" s="30"/>
      <c r="E1216" s="394"/>
      <c r="F1216" s="133"/>
      <c r="G1216" s="133"/>
      <c r="H1216" s="133"/>
      <c r="I1216" s="133"/>
      <c r="J1216" s="133">
        <f t="shared" si="296"/>
        <v>0</v>
      </c>
      <c r="K1216" s="133"/>
      <c r="L1216" s="395"/>
      <c r="M1216" s="10"/>
      <c r="N1216" s="10"/>
      <c r="O1216" s="10"/>
      <c r="P1216" s="10"/>
      <c r="Q1216" s="10"/>
      <c r="R1216" s="11"/>
      <c r="S1216" s="109"/>
      <c r="T1216" s="11"/>
      <c r="U1216" s="11"/>
      <c r="V1216" s="11"/>
      <c r="W1216" s="11"/>
      <c r="X1216" s="11"/>
      <c r="Y1216" s="11"/>
    </row>
    <row r="1217" spans="1:25" ht="19.5" customHeight="1">
      <c r="A1217" s="28">
        <v>1217</v>
      </c>
      <c r="B1217" s="10"/>
      <c r="C1217" s="351">
        <v>8130</v>
      </c>
      <c r="D1217" s="30"/>
      <c r="E1217" s="394"/>
      <c r="F1217" s="133"/>
      <c r="G1217" s="133"/>
      <c r="H1217" s="133"/>
      <c r="I1217" s="133"/>
      <c r="J1217" s="133">
        <f t="shared" si="296"/>
        <v>0</v>
      </c>
      <c r="K1217" s="133"/>
      <c r="L1217" s="395"/>
      <c r="M1217" s="10"/>
      <c r="N1217" s="10"/>
      <c r="O1217" s="10"/>
      <c r="P1217" s="10"/>
      <c r="Q1217" s="10"/>
      <c r="R1217" s="11"/>
      <c r="S1217" s="109"/>
      <c r="T1217" s="11"/>
      <c r="U1217" s="11"/>
      <c r="V1217" s="11"/>
      <c r="W1217" s="11"/>
      <c r="X1217" s="11"/>
      <c r="Y1217" s="11"/>
    </row>
    <row r="1218" spans="1:25" ht="19.5" customHeight="1">
      <c r="A1218" s="28">
        <v>1218</v>
      </c>
      <c r="B1218" s="10"/>
      <c r="C1218" s="351">
        <v>8140</v>
      </c>
      <c r="D1218" s="30"/>
      <c r="E1218" s="394"/>
      <c r="F1218" s="133"/>
      <c r="G1218" s="133"/>
      <c r="H1218" s="133"/>
      <c r="I1218" s="133"/>
      <c r="J1218" s="133">
        <f t="shared" si="296"/>
        <v>0</v>
      </c>
      <c r="K1218" s="133"/>
      <c r="L1218" s="395"/>
      <c r="M1218" s="10"/>
      <c r="N1218" s="10"/>
      <c r="O1218" s="10"/>
      <c r="P1218" s="10"/>
      <c r="Q1218" s="10"/>
      <c r="R1218" s="11"/>
      <c r="S1218" s="109"/>
      <c r="T1218" s="11"/>
      <c r="U1218" s="11"/>
      <c r="V1218" s="11"/>
      <c r="W1218" s="11"/>
      <c r="X1218" s="11"/>
      <c r="Y1218" s="11"/>
    </row>
    <row r="1219" spans="1:25" ht="19.5" customHeight="1">
      <c r="A1219" s="28">
        <v>1219</v>
      </c>
      <c r="B1219" s="10"/>
      <c r="C1219" s="351">
        <v>8150</v>
      </c>
      <c r="D1219" s="30"/>
      <c r="E1219" s="394"/>
      <c r="F1219" s="133"/>
      <c r="G1219" s="133"/>
      <c r="H1219" s="133"/>
      <c r="I1219" s="133"/>
      <c r="J1219" s="133">
        <f t="shared" si="296"/>
        <v>0</v>
      </c>
      <c r="K1219" s="133"/>
      <c r="L1219" s="395"/>
      <c r="M1219" s="10"/>
      <c r="N1219" s="10"/>
      <c r="O1219" s="10"/>
      <c r="P1219" s="10"/>
      <c r="Q1219" s="10"/>
      <c r="R1219" s="11"/>
      <c r="S1219" s="109"/>
      <c r="T1219" s="11"/>
      <c r="U1219" s="11"/>
      <c r="V1219" s="11"/>
      <c r="W1219" s="11"/>
      <c r="X1219" s="11"/>
      <c r="Y1219" s="11"/>
    </row>
    <row r="1220" spans="1:25" ht="19.5" customHeight="1">
      <c r="A1220" s="28">
        <v>1220</v>
      </c>
      <c r="B1220" s="10"/>
      <c r="C1220" s="351">
        <v>8160</v>
      </c>
      <c r="D1220" s="30"/>
      <c r="E1220" s="394"/>
      <c r="F1220" s="133"/>
      <c r="G1220" s="133"/>
      <c r="H1220" s="133"/>
      <c r="I1220" s="133"/>
      <c r="J1220" s="133">
        <f t="shared" si="296"/>
        <v>0</v>
      </c>
      <c r="K1220" s="133"/>
      <c r="L1220" s="395"/>
      <c r="M1220" s="10"/>
      <c r="N1220" s="10"/>
      <c r="O1220" s="10"/>
      <c r="P1220" s="10"/>
      <c r="Q1220" s="10"/>
      <c r="R1220" s="11"/>
      <c r="S1220" s="109"/>
      <c r="T1220" s="11"/>
      <c r="U1220" s="11"/>
      <c r="V1220" s="11"/>
      <c r="W1220" s="11"/>
      <c r="X1220" s="11"/>
      <c r="Y1220" s="11"/>
    </row>
    <row r="1221" spans="1:25" ht="19.5" customHeight="1">
      <c r="A1221" s="28">
        <v>1221</v>
      </c>
      <c r="B1221" s="10"/>
      <c r="C1221" s="351">
        <v>8170</v>
      </c>
      <c r="D1221" s="30"/>
      <c r="E1221" s="394"/>
      <c r="F1221" s="133"/>
      <c r="G1221" s="133"/>
      <c r="H1221" s="133"/>
      <c r="I1221" s="133"/>
      <c r="J1221" s="133">
        <f t="shared" si="296"/>
        <v>0</v>
      </c>
      <c r="K1221" s="133"/>
      <c r="L1221" s="395"/>
      <c r="M1221" s="10"/>
      <c r="N1221" s="10"/>
      <c r="O1221" s="10"/>
      <c r="P1221" s="10"/>
      <c r="Q1221" s="10"/>
      <c r="R1221" s="11"/>
      <c r="S1221" s="109"/>
      <c r="T1221" s="11"/>
      <c r="U1221" s="11"/>
      <c r="V1221" s="11"/>
      <c r="W1221" s="11"/>
      <c r="X1221" s="11"/>
      <c r="Y1221" s="11"/>
    </row>
    <row r="1222" spans="1:25" ht="19.5" customHeight="1">
      <c r="A1222" s="28">
        <v>1222</v>
      </c>
      <c r="B1222" s="10"/>
      <c r="C1222" s="351">
        <v>8180</v>
      </c>
      <c r="D1222" s="30"/>
      <c r="E1222" s="394"/>
      <c r="F1222" s="133"/>
      <c r="G1222" s="133"/>
      <c r="H1222" s="133"/>
      <c r="I1222" s="133"/>
      <c r="J1222" s="133">
        <f t="shared" si="296"/>
        <v>0</v>
      </c>
      <c r="K1222" s="133"/>
      <c r="L1222" s="395"/>
      <c r="M1222" s="10"/>
      <c r="N1222" s="10"/>
      <c r="O1222" s="10"/>
      <c r="P1222" s="10"/>
      <c r="Q1222" s="10"/>
      <c r="R1222" s="11"/>
      <c r="S1222" s="109"/>
      <c r="T1222" s="11"/>
      <c r="U1222" s="11"/>
      <c r="V1222" s="11"/>
      <c r="W1222" s="11"/>
      <c r="X1222" s="11"/>
      <c r="Y1222" s="11"/>
    </row>
    <row r="1223" spans="1:25" ht="19.5" customHeight="1">
      <c r="A1223" s="28">
        <v>1223</v>
      </c>
      <c r="B1223" s="10"/>
      <c r="C1223" s="351">
        <v>8190</v>
      </c>
      <c r="D1223" s="30"/>
      <c r="E1223" s="394"/>
      <c r="F1223" s="133"/>
      <c r="G1223" s="133"/>
      <c r="H1223" s="133"/>
      <c r="I1223" s="133"/>
      <c r="J1223" s="133">
        <f t="shared" si="296"/>
        <v>0</v>
      </c>
      <c r="K1223" s="133"/>
      <c r="L1223" s="395"/>
      <c r="M1223" s="10"/>
      <c r="N1223" s="10"/>
      <c r="O1223" s="10"/>
      <c r="P1223" s="10"/>
      <c r="Q1223" s="10"/>
      <c r="R1223" s="11"/>
      <c r="S1223" s="109"/>
      <c r="T1223" s="11"/>
      <c r="U1223" s="11"/>
      <c r="V1223" s="11"/>
      <c r="W1223" s="11"/>
      <c r="X1223" s="11"/>
      <c r="Y1223" s="11"/>
    </row>
    <row r="1224" spans="1:25" ht="19.5" customHeight="1">
      <c r="A1224" s="28">
        <v>1224</v>
      </c>
      <c r="B1224" s="10"/>
      <c r="C1224" s="351">
        <v>8200</v>
      </c>
      <c r="D1224" s="30"/>
      <c r="E1224" s="394"/>
      <c r="F1224" s="133"/>
      <c r="G1224" s="133"/>
      <c r="H1224" s="133"/>
      <c r="I1224" s="133"/>
      <c r="J1224" s="133">
        <f t="shared" si="296"/>
        <v>0</v>
      </c>
      <c r="K1224" s="133"/>
      <c r="L1224" s="395"/>
      <c r="M1224" s="10"/>
      <c r="N1224" s="10"/>
      <c r="O1224" s="10"/>
      <c r="P1224" s="10"/>
      <c r="Q1224" s="10"/>
      <c r="R1224" s="11"/>
      <c r="S1224" s="109"/>
      <c r="T1224" s="11"/>
      <c r="U1224" s="11"/>
      <c r="V1224" s="11"/>
      <c r="W1224" s="11"/>
      <c r="X1224" s="11"/>
      <c r="Y1224" s="11"/>
    </row>
    <row r="1225" spans="1:25" ht="19.5" customHeight="1">
      <c r="A1225" s="28">
        <v>1225</v>
      </c>
      <c r="B1225" s="10"/>
      <c r="C1225" s="351">
        <v>8210</v>
      </c>
      <c r="D1225" s="30"/>
      <c r="E1225" s="394"/>
      <c r="F1225" s="133"/>
      <c r="G1225" s="133"/>
      <c r="H1225" s="133"/>
      <c r="I1225" s="133"/>
      <c r="J1225" s="133">
        <f t="shared" si="296"/>
        <v>0</v>
      </c>
      <c r="K1225" s="133"/>
      <c r="L1225" s="395"/>
      <c r="M1225" s="10"/>
      <c r="N1225" s="10"/>
      <c r="O1225" s="10"/>
      <c r="P1225" s="10"/>
      <c r="Q1225" s="10"/>
      <c r="R1225" s="11"/>
      <c r="S1225" s="109"/>
      <c r="T1225" s="11"/>
      <c r="U1225" s="11"/>
      <c r="V1225" s="11"/>
      <c r="W1225" s="11"/>
      <c r="X1225" s="11"/>
      <c r="Y1225" s="11"/>
    </row>
    <row r="1226" spans="1:25" ht="19.5" customHeight="1">
      <c r="A1226" s="28">
        <v>1226</v>
      </c>
      <c r="B1226" s="10"/>
      <c r="C1226" s="351">
        <v>8220</v>
      </c>
      <c r="D1226" s="30"/>
      <c r="E1226" s="394"/>
      <c r="F1226" s="133"/>
      <c r="G1226" s="133"/>
      <c r="H1226" s="133"/>
      <c r="I1226" s="133"/>
      <c r="J1226" s="133">
        <f t="shared" si="296"/>
        <v>0</v>
      </c>
      <c r="K1226" s="133"/>
      <c r="L1226" s="395"/>
      <c r="M1226" s="10"/>
      <c r="N1226" s="10"/>
      <c r="O1226" s="10"/>
      <c r="P1226" s="10"/>
      <c r="Q1226" s="10"/>
      <c r="R1226" s="11"/>
      <c r="S1226" s="109"/>
      <c r="T1226" s="11"/>
      <c r="U1226" s="11"/>
      <c r="V1226" s="11"/>
      <c r="W1226" s="11"/>
      <c r="X1226" s="11"/>
      <c r="Y1226" s="11"/>
    </row>
    <row r="1227" spans="1:25" ht="19.5" customHeight="1">
      <c r="A1227" s="28">
        <v>1227</v>
      </c>
      <c r="B1227" s="10"/>
      <c r="C1227" s="351">
        <v>8230</v>
      </c>
      <c r="D1227" s="30"/>
      <c r="E1227" s="394"/>
      <c r="F1227" s="133"/>
      <c r="G1227" s="133"/>
      <c r="H1227" s="133"/>
      <c r="I1227" s="133"/>
      <c r="J1227" s="133">
        <f t="shared" si="296"/>
        <v>0</v>
      </c>
      <c r="K1227" s="133"/>
      <c r="L1227" s="395"/>
      <c r="M1227" s="10"/>
      <c r="N1227" s="10"/>
      <c r="O1227" s="10"/>
      <c r="P1227" s="10"/>
      <c r="Q1227" s="10"/>
      <c r="R1227" s="11"/>
      <c r="S1227" s="109"/>
      <c r="T1227" s="11"/>
      <c r="U1227" s="11"/>
      <c r="V1227" s="11"/>
      <c r="W1227" s="11"/>
      <c r="X1227" s="11"/>
      <c r="Y1227" s="11"/>
    </row>
    <row r="1228" spans="1:25" ht="19.5" customHeight="1">
      <c r="A1228" s="28">
        <v>1228</v>
      </c>
      <c r="B1228" s="10"/>
      <c r="C1228" s="351">
        <v>8240</v>
      </c>
      <c r="D1228" s="30"/>
      <c r="E1228" s="394"/>
      <c r="F1228" s="133"/>
      <c r="G1228" s="133"/>
      <c r="H1228" s="133"/>
      <c r="I1228" s="133"/>
      <c r="J1228" s="133">
        <f t="shared" si="296"/>
        <v>0</v>
      </c>
      <c r="K1228" s="133"/>
      <c r="L1228" s="395"/>
      <c r="M1228" s="10"/>
      <c r="N1228" s="10"/>
      <c r="O1228" s="10"/>
      <c r="P1228" s="10"/>
      <c r="Q1228" s="10"/>
      <c r="R1228" s="11"/>
      <c r="S1228" s="109"/>
      <c r="T1228" s="11"/>
      <c r="U1228" s="11"/>
      <c r="V1228" s="11"/>
      <c r="W1228" s="11"/>
      <c r="X1228" s="11"/>
      <c r="Y1228" s="11"/>
    </row>
    <row r="1229" spans="1:25" ht="19.5" customHeight="1">
      <c r="A1229" s="28">
        <v>1229</v>
      </c>
      <c r="B1229" s="10"/>
      <c r="C1229" s="351">
        <v>8250</v>
      </c>
      <c r="D1229" s="30"/>
      <c r="E1229" s="394"/>
      <c r="F1229" s="133"/>
      <c r="G1229" s="133"/>
      <c r="H1229" s="133"/>
      <c r="I1229" s="133"/>
      <c r="J1229" s="133">
        <f t="shared" si="296"/>
        <v>0</v>
      </c>
      <c r="K1229" s="133"/>
      <c r="L1229" s="395"/>
      <c r="M1229" s="10"/>
      <c r="N1229" s="10"/>
      <c r="O1229" s="10"/>
      <c r="P1229" s="10"/>
      <c r="Q1229" s="10"/>
      <c r="R1229" s="11"/>
      <c r="S1229" s="109"/>
      <c r="T1229" s="11"/>
      <c r="U1229" s="11"/>
      <c r="V1229" s="11"/>
      <c r="W1229" s="11"/>
      <c r="X1229" s="11"/>
      <c r="Y1229" s="11"/>
    </row>
    <row r="1230" spans="1:25" ht="19.5" customHeight="1">
      <c r="A1230" s="28">
        <v>1230</v>
      </c>
      <c r="B1230" s="10"/>
      <c r="C1230" s="351">
        <v>8260</v>
      </c>
      <c r="D1230" s="358"/>
      <c r="E1230" s="138"/>
      <c r="F1230" s="369"/>
      <c r="G1230" s="133"/>
      <c r="H1230" s="133"/>
      <c r="I1230" s="133"/>
      <c r="J1230" s="133">
        <f t="shared" si="296"/>
        <v>0</v>
      </c>
      <c r="K1230" s="133"/>
      <c r="L1230" s="395"/>
      <c r="M1230" s="10"/>
      <c r="N1230" s="10"/>
      <c r="O1230" s="10"/>
      <c r="P1230" s="10"/>
      <c r="Q1230" s="10"/>
      <c r="R1230" s="11"/>
      <c r="S1230" s="109"/>
      <c r="T1230" s="11"/>
      <c r="U1230" s="11"/>
      <c r="V1230" s="11"/>
      <c r="W1230" s="11"/>
      <c r="X1230" s="11"/>
      <c r="Y1230" s="11"/>
    </row>
    <row r="1231" spans="1:25" ht="19.5" customHeight="1">
      <c r="A1231" s="28">
        <v>1231</v>
      </c>
      <c r="B1231" s="11"/>
      <c r="C1231" s="45">
        <v>8270</v>
      </c>
      <c r="D1231" s="449" t="s">
        <v>283</v>
      </c>
      <c r="E1231" s="54"/>
      <c r="F1231" s="63">
        <f t="shared" ref="F1231:I1231" si="297">ROUND(SUM(F1204:F1230),0)</f>
        <v>0</v>
      </c>
      <c r="G1231" s="30">
        <f t="shared" si="297"/>
        <v>0</v>
      </c>
      <c r="H1231" s="30">
        <f t="shared" si="297"/>
        <v>0</v>
      </c>
      <c r="I1231" s="30">
        <f t="shared" si="297"/>
        <v>0</v>
      </c>
      <c r="J1231" s="30">
        <f t="shared" si="296"/>
        <v>0</v>
      </c>
      <c r="K1231" s="30">
        <f t="shared" ref="K1231:L1231" si="298">SUM(K1204:K1230)</f>
        <v>0</v>
      </c>
      <c r="L1231" s="30">
        <f t="shared" si="298"/>
        <v>0</v>
      </c>
      <c r="M1231" s="10"/>
      <c r="N1231" s="10"/>
      <c r="O1231" s="10"/>
      <c r="P1231" s="10"/>
      <c r="Q1231" s="11"/>
      <c r="R1231" s="11"/>
      <c r="S1231" s="109"/>
      <c r="T1231" s="11"/>
      <c r="U1231" s="11"/>
      <c r="V1231" s="11"/>
      <c r="W1231" s="11"/>
      <c r="X1231" s="11"/>
      <c r="Y1231" s="11"/>
    </row>
    <row r="1232" spans="1:25" ht="19.5" customHeight="1">
      <c r="A1232" s="28"/>
      <c r="B1232" s="10"/>
      <c r="C1232" s="11"/>
      <c r="D1232" s="11"/>
      <c r="E1232" s="11"/>
      <c r="F1232" s="11"/>
      <c r="G1232" s="11"/>
      <c r="H1232" s="11"/>
      <c r="I1232" s="11"/>
      <c r="J1232" s="11"/>
      <c r="K1232" s="11"/>
      <c r="L1232" s="11"/>
      <c r="M1232" s="11"/>
      <c r="N1232" s="11"/>
      <c r="O1232" s="11"/>
      <c r="P1232" s="10"/>
      <c r="Q1232" s="10"/>
      <c r="R1232" s="11"/>
      <c r="S1232" s="109"/>
      <c r="T1232" s="11"/>
      <c r="U1232" s="11"/>
      <c r="V1232" s="11"/>
      <c r="W1232" s="11"/>
      <c r="X1232" s="11"/>
      <c r="Y1232" s="11"/>
    </row>
    <row r="1233" spans="1:25" ht="19.5" customHeight="1">
      <c r="A1233" s="28"/>
      <c r="B1233" s="10"/>
      <c r="C1233" s="10"/>
      <c r="D1233" s="10"/>
      <c r="E1233" s="10"/>
      <c r="F1233" s="10"/>
      <c r="G1233" s="10"/>
      <c r="H1233" s="10"/>
      <c r="I1233" s="28"/>
      <c r="J1233" s="10"/>
      <c r="K1233" s="10"/>
      <c r="L1233" s="10"/>
      <c r="M1233" s="10"/>
      <c r="N1233" s="10"/>
      <c r="O1233" s="10"/>
      <c r="P1233" s="10"/>
      <c r="Q1233" s="10"/>
      <c r="R1233" s="10"/>
      <c r="S1233" s="11"/>
      <c r="T1233" s="109"/>
      <c r="U1233" s="11"/>
      <c r="V1233" s="11"/>
      <c r="W1233" s="11"/>
      <c r="X1233" s="11"/>
      <c r="Y1233" s="11"/>
    </row>
    <row r="1234" spans="1:25" ht="19.5" customHeight="1">
      <c r="A1234" s="28"/>
      <c r="B1234" s="10"/>
      <c r="C1234" s="10"/>
      <c r="D1234" s="23" t="s">
        <v>540</v>
      </c>
      <c r="E1234" s="89" t="s">
        <v>19</v>
      </c>
      <c r="F1234" s="89" t="s">
        <v>20</v>
      </c>
      <c r="G1234" s="89" t="s">
        <v>302</v>
      </c>
      <c r="H1234" s="89" t="s">
        <v>366</v>
      </c>
      <c r="I1234" s="89">
        <v>5</v>
      </c>
      <c r="J1234" s="89">
        <v>6</v>
      </c>
      <c r="K1234" s="89">
        <v>7</v>
      </c>
      <c r="L1234" s="89">
        <v>8</v>
      </c>
      <c r="M1234" s="89">
        <v>9</v>
      </c>
      <c r="N1234" s="89">
        <v>10</v>
      </c>
      <c r="O1234" s="139">
        <v>11</v>
      </c>
      <c r="P1234" s="10"/>
      <c r="Q1234" s="10"/>
      <c r="R1234" s="10"/>
      <c r="S1234" s="11"/>
      <c r="T1234" s="109"/>
      <c r="U1234" s="11"/>
      <c r="V1234" s="11"/>
      <c r="W1234" s="11"/>
      <c r="X1234" s="11"/>
      <c r="Y1234" s="11"/>
    </row>
    <row r="1235" spans="1:25" ht="19.5" customHeight="1">
      <c r="A1235" s="28"/>
      <c r="B1235" s="10"/>
      <c r="C1235" s="10"/>
      <c r="D1235" s="23" t="s">
        <v>541</v>
      </c>
      <c r="E1235" s="344"/>
      <c r="F1235" s="344"/>
      <c r="G1235" s="25"/>
      <c r="H1235" s="25"/>
      <c r="I1235" s="25"/>
      <c r="J1235" s="25"/>
      <c r="K1235" s="450"/>
      <c r="L1235" s="450"/>
      <c r="M1235" s="26"/>
      <c r="N1235" s="26"/>
      <c r="O1235" s="451"/>
      <c r="P1235" s="10"/>
      <c r="Q1235" s="10"/>
      <c r="R1235" s="10"/>
      <c r="S1235" s="11"/>
      <c r="T1235" s="109"/>
      <c r="U1235" s="11"/>
      <c r="V1235" s="11"/>
      <c r="W1235" s="11"/>
      <c r="X1235" s="11"/>
      <c r="Y1235" s="11"/>
    </row>
    <row r="1236" spans="1:25" ht="19.5" customHeight="1">
      <c r="A1236" s="28"/>
      <c r="B1236" s="10"/>
      <c r="C1236" s="10"/>
      <c r="D1236" s="24"/>
      <c r="E1236" s="91" t="s">
        <v>542</v>
      </c>
      <c r="F1236" s="91" t="s">
        <v>267</v>
      </c>
      <c r="G1236" s="91"/>
      <c r="H1236" s="91"/>
      <c r="I1236" s="91"/>
      <c r="J1236" s="91" t="s">
        <v>543</v>
      </c>
      <c r="K1236" s="91" t="s">
        <v>544</v>
      </c>
      <c r="L1236" s="91"/>
      <c r="M1236" s="91"/>
      <c r="N1236" s="91" t="s">
        <v>26</v>
      </c>
      <c r="O1236" s="91"/>
      <c r="P1236" s="10"/>
      <c r="Q1236" s="10"/>
      <c r="R1236" s="10"/>
      <c r="S1236" s="11"/>
      <c r="T1236" s="109"/>
      <c r="U1236" s="11"/>
      <c r="V1236" s="11"/>
      <c r="W1236" s="11"/>
      <c r="X1236" s="11"/>
      <c r="Y1236" s="11"/>
    </row>
    <row r="1237" spans="1:25" ht="19.5" customHeight="1">
      <c r="A1237" s="28"/>
      <c r="B1237" s="10"/>
      <c r="C1237" s="10"/>
      <c r="D1237" s="11"/>
      <c r="E1237" s="91" t="s">
        <v>545</v>
      </c>
      <c r="F1237" s="91" t="s">
        <v>545</v>
      </c>
      <c r="G1237" s="91" t="s">
        <v>546</v>
      </c>
      <c r="H1237" s="91" t="s">
        <v>547</v>
      </c>
      <c r="I1237" s="91" t="s">
        <v>548</v>
      </c>
      <c r="J1237" s="91" t="s">
        <v>549</v>
      </c>
      <c r="K1237" s="91" t="s">
        <v>550</v>
      </c>
      <c r="L1237" s="91" t="s">
        <v>551</v>
      </c>
      <c r="M1237" s="91" t="s">
        <v>552</v>
      </c>
      <c r="N1237" s="91" t="s">
        <v>553</v>
      </c>
      <c r="O1237" s="392"/>
      <c r="P1237" s="10"/>
      <c r="Q1237" s="10"/>
      <c r="R1237" s="10"/>
      <c r="S1237" s="11"/>
      <c r="T1237" s="109"/>
      <c r="U1237" s="11"/>
      <c r="V1237" s="11"/>
      <c r="W1237" s="11"/>
      <c r="X1237" s="11"/>
      <c r="Y1237" s="11"/>
    </row>
    <row r="1238" spans="1:25" ht="19.5" customHeight="1">
      <c r="A1238" s="28"/>
      <c r="B1238" s="10"/>
      <c r="C1238" s="10"/>
      <c r="D1238" s="10"/>
      <c r="E1238" s="92" t="s">
        <v>554</v>
      </c>
      <c r="F1238" s="92" t="s">
        <v>554</v>
      </c>
      <c r="G1238" s="92" t="s">
        <v>549</v>
      </c>
      <c r="H1238" s="92" t="s">
        <v>549</v>
      </c>
      <c r="I1238" s="92" t="s">
        <v>555</v>
      </c>
      <c r="J1238" s="92" t="s">
        <v>556</v>
      </c>
      <c r="K1238" s="92" t="s">
        <v>557</v>
      </c>
      <c r="L1238" s="92" t="s">
        <v>558</v>
      </c>
      <c r="M1238" s="92" t="s">
        <v>559</v>
      </c>
      <c r="N1238" s="92" t="s">
        <v>560</v>
      </c>
      <c r="O1238" s="92" t="s">
        <v>34</v>
      </c>
      <c r="P1238" s="10"/>
      <c r="Q1238" s="10"/>
      <c r="R1238" s="10"/>
      <c r="S1238" s="11"/>
      <c r="T1238" s="109"/>
      <c r="U1238" s="11"/>
      <c r="V1238" s="11"/>
      <c r="W1238" s="11"/>
      <c r="X1238" s="11"/>
      <c r="Y1238" s="11"/>
    </row>
    <row r="1239" spans="1:25" ht="19.5" customHeight="1">
      <c r="A1239" s="28"/>
      <c r="B1239" s="10"/>
      <c r="C1239" s="10"/>
      <c r="D1239" s="10"/>
      <c r="E1239" s="10"/>
      <c r="F1239" s="10"/>
      <c r="G1239" s="10"/>
      <c r="H1239" s="28"/>
      <c r="I1239" s="28"/>
      <c r="J1239" s="10"/>
      <c r="K1239" s="10"/>
      <c r="L1239" s="10"/>
      <c r="M1239" s="10"/>
      <c r="N1239" s="10"/>
      <c r="O1239" s="11"/>
      <c r="P1239" s="10"/>
      <c r="Q1239" s="10"/>
      <c r="R1239" s="10"/>
      <c r="S1239" s="11"/>
      <c r="T1239" s="109"/>
      <c r="U1239" s="11"/>
      <c r="V1239" s="11"/>
      <c r="W1239" s="11"/>
      <c r="X1239" s="11"/>
      <c r="Y1239" s="11"/>
    </row>
    <row r="1240" spans="1:25" ht="19.5" customHeight="1">
      <c r="A1240" s="28">
        <v>1240</v>
      </c>
      <c r="B1240" s="10"/>
      <c r="C1240" s="58">
        <v>8300</v>
      </c>
      <c r="D1240" s="30" t="s">
        <v>81</v>
      </c>
      <c r="E1240" s="30">
        <f>J66</f>
        <v>5027</v>
      </c>
      <c r="F1240" s="30">
        <f>J481</f>
        <v>0</v>
      </c>
      <c r="G1240" s="30">
        <f t="shared" ref="G1240:G1248" si="299">SUM(E547:H547)</f>
        <v>0</v>
      </c>
      <c r="H1240" s="30">
        <f t="shared" ref="H1240:H1248" si="300">I547+J547</f>
        <v>0</v>
      </c>
      <c r="I1240" s="30">
        <f t="shared" ref="I1240:N1240" si="301">K547</f>
        <v>0</v>
      </c>
      <c r="J1240" s="30">
        <f t="shared" si="301"/>
        <v>0</v>
      </c>
      <c r="K1240" s="30">
        <f t="shared" si="301"/>
        <v>0</v>
      </c>
      <c r="L1240" s="30">
        <f t="shared" si="301"/>
        <v>0</v>
      </c>
      <c r="M1240" s="30">
        <f t="shared" si="301"/>
        <v>0</v>
      </c>
      <c r="N1240" s="30">
        <f t="shared" si="301"/>
        <v>0</v>
      </c>
      <c r="O1240" s="30">
        <f>SUM(E1240:N1240)</f>
        <v>5027</v>
      </c>
      <c r="P1240" s="10"/>
      <c r="Q1240" s="10"/>
      <c r="R1240" s="10"/>
      <c r="S1240" s="11"/>
      <c r="T1240" s="109"/>
      <c r="U1240" s="11"/>
      <c r="V1240" s="11"/>
      <c r="W1240" s="11"/>
      <c r="X1240" s="11"/>
      <c r="Y1240" s="11"/>
    </row>
    <row r="1241" spans="1:25" ht="19.5" customHeight="1">
      <c r="A1241" s="28">
        <v>1241</v>
      </c>
      <c r="B1241" s="10"/>
      <c r="C1241" s="58">
        <v>8305</v>
      </c>
      <c r="D1241" s="30" t="s">
        <v>88</v>
      </c>
      <c r="E1241" s="30">
        <f>J74</f>
        <v>319750</v>
      </c>
      <c r="F1241" s="54"/>
      <c r="G1241" s="30">
        <f t="shared" si="299"/>
        <v>0</v>
      </c>
      <c r="H1241" s="30">
        <f t="shared" si="300"/>
        <v>0</v>
      </c>
      <c r="I1241" s="30">
        <f t="shared" ref="I1241:N1241" si="302">K548</f>
        <v>0</v>
      </c>
      <c r="J1241" s="30">
        <f t="shared" si="302"/>
        <v>0</v>
      </c>
      <c r="K1241" s="30">
        <f t="shared" si="302"/>
        <v>0</v>
      </c>
      <c r="L1241" s="30">
        <f t="shared" si="302"/>
        <v>0</v>
      </c>
      <c r="M1241" s="30">
        <f t="shared" si="302"/>
        <v>0</v>
      </c>
      <c r="N1241" s="30">
        <f t="shared" si="302"/>
        <v>0</v>
      </c>
      <c r="O1241" s="30">
        <f t="shared" ref="O1241:O1243" si="303">SUM(E1241,G1241:N1241)</f>
        <v>319750</v>
      </c>
      <c r="P1241" s="10"/>
      <c r="Q1241" s="10"/>
      <c r="R1241" s="10"/>
      <c r="S1241" s="11"/>
      <c r="T1241" s="109"/>
      <c r="U1241" s="11"/>
      <c r="V1241" s="11"/>
      <c r="W1241" s="11"/>
      <c r="X1241" s="11"/>
      <c r="Y1241" s="11"/>
    </row>
    <row r="1242" spans="1:25" ht="19.5" customHeight="1">
      <c r="A1242" s="28">
        <v>1242</v>
      </c>
      <c r="B1242" s="10"/>
      <c r="C1242" s="58">
        <v>8310</v>
      </c>
      <c r="D1242" s="30" t="s">
        <v>90</v>
      </c>
      <c r="E1242" s="30">
        <f>J82</f>
        <v>0</v>
      </c>
      <c r="F1242" s="54"/>
      <c r="G1242" s="30">
        <f t="shared" si="299"/>
        <v>0</v>
      </c>
      <c r="H1242" s="30">
        <f t="shared" si="300"/>
        <v>0</v>
      </c>
      <c r="I1242" s="30">
        <f t="shared" ref="I1242:N1242" si="304">K549</f>
        <v>0</v>
      </c>
      <c r="J1242" s="30">
        <f t="shared" si="304"/>
        <v>0</v>
      </c>
      <c r="K1242" s="30">
        <f t="shared" si="304"/>
        <v>0</v>
      </c>
      <c r="L1242" s="30">
        <f t="shared" si="304"/>
        <v>0</v>
      </c>
      <c r="M1242" s="30">
        <f t="shared" si="304"/>
        <v>0</v>
      </c>
      <c r="N1242" s="30">
        <f t="shared" si="304"/>
        <v>0</v>
      </c>
      <c r="O1242" s="30">
        <f t="shared" si="303"/>
        <v>0</v>
      </c>
      <c r="P1242" s="10"/>
      <c r="Q1242" s="10"/>
      <c r="R1242" s="10"/>
      <c r="S1242" s="11"/>
      <c r="T1242" s="109"/>
      <c r="U1242" s="11"/>
      <c r="V1242" s="11"/>
      <c r="W1242" s="11"/>
      <c r="X1242" s="11"/>
      <c r="Y1242" s="11"/>
    </row>
    <row r="1243" spans="1:25" ht="19.5" customHeight="1">
      <c r="A1243" s="28">
        <v>1243</v>
      </c>
      <c r="B1243" s="10"/>
      <c r="C1243" s="58">
        <v>8315</v>
      </c>
      <c r="D1243" s="30" t="s">
        <v>91</v>
      </c>
      <c r="E1243" s="30">
        <f>J90</f>
        <v>44656</v>
      </c>
      <c r="F1243" s="54"/>
      <c r="G1243" s="30">
        <f t="shared" si="299"/>
        <v>0</v>
      </c>
      <c r="H1243" s="30">
        <f t="shared" si="300"/>
        <v>0</v>
      </c>
      <c r="I1243" s="30">
        <f t="shared" ref="I1243:N1243" si="305">K550</f>
        <v>0</v>
      </c>
      <c r="J1243" s="30">
        <f t="shared" si="305"/>
        <v>0</v>
      </c>
      <c r="K1243" s="30">
        <f t="shared" si="305"/>
        <v>0</v>
      </c>
      <c r="L1243" s="30">
        <f t="shared" si="305"/>
        <v>0</v>
      </c>
      <c r="M1243" s="30">
        <f t="shared" si="305"/>
        <v>0</v>
      </c>
      <c r="N1243" s="30">
        <f t="shared" si="305"/>
        <v>0</v>
      </c>
      <c r="O1243" s="30">
        <f t="shared" si="303"/>
        <v>44656</v>
      </c>
      <c r="P1243" s="10"/>
      <c r="Q1243" s="10"/>
      <c r="R1243" s="10"/>
      <c r="S1243" s="11"/>
      <c r="T1243" s="109"/>
      <c r="U1243" s="11"/>
      <c r="V1243" s="11"/>
      <c r="W1243" s="11"/>
      <c r="X1243" s="11"/>
      <c r="Y1243" s="11"/>
    </row>
    <row r="1244" spans="1:25" ht="19.5" customHeight="1">
      <c r="A1244" s="28">
        <v>1244</v>
      </c>
      <c r="B1244" s="10"/>
      <c r="C1244" s="58">
        <v>8320</v>
      </c>
      <c r="D1244" s="30" t="s">
        <v>92</v>
      </c>
      <c r="E1244" s="30">
        <f>J98</f>
        <v>91185</v>
      </c>
      <c r="F1244" s="30">
        <f t="shared" ref="F1244:F1248" si="306">J482</f>
        <v>236079</v>
      </c>
      <c r="G1244" s="30">
        <f t="shared" si="299"/>
        <v>0</v>
      </c>
      <c r="H1244" s="30">
        <f t="shared" si="300"/>
        <v>0</v>
      </c>
      <c r="I1244" s="30">
        <f t="shared" ref="I1244:N1244" si="307">K551</f>
        <v>0</v>
      </c>
      <c r="J1244" s="30">
        <f t="shared" si="307"/>
        <v>0</v>
      </c>
      <c r="K1244" s="30">
        <f t="shared" si="307"/>
        <v>0</v>
      </c>
      <c r="L1244" s="30">
        <f t="shared" si="307"/>
        <v>0</v>
      </c>
      <c r="M1244" s="30">
        <f t="shared" si="307"/>
        <v>55200</v>
      </c>
      <c r="N1244" s="30">
        <f t="shared" si="307"/>
        <v>0</v>
      </c>
      <c r="O1244" s="30">
        <f t="shared" ref="O1244:O1248" si="308">SUM(E1244:N1244)</f>
        <v>382464</v>
      </c>
      <c r="P1244" s="10"/>
      <c r="Q1244" s="10"/>
      <c r="R1244" s="10"/>
      <c r="S1244" s="11"/>
      <c r="T1244" s="109"/>
      <c r="U1244" s="11"/>
      <c r="V1244" s="11"/>
      <c r="W1244" s="11"/>
      <c r="X1244" s="11"/>
      <c r="Y1244" s="11"/>
    </row>
    <row r="1245" spans="1:25" ht="19.5" customHeight="1">
      <c r="A1245" s="28">
        <v>1245</v>
      </c>
      <c r="B1245" s="10"/>
      <c r="C1245" s="58">
        <v>8325</v>
      </c>
      <c r="D1245" s="30" t="s">
        <v>93</v>
      </c>
      <c r="E1245" s="30">
        <f>J106</f>
        <v>64250</v>
      </c>
      <c r="F1245" s="30">
        <f t="shared" si="306"/>
        <v>0</v>
      </c>
      <c r="G1245" s="30">
        <f t="shared" si="299"/>
        <v>0</v>
      </c>
      <c r="H1245" s="30">
        <f t="shared" si="300"/>
        <v>0</v>
      </c>
      <c r="I1245" s="30">
        <f t="shared" ref="I1245:N1245" si="309">K552</f>
        <v>0</v>
      </c>
      <c r="J1245" s="30">
        <f t="shared" si="309"/>
        <v>0</v>
      </c>
      <c r="K1245" s="30">
        <f t="shared" si="309"/>
        <v>0</v>
      </c>
      <c r="L1245" s="30">
        <f t="shared" si="309"/>
        <v>0</v>
      </c>
      <c r="M1245" s="30">
        <f t="shared" si="309"/>
        <v>0</v>
      </c>
      <c r="N1245" s="30">
        <f t="shared" si="309"/>
        <v>0</v>
      </c>
      <c r="O1245" s="30">
        <f t="shared" si="308"/>
        <v>64250</v>
      </c>
      <c r="P1245" s="10"/>
      <c r="Q1245" s="10"/>
      <c r="R1245" s="10"/>
      <c r="S1245" s="11"/>
      <c r="T1245" s="109"/>
      <c r="U1245" s="11"/>
      <c r="V1245" s="11"/>
      <c r="W1245" s="11"/>
      <c r="X1245" s="11"/>
      <c r="Y1245" s="11"/>
    </row>
    <row r="1246" spans="1:25" ht="19.5" customHeight="1">
      <c r="A1246" s="28">
        <v>1246</v>
      </c>
      <c r="B1246" s="10"/>
      <c r="C1246" s="58">
        <v>8330</v>
      </c>
      <c r="D1246" s="30" t="s">
        <v>234</v>
      </c>
      <c r="E1246" s="30">
        <f>J114</f>
        <v>36200</v>
      </c>
      <c r="F1246" s="30">
        <f t="shared" si="306"/>
        <v>0</v>
      </c>
      <c r="G1246" s="30">
        <f t="shared" si="299"/>
        <v>0</v>
      </c>
      <c r="H1246" s="30">
        <f t="shared" si="300"/>
        <v>0</v>
      </c>
      <c r="I1246" s="30">
        <f t="shared" ref="I1246:N1246" si="310">K553</f>
        <v>0</v>
      </c>
      <c r="J1246" s="30">
        <f t="shared" si="310"/>
        <v>0</v>
      </c>
      <c r="K1246" s="30">
        <f t="shared" si="310"/>
        <v>0</v>
      </c>
      <c r="L1246" s="30">
        <f t="shared" si="310"/>
        <v>0</v>
      </c>
      <c r="M1246" s="30">
        <f t="shared" si="310"/>
        <v>0</v>
      </c>
      <c r="N1246" s="30">
        <f t="shared" si="310"/>
        <v>0</v>
      </c>
      <c r="O1246" s="30">
        <f t="shared" si="308"/>
        <v>36200</v>
      </c>
      <c r="P1246" s="10"/>
      <c r="Q1246" s="10"/>
      <c r="R1246" s="10"/>
      <c r="S1246" s="11"/>
      <c r="T1246" s="109"/>
      <c r="U1246" s="11"/>
      <c r="V1246" s="11"/>
      <c r="W1246" s="11"/>
      <c r="X1246" s="11"/>
      <c r="Y1246" s="11"/>
    </row>
    <row r="1247" spans="1:25" ht="19.5" customHeight="1">
      <c r="A1247" s="28">
        <v>1247</v>
      </c>
      <c r="B1247" s="10"/>
      <c r="C1247" s="58">
        <v>8335</v>
      </c>
      <c r="D1247" s="30" t="s">
        <v>95</v>
      </c>
      <c r="E1247" s="30">
        <f>J119</f>
        <v>0</v>
      </c>
      <c r="F1247" s="30">
        <f t="shared" si="306"/>
        <v>0</v>
      </c>
      <c r="G1247" s="30">
        <f t="shared" si="299"/>
        <v>0</v>
      </c>
      <c r="H1247" s="30">
        <f t="shared" si="300"/>
        <v>0</v>
      </c>
      <c r="I1247" s="30">
        <f t="shared" ref="I1247:N1247" si="311">K554</f>
        <v>0</v>
      </c>
      <c r="J1247" s="30">
        <f t="shared" si="311"/>
        <v>0</v>
      </c>
      <c r="K1247" s="30">
        <f t="shared" si="311"/>
        <v>0</v>
      </c>
      <c r="L1247" s="30">
        <f t="shared" si="311"/>
        <v>0</v>
      </c>
      <c r="M1247" s="30">
        <f t="shared" si="311"/>
        <v>0</v>
      </c>
      <c r="N1247" s="30">
        <f t="shared" si="311"/>
        <v>0</v>
      </c>
      <c r="O1247" s="30">
        <f t="shared" si="308"/>
        <v>0</v>
      </c>
      <c r="P1247" s="10"/>
      <c r="Q1247" s="10"/>
      <c r="R1247" s="10"/>
      <c r="S1247" s="11"/>
      <c r="T1247" s="109"/>
      <c r="U1247" s="11"/>
      <c r="V1247" s="11"/>
      <c r="W1247" s="11"/>
      <c r="X1247" s="11"/>
      <c r="Y1247" s="11"/>
    </row>
    <row r="1248" spans="1:25" ht="19.5" customHeight="1">
      <c r="A1248" s="28">
        <v>1248</v>
      </c>
      <c r="B1248" s="10"/>
      <c r="C1248" s="58">
        <v>8340</v>
      </c>
      <c r="D1248" s="30" t="s">
        <v>96</v>
      </c>
      <c r="E1248" s="30">
        <f>J124</f>
        <v>408245</v>
      </c>
      <c r="F1248" s="30">
        <f t="shared" si="306"/>
        <v>0</v>
      </c>
      <c r="G1248" s="30">
        <f t="shared" si="299"/>
        <v>0</v>
      </c>
      <c r="H1248" s="30">
        <f t="shared" si="300"/>
        <v>0</v>
      </c>
      <c r="I1248" s="30">
        <f t="shared" ref="I1248:N1248" si="312">K555</f>
        <v>0</v>
      </c>
      <c r="J1248" s="30">
        <f t="shared" si="312"/>
        <v>0</v>
      </c>
      <c r="K1248" s="30">
        <f t="shared" si="312"/>
        <v>0</v>
      </c>
      <c r="L1248" s="30">
        <f t="shared" si="312"/>
        <v>0</v>
      </c>
      <c r="M1248" s="30">
        <f t="shared" si="312"/>
        <v>0</v>
      </c>
      <c r="N1248" s="30">
        <f t="shared" si="312"/>
        <v>0</v>
      </c>
      <c r="O1248" s="30">
        <f t="shared" si="308"/>
        <v>408245</v>
      </c>
      <c r="P1248" s="10"/>
      <c r="Q1248" s="10"/>
      <c r="R1248" s="10"/>
      <c r="S1248" s="11"/>
      <c r="T1248" s="109"/>
      <c r="U1248" s="11"/>
      <c r="V1248" s="11"/>
      <c r="W1248" s="11"/>
      <c r="X1248" s="11"/>
      <c r="Y1248" s="11"/>
    </row>
    <row r="1249" spans="1:25" ht="19.5" customHeight="1">
      <c r="A1249" s="28">
        <v>1249</v>
      </c>
      <c r="B1249" s="10"/>
      <c r="C1249" s="58">
        <v>8345</v>
      </c>
      <c r="D1249" s="30" t="s">
        <v>236</v>
      </c>
      <c r="E1249" s="30">
        <f ca="1">J132</f>
        <v>481237</v>
      </c>
      <c r="F1249" s="54"/>
      <c r="G1249" s="30">
        <f ca="1">SUM(E847:H847)</f>
        <v>70918</v>
      </c>
      <c r="H1249" s="30">
        <f ca="1">I847+J847</f>
        <v>0</v>
      </c>
      <c r="I1249" s="30">
        <f t="shared" ref="I1249:K1249" ca="1" si="313">K847</f>
        <v>0</v>
      </c>
      <c r="J1249" s="30">
        <f t="shared" ca="1" si="313"/>
        <v>0</v>
      </c>
      <c r="K1249" s="30">
        <f t="shared" ca="1" si="313"/>
        <v>0</v>
      </c>
      <c r="L1249" s="54"/>
      <c r="M1249" s="54"/>
      <c r="N1249" s="30">
        <f ca="1">N847</f>
        <v>0</v>
      </c>
      <c r="O1249" s="30">
        <f t="shared" ref="O1249:O1266" ca="1" si="314">SUM(E1249,G1249:K1249,N1249)</f>
        <v>552155</v>
      </c>
      <c r="P1249" s="10"/>
      <c r="Q1249" s="10"/>
      <c r="R1249" s="10"/>
      <c r="S1249" s="11"/>
      <c r="T1249" s="109"/>
      <c r="U1249" s="11"/>
      <c r="V1249" s="11"/>
      <c r="W1249" s="11"/>
      <c r="X1249" s="11"/>
      <c r="Y1249" s="11"/>
    </row>
    <row r="1250" spans="1:25" ht="19.5" customHeight="1">
      <c r="A1250" s="28">
        <v>1250</v>
      </c>
      <c r="B1250" s="10"/>
      <c r="C1250" s="58">
        <v>8350</v>
      </c>
      <c r="D1250" s="30" t="s">
        <v>237</v>
      </c>
      <c r="E1250" s="30">
        <f ca="1">J140</f>
        <v>0</v>
      </c>
      <c r="F1250" s="54"/>
      <c r="G1250" s="30">
        <f ca="1">SUM(E855:H855)</f>
        <v>41678</v>
      </c>
      <c r="H1250" s="30">
        <f ca="1">I855+J855</f>
        <v>8516</v>
      </c>
      <c r="I1250" s="30">
        <f t="shared" ref="I1250:K1250" ca="1" si="315">K855</f>
        <v>0</v>
      </c>
      <c r="J1250" s="30">
        <f t="shared" ca="1" si="315"/>
        <v>0</v>
      </c>
      <c r="K1250" s="30">
        <f t="shared" ca="1" si="315"/>
        <v>0</v>
      </c>
      <c r="L1250" s="54"/>
      <c r="M1250" s="54"/>
      <c r="N1250" s="30">
        <f ca="1">N855</f>
        <v>0</v>
      </c>
      <c r="O1250" s="30">
        <f t="shared" ca="1" si="314"/>
        <v>50194</v>
      </c>
      <c r="P1250" s="10"/>
      <c r="Q1250" s="10"/>
      <c r="R1250" s="10"/>
      <c r="S1250" s="11"/>
      <c r="T1250" s="109"/>
      <c r="U1250" s="11"/>
      <c r="V1250" s="11"/>
      <c r="W1250" s="11"/>
      <c r="X1250" s="11"/>
      <c r="Y1250" s="11"/>
    </row>
    <row r="1251" spans="1:25" ht="19.5" customHeight="1">
      <c r="A1251" s="28">
        <v>1251</v>
      </c>
      <c r="B1251" s="10"/>
      <c r="C1251" s="58">
        <v>8355</v>
      </c>
      <c r="D1251" s="30" t="s">
        <v>100</v>
      </c>
      <c r="E1251" s="30">
        <f ca="1">J148</f>
        <v>0</v>
      </c>
      <c r="F1251" s="54"/>
      <c r="G1251" s="30">
        <f ca="1">SUM(E863:H863)</f>
        <v>28868</v>
      </c>
      <c r="H1251" s="30">
        <f ca="1">I863+J863</f>
        <v>2611</v>
      </c>
      <c r="I1251" s="30">
        <f t="shared" ref="I1251:K1251" ca="1" si="316">K863</f>
        <v>0</v>
      </c>
      <c r="J1251" s="30">
        <f t="shared" ca="1" si="316"/>
        <v>0</v>
      </c>
      <c r="K1251" s="30">
        <f t="shared" ca="1" si="316"/>
        <v>0</v>
      </c>
      <c r="L1251" s="54"/>
      <c r="M1251" s="54"/>
      <c r="N1251" s="30">
        <f ca="1">N863</f>
        <v>0</v>
      </c>
      <c r="O1251" s="30">
        <f t="shared" ca="1" si="314"/>
        <v>31479</v>
      </c>
      <c r="P1251" s="10"/>
      <c r="Q1251" s="10"/>
      <c r="R1251" s="10"/>
      <c r="S1251" s="11"/>
      <c r="T1251" s="109"/>
      <c r="U1251" s="11"/>
      <c r="V1251" s="11"/>
      <c r="W1251" s="11"/>
      <c r="X1251" s="11"/>
      <c r="Y1251" s="11"/>
    </row>
    <row r="1252" spans="1:25" ht="19.5" customHeight="1">
      <c r="A1252" s="28">
        <v>1252</v>
      </c>
      <c r="B1252" s="10"/>
      <c r="C1252" s="58">
        <v>8360</v>
      </c>
      <c r="D1252" s="30" t="s">
        <v>101</v>
      </c>
      <c r="E1252" s="30">
        <f ca="1">J156</f>
        <v>1138808</v>
      </c>
      <c r="F1252" s="54"/>
      <c r="G1252" s="30">
        <f ca="1">SUM(E871:H871)</f>
        <v>6601</v>
      </c>
      <c r="H1252" s="30">
        <f ca="1">I871+J871</f>
        <v>18597</v>
      </c>
      <c r="I1252" s="30">
        <f t="shared" ref="I1252:K1252" ca="1" si="317">K871</f>
        <v>0</v>
      </c>
      <c r="J1252" s="30">
        <f t="shared" ca="1" si="317"/>
        <v>8416</v>
      </c>
      <c r="K1252" s="30">
        <f t="shared" ca="1" si="317"/>
        <v>0</v>
      </c>
      <c r="L1252" s="54"/>
      <c r="M1252" s="54"/>
      <c r="N1252" s="30">
        <f ca="1">N871</f>
        <v>0</v>
      </c>
      <c r="O1252" s="30">
        <f t="shared" ca="1" si="314"/>
        <v>1172422</v>
      </c>
      <c r="P1252" s="10"/>
      <c r="Q1252" s="10"/>
      <c r="R1252" s="10"/>
      <c r="S1252" s="11"/>
      <c r="T1252" s="109"/>
      <c r="U1252" s="11"/>
      <c r="V1252" s="11"/>
      <c r="W1252" s="11"/>
      <c r="X1252" s="11"/>
      <c r="Y1252" s="11"/>
    </row>
    <row r="1253" spans="1:25" ht="19.5" customHeight="1">
      <c r="A1253" s="28">
        <v>1253</v>
      </c>
      <c r="B1253" s="10"/>
      <c r="C1253" s="58">
        <v>8365</v>
      </c>
      <c r="D1253" s="30" t="s">
        <v>102</v>
      </c>
      <c r="E1253" s="30">
        <f ca="1">J161</f>
        <v>0</v>
      </c>
      <c r="F1253" s="54"/>
      <c r="G1253" s="30">
        <f ca="1">SUM(E876:H876)</f>
        <v>19285</v>
      </c>
      <c r="H1253" s="30">
        <f ca="1">I876+J876</f>
        <v>6426</v>
      </c>
      <c r="I1253" s="30">
        <f t="shared" ref="I1253:K1253" ca="1" si="318">K876</f>
        <v>0</v>
      </c>
      <c r="J1253" s="30">
        <f t="shared" ca="1" si="318"/>
        <v>0</v>
      </c>
      <c r="K1253" s="30">
        <f t="shared" ca="1" si="318"/>
        <v>61935</v>
      </c>
      <c r="L1253" s="54"/>
      <c r="M1253" s="54"/>
      <c r="N1253" s="30">
        <f ca="1">N876</f>
        <v>0</v>
      </c>
      <c r="O1253" s="30">
        <f t="shared" ca="1" si="314"/>
        <v>87646</v>
      </c>
      <c r="P1253" s="10"/>
      <c r="Q1253" s="10"/>
      <c r="R1253" s="10"/>
      <c r="S1253" s="11"/>
      <c r="T1253" s="109"/>
      <c r="U1253" s="11"/>
      <c r="V1253" s="11"/>
      <c r="W1253" s="11"/>
      <c r="X1253" s="11"/>
      <c r="Y1253" s="11"/>
    </row>
    <row r="1254" spans="1:25" ht="19.5" customHeight="1">
      <c r="A1254" s="28">
        <v>1254</v>
      </c>
      <c r="B1254" s="10"/>
      <c r="C1254" s="58">
        <v>8370</v>
      </c>
      <c r="D1254" s="30" t="s">
        <v>103</v>
      </c>
      <c r="E1254" s="30">
        <f ca="1">J163</f>
        <v>9683380</v>
      </c>
      <c r="F1254" s="54"/>
      <c r="G1254" s="30">
        <f ca="1">SUM(E878:H878)</f>
        <v>124305</v>
      </c>
      <c r="H1254" s="30">
        <f ca="1">I878+J878</f>
        <v>0</v>
      </c>
      <c r="I1254" s="30">
        <f t="shared" ref="I1254:K1254" ca="1" si="319">K878</f>
        <v>0</v>
      </c>
      <c r="J1254" s="30">
        <f t="shared" ca="1" si="319"/>
        <v>0</v>
      </c>
      <c r="K1254" s="30">
        <f t="shared" ca="1" si="319"/>
        <v>0</v>
      </c>
      <c r="L1254" s="54"/>
      <c r="M1254" s="54"/>
      <c r="N1254" s="30">
        <f ca="1">N878</f>
        <v>0</v>
      </c>
      <c r="O1254" s="30">
        <f t="shared" ca="1" si="314"/>
        <v>9807685</v>
      </c>
      <c r="P1254" s="10"/>
      <c r="Q1254" s="10"/>
      <c r="R1254" s="10"/>
      <c r="S1254" s="11"/>
      <c r="T1254" s="109"/>
      <c r="U1254" s="11"/>
      <c r="V1254" s="11"/>
      <c r="W1254" s="11"/>
      <c r="X1254" s="11"/>
      <c r="Y1254" s="11"/>
    </row>
    <row r="1255" spans="1:25" ht="19.5" customHeight="1">
      <c r="A1255" s="28">
        <v>1255</v>
      </c>
      <c r="B1255" s="10"/>
      <c r="C1255" s="58">
        <v>8385</v>
      </c>
      <c r="D1255" s="30" t="s">
        <v>104</v>
      </c>
      <c r="E1255" s="30">
        <f ca="1">J171</f>
        <v>509029</v>
      </c>
      <c r="F1255" s="54"/>
      <c r="G1255" s="30">
        <f ca="1">SUM(E886:H886)</f>
        <v>0</v>
      </c>
      <c r="H1255" s="30">
        <f ca="1">I886+J886</f>
        <v>0</v>
      </c>
      <c r="I1255" s="30">
        <f t="shared" ref="I1255:K1255" ca="1" si="320">K886</f>
        <v>0</v>
      </c>
      <c r="J1255" s="30">
        <f t="shared" ca="1" si="320"/>
        <v>0</v>
      </c>
      <c r="K1255" s="30">
        <f t="shared" ca="1" si="320"/>
        <v>0</v>
      </c>
      <c r="L1255" s="54"/>
      <c r="M1255" s="54"/>
      <c r="N1255" s="30">
        <f ca="1">N886</f>
        <v>0</v>
      </c>
      <c r="O1255" s="30">
        <f t="shared" ca="1" si="314"/>
        <v>509029</v>
      </c>
      <c r="P1255" s="10"/>
      <c r="Q1255" s="10"/>
      <c r="R1255" s="10"/>
      <c r="S1255" s="11"/>
      <c r="T1255" s="109"/>
      <c r="U1255" s="11"/>
      <c r="V1255" s="11"/>
      <c r="W1255" s="11"/>
      <c r="X1255" s="11"/>
      <c r="Y1255" s="11"/>
    </row>
    <row r="1256" spans="1:25" ht="19.5" customHeight="1">
      <c r="A1256" s="28">
        <v>1256</v>
      </c>
      <c r="B1256" s="10"/>
      <c r="C1256" s="58">
        <v>8391</v>
      </c>
      <c r="D1256" s="30" t="s">
        <v>106</v>
      </c>
      <c r="E1256" s="30">
        <f ca="1">J176</f>
        <v>36820</v>
      </c>
      <c r="F1256" s="54"/>
      <c r="G1256" s="30">
        <f ca="1">SUM(E891:H891)</f>
        <v>0</v>
      </c>
      <c r="H1256" s="30">
        <f ca="1">I891+J891</f>
        <v>0</v>
      </c>
      <c r="I1256" s="30">
        <f t="shared" ref="I1256:K1256" ca="1" si="321">K891</f>
        <v>0</v>
      </c>
      <c r="J1256" s="30">
        <f t="shared" ca="1" si="321"/>
        <v>0</v>
      </c>
      <c r="K1256" s="30">
        <f t="shared" ca="1" si="321"/>
        <v>0</v>
      </c>
      <c r="L1256" s="54"/>
      <c r="M1256" s="54"/>
      <c r="N1256" s="30">
        <f ca="1">N891</f>
        <v>0</v>
      </c>
      <c r="O1256" s="30">
        <f t="shared" ca="1" si="314"/>
        <v>36820</v>
      </c>
      <c r="P1256" s="10"/>
      <c r="Q1256" s="10"/>
      <c r="R1256" s="10"/>
      <c r="S1256" s="11"/>
      <c r="T1256" s="109"/>
      <c r="U1256" s="11"/>
      <c r="V1256" s="11"/>
      <c r="W1256" s="11"/>
      <c r="X1256" s="11"/>
      <c r="Y1256" s="11"/>
    </row>
    <row r="1257" spans="1:25" ht="19.5" customHeight="1">
      <c r="A1257" s="28">
        <v>1257</v>
      </c>
      <c r="B1257" s="10"/>
      <c r="C1257" s="58">
        <v>8392</v>
      </c>
      <c r="D1257" s="30" t="s">
        <v>107</v>
      </c>
      <c r="E1257" s="30">
        <f ca="1">J180</f>
        <v>132254</v>
      </c>
      <c r="F1257" s="54"/>
      <c r="G1257" s="30">
        <f ca="1">SUM(E895:H895)</f>
        <v>18680</v>
      </c>
      <c r="H1257" s="30">
        <f ca="1">I895+J895</f>
        <v>0</v>
      </c>
      <c r="I1257" s="30">
        <f t="shared" ref="I1257:K1257" ca="1" si="322">K895</f>
        <v>0</v>
      </c>
      <c r="J1257" s="30">
        <f t="shared" ca="1" si="322"/>
        <v>0</v>
      </c>
      <c r="K1257" s="30">
        <f t="shared" ca="1" si="322"/>
        <v>0</v>
      </c>
      <c r="L1257" s="54"/>
      <c r="M1257" s="54"/>
      <c r="N1257" s="30">
        <f ca="1">N895</f>
        <v>0</v>
      </c>
      <c r="O1257" s="30">
        <f t="shared" ca="1" si="314"/>
        <v>150934</v>
      </c>
      <c r="P1257" s="10"/>
      <c r="Q1257" s="10"/>
      <c r="R1257" s="10"/>
      <c r="S1257" s="11"/>
      <c r="T1257" s="109"/>
      <c r="U1257" s="11"/>
      <c r="V1257" s="11"/>
      <c r="W1257" s="11"/>
      <c r="X1257" s="11"/>
      <c r="Y1257" s="11"/>
    </row>
    <row r="1258" spans="1:25" ht="19.5" customHeight="1">
      <c r="A1258" s="28">
        <v>1258</v>
      </c>
      <c r="B1258" s="10"/>
      <c r="C1258" s="58">
        <v>8395</v>
      </c>
      <c r="D1258" s="30" t="s">
        <v>240</v>
      </c>
      <c r="E1258" s="30">
        <f ca="1">J184</f>
        <v>1164893</v>
      </c>
      <c r="F1258" s="54"/>
      <c r="G1258" s="30">
        <f ca="1">SUM(E899:H899)</f>
        <v>451150</v>
      </c>
      <c r="H1258" s="30">
        <f ca="1">I899+J899</f>
        <v>0</v>
      </c>
      <c r="I1258" s="30">
        <f t="shared" ref="I1258:K1258" ca="1" si="323">K899</f>
        <v>0</v>
      </c>
      <c r="J1258" s="30">
        <f t="shared" ca="1" si="323"/>
        <v>0</v>
      </c>
      <c r="K1258" s="30">
        <f t="shared" ca="1" si="323"/>
        <v>4517</v>
      </c>
      <c r="L1258" s="54"/>
      <c r="M1258" s="54"/>
      <c r="N1258" s="30">
        <f ca="1">N899</f>
        <v>0</v>
      </c>
      <c r="O1258" s="30">
        <f t="shared" ca="1" si="314"/>
        <v>1620560</v>
      </c>
      <c r="P1258" s="10"/>
      <c r="Q1258" s="10"/>
      <c r="R1258" s="10"/>
      <c r="S1258" s="11"/>
      <c r="T1258" s="109"/>
      <c r="U1258" s="11"/>
      <c r="V1258" s="11"/>
      <c r="W1258" s="11"/>
      <c r="X1258" s="11"/>
      <c r="Y1258" s="11"/>
    </row>
    <row r="1259" spans="1:25" ht="19.5" customHeight="1">
      <c r="A1259" s="28">
        <v>1259</v>
      </c>
      <c r="B1259" s="10"/>
      <c r="C1259" s="58">
        <v>8400</v>
      </c>
      <c r="D1259" s="30" t="s">
        <v>109</v>
      </c>
      <c r="E1259" s="30">
        <f ca="1">J189</f>
        <v>182117</v>
      </c>
      <c r="F1259" s="30">
        <f ca="1">J487</f>
        <v>0</v>
      </c>
      <c r="G1259" s="30">
        <f ca="1">SUM(E904:H904)</f>
        <v>0</v>
      </c>
      <c r="H1259" s="30">
        <f ca="1">I904+J904</f>
        <v>0</v>
      </c>
      <c r="I1259" s="30">
        <f t="shared" ref="I1259:K1259" ca="1" si="324">K904</f>
        <v>0</v>
      </c>
      <c r="J1259" s="30">
        <f t="shared" ca="1" si="324"/>
        <v>0</v>
      </c>
      <c r="K1259" s="30">
        <f t="shared" ca="1" si="324"/>
        <v>0</v>
      </c>
      <c r="L1259" s="54"/>
      <c r="M1259" s="54"/>
      <c r="N1259" s="30">
        <f ca="1">N904</f>
        <v>0</v>
      </c>
      <c r="O1259" s="30">
        <f t="shared" ca="1" si="314"/>
        <v>182117</v>
      </c>
      <c r="P1259" s="10"/>
      <c r="Q1259" s="10"/>
      <c r="R1259" s="10"/>
      <c r="S1259" s="11"/>
      <c r="T1259" s="109"/>
      <c r="U1259" s="11"/>
      <c r="V1259" s="11"/>
      <c r="W1259" s="11"/>
      <c r="X1259" s="11"/>
      <c r="Y1259" s="11"/>
    </row>
    <row r="1260" spans="1:25" ht="19.5" customHeight="1">
      <c r="A1260" s="28">
        <v>1260</v>
      </c>
      <c r="B1260" s="10"/>
      <c r="C1260" s="58">
        <v>8401</v>
      </c>
      <c r="D1260" s="30" t="s">
        <v>110</v>
      </c>
      <c r="E1260" s="30">
        <f ca="1">J194</f>
        <v>0</v>
      </c>
      <c r="F1260" s="54"/>
      <c r="G1260" s="30">
        <f ca="1">SUM(E909:H909)</f>
        <v>0</v>
      </c>
      <c r="H1260" s="30">
        <f ca="1">I909+J909</f>
        <v>0</v>
      </c>
      <c r="I1260" s="30">
        <f t="shared" ref="I1260:K1260" ca="1" si="325">K909</f>
        <v>0</v>
      </c>
      <c r="J1260" s="30">
        <f t="shared" ca="1" si="325"/>
        <v>0</v>
      </c>
      <c r="K1260" s="30">
        <f t="shared" ca="1" si="325"/>
        <v>0</v>
      </c>
      <c r="L1260" s="54"/>
      <c r="M1260" s="54"/>
      <c r="N1260" s="30">
        <f ca="1">N909</f>
        <v>0</v>
      </c>
      <c r="O1260" s="30">
        <f t="shared" ca="1" si="314"/>
        <v>0</v>
      </c>
      <c r="P1260" s="10"/>
      <c r="Q1260" s="10"/>
      <c r="R1260" s="10"/>
      <c r="S1260" s="11"/>
      <c r="T1260" s="109"/>
      <c r="U1260" s="11"/>
      <c r="V1260" s="11"/>
      <c r="W1260" s="11"/>
      <c r="X1260" s="11"/>
      <c r="Y1260" s="11"/>
    </row>
    <row r="1261" spans="1:25" ht="19.5" customHeight="1">
      <c r="A1261" s="28">
        <v>1261</v>
      </c>
      <c r="B1261" s="10"/>
      <c r="C1261" s="58">
        <v>8405</v>
      </c>
      <c r="D1261" s="30" t="s">
        <v>111</v>
      </c>
      <c r="E1261" s="30">
        <f ca="1">J202</f>
        <v>15160</v>
      </c>
      <c r="F1261" s="54"/>
      <c r="G1261" s="30">
        <f ca="1">SUM(E917:H917)</f>
        <v>40060</v>
      </c>
      <c r="H1261" s="30">
        <f ca="1">I917+J917</f>
        <v>2447</v>
      </c>
      <c r="I1261" s="30">
        <f t="shared" ref="I1261:K1261" ca="1" si="326">K917</f>
        <v>0</v>
      </c>
      <c r="J1261" s="30">
        <f t="shared" ca="1" si="326"/>
        <v>0</v>
      </c>
      <c r="K1261" s="30">
        <f t="shared" ca="1" si="326"/>
        <v>0</v>
      </c>
      <c r="L1261" s="54"/>
      <c r="M1261" s="54"/>
      <c r="N1261" s="30">
        <f ca="1">N917</f>
        <v>0</v>
      </c>
      <c r="O1261" s="30">
        <f t="shared" ca="1" si="314"/>
        <v>57667</v>
      </c>
      <c r="P1261" s="10"/>
      <c r="Q1261" s="10"/>
      <c r="R1261" s="10"/>
      <c r="S1261" s="11"/>
      <c r="T1261" s="109"/>
      <c r="U1261" s="11"/>
      <c r="V1261" s="11"/>
      <c r="W1261" s="11"/>
      <c r="X1261" s="11"/>
      <c r="Y1261" s="11"/>
    </row>
    <row r="1262" spans="1:25" ht="19.5" customHeight="1">
      <c r="A1262" s="28">
        <v>1262</v>
      </c>
      <c r="B1262" s="10"/>
      <c r="C1262" s="58">
        <v>8409</v>
      </c>
      <c r="D1262" s="30" t="s">
        <v>112</v>
      </c>
      <c r="E1262" s="30">
        <f ca="1">J208</f>
        <v>0</v>
      </c>
      <c r="F1262" s="54"/>
      <c r="G1262" s="30">
        <f ca="1">SUM(E923:H923)</f>
        <v>92242</v>
      </c>
      <c r="H1262" s="30">
        <f ca="1">I923+J923</f>
        <v>0</v>
      </c>
      <c r="I1262" s="30">
        <f t="shared" ref="I1262:K1262" ca="1" si="327">K923</f>
        <v>0</v>
      </c>
      <c r="J1262" s="30">
        <f t="shared" ca="1" si="327"/>
        <v>0</v>
      </c>
      <c r="K1262" s="30">
        <f t="shared" ca="1" si="327"/>
        <v>0</v>
      </c>
      <c r="L1262" s="54"/>
      <c r="M1262" s="54"/>
      <c r="N1262" s="30">
        <f ca="1">N923</f>
        <v>0</v>
      </c>
      <c r="O1262" s="30">
        <f t="shared" ca="1" si="314"/>
        <v>92242</v>
      </c>
      <c r="P1262" s="10"/>
      <c r="Q1262" s="10"/>
      <c r="R1262" s="10"/>
      <c r="S1262" s="11"/>
      <c r="T1262" s="109"/>
      <c r="U1262" s="11"/>
      <c r="V1262" s="11"/>
      <c r="W1262" s="11"/>
      <c r="X1262" s="11"/>
      <c r="Y1262" s="11"/>
    </row>
    <row r="1263" spans="1:25" ht="19.5" customHeight="1">
      <c r="A1263" s="28">
        <v>1263</v>
      </c>
      <c r="B1263" s="10"/>
      <c r="C1263" s="58">
        <v>8413</v>
      </c>
      <c r="D1263" s="30" t="s">
        <v>561</v>
      </c>
      <c r="E1263" s="30">
        <f ca="1">J210</f>
        <v>0</v>
      </c>
      <c r="F1263" s="54"/>
      <c r="G1263" s="30">
        <f ca="1">SUM(E925:H925)</f>
        <v>120685</v>
      </c>
      <c r="H1263" s="30">
        <f ca="1">I925+J925</f>
        <v>0</v>
      </c>
      <c r="I1263" s="30">
        <f t="shared" ref="I1263:K1263" ca="1" si="328">K925</f>
        <v>0</v>
      </c>
      <c r="J1263" s="30">
        <f t="shared" ca="1" si="328"/>
        <v>0</v>
      </c>
      <c r="K1263" s="30">
        <f t="shared" ca="1" si="328"/>
        <v>224</v>
      </c>
      <c r="L1263" s="54"/>
      <c r="M1263" s="54"/>
      <c r="N1263" s="30">
        <f ca="1">N925</f>
        <v>0</v>
      </c>
      <c r="O1263" s="30">
        <f t="shared" ca="1" si="314"/>
        <v>120909</v>
      </c>
      <c r="P1263" s="10"/>
      <c r="Q1263" s="10"/>
      <c r="R1263" s="10"/>
      <c r="S1263" s="11"/>
      <c r="T1263" s="109"/>
      <c r="U1263" s="11"/>
      <c r="V1263" s="11"/>
      <c r="W1263" s="11"/>
      <c r="X1263" s="11"/>
      <c r="Y1263" s="11"/>
    </row>
    <row r="1264" spans="1:25" ht="19.5" customHeight="1">
      <c r="A1264" s="28">
        <v>1264</v>
      </c>
      <c r="B1264" s="10"/>
      <c r="C1264" s="58">
        <v>8417</v>
      </c>
      <c r="D1264" s="30" t="s">
        <v>562</v>
      </c>
      <c r="E1264" s="30">
        <f ca="1">J216</f>
        <v>0</v>
      </c>
      <c r="F1264" s="54"/>
      <c r="G1264" s="30">
        <f ca="1">SUM(E931:H931)</f>
        <v>564</v>
      </c>
      <c r="H1264" s="30">
        <f ca="1">I931+J931</f>
        <v>0</v>
      </c>
      <c r="I1264" s="30">
        <f t="shared" ref="I1264:K1264" ca="1" si="329">K931</f>
        <v>0</v>
      </c>
      <c r="J1264" s="30">
        <f t="shared" ca="1" si="329"/>
        <v>0</v>
      </c>
      <c r="K1264" s="30">
        <f t="shared" ca="1" si="329"/>
        <v>0</v>
      </c>
      <c r="L1264" s="54"/>
      <c r="M1264" s="54"/>
      <c r="N1264" s="30">
        <f ca="1">N931</f>
        <v>0</v>
      </c>
      <c r="O1264" s="30">
        <f t="shared" ca="1" si="314"/>
        <v>564</v>
      </c>
      <c r="P1264" s="10"/>
      <c r="Q1264" s="10"/>
      <c r="R1264" s="10"/>
      <c r="S1264" s="11"/>
      <c r="T1264" s="109"/>
      <c r="U1264" s="11"/>
      <c r="V1264" s="11"/>
      <c r="W1264" s="11"/>
      <c r="X1264" s="11"/>
      <c r="Y1264" s="11"/>
    </row>
    <row r="1265" spans="1:25" ht="19.5" customHeight="1">
      <c r="A1265" s="28">
        <v>1265</v>
      </c>
      <c r="B1265" s="10"/>
      <c r="C1265" s="58">
        <v>8421</v>
      </c>
      <c r="D1265" s="30" t="s">
        <v>563</v>
      </c>
      <c r="E1265" s="30">
        <f ca="1">J221</f>
        <v>0</v>
      </c>
      <c r="F1265" s="54"/>
      <c r="G1265" s="30">
        <f ca="1">SUM(E936:H936)</f>
        <v>415</v>
      </c>
      <c r="H1265" s="30">
        <f ca="1">I936+J936</f>
        <v>0</v>
      </c>
      <c r="I1265" s="30">
        <f t="shared" ref="I1265:K1265" ca="1" si="330">K936</f>
        <v>0</v>
      </c>
      <c r="J1265" s="30">
        <f t="shared" ca="1" si="330"/>
        <v>0</v>
      </c>
      <c r="K1265" s="30">
        <f t="shared" ca="1" si="330"/>
        <v>88571</v>
      </c>
      <c r="L1265" s="54"/>
      <c r="M1265" s="54"/>
      <c r="N1265" s="30">
        <f ca="1">N936</f>
        <v>0</v>
      </c>
      <c r="O1265" s="30">
        <f t="shared" ca="1" si="314"/>
        <v>88986</v>
      </c>
      <c r="P1265" s="10"/>
      <c r="Q1265" s="10"/>
      <c r="R1265" s="10"/>
      <c r="S1265" s="11"/>
      <c r="T1265" s="109"/>
      <c r="U1265" s="11"/>
      <c r="V1265" s="11"/>
      <c r="W1265" s="11"/>
      <c r="X1265" s="11"/>
      <c r="Y1265" s="11"/>
    </row>
    <row r="1266" spans="1:25" ht="19.5" customHeight="1">
      <c r="A1266" s="28">
        <v>1266</v>
      </c>
      <c r="B1266" s="10"/>
      <c r="C1266" s="58">
        <v>8425</v>
      </c>
      <c r="D1266" s="30" t="s">
        <v>116</v>
      </c>
      <c r="E1266" s="30">
        <f ca="1">J223</f>
        <v>0</v>
      </c>
      <c r="F1266" s="54"/>
      <c r="G1266" s="30">
        <f ca="1">SUM(E938:H938)</f>
        <v>9367</v>
      </c>
      <c r="H1266" s="30">
        <f ca="1">I938+J938</f>
        <v>12496</v>
      </c>
      <c r="I1266" s="30">
        <f t="shared" ref="I1266:K1266" ca="1" si="331">K938</f>
        <v>0</v>
      </c>
      <c r="J1266" s="30">
        <f t="shared" ca="1" si="331"/>
        <v>0</v>
      </c>
      <c r="K1266" s="30">
        <f t="shared" ca="1" si="331"/>
        <v>0</v>
      </c>
      <c r="L1266" s="54"/>
      <c r="M1266" s="54"/>
      <c r="N1266" s="30">
        <f ca="1">N938</f>
        <v>0</v>
      </c>
      <c r="O1266" s="30">
        <f t="shared" ca="1" si="314"/>
        <v>21863</v>
      </c>
      <c r="P1266" s="10"/>
      <c r="Q1266" s="10"/>
      <c r="R1266" s="10"/>
      <c r="S1266" s="11"/>
      <c r="T1266" s="109"/>
      <c r="U1266" s="11"/>
      <c r="V1266" s="11"/>
      <c r="W1266" s="11"/>
      <c r="X1266" s="11"/>
      <c r="Y1266" s="11"/>
    </row>
    <row r="1267" spans="1:25" ht="19.5" customHeight="1">
      <c r="A1267" s="28">
        <v>1267</v>
      </c>
      <c r="B1267" s="10"/>
      <c r="C1267" s="58">
        <v>8430</v>
      </c>
      <c r="D1267" s="30" t="s">
        <v>117</v>
      </c>
      <c r="E1267" s="30">
        <f ca="1">J228</f>
        <v>67841</v>
      </c>
      <c r="F1267" s="345">
        <f ca="1">J488</f>
        <v>0</v>
      </c>
      <c r="G1267" s="30">
        <f ca="1">SUM(E943:H943)</f>
        <v>68252</v>
      </c>
      <c r="H1267" s="30">
        <f ca="1">I943+J943</f>
        <v>199</v>
      </c>
      <c r="I1267" s="30">
        <f t="shared" ref="I1267:K1267" ca="1" si="332">K943</f>
        <v>0</v>
      </c>
      <c r="J1267" s="30">
        <f t="shared" ca="1" si="332"/>
        <v>0</v>
      </c>
      <c r="K1267" s="30">
        <f t="shared" ca="1" si="332"/>
        <v>0</v>
      </c>
      <c r="L1267" s="54"/>
      <c r="M1267" s="54"/>
      <c r="N1267" s="30">
        <f ca="1">N943</f>
        <v>0</v>
      </c>
      <c r="O1267" s="30">
        <f ca="1">SUM(E1267:F1267,G1267:K1267,N1267)</f>
        <v>136292</v>
      </c>
      <c r="P1267" s="10"/>
      <c r="Q1267" s="10"/>
      <c r="R1267" s="10"/>
      <c r="S1267" s="11"/>
      <c r="T1267" s="109"/>
      <c r="U1267" s="11"/>
      <c r="V1267" s="11"/>
      <c r="W1267" s="11"/>
      <c r="X1267" s="11"/>
      <c r="Y1267" s="11"/>
    </row>
    <row r="1268" spans="1:25" ht="19.5" customHeight="1">
      <c r="A1268" s="28">
        <v>1268</v>
      </c>
      <c r="B1268" s="10"/>
      <c r="C1268" s="58">
        <v>8435</v>
      </c>
      <c r="D1268" s="30" t="s">
        <v>118</v>
      </c>
      <c r="E1268" s="30">
        <f ca="1">J233</f>
        <v>41758</v>
      </c>
      <c r="F1268" s="29"/>
      <c r="G1268" s="30">
        <f ca="1">SUM(E948:H948)</f>
        <v>0</v>
      </c>
      <c r="H1268" s="30">
        <f ca="1">I948+J948</f>
        <v>2764</v>
      </c>
      <c r="I1268" s="30">
        <f t="shared" ref="I1268:K1268" ca="1" si="333">K948</f>
        <v>0</v>
      </c>
      <c r="J1268" s="30">
        <f t="shared" ca="1" si="333"/>
        <v>0</v>
      </c>
      <c r="K1268" s="30">
        <f t="shared" ca="1" si="333"/>
        <v>0</v>
      </c>
      <c r="L1268" s="54"/>
      <c r="M1268" s="54"/>
      <c r="N1268" s="30">
        <f ca="1">N948</f>
        <v>0</v>
      </c>
      <c r="O1268" s="30">
        <f t="shared" ref="O1268:O1276" ca="1" si="334">SUM(E1268,G1268:K1268,N1268)</f>
        <v>44522</v>
      </c>
      <c r="P1268" s="10"/>
      <c r="Q1268" s="10"/>
      <c r="R1268" s="10"/>
      <c r="S1268" s="11"/>
      <c r="T1268" s="109"/>
      <c r="U1268" s="11"/>
      <c r="V1268" s="11"/>
      <c r="W1268" s="11"/>
      <c r="X1268" s="11"/>
      <c r="Y1268" s="11"/>
    </row>
    <row r="1269" spans="1:25" ht="19.5" customHeight="1">
      <c r="A1269" s="28">
        <v>1269</v>
      </c>
      <c r="B1269" s="10"/>
      <c r="C1269" s="58">
        <v>8440</v>
      </c>
      <c r="D1269" s="30" t="s">
        <v>119</v>
      </c>
      <c r="E1269" s="30">
        <f ca="1">J235</f>
        <v>52228</v>
      </c>
      <c r="F1269" s="29"/>
      <c r="G1269" s="30">
        <f ca="1">SUM(E950:H950)</f>
        <v>1753</v>
      </c>
      <c r="H1269" s="30">
        <f ca="1">I950+J950</f>
        <v>0</v>
      </c>
      <c r="I1269" s="30">
        <f t="shared" ref="I1269:K1269" ca="1" si="335">K950</f>
        <v>0</v>
      </c>
      <c r="J1269" s="30">
        <f t="shared" ca="1" si="335"/>
        <v>0</v>
      </c>
      <c r="K1269" s="30">
        <f t="shared" ca="1" si="335"/>
        <v>12859</v>
      </c>
      <c r="L1269" s="54"/>
      <c r="M1269" s="54"/>
      <c r="N1269" s="30">
        <f ca="1">N950</f>
        <v>0</v>
      </c>
      <c r="O1269" s="30">
        <f t="shared" ca="1" si="334"/>
        <v>66840</v>
      </c>
      <c r="P1269" s="10"/>
      <c r="Q1269" s="10"/>
      <c r="R1269" s="10"/>
      <c r="S1269" s="11"/>
      <c r="T1269" s="109"/>
      <c r="U1269" s="11"/>
      <c r="V1269" s="11"/>
      <c r="W1269" s="11"/>
      <c r="X1269" s="11"/>
      <c r="Y1269" s="11"/>
    </row>
    <row r="1270" spans="1:25" ht="19.5" customHeight="1">
      <c r="A1270" s="28">
        <v>1270</v>
      </c>
      <c r="B1270" s="10"/>
      <c r="C1270" s="58">
        <v>8445</v>
      </c>
      <c r="D1270" s="30" t="s">
        <v>120</v>
      </c>
      <c r="E1270" s="30">
        <f ca="1">J241</f>
        <v>15840</v>
      </c>
      <c r="F1270" s="29"/>
      <c r="G1270" s="30">
        <f ca="1">SUM(E956:H956)</f>
        <v>61986</v>
      </c>
      <c r="H1270" s="30">
        <f ca="1">I956+J956</f>
        <v>0</v>
      </c>
      <c r="I1270" s="30">
        <f t="shared" ref="I1270:K1270" ca="1" si="336">K956</f>
        <v>0</v>
      </c>
      <c r="J1270" s="30">
        <f t="shared" ca="1" si="336"/>
        <v>20751</v>
      </c>
      <c r="K1270" s="30">
        <f t="shared" ca="1" si="336"/>
        <v>0</v>
      </c>
      <c r="L1270" s="54"/>
      <c r="M1270" s="54"/>
      <c r="N1270" s="30">
        <f ca="1">N956</f>
        <v>0</v>
      </c>
      <c r="O1270" s="30">
        <f t="shared" ca="1" si="334"/>
        <v>98577</v>
      </c>
      <c r="P1270" s="10"/>
      <c r="Q1270" s="10"/>
      <c r="R1270" s="10"/>
      <c r="S1270" s="11"/>
      <c r="T1270" s="109"/>
      <c r="U1270" s="11"/>
      <c r="V1270" s="11"/>
      <c r="W1270" s="11"/>
      <c r="X1270" s="11"/>
      <c r="Y1270" s="11"/>
    </row>
    <row r="1271" spans="1:25" ht="19.5" customHeight="1">
      <c r="A1271" s="28">
        <v>1271</v>
      </c>
      <c r="B1271" s="10"/>
      <c r="C1271" s="58">
        <v>8450</v>
      </c>
      <c r="D1271" s="30" t="s">
        <v>121</v>
      </c>
      <c r="E1271" s="30">
        <f ca="1">J246</f>
        <v>39756</v>
      </c>
      <c r="F1271" s="29"/>
      <c r="G1271" s="30">
        <f ca="1">SUM(E961:H961)</f>
        <v>0</v>
      </c>
      <c r="H1271" s="30">
        <f ca="1">I961+J961</f>
        <v>0</v>
      </c>
      <c r="I1271" s="30">
        <f t="shared" ref="I1271:K1271" ca="1" si="337">K961</f>
        <v>0</v>
      </c>
      <c r="J1271" s="30">
        <f t="shared" ca="1" si="337"/>
        <v>0</v>
      </c>
      <c r="K1271" s="30">
        <f t="shared" ca="1" si="337"/>
        <v>0</v>
      </c>
      <c r="L1271" s="54"/>
      <c r="M1271" s="54"/>
      <c r="N1271" s="30">
        <f ca="1">N961</f>
        <v>0</v>
      </c>
      <c r="O1271" s="30">
        <f t="shared" ca="1" si="334"/>
        <v>39756</v>
      </c>
      <c r="P1271" s="10"/>
      <c r="Q1271" s="10"/>
      <c r="R1271" s="10"/>
      <c r="S1271" s="11"/>
      <c r="T1271" s="109"/>
      <c r="U1271" s="11"/>
      <c r="V1271" s="11"/>
      <c r="W1271" s="11"/>
      <c r="X1271" s="11"/>
      <c r="Y1271" s="11"/>
    </row>
    <row r="1272" spans="1:25" ht="19.5" customHeight="1">
      <c r="A1272" s="28">
        <v>1272</v>
      </c>
      <c r="B1272" s="10"/>
      <c r="C1272" s="58">
        <v>8455</v>
      </c>
      <c r="D1272" s="30" t="s">
        <v>122</v>
      </c>
      <c r="E1272" s="30">
        <f ca="1">J251</f>
        <v>0</v>
      </c>
      <c r="F1272" s="29"/>
      <c r="G1272" s="30">
        <f ca="1">SUM(E966:H966)</f>
        <v>0</v>
      </c>
      <c r="H1272" s="30">
        <f ca="1">I966+J966</f>
        <v>0</v>
      </c>
      <c r="I1272" s="30">
        <f t="shared" ref="I1272:K1272" ca="1" si="338">K966</f>
        <v>0</v>
      </c>
      <c r="J1272" s="30">
        <f t="shared" ca="1" si="338"/>
        <v>0</v>
      </c>
      <c r="K1272" s="30">
        <f t="shared" ca="1" si="338"/>
        <v>0</v>
      </c>
      <c r="L1272" s="54"/>
      <c r="M1272" s="54"/>
      <c r="N1272" s="30">
        <f ca="1">N966</f>
        <v>0</v>
      </c>
      <c r="O1272" s="30">
        <f t="shared" ca="1" si="334"/>
        <v>0</v>
      </c>
      <c r="P1272" s="10"/>
      <c r="Q1272" s="10"/>
      <c r="R1272" s="10"/>
      <c r="S1272" s="11"/>
      <c r="T1272" s="109"/>
      <c r="U1272" s="11"/>
      <c r="V1272" s="11"/>
      <c r="W1272" s="11"/>
      <c r="X1272" s="11"/>
      <c r="Y1272" s="11"/>
    </row>
    <row r="1273" spans="1:25" ht="19.5" customHeight="1">
      <c r="A1273" s="28">
        <v>1273</v>
      </c>
      <c r="B1273" s="10"/>
      <c r="C1273" s="58">
        <v>8460</v>
      </c>
      <c r="D1273" s="30" t="s">
        <v>123</v>
      </c>
      <c r="E1273" s="30">
        <f ca="1">J256</f>
        <v>2866</v>
      </c>
      <c r="F1273" s="54"/>
      <c r="G1273" s="30">
        <f ca="1">SUM(E971:H971)</f>
        <v>0</v>
      </c>
      <c r="H1273" s="30">
        <f ca="1">I971+J971</f>
        <v>0</v>
      </c>
      <c r="I1273" s="30">
        <f t="shared" ref="I1273:K1273" ca="1" si="339">K971</f>
        <v>0</v>
      </c>
      <c r="J1273" s="30">
        <f t="shared" ca="1" si="339"/>
        <v>0</v>
      </c>
      <c r="K1273" s="30">
        <f t="shared" ca="1" si="339"/>
        <v>0</v>
      </c>
      <c r="L1273" s="54"/>
      <c r="M1273" s="54"/>
      <c r="N1273" s="30">
        <f ca="1">N971</f>
        <v>0</v>
      </c>
      <c r="O1273" s="30">
        <f t="shared" ca="1" si="334"/>
        <v>2866</v>
      </c>
      <c r="P1273" s="10"/>
      <c r="Q1273" s="10"/>
      <c r="R1273" s="10"/>
      <c r="S1273" s="11"/>
      <c r="T1273" s="109"/>
      <c r="U1273" s="11"/>
      <c r="V1273" s="11"/>
      <c r="W1273" s="11"/>
      <c r="X1273" s="11"/>
      <c r="Y1273" s="11"/>
    </row>
    <row r="1274" spans="1:25" ht="19.5" customHeight="1">
      <c r="A1274" s="28">
        <v>1274</v>
      </c>
      <c r="B1274" s="10"/>
      <c r="C1274" s="58">
        <v>8465</v>
      </c>
      <c r="D1274" s="30" t="s">
        <v>242</v>
      </c>
      <c r="E1274" s="30">
        <f ca="1">J264</f>
        <v>572692</v>
      </c>
      <c r="F1274" s="29"/>
      <c r="G1274" s="30">
        <f ca="1">SUM(E979:H979)</f>
        <v>343521</v>
      </c>
      <c r="H1274" s="30">
        <f ca="1">I979+J979</f>
        <v>0</v>
      </c>
      <c r="I1274" s="30">
        <f t="shared" ref="I1274:K1274" ca="1" si="340">K979</f>
        <v>0</v>
      </c>
      <c r="J1274" s="30">
        <f t="shared" ca="1" si="340"/>
        <v>0</v>
      </c>
      <c r="K1274" s="30">
        <f t="shared" ca="1" si="340"/>
        <v>0</v>
      </c>
      <c r="L1274" s="54"/>
      <c r="M1274" s="54"/>
      <c r="N1274" s="30">
        <f ca="1">N979</f>
        <v>0</v>
      </c>
      <c r="O1274" s="30">
        <f t="shared" ca="1" si="334"/>
        <v>916213</v>
      </c>
      <c r="P1274" s="10"/>
      <c r="Q1274" s="10"/>
      <c r="R1274" s="10"/>
      <c r="S1274" s="11"/>
      <c r="T1274" s="109"/>
      <c r="U1274" s="11"/>
      <c r="V1274" s="11"/>
      <c r="W1274" s="11"/>
      <c r="X1274" s="11"/>
      <c r="Y1274" s="11"/>
    </row>
    <row r="1275" spans="1:25" ht="19.5" customHeight="1">
      <c r="A1275" s="28">
        <v>1275</v>
      </c>
      <c r="B1275" s="10"/>
      <c r="C1275" s="58">
        <v>8470</v>
      </c>
      <c r="D1275" s="30" t="s">
        <v>125</v>
      </c>
      <c r="E1275" s="30">
        <f ca="1">J272</f>
        <v>0</v>
      </c>
      <c r="F1275" s="29"/>
      <c r="G1275" s="30">
        <f ca="1">SUM(E987:H987)</f>
        <v>0</v>
      </c>
      <c r="H1275" s="30">
        <f ca="1">I987+J987</f>
        <v>0</v>
      </c>
      <c r="I1275" s="30">
        <f t="shared" ref="I1275:K1275" ca="1" si="341">K987</f>
        <v>0</v>
      </c>
      <c r="J1275" s="30">
        <f t="shared" ca="1" si="341"/>
        <v>0</v>
      </c>
      <c r="K1275" s="30">
        <f t="shared" ca="1" si="341"/>
        <v>0</v>
      </c>
      <c r="L1275" s="54"/>
      <c r="M1275" s="54"/>
      <c r="N1275" s="30">
        <f ca="1">N987</f>
        <v>0</v>
      </c>
      <c r="O1275" s="30">
        <f t="shared" ca="1" si="334"/>
        <v>0</v>
      </c>
      <c r="P1275" s="10"/>
      <c r="Q1275" s="10"/>
      <c r="R1275" s="10"/>
      <c r="S1275" s="11"/>
      <c r="T1275" s="109"/>
      <c r="U1275" s="11"/>
      <c r="V1275" s="11"/>
      <c r="W1275" s="11"/>
      <c r="X1275" s="11"/>
      <c r="Y1275" s="11"/>
    </row>
    <row r="1276" spans="1:25" ht="19.5" customHeight="1">
      <c r="A1276" s="28">
        <v>1276</v>
      </c>
      <c r="B1276" s="10"/>
      <c r="C1276" s="58">
        <v>8475</v>
      </c>
      <c r="D1276" s="30" t="s">
        <v>126</v>
      </c>
      <c r="E1276" s="30">
        <f ca="1">J280</f>
        <v>215582</v>
      </c>
      <c r="F1276" s="29"/>
      <c r="G1276" s="30">
        <f ca="1">SUM(E995:H995)</f>
        <v>113330</v>
      </c>
      <c r="H1276" s="30">
        <f ca="1">I995+J995</f>
        <v>0</v>
      </c>
      <c r="I1276" s="30">
        <f t="shared" ref="I1276:K1276" ca="1" si="342">K995</f>
        <v>0</v>
      </c>
      <c r="J1276" s="30">
        <f t="shared" ca="1" si="342"/>
        <v>0</v>
      </c>
      <c r="K1276" s="30">
        <f t="shared" ca="1" si="342"/>
        <v>0</v>
      </c>
      <c r="L1276" s="54"/>
      <c r="M1276" s="54"/>
      <c r="N1276" s="30">
        <f ca="1">N995</f>
        <v>0</v>
      </c>
      <c r="O1276" s="30">
        <f t="shared" ca="1" si="334"/>
        <v>328912</v>
      </c>
      <c r="P1276" s="10"/>
      <c r="Q1276" s="10"/>
      <c r="R1276" s="10"/>
      <c r="S1276" s="11"/>
      <c r="T1276" s="109"/>
      <c r="U1276" s="11"/>
      <c r="V1276" s="11"/>
      <c r="W1276" s="11"/>
      <c r="X1276" s="11"/>
      <c r="Y1276" s="11"/>
    </row>
    <row r="1277" spans="1:25" ht="19.5" customHeight="1">
      <c r="A1277" s="28">
        <v>1277</v>
      </c>
      <c r="B1277" s="10"/>
      <c r="C1277" s="58">
        <v>8480</v>
      </c>
      <c r="D1277" s="46" t="s">
        <v>243</v>
      </c>
      <c r="E1277" s="46">
        <f ca="1">SUM(E1249:E1276)</f>
        <v>14352261</v>
      </c>
      <c r="F1277" s="46">
        <f ca="1">SUM(F1259,F1267)</f>
        <v>0</v>
      </c>
      <c r="G1277" s="46">
        <f t="shared" ref="G1277:K1277" ca="1" si="343">SUM(G1249:G1276)</f>
        <v>1613660</v>
      </c>
      <c r="H1277" s="46">
        <f t="shared" ca="1" si="343"/>
        <v>54056</v>
      </c>
      <c r="I1277" s="46">
        <f t="shared" ca="1" si="343"/>
        <v>0</v>
      </c>
      <c r="J1277" s="46">
        <f t="shared" ca="1" si="343"/>
        <v>29167</v>
      </c>
      <c r="K1277" s="46">
        <f t="shared" ca="1" si="343"/>
        <v>168106</v>
      </c>
      <c r="L1277" s="81"/>
      <c r="M1277" s="54"/>
      <c r="N1277" s="46">
        <f ca="1">SUM(N1249:N1276)</f>
        <v>0</v>
      </c>
      <c r="O1277" s="46">
        <f ca="1">SUM(E1277:K1277,N1277)</f>
        <v>16217250</v>
      </c>
      <c r="P1277" s="10"/>
      <c r="Q1277" s="10"/>
      <c r="R1277" s="10"/>
      <c r="S1277" s="11"/>
      <c r="T1277" s="109"/>
      <c r="U1277" s="11"/>
      <c r="V1277" s="11"/>
      <c r="W1277" s="11"/>
      <c r="X1277" s="11"/>
      <c r="Y1277" s="11"/>
    </row>
    <row r="1278" spans="1:25" ht="19.5" customHeight="1">
      <c r="A1278" s="28">
        <v>1278</v>
      </c>
      <c r="B1278" s="10"/>
      <c r="C1278" s="58">
        <v>8485</v>
      </c>
      <c r="D1278" s="30" t="s">
        <v>127</v>
      </c>
      <c r="E1278" s="30">
        <f>J288</f>
        <v>0</v>
      </c>
      <c r="F1278" s="29"/>
      <c r="G1278" s="30">
        <f t="shared" ref="G1278:G1318" si="344">SUM(E587:H587)</f>
        <v>0</v>
      </c>
      <c r="H1278" s="30">
        <f t="shared" ref="H1278:H1316" si="345">I587+J587</f>
        <v>0</v>
      </c>
      <c r="I1278" s="30">
        <f t="shared" ref="I1278:N1278" si="346">K587</f>
        <v>0</v>
      </c>
      <c r="J1278" s="30">
        <f t="shared" si="346"/>
        <v>0</v>
      </c>
      <c r="K1278" s="30">
        <f t="shared" si="346"/>
        <v>0</v>
      </c>
      <c r="L1278" s="30">
        <f t="shared" si="346"/>
        <v>0</v>
      </c>
      <c r="M1278" s="30">
        <f t="shared" si="346"/>
        <v>0</v>
      </c>
      <c r="N1278" s="30">
        <f t="shared" si="346"/>
        <v>0</v>
      </c>
      <c r="O1278" s="30">
        <f>SUM(E1278,G1278:N1278)</f>
        <v>0</v>
      </c>
      <c r="P1278" s="10"/>
      <c r="Q1278" s="10"/>
      <c r="R1278" s="10"/>
      <c r="S1278" s="11"/>
      <c r="T1278" s="109"/>
      <c r="U1278" s="11"/>
      <c r="V1278" s="11"/>
      <c r="W1278" s="11"/>
      <c r="X1278" s="11"/>
      <c r="Y1278" s="11"/>
    </row>
    <row r="1279" spans="1:25" ht="19.5" customHeight="1">
      <c r="A1279" s="28">
        <v>1279</v>
      </c>
      <c r="B1279" s="10"/>
      <c r="C1279" s="58">
        <v>8490</v>
      </c>
      <c r="D1279" s="30" t="s">
        <v>128</v>
      </c>
      <c r="E1279" s="30">
        <f>J296</f>
        <v>273666</v>
      </c>
      <c r="F1279" s="30">
        <f t="shared" ref="F1279:F1280" si="347">J489</f>
        <v>0</v>
      </c>
      <c r="G1279" s="30">
        <f t="shared" si="344"/>
        <v>0</v>
      </c>
      <c r="H1279" s="30">
        <f t="shared" si="345"/>
        <v>0</v>
      </c>
      <c r="I1279" s="30">
        <f t="shared" ref="I1279:N1279" si="348">K588</f>
        <v>0</v>
      </c>
      <c r="J1279" s="30">
        <f t="shared" si="348"/>
        <v>0</v>
      </c>
      <c r="K1279" s="30">
        <f t="shared" si="348"/>
        <v>0</v>
      </c>
      <c r="L1279" s="30">
        <f t="shared" si="348"/>
        <v>0</v>
      </c>
      <c r="M1279" s="30">
        <f t="shared" si="348"/>
        <v>0</v>
      </c>
      <c r="N1279" s="30">
        <f t="shared" si="348"/>
        <v>0</v>
      </c>
      <c r="O1279" s="30">
        <f t="shared" ref="O1279:O1280" si="349">SUM(E1279:N1279)</f>
        <v>273666</v>
      </c>
      <c r="P1279" s="10"/>
      <c r="Q1279" s="10"/>
      <c r="R1279" s="10"/>
      <c r="S1279" s="11"/>
      <c r="T1279" s="109"/>
      <c r="U1279" s="11"/>
      <c r="V1279" s="11"/>
      <c r="W1279" s="11"/>
      <c r="X1279" s="11"/>
      <c r="Y1279" s="11"/>
    </row>
    <row r="1280" spans="1:25" ht="19.5" customHeight="1">
      <c r="A1280" s="28">
        <v>1280</v>
      </c>
      <c r="B1280" s="10"/>
      <c r="C1280" s="58">
        <v>8495</v>
      </c>
      <c r="D1280" s="30" t="s">
        <v>129</v>
      </c>
      <c r="E1280" s="30">
        <f>J304</f>
        <v>1158144</v>
      </c>
      <c r="F1280" s="30">
        <f t="shared" si="347"/>
        <v>0</v>
      </c>
      <c r="G1280" s="30">
        <f t="shared" si="344"/>
        <v>0</v>
      </c>
      <c r="H1280" s="30">
        <f t="shared" si="345"/>
        <v>0</v>
      </c>
      <c r="I1280" s="30">
        <f t="shared" ref="I1280:N1280" si="350">K589</f>
        <v>0</v>
      </c>
      <c r="J1280" s="30">
        <f t="shared" si="350"/>
        <v>0</v>
      </c>
      <c r="K1280" s="30">
        <f t="shared" si="350"/>
        <v>0</v>
      </c>
      <c r="L1280" s="30">
        <f t="shared" si="350"/>
        <v>0</v>
      </c>
      <c r="M1280" s="30">
        <f t="shared" si="350"/>
        <v>0</v>
      </c>
      <c r="N1280" s="30">
        <f t="shared" si="350"/>
        <v>0</v>
      </c>
      <c r="O1280" s="30">
        <f t="shared" si="349"/>
        <v>1158144</v>
      </c>
      <c r="P1280" s="10"/>
      <c r="Q1280" s="10"/>
      <c r="R1280" s="10"/>
      <c r="S1280" s="11"/>
      <c r="T1280" s="109"/>
      <c r="U1280" s="11"/>
      <c r="V1280" s="11"/>
      <c r="W1280" s="11"/>
      <c r="X1280" s="11"/>
      <c r="Y1280" s="11"/>
    </row>
    <row r="1281" spans="1:25" ht="19.5" customHeight="1">
      <c r="A1281" s="28">
        <v>1281</v>
      </c>
      <c r="B1281" s="10"/>
      <c r="C1281" s="58">
        <v>8500</v>
      </c>
      <c r="D1281" s="30" t="s">
        <v>130</v>
      </c>
      <c r="E1281" s="30">
        <f>J312</f>
        <v>0</v>
      </c>
      <c r="F1281" s="29"/>
      <c r="G1281" s="30">
        <f t="shared" si="344"/>
        <v>0</v>
      </c>
      <c r="H1281" s="30">
        <f t="shared" si="345"/>
        <v>0</v>
      </c>
      <c r="I1281" s="30">
        <f t="shared" ref="I1281:N1281" si="351">K590</f>
        <v>0</v>
      </c>
      <c r="J1281" s="30">
        <f t="shared" si="351"/>
        <v>0</v>
      </c>
      <c r="K1281" s="30">
        <f t="shared" si="351"/>
        <v>0</v>
      </c>
      <c r="L1281" s="30">
        <f t="shared" si="351"/>
        <v>0</v>
      </c>
      <c r="M1281" s="30">
        <f t="shared" si="351"/>
        <v>582223</v>
      </c>
      <c r="N1281" s="30">
        <f t="shared" si="351"/>
        <v>212767</v>
      </c>
      <c r="O1281" s="30">
        <f t="shared" ref="O1281:O1283" si="352">SUM(E1281,G1281:N1281)</f>
        <v>794990</v>
      </c>
      <c r="P1281" s="10"/>
      <c r="Q1281" s="10"/>
      <c r="R1281" s="10"/>
      <c r="S1281" s="11"/>
      <c r="T1281" s="109"/>
      <c r="U1281" s="11"/>
      <c r="V1281" s="11"/>
      <c r="W1281" s="11"/>
      <c r="X1281" s="11"/>
      <c r="Y1281" s="11"/>
    </row>
    <row r="1282" spans="1:25" ht="19.5" customHeight="1">
      <c r="A1282" s="28">
        <v>1282</v>
      </c>
      <c r="B1282" s="10"/>
      <c r="C1282" s="58">
        <v>8505</v>
      </c>
      <c r="D1282" s="30" t="s">
        <v>132</v>
      </c>
      <c r="E1282" s="30">
        <f>J320</f>
        <v>335766</v>
      </c>
      <c r="F1282" s="29"/>
      <c r="G1282" s="30">
        <f t="shared" si="344"/>
        <v>0</v>
      </c>
      <c r="H1282" s="30">
        <f t="shared" si="345"/>
        <v>0</v>
      </c>
      <c r="I1282" s="30">
        <f t="shared" ref="I1282:N1282" si="353">K591</f>
        <v>0</v>
      </c>
      <c r="J1282" s="30">
        <f t="shared" si="353"/>
        <v>0</v>
      </c>
      <c r="K1282" s="30">
        <f t="shared" si="353"/>
        <v>0</v>
      </c>
      <c r="L1282" s="30">
        <f t="shared" si="353"/>
        <v>315864</v>
      </c>
      <c r="M1282" s="30">
        <f t="shared" si="353"/>
        <v>0</v>
      </c>
      <c r="N1282" s="30">
        <f t="shared" si="353"/>
        <v>0</v>
      </c>
      <c r="O1282" s="30">
        <f t="shared" si="352"/>
        <v>651630</v>
      </c>
      <c r="P1282" s="10"/>
      <c r="Q1282" s="10"/>
      <c r="R1282" s="10"/>
      <c r="S1282" s="11"/>
      <c r="T1282" s="109"/>
      <c r="U1282" s="11"/>
      <c r="V1282" s="11"/>
      <c r="W1282" s="11"/>
      <c r="X1282" s="11"/>
      <c r="Y1282" s="11"/>
    </row>
    <row r="1283" spans="1:25" ht="19.5" customHeight="1">
      <c r="A1283" s="28">
        <v>1283</v>
      </c>
      <c r="B1283" s="10"/>
      <c r="C1283" s="58">
        <v>8510</v>
      </c>
      <c r="D1283" s="30" t="s">
        <v>244</v>
      </c>
      <c r="E1283" s="30">
        <f>J328</f>
        <v>15001</v>
      </c>
      <c r="F1283" s="29"/>
      <c r="G1283" s="30">
        <f t="shared" si="344"/>
        <v>0</v>
      </c>
      <c r="H1283" s="30">
        <f t="shared" si="345"/>
        <v>0</v>
      </c>
      <c r="I1283" s="30">
        <f t="shared" ref="I1283:N1283" si="354">K592</f>
        <v>0</v>
      </c>
      <c r="J1283" s="30">
        <f t="shared" si="354"/>
        <v>0</v>
      </c>
      <c r="K1283" s="30">
        <f t="shared" si="354"/>
        <v>0</v>
      </c>
      <c r="L1283" s="30">
        <f t="shared" si="354"/>
        <v>0</v>
      </c>
      <c r="M1283" s="30">
        <f t="shared" si="354"/>
        <v>0</v>
      </c>
      <c r="N1283" s="30">
        <f t="shared" si="354"/>
        <v>5780</v>
      </c>
      <c r="O1283" s="30">
        <f t="shared" si="352"/>
        <v>20781</v>
      </c>
      <c r="P1283" s="10"/>
      <c r="Q1283" s="10"/>
      <c r="R1283" s="10"/>
      <c r="S1283" s="11"/>
      <c r="T1283" s="109"/>
      <c r="U1283" s="11"/>
      <c r="V1283" s="11"/>
      <c r="W1283" s="11"/>
      <c r="X1283" s="11"/>
      <c r="Y1283" s="11"/>
    </row>
    <row r="1284" spans="1:25" ht="19.5" customHeight="1">
      <c r="A1284" s="28">
        <v>1284</v>
      </c>
      <c r="B1284" s="10"/>
      <c r="C1284" s="58">
        <v>8515</v>
      </c>
      <c r="D1284" s="30" t="s">
        <v>245</v>
      </c>
      <c r="E1284" s="30">
        <f>J336</f>
        <v>0</v>
      </c>
      <c r="F1284" s="30">
        <f t="shared" ref="F1284:F1295" si="355">J491</f>
        <v>0</v>
      </c>
      <c r="G1284" s="30">
        <f t="shared" si="344"/>
        <v>0</v>
      </c>
      <c r="H1284" s="30">
        <f t="shared" si="345"/>
        <v>0</v>
      </c>
      <c r="I1284" s="30">
        <f t="shared" ref="I1284:N1284" si="356">K593</f>
        <v>0</v>
      </c>
      <c r="J1284" s="30">
        <f t="shared" si="356"/>
        <v>0</v>
      </c>
      <c r="K1284" s="30">
        <f t="shared" si="356"/>
        <v>0</v>
      </c>
      <c r="L1284" s="30">
        <f t="shared" si="356"/>
        <v>0</v>
      </c>
      <c r="M1284" s="30">
        <f t="shared" si="356"/>
        <v>0</v>
      </c>
      <c r="N1284" s="30">
        <f t="shared" si="356"/>
        <v>0</v>
      </c>
      <c r="O1284" s="30">
        <f t="shared" ref="O1284:O1305" si="357">SUM(E1284:N1284)</f>
        <v>0</v>
      </c>
      <c r="P1284" s="10"/>
      <c r="Q1284" s="10"/>
      <c r="R1284" s="10"/>
      <c r="S1284" s="11"/>
      <c r="T1284" s="109"/>
      <c r="U1284" s="11"/>
      <c r="V1284" s="11"/>
      <c r="W1284" s="11"/>
      <c r="X1284" s="11"/>
      <c r="Y1284" s="11"/>
    </row>
    <row r="1285" spans="1:25" ht="19.5" customHeight="1">
      <c r="A1285" s="28">
        <v>1285</v>
      </c>
      <c r="B1285" s="10"/>
      <c r="C1285" s="58">
        <v>8520</v>
      </c>
      <c r="D1285" s="30" t="s">
        <v>135</v>
      </c>
      <c r="E1285" s="30">
        <f>J344</f>
        <v>904869</v>
      </c>
      <c r="F1285" s="30">
        <f t="shared" si="355"/>
        <v>0</v>
      </c>
      <c r="G1285" s="30">
        <f t="shared" si="344"/>
        <v>0</v>
      </c>
      <c r="H1285" s="30">
        <f t="shared" si="345"/>
        <v>0</v>
      </c>
      <c r="I1285" s="30">
        <f t="shared" ref="I1285:N1285" si="358">K594</f>
        <v>0</v>
      </c>
      <c r="J1285" s="30">
        <f t="shared" si="358"/>
        <v>0</v>
      </c>
      <c r="K1285" s="30">
        <f t="shared" si="358"/>
        <v>0</v>
      </c>
      <c r="L1285" s="30">
        <f t="shared" si="358"/>
        <v>0</v>
      </c>
      <c r="M1285" s="30">
        <f t="shared" si="358"/>
        <v>0</v>
      </c>
      <c r="N1285" s="30">
        <f t="shared" si="358"/>
        <v>0</v>
      </c>
      <c r="O1285" s="30">
        <f t="shared" si="357"/>
        <v>904869</v>
      </c>
      <c r="P1285" s="10"/>
      <c r="Q1285" s="10"/>
      <c r="R1285" s="10"/>
      <c r="S1285" s="11"/>
      <c r="T1285" s="109"/>
      <c r="U1285" s="11"/>
      <c r="V1285" s="11"/>
      <c r="W1285" s="11"/>
      <c r="X1285" s="11"/>
      <c r="Y1285" s="11"/>
    </row>
    <row r="1286" spans="1:25" ht="19.5" customHeight="1">
      <c r="A1286" s="28">
        <v>1286</v>
      </c>
      <c r="B1286" s="10"/>
      <c r="C1286" s="58">
        <v>8525</v>
      </c>
      <c r="D1286" s="30" t="s">
        <v>136</v>
      </c>
      <c r="E1286" s="30">
        <f>J349</f>
        <v>139810</v>
      </c>
      <c r="F1286" s="30">
        <f t="shared" si="355"/>
        <v>0</v>
      </c>
      <c r="G1286" s="30">
        <f t="shared" si="344"/>
        <v>0</v>
      </c>
      <c r="H1286" s="30">
        <f t="shared" si="345"/>
        <v>0</v>
      </c>
      <c r="I1286" s="30">
        <f t="shared" ref="I1286:N1286" si="359">K595</f>
        <v>0</v>
      </c>
      <c r="J1286" s="30">
        <f t="shared" si="359"/>
        <v>0</v>
      </c>
      <c r="K1286" s="30">
        <f t="shared" si="359"/>
        <v>0</v>
      </c>
      <c r="L1286" s="30">
        <f t="shared" si="359"/>
        <v>0</v>
      </c>
      <c r="M1286" s="30">
        <f t="shared" si="359"/>
        <v>0</v>
      </c>
      <c r="N1286" s="30">
        <f t="shared" si="359"/>
        <v>0</v>
      </c>
      <c r="O1286" s="30">
        <f t="shared" si="357"/>
        <v>139810</v>
      </c>
      <c r="P1286" s="10"/>
      <c r="Q1286" s="10"/>
      <c r="R1286" s="10"/>
      <c r="S1286" s="11"/>
      <c r="T1286" s="109"/>
      <c r="U1286" s="11"/>
      <c r="V1286" s="11"/>
      <c r="W1286" s="11"/>
      <c r="X1286" s="11"/>
      <c r="Y1286" s="11"/>
    </row>
    <row r="1287" spans="1:25" ht="19.5" customHeight="1">
      <c r="A1287" s="28">
        <v>1287</v>
      </c>
      <c r="B1287" s="10"/>
      <c r="C1287" s="58">
        <v>8530</v>
      </c>
      <c r="D1287" s="30" t="s">
        <v>137</v>
      </c>
      <c r="E1287" s="30">
        <f>J354</f>
        <v>273345</v>
      </c>
      <c r="F1287" s="30">
        <f t="shared" si="355"/>
        <v>0</v>
      </c>
      <c r="G1287" s="30">
        <f t="shared" si="344"/>
        <v>0</v>
      </c>
      <c r="H1287" s="30">
        <f t="shared" si="345"/>
        <v>0</v>
      </c>
      <c r="I1287" s="30">
        <f t="shared" ref="I1287:N1287" si="360">K596</f>
        <v>0</v>
      </c>
      <c r="J1287" s="30">
        <f t="shared" si="360"/>
        <v>0</v>
      </c>
      <c r="K1287" s="30">
        <f t="shared" si="360"/>
        <v>4264</v>
      </c>
      <c r="L1287" s="30">
        <f t="shared" si="360"/>
        <v>0</v>
      </c>
      <c r="M1287" s="30">
        <f t="shared" si="360"/>
        <v>0</v>
      </c>
      <c r="N1287" s="30">
        <f t="shared" si="360"/>
        <v>0</v>
      </c>
      <c r="O1287" s="30">
        <f t="shared" si="357"/>
        <v>277609</v>
      </c>
      <c r="P1287" s="10"/>
      <c r="Q1287" s="10"/>
      <c r="R1287" s="10"/>
      <c r="S1287" s="11"/>
      <c r="T1287" s="109"/>
      <c r="U1287" s="11"/>
      <c r="V1287" s="11"/>
      <c r="W1287" s="11"/>
      <c r="X1287" s="11"/>
      <c r="Y1287" s="11"/>
    </row>
    <row r="1288" spans="1:25" ht="19.5" customHeight="1">
      <c r="A1288" s="28">
        <v>1288</v>
      </c>
      <c r="B1288" s="10"/>
      <c r="C1288" s="58">
        <v>8535</v>
      </c>
      <c r="D1288" s="30" t="s">
        <v>138</v>
      </c>
      <c r="E1288" s="30">
        <f>J362</f>
        <v>23736</v>
      </c>
      <c r="F1288" s="30">
        <f t="shared" si="355"/>
        <v>113219</v>
      </c>
      <c r="G1288" s="30">
        <f t="shared" si="344"/>
        <v>0</v>
      </c>
      <c r="H1288" s="30">
        <f t="shared" si="345"/>
        <v>0</v>
      </c>
      <c r="I1288" s="30">
        <f t="shared" ref="I1288:N1288" si="361">K597</f>
        <v>0</v>
      </c>
      <c r="J1288" s="30">
        <f t="shared" si="361"/>
        <v>0</v>
      </c>
      <c r="K1288" s="30">
        <f t="shared" si="361"/>
        <v>0</v>
      </c>
      <c r="L1288" s="30">
        <f t="shared" si="361"/>
        <v>0</v>
      </c>
      <c r="M1288" s="30">
        <f t="shared" si="361"/>
        <v>0</v>
      </c>
      <c r="N1288" s="30">
        <f t="shared" si="361"/>
        <v>68259</v>
      </c>
      <c r="O1288" s="30">
        <f t="shared" si="357"/>
        <v>205214</v>
      </c>
      <c r="P1288" s="10"/>
      <c r="Q1288" s="10"/>
      <c r="R1288" s="10"/>
      <c r="S1288" s="11"/>
      <c r="T1288" s="109"/>
      <c r="U1288" s="11"/>
      <c r="V1288" s="11"/>
      <c r="W1288" s="11"/>
      <c r="X1288" s="11"/>
      <c r="Y1288" s="11"/>
    </row>
    <row r="1289" spans="1:25" ht="19.5" customHeight="1">
      <c r="A1289" s="28">
        <v>1289</v>
      </c>
      <c r="B1289" s="10"/>
      <c r="C1289" s="58">
        <v>8540</v>
      </c>
      <c r="D1289" s="30" t="s">
        <v>139</v>
      </c>
      <c r="E1289" s="30">
        <f>J370</f>
        <v>159935</v>
      </c>
      <c r="F1289" s="30">
        <f t="shared" si="355"/>
        <v>0</v>
      </c>
      <c r="G1289" s="30">
        <f t="shared" si="344"/>
        <v>0</v>
      </c>
      <c r="H1289" s="30">
        <f t="shared" si="345"/>
        <v>0</v>
      </c>
      <c r="I1289" s="30">
        <f t="shared" ref="I1289:N1289" si="362">K598</f>
        <v>0</v>
      </c>
      <c r="J1289" s="30">
        <f t="shared" si="362"/>
        <v>0</v>
      </c>
      <c r="K1289" s="30">
        <f t="shared" si="362"/>
        <v>8743</v>
      </c>
      <c r="L1289" s="30">
        <f t="shared" si="362"/>
        <v>0</v>
      </c>
      <c r="M1289" s="30">
        <f t="shared" si="362"/>
        <v>0</v>
      </c>
      <c r="N1289" s="30">
        <f t="shared" si="362"/>
        <v>0</v>
      </c>
      <c r="O1289" s="30">
        <f t="shared" si="357"/>
        <v>168678</v>
      </c>
      <c r="P1289" s="10"/>
      <c r="Q1289" s="10"/>
      <c r="R1289" s="10"/>
      <c r="S1289" s="11"/>
      <c r="T1289" s="109"/>
      <c r="U1289" s="11"/>
      <c r="V1289" s="11"/>
      <c r="W1289" s="11"/>
      <c r="X1289" s="11"/>
      <c r="Y1289" s="11"/>
    </row>
    <row r="1290" spans="1:25" ht="19.5" customHeight="1">
      <c r="A1290" s="28">
        <v>1290</v>
      </c>
      <c r="B1290" s="10"/>
      <c r="C1290" s="58">
        <v>8545</v>
      </c>
      <c r="D1290" s="30" t="s">
        <v>140</v>
      </c>
      <c r="E1290" s="30">
        <f>J375</f>
        <v>0</v>
      </c>
      <c r="F1290" s="30">
        <f t="shared" si="355"/>
        <v>0</v>
      </c>
      <c r="G1290" s="30">
        <f t="shared" si="344"/>
        <v>0</v>
      </c>
      <c r="H1290" s="30">
        <f t="shared" si="345"/>
        <v>0</v>
      </c>
      <c r="I1290" s="30">
        <f t="shared" ref="I1290:N1290" si="363">K599</f>
        <v>0</v>
      </c>
      <c r="J1290" s="30">
        <f t="shared" si="363"/>
        <v>0</v>
      </c>
      <c r="K1290" s="30">
        <f t="shared" si="363"/>
        <v>0</v>
      </c>
      <c r="L1290" s="30">
        <f t="shared" si="363"/>
        <v>0</v>
      </c>
      <c r="M1290" s="30">
        <f t="shared" si="363"/>
        <v>0</v>
      </c>
      <c r="N1290" s="30">
        <f t="shared" si="363"/>
        <v>0</v>
      </c>
      <c r="O1290" s="30">
        <f t="shared" si="357"/>
        <v>0</v>
      </c>
      <c r="P1290" s="10"/>
      <c r="Q1290" s="10"/>
      <c r="R1290" s="10"/>
      <c r="S1290" s="11"/>
      <c r="T1290" s="109"/>
      <c r="U1290" s="11"/>
      <c r="V1290" s="11"/>
      <c r="W1290" s="11"/>
      <c r="X1290" s="11"/>
      <c r="Y1290" s="11"/>
    </row>
    <row r="1291" spans="1:25" ht="19.5" customHeight="1">
      <c r="A1291" s="28">
        <v>1291</v>
      </c>
      <c r="B1291" s="10"/>
      <c r="C1291" s="58">
        <v>8550</v>
      </c>
      <c r="D1291" s="30" t="s">
        <v>141</v>
      </c>
      <c r="E1291" s="133">
        <f>J383</f>
        <v>51189</v>
      </c>
      <c r="F1291" s="30">
        <f t="shared" si="355"/>
        <v>0</v>
      </c>
      <c r="G1291" s="30">
        <f t="shared" si="344"/>
        <v>0</v>
      </c>
      <c r="H1291" s="30">
        <f t="shared" si="345"/>
        <v>0</v>
      </c>
      <c r="I1291" s="30">
        <f t="shared" ref="I1291:N1291" si="364">K600</f>
        <v>0</v>
      </c>
      <c r="J1291" s="30">
        <f t="shared" si="364"/>
        <v>0</v>
      </c>
      <c r="K1291" s="30">
        <f t="shared" si="364"/>
        <v>8500</v>
      </c>
      <c r="L1291" s="30">
        <f t="shared" si="364"/>
        <v>0</v>
      </c>
      <c r="M1291" s="30">
        <f t="shared" si="364"/>
        <v>0</v>
      </c>
      <c r="N1291" s="30">
        <f t="shared" si="364"/>
        <v>0</v>
      </c>
      <c r="O1291" s="30">
        <f t="shared" si="357"/>
        <v>59689</v>
      </c>
      <c r="P1291" s="10"/>
      <c r="Q1291" s="10"/>
      <c r="R1291" s="10"/>
      <c r="S1291" s="11"/>
      <c r="T1291" s="109"/>
      <c r="U1291" s="11"/>
      <c r="V1291" s="11"/>
      <c r="W1291" s="11"/>
      <c r="X1291" s="11"/>
      <c r="Y1291" s="11"/>
    </row>
    <row r="1292" spans="1:25" ht="19.5" customHeight="1">
      <c r="A1292" s="28">
        <v>1292</v>
      </c>
      <c r="B1292" s="10"/>
      <c r="C1292" s="58">
        <v>8555</v>
      </c>
      <c r="D1292" s="30" t="s">
        <v>246</v>
      </c>
      <c r="E1292" s="30">
        <f>J388</f>
        <v>0</v>
      </c>
      <c r="F1292" s="30">
        <f t="shared" si="355"/>
        <v>70000</v>
      </c>
      <c r="G1292" s="30">
        <f t="shared" si="344"/>
        <v>0</v>
      </c>
      <c r="H1292" s="30">
        <f t="shared" si="345"/>
        <v>0</v>
      </c>
      <c r="I1292" s="30">
        <f t="shared" ref="I1292:N1292" si="365">K601</f>
        <v>0</v>
      </c>
      <c r="J1292" s="30">
        <f t="shared" si="365"/>
        <v>0</v>
      </c>
      <c r="K1292" s="30">
        <f t="shared" si="365"/>
        <v>0</v>
      </c>
      <c r="L1292" s="30">
        <f t="shared" si="365"/>
        <v>0</v>
      </c>
      <c r="M1292" s="30">
        <f t="shared" si="365"/>
        <v>0</v>
      </c>
      <c r="N1292" s="30">
        <f t="shared" si="365"/>
        <v>0</v>
      </c>
      <c r="O1292" s="30">
        <f t="shared" si="357"/>
        <v>70000</v>
      </c>
      <c r="P1292" s="10"/>
      <c r="Q1292" s="10"/>
      <c r="R1292" s="10"/>
      <c r="S1292" s="11"/>
      <c r="T1292" s="11"/>
      <c r="U1292" s="11"/>
      <c r="V1292" s="11"/>
      <c r="W1292" s="11"/>
      <c r="X1292" s="11"/>
      <c r="Y1292" s="11"/>
    </row>
    <row r="1293" spans="1:25" ht="19.5" customHeight="1">
      <c r="A1293" s="28">
        <v>1293</v>
      </c>
      <c r="B1293" s="10"/>
      <c r="C1293" s="58">
        <v>8560</v>
      </c>
      <c r="D1293" s="30" t="s">
        <v>143</v>
      </c>
      <c r="E1293" s="30">
        <f>J393</f>
        <v>0</v>
      </c>
      <c r="F1293" s="30">
        <f t="shared" si="355"/>
        <v>0</v>
      </c>
      <c r="G1293" s="30">
        <f t="shared" si="344"/>
        <v>0</v>
      </c>
      <c r="H1293" s="30">
        <f t="shared" si="345"/>
        <v>0</v>
      </c>
      <c r="I1293" s="30">
        <f t="shared" ref="I1293:N1293" si="366">K602</f>
        <v>0</v>
      </c>
      <c r="J1293" s="30">
        <f t="shared" si="366"/>
        <v>0</v>
      </c>
      <c r="K1293" s="30">
        <f t="shared" si="366"/>
        <v>0</v>
      </c>
      <c r="L1293" s="30">
        <f t="shared" si="366"/>
        <v>0</v>
      </c>
      <c r="M1293" s="30">
        <f t="shared" si="366"/>
        <v>0</v>
      </c>
      <c r="N1293" s="30">
        <f t="shared" si="366"/>
        <v>0</v>
      </c>
      <c r="O1293" s="30">
        <f t="shared" si="357"/>
        <v>0</v>
      </c>
      <c r="P1293" s="10"/>
      <c r="Q1293" s="10"/>
      <c r="R1293" s="10"/>
      <c r="S1293" s="11"/>
      <c r="T1293" s="11"/>
      <c r="U1293" s="11"/>
      <c r="V1293" s="11"/>
      <c r="W1293" s="11"/>
      <c r="X1293" s="11"/>
      <c r="Y1293" s="11"/>
    </row>
    <row r="1294" spans="1:25" ht="19.5" customHeight="1">
      <c r="A1294" s="28">
        <v>1294</v>
      </c>
      <c r="B1294" s="10"/>
      <c r="C1294" s="58">
        <v>8565</v>
      </c>
      <c r="D1294" s="30" t="s">
        <v>144</v>
      </c>
      <c r="E1294" s="30">
        <f>J398</f>
        <v>37958</v>
      </c>
      <c r="F1294" s="30">
        <f t="shared" si="355"/>
        <v>0</v>
      </c>
      <c r="G1294" s="30">
        <f t="shared" si="344"/>
        <v>0</v>
      </c>
      <c r="H1294" s="30">
        <f t="shared" si="345"/>
        <v>0</v>
      </c>
      <c r="I1294" s="30">
        <f t="shared" ref="I1294:N1294" si="367">K603</f>
        <v>0</v>
      </c>
      <c r="J1294" s="30">
        <f t="shared" si="367"/>
        <v>0</v>
      </c>
      <c r="K1294" s="30">
        <f t="shared" si="367"/>
        <v>0</v>
      </c>
      <c r="L1294" s="30">
        <f t="shared" si="367"/>
        <v>0</v>
      </c>
      <c r="M1294" s="30">
        <f t="shared" si="367"/>
        <v>0</v>
      </c>
      <c r="N1294" s="30">
        <f t="shared" si="367"/>
        <v>0</v>
      </c>
      <c r="O1294" s="30">
        <f t="shared" si="357"/>
        <v>37958</v>
      </c>
      <c r="P1294" s="10"/>
      <c r="Q1294" s="10"/>
      <c r="R1294" s="10"/>
      <c r="S1294" s="11"/>
      <c r="T1294" s="11"/>
      <c r="U1294" s="11"/>
      <c r="V1294" s="11"/>
      <c r="W1294" s="11"/>
      <c r="X1294" s="11"/>
      <c r="Y1294" s="11"/>
    </row>
    <row r="1295" spans="1:25" ht="19.5" customHeight="1">
      <c r="A1295" s="28">
        <v>1295</v>
      </c>
      <c r="B1295" s="10"/>
      <c r="C1295" s="58">
        <v>8570</v>
      </c>
      <c r="D1295" s="30" t="s">
        <v>145</v>
      </c>
      <c r="E1295" s="30">
        <f>J400</f>
        <v>0</v>
      </c>
      <c r="F1295" s="30">
        <f t="shared" si="355"/>
        <v>604164</v>
      </c>
      <c r="G1295" s="30">
        <f t="shared" si="344"/>
        <v>42628</v>
      </c>
      <c r="H1295" s="30">
        <f t="shared" si="345"/>
        <v>0</v>
      </c>
      <c r="I1295" s="30">
        <f t="shared" ref="I1295:N1295" si="368">K604</f>
        <v>0</v>
      </c>
      <c r="J1295" s="30">
        <f t="shared" si="368"/>
        <v>0</v>
      </c>
      <c r="K1295" s="30">
        <f t="shared" si="368"/>
        <v>0</v>
      </c>
      <c r="L1295" s="30">
        <f t="shared" si="368"/>
        <v>0</v>
      </c>
      <c r="M1295" s="30">
        <f t="shared" si="368"/>
        <v>0</v>
      </c>
      <c r="N1295" s="30">
        <f t="shared" si="368"/>
        <v>0</v>
      </c>
      <c r="O1295" s="30">
        <f t="shared" si="357"/>
        <v>646792</v>
      </c>
      <c r="P1295" s="10"/>
      <c r="Q1295" s="10"/>
      <c r="R1295" s="10"/>
      <c r="S1295" s="11"/>
      <c r="T1295" s="11"/>
      <c r="U1295" s="11"/>
      <c r="V1295" s="11"/>
      <c r="W1295" s="11"/>
      <c r="X1295" s="11"/>
      <c r="Y1295" s="11"/>
    </row>
    <row r="1296" spans="1:25" ht="19.5" customHeight="1">
      <c r="A1296" s="28">
        <v>1296</v>
      </c>
      <c r="B1296" s="71"/>
      <c r="C1296" s="58">
        <v>8572</v>
      </c>
      <c r="D1296" s="30" t="s">
        <v>146</v>
      </c>
      <c r="E1296" s="30">
        <f>J406</f>
        <v>37611</v>
      </c>
      <c r="F1296" s="30">
        <f t="shared" ref="F1296:F1305" si="369">J508</f>
        <v>0</v>
      </c>
      <c r="G1296" s="30">
        <f t="shared" si="344"/>
        <v>0</v>
      </c>
      <c r="H1296" s="30">
        <f t="shared" si="345"/>
        <v>0</v>
      </c>
      <c r="I1296" s="30">
        <f t="shared" ref="I1296:N1296" si="370">K605</f>
        <v>0</v>
      </c>
      <c r="J1296" s="30">
        <f t="shared" si="370"/>
        <v>0</v>
      </c>
      <c r="K1296" s="30">
        <f t="shared" si="370"/>
        <v>0</v>
      </c>
      <c r="L1296" s="30">
        <f t="shared" si="370"/>
        <v>0</v>
      </c>
      <c r="M1296" s="30">
        <f t="shared" si="370"/>
        <v>0</v>
      </c>
      <c r="N1296" s="30">
        <f t="shared" si="370"/>
        <v>0</v>
      </c>
      <c r="O1296" s="30">
        <f t="shared" si="357"/>
        <v>37611</v>
      </c>
      <c r="P1296" s="10"/>
      <c r="Q1296" s="10"/>
      <c r="R1296" s="10"/>
      <c r="S1296" s="11"/>
      <c r="T1296" s="11"/>
      <c r="U1296" s="11"/>
      <c r="V1296" s="11"/>
      <c r="W1296" s="11"/>
      <c r="X1296" s="11"/>
      <c r="Y1296" s="11"/>
    </row>
    <row r="1297" spans="1:25" ht="19.5" customHeight="1">
      <c r="A1297" s="28">
        <v>1297</v>
      </c>
      <c r="B1297" s="10"/>
      <c r="C1297" s="58">
        <v>8575</v>
      </c>
      <c r="D1297" s="30" t="s">
        <v>148</v>
      </c>
      <c r="E1297" s="30">
        <f t="shared" ref="E1297:E1299" si="371">J408</f>
        <v>3041337</v>
      </c>
      <c r="F1297" s="30">
        <f t="shared" si="369"/>
        <v>245535</v>
      </c>
      <c r="G1297" s="30">
        <f t="shared" si="344"/>
        <v>16994</v>
      </c>
      <c r="H1297" s="30">
        <f t="shared" si="345"/>
        <v>0</v>
      </c>
      <c r="I1297" s="30">
        <f t="shared" ref="I1297:N1297" si="372">K606</f>
        <v>0</v>
      </c>
      <c r="J1297" s="30">
        <f t="shared" si="372"/>
        <v>0</v>
      </c>
      <c r="K1297" s="30">
        <f t="shared" si="372"/>
        <v>93151</v>
      </c>
      <c r="L1297" s="30">
        <f t="shared" si="372"/>
        <v>0</v>
      </c>
      <c r="M1297" s="30">
        <f t="shared" si="372"/>
        <v>95633</v>
      </c>
      <c r="N1297" s="30">
        <f t="shared" si="372"/>
        <v>47096</v>
      </c>
      <c r="O1297" s="30">
        <f t="shared" si="357"/>
        <v>3539746</v>
      </c>
      <c r="P1297" s="10"/>
      <c r="Q1297" s="10"/>
      <c r="R1297" s="10"/>
      <c r="S1297" s="11"/>
      <c r="T1297" s="11"/>
      <c r="U1297" s="11"/>
      <c r="V1297" s="11"/>
      <c r="W1297" s="11"/>
      <c r="X1297" s="11"/>
      <c r="Y1297" s="11"/>
    </row>
    <row r="1298" spans="1:25" ht="19.5" customHeight="1">
      <c r="A1298" s="28">
        <v>1298</v>
      </c>
      <c r="B1298" s="10"/>
      <c r="C1298" s="58">
        <v>8580</v>
      </c>
      <c r="D1298" s="30" t="s">
        <v>149</v>
      </c>
      <c r="E1298" s="30">
        <f t="shared" si="371"/>
        <v>0</v>
      </c>
      <c r="F1298" s="30">
        <f t="shared" si="369"/>
        <v>1217758</v>
      </c>
      <c r="G1298" s="30">
        <f t="shared" si="344"/>
        <v>0</v>
      </c>
      <c r="H1298" s="30">
        <f t="shared" si="345"/>
        <v>0</v>
      </c>
      <c r="I1298" s="30">
        <f t="shared" ref="I1298:N1298" si="373">K607</f>
        <v>0</v>
      </c>
      <c r="J1298" s="30">
        <f t="shared" si="373"/>
        <v>0</v>
      </c>
      <c r="K1298" s="30">
        <f t="shared" si="373"/>
        <v>0</v>
      </c>
      <c r="L1298" s="30">
        <f t="shared" si="373"/>
        <v>0</v>
      </c>
      <c r="M1298" s="30">
        <f t="shared" si="373"/>
        <v>0</v>
      </c>
      <c r="N1298" s="30">
        <f t="shared" si="373"/>
        <v>0</v>
      </c>
      <c r="O1298" s="30">
        <f t="shared" si="357"/>
        <v>1217758</v>
      </c>
      <c r="P1298" s="10"/>
      <c r="Q1298" s="10"/>
      <c r="R1298" s="10"/>
      <c r="S1298" s="11"/>
      <c r="T1298" s="11"/>
      <c r="U1298" s="11"/>
      <c r="V1298" s="11"/>
      <c r="W1298" s="11"/>
      <c r="X1298" s="11"/>
      <c r="Y1298" s="11"/>
    </row>
    <row r="1299" spans="1:25" ht="19.5" customHeight="1">
      <c r="A1299" s="28">
        <v>1299</v>
      </c>
      <c r="B1299" s="10"/>
      <c r="C1299" s="58">
        <v>8585</v>
      </c>
      <c r="D1299" s="30" t="s">
        <v>195</v>
      </c>
      <c r="E1299" s="30">
        <f t="shared" si="371"/>
        <v>0</v>
      </c>
      <c r="F1299" s="30">
        <f t="shared" si="369"/>
        <v>153163</v>
      </c>
      <c r="G1299" s="30">
        <f t="shared" si="344"/>
        <v>0</v>
      </c>
      <c r="H1299" s="30">
        <f t="shared" si="345"/>
        <v>0</v>
      </c>
      <c r="I1299" s="30">
        <f t="shared" ref="I1299:N1299" si="374">K608</f>
        <v>0</v>
      </c>
      <c r="J1299" s="30">
        <f t="shared" si="374"/>
        <v>0</v>
      </c>
      <c r="K1299" s="30">
        <f t="shared" si="374"/>
        <v>0</v>
      </c>
      <c r="L1299" s="30">
        <f t="shared" si="374"/>
        <v>0</v>
      </c>
      <c r="M1299" s="30">
        <f t="shared" si="374"/>
        <v>0</v>
      </c>
      <c r="N1299" s="30">
        <f t="shared" si="374"/>
        <v>0</v>
      </c>
      <c r="O1299" s="30">
        <f t="shared" si="357"/>
        <v>153163</v>
      </c>
      <c r="P1299" s="10"/>
      <c r="Q1299" s="10"/>
      <c r="R1299" s="10"/>
      <c r="S1299" s="11"/>
      <c r="T1299" s="11"/>
      <c r="U1299" s="11"/>
      <c r="V1299" s="11"/>
      <c r="W1299" s="11"/>
      <c r="X1299" s="11"/>
      <c r="Y1299" s="11"/>
    </row>
    <row r="1300" spans="1:25" ht="19.5" customHeight="1">
      <c r="A1300" s="28">
        <v>1300</v>
      </c>
      <c r="B1300" s="10"/>
      <c r="C1300" s="58">
        <v>8590</v>
      </c>
      <c r="D1300" s="30" t="s">
        <v>247</v>
      </c>
      <c r="E1300" s="30">
        <f t="shared" ref="E1300:E1305" si="375">J413</f>
        <v>0</v>
      </c>
      <c r="F1300" s="30">
        <f t="shared" si="369"/>
        <v>0</v>
      </c>
      <c r="G1300" s="30">
        <f t="shared" si="344"/>
        <v>0</v>
      </c>
      <c r="H1300" s="30">
        <f t="shared" si="345"/>
        <v>0</v>
      </c>
      <c r="I1300" s="30">
        <f t="shared" ref="I1300:N1300" si="376">K609</f>
        <v>0</v>
      </c>
      <c r="J1300" s="30">
        <f t="shared" si="376"/>
        <v>0</v>
      </c>
      <c r="K1300" s="30">
        <f t="shared" si="376"/>
        <v>0</v>
      </c>
      <c r="L1300" s="30">
        <f t="shared" si="376"/>
        <v>0</v>
      </c>
      <c r="M1300" s="30">
        <f t="shared" si="376"/>
        <v>0</v>
      </c>
      <c r="N1300" s="30">
        <f t="shared" si="376"/>
        <v>0</v>
      </c>
      <c r="O1300" s="30">
        <f t="shared" si="357"/>
        <v>0</v>
      </c>
      <c r="P1300" s="10"/>
      <c r="Q1300" s="10"/>
      <c r="R1300" s="10"/>
      <c r="S1300" s="11"/>
      <c r="T1300" s="11"/>
      <c r="U1300" s="11"/>
      <c r="V1300" s="11"/>
      <c r="W1300" s="11"/>
      <c r="X1300" s="11"/>
      <c r="Y1300" s="11"/>
    </row>
    <row r="1301" spans="1:25" ht="19.5" customHeight="1">
      <c r="A1301" s="28">
        <v>1301</v>
      </c>
      <c r="B1301" s="10"/>
      <c r="C1301" s="58">
        <v>8595</v>
      </c>
      <c r="D1301" s="30" t="s">
        <v>248</v>
      </c>
      <c r="E1301" s="30">
        <f t="shared" si="375"/>
        <v>0</v>
      </c>
      <c r="F1301" s="30">
        <f t="shared" si="369"/>
        <v>0</v>
      </c>
      <c r="G1301" s="30">
        <f t="shared" si="344"/>
        <v>0</v>
      </c>
      <c r="H1301" s="30">
        <f t="shared" si="345"/>
        <v>0</v>
      </c>
      <c r="I1301" s="30">
        <f t="shared" ref="I1301:N1301" si="377">K610</f>
        <v>0</v>
      </c>
      <c r="J1301" s="30">
        <f t="shared" si="377"/>
        <v>0</v>
      </c>
      <c r="K1301" s="30">
        <f t="shared" si="377"/>
        <v>0</v>
      </c>
      <c r="L1301" s="30">
        <f t="shared" si="377"/>
        <v>0</v>
      </c>
      <c r="M1301" s="30">
        <f t="shared" si="377"/>
        <v>0</v>
      </c>
      <c r="N1301" s="30">
        <f t="shared" si="377"/>
        <v>0</v>
      </c>
      <c r="O1301" s="30">
        <f t="shared" si="357"/>
        <v>0</v>
      </c>
      <c r="P1301" s="10"/>
      <c r="Q1301" s="10"/>
      <c r="R1301" s="10"/>
      <c r="S1301" s="11"/>
      <c r="T1301" s="11"/>
      <c r="U1301" s="11"/>
      <c r="V1301" s="11"/>
      <c r="W1301" s="11"/>
      <c r="X1301" s="11"/>
      <c r="Y1301" s="11"/>
    </row>
    <row r="1302" spans="1:25" ht="19.5" customHeight="1">
      <c r="A1302" s="28">
        <v>1302</v>
      </c>
      <c r="B1302" s="10"/>
      <c r="C1302" s="58">
        <v>8600</v>
      </c>
      <c r="D1302" s="30" t="s">
        <v>249</v>
      </c>
      <c r="E1302" s="30">
        <f t="shared" si="375"/>
        <v>0</v>
      </c>
      <c r="F1302" s="30">
        <f t="shared" si="369"/>
        <v>0</v>
      </c>
      <c r="G1302" s="30">
        <f t="shared" si="344"/>
        <v>0</v>
      </c>
      <c r="H1302" s="30">
        <f t="shared" si="345"/>
        <v>0</v>
      </c>
      <c r="I1302" s="30">
        <f t="shared" ref="I1302:N1302" si="378">K611</f>
        <v>0</v>
      </c>
      <c r="J1302" s="30">
        <f t="shared" si="378"/>
        <v>0</v>
      </c>
      <c r="K1302" s="30">
        <f t="shared" si="378"/>
        <v>0</v>
      </c>
      <c r="L1302" s="30">
        <f t="shared" si="378"/>
        <v>0</v>
      </c>
      <c r="M1302" s="30">
        <f t="shared" si="378"/>
        <v>0</v>
      </c>
      <c r="N1302" s="30">
        <f t="shared" si="378"/>
        <v>0</v>
      </c>
      <c r="O1302" s="30">
        <f t="shared" si="357"/>
        <v>0</v>
      </c>
      <c r="P1302" s="10"/>
      <c r="Q1302" s="10"/>
      <c r="R1302" s="10"/>
      <c r="S1302" s="11"/>
      <c r="T1302" s="11"/>
      <c r="U1302" s="11"/>
      <c r="V1302" s="11"/>
      <c r="W1302" s="11"/>
      <c r="X1302" s="11"/>
      <c r="Y1302" s="11"/>
    </row>
    <row r="1303" spans="1:25" ht="19.5" customHeight="1">
      <c r="A1303" s="28">
        <v>1303</v>
      </c>
      <c r="B1303" s="10"/>
      <c r="C1303" s="58">
        <v>8605</v>
      </c>
      <c r="D1303" s="395" t="s">
        <v>250</v>
      </c>
      <c r="E1303" s="30">
        <f t="shared" si="375"/>
        <v>0</v>
      </c>
      <c r="F1303" s="30">
        <f t="shared" si="369"/>
        <v>0</v>
      </c>
      <c r="G1303" s="30">
        <f t="shared" si="344"/>
        <v>0</v>
      </c>
      <c r="H1303" s="30">
        <f t="shared" si="345"/>
        <v>0</v>
      </c>
      <c r="I1303" s="30">
        <f t="shared" ref="I1303:N1303" si="379">K612</f>
        <v>0</v>
      </c>
      <c r="J1303" s="30">
        <f t="shared" si="379"/>
        <v>0</v>
      </c>
      <c r="K1303" s="30">
        <f t="shared" si="379"/>
        <v>0</v>
      </c>
      <c r="L1303" s="30">
        <f t="shared" si="379"/>
        <v>0</v>
      </c>
      <c r="M1303" s="30">
        <f t="shared" si="379"/>
        <v>0</v>
      </c>
      <c r="N1303" s="30">
        <f t="shared" si="379"/>
        <v>0</v>
      </c>
      <c r="O1303" s="30">
        <f t="shared" si="357"/>
        <v>0</v>
      </c>
      <c r="P1303" s="10"/>
      <c r="Q1303" s="10"/>
      <c r="R1303" s="11"/>
      <c r="S1303" s="11"/>
      <c r="T1303" s="11"/>
      <c r="U1303" s="11"/>
      <c r="V1303" s="11"/>
      <c r="W1303" s="11"/>
      <c r="X1303" s="11"/>
      <c r="Y1303" s="11"/>
    </row>
    <row r="1304" spans="1:25" ht="19.5" customHeight="1">
      <c r="A1304" s="28">
        <v>1304</v>
      </c>
      <c r="B1304" s="10"/>
      <c r="C1304" s="58">
        <v>8610</v>
      </c>
      <c r="D1304" s="30" t="s">
        <v>156</v>
      </c>
      <c r="E1304" s="30">
        <f t="shared" si="375"/>
        <v>0</v>
      </c>
      <c r="F1304" s="30">
        <f t="shared" si="369"/>
        <v>0</v>
      </c>
      <c r="G1304" s="30">
        <f t="shared" si="344"/>
        <v>0</v>
      </c>
      <c r="H1304" s="30">
        <f t="shared" si="345"/>
        <v>0</v>
      </c>
      <c r="I1304" s="30">
        <f t="shared" ref="I1304:N1304" si="380">K613</f>
        <v>0</v>
      </c>
      <c r="J1304" s="30">
        <f t="shared" si="380"/>
        <v>0</v>
      </c>
      <c r="K1304" s="30">
        <f t="shared" si="380"/>
        <v>0</v>
      </c>
      <c r="L1304" s="30">
        <f t="shared" si="380"/>
        <v>0</v>
      </c>
      <c r="M1304" s="30">
        <f t="shared" si="380"/>
        <v>0</v>
      </c>
      <c r="N1304" s="30">
        <f t="shared" si="380"/>
        <v>0</v>
      </c>
      <c r="O1304" s="30">
        <f t="shared" si="357"/>
        <v>0</v>
      </c>
      <c r="P1304" s="10"/>
      <c r="Q1304" s="10"/>
      <c r="R1304" s="11"/>
      <c r="S1304" s="11"/>
      <c r="T1304" s="11"/>
      <c r="U1304" s="11"/>
      <c r="V1304" s="11"/>
      <c r="W1304" s="11"/>
      <c r="X1304" s="11"/>
      <c r="Y1304" s="11"/>
    </row>
    <row r="1305" spans="1:25" ht="19.5" customHeight="1">
      <c r="A1305" s="28">
        <v>1305</v>
      </c>
      <c r="B1305" s="73"/>
      <c r="C1305" s="58">
        <v>8612</v>
      </c>
      <c r="D1305" s="30" t="s">
        <v>157</v>
      </c>
      <c r="E1305" s="30">
        <f t="shared" si="375"/>
        <v>0</v>
      </c>
      <c r="F1305" s="30">
        <f t="shared" si="369"/>
        <v>0</v>
      </c>
      <c r="G1305" s="30">
        <f t="shared" si="344"/>
        <v>0</v>
      </c>
      <c r="H1305" s="30">
        <f t="shared" si="345"/>
        <v>0</v>
      </c>
      <c r="I1305" s="30">
        <f t="shared" ref="I1305:N1305" si="381">K614</f>
        <v>0</v>
      </c>
      <c r="J1305" s="30">
        <f t="shared" si="381"/>
        <v>0</v>
      </c>
      <c r="K1305" s="30">
        <f t="shared" si="381"/>
        <v>0</v>
      </c>
      <c r="L1305" s="30">
        <f t="shared" si="381"/>
        <v>0</v>
      </c>
      <c r="M1305" s="30">
        <f t="shared" si="381"/>
        <v>0</v>
      </c>
      <c r="N1305" s="30">
        <f t="shared" si="381"/>
        <v>0</v>
      </c>
      <c r="O1305" s="30">
        <f t="shared" si="357"/>
        <v>0</v>
      </c>
      <c r="P1305" s="10"/>
      <c r="Q1305" s="10"/>
      <c r="R1305" s="11"/>
      <c r="S1305" s="11"/>
      <c r="T1305" s="11"/>
      <c r="U1305" s="11"/>
      <c r="V1305" s="11"/>
      <c r="W1305" s="11"/>
      <c r="X1305" s="11"/>
      <c r="Y1305" s="11"/>
    </row>
    <row r="1306" spans="1:25" ht="19.5" customHeight="1">
      <c r="A1306" s="28">
        <v>1306</v>
      </c>
      <c r="B1306" s="10"/>
      <c r="C1306" s="58">
        <v>8615</v>
      </c>
      <c r="D1306" s="30" t="s">
        <v>251</v>
      </c>
      <c r="E1306" s="54"/>
      <c r="F1306" s="54"/>
      <c r="G1306" s="30">
        <f t="shared" si="344"/>
        <v>0</v>
      </c>
      <c r="H1306" s="30">
        <f t="shared" si="345"/>
        <v>0</v>
      </c>
      <c r="I1306" s="54"/>
      <c r="J1306" s="30">
        <f t="shared" ref="J1306:N1306" si="382">L615</f>
        <v>0</v>
      </c>
      <c r="K1306" s="30">
        <f t="shared" si="382"/>
        <v>0</v>
      </c>
      <c r="L1306" s="30">
        <f t="shared" si="382"/>
        <v>0</v>
      </c>
      <c r="M1306" s="30">
        <f t="shared" si="382"/>
        <v>0</v>
      </c>
      <c r="N1306" s="30">
        <f t="shared" si="382"/>
        <v>0</v>
      </c>
      <c r="O1306" s="30">
        <f>SUM(G1306:N1306)</f>
        <v>0</v>
      </c>
      <c r="P1306" s="10"/>
      <c r="Q1306" s="10"/>
      <c r="R1306" s="11"/>
      <c r="S1306" s="11"/>
      <c r="T1306" s="11"/>
      <c r="U1306" s="11"/>
      <c r="V1306" s="11"/>
      <c r="W1306" s="11"/>
      <c r="X1306" s="11"/>
      <c r="Y1306" s="11"/>
    </row>
    <row r="1307" spans="1:25" ht="19.5" customHeight="1">
      <c r="A1307" s="28">
        <v>1307</v>
      </c>
      <c r="B1307" s="10"/>
      <c r="C1307" s="58">
        <v>8620</v>
      </c>
      <c r="D1307" s="30" t="s">
        <v>158</v>
      </c>
      <c r="E1307" s="30">
        <f>J427</f>
        <v>0</v>
      </c>
      <c r="F1307" s="54"/>
      <c r="G1307" s="30">
        <f t="shared" si="344"/>
        <v>0</v>
      </c>
      <c r="H1307" s="30">
        <f t="shared" si="345"/>
        <v>71142</v>
      </c>
      <c r="I1307" s="54"/>
      <c r="J1307" s="30">
        <f t="shared" ref="J1307:N1307" si="383">L616</f>
        <v>0</v>
      </c>
      <c r="K1307" s="30">
        <f t="shared" si="383"/>
        <v>0</v>
      </c>
      <c r="L1307" s="30">
        <f t="shared" si="383"/>
        <v>0</v>
      </c>
      <c r="M1307" s="30">
        <f t="shared" si="383"/>
        <v>0</v>
      </c>
      <c r="N1307" s="30">
        <f t="shared" si="383"/>
        <v>0</v>
      </c>
      <c r="O1307" s="30">
        <f t="shared" ref="O1307:O1308" si="384">SUM(E1307,G1307:N1307)</f>
        <v>71142</v>
      </c>
      <c r="P1307" s="10"/>
      <c r="Q1307" s="10"/>
      <c r="R1307" s="11"/>
      <c r="S1307" s="11"/>
      <c r="T1307" s="11"/>
      <c r="U1307" s="11"/>
      <c r="V1307" s="11"/>
      <c r="W1307" s="11"/>
      <c r="X1307" s="11"/>
      <c r="Y1307" s="11"/>
    </row>
    <row r="1308" spans="1:25" ht="19.5" customHeight="1">
      <c r="A1308" s="28">
        <v>1308</v>
      </c>
      <c r="B1308" s="10"/>
      <c r="C1308" s="58">
        <v>8625</v>
      </c>
      <c r="D1308" s="30" t="s">
        <v>253</v>
      </c>
      <c r="E1308" s="30">
        <f>J435</f>
        <v>0</v>
      </c>
      <c r="F1308" s="54"/>
      <c r="G1308" s="30">
        <f t="shared" si="344"/>
        <v>0</v>
      </c>
      <c r="H1308" s="30">
        <f t="shared" si="345"/>
        <v>0</v>
      </c>
      <c r="I1308" s="54"/>
      <c r="J1308" s="30">
        <f t="shared" ref="J1308:N1308" si="385">L617</f>
        <v>0</v>
      </c>
      <c r="K1308" s="30">
        <f t="shared" si="385"/>
        <v>0</v>
      </c>
      <c r="L1308" s="30">
        <f t="shared" si="385"/>
        <v>0</v>
      </c>
      <c r="M1308" s="30">
        <f t="shared" si="385"/>
        <v>0</v>
      </c>
      <c r="N1308" s="30">
        <f t="shared" si="385"/>
        <v>0</v>
      </c>
      <c r="O1308" s="30">
        <f t="shared" si="384"/>
        <v>0</v>
      </c>
      <c r="P1308" s="10"/>
      <c r="Q1308" s="10"/>
      <c r="R1308" s="11"/>
      <c r="S1308" s="11"/>
      <c r="T1308" s="11"/>
      <c r="U1308" s="11"/>
      <c r="V1308" s="11"/>
      <c r="W1308" s="11"/>
      <c r="X1308" s="11"/>
      <c r="Y1308" s="11"/>
    </row>
    <row r="1309" spans="1:25" ht="19.5" customHeight="1">
      <c r="A1309" s="28">
        <v>1309</v>
      </c>
      <c r="B1309" s="10"/>
      <c r="C1309" s="58">
        <v>8630</v>
      </c>
      <c r="D1309" s="30" t="s">
        <v>254</v>
      </c>
      <c r="E1309" s="30">
        <f>J443</f>
        <v>0</v>
      </c>
      <c r="F1309" s="30">
        <f t="shared" ref="F1309:F1317" si="386">J518</f>
        <v>0</v>
      </c>
      <c r="G1309" s="30">
        <f t="shared" si="344"/>
        <v>0</v>
      </c>
      <c r="H1309" s="30">
        <f t="shared" si="345"/>
        <v>0</v>
      </c>
      <c r="I1309" s="54"/>
      <c r="J1309" s="30">
        <f t="shared" ref="J1309:N1309" si="387">L618</f>
        <v>0</v>
      </c>
      <c r="K1309" s="30">
        <f t="shared" si="387"/>
        <v>0</v>
      </c>
      <c r="L1309" s="30">
        <f t="shared" si="387"/>
        <v>0</v>
      </c>
      <c r="M1309" s="30">
        <f t="shared" si="387"/>
        <v>0</v>
      </c>
      <c r="N1309" s="30">
        <f t="shared" si="387"/>
        <v>0</v>
      </c>
      <c r="O1309" s="30">
        <f t="shared" ref="O1309:O1310" si="388">SUM(E1309:N1309)</f>
        <v>0</v>
      </c>
      <c r="P1309" s="10"/>
      <c r="Q1309" s="10"/>
      <c r="R1309" s="11"/>
      <c r="S1309" s="11"/>
      <c r="T1309" s="11"/>
      <c r="U1309" s="11"/>
      <c r="V1309" s="11"/>
      <c r="W1309" s="11"/>
      <c r="X1309" s="11"/>
      <c r="Y1309" s="11"/>
    </row>
    <row r="1310" spans="1:25" ht="19.5" customHeight="1">
      <c r="A1310" s="28">
        <v>1310</v>
      </c>
      <c r="B1310" s="10"/>
      <c r="C1310" s="58">
        <v>8635</v>
      </c>
      <c r="D1310" s="30" t="s">
        <v>255</v>
      </c>
      <c r="E1310" s="30">
        <f>J451</f>
        <v>0</v>
      </c>
      <c r="F1310" s="30">
        <f t="shared" si="386"/>
        <v>0</v>
      </c>
      <c r="G1310" s="30">
        <f t="shared" si="344"/>
        <v>0</v>
      </c>
      <c r="H1310" s="30">
        <f t="shared" si="345"/>
        <v>0</v>
      </c>
      <c r="I1310" s="30">
        <f t="shared" ref="I1310:N1310" si="389">K619</f>
        <v>0</v>
      </c>
      <c r="J1310" s="30">
        <f t="shared" si="389"/>
        <v>0</v>
      </c>
      <c r="K1310" s="30">
        <f t="shared" si="389"/>
        <v>0</v>
      </c>
      <c r="L1310" s="30">
        <f t="shared" si="389"/>
        <v>0</v>
      </c>
      <c r="M1310" s="30">
        <f t="shared" si="389"/>
        <v>0</v>
      </c>
      <c r="N1310" s="30">
        <f t="shared" si="389"/>
        <v>0</v>
      </c>
      <c r="O1310" s="30">
        <f t="shared" si="388"/>
        <v>0</v>
      </c>
      <c r="P1310" s="10"/>
      <c r="Q1310" s="10"/>
      <c r="R1310" s="11"/>
      <c r="S1310" s="11"/>
      <c r="T1310" s="11"/>
      <c r="U1310" s="11"/>
      <c r="V1310" s="11"/>
      <c r="W1310" s="11"/>
      <c r="X1310" s="11"/>
      <c r="Y1310" s="11"/>
    </row>
    <row r="1311" spans="1:25" ht="19.5" customHeight="1">
      <c r="A1311" s="28">
        <v>1311</v>
      </c>
      <c r="B1311" s="10"/>
      <c r="C1311" s="58">
        <v>8640</v>
      </c>
      <c r="D1311" s="30" t="s">
        <v>163</v>
      </c>
      <c r="E1311" s="30">
        <f t="shared" ref="E1311:E1314" si="390">J453</f>
        <v>0</v>
      </c>
      <c r="F1311" s="30">
        <f t="shared" si="386"/>
        <v>0</v>
      </c>
      <c r="G1311" s="30">
        <f t="shared" si="344"/>
        <v>0</v>
      </c>
      <c r="H1311" s="30">
        <f t="shared" si="345"/>
        <v>0</v>
      </c>
      <c r="I1311" s="54"/>
      <c r="J1311" s="30">
        <f t="shared" ref="J1311:N1311" si="391">L620</f>
        <v>0</v>
      </c>
      <c r="K1311" s="30">
        <f t="shared" si="391"/>
        <v>0</v>
      </c>
      <c r="L1311" s="30">
        <f t="shared" si="391"/>
        <v>0</v>
      </c>
      <c r="M1311" s="30">
        <f t="shared" si="391"/>
        <v>0</v>
      </c>
      <c r="N1311" s="30">
        <f t="shared" si="391"/>
        <v>0</v>
      </c>
      <c r="O1311" s="30">
        <f t="shared" ref="O1311:O1314" si="392">SUM(E1311:J1311,K1311:N1311)</f>
        <v>0</v>
      </c>
      <c r="P1311" s="10"/>
      <c r="Q1311" s="10"/>
      <c r="R1311" s="11"/>
      <c r="S1311" s="11"/>
      <c r="T1311" s="11"/>
      <c r="U1311" s="11"/>
      <c r="V1311" s="11"/>
      <c r="W1311" s="11"/>
      <c r="X1311" s="11"/>
      <c r="Y1311" s="11"/>
    </row>
    <row r="1312" spans="1:25" ht="19.5" customHeight="1">
      <c r="A1312" s="28">
        <v>1312</v>
      </c>
      <c r="B1312" s="10"/>
      <c r="C1312" s="58">
        <v>8645</v>
      </c>
      <c r="D1312" s="30" t="s">
        <v>164</v>
      </c>
      <c r="E1312" s="30">
        <f t="shared" si="390"/>
        <v>158470</v>
      </c>
      <c r="F1312" s="30">
        <f t="shared" si="386"/>
        <v>0</v>
      </c>
      <c r="G1312" s="30">
        <f t="shared" si="344"/>
        <v>0</v>
      </c>
      <c r="H1312" s="30">
        <f t="shared" si="345"/>
        <v>0</v>
      </c>
      <c r="I1312" s="54"/>
      <c r="J1312" s="30">
        <f t="shared" ref="J1312:N1312" si="393">L621</f>
        <v>0</v>
      </c>
      <c r="K1312" s="30">
        <f t="shared" si="393"/>
        <v>0</v>
      </c>
      <c r="L1312" s="30">
        <f t="shared" si="393"/>
        <v>0</v>
      </c>
      <c r="M1312" s="30">
        <f t="shared" si="393"/>
        <v>0</v>
      </c>
      <c r="N1312" s="30">
        <f t="shared" si="393"/>
        <v>0</v>
      </c>
      <c r="O1312" s="30">
        <f t="shared" si="392"/>
        <v>158470</v>
      </c>
      <c r="P1312" s="10"/>
      <c r="Q1312" s="10"/>
      <c r="R1312" s="11"/>
      <c r="S1312" s="11"/>
      <c r="T1312" s="11"/>
      <c r="U1312" s="11"/>
      <c r="V1312" s="11"/>
      <c r="W1312" s="11"/>
      <c r="X1312" s="11"/>
      <c r="Y1312" s="11"/>
    </row>
    <row r="1313" spans="1:25" ht="19.5" customHeight="1">
      <c r="A1313" s="28">
        <v>1313</v>
      </c>
      <c r="B1313" s="10"/>
      <c r="C1313" s="58">
        <v>8650</v>
      </c>
      <c r="D1313" s="30" t="s">
        <v>165</v>
      </c>
      <c r="E1313" s="30">
        <f t="shared" si="390"/>
        <v>83577</v>
      </c>
      <c r="F1313" s="30">
        <f t="shared" si="386"/>
        <v>0</v>
      </c>
      <c r="G1313" s="30">
        <f t="shared" si="344"/>
        <v>0</v>
      </c>
      <c r="H1313" s="30">
        <f t="shared" si="345"/>
        <v>0</v>
      </c>
      <c r="I1313" s="54"/>
      <c r="J1313" s="30">
        <f t="shared" ref="J1313:N1313" si="394">L622</f>
        <v>0</v>
      </c>
      <c r="K1313" s="30">
        <f t="shared" si="394"/>
        <v>0</v>
      </c>
      <c r="L1313" s="30">
        <f t="shared" si="394"/>
        <v>0</v>
      </c>
      <c r="M1313" s="30">
        <f t="shared" si="394"/>
        <v>0</v>
      </c>
      <c r="N1313" s="30">
        <f t="shared" si="394"/>
        <v>0</v>
      </c>
      <c r="O1313" s="30">
        <f t="shared" si="392"/>
        <v>83577</v>
      </c>
      <c r="P1313" s="10"/>
      <c r="Q1313" s="10"/>
      <c r="R1313" s="11"/>
      <c r="S1313" s="11"/>
      <c r="T1313" s="11"/>
      <c r="U1313" s="11"/>
      <c r="V1313" s="11"/>
      <c r="W1313" s="11"/>
      <c r="X1313" s="11"/>
      <c r="Y1313" s="11"/>
    </row>
    <row r="1314" spans="1:25" ht="19.5" customHeight="1">
      <c r="A1314" s="28">
        <v>1314</v>
      </c>
      <c r="B1314" s="10"/>
      <c r="C1314" s="58">
        <v>8655</v>
      </c>
      <c r="D1314" s="30" t="s">
        <v>166</v>
      </c>
      <c r="E1314" s="30">
        <f t="shared" si="390"/>
        <v>0</v>
      </c>
      <c r="F1314" s="30">
        <f t="shared" si="386"/>
        <v>0</v>
      </c>
      <c r="G1314" s="30">
        <f t="shared" si="344"/>
        <v>0</v>
      </c>
      <c r="H1314" s="30">
        <f t="shared" si="345"/>
        <v>0</v>
      </c>
      <c r="I1314" s="54"/>
      <c r="J1314" s="30">
        <f t="shared" ref="J1314:N1314" si="395">L623</f>
        <v>0</v>
      </c>
      <c r="K1314" s="30">
        <f t="shared" si="395"/>
        <v>0</v>
      </c>
      <c r="L1314" s="30">
        <f t="shared" si="395"/>
        <v>0</v>
      </c>
      <c r="M1314" s="30">
        <f t="shared" si="395"/>
        <v>0</v>
      </c>
      <c r="N1314" s="30">
        <f t="shared" si="395"/>
        <v>0</v>
      </c>
      <c r="O1314" s="30">
        <f t="shared" si="392"/>
        <v>0</v>
      </c>
      <c r="P1314" s="10"/>
      <c r="Q1314" s="10"/>
      <c r="R1314" s="11"/>
      <c r="S1314" s="11"/>
      <c r="T1314" s="11"/>
      <c r="U1314" s="11"/>
      <c r="V1314" s="11"/>
      <c r="W1314" s="11"/>
      <c r="X1314" s="11"/>
      <c r="Y1314" s="11"/>
    </row>
    <row r="1315" spans="1:25" ht="19.5" customHeight="1">
      <c r="A1315" s="28">
        <v>1315</v>
      </c>
      <c r="B1315" s="10"/>
      <c r="C1315" s="58">
        <v>8660</v>
      </c>
      <c r="D1315" s="30" t="s">
        <v>168</v>
      </c>
      <c r="E1315" s="30">
        <f t="shared" ref="E1315:E1317" si="396">J459</f>
        <v>0</v>
      </c>
      <c r="F1315" s="30">
        <f t="shared" si="386"/>
        <v>1643568</v>
      </c>
      <c r="G1315" s="30">
        <f t="shared" si="344"/>
        <v>0</v>
      </c>
      <c r="H1315" s="30">
        <f t="shared" si="345"/>
        <v>0</v>
      </c>
      <c r="I1315" s="54"/>
      <c r="J1315" s="30">
        <f t="shared" ref="J1315:J1316" si="397">L624</f>
        <v>0</v>
      </c>
      <c r="K1315" s="54"/>
      <c r="L1315" s="30">
        <f t="shared" ref="L1315:N1315" si="398">N624</f>
        <v>0</v>
      </c>
      <c r="M1315" s="30">
        <f t="shared" si="398"/>
        <v>0</v>
      </c>
      <c r="N1315" s="30">
        <f t="shared" si="398"/>
        <v>0</v>
      </c>
      <c r="O1315" s="30">
        <f t="shared" ref="O1315:O1317" si="399">SUM(E1315:J1315,L1315:N1315)</f>
        <v>1643568</v>
      </c>
      <c r="P1315" s="10"/>
      <c r="Q1315" s="10"/>
      <c r="R1315" s="11"/>
      <c r="S1315" s="11"/>
      <c r="T1315" s="11"/>
      <c r="U1315" s="11"/>
      <c r="V1315" s="11"/>
      <c r="W1315" s="11"/>
      <c r="X1315" s="11"/>
      <c r="Y1315" s="11"/>
    </row>
    <row r="1316" spans="1:25" ht="19.5" customHeight="1">
      <c r="A1316" s="28">
        <v>1316</v>
      </c>
      <c r="B1316" s="10"/>
      <c r="C1316" s="58">
        <v>8665</v>
      </c>
      <c r="D1316" s="30" t="s">
        <v>169</v>
      </c>
      <c r="E1316" s="30">
        <f t="shared" si="396"/>
        <v>0</v>
      </c>
      <c r="F1316" s="30">
        <f t="shared" si="386"/>
        <v>1009067</v>
      </c>
      <c r="G1316" s="30">
        <f t="shared" si="344"/>
        <v>0</v>
      </c>
      <c r="H1316" s="30">
        <f t="shared" si="345"/>
        <v>0</v>
      </c>
      <c r="I1316" s="54"/>
      <c r="J1316" s="30">
        <f t="shared" si="397"/>
        <v>0</v>
      </c>
      <c r="K1316" s="54"/>
      <c r="L1316" s="30">
        <f t="shared" ref="L1316:N1316" si="400">N625</f>
        <v>0</v>
      </c>
      <c r="M1316" s="30">
        <f t="shared" si="400"/>
        <v>0</v>
      </c>
      <c r="N1316" s="30">
        <f t="shared" si="400"/>
        <v>0</v>
      </c>
      <c r="O1316" s="30">
        <f t="shared" si="399"/>
        <v>1009067</v>
      </c>
      <c r="P1316" s="10"/>
      <c r="Q1316" s="10"/>
      <c r="R1316" s="11"/>
      <c r="S1316" s="11"/>
      <c r="T1316" s="11"/>
      <c r="U1316" s="11"/>
      <c r="V1316" s="11"/>
      <c r="W1316" s="11"/>
      <c r="X1316" s="11"/>
      <c r="Y1316" s="11"/>
    </row>
    <row r="1317" spans="1:25" ht="19.5" customHeight="1">
      <c r="A1317" s="28">
        <v>1317</v>
      </c>
      <c r="B1317" s="10"/>
      <c r="C1317" s="58">
        <v>8670</v>
      </c>
      <c r="D1317" s="30" t="s">
        <v>170</v>
      </c>
      <c r="E1317" s="30">
        <f t="shared" si="396"/>
        <v>0</v>
      </c>
      <c r="F1317" s="30">
        <f t="shared" si="386"/>
        <v>0</v>
      </c>
      <c r="G1317" s="30">
        <f t="shared" si="344"/>
        <v>0</v>
      </c>
      <c r="H1317" s="30">
        <f>I626</f>
        <v>0</v>
      </c>
      <c r="I1317" s="30">
        <f t="shared" ref="I1317:J1317" si="401">K626</f>
        <v>0</v>
      </c>
      <c r="J1317" s="30">
        <f t="shared" si="401"/>
        <v>0</v>
      </c>
      <c r="K1317" s="54"/>
      <c r="L1317" s="30">
        <f t="shared" ref="L1317:N1317" si="402">N626</f>
        <v>0</v>
      </c>
      <c r="M1317" s="30">
        <f t="shared" si="402"/>
        <v>0</v>
      </c>
      <c r="N1317" s="30">
        <f t="shared" si="402"/>
        <v>0</v>
      </c>
      <c r="O1317" s="30">
        <f t="shared" si="399"/>
        <v>0</v>
      </c>
      <c r="P1317" s="10"/>
      <c r="Q1317" s="10"/>
      <c r="R1317" s="11"/>
      <c r="S1317" s="11"/>
      <c r="T1317" s="11"/>
      <c r="U1317" s="11"/>
      <c r="V1317" s="11"/>
      <c r="W1317" s="11"/>
      <c r="X1317" s="11"/>
      <c r="Y1317" s="11"/>
    </row>
    <row r="1318" spans="1:25" ht="19.5" customHeight="1">
      <c r="A1318" s="28">
        <v>1318</v>
      </c>
      <c r="B1318" s="10"/>
      <c r="C1318" s="58">
        <v>8675</v>
      </c>
      <c r="D1318" s="30" t="s">
        <v>564</v>
      </c>
      <c r="E1318" s="30">
        <f t="shared" ref="E1318:E1325" si="403">J464</f>
        <v>0</v>
      </c>
      <c r="F1318" s="30">
        <f t="shared" ref="F1318:F1326" si="404">J528</f>
        <v>0</v>
      </c>
      <c r="G1318" s="30">
        <f t="shared" si="344"/>
        <v>0</v>
      </c>
      <c r="H1318" s="30">
        <f>I627+J627</f>
        <v>0</v>
      </c>
      <c r="I1318" s="30">
        <f t="shared" ref="I1318:N1318" si="405">K627</f>
        <v>0</v>
      </c>
      <c r="J1318" s="30">
        <f t="shared" si="405"/>
        <v>0</v>
      </c>
      <c r="K1318" s="30">
        <f t="shared" si="405"/>
        <v>0</v>
      </c>
      <c r="L1318" s="30">
        <f t="shared" si="405"/>
        <v>0</v>
      </c>
      <c r="M1318" s="30">
        <f t="shared" si="405"/>
        <v>0</v>
      </c>
      <c r="N1318" s="30">
        <f t="shared" si="405"/>
        <v>0</v>
      </c>
      <c r="O1318" s="30">
        <f t="shared" ref="O1318:O1325" si="406">SUM(E1318:N1318)</f>
        <v>0</v>
      </c>
      <c r="P1318" s="10"/>
      <c r="Q1318" s="10"/>
      <c r="R1318" s="11"/>
      <c r="S1318" s="11"/>
      <c r="T1318" s="11"/>
      <c r="U1318" s="11"/>
      <c r="V1318" s="11"/>
      <c r="W1318" s="11"/>
      <c r="X1318" s="11"/>
      <c r="Y1318" s="11"/>
    </row>
    <row r="1319" spans="1:25" ht="19.5" customHeight="1">
      <c r="A1319" s="28">
        <v>1319</v>
      </c>
      <c r="B1319" s="10"/>
      <c r="C1319" s="58">
        <v>8680</v>
      </c>
      <c r="D1319" s="30" t="s">
        <v>173</v>
      </c>
      <c r="E1319" s="30">
        <f t="shared" si="403"/>
        <v>0</v>
      </c>
      <c r="F1319" s="30">
        <f t="shared" si="404"/>
        <v>424395</v>
      </c>
      <c r="G1319" s="54"/>
      <c r="H1319" s="54"/>
      <c r="I1319" s="54"/>
      <c r="J1319" s="54"/>
      <c r="K1319" s="54"/>
      <c r="L1319" s="54"/>
      <c r="M1319" s="54"/>
      <c r="N1319" s="54"/>
      <c r="O1319" s="30">
        <f t="shared" si="406"/>
        <v>424395</v>
      </c>
      <c r="P1319" s="10"/>
      <c r="Q1319" s="10"/>
      <c r="R1319" s="11"/>
      <c r="S1319" s="11"/>
      <c r="T1319" s="11"/>
      <c r="U1319" s="11"/>
      <c r="V1319" s="11"/>
      <c r="W1319" s="11"/>
      <c r="X1319" s="11"/>
      <c r="Y1319" s="11"/>
    </row>
    <row r="1320" spans="1:25" ht="19.5" customHeight="1">
      <c r="A1320" s="28">
        <v>1320</v>
      </c>
      <c r="B1320" s="10"/>
      <c r="C1320" s="58">
        <v>8685</v>
      </c>
      <c r="D1320" s="30" t="s">
        <v>174</v>
      </c>
      <c r="E1320" s="30">
        <f t="shared" si="403"/>
        <v>0</v>
      </c>
      <c r="F1320" s="30">
        <f t="shared" si="404"/>
        <v>470573</v>
      </c>
      <c r="G1320" s="54"/>
      <c r="H1320" s="54"/>
      <c r="I1320" s="54"/>
      <c r="J1320" s="54"/>
      <c r="K1320" s="54"/>
      <c r="L1320" s="54"/>
      <c r="M1320" s="54"/>
      <c r="N1320" s="54"/>
      <c r="O1320" s="30">
        <f t="shared" si="406"/>
        <v>470573</v>
      </c>
      <c r="P1320" s="10"/>
      <c r="Q1320" s="10"/>
      <c r="R1320" s="11"/>
      <c r="S1320" s="11"/>
      <c r="T1320" s="11"/>
      <c r="U1320" s="11"/>
      <c r="V1320" s="11"/>
      <c r="W1320" s="11"/>
      <c r="X1320" s="11"/>
      <c r="Y1320" s="11"/>
    </row>
    <row r="1321" spans="1:25" ht="19.5" customHeight="1">
      <c r="A1321" s="28">
        <v>1321</v>
      </c>
      <c r="B1321" s="10"/>
      <c r="C1321" s="58">
        <v>8690</v>
      </c>
      <c r="D1321" s="30" t="s">
        <v>175</v>
      </c>
      <c r="E1321" s="30">
        <f t="shared" si="403"/>
        <v>0</v>
      </c>
      <c r="F1321" s="30">
        <f t="shared" si="404"/>
        <v>0</v>
      </c>
      <c r="G1321" s="30">
        <f>SUM(E628:H628)</f>
        <v>0</v>
      </c>
      <c r="H1321" s="30">
        <f>I628+J628</f>
        <v>0</v>
      </c>
      <c r="I1321" s="30">
        <f t="shared" ref="I1321:N1321" si="407">K628</f>
        <v>0</v>
      </c>
      <c r="J1321" s="30">
        <f t="shared" si="407"/>
        <v>0</v>
      </c>
      <c r="K1321" s="30">
        <f t="shared" si="407"/>
        <v>0</v>
      </c>
      <c r="L1321" s="30">
        <f t="shared" si="407"/>
        <v>0</v>
      </c>
      <c r="M1321" s="30">
        <f t="shared" si="407"/>
        <v>0</v>
      </c>
      <c r="N1321" s="30">
        <f t="shared" si="407"/>
        <v>0</v>
      </c>
      <c r="O1321" s="30">
        <f t="shared" si="406"/>
        <v>0</v>
      </c>
      <c r="P1321" s="10"/>
      <c r="Q1321" s="10"/>
      <c r="R1321" s="11"/>
      <c r="S1321" s="11"/>
      <c r="T1321" s="11"/>
      <c r="U1321" s="11"/>
      <c r="V1321" s="11"/>
      <c r="W1321" s="11"/>
      <c r="X1321" s="11"/>
      <c r="Y1321" s="11"/>
    </row>
    <row r="1322" spans="1:25" ht="19.5" customHeight="1">
      <c r="A1322" s="28">
        <v>1322</v>
      </c>
      <c r="B1322" s="10"/>
      <c r="C1322" s="58">
        <v>8691</v>
      </c>
      <c r="D1322" s="30" t="s">
        <v>176</v>
      </c>
      <c r="E1322" s="30">
        <f t="shared" si="403"/>
        <v>0</v>
      </c>
      <c r="F1322" s="30">
        <f t="shared" si="404"/>
        <v>0</v>
      </c>
      <c r="G1322" s="54"/>
      <c r="H1322" s="54"/>
      <c r="I1322" s="54"/>
      <c r="J1322" s="54"/>
      <c r="K1322" s="54"/>
      <c r="L1322" s="54"/>
      <c r="M1322" s="54"/>
      <c r="N1322" s="54"/>
      <c r="O1322" s="30">
        <f t="shared" si="406"/>
        <v>0</v>
      </c>
      <c r="P1322" s="10"/>
      <c r="Q1322" s="10"/>
      <c r="R1322" s="11"/>
      <c r="S1322" s="11"/>
      <c r="T1322" s="11"/>
      <c r="U1322" s="11"/>
      <c r="V1322" s="11"/>
      <c r="W1322" s="11"/>
      <c r="X1322" s="11"/>
      <c r="Y1322" s="11"/>
    </row>
    <row r="1323" spans="1:25" ht="19.5" customHeight="1">
      <c r="A1323" s="28">
        <v>1323</v>
      </c>
      <c r="B1323" s="10"/>
      <c r="C1323" s="58">
        <v>8695</v>
      </c>
      <c r="D1323" s="30" t="s">
        <v>177</v>
      </c>
      <c r="E1323" s="30">
        <f t="shared" si="403"/>
        <v>0</v>
      </c>
      <c r="F1323" s="30">
        <f t="shared" si="404"/>
        <v>0</v>
      </c>
      <c r="G1323" s="30">
        <f t="shared" ref="G1323:G1325" si="408">SUM(E629:H629)</f>
        <v>0</v>
      </c>
      <c r="H1323" s="30">
        <f t="shared" ref="H1323:H1325" si="409">I629+J629</f>
        <v>0</v>
      </c>
      <c r="I1323" s="30">
        <f t="shared" ref="I1323:N1323" si="410">K629</f>
        <v>0</v>
      </c>
      <c r="J1323" s="30">
        <f t="shared" si="410"/>
        <v>0</v>
      </c>
      <c r="K1323" s="30">
        <f t="shared" si="410"/>
        <v>0</v>
      </c>
      <c r="L1323" s="30">
        <f t="shared" si="410"/>
        <v>0</v>
      </c>
      <c r="M1323" s="30">
        <f t="shared" si="410"/>
        <v>0</v>
      </c>
      <c r="N1323" s="30">
        <f t="shared" si="410"/>
        <v>0</v>
      </c>
      <c r="O1323" s="30">
        <f t="shared" si="406"/>
        <v>0</v>
      </c>
      <c r="P1323" s="10"/>
      <c r="Q1323" s="10"/>
      <c r="R1323" s="11"/>
      <c r="S1323" s="11"/>
      <c r="T1323" s="11"/>
      <c r="U1323" s="11"/>
      <c r="V1323" s="11"/>
      <c r="W1323" s="11"/>
      <c r="X1323" s="11"/>
      <c r="Y1323" s="11"/>
    </row>
    <row r="1324" spans="1:25" ht="19.5" customHeight="1">
      <c r="A1324" s="28">
        <v>1324</v>
      </c>
      <c r="B1324" s="10"/>
      <c r="C1324" s="58">
        <v>8700</v>
      </c>
      <c r="D1324" s="30" t="s">
        <v>178</v>
      </c>
      <c r="E1324" s="30">
        <f t="shared" si="403"/>
        <v>118194</v>
      </c>
      <c r="F1324" s="30">
        <f t="shared" si="404"/>
        <v>0</v>
      </c>
      <c r="G1324" s="30">
        <f t="shared" si="408"/>
        <v>0</v>
      </c>
      <c r="H1324" s="30">
        <f t="shared" si="409"/>
        <v>0</v>
      </c>
      <c r="I1324" s="30">
        <f t="shared" ref="I1324:N1324" si="411">K630</f>
        <v>484077</v>
      </c>
      <c r="J1324" s="30">
        <f t="shared" si="411"/>
        <v>0</v>
      </c>
      <c r="K1324" s="30">
        <f t="shared" si="411"/>
        <v>17234</v>
      </c>
      <c r="L1324" s="30">
        <f t="shared" si="411"/>
        <v>0</v>
      </c>
      <c r="M1324" s="30">
        <f t="shared" si="411"/>
        <v>0</v>
      </c>
      <c r="N1324" s="30">
        <f t="shared" si="411"/>
        <v>0</v>
      </c>
      <c r="O1324" s="30">
        <f t="shared" si="406"/>
        <v>619505</v>
      </c>
      <c r="P1324" s="10"/>
      <c r="Q1324" s="10"/>
      <c r="R1324" s="11"/>
      <c r="S1324" s="11"/>
      <c r="T1324" s="11"/>
      <c r="U1324" s="11"/>
      <c r="V1324" s="11"/>
      <c r="W1324" s="11"/>
      <c r="X1324" s="11"/>
      <c r="Y1324" s="11"/>
    </row>
    <row r="1325" spans="1:25" ht="19.5" customHeight="1">
      <c r="A1325" s="28">
        <v>1325</v>
      </c>
      <c r="B1325" s="10"/>
      <c r="C1325" s="58">
        <v>8705</v>
      </c>
      <c r="D1325" s="30" t="s">
        <v>179</v>
      </c>
      <c r="E1325" s="30">
        <f t="shared" si="403"/>
        <v>186554</v>
      </c>
      <c r="F1325" s="30">
        <f t="shared" si="404"/>
        <v>0</v>
      </c>
      <c r="G1325" s="30">
        <f t="shared" si="408"/>
        <v>0</v>
      </c>
      <c r="H1325" s="30">
        <f t="shared" si="409"/>
        <v>0</v>
      </c>
      <c r="I1325" s="30">
        <f t="shared" ref="I1325:N1325" si="412">K631</f>
        <v>10891</v>
      </c>
      <c r="J1325" s="30">
        <f t="shared" si="412"/>
        <v>0</v>
      </c>
      <c r="K1325" s="30">
        <f t="shared" si="412"/>
        <v>11604</v>
      </c>
      <c r="L1325" s="30">
        <f t="shared" si="412"/>
        <v>0</v>
      </c>
      <c r="M1325" s="30">
        <f t="shared" si="412"/>
        <v>0</v>
      </c>
      <c r="N1325" s="30">
        <f t="shared" si="412"/>
        <v>0</v>
      </c>
      <c r="O1325" s="30">
        <f t="shared" si="406"/>
        <v>209049</v>
      </c>
      <c r="P1325" s="10"/>
      <c r="Q1325" s="10"/>
      <c r="R1325" s="11"/>
      <c r="S1325" s="11"/>
      <c r="T1325" s="11"/>
      <c r="U1325" s="11"/>
      <c r="V1325" s="11"/>
      <c r="W1325" s="11"/>
      <c r="X1325" s="11"/>
      <c r="Y1325" s="11"/>
    </row>
    <row r="1326" spans="1:25" ht="19.5" customHeight="1">
      <c r="A1326" s="28">
        <v>1326</v>
      </c>
      <c r="B1326" s="10"/>
      <c r="C1326" s="58">
        <v>8710</v>
      </c>
      <c r="D1326" s="30" t="s">
        <v>203</v>
      </c>
      <c r="E1326" s="54"/>
      <c r="F1326" s="30">
        <f t="shared" si="404"/>
        <v>1054376</v>
      </c>
      <c r="G1326" s="54"/>
      <c r="H1326" s="54"/>
      <c r="I1326" s="54"/>
      <c r="J1326" s="54"/>
      <c r="K1326" s="54"/>
      <c r="L1326" s="54"/>
      <c r="M1326" s="54"/>
      <c r="N1326" s="54"/>
      <c r="O1326" s="30">
        <f>F1326</f>
        <v>1054376</v>
      </c>
      <c r="P1326" s="10"/>
      <c r="Q1326" s="10"/>
      <c r="R1326" s="11"/>
      <c r="S1326" s="11"/>
      <c r="T1326" s="11"/>
      <c r="U1326" s="11"/>
      <c r="V1326" s="11"/>
      <c r="W1326" s="11"/>
      <c r="X1326" s="11"/>
      <c r="Y1326" s="11"/>
    </row>
    <row r="1327" spans="1:25" ht="19.5" customHeight="1">
      <c r="A1327" s="28">
        <v>1327</v>
      </c>
      <c r="B1327" s="10"/>
      <c r="C1327" s="58">
        <v>8715</v>
      </c>
      <c r="D1327" s="46" t="s">
        <v>565</v>
      </c>
      <c r="E1327" s="46">
        <f ca="1">SUM(E1240:E1248,E1277,E1278:E1305,E1307:E1325)</f>
        <v>22320736</v>
      </c>
      <c r="F1327" s="46">
        <f ca="1">SUM(F1240,F1244:F1248,F1277,F1279:F1280,F1284:F1305,F1309:F1326)</f>
        <v>7241897</v>
      </c>
      <c r="G1327" s="46">
        <f t="shared" ref="G1327:H1327" ca="1" si="413">SUM(G1240:G1248,G1277,G1278:G1325)</f>
        <v>1673282</v>
      </c>
      <c r="H1327" s="46">
        <f t="shared" ca="1" si="413"/>
        <v>125198</v>
      </c>
      <c r="I1327" s="46">
        <f ca="1">SUM(I1240:I1248,I1277,I1278:I1305,I1310,I1317:I1325)</f>
        <v>494968</v>
      </c>
      <c r="J1327" s="46">
        <f ca="1">SUM(J1240:J1248,J1277,J1278:J1325)</f>
        <v>29167</v>
      </c>
      <c r="K1327" s="46">
        <f ca="1">SUM(K1240:K1248,K1277,K1278:K1314,K1318:K1325)</f>
        <v>311602</v>
      </c>
      <c r="L1327" s="46">
        <f>SUM(L1240:L1248,L1277,L1278:L1325)</f>
        <v>315864</v>
      </c>
      <c r="M1327" s="46">
        <f>SUM(M1240:M1248,M1278:M1325)</f>
        <v>733056</v>
      </c>
      <c r="N1327" s="46">
        <f ca="1">SUM(N1240:N1248,N1277,N1278:N1325)</f>
        <v>333902</v>
      </c>
      <c r="O1327" s="46">
        <f ca="1">SUM(E1327:N1327)</f>
        <v>33579672</v>
      </c>
      <c r="P1327" s="10"/>
      <c r="Q1327" s="10"/>
      <c r="R1327" s="11"/>
      <c r="S1327" s="11"/>
      <c r="T1327" s="11"/>
      <c r="U1327" s="11"/>
      <c r="V1327" s="11"/>
      <c r="W1327" s="11"/>
      <c r="X1327" s="11"/>
      <c r="Y1327" s="11"/>
    </row>
    <row r="1328" spans="1:25" ht="15.75" customHeight="1">
      <c r="A1328" s="10"/>
      <c r="B1328" s="10"/>
      <c r="C1328" s="10"/>
      <c r="D1328" s="10"/>
      <c r="E1328" s="10"/>
      <c r="F1328" s="10"/>
      <c r="G1328" s="10"/>
      <c r="H1328" s="10"/>
      <c r="I1328" s="10"/>
      <c r="J1328" s="10"/>
      <c r="K1328" s="10"/>
      <c r="L1328" s="10"/>
      <c r="M1328" s="10"/>
      <c r="N1328" s="10"/>
      <c r="O1328" s="10"/>
      <c r="P1328" s="10"/>
      <c r="Q1328" s="10"/>
      <c r="R1328" s="11"/>
      <c r="S1328" s="11"/>
      <c r="T1328" s="11"/>
      <c r="U1328" s="11"/>
      <c r="V1328" s="11"/>
      <c r="W1328" s="11"/>
      <c r="X1328" s="11"/>
      <c r="Y1328" s="11"/>
    </row>
    <row r="1329" spans="1:25" ht="15.75" customHeight="1">
      <c r="A1329" s="10"/>
      <c r="B1329" s="10"/>
      <c r="C1329" s="10"/>
      <c r="D1329" s="10"/>
      <c r="E1329" s="10"/>
      <c r="F1329" s="10"/>
      <c r="G1329" s="10"/>
      <c r="H1329" s="10"/>
      <c r="I1329" s="10"/>
      <c r="J1329" s="10"/>
      <c r="K1329" s="10"/>
      <c r="L1329" s="10"/>
      <c r="M1329" s="10"/>
      <c r="N1329" s="10"/>
      <c r="O1329" s="10"/>
      <c r="P1329" s="10"/>
      <c r="Q1329" s="10"/>
      <c r="R1329" s="11"/>
      <c r="S1329" s="11"/>
      <c r="T1329" s="11"/>
      <c r="U1329" s="11"/>
      <c r="V1329" s="11"/>
      <c r="W1329" s="11"/>
      <c r="X1329" s="11"/>
      <c r="Y1329" s="11"/>
    </row>
    <row r="1330" spans="1:25" ht="15.75" customHeight="1">
      <c r="A1330" s="10"/>
      <c r="B1330" s="10"/>
      <c r="C1330" s="10"/>
      <c r="D1330" s="10"/>
      <c r="E1330" s="10"/>
      <c r="F1330" s="10"/>
      <c r="G1330" s="10"/>
      <c r="H1330" s="10"/>
      <c r="I1330" s="10"/>
      <c r="J1330" s="10"/>
      <c r="K1330" s="10"/>
      <c r="L1330" s="10"/>
      <c r="M1330" s="10"/>
      <c r="N1330" s="10"/>
      <c r="O1330" s="10"/>
      <c r="P1330" s="10"/>
      <c r="Q1330" s="10"/>
      <c r="R1330" s="11"/>
      <c r="S1330" s="11"/>
      <c r="T1330" s="11"/>
      <c r="U1330" s="11"/>
      <c r="V1330" s="11"/>
      <c r="W1330" s="11"/>
      <c r="X1330" s="11"/>
      <c r="Y1330" s="11"/>
    </row>
    <row r="1331" spans="1:25" ht="15.75" customHeight="1">
      <c r="A1331" s="10"/>
      <c r="B1331" s="10"/>
      <c r="C1331" s="10"/>
      <c r="D1331" s="10"/>
      <c r="E1331" s="407"/>
      <c r="F1331" s="10"/>
      <c r="G1331" s="10"/>
      <c r="H1331" s="10"/>
      <c r="I1331" s="10"/>
      <c r="J1331" s="10"/>
      <c r="K1331" s="10"/>
      <c r="L1331" s="10"/>
      <c r="M1331" s="10"/>
      <c r="N1331" s="10"/>
      <c r="O1331" s="10"/>
      <c r="P1331" s="10"/>
      <c r="Q1331" s="10"/>
      <c r="R1331" s="11"/>
      <c r="S1331" s="11"/>
      <c r="T1331" s="11"/>
      <c r="U1331" s="11"/>
      <c r="V1331" s="11"/>
      <c r="W1331" s="11"/>
      <c r="X1331" s="11"/>
      <c r="Y1331" s="11"/>
    </row>
    <row r="1332" spans="1:25" ht="15.75" customHeight="1">
      <c r="A1332" s="10"/>
      <c r="B1332" s="10"/>
      <c r="C1332" s="10"/>
      <c r="D1332" s="10"/>
      <c r="E1332" s="10"/>
      <c r="F1332" s="10"/>
      <c r="G1332" s="10"/>
      <c r="H1332" s="10"/>
      <c r="I1332" s="10"/>
      <c r="J1332" s="10"/>
      <c r="K1332" s="10"/>
      <c r="L1332" s="10"/>
      <c r="M1332" s="10"/>
      <c r="N1332" s="10"/>
      <c r="O1332" s="10"/>
      <c r="P1332" s="10"/>
      <c r="Q1332" s="10"/>
      <c r="R1332" s="11"/>
      <c r="S1332" s="11"/>
      <c r="T1332" s="11"/>
      <c r="U1332" s="11"/>
      <c r="V1332" s="11"/>
      <c r="W1332" s="11"/>
      <c r="X1332" s="11"/>
      <c r="Y1332" s="11"/>
    </row>
    <row r="1333" spans="1:25" ht="15.75" customHeight="1">
      <c r="A1333" s="10"/>
      <c r="B1333" s="10"/>
      <c r="C1333" s="10"/>
      <c r="D1333" s="10"/>
      <c r="E1333" s="10"/>
      <c r="F1333" s="10"/>
      <c r="G1333" s="10"/>
      <c r="H1333" s="10"/>
      <c r="I1333" s="10"/>
      <c r="J1333" s="10"/>
      <c r="K1333" s="10"/>
      <c r="L1333" s="10"/>
      <c r="M1333" s="10"/>
      <c r="N1333" s="10"/>
      <c r="O1333" s="10"/>
      <c r="P1333" s="10"/>
      <c r="Q1333" s="10"/>
      <c r="R1333" s="11"/>
      <c r="S1333" s="11"/>
      <c r="T1333" s="11"/>
      <c r="U1333" s="11"/>
      <c r="V1333" s="11"/>
      <c r="W1333" s="11"/>
      <c r="X1333" s="11"/>
      <c r="Y1333" s="11"/>
    </row>
    <row r="1334" spans="1:25" ht="15.75" customHeight="1">
      <c r="A1334" s="10"/>
      <c r="B1334" s="10"/>
      <c r="C1334" s="10"/>
      <c r="D1334" s="10"/>
      <c r="E1334" s="10"/>
      <c r="F1334" s="10"/>
      <c r="G1334" s="10"/>
      <c r="H1334" s="10"/>
      <c r="I1334" s="10"/>
      <c r="J1334" s="10"/>
      <c r="K1334" s="10"/>
      <c r="L1334" s="10"/>
      <c r="M1334" s="10"/>
      <c r="N1334" s="10"/>
      <c r="O1334" s="10"/>
      <c r="P1334" s="10"/>
      <c r="Q1334" s="10"/>
      <c r="R1334" s="11"/>
      <c r="S1334" s="11"/>
      <c r="T1334" s="11"/>
      <c r="U1334" s="11"/>
      <c r="V1334" s="11"/>
      <c r="W1334" s="11"/>
      <c r="X1334" s="11"/>
      <c r="Y1334" s="11"/>
    </row>
    <row r="1335" spans="1:25" ht="15.75" customHeight="1">
      <c r="A1335" s="10"/>
      <c r="B1335" s="10"/>
      <c r="C1335" s="10"/>
      <c r="D1335" s="10"/>
      <c r="E1335" s="10"/>
      <c r="F1335" s="10"/>
      <c r="G1335" s="10"/>
      <c r="H1335" s="10"/>
      <c r="I1335" s="10"/>
      <c r="J1335" s="10"/>
      <c r="K1335" s="10"/>
      <c r="L1335" s="10"/>
      <c r="M1335" s="10"/>
      <c r="N1335" s="10"/>
      <c r="O1335" s="10"/>
      <c r="P1335" s="10"/>
      <c r="Q1335" s="10"/>
      <c r="R1335" s="11"/>
      <c r="S1335" s="11"/>
      <c r="T1335" s="11"/>
      <c r="U1335" s="11"/>
      <c r="V1335" s="11"/>
      <c r="W1335" s="11"/>
      <c r="X1335" s="11"/>
      <c r="Y1335" s="11"/>
    </row>
    <row r="1336" spans="1:25" ht="15.75" customHeight="1">
      <c r="A1336" s="10"/>
      <c r="B1336" s="10"/>
      <c r="C1336" s="10"/>
      <c r="D1336" s="10"/>
      <c r="E1336" s="10"/>
      <c r="F1336" s="10"/>
      <c r="G1336" s="10"/>
      <c r="H1336" s="10"/>
      <c r="I1336" s="10"/>
      <c r="J1336" s="10"/>
      <c r="K1336" s="10"/>
      <c r="L1336" s="10"/>
      <c r="M1336" s="10"/>
      <c r="N1336" s="10"/>
      <c r="O1336" s="10"/>
      <c r="P1336" s="10"/>
      <c r="Q1336" s="10"/>
      <c r="R1336" s="11"/>
      <c r="S1336" s="11"/>
      <c r="T1336" s="11"/>
      <c r="U1336" s="11"/>
      <c r="V1336" s="11"/>
      <c r="W1336" s="11"/>
      <c r="X1336" s="11"/>
      <c r="Y1336" s="11"/>
    </row>
    <row r="1337" spans="1:25" ht="15.75" customHeight="1">
      <c r="A1337" s="10"/>
      <c r="B1337" s="10"/>
      <c r="C1337" s="10"/>
      <c r="D1337" s="10"/>
      <c r="E1337" s="10"/>
      <c r="F1337" s="10"/>
      <c r="G1337" s="10"/>
      <c r="H1337" s="10"/>
      <c r="I1337" s="10"/>
      <c r="J1337" s="10"/>
      <c r="K1337" s="10"/>
      <c r="L1337" s="10"/>
      <c r="M1337" s="10"/>
      <c r="N1337" s="10"/>
      <c r="O1337" s="10"/>
      <c r="P1337" s="10"/>
      <c r="Q1337" s="10"/>
      <c r="R1337" s="11"/>
      <c r="S1337" s="11"/>
      <c r="T1337" s="11"/>
      <c r="U1337" s="11"/>
      <c r="V1337" s="11"/>
      <c r="W1337" s="11"/>
      <c r="X1337" s="11"/>
      <c r="Y1337" s="11"/>
    </row>
    <row r="1338" spans="1:25" ht="15.75" customHeight="1">
      <c r="A1338" s="10"/>
      <c r="B1338" s="10"/>
      <c r="C1338" s="10"/>
      <c r="D1338" s="10"/>
      <c r="E1338" s="10"/>
      <c r="F1338" s="10"/>
      <c r="G1338" s="10"/>
      <c r="H1338" s="10"/>
      <c r="I1338" s="10"/>
      <c r="J1338" s="10"/>
      <c r="K1338" s="10"/>
      <c r="L1338" s="10"/>
      <c r="M1338" s="10"/>
      <c r="N1338" s="10"/>
      <c r="O1338" s="10"/>
      <c r="P1338" s="10"/>
      <c r="Q1338" s="10"/>
      <c r="R1338" s="11"/>
      <c r="S1338" s="11"/>
      <c r="T1338" s="11"/>
      <c r="U1338" s="11"/>
      <c r="V1338" s="11"/>
      <c r="W1338" s="11"/>
      <c r="X1338" s="11"/>
      <c r="Y1338" s="11"/>
    </row>
    <row r="1339" spans="1:25" ht="15.75" customHeight="1">
      <c r="A1339" s="10"/>
      <c r="B1339" s="10"/>
      <c r="C1339" s="10"/>
      <c r="D1339" s="10"/>
      <c r="E1339" s="10"/>
      <c r="F1339" s="10"/>
      <c r="G1339" s="10"/>
      <c r="H1339" s="10"/>
      <c r="I1339" s="10"/>
      <c r="J1339" s="10"/>
      <c r="K1339" s="10"/>
      <c r="L1339" s="10"/>
      <c r="M1339" s="10"/>
      <c r="N1339" s="10"/>
      <c r="O1339" s="10"/>
      <c r="P1339" s="10"/>
      <c r="Q1339" s="10"/>
      <c r="R1339" s="11"/>
      <c r="S1339" s="11"/>
      <c r="T1339" s="11"/>
      <c r="U1339" s="11"/>
      <c r="V1339" s="11"/>
      <c r="W1339" s="11"/>
      <c r="X1339" s="11"/>
      <c r="Y1339" s="11"/>
    </row>
    <row r="1340" spans="1:25" ht="15.75" customHeight="1">
      <c r="A1340" s="10"/>
      <c r="B1340" s="10"/>
      <c r="C1340" s="10"/>
      <c r="D1340" s="10"/>
      <c r="E1340" s="10"/>
      <c r="F1340" s="10"/>
      <c r="G1340" s="10"/>
      <c r="H1340" s="10"/>
      <c r="I1340" s="10"/>
      <c r="J1340" s="10"/>
      <c r="K1340" s="10"/>
      <c r="L1340" s="10"/>
      <c r="M1340" s="10"/>
      <c r="N1340" s="10"/>
      <c r="O1340" s="10"/>
      <c r="P1340" s="10"/>
      <c r="Q1340" s="10"/>
      <c r="R1340" s="11"/>
      <c r="S1340" s="11"/>
      <c r="T1340" s="11"/>
      <c r="U1340" s="11"/>
      <c r="V1340" s="11"/>
      <c r="W1340" s="11"/>
      <c r="X1340" s="11"/>
      <c r="Y1340" s="11"/>
    </row>
    <row r="1341" spans="1:25" ht="15.75" customHeight="1">
      <c r="A1341" s="10"/>
      <c r="B1341" s="10"/>
      <c r="C1341" s="10"/>
      <c r="D1341" s="10"/>
      <c r="E1341" s="10"/>
      <c r="F1341" s="10"/>
      <c r="G1341" s="10"/>
      <c r="H1341" s="10"/>
      <c r="I1341" s="10"/>
      <c r="J1341" s="10"/>
      <c r="K1341" s="10"/>
      <c r="L1341" s="10"/>
      <c r="M1341" s="10"/>
      <c r="N1341" s="10"/>
      <c r="O1341" s="10"/>
      <c r="P1341" s="10"/>
      <c r="Q1341" s="10"/>
      <c r="R1341" s="11"/>
      <c r="S1341" s="11"/>
      <c r="T1341" s="11"/>
      <c r="U1341" s="11"/>
      <c r="V1341" s="11"/>
      <c r="W1341" s="11"/>
      <c r="X1341" s="11"/>
      <c r="Y1341" s="11"/>
    </row>
    <row r="1342" spans="1:25" ht="15.75" customHeight="1">
      <c r="A1342" s="10"/>
      <c r="B1342" s="10"/>
      <c r="C1342" s="10"/>
      <c r="D1342" s="10"/>
      <c r="E1342" s="10"/>
      <c r="F1342" s="10"/>
      <c r="G1342" s="10"/>
      <c r="H1342" s="10"/>
      <c r="I1342" s="10"/>
      <c r="J1342" s="10"/>
      <c r="K1342" s="10"/>
      <c r="L1342" s="10"/>
      <c r="M1342" s="10"/>
      <c r="N1342" s="10"/>
      <c r="O1342" s="10"/>
      <c r="P1342" s="10"/>
      <c r="Q1342" s="10"/>
      <c r="R1342" s="11"/>
      <c r="S1342" s="11"/>
      <c r="T1342" s="11"/>
      <c r="U1342" s="11"/>
      <c r="V1342" s="11"/>
      <c r="W1342" s="11"/>
      <c r="X1342" s="11"/>
      <c r="Y1342" s="11"/>
    </row>
    <row r="1343" spans="1:25" ht="15.75" customHeight="1">
      <c r="A1343" s="10"/>
      <c r="B1343" s="10"/>
      <c r="C1343" s="10"/>
      <c r="D1343" s="10"/>
      <c r="E1343" s="10"/>
      <c r="F1343" s="10"/>
      <c r="G1343" s="10"/>
      <c r="H1343" s="10"/>
      <c r="I1343" s="10"/>
      <c r="J1343" s="10"/>
      <c r="K1343" s="10"/>
      <c r="L1343" s="10"/>
      <c r="M1343" s="10"/>
      <c r="N1343" s="10"/>
      <c r="O1343" s="10"/>
      <c r="P1343" s="10"/>
      <c r="Q1343" s="10"/>
      <c r="R1343" s="11"/>
      <c r="S1343" s="11"/>
      <c r="T1343" s="11"/>
      <c r="U1343" s="11"/>
      <c r="V1343" s="11"/>
      <c r="W1343" s="11"/>
      <c r="X1343" s="11"/>
      <c r="Y1343" s="11"/>
    </row>
    <row r="1344" spans="1:25" ht="15.75" customHeight="1">
      <c r="A1344" s="10"/>
      <c r="B1344" s="10"/>
      <c r="C1344" s="10"/>
      <c r="D1344" s="10"/>
      <c r="E1344" s="10"/>
      <c r="F1344" s="10"/>
      <c r="G1344" s="10"/>
      <c r="H1344" s="10"/>
      <c r="I1344" s="10"/>
      <c r="J1344" s="10"/>
      <c r="K1344" s="10"/>
      <c r="L1344" s="10"/>
      <c r="M1344" s="10"/>
      <c r="N1344" s="10"/>
      <c r="O1344" s="10"/>
      <c r="P1344" s="10"/>
      <c r="Q1344" s="10"/>
      <c r="R1344" s="11"/>
      <c r="S1344" s="11"/>
      <c r="T1344" s="11"/>
      <c r="U1344" s="11"/>
      <c r="V1344" s="11"/>
      <c r="W1344" s="11"/>
      <c r="X1344" s="11"/>
      <c r="Y1344" s="11"/>
    </row>
    <row r="1345" spans="1:25" ht="15.75" customHeight="1">
      <c r="A1345" s="10"/>
      <c r="B1345" s="10"/>
      <c r="C1345" s="10"/>
      <c r="D1345" s="10"/>
      <c r="E1345" s="10"/>
      <c r="F1345" s="10"/>
      <c r="G1345" s="10"/>
      <c r="H1345" s="10"/>
      <c r="I1345" s="10"/>
      <c r="J1345" s="10"/>
      <c r="K1345" s="10"/>
      <c r="L1345" s="10"/>
      <c r="M1345" s="10"/>
      <c r="N1345" s="10"/>
      <c r="O1345" s="10"/>
      <c r="P1345" s="10"/>
      <c r="Q1345" s="10"/>
      <c r="R1345" s="11"/>
      <c r="S1345" s="11"/>
      <c r="T1345" s="11"/>
      <c r="U1345" s="11"/>
      <c r="V1345" s="11"/>
      <c r="W1345" s="11"/>
      <c r="X1345" s="11"/>
      <c r="Y1345" s="11"/>
    </row>
    <row r="1346" spans="1:25" ht="15.75" customHeight="1">
      <c r="A1346" s="10"/>
      <c r="B1346" s="10"/>
      <c r="C1346" s="10"/>
      <c r="D1346" s="10"/>
      <c r="E1346" s="10"/>
      <c r="F1346" s="10"/>
      <c r="G1346" s="10"/>
      <c r="H1346" s="10"/>
      <c r="I1346" s="10"/>
      <c r="J1346" s="10"/>
      <c r="K1346" s="10"/>
      <c r="L1346" s="10"/>
      <c r="M1346" s="10"/>
      <c r="N1346" s="10"/>
      <c r="O1346" s="10"/>
      <c r="P1346" s="10"/>
      <c r="Q1346" s="10"/>
      <c r="R1346" s="11"/>
      <c r="S1346" s="11"/>
      <c r="T1346" s="11"/>
      <c r="U1346" s="11"/>
      <c r="V1346" s="11"/>
      <c r="W1346" s="11"/>
      <c r="X1346" s="11"/>
      <c r="Y1346" s="11"/>
    </row>
    <row r="1347" spans="1:25" ht="15.75" customHeight="1">
      <c r="A1347" s="10"/>
      <c r="B1347" s="10"/>
      <c r="C1347" s="10"/>
      <c r="D1347" s="10"/>
      <c r="E1347" s="10"/>
      <c r="F1347" s="10"/>
      <c r="G1347" s="10"/>
      <c r="H1347" s="10"/>
      <c r="I1347" s="10"/>
      <c r="J1347" s="10"/>
      <c r="K1347" s="10"/>
      <c r="L1347" s="10"/>
      <c r="M1347" s="10"/>
      <c r="N1347" s="10"/>
      <c r="O1347" s="10"/>
      <c r="P1347" s="10"/>
      <c r="Q1347" s="10"/>
      <c r="R1347" s="11"/>
      <c r="S1347" s="11"/>
      <c r="T1347" s="11"/>
      <c r="U1347" s="11"/>
      <c r="V1347" s="11"/>
      <c r="W1347" s="11"/>
      <c r="X1347" s="11"/>
      <c r="Y1347" s="11"/>
    </row>
    <row r="1348" spans="1:25" ht="15.75" customHeight="1">
      <c r="A1348" s="10"/>
      <c r="B1348" s="10"/>
      <c r="C1348" s="10"/>
      <c r="D1348" s="10"/>
      <c r="E1348" s="10"/>
      <c r="F1348" s="10"/>
      <c r="G1348" s="10"/>
      <c r="H1348" s="10"/>
      <c r="I1348" s="10"/>
      <c r="J1348" s="10"/>
      <c r="K1348" s="10"/>
      <c r="L1348" s="10"/>
      <c r="M1348" s="10"/>
      <c r="N1348" s="10"/>
      <c r="O1348" s="10"/>
      <c r="P1348" s="10"/>
      <c r="Q1348" s="10"/>
      <c r="R1348" s="11"/>
      <c r="S1348" s="11"/>
      <c r="T1348" s="11"/>
      <c r="U1348" s="11"/>
      <c r="V1348" s="11"/>
      <c r="W1348" s="11"/>
      <c r="X1348" s="11"/>
      <c r="Y1348" s="11"/>
    </row>
    <row r="1349" spans="1:25" ht="15.75" customHeight="1">
      <c r="A1349" s="10"/>
      <c r="B1349" s="10"/>
      <c r="C1349" s="10"/>
      <c r="D1349" s="10"/>
      <c r="E1349" s="10"/>
      <c r="F1349" s="10"/>
      <c r="G1349" s="10"/>
      <c r="H1349" s="10"/>
      <c r="I1349" s="10"/>
      <c r="J1349" s="10"/>
      <c r="K1349" s="10"/>
      <c r="L1349" s="10"/>
      <c r="M1349" s="10"/>
      <c r="N1349" s="10"/>
      <c r="O1349" s="10"/>
      <c r="P1349" s="10"/>
      <c r="Q1349" s="10"/>
      <c r="R1349" s="11"/>
      <c r="S1349" s="11"/>
      <c r="T1349" s="11"/>
      <c r="U1349" s="11"/>
      <c r="V1349" s="11"/>
      <c r="W1349" s="11"/>
      <c r="X1349" s="11"/>
      <c r="Y1349" s="11"/>
    </row>
    <row r="1350" spans="1:25" ht="15.75" customHeight="1">
      <c r="A1350" s="10"/>
      <c r="B1350" s="10"/>
      <c r="C1350" s="10"/>
      <c r="D1350" s="10"/>
      <c r="E1350" s="10"/>
      <c r="F1350" s="10"/>
      <c r="G1350" s="10"/>
      <c r="H1350" s="10"/>
      <c r="I1350" s="10"/>
      <c r="J1350" s="10"/>
      <c r="K1350" s="10"/>
      <c r="L1350" s="10"/>
      <c r="M1350" s="10"/>
      <c r="N1350" s="10"/>
      <c r="O1350" s="10"/>
      <c r="P1350" s="10"/>
      <c r="Q1350" s="10"/>
      <c r="R1350" s="11"/>
      <c r="S1350" s="11"/>
      <c r="T1350" s="11"/>
      <c r="U1350" s="11"/>
      <c r="V1350" s="11"/>
      <c r="W1350" s="11"/>
      <c r="X1350" s="11"/>
      <c r="Y1350" s="11"/>
    </row>
    <row r="1351" spans="1:25" ht="15.75" customHeight="1">
      <c r="A1351" s="10"/>
      <c r="B1351" s="10"/>
      <c r="C1351" s="10"/>
      <c r="D1351" s="10"/>
      <c r="E1351" s="10"/>
      <c r="F1351" s="10"/>
      <c r="G1351" s="10"/>
      <c r="H1351" s="10"/>
      <c r="I1351" s="10"/>
      <c r="J1351" s="10"/>
      <c r="K1351" s="10"/>
      <c r="L1351" s="10"/>
      <c r="M1351" s="10"/>
      <c r="N1351" s="10"/>
      <c r="O1351" s="10"/>
      <c r="P1351" s="10"/>
      <c r="Q1351" s="10"/>
      <c r="R1351" s="11"/>
      <c r="S1351" s="11"/>
      <c r="T1351" s="11"/>
      <c r="U1351" s="11"/>
      <c r="V1351" s="11"/>
      <c r="W1351" s="11"/>
      <c r="X1351" s="11"/>
      <c r="Y1351" s="11"/>
    </row>
    <row r="1352" spans="1:25" ht="15.75" customHeight="1">
      <c r="A1352" s="10"/>
      <c r="B1352" s="10"/>
      <c r="C1352" s="10"/>
      <c r="D1352" s="10"/>
      <c r="E1352" s="10"/>
      <c r="F1352" s="10"/>
      <c r="G1352" s="10"/>
      <c r="H1352" s="10"/>
      <c r="I1352" s="10"/>
      <c r="J1352" s="10"/>
      <c r="K1352" s="10"/>
      <c r="L1352" s="10"/>
      <c r="M1352" s="10"/>
      <c r="N1352" s="10"/>
      <c r="O1352" s="10"/>
      <c r="P1352" s="10"/>
      <c r="Q1352" s="10"/>
      <c r="R1352" s="11"/>
      <c r="S1352" s="11"/>
      <c r="T1352" s="11"/>
      <c r="U1352" s="11"/>
      <c r="V1352" s="11"/>
      <c r="W1352" s="11"/>
      <c r="X1352" s="11"/>
      <c r="Y1352" s="11"/>
    </row>
    <row r="1353" spans="1:25" ht="15.75" customHeight="1">
      <c r="A1353" s="10"/>
      <c r="B1353" s="10"/>
      <c r="C1353" s="10"/>
      <c r="D1353" s="10"/>
      <c r="E1353" s="10"/>
      <c r="F1353" s="10"/>
      <c r="G1353" s="10"/>
      <c r="H1353" s="10"/>
      <c r="I1353" s="10"/>
      <c r="J1353" s="10"/>
      <c r="K1353" s="10"/>
      <c r="L1353" s="10"/>
      <c r="M1353" s="10"/>
      <c r="N1353" s="10"/>
      <c r="O1353" s="10"/>
      <c r="P1353" s="10"/>
      <c r="Q1353" s="10"/>
      <c r="R1353" s="11"/>
      <c r="S1353" s="11"/>
      <c r="T1353" s="11"/>
      <c r="U1353" s="11"/>
      <c r="V1353" s="11"/>
      <c r="W1353" s="11"/>
      <c r="X1353" s="11"/>
      <c r="Y1353" s="11"/>
    </row>
    <row r="1354" spans="1:25" ht="15.75" customHeight="1">
      <c r="A1354" s="10"/>
      <c r="B1354" s="10"/>
      <c r="C1354" s="10"/>
      <c r="D1354" s="10"/>
      <c r="E1354" s="10"/>
      <c r="F1354" s="10"/>
      <c r="G1354" s="10"/>
      <c r="H1354" s="10"/>
      <c r="I1354" s="10"/>
      <c r="J1354" s="10"/>
      <c r="K1354" s="10"/>
      <c r="L1354" s="10"/>
      <c r="M1354" s="10"/>
      <c r="N1354" s="10"/>
      <c r="O1354" s="10"/>
      <c r="P1354" s="10"/>
      <c r="Q1354" s="10"/>
      <c r="R1354" s="11"/>
      <c r="S1354" s="11"/>
      <c r="T1354" s="11"/>
      <c r="U1354" s="11"/>
      <c r="V1354" s="11"/>
      <c r="W1354" s="11"/>
      <c r="X1354" s="11"/>
      <c r="Y1354" s="11"/>
    </row>
    <row r="1355" spans="1:25" ht="15.75" customHeight="1">
      <c r="A1355" s="10"/>
      <c r="B1355" s="10"/>
      <c r="C1355" s="10"/>
      <c r="D1355" s="10"/>
      <c r="E1355" s="10"/>
      <c r="F1355" s="10"/>
      <c r="G1355" s="10"/>
      <c r="H1355" s="10"/>
      <c r="I1355" s="10"/>
      <c r="J1355" s="10"/>
      <c r="K1355" s="10"/>
      <c r="L1355" s="10"/>
      <c r="M1355" s="10"/>
      <c r="N1355" s="10"/>
      <c r="O1355" s="10"/>
      <c r="P1355" s="10"/>
      <c r="Q1355" s="10"/>
      <c r="R1355" s="11"/>
      <c r="S1355" s="11"/>
      <c r="T1355" s="11"/>
      <c r="U1355" s="11"/>
      <c r="V1355" s="11"/>
      <c r="W1355" s="11"/>
      <c r="X1355" s="11"/>
      <c r="Y1355" s="11"/>
    </row>
    <row r="1356" spans="1:25" ht="15.75" customHeight="1">
      <c r="A1356" s="10"/>
      <c r="B1356" s="10"/>
      <c r="C1356" s="10"/>
      <c r="D1356" s="10"/>
      <c r="E1356" s="10"/>
      <c r="F1356" s="10"/>
      <c r="G1356" s="10"/>
      <c r="H1356" s="10"/>
      <c r="I1356" s="10"/>
      <c r="J1356" s="10"/>
      <c r="K1356" s="10"/>
      <c r="L1356" s="10"/>
      <c r="M1356" s="10"/>
      <c r="N1356" s="10"/>
      <c r="O1356" s="10"/>
      <c r="P1356" s="10"/>
      <c r="Q1356" s="10"/>
      <c r="R1356" s="11"/>
      <c r="S1356" s="11"/>
      <c r="T1356" s="11"/>
      <c r="U1356" s="11"/>
      <c r="V1356" s="11"/>
      <c r="W1356" s="11"/>
      <c r="X1356" s="11"/>
      <c r="Y1356" s="11"/>
    </row>
    <row r="1357" spans="1:25" ht="15.75" customHeight="1">
      <c r="A1357" s="10"/>
      <c r="B1357" s="10"/>
      <c r="C1357" s="10"/>
      <c r="D1357" s="10"/>
      <c r="E1357" s="10"/>
      <c r="F1357" s="10"/>
      <c r="G1357" s="10"/>
      <c r="H1357" s="10"/>
      <c r="I1357" s="10"/>
      <c r="J1357" s="10"/>
      <c r="K1357" s="10"/>
      <c r="L1357" s="10"/>
      <c r="M1357" s="10"/>
      <c r="N1357" s="10"/>
      <c r="O1357" s="10"/>
      <c r="P1357" s="10"/>
      <c r="Q1357" s="10"/>
      <c r="R1357" s="11"/>
      <c r="S1357" s="11"/>
      <c r="T1357" s="11"/>
      <c r="U1357" s="11"/>
      <c r="V1357" s="11"/>
      <c r="W1357" s="11"/>
      <c r="X1357" s="11"/>
      <c r="Y1357" s="11"/>
    </row>
    <row r="1358" spans="1:25" ht="15.75" customHeight="1">
      <c r="A1358" s="10"/>
      <c r="B1358" s="10"/>
      <c r="C1358" s="10"/>
      <c r="D1358" s="10"/>
      <c r="E1358" s="10"/>
      <c r="F1358" s="10"/>
      <c r="G1358" s="10"/>
      <c r="H1358" s="10"/>
      <c r="I1358" s="10"/>
      <c r="J1358" s="10"/>
      <c r="K1358" s="10"/>
      <c r="L1358" s="10"/>
      <c r="M1358" s="10"/>
      <c r="N1358" s="10"/>
      <c r="O1358" s="10"/>
      <c r="P1358" s="10"/>
      <c r="Q1358" s="10"/>
      <c r="R1358" s="11"/>
      <c r="S1358" s="11"/>
      <c r="T1358" s="11"/>
      <c r="U1358" s="11"/>
      <c r="V1358" s="11"/>
      <c r="W1358" s="11"/>
      <c r="X1358" s="11"/>
      <c r="Y1358" s="11"/>
    </row>
    <row r="1359" spans="1:25" ht="15.75" customHeight="1">
      <c r="A1359" s="10"/>
      <c r="B1359" s="10"/>
      <c r="C1359" s="10"/>
      <c r="D1359" s="10"/>
      <c r="E1359" s="10"/>
      <c r="F1359" s="10"/>
      <c r="G1359" s="10"/>
      <c r="H1359" s="10"/>
      <c r="I1359" s="10"/>
      <c r="J1359" s="10"/>
      <c r="K1359" s="10"/>
      <c r="L1359" s="10"/>
      <c r="M1359" s="10"/>
      <c r="N1359" s="10"/>
      <c r="O1359" s="10"/>
      <c r="P1359" s="10"/>
      <c r="Q1359" s="10"/>
      <c r="R1359" s="11"/>
      <c r="S1359" s="11"/>
      <c r="T1359" s="11"/>
      <c r="U1359" s="11"/>
      <c r="V1359" s="11"/>
      <c r="W1359" s="11"/>
      <c r="X1359" s="11"/>
      <c r="Y1359" s="11"/>
    </row>
    <row r="1360" spans="1:25" ht="15.75" customHeight="1">
      <c r="A1360" s="10"/>
      <c r="B1360" s="10"/>
      <c r="C1360" s="10"/>
      <c r="D1360" s="10"/>
      <c r="E1360" s="10"/>
      <c r="F1360" s="10"/>
      <c r="G1360" s="10"/>
      <c r="H1360" s="10"/>
      <c r="I1360" s="10"/>
      <c r="J1360" s="10"/>
      <c r="K1360" s="10"/>
      <c r="L1360" s="10"/>
      <c r="M1360" s="10"/>
      <c r="N1360" s="10"/>
      <c r="O1360" s="10"/>
      <c r="P1360" s="10"/>
      <c r="Q1360" s="10"/>
      <c r="R1360" s="11"/>
      <c r="S1360" s="11"/>
      <c r="T1360" s="11"/>
      <c r="U1360" s="11"/>
      <c r="V1360" s="11"/>
      <c r="W1360" s="11"/>
      <c r="X1360" s="11"/>
      <c r="Y1360" s="11"/>
    </row>
    <row r="1361" spans="1:25" ht="15.75" customHeight="1">
      <c r="A1361" s="10"/>
      <c r="B1361" s="10"/>
      <c r="C1361" s="10"/>
      <c r="D1361" s="10"/>
      <c r="E1361" s="10"/>
      <c r="F1361" s="10"/>
      <c r="G1361" s="10"/>
      <c r="H1361" s="10"/>
      <c r="I1361" s="10"/>
      <c r="J1361" s="10"/>
      <c r="K1361" s="10"/>
      <c r="L1361" s="10"/>
      <c r="M1361" s="10"/>
      <c r="N1361" s="10"/>
      <c r="O1361" s="10"/>
      <c r="P1361" s="10"/>
      <c r="Q1361" s="10"/>
      <c r="R1361" s="11"/>
      <c r="S1361" s="11"/>
      <c r="T1361" s="11"/>
      <c r="U1361" s="11"/>
      <c r="V1361" s="11"/>
      <c r="W1361" s="11"/>
      <c r="X1361" s="11"/>
      <c r="Y1361" s="11"/>
    </row>
    <row r="1362" spans="1:25" ht="15.75" customHeight="1">
      <c r="A1362" s="10"/>
      <c r="B1362" s="10"/>
      <c r="C1362" s="10"/>
      <c r="D1362" s="10"/>
      <c r="E1362" s="10"/>
      <c r="F1362" s="10"/>
      <c r="G1362" s="10"/>
      <c r="H1362" s="10"/>
      <c r="I1362" s="10"/>
      <c r="J1362" s="10"/>
      <c r="K1362" s="10"/>
      <c r="L1362" s="10"/>
      <c r="M1362" s="10"/>
      <c r="N1362" s="10"/>
      <c r="O1362" s="10"/>
      <c r="P1362" s="10"/>
      <c r="Q1362" s="10"/>
      <c r="R1362" s="11"/>
      <c r="S1362" s="11"/>
      <c r="T1362" s="11"/>
      <c r="U1362" s="11"/>
      <c r="V1362" s="11"/>
      <c r="W1362" s="11"/>
      <c r="X1362" s="11"/>
      <c r="Y1362" s="11"/>
    </row>
    <row r="1363" spans="1:25" ht="15.75" customHeight="1">
      <c r="A1363" s="10"/>
      <c r="B1363" s="10"/>
      <c r="C1363" s="10"/>
      <c r="D1363" s="10"/>
      <c r="E1363" s="10"/>
      <c r="F1363" s="10"/>
      <c r="G1363" s="10"/>
      <c r="H1363" s="10"/>
      <c r="I1363" s="10"/>
      <c r="J1363" s="10"/>
      <c r="K1363" s="10"/>
      <c r="L1363" s="10"/>
      <c r="M1363" s="10"/>
      <c r="N1363" s="10"/>
      <c r="O1363" s="10"/>
      <c r="P1363" s="10"/>
      <c r="Q1363" s="10"/>
      <c r="R1363" s="11"/>
      <c r="S1363" s="11"/>
      <c r="T1363" s="11"/>
      <c r="U1363" s="11"/>
      <c r="V1363" s="11"/>
      <c r="W1363" s="11"/>
      <c r="X1363" s="11"/>
      <c r="Y1363" s="11"/>
    </row>
    <row r="1364" spans="1:25" ht="15.75" customHeight="1">
      <c r="A1364" s="10"/>
      <c r="B1364" s="10"/>
      <c r="C1364" s="10"/>
      <c r="D1364" s="10"/>
      <c r="E1364" s="10"/>
      <c r="F1364" s="10"/>
      <c r="G1364" s="10"/>
      <c r="H1364" s="10"/>
      <c r="I1364" s="10"/>
      <c r="J1364" s="10"/>
      <c r="K1364" s="10"/>
      <c r="L1364" s="10"/>
      <c r="M1364" s="10"/>
      <c r="N1364" s="10"/>
      <c r="O1364" s="10"/>
      <c r="P1364" s="10"/>
      <c r="Q1364" s="10"/>
      <c r="R1364" s="11"/>
      <c r="S1364" s="11"/>
      <c r="T1364" s="11"/>
      <c r="U1364" s="11"/>
      <c r="V1364" s="11"/>
      <c r="W1364" s="11"/>
      <c r="X1364" s="11"/>
      <c r="Y1364" s="11"/>
    </row>
    <row r="1365" spans="1:25" ht="15.75" customHeight="1">
      <c r="A1365" s="10"/>
      <c r="B1365" s="10"/>
      <c r="C1365" s="10"/>
      <c r="D1365" s="10"/>
      <c r="E1365" s="10"/>
      <c r="F1365" s="10"/>
      <c r="G1365" s="10"/>
      <c r="H1365" s="10"/>
      <c r="I1365" s="10"/>
      <c r="J1365" s="10"/>
      <c r="K1365" s="10"/>
      <c r="L1365" s="10"/>
      <c r="M1365" s="10"/>
      <c r="N1365" s="10"/>
      <c r="O1365" s="10"/>
      <c r="P1365" s="10"/>
      <c r="Q1365" s="10"/>
      <c r="R1365" s="11"/>
      <c r="S1365" s="11"/>
      <c r="T1365" s="11"/>
      <c r="U1365" s="11"/>
      <c r="V1365" s="11"/>
      <c r="W1365" s="11"/>
      <c r="X1365" s="11"/>
      <c r="Y1365" s="11"/>
    </row>
    <row r="1366" spans="1:25" ht="15.75" customHeight="1">
      <c r="A1366" s="10"/>
      <c r="B1366" s="10"/>
      <c r="C1366" s="10"/>
      <c r="D1366" s="10"/>
      <c r="E1366" s="10"/>
      <c r="F1366" s="10"/>
      <c r="G1366" s="10"/>
      <c r="H1366" s="10"/>
      <c r="I1366" s="10"/>
      <c r="J1366" s="10"/>
      <c r="K1366" s="10"/>
      <c r="L1366" s="10"/>
      <c r="M1366" s="10"/>
      <c r="N1366" s="10"/>
      <c r="O1366" s="10"/>
      <c r="P1366" s="10"/>
      <c r="Q1366" s="10"/>
      <c r="R1366" s="11"/>
      <c r="S1366" s="11"/>
      <c r="T1366" s="11"/>
      <c r="U1366" s="11"/>
      <c r="V1366" s="11"/>
      <c r="W1366" s="11"/>
      <c r="X1366" s="11"/>
      <c r="Y1366" s="11"/>
    </row>
    <row r="1367" spans="1:25" ht="15.75" customHeight="1">
      <c r="A1367" s="10"/>
      <c r="B1367" s="10"/>
      <c r="C1367" s="10"/>
      <c r="D1367" s="10"/>
      <c r="E1367" s="10"/>
      <c r="F1367" s="10"/>
      <c r="G1367" s="10"/>
      <c r="H1367" s="10"/>
      <c r="I1367" s="10"/>
      <c r="J1367" s="10"/>
      <c r="K1367" s="10"/>
      <c r="L1367" s="10"/>
      <c r="M1367" s="10"/>
      <c r="N1367" s="10"/>
      <c r="O1367" s="10"/>
      <c r="P1367" s="10"/>
      <c r="Q1367" s="10"/>
      <c r="R1367" s="11"/>
      <c r="S1367" s="11"/>
      <c r="T1367" s="11"/>
      <c r="U1367" s="11"/>
      <c r="V1367" s="11"/>
      <c r="W1367" s="11"/>
      <c r="X1367" s="11"/>
      <c r="Y1367" s="11"/>
    </row>
    <row r="1368" spans="1:25" ht="15.75" customHeight="1">
      <c r="A1368" s="10"/>
      <c r="B1368" s="10"/>
      <c r="C1368" s="10"/>
      <c r="D1368" s="10"/>
      <c r="E1368" s="10"/>
      <c r="F1368" s="10"/>
      <c r="G1368" s="10"/>
      <c r="H1368" s="10"/>
      <c r="I1368" s="10"/>
      <c r="J1368" s="10"/>
      <c r="K1368" s="10"/>
      <c r="L1368" s="10"/>
      <c r="M1368" s="10"/>
      <c r="N1368" s="10"/>
      <c r="O1368" s="10"/>
      <c r="P1368" s="10"/>
      <c r="Q1368" s="10"/>
      <c r="R1368" s="11"/>
      <c r="S1368" s="11"/>
      <c r="T1368" s="11"/>
      <c r="U1368" s="11"/>
      <c r="V1368" s="11"/>
      <c r="W1368" s="11"/>
      <c r="X1368" s="11"/>
      <c r="Y1368" s="11"/>
    </row>
    <row r="1369" spans="1:25" ht="15.75" customHeight="1">
      <c r="A1369" s="10"/>
      <c r="B1369" s="10"/>
      <c r="C1369" s="10"/>
      <c r="D1369" s="10"/>
      <c r="E1369" s="10"/>
      <c r="F1369" s="10"/>
      <c r="G1369" s="10"/>
      <c r="H1369" s="10"/>
      <c r="I1369" s="10"/>
      <c r="J1369" s="10"/>
      <c r="K1369" s="10"/>
      <c r="L1369" s="10"/>
      <c r="M1369" s="10"/>
      <c r="N1369" s="10"/>
      <c r="O1369" s="10"/>
      <c r="P1369" s="10"/>
      <c r="Q1369" s="10"/>
      <c r="R1369" s="11"/>
      <c r="S1369" s="11"/>
      <c r="T1369" s="11"/>
      <c r="U1369" s="11"/>
      <c r="V1369" s="11"/>
      <c r="W1369" s="11"/>
      <c r="X1369" s="11"/>
      <c r="Y1369" s="11"/>
    </row>
    <row r="1370" spans="1:25" ht="15.75" customHeight="1">
      <c r="A1370" s="10"/>
      <c r="B1370" s="10"/>
      <c r="C1370" s="10"/>
      <c r="D1370" s="10"/>
      <c r="E1370" s="10"/>
      <c r="F1370" s="10"/>
      <c r="G1370" s="10"/>
      <c r="H1370" s="10"/>
      <c r="I1370" s="10"/>
      <c r="J1370" s="10"/>
      <c r="K1370" s="10"/>
      <c r="L1370" s="10"/>
      <c r="M1370" s="10"/>
      <c r="N1370" s="10"/>
      <c r="O1370" s="10"/>
      <c r="P1370" s="10"/>
      <c r="Q1370" s="10"/>
      <c r="R1370" s="11"/>
      <c r="S1370" s="11"/>
      <c r="T1370" s="11"/>
      <c r="U1370" s="11"/>
      <c r="V1370" s="11"/>
      <c r="W1370" s="11"/>
      <c r="X1370" s="11"/>
      <c r="Y1370" s="11"/>
    </row>
    <row r="1371" spans="1:25" ht="15.75" customHeight="1">
      <c r="A1371" s="10"/>
      <c r="B1371" s="10"/>
      <c r="C1371" s="10"/>
      <c r="D1371" s="10"/>
      <c r="E1371" s="10"/>
      <c r="F1371" s="10"/>
      <c r="G1371" s="10"/>
      <c r="H1371" s="10"/>
      <c r="I1371" s="10"/>
      <c r="J1371" s="10"/>
      <c r="K1371" s="10"/>
      <c r="L1371" s="10"/>
      <c r="M1371" s="10"/>
      <c r="N1371" s="10"/>
      <c r="O1371" s="10"/>
      <c r="P1371" s="10"/>
      <c r="Q1371" s="10"/>
      <c r="R1371" s="11"/>
      <c r="S1371" s="11"/>
      <c r="T1371" s="11"/>
      <c r="U1371" s="11"/>
      <c r="V1371" s="11"/>
      <c r="W1371" s="11"/>
      <c r="X1371" s="11"/>
      <c r="Y1371" s="11"/>
    </row>
    <row r="1372" spans="1:25" ht="15.75" customHeight="1">
      <c r="A1372" s="10"/>
      <c r="B1372" s="10"/>
      <c r="C1372" s="10"/>
      <c r="D1372" s="10"/>
      <c r="E1372" s="10"/>
      <c r="F1372" s="10"/>
      <c r="G1372" s="10"/>
      <c r="H1372" s="10"/>
      <c r="I1372" s="10"/>
      <c r="J1372" s="10"/>
      <c r="K1372" s="10"/>
      <c r="L1372" s="10"/>
      <c r="M1372" s="10"/>
      <c r="N1372" s="10"/>
      <c r="O1372" s="10"/>
      <c r="P1372" s="10"/>
      <c r="Q1372" s="10"/>
      <c r="R1372" s="11"/>
      <c r="S1372" s="11"/>
      <c r="T1372" s="11"/>
      <c r="U1372" s="11"/>
      <c r="V1372" s="11"/>
      <c r="W1372" s="11"/>
      <c r="X1372" s="11"/>
      <c r="Y1372" s="11"/>
    </row>
    <row r="1373" spans="1:25" ht="15.75" customHeight="1">
      <c r="A1373" s="10"/>
      <c r="B1373" s="10"/>
      <c r="C1373" s="10"/>
      <c r="D1373" s="10"/>
      <c r="E1373" s="10"/>
      <c r="F1373" s="10"/>
      <c r="G1373" s="10"/>
      <c r="H1373" s="10"/>
      <c r="I1373" s="10"/>
      <c r="J1373" s="10"/>
      <c r="K1373" s="10"/>
      <c r="L1373" s="10"/>
      <c r="M1373" s="10"/>
      <c r="N1373" s="10"/>
      <c r="O1373" s="10"/>
      <c r="P1373" s="10"/>
      <c r="Q1373" s="10"/>
      <c r="R1373" s="11"/>
      <c r="S1373" s="11"/>
      <c r="T1373" s="11"/>
      <c r="U1373" s="11"/>
      <c r="V1373" s="11"/>
      <c r="W1373" s="11"/>
      <c r="X1373" s="11"/>
      <c r="Y1373" s="11"/>
    </row>
    <row r="1374" spans="1:25" ht="15.75" customHeight="1">
      <c r="A1374" s="10"/>
      <c r="B1374" s="10"/>
      <c r="C1374" s="10"/>
      <c r="D1374" s="10"/>
      <c r="E1374" s="10"/>
      <c r="F1374" s="10"/>
      <c r="G1374" s="10"/>
      <c r="H1374" s="10"/>
      <c r="I1374" s="10"/>
      <c r="J1374" s="10"/>
      <c r="K1374" s="10"/>
      <c r="L1374" s="10"/>
      <c r="M1374" s="10"/>
      <c r="N1374" s="10"/>
      <c r="O1374" s="10"/>
      <c r="P1374" s="10"/>
      <c r="Q1374" s="10"/>
      <c r="R1374" s="11"/>
      <c r="S1374" s="11"/>
      <c r="T1374" s="11"/>
      <c r="U1374" s="11"/>
      <c r="V1374" s="11"/>
      <c r="W1374" s="11"/>
      <c r="X1374" s="11"/>
      <c r="Y1374" s="11"/>
    </row>
    <row r="1375" spans="1:25" ht="15.75" customHeight="1">
      <c r="A1375" s="10"/>
      <c r="B1375" s="10"/>
      <c r="C1375" s="10"/>
      <c r="D1375" s="10"/>
      <c r="E1375" s="10"/>
      <c r="F1375" s="10"/>
      <c r="G1375" s="10"/>
      <c r="H1375" s="10"/>
      <c r="I1375" s="10"/>
      <c r="J1375" s="10"/>
      <c r="K1375" s="10"/>
      <c r="L1375" s="10"/>
      <c r="M1375" s="10"/>
      <c r="N1375" s="10"/>
      <c r="O1375" s="10"/>
      <c r="P1375" s="10"/>
      <c r="Q1375" s="10"/>
      <c r="R1375" s="11"/>
      <c r="S1375" s="11"/>
      <c r="T1375" s="11"/>
      <c r="U1375" s="11"/>
      <c r="V1375" s="11"/>
      <c r="W1375" s="11"/>
      <c r="X1375" s="11"/>
      <c r="Y1375" s="11"/>
    </row>
    <row r="1376" spans="1:25" ht="15.75" customHeight="1">
      <c r="A1376" s="10"/>
      <c r="B1376" s="10"/>
      <c r="C1376" s="10"/>
      <c r="D1376" s="10"/>
      <c r="E1376" s="10"/>
      <c r="F1376" s="10"/>
      <c r="G1376" s="10"/>
      <c r="H1376" s="10"/>
      <c r="I1376" s="10"/>
      <c r="J1376" s="10"/>
      <c r="K1376" s="10"/>
      <c r="L1376" s="10"/>
      <c r="M1376" s="10"/>
      <c r="N1376" s="10"/>
      <c r="O1376" s="10"/>
      <c r="P1376" s="10"/>
      <c r="Q1376" s="10"/>
      <c r="R1376" s="11"/>
      <c r="S1376" s="11"/>
      <c r="T1376" s="11"/>
      <c r="U1376" s="11"/>
      <c r="V1376" s="11"/>
      <c r="W1376" s="11"/>
      <c r="X1376" s="11"/>
      <c r="Y1376" s="11"/>
    </row>
    <row r="1377" spans="1:25" ht="15.75" customHeight="1">
      <c r="A1377" s="10"/>
      <c r="B1377" s="10"/>
      <c r="C1377" s="10"/>
      <c r="D1377" s="10"/>
      <c r="E1377" s="10"/>
      <c r="F1377" s="10"/>
      <c r="G1377" s="10"/>
      <c r="H1377" s="10"/>
      <c r="I1377" s="10"/>
      <c r="J1377" s="10"/>
      <c r="K1377" s="10"/>
      <c r="L1377" s="10"/>
      <c r="M1377" s="10"/>
      <c r="N1377" s="10"/>
      <c r="O1377" s="10"/>
      <c r="P1377" s="10"/>
      <c r="Q1377" s="10"/>
      <c r="R1377" s="11"/>
      <c r="S1377" s="11"/>
      <c r="T1377" s="11"/>
      <c r="U1377" s="11"/>
      <c r="V1377" s="11"/>
      <c r="W1377" s="11"/>
      <c r="X1377" s="11"/>
      <c r="Y1377" s="11"/>
    </row>
    <row r="1378" spans="1:25" ht="15.75" customHeight="1">
      <c r="A1378" s="10"/>
      <c r="B1378" s="10"/>
      <c r="C1378" s="10"/>
      <c r="D1378" s="10"/>
      <c r="E1378" s="10"/>
      <c r="F1378" s="10"/>
      <c r="G1378" s="10"/>
      <c r="H1378" s="10"/>
      <c r="I1378" s="10"/>
      <c r="J1378" s="10"/>
      <c r="K1378" s="10"/>
      <c r="L1378" s="10"/>
      <c r="M1378" s="10"/>
      <c r="N1378" s="10"/>
      <c r="O1378" s="10"/>
      <c r="P1378" s="10"/>
      <c r="Q1378" s="10"/>
      <c r="R1378" s="11"/>
      <c r="S1378" s="11"/>
      <c r="T1378" s="11"/>
      <c r="U1378" s="11"/>
      <c r="V1378" s="11"/>
      <c r="W1378" s="11"/>
      <c r="X1378" s="11"/>
      <c r="Y1378" s="11"/>
    </row>
    <row r="1379" spans="1:25" ht="15.75" customHeight="1">
      <c r="A1379" s="10"/>
      <c r="B1379" s="10"/>
      <c r="C1379" s="10"/>
      <c r="D1379" s="10"/>
      <c r="E1379" s="10"/>
      <c r="F1379" s="10"/>
      <c r="G1379" s="10"/>
      <c r="H1379" s="10"/>
      <c r="I1379" s="10"/>
      <c r="J1379" s="10"/>
      <c r="K1379" s="10"/>
      <c r="L1379" s="10"/>
      <c r="M1379" s="10"/>
      <c r="N1379" s="10"/>
      <c r="O1379" s="10"/>
      <c r="P1379" s="10"/>
      <c r="Q1379" s="10"/>
      <c r="R1379" s="11"/>
      <c r="S1379" s="11"/>
      <c r="T1379" s="11"/>
      <c r="U1379" s="11"/>
      <c r="V1379" s="11"/>
      <c r="W1379" s="11"/>
      <c r="X1379" s="11"/>
      <c r="Y1379" s="11"/>
    </row>
    <row r="1380" spans="1:25" ht="15.75" customHeight="1">
      <c r="A1380" s="10"/>
      <c r="B1380" s="10"/>
      <c r="C1380" s="10"/>
      <c r="D1380" s="10"/>
      <c r="E1380" s="10"/>
      <c r="F1380" s="10"/>
      <c r="G1380" s="10"/>
      <c r="H1380" s="10"/>
      <c r="I1380" s="10"/>
      <c r="J1380" s="10"/>
      <c r="K1380" s="10"/>
      <c r="L1380" s="10"/>
      <c r="M1380" s="10"/>
      <c r="N1380" s="10"/>
      <c r="O1380" s="10"/>
      <c r="P1380" s="10"/>
      <c r="Q1380" s="10"/>
      <c r="R1380" s="11"/>
      <c r="S1380" s="11"/>
      <c r="T1380" s="11"/>
      <c r="U1380" s="11"/>
      <c r="V1380" s="11"/>
      <c r="W1380" s="11"/>
      <c r="X1380" s="11"/>
      <c r="Y1380" s="11"/>
    </row>
    <row r="1381" spans="1:25" ht="15.75" customHeight="1">
      <c r="A1381" s="10"/>
      <c r="B1381" s="10"/>
      <c r="C1381" s="10"/>
      <c r="D1381" s="10"/>
      <c r="E1381" s="10"/>
      <c r="F1381" s="10"/>
      <c r="G1381" s="10"/>
      <c r="H1381" s="10"/>
      <c r="I1381" s="10"/>
      <c r="J1381" s="10"/>
      <c r="K1381" s="10"/>
      <c r="L1381" s="10"/>
      <c r="M1381" s="10"/>
      <c r="N1381" s="10"/>
      <c r="O1381" s="10"/>
      <c r="P1381" s="10"/>
      <c r="Q1381" s="10"/>
      <c r="R1381" s="11"/>
      <c r="S1381" s="11"/>
      <c r="T1381" s="11"/>
      <c r="U1381" s="11"/>
      <c r="V1381" s="11"/>
      <c r="W1381" s="11"/>
      <c r="X1381" s="11"/>
      <c r="Y1381" s="11"/>
    </row>
    <row r="1382" spans="1:25" ht="15.75" customHeight="1">
      <c r="A1382" s="10"/>
      <c r="B1382" s="10"/>
      <c r="C1382" s="10"/>
      <c r="D1382" s="10"/>
      <c r="E1382" s="10"/>
      <c r="F1382" s="10"/>
      <c r="G1382" s="10"/>
      <c r="H1382" s="10"/>
      <c r="I1382" s="10"/>
      <c r="J1382" s="10"/>
      <c r="K1382" s="10"/>
      <c r="L1382" s="10"/>
      <c r="M1382" s="10"/>
      <c r="N1382" s="10"/>
      <c r="O1382" s="10"/>
      <c r="P1382" s="10"/>
      <c r="Q1382" s="10"/>
      <c r="R1382" s="11"/>
      <c r="S1382" s="11"/>
      <c r="T1382" s="11"/>
      <c r="U1382" s="11"/>
      <c r="V1382" s="11"/>
      <c r="W1382" s="11"/>
      <c r="X1382" s="11"/>
      <c r="Y1382" s="11"/>
    </row>
    <row r="1383" spans="1:25" ht="15.75" customHeight="1">
      <c r="A1383" s="10"/>
      <c r="B1383" s="10"/>
      <c r="C1383" s="10"/>
      <c r="D1383" s="10"/>
      <c r="E1383" s="10"/>
      <c r="F1383" s="10"/>
      <c r="G1383" s="10"/>
      <c r="H1383" s="10"/>
      <c r="I1383" s="10"/>
      <c r="J1383" s="10"/>
      <c r="K1383" s="10"/>
      <c r="L1383" s="10"/>
      <c r="M1383" s="10"/>
      <c r="N1383" s="10"/>
      <c r="O1383" s="10"/>
      <c r="P1383" s="10"/>
      <c r="Q1383" s="10"/>
      <c r="R1383" s="11"/>
      <c r="S1383" s="11"/>
      <c r="T1383" s="11"/>
      <c r="U1383" s="11"/>
      <c r="V1383" s="11"/>
      <c r="W1383" s="11"/>
      <c r="X1383" s="11"/>
      <c r="Y1383" s="11"/>
    </row>
    <row r="1384" spans="1:25" ht="15.75" customHeight="1">
      <c r="A1384" s="10"/>
      <c r="B1384" s="10"/>
      <c r="C1384" s="10"/>
      <c r="D1384" s="10"/>
      <c r="E1384" s="10"/>
      <c r="F1384" s="10"/>
      <c r="G1384" s="10"/>
      <c r="H1384" s="10"/>
      <c r="I1384" s="10"/>
      <c r="J1384" s="10"/>
      <c r="K1384" s="10"/>
      <c r="L1384" s="10"/>
      <c r="M1384" s="10"/>
      <c r="N1384" s="10"/>
      <c r="O1384" s="10"/>
      <c r="P1384" s="10"/>
      <c r="Q1384" s="10"/>
      <c r="R1384" s="11"/>
      <c r="S1384" s="11"/>
      <c r="T1384" s="11"/>
      <c r="U1384" s="11"/>
      <c r="V1384" s="11"/>
      <c r="W1384" s="11"/>
      <c r="X1384" s="11"/>
      <c r="Y1384" s="11"/>
    </row>
    <row r="1385" spans="1:25" ht="15.75" customHeight="1">
      <c r="A1385" s="10"/>
      <c r="B1385" s="10"/>
      <c r="C1385" s="10"/>
      <c r="D1385" s="10"/>
      <c r="E1385" s="10"/>
      <c r="F1385" s="10"/>
      <c r="G1385" s="10"/>
      <c r="H1385" s="10"/>
      <c r="I1385" s="10"/>
      <c r="J1385" s="10"/>
      <c r="K1385" s="10"/>
      <c r="L1385" s="10"/>
      <c r="M1385" s="10"/>
      <c r="N1385" s="10"/>
      <c r="O1385" s="10"/>
      <c r="P1385" s="10"/>
      <c r="Q1385" s="10"/>
      <c r="R1385" s="11"/>
      <c r="S1385" s="11"/>
      <c r="T1385" s="11"/>
      <c r="U1385" s="11"/>
      <c r="V1385" s="11"/>
      <c r="W1385" s="11"/>
      <c r="X1385" s="11"/>
      <c r="Y1385" s="11"/>
    </row>
    <row r="1386" spans="1:25" ht="15.75" customHeight="1">
      <c r="A1386" s="10"/>
      <c r="B1386" s="10"/>
      <c r="C1386" s="10"/>
      <c r="D1386" s="10"/>
      <c r="E1386" s="10"/>
      <c r="F1386" s="10"/>
      <c r="G1386" s="10"/>
      <c r="H1386" s="10"/>
      <c r="I1386" s="10"/>
      <c r="J1386" s="10"/>
      <c r="K1386" s="10"/>
      <c r="L1386" s="10"/>
      <c r="M1386" s="10"/>
      <c r="N1386" s="10"/>
      <c r="O1386" s="10"/>
      <c r="P1386" s="10"/>
      <c r="Q1386" s="10"/>
      <c r="R1386" s="11"/>
      <c r="S1386" s="11"/>
      <c r="T1386" s="11"/>
      <c r="U1386" s="11"/>
      <c r="V1386" s="11"/>
      <c r="W1386" s="11"/>
      <c r="X1386" s="11"/>
      <c r="Y1386" s="11"/>
    </row>
    <row r="1387" spans="1:25" ht="15.75" customHeight="1">
      <c r="A1387" s="10"/>
      <c r="B1387" s="10"/>
      <c r="C1387" s="10"/>
      <c r="D1387" s="10"/>
      <c r="E1387" s="10"/>
      <c r="F1387" s="10"/>
      <c r="G1387" s="10"/>
      <c r="H1387" s="10"/>
      <c r="I1387" s="10"/>
      <c r="J1387" s="10"/>
      <c r="K1387" s="10"/>
      <c r="L1387" s="10"/>
      <c r="M1387" s="10"/>
      <c r="N1387" s="10"/>
      <c r="O1387" s="10"/>
      <c r="P1387" s="10"/>
      <c r="Q1387" s="10"/>
      <c r="R1387" s="11"/>
      <c r="S1387" s="11"/>
      <c r="T1387" s="11"/>
      <c r="U1387" s="11"/>
      <c r="V1387" s="11"/>
      <c r="W1387" s="11"/>
      <c r="X1387" s="11"/>
      <c r="Y1387" s="11"/>
    </row>
    <row r="1388" spans="1:25" ht="15.75" customHeight="1">
      <c r="A1388" s="10"/>
      <c r="B1388" s="10"/>
      <c r="C1388" s="10"/>
      <c r="D1388" s="10"/>
      <c r="E1388" s="10"/>
      <c r="F1388" s="10"/>
      <c r="G1388" s="10"/>
      <c r="H1388" s="10"/>
      <c r="I1388" s="10"/>
      <c r="J1388" s="10"/>
      <c r="K1388" s="10"/>
      <c r="L1388" s="10"/>
      <c r="M1388" s="10"/>
      <c r="N1388" s="10"/>
      <c r="O1388" s="10"/>
      <c r="P1388" s="10"/>
      <c r="Q1388" s="10"/>
      <c r="R1388" s="11"/>
      <c r="S1388" s="11"/>
      <c r="T1388" s="11"/>
      <c r="U1388" s="11"/>
      <c r="V1388" s="11"/>
      <c r="W1388" s="11"/>
      <c r="X1388" s="11"/>
      <c r="Y1388" s="11"/>
    </row>
    <row r="1389" spans="1:25" ht="15.75" customHeight="1">
      <c r="A1389" s="10"/>
      <c r="B1389" s="10"/>
      <c r="C1389" s="10"/>
      <c r="D1389" s="10"/>
      <c r="E1389" s="10"/>
      <c r="F1389" s="10"/>
      <c r="G1389" s="10"/>
      <c r="H1389" s="10"/>
      <c r="I1389" s="10"/>
      <c r="J1389" s="10"/>
      <c r="K1389" s="10"/>
      <c r="L1389" s="10"/>
      <c r="M1389" s="10"/>
      <c r="N1389" s="10"/>
      <c r="O1389" s="10"/>
      <c r="P1389" s="10"/>
      <c r="Q1389" s="10"/>
      <c r="R1389" s="11"/>
      <c r="S1389" s="11"/>
      <c r="T1389" s="11"/>
      <c r="U1389" s="11"/>
      <c r="V1389" s="11"/>
      <c r="W1389" s="11"/>
      <c r="X1389" s="11"/>
      <c r="Y1389" s="11"/>
    </row>
    <row r="1390" spans="1:25" ht="15.75" customHeight="1">
      <c r="A1390" s="10"/>
      <c r="B1390" s="10"/>
      <c r="C1390" s="10"/>
      <c r="D1390" s="10"/>
      <c r="E1390" s="10"/>
      <c r="F1390" s="10"/>
      <c r="G1390" s="10"/>
      <c r="H1390" s="10"/>
      <c r="I1390" s="10"/>
      <c r="J1390" s="10"/>
      <c r="K1390" s="10"/>
      <c r="L1390" s="10"/>
      <c r="M1390" s="10"/>
      <c r="N1390" s="10"/>
      <c r="O1390" s="10"/>
      <c r="P1390" s="10"/>
      <c r="Q1390" s="10"/>
      <c r="R1390" s="11"/>
      <c r="S1390" s="11"/>
      <c r="T1390" s="11"/>
      <c r="U1390" s="11"/>
      <c r="V1390" s="11"/>
      <c r="W1390" s="11"/>
      <c r="X1390" s="11"/>
      <c r="Y1390" s="11"/>
    </row>
    <row r="1391" spans="1:25" ht="15.75" customHeight="1">
      <c r="A1391" s="10"/>
      <c r="B1391" s="10"/>
      <c r="C1391" s="10"/>
      <c r="D1391" s="10"/>
      <c r="E1391" s="10"/>
      <c r="F1391" s="10"/>
      <c r="G1391" s="10"/>
      <c r="H1391" s="10"/>
      <c r="I1391" s="10"/>
      <c r="J1391" s="10"/>
      <c r="K1391" s="10"/>
      <c r="L1391" s="10"/>
      <c r="M1391" s="10"/>
      <c r="N1391" s="10"/>
      <c r="O1391" s="10"/>
      <c r="P1391" s="10"/>
      <c r="Q1391" s="10"/>
      <c r="R1391" s="11"/>
      <c r="S1391" s="11"/>
      <c r="T1391" s="11"/>
      <c r="U1391" s="11"/>
      <c r="V1391" s="11"/>
      <c r="W1391" s="11"/>
      <c r="X1391" s="11"/>
      <c r="Y1391" s="11"/>
    </row>
    <row r="1392" spans="1:25" ht="15.75" customHeight="1">
      <c r="A1392" s="10"/>
      <c r="B1392" s="10"/>
      <c r="C1392" s="10"/>
      <c r="D1392" s="10"/>
      <c r="E1392" s="10"/>
      <c r="F1392" s="10"/>
      <c r="G1392" s="10"/>
      <c r="H1392" s="10"/>
      <c r="I1392" s="10"/>
      <c r="J1392" s="10"/>
      <c r="K1392" s="10"/>
      <c r="L1392" s="10"/>
      <c r="M1392" s="10"/>
      <c r="N1392" s="10"/>
      <c r="O1392" s="10"/>
      <c r="P1392" s="10"/>
      <c r="Q1392" s="10"/>
      <c r="R1392" s="11"/>
      <c r="S1392" s="11"/>
      <c r="T1392" s="11"/>
      <c r="U1392" s="11"/>
      <c r="V1392" s="11"/>
      <c r="W1392" s="11"/>
      <c r="X1392" s="11"/>
      <c r="Y1392" s="11"/>
    </row>
    <row r="1393" spans="1:25" ht="15.75" customHeight="1">
      <c r="A1393" s="10"/>
      <c r="B1393" s="10"/>
      <c r="C1393" s="10"/>
      <c r="D1393" s="10"/>
      <c r="E1393" s="10"/>
      <c r="F1393" s="10"/>
      <c r="G1393" s="10"/>
      <c r="H1393" s="10"/>
      <c r="I1393" s="10"/>
      <c r="J1393" s="10"/>
      <c r="K1393" s="10"/>
      <c r="L1393" s="10"/>
      <c r="M1393" s="10"/>
      <c r="N1393" s="10"/>
      <c r="O1393" s="10"/>
      <c r="P1393" s="10"/>
      <c r="Q1393" s="10"/>
      <c r="R1393" s="11"/>
      <c r="S1393" s="11"/>
      <c r="T1393" s="11"/>
      <c r="U1393" s="11"/>
      <c r="V1393" s="11"/>
      <c r="W1393" s="11"/>
      <c r="X1393" s="11"/>
      <c r="Y1393" s="11"/>
    </row>
    <row r="1394" spans="1:25" ht="15.75" customHeight="1">
      <c r="A1394" s="10"/>
      <c r="B1394" s="10"/>
      <c r="C1394" s="10"/>
      <c r="D1394" s="10"/>
      <c r="E1394" s="10"/>
      <c r="F1394" s="10"/>
      <c r="G1394" s="10"/>
      <c r="H1394" s="10"/>
      <c r="I1394" s="10"/>
      <c r="J1394" s="10"/>
      <c r="K1394" s="10"/>
      <c r="L1394" s="10"/>
      <c r="M1394" s="10"/>
      <c r="N1394" s="10"/>
      <c r="O1394" s="10"/>
      <c r="P1394" s="10"/>
      <c r="Q1394" s="10"/>
      <c r="R1394" s="11"/>
      <c r="S1394" s="11"/>
      <c r="T1394" s="11"/>
      <c r="U1394" s="11"/>
      <c r="V1394" s="11"/>
      <c r="W1394" s="11"/>
      <c r="X1394" s="11"/>
      <c r="Y1394" s="11"/>
    </row>
    <row r="1395" spans="1:25" ht="15.75" customHeight="1">
      <c r="A1395" s="10"/>
      <c r="B1395" s="10"/>
      <c r="C1395" s="10"/>
      <c r="D1395" s="10"/>
      <c r="E1395" s="10"/>
      <c r="F1395" s="10"/>
      <c r="G1395" s="10"/>
      <c r="H1395" s="10"/>
      <c r="I1395" s="10"/>
      <c r="J1395" s="10"/>
      <c r="K1395" s="10"/>
      <c r="L1395" s="10"/>
      <c r="M1395" s="10"/>
      <c r="N1395" s="10"/>
      <c r="O1395" s="10"/>
      <c r="P1395" s="10"/>
      <c r="Q1395" s="10"/>
      <c r="R1395" s="11"/>
      <c r="S1395" s="11"/>
      <c r="T1395" s="11"/>
      <c r="U1395" s="11"/>
      <c r="V1395" s="11"/>
      <c r="W1395" s="11"/>
      <c r="X1395" s="11"/>
      <c r="Y1395" s="11"/>
    </row>
    <row r="1396" spans="1:25" ht="15.75" customHeight="1">
      <c r="A1396" s="10"/>
      <c r="B1396" s="10"/>
      <c r="C1396" s="10"/>
      <c r="D1396" s="10"/>
      <c r="E1396" s="10"/>
      <c r="F1396" s="10"/>
      <c r="G1396" s="10"/>
      <c r="H1396" s="10"/>
      <c r="I1396" s="10"/>
      <c r="J1396" s="10"/>
      <c r="K1396" s="10"/>
      <c r="L1396" s="10"/>
      <c r="M1396" s="10"/>
      <c r="N1396" s="10"/>
      <c r="O1396" s="10"/>
      <c r="P1396" s="10"/>
      <c r="Q1396" s="10"/>
      <c r="R1396" s="11"/>
      <c r="S1396" s="11"/>
      <c r="T1396" s="11"/>
      <c r="U1396" s="11"/>
      <c r="V1396" s="11"/>
      <c r="W1396" s="11"/>
      <c r="X1396" s="11"/>
      <c r="Y1396" s="11"/>
    </row>
    <row r="1397" spans="1:25" ht="15.75" customHeight="1">
      <c r="A1397" s="10"/>
      <c r="B1397" s="10"/>
      <c r="C1397" s="10"/>
      <c r="D1397" s="10"/>
      <c r="E1397" s="10"/>
      <c r="F1397" s="10"/>
      <c r="G1397" s="10"/>
      <c r="H1397" s="10"/>
      <c r="I1397" s="10"/>
      <c r="J1397" s="10"/>
      <c r="K1397" s="10"/>
      <c r="L1397" s="10"/>
      <c r="M1397" s="10"/>
      <c r="N1397" s="10"/>
      <c r="O1397" s="10"/>
      <c r="P1397" s="10"/>
      <c r="Q1397" s="10"/>
      <c r="R1397" s="11"/>
      <c r="S1397" s="11"/>
      <c r="T1397" s="11"/>
      <c r="U1397" s="11"/>
      <c r="V1397" s="11"/>
      <c r="W1397" s="11"/>
      <c r="X1397" s="11"/>
      <c r="Y1397" s="11"/>
    </row>
    <row r="1398" spans="1:25" ht="15.75" customHeight="1">
      <c r="A1398" s="10"/>
      <c r="B1398" s="10"/>
      <c r="C1398" s="10"/>
      <c r="D1398" s="10"/>
      <c r="E1398" s="10"/>
      <c r="F1398" s="10"/>
      <c r="G1398" s="10"/>
      <c r="H1398" s="10"/>
      <c r="I1398" s="10"/>
      <c r="J1398" s="10"/>
      <c r="K1398" s="10"/>
      <c r="L1398" s="10"/>
      <c r="M1398" s="10"/>
      <c r="N1398" s="10"/>
      <c r="O1398" s="10"/>
      <c r="P1398" s="10"/>
      <c r="Q1398" s="10"/>
      <c r="R1398" s="11"/>
      <c r="S1398" s="11"/>
      <c r="T1398" s="11"/>
      <c r="U1398" s="11"/>
      <c r="V1398" s="11"/>
      <c r="W1398" s="11"/>
      <c r="X1398" s="11"/>
      <c r="Y1398" s="11"/>
    </row>
    <row r="1399" spans="1:25" ht="15.75" customHeight="1">
      <c r="A1399" s="10"/>
      <c r="B1399" s="10"/>
      <c r="C1399" s="10"/>
      <c r="D1399" s="10"/>
      <c r="E1399" s="10"/>
      <c r="F1399" s="10"/>
      <c r="G1399" s="10"/>
      <c r="H1399" s="10"/>
      <c r="I1399" s="10"/>
      <c r="J1399" s="10"/>
      <c r="K1399" s="10"/>
      <c r="L1399" s="10"/>
      <c r="M1399" s="10"/>
      <c r="N1399" s="10"/>
      <c r="O1399" s="10"/>
      <c r="P1399" s="10"/>
      <c r="Q1399" s="10"/>
      <c r="R1399" s="11"/>
      <c r="S1399" s="11"/>
      <c r="T1399" s="11"/>
      <c r="U1399" s="11"/>
      <c r="V1399" s="11"/>
      <c r="W1399" s="11"/>
      <c r="X1399" s="11"/>
      <c r="Y1399" s="11"/>
    </row>
    <row r="1400" spans="1:25" ht="15.75" customHeight="1">
      <c r="A1400" s="10"/>
      <c r="B1400" s="10"/>
      <c r="C1400" s="10"/>
      <c r="D1400" s="10"/>
      <c r="E1400" s="10"/>
      <c r="F1400" s="10"/>
      <c r="G1400" s="10"/>
      <c r="H1400" s="10"/>
      <c r="I1400" s="10"/>
      <c r="J1400" s="10"/>
      <c r="K1400" s="10"/>
      <c r="L1400" s="10"/>
      <c r="M1400" s="10"/>
      <c r="N1400" s="10"/>
      <c r="O1400" s="10"/>
      <c r="P1400" s="10"/>
      <c r="Q1400" s="10"/>
      <c r="R1400" s="11"/>
      <c r="S1400" s="11"/>
      <c r="T1400" s="11"/>
      <c r="U1400" s="11"/>
      <c r="V1400" s="11"/>
      <c r="W1400" s="11"/>
      <c r="X1400" s="11"/>
      <c r="Y1400" s="11"/>
    </row>
    <row r="1401" spans="1:25" ht="15.75" customHeight="1">
      <c r="A1401" s="10"/>
      <c r="B1401" s="10"/>
      <c r="C1401" s="10"/>
      <c r="D1401" s="10"/>
      <c r="E1401" s="10"/>
      <c r="F1401" s="10"/>
      <c r="G1401" s="10"/>
      <c r="H1401" s="10"/>
      <c r="I1401" s="10"/>
      <c r="J1401" s="10"/>
      <c r="K1401" s="10"/>
      <c r="L1401" s="10"/>
      <c r="M1401" s="10"/>
      <c r="N1401" s="10"/>
      <c r="O1401" s="10"/>
      <c r="P1401" s="10"/>
      <c r="Q1401" s="10"/>
      <c r="R1401" s="11"/>
      <c r="S1401" s="11"/>
      <c r="T1401" s="11"/>
      <c r="U1401" s="11"/>
      <c r="V1401" s="11"/>
      <c r="W1401" s="11"/>
      <c r="X1401" s="11"/>
      <c r="Y1401" s="11"/>
    </row>
    <row r="1402" spans="1:25" ht="15.75" customHeight="1">
      <c r="A1402" s="10"/>
      <c r="B1402" s="10"/>
      <c r="C1402" s="10"/>
      <c r="D1402" s="10"/>
      <c r="E1402" s="10"/>
      <c r="F1402" s="10"/>
      <c r="G1402" s="10"/>
      <c r="H1402" s="10"/>
      <c r="I1402" s="10"/>
      <c r="J1402" s="10"/>
      <c r="K1402" s="10"/>
      <c r="L1402" s="10"/>
      <c r="M1402" s="10"/>
      <c r="N1402" s="10"/>
      <c r="O1402" s="10"/>
      <c r="P1402" s="10"/>
      <c r="Q1402" s="10"/>
      <c r="R1402" s="11"/>
      <c r="S1402" s="11"/>
      <c r="T1402" s="11"/>
      <c r="U1402" s="11"/>
      <c r="V1402" s="11"/>
      <c r="W1402" s="11"/>
      <c r="X1402" s="11"/>
      <c r="Y1402" s="11"/>
    </row>
    <row r="1403" spans="1:25" ht="15.75" customHeight="1">
      <c r="A1403" s="10"/>
      <c r="B1403" s="10"/>
      <c r="C1403" s="10"/>
      <c r="D1403" s="10"/>
      <c r="E1403" s="10"/>
      <c r="F1403" s="10"/>
      <c r="G1403" s="10"/>
      <c r="H1403" s="10"/>
      <c r="I1403" s="10"/>
      <c r="J1403" s="10"/>
      <c r="K1403" s="10"/>
      <c r="L1403" s="10"/>
      <c r="M1403" s="10"/>
      <c r="N1403" s="10"/>
      <c r="O1403" s="10"/>
      <c r="P1403" s="10"/>
      <c r="Q1403" s="10"/>
      <c r="R1403" s="11"/>
      <c r="S1403" s="11"/>
      <c r="T1403" s="11"/>
      <c r="U1403" s="11"/>
      <c r="V1403" s="11"/>
      <c r="W1403" s="11"/>
      <c r="X1403" s="11"/>
      <c r="Y1403" s="11"/>
    </row>
    <row r="1404" spans="1:25" ht="15.75" customHeight="1">
      <c r="A1404" s="10"/>
      <c r="B1404" s="10"/>
      <c r="C1404" s="10"/>
      <c r="D1404" s="10"/>
      <c r="E1404" s="10"/>
      <c r="F1404" s="10"/>
      <c r="G1404" s="10"/>
      <c r="H1404" s="10"/>
      <c r="I1404" s="10"/>
      <c r="J1404" s="10"/>
      <c r="K1404" s="10"/>
      <c r="L1404" s="10"/>
      <c r="M1404" s="10"/>
      <c r="N1404" s="10"/>
      <c r="O1404" s="10"/>
      <c r="P1404" s="10"/>
      <c r="Q1404" s="10"/>
      <c r="R1404" s="11"/>
      <c r="S1404" s="11"/>
      <c r="T1404" s="11"/>
      <c r="U1404" s="11"/>
      <c r="V1404" s="11"/>
      <c r="W1404" s="11"/>
      <c r="X1404" s="11"/>
      <c r="Y1404" s="11"/>
    </row>
    <row r="1405" spans="1:25" ht="15.75" customHeight="1">
      <c r="A1405" s="10"/>
      <c r="B1405" s="10"/>
      <c r="C1405" s="10"/>
      <c r="D1405" s="10"/>
      <c r="E1405" s="10"/>
      <c r="F1405" s="10"/>
      <c r="G1405" s="10"/>
      <c r="H1405" s="10"/>
      <c r="I1405" s="10"/>
      <c r="J1405" s="10"/>
      <c r="K1405" s="10"/>
      <c r="L1405" s="10"/>
      <c r="M1405" s="10"/>
      <c r="N1405" s="10"/>
      <c r="O1405" s="10"/>
      <c r="P1405" s="10"/>
      <c r="Q1405" s="10"/>
      <c r="R1405" s="11"/>
      <c r="S1405" s="11"/>
      <c r="T1405" s="11"/>
      <c r="U1405" s="11"/>
      <c r="V1405" s="11"/>
      <c r="W1405" s="11"/>
      <c r="X1405" s="11"/>
      <c r="Y1405" s="11"/>
    </row>
    <row r="1406" spans="1:25" ht="15.75" customHeight="1">
      <c r="A1406" s="10"/>
      <c r="B1406" s="10"/>
      <c r="C1406" s="10"/>
      <c r="D1406" s="10"/>
      <c r="E1406" s="10"/>
      <c r="F1406" s="10"/>
      <c r="G1406" s="10"/>
      <c r="H1406" s="10"/>
      <c r="I1406" s="10"/>
      <c r="J1406" s="10"/>
      <c r="K1406" s="10"/>
      <c r="L1406" s="10"/>
      <c r="M1406" s="10"/>
      <c r="N1406" s="10"/>
      <c r="O1406" s="10"/>
      <c r="P1406" s="10"/>
      <c r="Q1406" s="10"/>
      <c r="R1406" s="11"/>
      <c r="S1406" s="11"/>
      <c r="T1406" s="11"/>
      <c r="U1406" s="11"/>
      <c r="V1406" s="11"/>
      <c r="W1406" s="11"/>
      <c r="X1406" s="11"/>
      <c r="Y1406" s="11"/>
    </row>
    <row r="1407" spans="1:25" ht="15.75" customHeight="1">
      <c r="A1407" s="10"/>
      <c r="B1407" s="10"/>
      <c r="C1407" s="10"/>
      <c r="D1407" s="10"/>
      <c r="E1407" s="10"/>
      <c r="F1407" s="10"/>
      <c r="G1407" s="10"/>
      <c r="H1407" s="10"/>
      <c r="I1407" s="10"/>
      <c r="J1407" s="10"/>
      <c r="K1407" s="10"/>
      <c r="L1407" s="10"/>
      <c r="M1407" s="10"/>
      <c r="N1407" s="10"/>
      <c r="O1407" s="10"/>
      <c r="P1407" s="10"/>
      <c r="Q1407" s="10"/>
      <c r="R1407" s="11"/>
      <c r="S1407" s="11"/>
      <c r="T1407" s="11"/>
      <c r="U1407" s="11"/>
      <c r="V1407" s="11"/>
      <c r="W1407" s="11"/>
      <c r="X1407" s="11"/>
      <c r="Y1407" s="11"/>
    </row>
    <row r="1408" spans="1:25" ht="15.75" customHeight="1">
      <c r="A1408" s="10"/>
      <c r="B1408" s="10"/>
      <c r="C1408" s="10"/>
      <c r="D1408" s="10"/>
      <c r="E1408" s="10"/>
      <c r="F1408" s="10"/>
      <c r="G1408" s="10"/>
      <c r="H1408" s="10"/>
      <c r="I1408" s="10"/>
      <c r="J1408" s="10"/>
      <c r="K1408" s="10"/>
      <c r="L1408" s="10"/>
      <c r="M1408" s="10"/>
      <c r="N1408" s="10"/>
      <c r="O1408" s="10"/>
      <c r="P1408" s="10"/>
      <c r="Q1408" s="10"/>
      <c r="R1408" s="11"/>
      <c r="S1408" s="11"/>
      <c r="T1408" s="11"/>
      <c r="U1408" s="11"/>
      <c r="V1408" s="11"/>
      <c r="W1408" s="11"/>
      <c r="X1408" s="11"/>
      <c r="Y1408" s="11"/>
    </row>
    <row r="1409" spans="1:25" ht="15.75" customHeight="1">
      <c r="A1409" s="10"/>
      <c r="B1409" s="10"/>
      <c r="C1409" s="10"/>
      <c r="D1409" s="10"/>
      <c r="E1409" s="10"/>
      <c r="F1409" s="10"/>
      <c r="G1409" s="10"/>
      <c r="H1409" s="10"/>
      <c r="I1409" s="10"/>
      <c r="J1409" s="10"/>
      <c r="K1409" s="10"/>
      <c r="L1409" s="10"/>
      <c r="M1409" s="10"/>
      <c r="N1409" s="10"/>
      <c r="O1409" s="10"/>
      <c r="P1409" s="10"/>
      <c r="Q1409" s="10"/>
      <c r="R1409" s="11"/>
      <c r="S1409" s="11"/>
      <c r="T1409" s="11"/>
      <c r="U1409" s="11"/>
      <c r="V1409" s="11"/>
      <c r="W1409" s="11"/>
      <c r="X1409" s="11"/>
      <c r="Y1409" s="11"/>
    </row>
    <row r="1410" spans="1:25" ht="15.75" customHeight="1">
      <c r="A1410" s="10"/>
      <c r="B1410" s="10"/>
      <c r="C1410" s="10"/>
      <c r="D1410" s="10"/>
      <c r="E1410" s="10"/>
      <c r="F1410" s="10"/>
      <c r="G1410" s="10"/>
      <c r="H1410" s="10"/>
      <c r="I1410" s="10"/>
      <c r="J1410" s="10"/>
      <c r="K1410" s="10"/>
      <c r="L1410" s="10"/>
      <c r="M1410" s="10"/>
      <c r="N1410" s="10"/>
      <c r="O1410" s="10"/>
      <c r="P1410" s="10"/>
      <c r="Q1410" s="10"/>
      <c r="R1410" s="11"/>
      <c r="S1410" s="11"/>
      <c r="T1410" s="11"/>
      <c r="U1410" s="11"/>
      <c r="V1410" s="11"/>
      <c r="W1410" s="11"/>
      <c r="X1410" s="11"/>
      <c r="Y1410" s="11"/>
    </row>
    <row r="1411" spans="1:25" ht="15.75" customHeight="1">
      <c r="A1411" s="10"/>
      <c r="B1411" s="10"/>
      <c r="C1411" s="10"/>
      <c r="D1411" s="10"/>
      <c r="E1411" s="10"/>
      <c r="F1411" s="10"/>
      <c r="G1411" s="10"/>
      <c r="H1411" s="10"/>
      <c r="I1411" s="10"/>
      <c r="J1411" s="10"/>
      <c r="K1411" s="10"/>
      <c r="L1411" s="10"/>
      <c r="M1411" s="10"/>
      <c r="N1411" s="10"/>
      <c r="O1411" s="10"/>
      <c r="P1411" s="10"/>
      <c r="Q1411" s="10"/>
      <c r="R1411" s="11"/>
      <c r="S1411" s="11"/>
      <c r="T1411" s="11"/>
      <c r="U1411" s="11"/>
      <c r="V1411" s="11"/>
      <c r="W1411" s="11"/>
      <c r="X1411" s="11"/>
      <c r="Y1411" s="11"/>
    </row>
    <row r="1412" spans="1:25" ht="15.75" customHeight="1">
      <c r="A1412" s="10"/>
      <c r="B1412" s="10"/>
      <c r="C1412" s="10"/>
      <c r="D1412" s="10"/>
      <c r="E1412" s="10"/>
      <c r="F1412" s="10"/>
      <c r="G1412" s="10"/>
      <c r="H1412" s="10"/>
      <c r="I1412" s="10"/>
      <c r="J1412" s="10"/>
      <c r="K1412" s="10"/>
      <c r="L1412" s="10"/>
      <c r="M1412" s="10"/>
      <c r="N1412" s="10"/>
      <c r="O1412" s="10"/>
      <c r="P1412" s="10"/>
      <c r="Q1412" s="10"/>
      <c r="R1412" s="11"/>
      <c r="S1412" s="11"/>
      <c r="T1412" s="11"/>
      <c r="U1412" s="11"/>
      <c r="V1412" s="11"/>
      <c r="W1412" s="11"/>
      <c r="X1412" s="11"/>
      <c r="Y1412" s="11"/>
    </row>
    <row r="1413" spans="1:25" ht="15.75" customHeight="1">
      <c r="A1413" s="10"/>
      <c r="B1413" s="10"/>
      <c r="C1413" s="10"/>
      <c r="D1413" s="10"/>
      <c r="E1413" s="10"/>
      <c r="F1413" s="10"/>
      <c r="G1413" s="10"/>
      <c r="H1413" s="10"/>
      <c r="I1413" s="10"/>
      <c r="J1413" s="10"/>
      <c r="K1413" s="10"/>
      <c r="L1413" s="10"/>
      <c r="M1413" s="10"/>
      <c r="N1413" s="10"/>
      <c r="O1413" s="10"/>
      <c r="P1413" s="10"/>
      <c r="Q1413" s="10"/>
      <c r="R1413" s="11"/>
      <c r="S1413" s="11"/>
      <c r="T1413" s="11"/>
      <c r="U1413" s="11"/>
      <c r="V1413" s="11"/>
      <c r="W1413" s="11"/>
      <c r="X1413" s="11"/>
      <c r="Y1413" s="11"/>
    </row>
    <row r="1414" spans="1:25" ht="15.75" customHeight="1">
      <c r="A1414" s="10"/>
      <c r="B1414" s="10"/>
      <c r="C1414" s="10"/>
      <c r="D1414" s="10"/>
      <c r="E1414" s="10"/>
      <c r="F1414" s="10"/>
      <c r="G1414" s="10"/>
      <c r="H1414" s="10"/>
      <c r="I1414" s="10"/>
      <c r="J1414" s="10"/>
      <c r="K1414" s="10"/>
      <c r="L1414" s="10"/>
      <c r="M1414" s="10"/>
      <c r="N1414" s="10"/>
      <c r="O1414" s="10"/>
      <c r="P1414" s="10"/>
      <c r="Q1414" s="10"/>
      <c r="R1414" s="11"/>
      <c r="S1414" s="11"/>
      <c r="T1414" s="11"/>
      <c r="U1414" s="11"/>
      <c r="V1414" s="11"/>
      <c r="W1414" s="11"/>
      <c r="X1414" s="11"/>
      <c r="Y1414" s="11"/>
    </row>
    <row r="1415" spans="1:25" ht="15.75" customHeight="1">
      <c r="A1415" s="10"/>
      <c r="B1415" s="10"/>
      <c r="C1415" s="10"/>
      <c r="D1415" s="10"/>
      <c r="E1415" s="10"/>
      <c r="F1415" s="10"/>
      <c r="G1415" s="10"/>
      <c r="H1415" s="10"/>
      <c r="I1415" s="10"/>
      <c r="J1415" s="10"/>
      <c r="K1415" s="10"/>
      <c r="L1415" s="10"/>
      <c r="M1415" s="10"/>
      <c r="N1415" s="10"/>
      <c r="O1415" s="10"/>
      <c r="P1415" s="10"/>
      <c r="Q1415" s="10"/>
      <c r="R1415" s="11"/>
      <c r="S1415" s="11"/>
      <c r="T1415" s="11"/>
      <c r="U1415" s="11"/>
      <c r="V1415" s="11"/>
      <c r="W1415" s="11"/>
      <c r="X1415" s="11"/>
      <c r="Y1415" s="11"/>
    </row>
    <row r="1416" spans="1:25" ht="15.75" customHeight="1">
      <c r="A1416" s="10"/>
      <c r="B1416" s="10"/>
      <c r="C1416" s="10"/>
      <c r="D1416" s="10"/>
      <c r="E1416" s="10"/>
      <c r="F1416" s="10"/>
      <c r="G1416" s="10"/>
      <c r="H1416" s="10"/>
      <c r="I1416" s="10"/>
      <c r="J1416" s="10"/>
      <c r="K1416" s="10"/>
      <c r="L1416" s="10"/>
      <c r="M1416" s="10"/>
      <c r="N1416" s="10"/>
      <c r="O1416" s="10"/>
      <c r="P1416" s="10"/>
      <c r="Q1416" s="10"/>
      <c r="R1416" s="11"/>
      <c r="S1416" s="11"/>
      <c r="T1416" s="11"/>
      <c r="U1416" s="11"/>
      <c r="V1416" s="11"/>
      <c r="W1416" s="11"/>
      <c r="X1416" s="11"/>
      <c r="Y1416" s="11"/>
    </row>
    <row r="1417" spans="1:25" ht="15.75" customHeight="1">
      <c r="A1417" s="10"/>
      <c r="B1417" s="10"/>
      <c r="C1417" s="10"/>
      <c r="D1417" s="10"/>
      <c r="E1417" s="10"/>
      <c r="F1417" s="10"/>
      <c r="G1417" s="10"/>
      <c r="H1417" s="10"/>
      <c r="I1417" s="10"/>
      <c r="J1417" s="10"/>
      <c r="K1417" s="10"/>
      <c r="L1417" s="10"/>
      <c r="M1417" s="10"/>
      <c r="N1417" s="10"/>
      <c r="O1417" s="10"/>
      <c r="P1417" s="10"/>
      <c r="Q1417" s="10"/>
      <c r="R1417" s="11"/>
      <c r="S1417" s="11"/>
      <c r="T1417" s="11"/>
      <c r="U1417" s="11"/>
      <c r="V1417" s="11"/>
      <c r="W1417" s="11"/>
      <c r="X1417" s="11"/>
      <c r="Y1417" s="11"/>
    </row>
    <row r="1418" spans="1:25" ht="15.75" customHeight="1">
      <c r="A1418" s="10"/>
      <c r="B1418" s="10"/>
      <c r="C1418" s="10"/>
      <c r="D1418" s="10"/>
      <c r="E1418" s="10"/>
      <c r="F1418" s="10"/>
      <c r="G1418" s="10"/>
      <c r="H1418" s="10"/>
      <c r="I1418" s="10"/>
      <c r="J1418" s="10"/>
      <c r="K1418" s="10"/>
      <c r="L1418" s="10"/>
      <c r="M1418" s="10"/>
      <c r="N1418" s="10"/>
      <c r="O1418" s="10"/>
      <c r="P1418" s="10"/>
      <c r="Q1418" s="10"/>
      <c r="R1418" s="11"/>
      <c r="S1418" s="11"/>
      <c r="T1418" s="11"/>
      <c r="U1418" s="11"/>
      <c r="V1418" s="11"/>
      <c r="W1418" s="11"/>
      <c r="X1418" s="11"/>
      <c r="Y1418" s="11"/>
    </row>
    <row r="1419" spans="1:25" ht="15.75" customHeight="1">
      <c r="A1419" s="10"/>
      <c r="B1419" s="10"/>
      <c r="C1419" s="10"/>
      <c r="D1419" s="10"/>
      <c r="E1419" s="10"/>
      <c r="F1419" s="10"/>
      <c r="G1419" s="10"/>
      <c r="H1419" s="10"/>
      <c r="I1419" s="10"/>
      <c r="J1419" s="10"/>
      <c r="K1419" s="10"/>
      <c r="L1419" s="10"/>
      <c r="M1419" s="10"/>
      <c r="N1419" s="10"/>
      <c r="O1419" s="10"/>
      <c r="P1419" s="10"/>
      <c r="Q1419" s="10"/>
      <c r="R1419" s="11"/>
      <c r="S1419" s="11"/>
      <c r="T1419" s="11"/>
      <c r="U1419" s="11"/>
      <c r="V1419" s="11"/>
      <c r="W1419" s="11"/>
      <c r="X1419" s="11"/>
      <c r="Y1419" s="11"/>
    </row>
    <row r="1420" spans="1:25" ht="15.75" customHeight="1">
      <c r="A1420" s="10"/>
      <c r="B1420" s="10"/>
      <c r="C1420" s="10"/>
      <c r="D1420" s="10"/>
      <c r="E1420" s="10"/>
      <c r="F1420" s="10"/>
      <c r="G1420" s="10"/>
      <c r="H1420" s="10"/>
      <c r="I1420" s="10"/>
      <c r="J1420" s="10"/>
      <c r="K1420" s="10"/>
      <c r="L1420" s="10"/>
      <c r="M1420" s="10"/>
      <c r="N1420" s="10"/>
      <c r="O1420" s="10"/>
      <c r="P1420" s="10"/>
      <c r="Q1420" s="10"/>
      <c r="R1420" s="11"/>
      <c r="S1420" s="11"/>
      <c r="T1420" s="11"/>
      <c r="U1420" s="11"/>
      <c r="V1420" s="11"/>
      <c r="W1420" s="11"/>
      <c r="X1420" s="11"/>
      <c r="Y1420" s="11"/>
    </row>
    <row r="1421" spans="1:25" ht="15.75" customHeight="1">
      <c r="A1421" s="10"/>
      <c r="B1421" s="10"/>
      <c r="C1421" s="10"/>
      <c r="D1421" s="10"/>
      <c r="E1421" s="10"/>
      <c r="F1421" s="10"/>
      <c r="G1421" s="10"/>
      <c r="H1421" s="10"/>
      <c r="I1421" s="10"/>
      <c r="J1421" s="10"/>
      <c r="K1421" s="10"/>
      <c r="L1421" s="10"/>
      <c r="M1421" s="10"/>
      <c r="N1421" s="10"/>
      <c r="O1421" s="10"/>
      <c r="P1421" s="10"/>
      <c r="Q1421" s="10"/>
      <c r="R1421" s="11"/>
      <c r="S1421" s="11"/>
      <c r="T1421" s="11"/>
      <c r="U1421" s="11"/>
      <c r="V1421" s="11"/>
      <c r="W1421" s="11"/>
      <c r="X1421" s="11"/>
      <c r="Y1421" s="11"/>
    </row>
    <row r="1422" spans="1:25" ht="15.75" customHeight="1">
      <c r="A1422" s="10"/>
      <c r="B1422" s="10"/>
      <c r="C1422" s="10"/>
      <c r="D1422" s="10"/>
      <c r="E1422" s="10"/>
      <c r="F1422" s="10"/>
      <c r="G1422" s="10"/>
      <c r="H1422" s="10"/>
      <c r="I1422" s="10"/>
      <c r="J1422" s="10"/>
      <c r="K1422" s="10"/>
      <c r="L1422" s="10"/>
      <c r="M1422" s="10"/>
      <c r="N1422" s="10"/>
      <c r="O1422" s="10"/>
      <c r="P1422" s="10"/>
      <c r="Q1422" s="10"/>
      <c r="R1422" s="11"/>
      <c r="S1422" s="11"/>
      <c r="T1422" s="11"/>
      <c r="U1422" s="11"/>
      <c r="V1422" s="11"/>
      <c r="W1422" s="11"/>
      <c r="X1422" s="11"/>
      <c r="Y1422" s="11"/>
    </row>
    <row r="1423" spans="1:25" ht="15.75" customHeight="1">
      <c r="A1423" s="10"/>
      <c r="B1423" s="10"/>
      <c r="C1423" s="10"/>
      <c r="D1423" s="10"/>
      <c r="E1423" s="10"/>
      <c r="F1423" s="10"/>
      <c r="G1423" s="10"/>
      <c r="H1423" s="10"/>
      <c r="I1423" s="10"/>
      <c r="J1423" s="10"/>
      <c r="K1423" s="10"/>
      <c r="L1423" s="10"/>
      <c r="M1423" s="10"/>
      <c r="N1423" s="10"/>
      <c r="O1423" s="10"/>
      <c r="P1423" s="10"/>
      <c r="Q1423" s="10"/>
      <c r="R1423" s="11"/>
      <c r="S1423" s="11"/>
      <c r="T1423" s="11"/>
      <c r="U1423" s="11"/>
      <c r="V1423" s="11"/>
      <c r="W1423" s="11"/>
      <c r="X1423" s="11"/>
      <c r="Y1423" s="11"/>
    </row>
    <row r="1424" spans="1:25" ht="15.75" customHeight="1">
      <c r="A1424" s="10"/>
      <c r="B1424" s="10"/>
      <c r="C1424" s="10"/>
      <c r="D1424" s="10"/>
      <c r="E1424" s="10"/>
      <c r="F1424" s="10"/>
      <c r="G1424" s="10"/>
      <c r="H1424" s="10"/>
      <c r="I1424" s="10"/>
      <c r="J1424" s="10"/>
      <c r="K1424" s="10"/>
      <c r="L1424" s="10"/>
      <c r="M1424" s="10"/>
      <c r="N1424" s="10"/>
      <c r="O1424" s="10"/>
      <c r="P1424" s="10"/>
      <c r="Q1424" s="10"/>
      <c r="R1424" s="11"/>
      <c r="S1424" s="11"/>
      <c r="T1424" s="11"/>
      <c r="U1424" s="11"/>
      <c r="V1424" s="11"/>
      <c r="W1424" s="11"/>
      <c r="X1424" s="11"/>
      <c r="Y1424" s="11"/>
    </row>
    <row r="1425" spans="1:25" ht="15.75" customHeight="1">
      <c r="A1425" s="10"/>
      <c r="B1425" s="10"/>
      <c r="C1425" s="10"/>
      <c r="D1425" s="10"/>
      <c r="E1425" s="10"/>
      <c r="F1425" s="10"/>
      <c r="G1425" s="10"/>
      <c r="H1425" s="10"/>
      <c r="I1425" s="10"/>
      <c r="J1425" s="10"/>
      <c r="K1425" s="10"/>
      <c r="L1425" s="10"/>
      <c r="M1425" s="10"/>
      <c r="N1425" s="10"/>
      <c r="O1425" s="10"/>
      <c r="P1425" s="10"/>
      <c r="Q1425" s="10"/>
      <c r="R1425" s="11"/>
      <c r="S1425" s="11"/>
      <c r="T1425" s="11"/>
      <c r="U1425" s="11"/>
      <c r="V1425" s="11"/>
      <c r="W1425" s="11"/>
      <c r="X1425" s="11"/>
      <c r="Y1425" s="11"/>
    </row>
    <row r="1426" spans="1:25" ht="15.75" customHeight="1">
      <c r="A1426" s="10"/>
      <c r="B1426" s="10"/>
      <c r="C1426" s="10"/>
      <c r="D1426" s="10"/>
      <c r="E1426" s="10"/>
      <c r="F1426" s="10"/>
      <c r="G1426" s="10"/>
      <c r="H1426" s="10"/>
      <c r="I1426" s="10"/>
      <c r="J1426" s="10"/>
      <c r="K1426" s="10"/>
      <c r="L1426" s="10"/>
      <c r="M1426" s="10"/>
      <c r="N1426" s="10"/>
      <c r="O1426" s="10"/>
      <c r="P1426" s="10"/>
      <c r="Q1426" s="10"/>
      <c r="R1426" s="11"/>
      <c r="S1426" s="11"/>
      <c r="T1426" s="11"/>
      <c r="U1426" s="11"/>
      <c r="V1426" s="11"/>
      <c r="W1426" s="11"/>
      <c r="X1426" s="11"/>
      <c r="Y1426" s="11"/>
    </row>
    <row r="1427" spans="1:25" ht="15.75" customHeight="1">
      <c r="A1427" s="10"/>
      <c r="B1427" s="10"/>
      <c r="C1427" s="10"/>
      <c r="D1427" s="10"/>
      <c r="E1427" s="10"/>
      <c r="F1427" s="10"/>
      <c r="G1427" s="10"/>
      <c r="H1427" s="10"/>
      <c r="I1427" s="10"/>
      <c r="J1427" s="10"/>
      <c r="K1427" s="10"/>
      <c r="L1427" s="10"/>
      <c r="M1427" s="10"/>
      <c r="N1427" s="10"/>
      <c r="O1427" s="10"/>
      <c r="P1427" s="10"/>
      <c r="Q1427" s="10"/>
      <c r="R1427" s="11"/>
      <c r="S1427" s="11"/>
      <c r="T1427" s="11"/>
      <c r="U1427" s="11"/>
      <c r="V1427" s="11"/>
      <c r="W1427" s="11"/>
      <c r="X1427" s="11"/>
      <c r="Y1427" s="11"/>
    </row>
    <row r="1428" spans="1:25" ht="15.75" customHeight="1">
      <c r="A1428" s="10"/>
      <c r="B1428" s="10"/>
      <c r="C1428" s="10"/>
      <c r="D1428" s="10"/>
      <c r="E1428" s="10"/>
      <c r="F1428" s="10"/>
      <c r="G1428" s="10"/>
      <c r="H1428" s="10"/>
      <c r="I1428" s="10"/>
      <c r="J1428" s="10"/>
      <c r="K1428" s="10"/>
      <c r="L1428" s="10"/>
      <c r="M1428" s="10"/>
      <c r="N1428" s="10"/>
      <c r="O1428" s="10"/>
      <c r="P1428" s="10"/>
      <c r="Q1428" s="10"/>
      <c r="R1428" s="11"/>
      <c r="S1428" s="11"/>
      <c r="T1428" s="11"/>
      <c r="U1428" s="11"/>
      <c r="V1428" s="11"/>
      <c r="W1428" s="11"/>
      <c r="X1428" s="11"/>
      <c r="Y1428" s="11"/>
    </row>
    <row r="1429" spans="1:25" ht="15.75" customHeight="1">
      <c r="A1429" s="10"/>
      <c r="B1429" s="10"/>
      <c r="C1429" s="10"/>
      <c r="D1429" s="10"/>
      <c r="E1429" s="10"/>
      <c r="F1429" s="10"/>
      <c r="G1429" s="10"/>
      <c r="H1429" s="10"/>
      <c r="I1429" s="10"/>
      <c r="J1429" s="10"/>
      <c r="K1429" s="10"/>
      <c r="L1429" s="10"/>
      <c r="M1429" s="10"/>
      <c r="N1429" s="10"/>
      <c r="O1429" s="10"/>
      <c r="P1429" s="10"/>
      <c r="Q1429" s="10"/>
      <c r="R1429" s="11"/>
      <c r="S1429" s="11"/>
      <c r="T1429" s="11"/>
      <c r="U1429" s="11"/>
      <c r="V1429" s="11"/>
      <c r="W1429" s="11"/>
      <c r="X1429" s="11"/>
      <c r="Y1429" s="11"/>
    </row>
    <row r="1430" spans="1:25" ht="15.75" customHeight="1">
      <c r="A1430" s="10"/>
      <c r="B1430" s="10"/>
      <c r="C1430" s="10"/>
      <c r="D1430" s="10"/>
      <c r="E1430" s="10"/>
      <c r="F1430" s="10"/>
      <c r="G1430" s="10"/>
      <c r="H1430" s="10"/>
      <c r="I1430" s="10"/>
      <c r="J1430" s="10"/>
      <c r="K1430" s="10"/>
      <c r="L1430" s="10"/>
      <c r="M1430" s="10"/>
      <c r="N1430" s="10"/>
      <c r="O1430" s="10"/>
      <c r="P1430" s="10"/>
      <c r="Q1430" s="10"/>
      <c r="R1430" s="11"/>
      <c r="S1430" s="11"/>
      <c r="T1430" s="11"/>
      <c r="U1430" s="11"/>
      <c r="V1430" s="11"/>
      <c r="W1430" s="11"/>
      <c r="X1430" s="11"/>
      <c r="Y1430" s="11"/>
    </row>
    <row r="1431" spans="1:25" ht="15.75" customHeight="1">
      <c r="A1431" s="10"/>
      <c r="B1431" s="10"/>
      <c r="C1431" s="10"/>
      <c r="D1431" s="10"/>
      <c r="E1431" s="10"/>
      <c r="F1431" s="10"/>
      <c r="G1431" s="10"/>
      <c r="H1431" s="10"/>
      <c r="I1431" s="10"/>
      <c r="J1431" s="10"/>
      <c r="K1431" s="10"/>
      <c r="L1431" s="10"/>
      <c r="M1431" s="10"/>
      <c r="N1431" s="10"/>
      <c r="O1431" s="10"/>
      <c r="P1431" s="10"/>
      <c r="Q1431" s="10"/>
      <c r="R1431" s="11"/>
      <c r="S1431" s="11"/>
      <c r="T1431" s="11"/>
      <c r="U1431" s="11"/>
      <c r="V1431" s="11"/>
      <c r="W1431" s="11"/>
      <c r="X1431" s="11"/>
      <c r="Y1431" s="11"/>
    </row>
    <row r="1432" spans="1:25" ht="15.75" customHeight="1">
      <c r="A1432" s="10"/>
      <c r="B1432" s="10"/>
      <c r="C1432" s="10"/>
      <c r="D1432" s="10"/>
      <c r="E1432" s="10"/>
      <c r="F1432" s="10"/>
      <c r="G1432" s="10"/>
      <c r="H1432" s="10"/>
      <c r="I1432" s="10"/>
      <c r="J1432" s="10"/>
      <c r="K1432" s="10"/>
      <c r="L1432" s="10"/>
      <c r="M1432" s="10"/>
      <c r="N1432" s="10"/>
      <c r="O1432" s="10"/>
      <c r="P1432" s="10"/>
      <c r="Q1432" s="10"/>
      <c r="R1432" s="11"/>
      <c r="S1432" s="11"/>
      <c r="T1432" s="11"/>
      <c r="U1432" s="11"/>
      <c r="V1432" s="11"/>
      <c r="W1432" s="11"/>
      <c r="X1432" s="11"/>
      <c r="Y1432" s="11"/>
    </row>
    <row r="1433" spans="1:25" ht="15.75" customHeight="1">
      <c r="A1433" s="10"/>
      <c r="B1433" s="10"/>
      <c r="C1433" s="10"/>
      <c r="D1433" s="10"/>
      <c r="E1433" s="10"/>
      <c r="F1433" s="10"/>
      <c r="G1433" s="10"/>
      <c r="H1433" s="10"/>
      <c r="I1433" s="10"/>
      <c r="J1433" s="10"/>
      <c r="K1433" s="10"/>
      <c r="L1433" s="10"/>
      <c r="M1433" s="10"/>
      <c r="N1433" s="10"/>
      <c r="O1433" s="10"/>
      <c r="P1433" s="10"/>
      <c r="Q1433" s="10"/>
      <c r="R1433" s="11"/>
      <c r="S1433" s="11"/>
      <c r="T1433" s="11"/>
      <c r="U1433" s="11"/>
      <c r="V1433" s="11"/>
      <c r="W1433" s="11"/>
      <c r="X1433" s="11"/>
      <c r="Y1433" s="11"/>
    </row>
    <row r="1434" spans="1:25" ht="15.75" customHeight="1">
      <c r="A1434" s="10"/>
      <c r="B1434" s="10"/>
      <c r="C1434" s="10"/>
      <c r="D1434" s="10"/>
      <c r="E1434" s="10"/>
      <c r="F1434" s="10"/>
      <c r="G1434" s="10"/>
      <c r="H1434" s="10"/>
      <c r="I1434" s="10"/>
      <c r="J1434" s="10"/>
      <c r="K1434" s="10"/>
      <c r="L1434" s="10"/>
      <c r="M1434" s="10"/>
      <c r="N1434" s="10"/>
      <c r="O1434" s="10"/>
      <c r="P1434" s="10"/>
      <c r="Q1434" s="10"/>
      <c r="R1434" s="11"/>
      <c r="S1434" s="11"/>
      <c r="T1434" s="11"/>
      <c r="U1434" s="11"/>
      <c r="V1434" s="11"/>
      <c r="W1434" s="11"/>
      <c r="X1434" s="11"/>
      <c r="Y1434" s="11"/>
    </row>
    <row r="1435" spans="1:25" ht="15.75" customHeight="1">
      <c r="A1435" s="10"/>
      <c r="B1435" s="10"/>
      <c r="C1435" s="10"/>
      <c r="D1435" s="10"/>
      <c r="E1435" s="10"/>
      <c r="F1435" s="10"/>
      <c r="G1435" s="10"/>
      <c r="H1435" s="10"/>
      <c r="I1435" s="10"/>
      <c r="J1435" s="10"/>
      <c r="K1435" s="10"/>
      <c r="L1435" s="10"/>
      <c r="M1435" s="10"/>
      <c r="N1435" s="10"/>
      <c r="O1435" s="10"/>
      <c r="P1435" s="10"/>
      <c r="Q1435" s="10"/>
      <c r="R1435" s="11"/>
      <c r="S1435" s="11"/>
      <c r="T1435" s="11"/>
      <c r="U1435" s="11"/>
      <c r="V1435" s="11"/>
      <c r="W1435" s="11"/>
      <c r="X1435" s="11"/>
      <c r="Y1435" s="11"/>
    </row>
    <row r="1436" spans="1:25" ht="15.75" customHeight="1">
      <c r="A1436" s="10"/>
      <c r="B1436" s="10"/>
      <c r="C1436" s="10"/>
      <c r="D1436" s="10"/>
      <c r="E1436" s="10"/>
      <c r="F1436" s="10"/>
      <c r="G1436" s="10"/>
      <c r="H1436" s="10"/>
      <c r="I1436" s="10"/>
      <c r="J1436" s="10"/>
      <c r="K1436" s="10"/>
      <c r="L1436" s="10"/>
      <c r="M1436" s="10"/>
      <c r="N1436" s="10"/>
      <c r="O1436" s="10"/>
      <c r="P1436" s="10"/>
      <c r="Q1436" s="10"/>
      <c r="R1436" s="11"/>
      <c r="S1436" s="11"/>
      <c r="T1436" s="11"/>
      <c r="U1436" s="11"/>
      <c r="V1436" s="11"/>
      <c r="W1436" s="11"/>
      <c r="X1436" s="11"/>
      <c r="Y1436" s="11"/>
    </row>
    <row r="1437" spans="1:25" ht="15.75" customHeight="1">
      <c r="A1437" s="10"/>
      <c r="B1437" s="10"/>
      <c r="C1437" s="10"/>
      <c r="D1437" s="10"/>
      <c r="E1437" s="10"/>
      <c r="F1437" s="10"/>
      <c r="G1437" s="10"/>
      <c r="H1437" s="10"/>
      <c r="I1437" s="10"/>
      <c r="J1437" s="10"/>
      <c r="K1437" s="10"/>
      <c r="L1437" s="10"/>
      <c r="M1437" s="10"/>
      <c r="N1437" s="10"/>
      <c r="O1437" s="10"/>
      <c r="P1437" s="10"/>
      <c r="Q1437" s="10"/>
      <c r="R1437" s="11"/>
      <c r="S1437" s="11"/>
      <c r="T1437" s="11"/>
      <c r="U1437" s="11"/>
      <c r="V1437" s="11"/>
      <c r="W1437" s="11"/>
      <c r="X1437" s="11"/>
      <c r="Y1437" s="11"/>
    </row>
    <row r="1438" spans="1:25" ht="15.75" customHeight="1">
      <c r="A1438" s="10"/>
      <c r="B1438" s="10"/>
      <c r="C1438" s="10"/>
      <c r="D1438" s="10"/>
      <c r="E1438" s="10"/>
      <c r="F1438" s="10"/>
      <c r="G1438" s="10"/>
      <c r="H1438" s="10"/>
      <c r="I1438" s="10"/>
      <c r="J1438" s="10"/>
      <c r="K1438" s="10"/>
      <c r="L1438" s="10"/>
      <c r="M1438" s="10"/>
      <c r="N1438" s="10"/>
      <c r="O1438" s="10"/>
      <c r="P1438" s="10"/>
      <c r="Q1438" s="10"/>
      <c r="R1438" s="11"/>
      <c r="S1438" s="11"/>
      <c r="T1438" s="11"/>
      <c r="U1438" s="11"/>
      <c r="V1438" s="11"/>
      <c r="W1438" s="11"/>
      <c r="X1438" s="11"/>
      <c r="Y1438" s="11"/>
    </row>
    <row r="1439" spans="1:25" ht="15.75" customHeight="1">
      <c r="A1439" s="10"/>
      <c r="B1439" s="10"/>
      <c r="C1439" s="10"/>
      <c r="D1439" s="10"/>
      <c r="E1439" s="10"/>
      <c r="F1439" s="10"/>
      <c r="G1439" s="10"/>
      <c r="H1439" s="10"/>
      <c r="I1439" s="10"/>
      <c r="J1439" s="10"/>
      <c r="K1439" s="10"/>
      <c r="L1439" s="10"/>
      <c r="M1439" s="10"/>
      <c r="N1439" s="10"/>
      <c r="O1439" s="10"/>
      <c r="P1439" s="10"/>
      <c r="Q1439" s="10"/>
      <c r="R1439" s="11"/>
      <c r="S1439" s="11"/>
      <c r="T1439" s="11"/>
      <c r="U1439" s="11"/>
      <c r="V1439" s="11"/>
      <c r="W1439" s="11"/>
      <c r="X1439" s="11"/>
      <c r="Y1439" s="11"/>
    </row>
    <row r="1440" spans="1:25" ht="15.75" customHeight="1">
      <c r="A1440" s="10"/>
      <c r="B1440" s="10"/>
      <c r="C1440" s="10"/>
      <c r="D1440" s="10"/>
      <c r="E1440" s="10"/>
      <c r="F1440" s="10"/>
      <c r="G1440" s="10"/>
      <c r="H1440" s="10"/>
      <c r="I1440" s="10"/>
      <c r="J1440" s="10"/>
      <c r="K1440" s="10"/>
      <c r="L1440" s="10"/>
      <c r="M1440" s="10"/>
      <c r="N1440" s="10"/>
      <c r="O1440" s="10"/>
      <c r="P1440" s="10"/>
      <c r="Q1440" s="10"/>
      <c r="R1440" s="11"/>
      <c r="S1440" s="11"/>
      <c r="T1440" s="11"/>
      <c r="U1440" s="11"/>
      <c r="V1440" s="11"/>
      <c r="W1440" s="11"/>
      <c r="X1440" s="11"/>
      <c r="Y1440" s="11"/>
    </row>
    <row r="1441" spans="1:25" ht="15.75" customHeight="1">
      <c r="A1441" s="10"/>
      <c r="B1441" s="10"/>
      <c r="C1441" s="10"/>
      <c r="D1441" s="10"/>
      <c r="E1441" s="10"/>
      <c r="F1441" s="10"/>
      <c r="G1441" s="10"/>
      <c r="H1441" s="10"/>
      <c r="I1441" s="10"/>
      <c r="J1441" s="10"/>
      <c r="K1441" s="10"/>
      <c r="L1441" s="10"/>
      <c r="M1441" s="10"/>
      <c r="N1441" s="10"/>
      <c r="O1441" s="10"/>
      <c r="P1441" s="10"/>
      <c r="Q1441" s="10"/>
      <c r="R1441" s="11"/>
      <c r="S1441" s="11"/>
      <c r="T1441" s="11"/>
      <c r="U1441" s="11"/>
      <c r="V1441" s="11"/>
      <c r="W1441" s="11"/>
      <c r="X1441" s="11"/>
      <c r="Y1441" s="11"/>
    </row>
    <row r="1442" spans="1:25" ht="15.75" customHeight="1">
      <c r="A1442" s="10"/>
      <c r="B1442" s="10"/>
      <c r="C1442" s="10"/>
      <c r="D1442" s="10"/>
      <c r="E1442" s="10"/>
      <c r="F1442" s="10"/>
      <c r="G1442" s="10"/>
      <c r="H1442" s="10"/>
      <c r="I1442" s="10"/>
      <c r="J1442" s="10"/>
      <c r="K1442" s="10"/>
      <c r="L1442" s="10"/>
      <c r="M1442" s="10"/>
      <c r="N1442" s="10"/>
      <c r="O1442" s="10"/>
      <c r="P1442" s="10"/>
      <c r="Q1442" s="10"/>
      <c r="R1442" s="11"/>
      <c r="S1442" s="11"/>
      <c r="T1442" s="11"/>
      <c r="U1442" s="11"/>
      <c r="V1442" s="11"/>
      <c r="W1442" s="11"/>
      <c r="X1442" s="11"/>
      <c r="Y1442" s="11"/>
    </row>
    <row r="1443" spans="1:25" ht="15.75" customHeight="1">
      <c r="A1443" s="10"/>
      <c r="B1443" s="10"/>
      <c r="C1443" s="10"/>
      <c r="D1443" s="10"/>
      <c r="E1443" s="10"/>
      <c r="F1443" s="10"/>
      <c r="G1443" s="10"/>
      <c r="H1443" s="10"/>
      <c r="I1443" s="10"/>
      <c r="J1443" s="10"/>
      <c r="K1443" s="10"/>
      <c r="L1443" s="10"/>
      <c r="M1443" s="10"/>
      <c r="N1443" s="10"/>
      <c r="O1443" s="10"/>
      <c r="P1443" s="10"/>
      <c r="Q1443" s="10"/>
      <c r="R1443" s="11"/>
      <c r="S1443" s="11"/>
      <c r="T1443" s="11"/>
      <c r="U1443" s="11"/>
      <c r="V1443" s="11"/>
      <c r="W1443" s="11"/>
      <c r="X1443" s="11"/>
      <c r="Y1443" s="11"/>
    </row>
    <row r="1444" spans="1:25" ht="15.75" customHeight="1">
      <c r="A1444" s="10"/>
      <c r="B1444" s="10"/>
      <c r="C1444" s="10"/>
      <c r="D1444" s="10"/>
      <c r="E1444" s="10"/>
      <c r="F1444" s="10"/>
      <c r="G1444" s="10"/>
      <c r="H1444" s="10"/>
      <c r="I1444" s="10"/>
      <c r="J1444" s="10"/>
      <c r="K1444" s="10"/>
      <c r="L1444" s="10"/>
      <c r="M1444" s="10"/>
      <c r="N1444" s="10"/>
      <c r="O1444" s="10"/>
      <c r="P1444" s="10"/>
      <c r="Q1444" s="10"/>
      <c r="R1444" s="11"/>
      <c r="S1444" s="11"/>
      <c r="T1444" s="11"/>
      <c r="U1444" s="11"/>
      <c r="V1444" s="11"/>
      <c r="W1444" s="11"/>
      <c r="X1444" s="11"/>
      <c r="Y1444" s="11"/>
    </row>
    <row r="1445" spans="1:25" ht="15.75" customHeight="1">
      <c r="A1445" s="10"/>
      <c r="B1445" s="10"/>
      <c r="C1445" s="10"/>
      <c r="D1445" s="10"/>
      <c r="E1445" s="10"/>
      <c r="F1445" s="10"/>
      <c r="G1445" s="10"/>
      <c r="H1445" s="10"/>
      <c r="I1445" s="10"/>
      <c r="J1445" s="10"/>
      <c r="K1445" s="10"/>
      <c r="L1445" s="10"/>
      <c r="M1445" s="10"/>
      <c r="N1445" s="10"/>
      <c r="O1445" s="10"/>
      <c r="P1445" s="10"/>
      <c r="Q1445" s="10"/>
      <c r="R1445" s="11"/>
      <c r="S1445" s="11"/>
      <c r="T1445" s="11"/>
      <c r="U1445" s="11"/>
      <c r="V1445" s="11"/>
      <c r="W1445" s="11"/>
      <c r="X1445" s="11"/>
      <c r="Y1445" s="11"/>
    </row>
    <row r="1446" spans="1:25" ht="15.75" customHeight="1">
      <c r="A1446" s="10"/>
      <c r="B1446" s="10"/>
      <c r="C1446" s="10"/>
      <c r="D1446" s="10"/>
      <c r="E1446" s="10"/>
      <c r="F1446" s="10"/>
      <c r="G1446" s="10"/>
      <c r="H1446" s="10"/>
      <c r="I1446" s="10"/>
      <c r="J1446" s="10"/>
      <c r="K1446" s="10"/>
      <c r="L1446" s="10"/>
      <c r="M1446" s="10"/>
      <c r="N1446" s="10"/>
      <c r="O1446" s="10"/>
      <c r="P1446" s="10"/>
      <c r="Q1446" s="10"/>
      <c r="R1446" s="11"/>
      <c r="S1446" s="11"/>
      <c r="T1446" s="11"/>
      <c r="U1446" s="11"/>
      <c r="V1446" s="11"/>
      <c r="W1446" s="11"/>
      <c r="X1446" s="11"/>
      <c r="Y1446" s="11"/>
    </row>
    <row r="1447" spans="1:25" ht="15.75" customHeight="1">
      <c r="A1447" s="10"/>
      <c r="B1447" s="10"/>
      <c r="C1447" s="10"/>
      <c r="D1447" s="10"/>
      <c r="E1447" s="10"/>
      <c r="F1447" s="10"/>
      <c r="G1447" s="10"/>
      <c r="H1447" s="10"/>
      <c r="I1447" s="10"/>
      <c r="J1447" s="10"/>
      <c r="K1447" s="10"/>
      <c r="L1447" s="10"/>
      <c r="M1447" s="10"/>
      <c r="N1447" s="10"/>
      <c r="O1447" s="10"/>
      <c r="P1447" s="10"/>
      <c r="Q1447" s="10"/>
      <c r="R1447" s="11"/>
      <c r="S1447" s="11"/>
      <c r="T1447" s="11"/>
      <c r="U1447" s="11"/>
      <c r="V1447" s="11"/>
      <c r="W1447" s="11"/>
      <c r="X1447" s="11"/>
      <c r="Y1447" s="11"/>
    </row>
    <row r="1448" spans="1:25" ht="15.75" customHeight="1">
      <c r="A1448" s="10"/>
      <c r="B1448" s="10"/>
      <c r="C1448" s="10"/>
      <c r="D1448" s="10"/>
      <c r="E1448" s="10"/>
      <c r="F1448" s="10"/>
      <c r="G1448" s="10"/>
      <c r="H1448" s="10"/>
      <c r="I1448" s="10"/>
      <c r="J1448" s="10"/>
      <c r="K1448" s="10"/>
      <c r="L1448" s="10"/>
      <c r="M1448" s="10"/>
      <c r="N1448" s="10"/>
      <c r="O1448" s="10"/>
      <c r="P1448" s="10"/>
      <c r="Q1448" s="10"/>
      <c r="R1448" s="11"/>
      <c r="S1448" s="11"/>
      <c r="T1448" s="11"/>
      <c r="U1448" s="11"/>
      <c r="V1448" s="11"/>
      <c r="W1448" s="11"/>
      <c r="X1448" s="11"/>
      <c r="Y1448" s="11"/>
    </row>
    <row r="1449" spans="1:25" ht="15.75" customHeight="1">
      <c r="A1449" s="10"/>
      <c r="B1449" s="10"/>
      <c r="C1449" s="10"/>
      <c r="D1449" s="10"/>
      <c r="E1449" s="10"/>
      <c r="F1449" s="10"/>
      <c r="G1449" s="10"/>
      <c r="H1449" s="10"/>
      <c r="I1449" s="10"/>
      <c r="J1449" s="10"/>
      <c r="K1449" s="10"/>
      <c r="L1449" s="10"/>
      <c r="M1449" s="10"/>
      <c r="N1449" s="10"/>
      <c r="O1449" s="10"/>
      <c r="P1449" s="10"/>
      <c r="Q1449" s="10"/>
      <c r="R1449" s="11"/>
      <c r="S1449" s="11"/>
      <c r="T1449" s="11"/>
      <c r="U1449" s="11"/>
      <c r="V1449" s="11"/>
      <c r="W1449" s="11"/>
      <c r="X1449" s="11"/>
      <c r="Y1449" s="11"/>
    </row>
    <row r="1450" spans="1:25" ht="15.75" customHeight="1">
      <c r="A1450" s="10"/>
      <c r="B1450" s="10"/>
      <c r="C1450" s="10"/>
      <c r="D1450" s="10"/>
      <c r="E1450" s="10"/>
      <c r="F1450" s="10"/>
      <c r="G1450" s="10"/>
      <c r="H1450" s="10"/>
      <c r="I1450" s="10"/>
      <c r="J1450" s="10"/>
      <c r="K1450" s="10"/>
      <c r="L1450" s="10"/>
      <c r="M1450" s="10"/>
      <c r="N1450" s="10"/>
      <c r="O1450" s="10"/>
      <c r="P1450" s="10"/>
      <c r="Q1450" s="10"/>
      <c r="R1450" s="11"/>
      <c r="S1450" s="11"/>
      <c r="T1450" s="11"/>
      <c r="U1450" s="11"/>
      <c r="V1450" s="11"/>
      <c r="W1450" s="11"/>
      <c r="X1450" s="11"/>
      <c r="Y1450" s="11"/>
    </row>
    <row r="1451" spans="1:25" ht="15.75" customHeight="1">
      <c r="A1451" s="10"/>
      <c r="B1451" s="10"/>
      <c r="C1451" s="10"/>
      <c r="D1451" s="10"/>
      <c r="E1451" s="10"/>
      <c r="F1451" s="10"/>
      <c r="G1451" s="10"/>
      <c r="H1451" s="10"/>
      <c r="I1451" s="10"/>
      <c r="J1451" s="10"/>
      <c r="K1451" s="10"/>
      <c r="L1451" s="10"/>
      <c r="M1451" s="10"/>
      <c r="N1451" s="10"/>
      <c r="O1451" s="10"/>
      <c r="P1451" s="10"/>
      <c r="Q1451" s="10"/>
      <c r="R1451" s="11"/>
      <c r="S1451" s="11"/>
      <c r="T1451" s="11"/>
      <c r="U1451" s="11"/>
      <c r="V1451" s="11"/>
      <c r="W1451" s="11"/>
      <c r="X1451" s="11"/>
      <c r="Y1451" s="11"/>
    </row>
    <row r="1452" spans="1:25" ht="15.75" customHeight="1">
      <c r="A1452" s="10"/>
      <c r="B1452" s="10"/>
      <c r="C1452" s="10"/>
      <c r="D1452" s="10"/>
      <c r="E1452" s="10"/>
      <c r="F1452" s="10"/>
      <c r="G1452" s="10"/>
      <c r="H1452" s="10"/>
      <c r="I1452" s="10"/>
      <c r="J1452" s="10"/>
      <c r="K1452" s="10"/>
      <c r="L1452" s="10"/>
      <c r="M1452" s="10"/>
      <c r="N1452" s="10"/>
      <c r="O1452" s="10"/>
      <c r="P1452" s="10"/>
      <c r="Q1452" s="10"/>
      <c r="R1452" s="11"/>
      <c r="S1452" s="11"/>
      <c r="T1452" s="11"/>
      <c r="U1452" s="11"/>
      <c r="V1452" s="11"/>
      <c r="W1452" s="11"/>
      <c r="X1452" s="11"/>
      <c r="Y1452" s="11"/>
    </row>
    <row r="1453" spans="1:25" ht="15.75" customHeight="1">
      <c r="A1453" s="10"/>
      <c r="B1453" s="10"/>
      <c r="C1453" s="10"/>
      <c r="D1453" s="10"/>
      <c r="E1453" s="10"/>
      <c r="F1453" s="10"/>
      <c r="G1453" s="10"/>
      <c r="H1453" s="10"/>
      <c r="I1453" s="10"/>
      <c r="J1453" s="10"/>
      <c r="K1453" s="10"/>
      <c r="L1453" s="10"/>
      <c r="M1453" s="10"/>
      <c r="N1453" s="10"/>
      <c r="O1453" s="10"/>
      <c r="P1453" s="10"/>
      <c r="Q1453" s="10"/>
      <c r="R1453" s="11"/>
      <c r="S1453" s="11"/>
      <c r="T1453" s="11"/>
      <c r="U1453" s="11"/>
      <c r="V1453" s="11"/>
      <c r="W1453" s="11"/>
      <c r="X1453" s="11"/>
      <c r="Y1453" s="11"/>
    </row>
    <row r="1454" spans="1:25" ht="15.75" customHeight="1">
      <c r="A1454" s="10"/>
      <c r="B1454" s="10"/>
      <c r="C1454" s="10"/>
      <c r="D1454" s="10"/>
      <c r="E1454" s="10"/>
      <c r="F1454" s="10"/>
      <c r="G1454" s="10"/>
      <c r="H1454" s="10"/>
      <c r="I1454" s="10"/>
      <c r="J1454" s="10"/>
      <c r="K1454" s="10"/>
      <c r="L1454" s="10"/>
      <c r="M1454" s="10"/>
      <c r="N1454" s="10"/>
      <c r="O1454" s="10"/>
      <c r="P1454" s="10"/>
      <c r="Q1454" s="10"/>
      <c r="R1454" s="11"/>
      <c r="S1454" s="11"/>
      <c r="T1454" s="11"/>
      <c r="U1454" s="11"/>
      <c r="V1454" s="11"/>
      <c r="W1454" s="11"/>
      <c r="X1454" s="11"/>
      <c r="Y1454" s="11"/>
    </row>
    <row r="1455" spans="1:25" ht="15.75" customHeight="1">
      <c r="A1455" s="10"/>
      <c r="B1455" s="10"/>
      <c r="C1455" s="10"/>
      <c r="D1455" s="10"/>
      <c r="E1455" s="10"/>
      <c r="F1455" s="10"/>
      <c r="G1455" s="10"/>
      <c r="H1455" s="10"/>
      <c r="I1455" s="10"/>
      <c r="J1455" s="10"/>
      <c r="K1455" s="10"/>
      <c r="L1455" s="10"/>
      <c r="M1455" s="10"/>
      <c r="N1455" s="10"/>
      <c r="O1455" s="10"/>
      <c r="P1455" s="10"/>
      <c r="Q1455" s="10"/>
      <c r="R1455" s="11"/>
      <c r="S1455" s="11"/>
      <c r="T1455" s="11"/>
      <c r="U1455" s="11"/>
      <c r="V1455" s="11"/>
      <c r="W1455" s="11"/>
      <c r="X1455" s="11"/>
      <c r="Y1455" s="11"/>
    </row>
    <row r="1456" spans="1:25" ht="15.75" customHeight="1">
      <c r="A1456" s="10"/>
      <c r="B1456" s="10"/>
      <c r="C1456" s="10"/>
      <c r="D1456" s="10"/>
      <c r="E1456" s="10"/>
      <c r="F1456" s="10"/>
      <c r="G1456" s="10"/>
      <c r="H1456" s="10"/>
      <c r="I1456" s="10"/>
      <c r="J1456" s="10"/>
      <c r="K1456" s="10"/>
      <c r="L1456" s="10"/>
      <c r="M1456" s="10"/>
      <c r="N1456" s="10"/>
      <c r="O1456" s="10"/>
      <c r="P1456" s="10"/>
      <c r="Q1456" s="10"/>
      <c r="R1456" s="11"/>
      <c r="S1456" s="11"/>
      <c r="T1456" s="11"/>
      <c r="U1456" s="11"/>
      <c r="V1456" s="11"/>
      <c r="W1456" s="11"/>
      <c r="X1456" s="11"/>
      <c r="Y1456" s="11"/>
    </row>
    <row r="1457" spans="1:25" ht="15.75" customHeight="1">
      <c r="A1457" s="10"/>
      <c r="B1457" s="10"/>
      <c r="C1457" s="10"/>
      <c r="D1457" s="10"/>
      <c r="E1457" s="10"/>
      <c r="F1457" s="10"/>
      <c r="G1457" s="10"/>
      <c r="H1457" s="10"/>
      <c r="I1457" s="10"/>
      <c r="J1457" s="10"/>
      <c r="K1457" s="10"/>
      <c r="L1457" s="10"/>
      <c r="M1457" s="10"/>
      <c r="N1457" s="10"/>
      <c r="O1457" s="10"/>
      <c r="P1457" s="10"/>
      <c r="Q1457" s="10"/>
      <c r="R1457" s="11"/>
      <c r="S1457" s="11"/>
      <c r="T1457" s="11"/>
      <c r="U1457" s="11"/>
      <c r="V1457" s="11"/>
      <c r="W1457" s="11"/>
      <c r="X1457" s="11"/>
      <c r="Y1457" s="11"/>
    </row>
    <row r="1458" spans="1:25" ht="15.75" customHeight="1">
      <c r="A1458" s="10"/>
      <c r="B1458" s="10"/>
      <c r="C1458" s="10"/>
      <c r="D1458" s="10"/>
      <c r="E1458" s="10"/>
      <c r="F1458" s="10"/>
      <c r="G1458" s="10"/>
      <c r="H1458" s="10"/>
      <c r="I1458" s="10"/>
      <c r="J1458" s="10"/>
      <c r="K1458" s="10"/>
      <c r="L1458" s="10"/>
      <c r="M1458" s="10"/>
      <c r="N1458" s="10"/>
      <c r="O1458" s="10"/>
      <c r="P1458" s="10"/>
      <c r="Q1458" s="10"/>
      <c r="R1458" s="11"/>
      <c r="S1458" s="11"/>
      <c r="T1458" s="11"/>
      <c r="U1458" s="11"/>
      <c r="V1458" s="11"/>
      <c r="W1458" s="11"/>
      <c r="X1458" s="11"/>
      <c r="Y1458" s="11"/>
    </row>
    <row r="1459" spans="1:25" ht="15.75" customHeight="1">
      <c r="A1459" s="10"/>
      <c r="B1459" s="10"/>
      <c r="C1459" s="10"/>
      <c r="D1459" s="10"/>
      <c r="E1459" s="10"/>
      <c r="F1459" s="10"/>
      <c r="G1459" s="10"/>
      <c r="H1459" s="10"/>
      <c r="I1459" s="10"/>
      <c r="J1459" s="10"/>
      <c r="K1459" s="10"/>
      <c r="L1459" s="10"/>
      <c r="M1459" s="10"/>
      <c r="N1459" s="10"/>
      <c r="O1459" s="10"/>
      <c r="P1459" s="10"/>
      <c r="Q1459" s="10"/>
      <c r="R1459" s="11"/>
      <c r="S1459" s="11"/>
      <c r="T1459" s="11"/>
      <c r="U1459" s="11"/>
      <c r="V1459" s="11"/>
      <c r="W1459" s="11"/>
      <c r="X1459" s="11"/>
      <c r="Y1459" s="11"/>
    </row>
    <row r="1460" spans="1:25" ht="15.75" customHeight="1">
      <c r="A1460" s="10"/>
      <c r="B1460" s="10"/>
      <c r="C1460" s="10"/>
      <c r="D1460" s="10"/>
      <c r="E1460" s="10"/>
      <c r="F1460" s="10"/>
      <c r="G1460" s="10"/>
      <c r="H1460" s="10"/>
      <c r="I1460" s="10"/>
      <c r="J1460" s="10"/>
      <c r="K1460" s="10"/>
      <c r="L1460" s="10"/>
      <c r="M1460" s="10"/>
      <c r="N1460" s="10"/>
      <c r="O1460" s="10"/>
      <c r="P1460" s="10"/>
      <c r="Q1460" s="10"/>
      <c r="R1460" s="11"/>
      <c r="S1460" s="11"/>
      <c r="T1460" s="11"/>
      <c r="U1460" s="11"/>
      <c r="V1460" s="11"/>
      <c r="W1460" s="11"/>
      <c r="X1460" s="11"/>
      <c r="Y1460" s="11"/>
    </row>
    <row r="1461" spans="1:25" ht="15.75" customHeight="1">
      <c r="A1461" s="10"/>
      <c r="B1461" s="10"/>
      <c r="C1461" s="10"/>
      <c r="D1461" s="10"/>
      <c r="E1461" s="10"/>
      <c r="F1461" s="10"/>
      <c r="G1461" s="10"/>
      <c r="H1461" s="10"/>
      <c r="I1461" s="10"/>
      <c r="J1461" s="10"/>
      <c r="K1461" s="10"/>
      <c r="L1461" s="10"/>
      <c r="M1461" s="10"/>
      <c r="N1461" s="10"/>
      <c r="O1461" s="10"/>
      <c r="P1461" s="10"/>
      <c r="Q1461" s="10"/>
      <c r="R1461" s="11"/>
      <c r="S1461" s="11"/>
      <c r="T1461" s="11"/>
      <c r="U1461" s="11"/>
      <c r="V1461" s="11"/>
      <c r="W1461" s="11"/>
      <c r="X1461" s="11"/>
      <c r="Y1461" s="11"/>
    </row>
    <row r="1462" spans="1:25" ht="15.75" customHeight="1">
      <c r="A1462" s="10"/>
      <c r="B1462" s="10"/>
      <c r="C1462" s="10"/>
      <c r="D1462" s="10"/>
      <c r="E1462" s="10"/>
      <c r="F1462" s="10"/>
      <c r="G1462" s="10"/>
      <c r="H1462" s="10"/>
      <c r="I1462" s="10"/>
      <c r="J1462" s="10"/>
      <c r="K1462" s="10"/>
      <c r="L1462" s="10"/>
      <c r="M1462" s="10"/>
      <c r="N1462" s="10"/>
      <c r="O1462" s="10"/>
      <c r="P1462" s="10"/>
      <c r="Q1462" s="10"/>
      <c r="R1462" s="11"/>
      <c r="S1462" s="11"/>
      <c r="T1462" s="11"/>
      <c r="U1462" s="11"/>
      <c r="V1462" s="11"/>
      <c r="W1462" s="11"/>
      <c r="X1462" s="11"/>
      <c r="Y1462" s="11"/>
    </row>
    <row r="1463" spans="1:25" ht="15.75" customHeight="1">
      <c r="A1463" s="10"/>
      <c r="B1463" s="10"/>
      <c r="C1463" s="10"/>
      <c r="D1463" s="10"/>
      <c r="E1463" s="10"/>
      <c r="F1463" s="10"/>
      <c r="G1463" s="10"/>
      <c r="H1463" s="10"/>
      <c r="I1463" s="10"/>
      <c r="J1463" s="10"/>
      <c r="K1463" s="10"/>
      <c r="L1463" s="10"/>
      <c r="M1463" s="10"/>
      <c r="N1463" s="10"/>
      <c r="O1463" s="10"/>
      <c r="P1463" s="10"/>
      <c r="Q1463" s="10"/>
      <c r="R1463" s="11"/>
      <c r="S1463" s="11"/>
      <c r="T1463" s="11"/>
      <c r="U1463" s="11"/>
      <c r="V1463" s="11"/>
      <c r="W1463" s="11"/>
      <c r="X1463" s="11"/>
      <c r="Y1463" s="11"/>
    </row>
    <row r="1464" spans="1:25" ht="15.75" customHeight="1">
      <c r="A1464" s="10"/>
      <c r="B1464" s="10"/>
      <c r="C1464" s="10"/>
      <c r="D1464" s="10"/>
      <c r="E1464" s="10"/>
      <c r="F1464" s="10"/>
      <c r="G1464" s="10"/>
      <c r="H1464" s="10"/>
      <c r="I1464" s="10"/>
      <c r="J1464" s="10"/>
      <c r="K1464" s="10"/>
      <c r="L1464" s="10"/>
      <c r="M1464" s="10"/>
      <c r="N1464" s="10"/>
      <c r="O1464" s="10"/>
      <c r="P1464" s="10"/>
      <c r="Q1464" s="10"/>
      <c r="R1464" s="11"/>
      <c r="S1464" s="11"/>
      <c r="T1464" s="11"/>
      <c r="U1464" s="11"/>
      <c r="V1464" s="11"/>
      <c r="W1464" s="11"/>
      <c r="X1464" s="11"/>
      <c r="Y1464" s="11"/>
    </row>
    <row r="1465" spans="1:25" ht="15.75" customHeight="1">
      <c r="A1465" s="10"/>
      <c r="B1465" s="10"/>
      <c r="C1465" s="10"/>
      <c r="D1465" s="10"/>
      <c r="E1465" s="10"/>
      <c r="F1465" s="10"/>
      <c r="G1465" s="10"/>
      <c r="H1465" s="10"/>
      <c r="I1465" s="10"/>
      <c r="J1465" s="10"/>
      <c r="K1465" s="10"/>
      <c r="L1465" s="10"/>
      <c r="M1465" s="10"/>
      <c r="N1465" s="10"/>
      <c r="O1465" s="10"/>
      <c r="P1465" s="10"/>
      <c r="Q1465" s="10"/>
      <c r="R1465" s="11"/>
      <c r="S1465" s="11"/>
      <c r="T1465" s="11"/>
      <c r="U1465" s="11"/>
      <c r="V1465" s="11"/>
      <c r="W1465" s="11"/>
      <c r="X1465" s="11"/>
      <c r="Y1465" s="11"/>
    </row>
    <row r="1466" spans="1:25" ht="15.75" customHeight="1">
      <c r="A1466" s="10"/>
      <c r="B1466" s="10"/>
      <c r="C1466" s="10"/>
      <c r="D1466" s="10"/>
      <c r="E1466" s="10"/>
      <c r="F1466" s="10"/>
      <c r="G1466" s="10"/>
      <c r="H1466" s="10"/>
      <c r="I1466" s="10"/>
      <c r="J1466" s="10"/>
      <c r="K1466" s="10"/>
      <c r="L1466" s="10"/>
      <c r="M1466" s="10"/>
      <c r="N1466" s="10"/>
      <c r="O1466" s="10"/>
      <c r="P1466" s="10"/>
      <c r="Q1466" s="10"/>
      <c r="R1466" s="11"/>
      <c r="S1466" s="11"/>
      <c r="T1466" s="11"/>
      <c r="U1466" s="11"/>
      <c r="V1466" s="11"/>
      <c r="W1466" s="11"/>
      <c r="X1466" s="11"/>
      <c r="Y1466" s="11"/>
    </row>
    <row r="1467" spans="1:25" ht="15.75" customHeight="1">
      <c r="A1467" s="10"/>
      <c r="B1467" s="10"/>
      <c r="C1467" s="10"/>
      <c r="D1467" s="10"/>
      <c r="E1467" s="10"/>
      <c r="F1467" s="10"/>
      <c r="G1467" s="10"/>
      <c r="H1467" s="10"/>
      <c r="I1467" s="10"/>
      <c r="J1467" s="10"/>
      <c r="K1467" s="10"/>
      <c r="L1467" s="10"/>
      <c r="M1467" s="10"/>
      <c r="N1467" s="10"/>
      <c r="O1467" s="10"/>
      <c r="P1467" s="10"/>
      <c r="Q1467" s="10"/>
      <c r="R1467" s="11"/>
      <c r="S1467" s="11"/>
      <c r="T1467" s="11"/>
      <c r="U1467" s="11"/>
      <c r="V1467" s="11"/>
      <c r="W1467" s="11"/>
      <c r="X1467" s="11"/>
      <c r="Y1467" s="11"/>
    </row>
    <row r="1468" spans="1:25" ht="15.75" customHeight="1">
      <c r="A1468" s="10"/>
      <c r="B1468" s="10"/>
      <c r="C1468" s="10"/>
      <c r="D1468" s="10"/>
      <c r="E1468" s="10"/>
      <c r="F1468" s="10"/>
      <c r="G1468" s="10"/>
      <c r="H1468" s="10"/>
      <c r="I1468" s="10"/>
      <c r="J1468" s="10"/>
      <c r="K1468" s="10"/>
      <c r="L1468" s="10"/>
      <c r="M1468" s="10"/>
      <c r="N1468" s="10"/>
      <c r="O1468" s="10"/>
      <c r="P1468" s="10"/>
      <c r="Q1468" s="10"/>
      <c r="R1468" s="11"/>
      <c r="S1468" s="11"/>
      <c r="T1468" s="11"/>
      <c r="U1468" s="11"/>
      <c r="V1468" s="11"/>
      <c r="W1468" s="11"/>
      <c r="X1468" s="11"/>
      <c r="Y1468" s="11"/>
    </row>
    <row r="1469" spans="1:25" ht="15.75" customHeight="1">
      <c r="A1469" s="10"/>
      <c r="B1469" s="10"/>
      <c r="C1469" s="10"/>
      <c r="D1469" s="10"/>
      <c r="E1469" s="10"/>
      <c r="F1469" s="10"/>
      <c r="G1469" s="10"/>
      <c r="H1469" s="10"/>
      <c r="I1469" s="10"/>
      <c r="J1469" s="10"/>
      <c r="K1469" s="10"/>
      <c r="L1469" s="10"/>
      <c r="M1469" s="10"/>
      <c r="N1469" s="10"/>
      <c r="O1469" s="10"/>
      <c r="P1469" s="10"/>
      <c r="Q1469" s="10"/>
      <c r="R1469" s="11"/>
      <c r="S1469" s="11"/>
      <c r="T1469" s="11"/>
      <c r="U1469" s="11"/>
      <c r="V1469" s="11"/>
      <c r="W1469" s="11"/>
      <c r="X1469" s="11"/>
      <c r="Y1469" s="11"/>
    </row>
    <row r="1470" spans="1:25" ht="15.75" customHeight="1">
      <c r="A1470" s="10"/>
      <c r="B1470" s="10"/>
      <c r="C1470" s="10"/>
      <c r="D1470" s="10"/>
      <c r="E1470" s="10"/>
      <c r="F1470" s="10"/>
      <c r="G1470" s="10"/>
      <c r="H1470" s="10"/>
      <c r="I1470" s="10"/>
      <c r="J1470" s="10"/>
      <c r="K1470" s="10"/>
      <c r="L1470" s="10"/>
      <c r="M1470" s="10"/>
      <c r="N1470" s="10"/>
      <c r="O1470" s="10"/>
      <c r="P1470" s="10"/>
      <c r="Q1470" s="10"/>
      <c r="R1470" s="11"/>
      <c r="S1470" s="11"/>
      <c r="T1470" s="11"/>
      <c r="U1470" s="11"/>
      <c r="V1470" s="11"/>
      <c r="W1470" s="11"/>
      <c r="X1470" s="11"/>
      <c r="Y1470" s="11"/>
    </row>
    <row r="1471" spans="1:25" ht="15.75" customHeight="1">
      <c r="A1471" s="10"/>
      <c r="B1471" s="10"/>
      <c r="C1471" s="10"/>
      <c r="D1471" s="10"/>
      <c r="E1471" s="10"/>
      <c r="F1471" s="10"/>
      <c r="G1471" s="10"/>
      <c r="H1471" s="10"/>
      <c r="I1471" s="10"/>
      <c r="J1471" s="10"/>
      <c r="K1471" s="10"/>
      <c r="L1471" s="10"/>
      <c r="M1471" s="10"/>
      <c r="N1471" s="10"/>
      <c r="O1471" s="10"/>
      <c r="P1471" s="10"/>
      <c r="Q1471" s="10"/>
      <c r="R1471" s="11"/>
      <c r="S1471" s="11"/>
      <c r="T1471" s="11"/>
      <c r="U1471" s="11"/>
      <c r="V1471" s="11"/>
      <c r="W1471" s="11"/>
      <c r="X1471" s="11"/>
      <c r="Y1471" s="11"/>
    </row>
    <row r="1472" spans="1:25" ht="15.75" customHeight="1">
      <c r="A1472" s="10"/>
      <c r="B1472" s="10"/>
      <c r="C1472" s="10"/>
      <c r="D1472" s="10"/>
      <c r="E1472" s="10"/>
      <c r="F1472" s="10"/>
      <c r="G1472" s="10"/>
      <c r="H1472" s="10"/>
      <c r="I1472" s="10"/>
      <c r="J1472" s="10"/>
      <c r="K1472" s="10"/>
      <c r="L1472" s="10"/>
      <c r="M1472" s="10"/>
      <c r="N1472" s="10"/>
      <c r="O1472" s="10"/>
      <c r="P1472" s="10"/>
      <c r="Q1472" s="10"/>
      <c r="R1472" s="11"/>
      <c r="S1472" s="11"/>
      <c r="T1472" s="11"/>
      <c r="U1472" s="11"/>
      <c r="V1472" s="11"/>
      <c r="W1472" s="11"/>
      <c r="X1472" s="11"/>
      <c r="Y1472" s="11"/>
    </row>
    <row r="1473" spans="1:25" ht="15.75" customHeight="1">
      <c r="A1473" s="10"/>
      <c r="B1473" s="10"/>
      <c r="C1473" s="10"/>
      <c r="D1473" s="10"/>
      <c r="E1473" s="10"/>
      <c r="F1473" s="10"/>
      <c r="G1473" s="10"/>
      <c r="H1473" s="10"/>
      <c r="I1473" s="10"/>
      <c r="J1473" s="10"/>
      <c r="K1473" s="10"/>
      <c r="L1473" s="10"/>
      <c r="M1473" s="10"/>
      <c r="N1473" s="10"/>
      <c r="O1473" s="10"/>
      <c r="P1473" s="10"/>
      <c r="Q1473" s="10"/>
      <c r="R1473" s="11"/>
      <c r="S1473" s="11"/>
      <c r="T1473" s="11"/>
      <c r="U1473" s="11"/>
      <c r="V1473" s="11"/>
      <c r="W1473" s="11"/>
      <c r="X1473" s="11"/>
      <c r="Y1473" s="11"/>
    </row>
    <row r="1474" spans="1:25" ht="15.75" customHeight="1">
      <c r="A1474" s="10"/>
      <c r="B1474" s="10"/>
      <c r="C1474" s="10"/>
      <c r="D1474" s="10"/>
      <c r="E1474" s="10"/>
      <c r="F1474" s="10"/>
      <c r="G1474" s="10"/>
      <c r="H1474" s="10"/>
      <c r="I1474" s="10"/>
      <c r="J1474" s="10"/>
      <c r="K1474" s="10"/>
      <c r="L1474" s="10"/>
      <c r="M1474" s="10"/>
      <c r="N1474" s="10"/>
      <c r="O1474" s="10"/>
      <c r="P1474" s="10"/>
      <c r="Q1474" s="10"/>
      <c r="R1474" s="11"/>
      <c r="S1474" s="11"/>
      <c r="T1474" s="11"/>
      <c r="U1474" s="11"/>
      <c r="V1474" s="11"/>
      <c r="W1474" s="11"/>
      <c r="X1474" s="11"/>
      <c r="Y1474" s="11"/>
    </row>
    <row r="1475" spans="1:25" ht="15.75" customHeight="1">
      <c r="A1475" s="10"/>
      <c r="B1475" s="10"/>
      <c r="C1475" s="10"/>
      <c r="D1475" s="10"/>
      <c r="E1475" s="10"/>
      <c r="F1475" s="10"/>
      <c r="G1475" s="10"/>
      <c r="H1475" s="10"/>
      <c r="I1475" s="10"/>
      <c r="J1475" s="10"/>
      <c r="K1475" s="10"/>
      <c r="L1475" s="10"/>
      <c r="M1475" s="10"/>
      <c r="N1475" s="10"/>
      <c r="O1475" s="10"/>
      <c r="P1475" s="10"/>
      <c r="Q1475" s="10"/>
      <c r="R1475" s="11"/>
      <c r="S1475" s="11"/>
      <c r="T1475" s="11"/>
      <c r="U1475" s="11"/>
      <c r="V1475" s="11"/>
      <c r="W1475" s="11"/>
      <c r="X1475" s="11"/>
      <c r="Y1475" s="11"/>
    </row>
    <row r="1476" spans="1:25" ht="15.75" customHeight="1">
      <c r="A1476" s="10"/>
      <c r="B1476" s="10"/>
      <c r="C1476" s="10"/>
      <c r="D1476" s="10"/>
      <c r="E1476" s="10"/>
      <c r="F1476" s="10"/>
      <c r="G1476" s="10"/>
      <c r="H1476" s="10"/>
      <c r="I1476" s="10"/>
      <c r="J1476" s="10"/>
      <c r="K1476" s="10"/>
      <c r="L1476" s="10"/>
      <c r="M1476" s="10"/>
      <c r="N1476" s="10"/>
      <c r="O1476" s="10"/>
      <c r="P1476" s="10"/>
      <c r="Q1476" s="10"/>
      <c r="R1476" s="11"/>
      <c r="S1476" s="11"/>
      <c r="T1476" s="11"/>
      <c r="U1476" s="11"/>
      <c r="V1476" s="11"/>
      <c r="W1476" s="11"/>
      <c r="X1476" s="11"/>
      <c r="Y1476" s="11"/>
    </row>
    <row r="1477" spans="1:25" ht="15.75" customHeight="1">
      <c r="A1477" s="10"/>
      <c r="B1477" s="10"/>
      <c r="C1477" s="10"/>
      <c r="D1477" s="10"/>
      <c r="E1477" s="10"/>
      <c r="F1477" s="10"/>
      <c r="G1477" s="10"/>
      <c r="H1477" s="10"/>
      <c r="I1477" s="10"/>
      <c r="J1477" s="10"/>
      <c r="K1477" s="10"/>
      <c r="L1477" s="10"/>
      <c r="M1477" s="10"/>
      <c r="N1477" s="10"/>
      <c r="O1477" s="10"/>
      <c r="P1477" s="10"/>
      <c r="Q1477" s="10"/>
      <c r="R1477" s="11"/>
      <c r="S1477" s="11"/>
      <c r="T1477" s="11"/>
      <c r="U1477" s="11"/>
      <c r="V1477" s="11"/>
      <c r="W1477" s="11"/>
      <c r="X1477" s="11"/>
      <c r="Y1477" s="11"/>
    </row>
    <row r="1478" spans="1:25" ht="15.75" customHeight="1">
      <c r="A1478" s="10"/>
      <c r="B1478" s="10"/>
      <c r="C1478" s="10"/>
      <c r="D1478" s="10"/>
      <c r="E1478" s="10"/>
      <c r="F1478" s="10"/>
      <c r="G1478" s="10"/>
      <c r="H1478" s="10"/>
      <c r="I1478" s="10"/>
      <c r="J1478" s="10"/>
      <c r="K1478" s="10"/>
      <c r="L1478" s="10"/>
      <c r="M1478" s="10"/>
      <c r="N1478" s="10"/>
      <c r="O1478" s="10"/>
      <c r="P1478" s="10"/>
      <c r="Q1478" s="10"/>
      <c r="R1478" s="11"/>
      <c r="S1478" s="11"/>
      <c r="T1478" s="11"/>
      <c r="U1478" s="11"/>
      <c r="V1478" s="11"/>
      <c r="W1478" s="11"/>
      <c r="X1478" s="11"/>
      <c r="Y1478" s="11"/>
    </row>
    <row r="1479" spans="1:25" ht="15.75" customHeight="1">
      <c r="A1479" s="10"/>
      <c r="B1479" s="10"/>
      <c r="C1479" s="10"/>
      <c r="D1479" s="10"/>
      <c r="E1479" s="10"/>
      <c r="F1479" s="10"/>
      <c r="G1479" s="10"/>
      <c r="H1479" s="10"/>
      <c r="I1479" s="10"/>
      <c r="J1479" s="10"/>
      <c r="K1479" s="10"/>
      <c r="L1479" s="10"/>
      <c r="M1479" s="10"/>
      <c r="N1479" s="10"/>
      <c r="O1479" s="10"/>
      <c r="P1479" s="10"/>
      <c r="Q1479" s="10"/>
      <c r="R1479" s="11"/>
      <c r="S1479" s="11"/>
      <c r="T1479" s="11"/>
      <c r="U1479" s="11"/>
      <c r="V1479" s="11"/>
      <c r="W1479" s="11"/>
      <c r="X1479" s="11"/>
      <c r="Y1479" s="11"/>
    </row>
    <row r="1480" spans="1:25" ht="15.75" customHeight="1">
      <c r="A1480" s="10"/>
      <c r="B1480" s="10"/>
      <c r="C1480" s="10"/>
      <c r="D1480" s="10"/>
      <c r="E1480" s="10"/>
      <c r="F1480" s="10"/>
      <c r="G1480" s="10"/>
      <c r="H1480" s="10"/>
      <c r="I1480" s="10"/>
      <c r="J1480" s="10"/>
      <c r="K1480" s="10"/>
      <c r="L1480" s="10"/>
      <c r="M1480" s="10"/>
      <c r="N1480" s="10"/>
      <c r="O1480" s="10"/>
      <c r="P1480" s="10"/>
      <c r="Q1480" s="10"/>
      <c r="R1480" s="11"/>
      <c r="S1480" s="11"/>
      <c r="T1480" s="11"/>
      <c r="U1480" s="11"/>
      <c r="V1480" s="11"/>
      <c r="W1480" s="11"/>
      <c r="X1480" s="11"/>
      <c r="Y1480" s="11"/>
    </row>
    <row r="1481" spans="1:25" ht="15.75" customHeight="1">
      <c r="A1481" s="10"/>
      <c r="B1481" s="10"/>
      <c r="C1481" s="10"/>
      <c r="D1481" s="10"/>
      <c r="E1481" s="10"/>
      <c r="F1481" s="10"/>
      <c r="G1481" s="10"/>
      <c r="H1481" s="10"/>
      <c r="I1481" s="10"/>
      <c r="J1481" s="10"/>
      <c r="K1481" s="10"/>
      <c r="L1481" s="10"/>
      <c r="M1481" s="10"/>
      <c r="N1481" s="10"/>
      <c r="O1481" s="10"/>
      <c r="P1481" s="10"/>
      <c r="Q1481" s="10"/>
      <c r="R1481" s="11"/>
      <c r="S1481" s="11"/>
      <c r="T1481" s="11"/>
      <c r="U1481" s="11"/>
      <c r="V1481" s="11"/>
      <c r="W1481" s="11"/>
      <c r="X1481" s="11"/>
      <c r="Y1481" s="11"/>
    </row>
    <row r="1482" spans="1:25" ht="15.75" customHeight="1">
      <c r="A1482" s="10"/>
      <c r="B1482" s="10"/>
      <c r="C1482" s="10"/>
      <c r="D1482" s="10"/>
      <c r="E1482" s="10"/>
      <c r="F1482" s="10"/>
      <c r="G1482" s="10"/>
      <c r="H1482" s="10"/>
      <c r="I1482" s="10"/>
      <c r="J1482" s="10"/>
      <c r="K1482" s="10"/>
      <c r="L1482" s="10"/>
      <c r="M1482" s="10"/>
      <c r="N1482" s="10"/>
      <c r="O1482" s="10"/>
      <c r="P1482" s="10"/>
      <c r="Q1482" s="10"/>
      <c r="R1482" s="11"/>
      <c r="S1482" s="11"/>
      <c r="T1482" s="11"/>
      <c r="U1482" s="11"/>
      <c r="V1482" s="11"/>
      <c r="W1482" s="11"/>
      <c r="X1482" s="11"/>
      <c r="Y1482" s="11"/>
    </row>
    <row r="1483" spans="1:25" ht="15.75" customHeight="1">
      <c r="A1483" s="10"/>
      <c r="B1483" s="10"/>
      <c r="C1483" s="10"/>
      <c r="D1483" s="10"/>
      <c r="E1483" s="10"/>
      <c r="F1483" s="10"/>
      <c r="G1483" s="10"/>
      <c r="H1483" s="10"/>
      <c r="I1483" s="10"/>
      <c r="J1483" s="10"/>
      <c r="K1483" s="10"/>
      <c r="L1483" s="10"/>
      <c r="M1483" s="10"/>
      <c r="N1483" s="10"/>
      <c r="O1483" s="10"/>
      <c r="P1483" s="10"/>
      <c r="Q1483" s="10"/>
      <c r="R1483" s="11"/>
      <c r="S1483" s="11"/>
      <c r="T1483" s="11"/>
      <c r="U1483" s="11"/>
      <c r="V1483" s="11"/>
      <c r="W1483" s="11"/>
      <c r="X1483" s="11"/>
      <c r="Y1483" s="11"/>
    </row>
    <row r="1484" spans="1:25" ht="15.75" customHeight="1">
      <c r="A1484" s="10"/>
      <c r="B1484" s="10"/>
      <c r="C1484" s="10"/>
      <c r="D1484" s="10"/>
      <c r="E1484" s="10"/>
      <c r="F1484" s="10"/>
      <c r="G1484" s="10"/>
      <c r="H1484" s="10"/>
      <c r="I1484" s="10"/>
      <c r="J1484" s="10"/>
      <c r="K1484" s="10"/>
      <c r="L1484" s="10"/>
      <c r="M1484" s="10"/>
      <c r="N1484" s="10"/>
      <c r="O1484" s="10"/>
      <c r="P1484" s="10"/>
      <c r="Q1484" s="10"/>
      <c r="R1484" s="11"/>
      <c r="S1484" s="11"/>
      <c r="T1484" s="11"/>
      <c r="U1484" s="11"/>
      <c r="V1484" s="11"/>
      <c r="W1484" s="11"/>
      <c r="X1484" s="11"/>
      <c r="Y1484" s="11"/>
    </row>
    <row r="1485" spans="1:25" ht="15.75" customHeight="1">
      <c r="A1485" s="10"/>
      <c r="B1485" s="10"/>
      <c r="C1485" s="10"/>
      <c r="D1485" s="10"/>
      <c r="E1485" s="10"/>
      <c r="F1485" s="10"/>
      <c r="G1485" s="10"/>
      <c r="H1485" s="10"/>
      <c r="I1485" s="10"/>
      <c r="J1485" s="10"/>
      <c r="K1485" s="10"/>
      <c r="L1485" s="10"/>
      <c r="M1485" s="10"/>
      <c r="N1485" s="10"/>
      <c r="O1485" s="10"/>
      <c r="P1485" s="10"/>
      <c r="Q1485" s="10"/>
      <c r="R1485" s="11"/>
      <c r="S1485" s="11"/>
      <c r="T1485" s="11"/>
      <c r="U1485" s="11"/>
      <c r="V1485" s="11"/>
      <c r="W1485" s="11"/>
      <c r="X1485" s="11"/>
      <c r="Y1485" s="11"/>
    </row>
    <row r="1486" spans="1:25" ht="15.75" customHeight="1">
      <c r="A1486" s="10"/>
      <c r="B1486" s="10"/>
      <c r="C1486" s="10"/>
      <c r="D1486" s="10"/>
      <c r="E1486" s="10"/>
      <c r="F1486" s="10"/>
      <c r="G1486" s="10"/>
      <c r="H1486" s="10"/>
      <c r="I1486" s="10"/>
      <c r="J1486" s="10"/>
      <c r="K1486" s="10"/>
      <c r="L1486" s="10"/>
      <c r="M1486" s="10"/>
      <c r="N1486" s="10"/>
      <c r="O1486" s="10"/>
      <c r="P1486" s="10"/>
      <c r="Q1486" s="10"/>
      <c r="R1486" s="11"/>
      <c r="S1486" s="11"/>
      <c r="T1486" s="11"/>
      <c r="U1486" s="11"/>
      <c r="V1486" s="11"/>
      <c r="W1486" s="11"/>
      <c r="X1486" s="11"/>
      <c r="Y1486" s="11"/>
    </row>
    <row r="1487" spans="1:25" ht="15.75" customHeight="1">
      <c r="A1487" s="10"/>
      <c r="B1487" s="10"/>
      <c r="C1487" s="10"/>
      <c r="D1487" s="10"/>
      <c r="E1487" s="10"/>
      <c r="F1487" s="10"/>
      <c r="G1487" s="10"/>
      <c r="H1487" s="10"/>
      <c r="I1487" s="10"/>
      <c r="J1487" s="10"/>
      <c r="K1487" s="10"/>
      <c r="L1487" s="10"/>
      <c r="M1487" s="10"/>
      <c r="N1487" s="10"/>
      <c r="O1487" s="10"/>
      <c r="P1487" s="10"/>
      <c r="Q1487" s="10"/>
      <c r="R1487" s="11"/>
      <c r="S1487" s="11"/>
      <c r="T1487" s="11"/>
      <c r="U1487" s="11"/>
      <c r="V1487" s="11"/>
      <c r="W1487" s="11"/>
      <c r="X1487" s="11"/>
      <c r="Y1487" s="11"/>
    </row>
    <row r="1488" spans="1:25" ht="15.75" customHeight="1">
      <c r="A1488" s="10"/>
      <c r="B1488" s="10"/>
      <c r="C1488" s="10"/>
      <c r="D1488" s="10"/>
      <c r="E1488" s="10"/>
      <c r="F1488" s="10"/>
      <c r="G1488" s="10"/>
      <c r="H1488" s="10"/>
      <c r="I1488" s="10"/>
      <c r="J1488" s="10"/>
      <c r="K1488" s="10"/>
      <c r="L1488" s="10"/>
      <c r="M1488" s="10"/>
      <c r="N1488" s="10"/>
      <c r="O1488" s="10"/>
      <c r="P1488" s="10"/>
      <c r="Q1488" s="10"/>
      <c r="R1488" s="11"/>
      <c r="S1488" s="11"/>
      <c r="T1488" s="11"/>
      <c r="U1488" s="11"/>
      <c r="V1488" s="11"/>
      <c r="W1488" s="11"/>
      <c r="X1488" s="11"/>
      <c r="Y1488" s="11"/>
    </row>
    <row r="1489" spans="1:25" ht="15.75" customHeight="1">
      <c r="A1489" s="10"/>
      <c r="B1489" s="10"/>
      <c r="C1489" s="10"/>
      <c r="D1489" s="10"/>
      <c r="E1489" s="10"/>
      <c r="F1489" s="10"/>
      <c r="G1489" s="10"/>
      <c r="H1489" s="10"/>
      <c r="I1489" s="10"/>
      <c r="J1489" s="10"/>
      <c r="K1489" s="10"/>
      <c r="L1489" s="10"/>
      <c r="M1489" s="10"/>
      <c r="N1489" s="10"/>
      <c r="O1489" s="10"/>
      <c r="P1489" s="10"/>
      <c r="Q1489" s="10"/>
      <c r="R1489" s="11"/>
      <c r="S1489" s="11"/>
      <c r="T1489" s="11"/>
      <c r="U1489" s="11"/>
      <c r="V1489" s="11"/>
      <c r="W1489" s="11"/>
      <c r="X1489" s="11"/>
      <c r="Y1489" s="11"/>
    </row>
    <row r="1490" spans="1:25" ht="15.75" customHeight="1">
      <c r="A1490" s="10"/>
      <c r="B1490" s="10"/>
      <c r="C1490" s="10"/>
      <c r="D1490" s="10"/>
      <c r="E1490" s="10"/>
      <c r="F1490" s="10"/>
      <c r="G1490" s="10"/>
      <c r="H1490" s="10"/>
      <c r="I1490" s="10"/>
      <c r="J1490" s="10"/>
      <c r="K1490" s="10"/>
      <c r="L1490" s="10"/>
      <c r="M1490" s="10"/>
      <c r="N1490" s="10"/>
      <c r="O1490" s="10"/>
      <c r="P1490" s="10"/>
      <c r="Q1490" s="10"/>
      <c r="R1490" s="11"/>
      <c r="S1490" s="11"/>
      <c r="T1490" s="11"/>
      <c r="U1490" s="11"/>
      <c r="V1490" s="11"/>
      <c r="W1490" s="11"/>
      <c r="X1490" s="11"/>
      <c r="Y1490" s="11"/>
    </row>
    <row r="1491" spans="1:25" ht="15.75" customHeight="1">
      <c r="A1491" s="10"/>
      <c r="B1491" s="10"/>
      <c r="C1491" s="10"/>
      <c r="D1491" s="10"/>
      <c r="E1491" s="10"/>
      <c r="F1491" s="10"/>
      <c r="G1491" s="10"/>
      <c r="H1491" s="10"/>
      <c r="I1491" s="10"/>
      <c r="J1491" s="10"/>
      <c r="K1491" s="10"/>
      <c r="L1491" s="10"/>
      <c r="M1491" s="10"/>
      <c r="N1491" s="10"/>
      <c r="O1491" s="10"/>
      <c r="P1491" s="10"/>
      <c r="Q1491" s="10"/>
      <c r="R1491" s="11"/>
      <c r="S1491" s="11"/>
      <c r="T1491" s="11"/>
      <c r="U1491" s="11"/>
      <c r="V1491" s="11"/>
      <c r="W1491" s="11"/>
      <c r="X1491" s="11"/>
      <c r="Y1491" s="11"/>
    </row>
    <row r="1492" spans="1:25" ht="15.75" customHeight="1">
      <c r="A1492" s="10"/>
      <c r="B1492" s="10"/>
      <c r="C1492" s="10"/>
      <c r="D1492" s="10"/>
      <c r="E1492" s="10"/>
      <c r="F1492" s="10"/>
      <c r="G1492" s="10"/>
      <c r="H1492" s="10"/>
      <c r="I1492" s="10"/>
      <c r="J1492" s="10"/>
      <c r="K1492" s="10"/>
      <c r="L1492" s="10"/>
      <c r="M1492" s="10"/>
      <c r="N1492" s="10"/>
      <c r="O1492" s="10"/>
      <c r="P1492" s="10"/>
      <c r="Q1492" s="10"/>
      <c r="R1492" s="11"/>
      <c r="S1492" s="11"/>
      <c r="T1492" s="11"/>
      <c r="U1492" s="11"/>
      <c r="V1492" s="11"/>
      <c r="W1492" s="11"/>
      <c r="X1492" s="11"/>
      <c r="Y1492" s="11"/>
    </row>
    <row r="1493" spans="1:25" ht="15.75" customHeight="1">
      <c r="A1493" s="10"/>
      <c r="B1493" s="10"/>
      <c r="C1493" s="10"/>
      <c r="D1493" s="10"/>
      <c r="E1493" s="10"/>
      <c r="F1493" s="10"/>
      <c r="G1493" s="10"/>
      <c r="H1493" s="10"/>
      <c r="I1493" s="10"/>
      <c r="J1493" s="10"/>
      <c r="K1493" s="10"/>
      <c r="L1493" s="10"/>
      <c r="M1493" s="10"/>
      <c r="N1493" s="10"/>
      <c r="O1493" s="10"/>
      <c r="P1493" s="10"/>
      <c r="Q1493" s="10"/>
      <c r="R1493" s="11"/>
      <c r="S1493" s="11"/>
      <c r="T1493" s="11"/>
      <c r="U1493" s="11"/>
      <c r="V1493" s="11"/>
      <c r="W1493" s="11"/>
      <c r="X1493" s="11"/>
      <c r="Y1493" s="11"/>
    </row>
    <row r="1494" spans="1:25" ht="15.75" customHeight="1">
      <c r="A1494" s="10"/>
      <c r="B1494" s="10"/>
      <c r="C1494" s="10"/>
      <c r="D1494" s="10"/>
      <c r="E1494" s="10"/>
      <c r="F1494" s="10"/>
      <c r="G1494" s="10"/>
      <c r="H1494" s="10"/>
      <c r="I1494" s="10"/>
      <c r="J1494" s="10"/>
      <c r="K1494" s="10"/>
      <c r="L1494" s="10"/>
      <c r="M1494" s="10"/>
      <c r="N1494" s="10"/>
      <c r="O1494" s="10"/>
      <c r="P1494" s="10"/>
      <c r="Q1494" s="10"/>
      <c r="R1494" s="11"/>
      <c r="S1494" s="11"/>
      <c r="T1494" s="11"/>
      <c r="U1494" s="11"/>
      <c r="V1494" s="11"/>
      <c r="W1494" s="11"/>
      <c r="X1494" s="11"/>
      <c r="Y1494" s="11"/>
    </row>
    <row r="1495" spans="1:25" ht="15.75" customHeight="1">
      <c r="A1495" s="10"/>
      <c r="B1495" s="10"/>
      <c r="C1495" s="10"/>
      <c r="D1495" s="10"/>
      <c r="E1495" s="10"/>
      <c r="F1495" s="10"/>
      <c r="G1495" s="10"/>
      <c r="H1495" s="10"/>
      <c r="I1495" s="10"/>
      <c r="J1495" s="10"/>
      <c r="K1495" s="10"/>
      <c r="L1495" s="10"/>
      <c r="M1495" s="10"/>
      <c r="N1495" s="10"/>
      <c r="O1495" s="10"/>
      <c r="P1495" s="10"/>
      <c r="Q1495" s="10"/>
      <c r="R1495" s="11"/>
      <c r="S1495" s="11"/>
      <c r="T1495" s="11"/>
      <c r="U1495" s="11"/>
      <c r="V1495" s="11"/>
      <c r="W1495" s="11"/>
      <c r="X1495" s="11"/>
      <c r="Y1495" s="11"/>
    </row>
    <row r="1496" spans="1:25" ht="15.75" customHeight="1">
      <c r="A1496" s="10"/>
      <c r="B1496" s="10"/>
      <c r="C1496" s="10"/>
      <c r="D1496" s="10"/>
      <c r="E1496" s="10"/>
      <c r="F1496" s="10"/>
      <c r="G1496" s="10"/>
      <c r="H1496" s="10"/>
      <c r="I1496" s="10"/>
      <c r="J1496" s="10"/>
      <c r="K1496" s="10"/>
      <c r="L1496" s="10"/>
      <c r="M1496" s="10"/>
      <c r="N1496" s="10"/>
      <c r="O1496" s="10"/>
      <c r="P1496" s="10"/>
      <c r="Q1496" s="10"/>
      <c r="R1496" s="11"/>
      <c r="S1496" s="11"/>
      <c r="T1496" s="11"/>
      <c r="U1496" s="11"/>
      <c r="V1496" s="11"/>
      <c r="W1496" s="11"/>
      <c r="X1496" s="11"/>
      <c r="Y1496" s="11"/>
    </row>
    <row r="1497" spans="1:25" ht="15.75" customHeight="1">
      <c r="A1497" s="10"/>
      <c r="B1497" s="10"/>
      <c r="C1497" s="10"/>
      <c r="D1497" s="10"/>
      <c r="E1497" s="10"/>
      <c r="F1497" s="10"/>
      <c r="G1497" s="10"/>
      <c r="H1497" s="10"/>
      <c r="I1497" s="10"/>
      <c r="J1497" s="10"/>
      <c r="K1497" s="10"/>
      <c r="L1497" s="10"/>
      <c r="M1497" s="10"/>
      <c r="N1497" s="10"/>
      <c r="O1497" s="10"/>
      <c r="P1497" s="10"/>
      <c r="Q1497" s="10"/>
      <c r="R1497" s="11"/>
      <c r="S1497" s="11"/>
      <c r="T1497" s="11"/>
      <c r="U1497" s="11"/>
      <c r="V1497" s="11"/>
      <c r="W1497" s="11"/>
      <c r="X1497" s="11"/>
      <c r="Y1497" s="11"/>
    </row>
    <row r="1498" spans="1:25" ht="15.75" customHeight="1">
      <c r="A1498" s="10"/>
      <c r="B1498" s="10"/>
      <c r="C1498" s="10"/>
      <c r="D1498" s="10"/>
      <c r="E1498" s="10"/>
      <c r="F1498" s="10"/>
      <c r="G1498" s="10"/>
      <c r="H1498" s="10"/>
      <c r="I1498" s="10"/>
      <c r="J1498" s="10"/>
      <c r="K1498" s="10"/>
      <c r="L1498" s="10"/>
      <c r="M1498" s="10"/>
      <c r="N1498" s="10"/>
      <c r="O1498" s="10"/>
      <c r="P1498" s="10"/>
      <c r="Q1498" s="10"/>
      <c r="R1498" s="11"/>
      <c r="S1498" s="11"/>
      <c r="T1498" s="11"/>
      <c r="U1498" s="11"/>
      <c r="V1498" s="11"/>
      <c r="W1498" s="11"/>
      <c r="X1498" s="11"/>
      <c r="Y1498" s="11"/>
    </row>
    <row r="1499" spans="1:25" ht="15.75" customHeight="1">
      <c r="A1499" s="10"/>
      <c r="B1499" s="10"/>
      <c r="C1499" s="10"/>
      <c r="D1499" s="10"/>
      <c r="E1499" s="10"/>
      <c r="F1499" s="10"/>
      <c r="G1499" s="10"/>
      <c r="H1499" s="10"/>
      <c r="I1499" s="10"/>
      <c r="J1499" s="10"/>
      <c r="K1499" s="10"/>
      <c r="L1499" s="10"/>
      <c r="M1499" s="10"/>
      <c r="N1499" s="10"/>
      <c r="O1499" s="10"/>
      <c r="P1499" s="10"/>
      <c r="Q1499" s="10"/>
      <c r="R1499" s="11"/>
      <c r="S1499" s="11"/>
      <c r="T1499" s="11"/>
      <c r="U1499" s="11"/>
      <c r="V1499" s="11"/>
      <c r="W1499" s="11"/>
      <c r="X1499" s="11"/>
      <c r="Y1499" s="11"/>
    </row>
    <row r="1500" spans="1:25" ht="15.75" customHeight="1">
      <c r="A1500" s="10"/>
      <c r="B1500" s="10"/>
      <c r="C1500" s="10"/>
      <c r="D1500" s="10"/>
      <c r="E1500" s="10"/>
      <c r="F1500" s="10"/>
      <c r="G1500" s="10"/>
      <c r="H1500" s="10"/>
      <c r="I1500" s="10"/>
      <c r="J1500" s="10"/>
      <c r="K1500" s="10"/>
      <c r="L1500" s="10"/>
      <c r="M1500" s="10"/>
      <c r="N1500" s="10"/>
      <c r="O1500" s="10"/>
      <c r="P1500" s="10"/>
      <c r="Q1500" s="10"/>
      <c r="R1500" s="11"/>
      <c r="S1500" s="11"/>
      <c r="T1500" s="11"/>
      <c r="U1500" s="11"/>
      <c r="V1500" s="11"/>
      <c r="W1500" s="11"/>
      <c r="X1500" s="11"/>
      <c r="Y1500" s="11"/>
    </row>
    <row r="1501" spans="1:25" ht="15.75" customHeight="1">
      <c r="A1501" s="10"/>
      <c r="B1501" s="10"/>
      <c r="C1501" s="10"/>
      <c r="D1501" s="10"/>
      <c r="E1501" s="10"/>
      <c r="F1501" s="10"/>
      <c r="G1501" s="10"/>
      <c r="H1501" s="10"/>
      <c r="I1501" s="10"/>
      <c r="J1501" s="10"/>
      <c r="K1501" s="10"/>
      <c r="L1501" s="10"/>
      <c r="M1501" s="10"/>
      <c r="N1501" s="10"/>
      <c r="O1501" s="10"/>
      <c r="P1501" s="10"/>
      <c r="Q1501" s="10"/>
      <c r="R1501" s="11"/>
      <c r="S1501" s="11"/>
      <c r="T1501" s="11"/>
      <c r="U1501" s="11"/>
      <c r="V1501" s="11"/>
      <c r="W1501" s="11"/>
      <c r="X1501" s="11"/>
      <c r="Y1501" s="11"/>
    </row>
    <row r="1502" spans="1:25" ht="15.75" customHeight="1">
      <c r="A1502" s="10"/>
      <c r="B1502" s="10"/>
      <c r="C1502" s="10"/>
      <c r="D1502" s="10"/>
      <c r="E1502" s="10"/>
      <c r="F1502" s="10"/>
      <c r="G1502" s="10"/>
      <c r="H1502" s="10"/>
      <c r="I1502" s="10"/>
      <c r="J1502" s="10"/>
      <c r="K1502" s="10"/>
      <c r="L1502" s="10"/>
      <c r="M1502" s="10"/>
      <c r="N1502" s="10"/>
      <c r="O1502" s="10"/>
      <c r="P1502" s="10"/>
      <c r="Q1502" s="10"/>
      <c r="R1502" s="11"/>
      <c r="S1502" s="11"/>
      <c r="T1502" s="11"/>
      <c r="U1502" s="11"/>
      <c r="V1502" s="11"/>
      <c r="W1502" s="11"/>
      <c r="X1502" s="11"/>
      <c r="Y1502" s="11"/>
    </row>
    <row r="1503" spans="1:25" ht="15.75" customHeight="1">
      <c r="A1503" s="10"/>
      <c r="B1503" s="10"/>
      <c r="C1503" s="10"/>
      <c r="D1503" s="10"/>
      <c r="E1503" s="10"/>
      <c r="F1503" s="10"/>
      <c r="G1503" s="10"/>
      <c r="H1503" s="10"/>
      <c r="I1503" s="10"/>
      <c r="J1503" s="10"/>
      <c r="K1503" s="10"/>
      <c r="L1503" s="10"/>
      <c r="M1503" s="10"/>
      <c r="N1503" s="10"/>
      <c r="O1503" s="10"/>
      <c r="P1503" s="10"/>
      <c r="Q1503" s="10"/>
      <c r="R1503" s="11"/>
      <c r="S1503" s="11"/>
      <c r="T1503" s="11"/>
      <c r="U1503" s="11"/>
      <c r="V1503" s="11"/>
      <c r="W1503" s="11"/>
      <c r="X1503" s="11"/>
      <c r="Y1503" s="11"/>
    </row>
    <row r="1504" spans="1:25" ht="15.75" customHeight="1">
      <c r="A1504" s="10"/>
      <c r="B1504" s="10"/>
      <c r="C1504" s="10"/>
      <c r="D1504" s="10"/>
      <c r="E1504" s="10"/>
      <c r="F1504" s="10"/>
      <c r="G1504" s="10"/>
      <c r="H1504" s="10"/>
      <c r="I1504" s="10"/>
      <c r="J1504" s="10"/>
      <c r="K1504" s="10"/>
      <c r="L1504" s="10"/>
      <c r="M1504" s="10"/>
      <c r="N1504" s="10"/>
      <c r="O1504" s="10"/>
      <c r="P1504" s="10"/>
      <c r="Q1504" s="10"/>
      <c r="R1504" s="11"/>
      <c r="S1504" s="11"/>
      <c r="T1504" s="11"/>
      <c r="U1504" s="11"/>
      <c r="V1504" s="11"/>
      <c r="W1504" s="11"/>
      <c r="X1504" s="11"/>
      <c r="Y1504" s="11"/>
    </row>
    <row r="1505" spans="1:25" ht="15.75" customHeight="1">
      <c r="A1505" s="10"/>
      <c r="B1505" s="10"/>
      <c r="C1505" s="10"/>
      <c r="D1505" s="10"/>
      <c r="E1505" s="10"/>
      <c r="F1505" s="10"/>
      <c r="G1505" s="10"/>
      <c r="H1505" s="10"/>
      <c r="I1505" s="10"/>
      <c r="J1505" s="10"/>
      <c r="K1505" s="10"/>
      <c r="L1505" s="10"/>
      <c r="M1505" s="10"/>
      <c r="N1505" s="10"/>
      <c r="O1505" s="10"/>
      <c r="P1505" s="10"/>
      <c r="Q1505" s="10"/>
      <c r="R1505" s="11"/>
      <c r="S1505" s="11"/>
      <c r="T1505" s="11"/>
      <c r="U1505" s="11"/>
      <c r="V1505" s="11"/>
      <c r="W1505" s="11"/>
      <c r="X1505" s="11"/>
      <c r="Y1505" s="11"/>
    </row>
    <row r="1506" spans="1:25" ht="15.75" customHeight="1">
      <c r="A1506" s="10"/>
      <c r="B1506" s="10"/>
      <c r="C1506" s="10"/>
      <c r="D1506" s="10"/>
      <c r="E1506" s="10"/>
      <c r="F1506" s="10"/>
      <c r="G1506" s="10"/>
      <c r="H1506" s="10"/>
      <c r="I1506" s="10"/>
      <c r="J1506" s="10"/>
      <c r="K1506" s="10"/>
      <c r="L1506" s="10"/>
      <c r="M1506" s="10"/>
      <c r="N1506" s="10"/>
      <c r="O1506" s="10"/>
      <c r="P1506" s="10"/>
      <c r="Q1506" s="10"/>
      <c r="R1506" s="11"/>
      <c r="S1506" s="11"/>
      <c r="T1506" s="11"/>
      <c r="U1506" s="11"/>
      <c r="V1506" s="11"/>
      <c r="W1506" s="11"/>
      <c r="X1506" s="11"/>
      <c r="Y1506" s="11"/>
    </row>
    <row r="1507" spans="1:25" ht="15.75" customHeight="1">
      <c r="A1507" s="10"/>
      <c r="B1507" s="10"/>
      <c r="C1507" s="10"/>
      <c r="D1507" s="10"/>
      <c r="E1507" s="10"/>
      <c r="F1507" s="10"/>
      <c r="G1507" s="10"/>
      <c r="H1507" s="10"/>
      <c r="I1507" s="10"/>
      <c r="J1507" s="10"/>
      <c r="K1507" s="10"/>
      <c r="L1507" s="10"/>
      <c r="M1507" s="10"/>
      <c r="N1507" s="10"/>
      <c r="O1507" s="10"/>
      <c r="P1507" s="10"/>
      <c r="Q1507" s="10"/>
      <c r="R1507" s="11"/>
      <c r="S1507" s="11"/>
      <c r="T1507" s="11"/>
      <c r="U1507" s="11"/>
      <c r="V1507" s="11"/>
      <c r="W1507" s="11"/>
      <c r="X1507" s="11"/>
      <c r="Y1507" s="11"/>
    </row>
    <row r="1508" spans="1:25" ht="15.75" customHeight="1">
      <c r="A1508" s="10"/>
      <c r="B1508" s="10"/>
      <c r="C1508" s="10"/>
      <c r="D1508" s="10"/>
      <c r="E1508" s="10"/>
      <c r="F1508" s="10"/>
      <c r="G1508" s="10"/>
      <c r="H1508" s="10"/>
      <c r="I1508" s="10"/>
      <c r="J1508" s="10"/>
      <c r="K1508" s="10"/>
      <c r="L1508" s="10"/>
      <c r="M1508" s="10"/>
      <c r="N1508" s="10"/>
      <c r="O1508" s="10"/>
      <c r="P1508" s="10"/>
      <c r="Q1508" s="10"/>
      <c r="R1508" s="11"/>
      <c r="S1508" s="11"/>
      <c r="T1508" s="11"/>
      <c r="U1508" s="11"/>
      <c r="V1508" s="11"/>
      <c r="W1508" s="11"/>
      <c r="X1508" s="11"/>
      <c r="Y1508" s="11"/>
    </row>
    <row r="1509" spans="1:25" ht="15.75" customHeight="1">
      <c r="A1509" s="10"/>
      <c r="B1509" s="10"/>
      <c r="C1509" s="10"/>
      <c r="D1509" s="10"/>
      <c r="E1509" s="10"/>
      <c r="F1509" s="10"/>
      <c r="G1509" s="10"/>
      <c r="H1509" s="10"/>
      <c r="I1509" s="10"/>
      <c r="J1509" s="10"/>
      <c r="K1509" s="10"/>
      <c r="L1509" s="10"/>
      <c r="M1509" s="10"/>
      <c r="N1509" s="10"/>
      <c r="O1509" s="10"/>
      <c r="P1509" s="10"/>
      <c r="Q1509" s="10"/>
      <c r="R1509" s="11"/>
      <c r="S1509" s="11"/>
      <c r="T1509" s="11"/>
      <c r="U1509" s="11"/>
      <c r="V1509" s="11"/>
      <c r="W1509" s="11"/>
      <c r="X1509" s="11"/>
      <c r="Y1509" s="11"/>
    </row>
    <row r="1510" spans="1:25" ht="15.75" customHeight="1">
      <c r="A1510" s="10"/>
      <c r="B1510" s="10"/>
      <c r="C1510" s="10"/>
      <c r="D1510" s="10"/>
      <c r="E1510" s="10"/>
      <c r="F1510" s="10"/>
      <c r="G1510" s="10"/>
      <c r="H1510" s="10"/>
      <c r="I1510" s="10"/>
      <c r="J1510" s="10"/>
      <c r="K1510" s="10"/>
      <c r="L1510" s="10"/>
      <c r="M1510" s="10"/>
      <c r="N1510" s="10"/>
      <c r="O1510" s="10"/>
      <c r="P1510" s="10"/>
      <c r="Q1510" s="10"/>
      <c r="R1510" s="11"/>
      <c r="S1510" s="11"/>
      <c r="T1510" s="11"/>
      <c r="U1510" s="11"/>
      <c r="V1510" s="11"/>
      <c r="W1510" s="11"/>
      <c r="X1510" s="11"/>
      <c r="Y1510" s="11"/>
    </row>
    <row r="1511" spans="1:25" ht="15.75" customHeight="1">
      <c r="A1511" s="10"/>
      <c r="B1511" s="10"/>
      <c r="C1511" s="10"/>
      <c r="D1511" s="10"/>
      <c r="E1511" s="10"/>
      <c r="F1511" s="10"/>
      <c r="G1511" s="10"/>
      <c r="H1511" s="10"/>
      <c r="I1511" s="10"/>
      <c r="J1511" s="10"/>
      <c r="K1511" s="10"/>
      <c r="L1511" s="10"/>
      <c r="M1511" s="10"/>
      <c r="N1511" s="10"/>
      <c r="O1511" s="10"/>
      <c r="P1511" s="10"/>
      <c r="Q1511" s="10"/>
      <c r="R1511" s="11"/>
      <c r="S1511" s="11"/>
      <c r="T1511" s="11"/>
      <c r="U1511" s="11"/>
      <c r="V1511" s="11"/>
      <c r="W1511" s="11"/>
      <c r="X1511" s="11"/>
      <c r="Y1511" s="11"/>
    </row>
    <row r="1512" spans="1:25" ht="15.75" customHeight="1">
      <c r="A1512" s="10"/>
      <c r="B1512" s="10"/>
      <c r="C1512" s="10"/>
      <c r="D1512" s="10"/>
      <c r="E1512" s="10"/>
      <c r="F1512" s="10"/>
      <c r="G1512" s="10"/>
      <c r="H1512" s="10"/>
      <c r="I1512" s="10"/>
      <c r="J1512" s="10"/>
      <c r="K1512" s="10"/>
      <c r="L1512" s="10"/>
      <c r="M1512" s="10"/>
      <c r="N1512" s="10"/>
      <c r="O1512" s="10"/>
      <c r="P1512" s="10"/>
      <c r="Q1512" s="10"/>
      <c r="R1512" s="11"/>
      <c r="S1512" s="11"/>
      <c r="T1512" s="11"/>
      <c r="U1512" s="11"/>
      <c r="V1512" s="11"/>
      <c r="W1512" s="11"/>
      <c r="X1512" s="11"/>
      <c r="Y1512" s="11"/>
    </row>
    <row r="1513" spans="1:25" ht="15.75" customHeight="1">
      <c r="A1513" s="10"/>
      <c r="B1513" s="10"/>
      <c r="C1513" s="10"/>
      <c r="D1513" s="10"/>
      <c r="E1513" s="10"/>
      <c r="F1513" s="10"/>
      <c r="G1513" s="10"/>
      <c r="H1513" s="10"/>
      <c r="I1513" s="10"/>
      <c r="J1513" s="10"/>
      <c r="K1513" s="10"/>
      <c r="L1513" s="10"/>
      <c r="M1513" s="10"/>
      <c r="N1513" s="10"/>
      <c r="O1513" s="10"/>
      <c r="P1513" s="10"/>
      <c r="Q1513" s="10"/>
      <c r="R1513" s="11"/>
      <c r="S1513" s="11"/>
      <c r="T1513" s="11"/>
      <c r="U1513" s="11"/>
      <c r="V1513" s="11"/>
      <c r="W1513" s="11"/>
      <c r="X1513" s="11"/>
      <c r="Y1513" s="11"/>
    </row>
    <row r="1514" spans="1:25" ht="15.75" customHeight="1">
      <c r="A1514" s="10"/>
      <c r="B1514" s="10"/>
      <c r="C1514" s="10"/>
      <c r="D1514" s="10"/>
      <c r="E1514" s="10"/>
      <c r="F1514" s="10"/>
      <c r="G1514" s="10"/>
      <c r="H1514" s="10"/>
      <c r="I1514" s="10"/>
      <c r="J1514" s="10"/>
      <c r="K1514" s="10"/>
      <c r="L1514" s="10"/>
      <c r="M1514" s="10"/>
      <c r="N1514" s="10"/>
      <c r="O1514" s="10"/>
      <c r="P1514" s="10"/>
      <c r="Q1514" s="10"/>
      <c r="R1514" s="11"/>
      <c r="S1514" s="11"/>
      <c r="T1514" s="11"/>
      <c r="U1514" s="11"/>
      <c r="V1514" s="11"/>
      <c r="W1514" s="11"/>
      <c r="X1514" s="11"/>
      <c r="Y1514" s="11"/>
    </row>
    <row r="1515" spans="1:25" ht="15.75" customHeight="1">
      <c r="A1515" s="10"/>
      <c r="B1515" s="10"/>
      <c r="C1515" s="10"/>
      <c r="D1515" s="10"/>
      <c r="E1515" s="10"/>
      <c r="F1515" s="10"/>
      <c r="G1515" s="10"/>
      <c r="H1515" s="10"/>
      <c r="I1515" s="10"/>
      <c r="J1515" s="10"/>
      <c r="K1515" s="10"/>
      <c r="L1515" s="10"/>
      <c r="M1515" s="10"/>
      <c r="N1515" s="10"/>
      <c r="O1515" s="10"/>
      <c r="P1515" s="10"/>
      <c r="Q1515" s="10"/>
      <c r="R1515" s="11"/>
      <c r="S1515" s="11"/>
      <c r="T1515" s="11"/>
      <c r="U1515" s="11"/>
      <c r="V1515" s="11"/>
      <c r="W1515" s="11"/>
      <c r="X1515" s="11"/>
      <c r="Y1515" s="11"/>
    </row>
    <row r="1516" spans="1:25" ht="15.75" customHeight="1">
      <c r="A1516" s="10"/>
      <c r="B1516" s="10"/>
      <c r="C1516" s="10"/>
      <c r="D1516" s="10"/>
      <c r="E1516" s="10"/>
      <c r="F1516" s="10"/>
      <c r="G1516" s="10"/>
      <c r="H1516" s="10"/>
      <c r="I1516" s="10"/>
      <c r="J1516" s="10"/>
      <c r="K1516" s="10"/>
      <c r="L1516" s="10"/>
      <c r="M1516" s="10"/>
      <c r="N1516" s="10"/>
      <c r="O1516" s="10"/>
      <c r="P1516" s="10"/>
      <c r="Q1516" s="10"/>
      <c r="R1516" s="11"/>
      <c r="S1516" s="11"/>
      <c r="T1516" s="11"/>
      <c r="U1516" s="11"/>
      <c r="V1516" s="11"/>
      <c r="W1516" s="11"/>
      <c r="X1516" s="11"/>
      <c r="Y1516" s="11"/>
    </row>
    <row r="1517" spans="1:25" ht="15.75" customHeight="1">
      <c r="A1517" s="10"/>
      <c r="B1517" s="10"/>
      <c r="C1517" s="10"/>
      <c r="D1517" s="10"/>
      <c r="E1517" s="10"/>
      <c r="F1517" s="10"/>
      <c r="G1517" s="10"/>
      <c r="H1517" s="10"/>
      <c r="I1517" s="10"/>
      <c r="J1517" s="10"/>
      <c r="K1517" s="10"/>
      <c r="L1517" s="10"/>
      <c r="M1517" s="10"/>
      <c r="N1517" s="10"/>
      <c r="O1517" s="10"/>
      <c r="P1517" s="10"/>
      <c r="Q1517" s="10"/>
      <c r="R1517" s="11"/>
      <c r="S1517" s="11"/>
      <c r="T1517" s="11"/>
      <c r="U1517" s="11"/>
      <c r="V1517" s="11"/>
      <c r="W1517" s="11"/>
      <c r="X1517" s="11"/>
      <c r="Y1517" s="11"/>
    </row>
    <row r="1518" spans="1:25" ht="15.75" customHeight="1">
      <c r="A1518" s="10"/>
      <c r="B1518" s="10"/>
      <c r="C1518" s="10"/>
      <c r="D1518" s="10"/>
      <c r="E1518" s="10"/>
      <c r="F1518" s="10"/>
      <c r="G1518" s="10"/>
      <c r="H1518" s="10"/>
      <c r="I1518" s="10"/>
      <c r="J1518" s="10"/>
      <c r="K1518" s="10"/>
      <c r="L1518" s="10"/>
      <c r="M1518" s="10"/>
      <c r="N1518" s="10"/>
      <c r="O1518" s="10"/>
      <c r="P1518" s="10"/>
      <c r="Q1518" s="10"/>
      <c r="R1518" s="11"/>
      <c r="S1518" s="11"/>
      <c r="T1518" s="11"/>
      <c r="U1518" s="11"/>
      <c r="V1518" s="11"/>
      <c r="W1518" s="11"/>
      <c r="X1518" s="11"/>
      <c r="Y1518" s="11"/>
    </row>
    <row r="1519" spans="1:25" ht="15.75" customHeight="1">
      <c r="A1519" s="10"/>
      <c r="B1519" s="10"/>
      <c r="C1519" s="10"/>
      <c r="D1519" s="10"/>
      <c r="E1519" s="10"/>
      <c r="F1519" s="10"/>
      <c r="G1519" s="10"/>
      <c r="H1519" s="10"/>
      <c r="I1519" s="10"/>
      <c r="J1519" s="10"/>
      <c r="K1519" s="10"/>
      <c r="L1519" s="10"/>
      <c r="M1519" s="10"/>
      <c r="N1519" s="10"/>
      <c r="O1519" s="10"/>
      <c r="P1519" s="10"/>
      <c r="Q1519" s="10"/>
      <c r="R1519" s="11"/>
      <c r="S1519" s="11"/>
      <c r="T1519" s="11"/>
      <c r="U1519" s="11"/>
      <c r="V1519" s="11"/>
      <c r="W1519" s="11"/>
      <c r="X1519" s="11"/>
      <c r="Y1519" s="11"/>
    </row>
    <row r="1520" spans="1:25" ht="15.75" customHeight="1">
      <c r="A1520" s="10"/>
      <c r="B1520" s="10"/>
      <c r="C1520" s="10"/>
      <c r="D1520" s="10"/>
      <c r="E1520" s="10"/>
      <c r="F1520" s="10"/>
      <c r="G1520" s="10"/>
      <c r="H1520" s="10"/>
      <c r="I1520" s="10"/>
      <c r="J1520" s="10"/>
      <c r="K1520" s="10"/>
      <c r="L1520" s="10"/>
      <c r="M1520" s="10"/>
      <c r="N1520" s="10"/>
      <c r="O1520" s="10"/>
      <c r="P1520" s="10"/>
      <c r="Q1520" s="10"/>
      <c r="R1520" s="11"/>
      <c r="S1520" s="11"/>
      <c r="T1520" s="11"/>
      <c r="U1520" s="11"/>
      <c r="V1520" s="11"/>
      <c r="W1520" s="11"/>
      <c r="X1520" s="11"/>
      <c r="Y1520" s="11"/>
    </row>
    <row r="1521" spans="1:25" ht="15.75" customHeight="1">
      <c r="A1521" s="10"/>
      <c r="B1521" s="10"/>
      <c r="C1521" s="10"/>
      <c r="D1521" s="10"/>
      <c r="E1521" s="10"/>
      <c r="F1521" s="10"/>
      <c r="G1521" s="10"/>
      <c r="H1521" s="10"/>
      <c r="I1521" s="10"/>
      <c r="J1521" s="10"/>
      <c r="K1521" s="10"/>
      <c r="L1521" s="10"/>
      <c r="M1521" s="10"/>
      <c r="N1521" s="10"/>
      <c r="O1521" s="10"/>
      <c r="P1521" s="10"/>
      <c r="Q1521" s="10"/>
      <c r="R1521" s="11"/>
      <c r="S1521" s="11"/>
      <c r="T1521" s="11"/>
      <c r="U1521" s="11"/>
      <c r="V1521" s="11"/>
      <c r="W1521" s="11"/>
      <c r="X1521" s="11"/>
      <c r="Y1521" s="11"/>
    </row>
    <row r="1522" spans="1:25" ht="15.75" customHeight="1">
      <c r="A1522" s="10"/>
      <c r="B1522" s="10"/>
      <c r="C1522" s="10"/>
      <c r="D1522" s="10"/>
      <c r="E1522" s="10"/>
      <c r="F1522" s="10"/>
      <c r="G1522" s="10"/>
      <c r="H1522" s="10"/>
      <c r="I1522" s="10"/>
      <c r="J1522" s="10"/>
      <c r="K1522" s="10"/>
      <c r="L1522" s="10"/>
      <c r="M1522" s="10"/>
      <c r="N1522" s="10"/>
      <c r="O1522" s="10"/>
      <c r="P1522" s="10"/>
      <c r="Q1522" s="10"/>
      <c r="R1522" s="11"/>
      <c r="S1522" s="11"/>
      <c r="T1522" s="11"/>
      <c r="U1522" s="11"/>
      <c r="V1522" s="11"/>
      <c r="W1522" s="11"/>
      <c r="X1522" s="11"/>
      <c r="Y1522" s="11"/>
    </row>
    <row r="1523" spans="1:25" ht="15.75" customHeight="1">
      <c r="A1523" s="10"/>
      <c r="B1523" s="10"/>
      <c r="C1523" s="10"/>
      <c r="D1523" s="10"/>
      <c r="E1523" s="10"/>
      <c r="F1523" s="10"/>
      <c r="G1523" s="10"/>
      <c r="H1523" s="10"/>
      <c r="I1523" s="10"/>
      <c r="J1523" s="10"/>
      <c r="K1523" s="10"/>
      <c r="L1523" s="10"/>
      <c r="M1523" s="10"/>
      <c r="N1523" s="10"/>
      <c r="O1523" s="10"/>
      <c r="P1523" s="10"/>
      <c r="Q1523" s="10"/>
      <c r="R1523" s="11"/>
      <c r="S1523" s="11"/>
      <c r="T1523" s="11"/>
      <c r="U1523" s="11"/>
      <c r="V1523" s="11"/>
      <c r="W1523" s="11"/>
      <c r="X1523" s="11"/>
      <c r="Y1523" s="11"/>
    </row>
    <row r="1524" spans="1:25" ht="15.75" customHeight="1">
      <c r="A1524" s="10"/>
      <c r="B1524" s="10"/>
      <c r="C1524" s="10"/>
      <c r="D1524" s="10"/>
      <c r="E1524" s="10"/>
      <c r="F1524" s="10"/>
      <c r="G1524" s="10"/>
      <c r="H1524" s="10"/>
      <c r="I1524" s="10"/>
      <c r="J1524" s="10"/>
      <c r="K1524" s="10"/>
      <c r="L1524" s="10"/>
      <c r="M1524" s="10"/>
      <c r="N1524" s="10"/>
      <c r="O1524" s="10"/>
      <c r="P1524" s="10"/>
      <c r="Q1524" s="10"/>
      <c r="R1524" s="11"/>
      <c r="S1524" s="11"/>
      <c r="T1524" s="11"/>
      <c r="U1524" s="11"/>
      <c r="V1524" s="11"/>
      <c r="W1524" s="11"/>
      <c r="X1524" s="11"/>
      <c r="Y1524" s="11"/>
    </row>
    <row r="1525" spans="1:25" ht="15.75" customHeight="1">
      <c r="A1525" s="10"/>
      <c r="B1525" s="10"/>
      <c r="C1525" s="10"/>
      <c r="D1525" s="10"/>
      <c r="E1525" s="10"/>
      <c r="F1525" s="10"/>
      <c r="G1525" s="10"/>
      <c r="H1525" s="10"/>
      <c r="I1525" s="10"/>
      <c r="J1525" s="10"/>
      <c r="K1525" s="10"/>
      <c r="L1525" s="10"/>
      <c r="M1525" s="10"/>
      <c r="N1525" s="10"/>
      <c r="O1525" s="10"/>
      <c r="P1525" s="10"/>
      <c r="Q1525" s="10"/>
      <c r="R1525" s="11"/>
      <c r="S1525" s="11"/>
      <c r="T1525" s="11"/>
      <c r="U1525" s="11"/>
      <c r="V1525" s="11"/>
      <c r="W1525" s="11"/>
      <c r="X1525" s="11"/>
      <c r="Y1525" s="11"/>
    </row>
    <row r="1526" spans="1:25" ht="15.75" customHeight="1">
      <c r="A1526" s="10"/>
      <c r="B1526" s="10"/>
      <c r="C1526" s="10"/>
      <c r="D1526" s="10"/>
      <c r="E1526" s="10"/>
      <c r="F1526" s="10"/>
      <c r="G1526" s="10"/>
      <c r="H1526" s="10"/>
      <c r="I1526" s="10"/>
      <c r="J1526" s="10"/>
      <c r="K1526" s="10"/>
      <c r="L1526" s="10"/>
      <c r="M1526" s="10"/>
      <c r="N1526" s="10"/>
      <c r="O1526" s="10"/>
      <c r="P1526" s="10"/>
      <c r="Q1526" s="10"/>
      <c r="R1526" s="11"/>
      <c r="S1526" s="11"/>
      <c r="T1526" s="11"/>
      <c r="U1526" s="11"/>
      <c r="V1526" s="11"/>
      <c r="W1526" s="11"/>
      <c r="X1526" s="11"/>
      <c r="Y1526" s="11"/>
    </row>
    <row r="1527" spans="1:25" ht="15.75" customHeight="1">
      <c r="A1527" s="10"/>
      <c r="B1527" s="10"/>
      <c r="C1527" s="10"/>
      <c r="D1527" s="10"/>
      <c r="E1527" s="10"/>
      <c r="F1527" s="10"/>
      <c r="G1527" s="10"/>
      <c r="H1527" s="10"/>
      <c r="I1527" s="10"/>
      <c r="J1527" s="10"/>
      <c r="K1527" s="10"/>
      <c r="L1527" s="10"/>
      <c r="M1527" s="10"/>
      <c r="N1527" s="10"/>
      <c r="O1527" s="10"/>
      <c r="P1527" s="10"/>
      <c r="Q1527" s="10"/>
      <c r="R1527" s="11"/>
      <c r="S1527" s="11"/>
      <c r="T1527" s="11"/>
      <c r="U1527" s="11"/>
      <c r="V1527" s="11"/>
      <c r="W1527" s="11"/>
      <c r="X1527" s="11"/>
      <c r="Y1527" s="11"/>
    </row>
  </sheetData>
  <autoFilter ref="C14:C1327" xr:uid="{00000000-0009-0000-0000-000001000000}"/>
  <mergeCells count="8">
    <mergeCell ref="E836:H836"/>
    <mergeCell ref="I836:J836"/>
    <mergeCell ref="K836:N836"/>
    <mergeCell ref="A4:K4"/>
    <mergeCell ref="A5:K5"/>
    <mergeCell ref="E542:H542"/>
    <mergeCell ref="I542:J542"/>
    <mergeCell ref="K542:P542"/>
  </mergeCells>
  <conditionalFormatting sqref="K667">
    <cfRule type="cellIs" dxfId="7" priority="1" operator="notBetween">
      <formula>-100</formula>
      <formula>100</formula>
    </cfRule>
  </conditionalFormatting>
  <dataValidations count="2">
    <dataValidation type="decimal" operator="greaterThanOrEqual" allowBlank="1" showInputMessage="1" showErrorMessage="1" prompt=" - " sqref="I15:J16 E17:J19 I20:J20 E21:J21 I22:J23 E24:J24 F25 J25 I26:J26 E27:J27 J29 Q29 F30 I30:J31 J32:J33 I34:J34 J35 E38:J40 E42:J44 I46:J47 J48 E49:J49 H50:J50 E51:J52 I61:J66 I68:J74 I76:J82 I84:J90 I92:J98 I100:J106 I108:J114 E116:H119 J116:J119 I121:J124 E126:H132 J126:J132 E134:H140 J134:J140 E142:H148 J142:J148 I150:J156 E158:H161 J158:J161 E163:H163 J163 E165:H171 J165:J171 E173:H176 J173:J176 E178:H180 J178:J180 E182:H184 J182:J184 I186:J189 E191:H194 J191:J194 I196:J202 E204:H208 J204:J208 E210:H210 J210 E212:H216 J212:J216 E218:H221 J218:J221 E223:H223 J223 E225:H228 J225:J228 E230:H233 J230:J233 E235:H235 J235 E237:H241 J237:J241 E243:H246 J243:J246 E248:H251 J248:J251 E253:H256 J253:J256 E258:H264 J258:J264 E266:H272 J266:J272 E274:H280 J274:J280 I282:J288 I290:J296 E298:H304 J298:J304 I306:J312 I314:J320 I322:J328 I330:J336 I338:J344 I346:J349 I351:J354 I356:J362 I364:J370 I372:J375 I377:J383 I385:J388 I390:J393 I395:J398 I400:J400 I402:J406 I408:J411 I413:J419 E421:J427 I429:J435 E437:H443 J437:J443 E445:H451 J445:J451 I453:J457 I459:J462 E464:H464 G466 E467:G467 E469:H471 J464:J471 E472:J473 I481:J484 E485:H485 J485 I486:J489 E490:H490 J490 I491:J502 E1327:O1327 E519:J519 I520:J526 E528:H528 G530 E531:G531 E533:H535 J528:J535 I536:J536 E537:J538 E547:J555 L547:Q555 E557:M585 P557:Q585 E587:J588 L587:Q588 E589:Q589 E590:J618 L590:Q618 E619:Q619 L620:Q623 E620:J625 L624:L625 E626:I626 K626:L626 N624:Q626 E627:Q632 F640:J666 F667:K667 T676:W681 E676:H682 J676:J682 T684:W689 E684:H690 J684:J690 E692:H698 J692:J698 X700:X705 I700:J706 X708:X710 E708:H711 J708:J711 E713:H713 J713 T713:W713 T715:W720 E715:H721 J715:J721 T723:W725 E723:H726 J723:J726 T728:W729 E728:H730 J728:J730 T732:W733 E732:H734 J732:J734 X736:X738 I736:K739 E741:H744 J741:J744 X746:X751 I746:J752 T754:W757 E754:H758 J754:J758 E760:H760 J760 T760:W760 T762:W765 E762:H766 J762:J766 E768:H771 J768:J771 E773:H773 J773 T773:W773 T775:W777 E775:H778 J775:K778 T780:W782 E780:H783 J780:J783 E785:H785 J785 T785:W785 T787:W790 E787:H791 J787:J791 T793:W795 E793:H796 J793:J796 X798:X800 E798:H801 J798:J801 X803:X805 E803:H806 J803:J806 T808:W813 E808:H814 J808:J814 T816:W821 E816:H822 J816:J822 T824:W829 E824:H830 J824:J830 E831:K831 E841:O847 E849:O855 E857:O863 E865:O871 E873:O876 E878:O878 E880:O886 E888:O891 E893:O895 E897:O899 E901:O904 E906:O909 E911:O917 E919:O923 E925:O925 E927:O931 E933:O936 E938:O938 E940:O943 E945:O948 E950:O950 E952:O956 E958:O961 E963:O966 E968:O971 E973:O979 E981:O987 E989:O996 E1006:M1013 E1015:M1015 L1016:M1016 E1017 G1017:M1017 E1018:M1024 E1036:M1039 E1043:F1050 H1043:K1050 M1043:M1050 E1058:M1059 E1067:M1068 E1077:F1077 H1077:K1077 M1077 E1078:M1079 G1080:I1080 L1080:M1080 E1081:F1083 H1081:K1083 M1081:M1083 E1085:M1085 G1087:G1088 I1087:I1088 L1088:M1088 I1099:J1099 E1100:J1100 I1101:J1101 E1102:H1102 J1102 I1103:J1117 E1118:J1119 I1120:J1123 E1124:H1127 J1124:J1127 E1128:J1128 E1129:H1131 J1129:J1131 E1132:J1132 I1144:J1146 E1147:H1147 J1147 I1148:J1160 E1161:J1162 I1163:J1166 E1167:H1170 J1167:J1170 E1171:J1171 E1172:H1174 J1172:J1174 I1175:J1175 E1176:J1177 I1184:J1185 E1186:J1189 I1190:J1191 E1192:J1192 F1193 J1193 I1194:J1194 E1195:J1195 F1204:L1231 E1240:O1240 E1241:E1243 G1241:O1243 E1244:O1248 E1249:E1258 G1249:K1258 E1259:K1259 E1260:E1266 G1260:K1266 E1267:K1267 E1268:E1276 G1268:K1276 E1277:K1277 N1249:O1277 E1278 G1278:O1278 E1279:O1280 E1281:E1283 G1281:O1283 E1284:O1305 E1307:E1308 G1306:H1308 E1309:H1309 J1306:O1309 E1310:O1310 J1311:O1314 E1311:H1316 J1315:J1316 E1317:J1317 L1315:O1317 E1318:O1318 E1319:F1320 O1319:O1320 E1321:O1321 E1322:F1322 O1322 E1323:O1325 F1326 O1326 J504:J518 I504:I508 I512:I518" xr:uid="{00000000-0002-0000-0100-000000000000}">
      <formula1>0</formula1>
    </dataValidation>
    <dataValidation type="decimal" operator="greaterThanOrEqual" allowBlank="1" showInputMessage="1" showErrorMessage="1" sqref="I510:I511" xr:uid="{00000000-0002-0000-0100-000001000000}">
      <formula1>0</formula1>
    </dataValidation>
  </dataValidations>
  <hyperlinks>
    <hyperlink ref="H7" r:id="rId1" xr:uid="{00000000-0004-0000-0100-000000000000}"/>
  </hyperlinks>
  <pageMargins left="0.7" right="0.7" top="0.75" bottom="0.75" header="0" footer="0"/>
  <pageSetup orientation="landscape"/>
  <headerFooter>
    <oddFooter>&amp;CExpenditure Summary Page 3 of 3</oddFooter>
  </headerFooter>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101">
    <tabColor rgb="FF969696"/>
  </sheetPr>
  <dimension ref="A1:Z1000"/>
  <sheetViews>
    <sheetView showGridLines="0" topLeftCell="A151" workbookViewId="0">
      <selection activeCell="B166" sqref="B166"/>
    </sheetView>
  </sheetViews>
  <sheetFormatPr defaultColWidth="11.21875" defaultRowHeight="15" customHeight="1"/>
  <cols>
    <col min="1" max="1" width="5.88671875" customWidth="1"/>
    <col min="2" max="2" width="54.6640625" customWidth="1"/>
    <col min="3" max="6" width="14.88671875" customWidth="1"/>
    <col min="7" max="7" width="17.21875" customWidth="1"/>
    <col min="8" max="8" width="3.21875" customWidth="1"/>
    <col min="9" max="10" width="14.88671875" customWidth="1"/>
    <col min="11" max="11" width="2.88671875" customWidth="1"/>
    <col min="12" max="12" width="42.5546875" customWidth="1"/>
    <col min="13" max="13" width="8.88671875" customWidth="1"/>
    <col min="14" max="26" width="8" customWidth="1"/>
  </cols>
  <sheetData>
    <row r="1" spans="1:26" ht="19.5" customHeight="1">
      <c r="A1" s="406"/>
      <c r="B1" s="406"/>
      <c r="C1" s="452"/>
      <c r="D1" s="406"/>
      <c r="E1" s="406"/>
      <c r="F1" s="406"/>
      <c r="G1" s="406"/>
      <c r="H1" s="406"/>
      <c r="I1" s="406"/>
      <c r="J1" s="406"/>
      <c r="K1" s="406"/>
      <c r="L1" s="406"/>
      <c r="M1" s="406"/>
      <c r="N1" s="406"/>
      <c r="O1" s="406"/>
      <c r="P1" s="406"/>
      <c r="Q1" s="406"/>
      <c r="R1" s="406"/>
      <c r="S1" s="406"/>
      <c r="T1" s="406"/>
      <c r="U1" s="406"/>
      <c r="V1" s="406"/>
      <c r="W1" s="406"/>
      <c r="X1" s="406"/>
      <c r="Y1" s="406"/>
      <c r="Z1" s="406"/>
    </row>
    <row r="2" spans="1:26" ht="19.5" customHeight="1">
      <c r="A2" s="406"/>
      <c r="B2" s="406"/>
      <c r="C2" s="452"/>
      <c r="D2" s="406"/>
      <c r="E2" s="406"/>
      <c r="F2" s="10"/>
      <c r="G2" s="406"/>
      <c r="H2" s="406"/>
      <c r="I2" s="406"/>
      <c r="J2" s="406"/>
      <c r="K2" s="406"/>
      <c r="L2" s="406"/>
      <c r="M2" s="406"/>
      <c r="N2" s="406"/>
      <c r="O2" s="406"/>
      <c r="P2" s="406"/>
      <c r="Q2" s="406"/>
      <c r="R2" s="406"/>
      <c r="S2" s="406"/>
      <c r="T2" s="406"/>
      <c r="U2" s="406"/>
      <c r="V2" s="406"/>
      <c r="W2" s="406"/>
      <c r="X2" s="406"/>
      <c r="Y2" s="406"/>
      <c r="Z2" s="406"/>
    </row>
    <row r="3" spans="1:26" ht="19.5" customHeight="1">
      <c r="A3" s="406"/>
      <c r="B3" s="406"/>
      <c r="C3" s="452"/>
      <c r="D3" s="406"/>
      <c r="E3" s="406"/>
      <c r="F3" s="10"/>
      <c r="G3" s="406"/>
      <c r="H3" s="406"/>
      <c r="I3" s="406"/>
      <c r="J3" s="10"/>
      <c r="K3" s="406"/>
      <c r="L3" s="406"/>
      <c r="M3" s="406"/>
      <c r="N3" s="406"/>
      <c r="O3" s="406"/>
      <c r="P3" s="406"/>
      <c r="Q3" s="406"/>
      <c r="R3" s="406"/>
      <c r="S3" s="406"/>
      <c r="T3" s="406"/>
      <c r="U3" s="406"/>
      <c r="V3" s="406"/>
      <c r="W3" s="406"/>
      <c r="X3" s="406"/>
      <c r="Y3" s="406"/>
      <c r="Z3" s="406"/>
    </row>
    <row r="4" spans="1:26" ht="19.5" customHeight="1">
      <c r="A4" s="406"/>
      <c r="B4" s="406"/>
      <c r="C4" s="452"/>
      <c r="D4" s="406"/>
      <c r="E4" s="406"/>
      <c r="F4" s="10"/>
      <c r="G4" s="406"/>
      <c r="H4" s="406"/>
      <c r="I4" s="406"/>
      <c r="J4" s="406"/>
      <c r="K4" s="406"/>
      <c r="L4" s="406"/>
      <c r="M4" s="406"/>
      <c r="N4" s="406"/>
      <c r="O4" s="406"/>
      <c r="P4" s="406"/>
      <c r="Q4" s="406"/>
      <c r="R4" s="406"/>
      <c r="S4" s="406"/>
      <c r="T4" s="406"/>
      <c r="U4" s="406"/>
      <c r="V4" s="406"/>
      <c r="W4" s="406"/>
      <c r="X4" s="406"/>
      <c r="Y4" s="406"/>
      <c r="Z4" s="406"/>
    </row>
    <row r="5" spans="1:26" ht="19.5" customHeight="1">
      <c r="A5" s="406"/>
      <c r="B5" s="453"/>
      <c r="C5" s="452"/>
      <c r="D5" s="406"/>
      <c r="E5" s="406"/>
      <c r="F5" s="10"/>
      <c r="G5" s="406"/>
      <c r="H5" s="406"/>
      <c r="I5" s="406"/>
      <c r="J5" s="406"/>
      <c r="K5" s="406"/>
      <c r="L5" s="406"/>
      <c r="M5" s="406"/>
      <c r="N5" s="406"/>
      <c r="O5" s="406"/>
      <c r="P5" s="406"/>
      <c r="Q5" s="406"/>
      <c r="R5" s="406"/>
      <c r="S5" s="406"/>
      <c r="T5" s="406"/>
      <c r="U5" s="406"/>
      <c r="V5" s="406"/>
      <c r="W5" s="406"/>
      <c r="X5" s="406"/>
      <c r="Y5" s="406"/>
      <c r="Z5" s="406"/>
    </row>
    <row r="6" spans="1:26" ht="19.5" customHeight="1">
      <c r="A6" s="406"/>
      <c r="B6" s="406"/>
      <c r="C6" s="452"/>
      <c r="D6" s="406"/>
      <c r="E6" s="406"/>
      <c r="F6" s="406"/>
      <c r="G6" s="406"/>
      <c r="H6" s="406"/>
      <c r="I6" s="406"/>
      <c r="J6" s="406"/>
      <c r="K6" s="406"/>
      <c r="L6" s="406"/>
      <c r="M6" s="406"/>
      <c r="N6" s="406"/>
      <c r="O6" s="406"/>
      <c r="P6" s="406"/>
      <c r="Q6" s="406"/>
      <c r="R6" s="406"/>
      <c r="S6" s="406"/>
      <c r="T6" s="406"/>
      <c r="U6" s="406"/>
      <c r="V6" s="406"/>
      <c r="W6" s="406"/>
      <c r="X6" s="406"/>
      <c r="Y6" s="406"/>
      <c r="Z6" s="406"/>
    </row>
    <row r="7" spans="1:26" ht="19.5" customHeight="1">
      <c r="A7" s="406"/>
      <c r="B7" s="406"/>
      <c r="C7" s="454"/>
      <c r="D7" s="455"/>
      <c r="E7" s="406"/>
      <c r="F7" s="406"/>
      <c r="G7" s="406"/>
      <c r="H7" s="406"/>
      <c r="I7" s="406"/>
      <c r="J7" s="406"/>
      <c r="K7" s="406"/>
      <c r="L7" s="406"/>
      <c r="M7" s="406"/>
      <c r="N7" s="406"/>
      <c r="O7" s="406"/>
      <c r="P7" s="406"/>
      <c r="Q7" s="406"/>
      <c r="R7" s="406"/>
      <c r="S7" s="406"/>
      <c r="T7" s="406"/>
      <c r="U7" s="406"/>
      <c r="V7" s="406"/>
      <c r="W7" s="406"/>
      <c r="X7" s="406"/>
      <c r="Y7" s="406"/>
      <c r="Z7" s="406"/>
    </row>
    <row r="8" spans="1:26" ht="19.5" customHeight="1">
      <c r="A8" s="406"/>
      <c r="B8" s="140" t="s">
        <v>566</v>
      </c>
      <c r="C8" s="141" t="s">
        <v>222</v>
      </c>
      <c r="D8" s="142" t="s">
        <v>567</v>
      </c>
      <c r="E8" s="39"/>
      <c r="F8" s="143"/>
      <c r="G8" s="144"/>
      <c r="H8" s="406"/>
      <c r="I8" s="406" t="s">
        <v>568</v>
      </c>
      <c r="J8" s="406"/>
      <c r="K8" s="406"/>
      <c r="L8" s="406"/>
      <c r="M8" s="406"/>
      <c r="N8" s="406"/>
      <c r="O8" s="406"/>
      <c r="P8" s="406"/>
      <c r="Q8" s="406"/>
      <c r="R8" s="406"/>
      <c r="S8" s="406"/>
      <c r="T8" s="406"/>
      <c r="U8" s="406"/>
      <c r="V8" s="406"/>
      <c r="W8" s="406"/>
      <c r="X8" s="406"/>
      <c r="Y8" s="406"/>
      <c r="Z8" s="406"/>
    </row>
    <row r="9" spans="1:26" ht="19.5" customHeight="1">
      <c r="A9" s="406"/>
      <c r="B9" s="145" t="str">
        <f>'eoy23'!$C$7&amp;" "&amp;'eoy23'!$D$7</f>
        <v>162 Lunenburg</v>
      </c>
      <c r="C9" s="146" t="s">
        <v>569</v>
      </c>
      <c r="D9" s="147" t="s">
        <v>570</v>
      </c>
      <c r="E9" s="144"/>
      <c r="F9" s="147" t="s">
        <v>131</v>
      </c>
      <c r="G9" s="144"/>
      <c r="H9" s="406"/>
      <c r="I9" s="406" t="s">
        <v>571</v>
      </c>
      <c r="J9" s="406"/>
      <c r="K9" s="406"/>
      <c r="L9" s="406"/>
      <c r="M9" s="406"/>
      <c r="N9" s="406"/>
      <c r="O9" s="406"/>
      <c r="P9" s="406"/>
      <c r="Q9" s="406"/>
      <c r="R9" s="406"/>
      <c r="S9" s="406"/>
      <c r="T9" s="406"/>
      <c r="U9" s="406"/>
      <c r="V9" s="406"/>
      <c r="W9" s="406"/>
      <c r="X9" s="406"/>
      <c r="Y9" s="406"/>
      <c r="Z9" s="406"/>
    </row>
    <row r="10" spans="1:26" ht="19.5" customHeight="1">
      <c r="A10" s="456">
        <v>10</v>
      </c>
      <c r="B10" s="39" t="s">
        <v>572</v>
      </c>
      <c r="C10" s="133">
        <f ca="1">ROUND(daypct*scadmin,0)+SUM('eoy23'!E119:'eoy23'!G119)</f>
        <v>969313</v>
      </c>
      <c r="D10" s="148">
        <v>236079</v>
      </c>
      <c r="E10" s="149" t="s">
        <v>573</v>
      </c>
      <c r="F10" s="39">
        <f t="shared" ref="F10:F22" ca="1" si="0">ROUND(C10+D10,0)</f>
        <v>1205392</v>
      </c>
      <c r="G10" s="144"/>
      <c r="H10" s="406"/>
      <c r="I10" s="406" t="s">
        <v>574</v>
      </c>
      <c r="J10" s="406"/>
      <c r="K10" s="406"/>
      <c r="L10" s="406"/>
      <c r="M10" s="406"/>
      <c r="N10" s="406"/>
      <c r="O10" s="406"/>
      <c r="P10" s="406"/>
      <c r="Q10" s="406"/>
      <c r="R10" s="406"/>
      <c r="S10" s="406"/>
      <c r="T10" s="406"/>
      <c r="U10" s="406"/>
      <c r="V10" s="406"/>
      <c r="W10" s="406"/>
      <c r="X10" s="406"/>
      <c r="Y10" s="406"/>
      <c r="Z10" s="406"/>
    </row>
    <row r="11" spans="1:26" ht="19.5" customHeight="1">
      <c r="A11" s="456">
        <v>11</v>
      </c>
      <c r="B11" s="39" t="s">
        <v>575</v>
      </c>
      <c r="C11" s="39">
        <f ca="1">ROUND(SUM('eoy23'!E831:'eoy23'!G831)+'eoy23'!I831,0)</f>
        <v>14352261</v>
      </c>
      <c r="D11" s="148">
        <v>0</v>
      </c>
      <c r="E11" s="149" t="s">
        <v>573</v>
      </c>
      <c r="F11" s="39">
        <f t="shared" ca="1" si="0"/>
        <v>14352261</v>
      </c>
      <c r="G11" s="144"/>
      <c r="H11" s="406"/>
      <c r="I11" s="406"/>
      <c r="J11" s="406"/>
      <c r="K11" s="406"/>
      <c r="L11" s="406"/>
      <c r="M11" s="406"/>
      <c r="N11" s="406"/>
      <c r="O11" s="406"/>
      <c r="P11" s="406"/>
      <c r="Q11" s="406"/>
      <c r="R11" s="406"/>
      <c r="S11" s="406"/>
      <c r="T11" s="406"/>
      <c r="U11" s="406"/>
      <c r="V11" s="406"/>
      <c r="W11" s="406"/>
      <c r="X11" s="406"/>
      <c r="Y11" s="406"/>
      <c r="Z11" s="406"/>
    </row>
    <row r="12" spans="1:26" ht="19.5" customHeight="1">
      <c r="A12" s="456">
        <v>12</v>
      </c>
      <c r="B12" s="39" t="s">
        <v>576</v>
      </c>
      <c r="C12" s="39">
        <f>'eoy23'!J288+'eoy23'!J296</f>
        <v>273666</v>
      </c>
      <c r="D12" s="148">
        <v>0</v>
      </c>
      <c r="E12" s="149" t="s">
        <v>573</v>
      </c>
      <c r="F12" s="39">
        <f t="shared" si="0"/>
        <v>273666</v>
      </c>
      <c r="G12" s="144"/>
      <c r="H12" s="406"/>
      <c r="I12" s="457" t="s">
        <v>577</v>
      </c>
      <c r="J12" s="150" t="s">
        <v>512</v>
      </c>
      <c r="K12" s="406"/>
      <c r="L12" s="406"/>
      <c r="M12" s="406"/>
      <c r="N12" s="406"/>
      <c r="O12" s="406"/>
      <c r="P12" s="406"/>
      <c r="Q12" s="406"/>
      <c r="R12" s="406"/>
      <c r="S12" s="406"/>
      <c r="T12" s="406"/>
      <c r="U12" s="406"/>
      <c r="V12" s="406"/>
      <c r="W12" s="406"/>
      <c r="X12" s="406"/>
      <c r="Y12" s="406"/>
      <c r="Z12" s="406"/>
    </row>
    <row r="13" spans="1:26" ht="19.5" customHeight="1">
      <c r="A13" s="456">
        <v>13</v>
      </c>
      <c r="B13" s="39" t="s">
        <v>578</v>
      </c>
      <c r="C13" s="39">
        <f>ROUND('eoy23'!J306+'eoy23'!J307+'eoy23'!J308+'eoy23'!J309+'eoy23'!J311,0)</f>
        <v>0</v>
      </c>
      <c r="D13" s="29"/>
      <c r="E13" s="151"/>
      <c r="F13" s="39">
        <f t="shared" si="0"/>
        <v>0</v>
      </c>
      <c r="G13" s="144"/>
      <c r="H13" s="406"/>
      <c r="I13" s="457" t="s">
        <v>579</v>
      </c>
      <c r="J13" s="150" t="s">
        <v>98</v>
      </c>
      <c r="K13" s="406"/>
      <c r="L13" s="406"/>
      <c r="M13" s="406"/>
      <c r="N13" s="406"/>
      <c r="O13" s="406"/>
      <c r="P13" s="406"/>
      <c r="Q13" s="406"/>
      <c r="R13" s="406"/>
      <c r="S13" s="406"/>
      <c r="T13" s="406"/>
      <c r="U13" s="406"/>
      <c r="V13" s="406"/>
      <c r="W13" s="406"/>
      <c r="X13" s="406"/>
      <c r="Y13" s="406"/>
      <c r="Z13" s="406"/>
    </row>
    <row r="14" spans="1:26" ht="19.5" customHeight="1">
      <c r="A14" s="456">
        <v>14</v>
      </c>
      <c r="B14" s="39" t="s">
        <v>580</v>
      </c>
      <c r="C14" s="39">
        <f>ROUND('eoy23'!J320+'eoy23'!J328+'eoy23'!J336,0)</f>
        <v>350767</v>
      </c>
      <c r="D14" s="39">
        <f ca="1">ROUND('eoy23'!J491*daypct,0)</f>
        <v>0</v>
      </c>
      <c r="E14" s="151"/>
      <c r="F14" s="39">
        <f t="shared" ca="1" si="0"/>
        <v>350767</v>
      </c>
      <c r="G14" s="144"/>
      <c r="H14" s="406"/>
      <c r="I14" s="406"/>
      <c r="J14" s="406"/>
      <c r="K14" s="406"/>
      <c r="L14" s="406"/>
      <c r="M14" s="406"/>
      <c r="N14" s="406"/>
      <c r="O14" s="406"/>
      <c r="P14" s="406"/>
      <c r="Q14" s="406"/>
      <c r="R14" s="406"/>
      <c r="S14" s="406"/>
      <c r="T14" s="406"/>
      <c r="U14" s="406"/>
      <c r="V14" s="406"/>
      <c r="W14" s="406"/>
      <c r="X14" s="406"/>
      <c r="Y14" s="406"/>
      <c r="Z14" s="406"/>
    </row>
    <row r="15" spans="1:26" ht="19.5" customHeight="1">
      <c r="A15" s="456">
        <v>15</v>
      </c>
      <c r="B15" s="39" t="s">
        <v>581</v>
      </c>
      <c r="C15" s="39">
        <f ca="1">ROUND(('eoy23'!J344+'eoy23'!J349+'eoy23'!J354+'eoy23'!J362+'eoy23'!J370+'eoy23'!J375+'eoy23'!J383+'eoy23'!J388+'eoy23'!J393+'eoy23'!J398)*daypct,0)</f>
        <v>1590842</v>
      </c>
      <c r="D15" s="152">
        <v>171304</v>
      </c>
      <c r="E15" s="149" t="s">
        <v>573</v>
      </c>
      <c r="F15" s="39">
        <f t="shared" ca="1" si="0"/>
        <v>1762146</v>
      </c>
      <c r="G15" s="144"/>
      <c r="H15" s="406"/>
      <c r="I15" s="406"/>
      <c r="J15" s="406"/>
      <c r="K15" s="406"/>
      <c r="L15" s="406"/>
      <c r="M15" s="406"/>
      <c r="N15" s="406"/>
      <c r="O15" s="406"/>
      <c r="P15" s="406"/>
      <c r="Q15" s="406"/>
      <c r="R15" s="406"/>
      <c r="S15" s="406"/>
      <c r="T15" s="406"/>
      <c r="U15" s="406"/>
      <c r="V15" s="406"/>
      <c r="W15" s="406"/>
      <c r="X15" s="406"/>
      <c r="Y15" s="406"/>
      <c r="Z15" s="406"/>
    </row>
    <row r="16" spans="1:26" ht="19.5" customHeight="1">
      <c r="A16" s="456">
        <v>16</v>
      </c>
      <c r="B16" s="39" t="s">
        <v>582</v>
      </c>
      <c r="C16" s="39">
        <f ca="1">ROUND(('eoy23'!J400+'eoy23'!J406)*daypct,0)</f>
        <v>37611</v>
      </c>
      <c r="D16" s="39">
        <f ca="1">ROUND(('eoy23'!J502+'eoy23'!J508)*daypct,0)</f>
        <v>604164</v>
      </c>
      <c r="E16" s="151"/>
      <c r="F16" s="99">
        <f t="shared" ca="1" si="0"/>
        <v>641775</v>
      </c>
      <c r="G16" s="406"/>
      <c r="H16" s="406"/>
      <c r="I16" s="457" t="s">
        <v>583</v>
      </c>
      <c r="J16" s="40">
        <f>'eoy23'!J20</f>
        <v>27209</v>
      </c>
      <c r="K16" s="406"/>
      <c r="L16" s="406"/>
      <c r="M16" s="406"/>
      <c r="N16" s="406"/>
      <c r="O16" s="406"/>
      <c r="P16" s="406"/>
      <c r="Q16" s="406"/>
      <c r="R16" s="406"/>
      <c r="S16" s="406"/>
      <c r="T16" s="406"/>
      <c r="U16" s="406"/>
      <c r="V16" s="406"/>
      <c r="W16" s="406"/>
      <c r="X16" s="406"/>
      <c r="Y16" s="406"/>
      <c r="Z16" s="406"/>
    </row>
    <row r="17" spans="1:26" ht="19.5" customHeight="1">
      <c r="A17" s="456">
        <v>17</v>
      </c>
      <c r="B17" s="39" t="s">
        <v>584</v>
      </c>
      <c r="C17" s="39">
        <f ca="1">ROUND(('eoy23'!J408+'eoy23'!J410)*daypct,0)</f>
        <v>3041337</v>
      </c>
      <c r="D17" s="39">
        <f ca="1">ROUND(('eoy23'!J509+'eoy23'!J511)*daypct,0)</f>
        <v>398698</v>
      </c>
      <c r="E17" s="151"/>
      <c r="F17" s="99">
        <f t="shared" ca="1" si="0"/>
        <v>3440035</v>
      </c>
      <c r="G17" s="406"/>
      <c r="H17" s="406"/>
      <c r="I17" s="457" t="s">
        <v>585</v>
      </c>
      <c r="J17" s="148">
        <v>18731996</v>
      </c>
      <c r="K17" s="406"/>
      <c r="L17" s="406"/>
      <c r="M17" s="406"/>
      <c r="N17" s="406"/>
      <c r="O17" s="406"/>
      <c r="P17" s="406"/>
      <c r="Q17" s="406"/>
      <c r="R17" s="406"/>
      <c r="S17" s="406"/>
      <c r="T17" s="406"/>
      <c r="U17" s="406"/>
      <c r="V17" s="406"/>
      <c r="W17" s="406"/>
      <c r="X17" s="406"/>
      <c r="Y17" s="406"/>
      <c r="Z17" s="406"/>
    </row>
    <row r="18" spans="1:26" ht="19.5" customHeight="1">
      <c r="A18" s="456">
        <v>18</v>
      </c>
      <c r="B18" s="39" t="s">
        <v>586</v>
      </c>
      <c r="C18" s="133">
        <f ca="1">IF($J$12="X",ROUND(daypct*'eoy23'!J409,0),ROUND(0.6*(daypct*'eoy23'!J409),0))</f>
        <v>0</v>
      </c>
      <c r="D18" s="133">
        <f ca="1">IF($J$12="X",ROUND(daypct*'eoy23'!J510,0),ROUND(0.6*(daypct*'eoy23'!J510),0))</f>
        <v>1217758</v>
      </c>
      <c r="E18" s="151"/>
      <c r="F18" s="99">
        <f t="shared" ca="1" si="0"/>
        <v>1217758</v>
      </c>
      <c r="G18" s="406"/>
      <c r="H18" s="406"/>
      <c r="I18" s="457" t="s">
        <v>587</v>
      </c>
      <c r="J18" s="148">
        <v>23919189.331993807</v>
      </c>
      <c r="K18" s="406"/>
      <c r="L18" s="406"/>
      <c r="M18" s="406"/>
      <c r="N18" s="406"/>
      <c r="O18" s="406"/>
      <c r="P18" s="406"/>
      <c r="Q18" s="406"/>
      <c r="R18" s="406"/>
      <c r="S18" s="406"/>
      <c r="T18" s="406"/>
      <c r="U18" s="406"/>
      <c r="V18" s="406"/>
      <c r="W18" s="406"/>
      <c r="X18" s="406"/>
      <c r="Y18" s="406"/>
      <c r="Z18" s="406"/>
    </row>
    <row r="19" spans="1:26" ht="19.5" customHeight="1">
      <c r="A19" s="456">
        <v>19</v>
      </c>
      <c r="B19" s="39" t="s">
        <v>588</v>
      </c>
      <c r="C19" s="39">
        <f ca="1">ROUND(('eoy23'!J413+'eoy23'!J414)*daypct,0)</f>
        <v>0</v>
      </c>
      <c r="D19" s="152">
        <v>0</v>
      </c>
      <c r="E19" s="149" t="s">
        <v>573</v>
      </c>
      <c r="F19" s="99">
        <f t="shared" ca="1" si="0"/>
        <v>0</v>
      </c>
      <c r="G19" s="406"/>
      <c r="H19" s="406"/>
      <c r="I19" s="457" t="s">
        <v>589</v>
      </c>
      <c r="J19" s="30">
        <f>J18-J17</f>
        <v>5187193.3319938071</v>
      </c>
      <c r="K19" s="406"/>
      <c r="L19" s="406"/>
      <c r="M19" s="406"/>
      <c r="N19" s="406"/>
      <c r="O19" s="406"/>
      <c r="P19" s="406"/>
      <c r="Q19" s="406"/>
      <c r="R19" s="406"/>
      <c r="S19" s="406"/>
      <c r="T19" s="406"/>
      <c r="U19" s="406"/>
      <c r="V19" s="406"/>
      <c r="W19" s="406"/>
      <c r="X19" s="406"/>
      <c r="Y19" s="406"/>
      <c r="Z19" s="406"/>
    </row>
    <row r="20" spans="1:26" ht="19.5" customHeight="1">
      <c r="A20" s="456">
        <v>20</v>
      </c>
      <c r="B20" s="39" t="s">
        <v>590</v>
      </c>
      <c r="C20" s="39">
        <f ca="1">ROUND(('eoy23'!J415)*daypct,0)</f>
        <v>0</v>
      </c>
      <c r="D20" s="39">
        <f ca="1">ROUND('eoy23'!J514*daypct,0)</f>
        <v>0</v>
      </c>
      <c r="E20" s="151"/>
      <c r="F20" s="99">
        <f t="shared" ca="1" si="0"/>
        <v>0</v>
      </c>
      <c r="G20" s="406"/>
      <c r="H20" s="406"/>
      <c r="I20" s="457" t="s">
        <v>591</v>
      </c>
      <c r="J20" s="30">
        <f>J19-J16</f>
        <v>5159984.3319938071</v>
      </c>
      <c r="K20" s="406"/>
      <c r="L20" s="406"/>
      <c r="M20" s="406"/>
      <c r="N20" s="406"/>
      <c r="O20" s="406"/>
      <c r="P20" s="406"/>
      <c r="Q20" s="406"/>
      <c r="R20" s="406"/>
      <c r="S20" s="406"/>
      <c r="T20" s="406"/>
      <c r="U20" s="406"/>
      <c r="V20" s="406"/>
      <c r="W20" s="406"/>
      <c r="X20" s="406"/>
      <c r="Y20" s="406"/>
      <c r="Z20" s="406"/>
    </row>
    <row r="21" spans="1:26" ht="19.5" customHeight="1">
      <c r="A21" s="456">
        <v>21</v>
      </c>
      <c r="B21" s="39" t="s">
        <v>592</v>
      </c>
      <c r="C21" s="39">
        <f ca="1">ROUND(SUM('eoy23'!E472:'eoy23'!G472),0)-IF(VALUE('eoy23'!C7)&gt;352,'eoy23'!I32,0)</f>
        <v>304748</v>
      </c>
      <c r="D21" s="39">
        <f ca="1">ROUND(SUM('eoy23'!E537:'eoy23'!G537),0)-IF(VALUE('eoy23'!C7)&lt;400,'eoy23'!I32,0)</f>
        <v>862153</v>
      </c>
      <c r="E21" s="149"/>
      <c r="F21" s="40">
        <f t="shared" ca="1" si="0"/>
        <v>1166901</v>
      </c>
      <c r="G21" s="406"/>
      <c r="H21" s="406"/>
      <c r="I21" s="457" t="s">
        <v>593</v>
      </c>
      <c r="J21" s="30">
        <f>IF(J20&lt;0,MIN(ABS(J20),J16),0)</f>
        <v>0</v>
      </c>
      <c r="K21" s="406"/>
      <c r="L21" s="406"/>
      <c r="M21" s="406"/>
      <c r="N21" s="406"/>
      <c r="O21" s="406"/>
      <c r="P21" s="406"/>
      <c r="Q21" s="406"/>
      <c r="R21" s="406"/>
      <c r="S21" s="406"/>
      <c r="T21" s="406"/>
      <c r="U21" s="406"/>
      <c r="V21" s="406"/>
      <c r="W21" s="406"/>
      <c r="X21" s="406"/>
      <c r="Y21" s="406"/>
      <c r="Z21" s="406"/>
    </row>
    <row r="22" spans="1:26" ht="19.5" customHeight="1">
      <c r="A22" s="456">
        <v>22</v>
      </c>
      <c r="B22" s="39" t="s">
        <v>594</v>
      </c>
      <c r="C22" s="39">
        <f t="shared" ref="C22:D22" ca="1" si="1">SUM(C10:C21)</f>
        <v>20920545</v>
      </c>
      <c r="D22" s="39">
        <f t="shared" ca="1" si="1"/>
        <v>3490156</v>
      </c>
      <c r="E22" s="151"/>
      <c r="F22" s="39">
        <f t="shared" ca="1" si="0"/>
        <v>24410701</v>
      </c>
      <c r="G22" s="345"/>
      <c r="H22" s="10"/>
      <c r="I22" s="87" t="s">
        <v>595</v>
      </c>
      <c r="J22" s="42">
        <v>42103</v>
      </c>
      <c r="K22" s="406"/>
      <c r="L22" s="406"/>
      <c r="M22" s="406"/>
      <c r="N22" s="406"/>
      <c r="O22" s="406"/>
      <c r="P22" s="406"/>
      <c r="Q22" s="406"/>
      <c r="R22" s="406"/>
      <c r="S22" s="406"/>
      <c r="T22" s="406"/>
      <c r="U22" s="406"/>
      <c r="V22" s="406"/>
      <c r="W22" s="406"/>
      <c r="X22" s="406"/>
      <c r="Y22" s="406"/>
      <c r="Z22" s="406"/>
    </row>
    <row r="23" spans="1:26" ht="19.5" customHeight="1">
      <c r="A23" s="456">
        <v>23</v>
      </c>
      <c r="B23" s="39" t="s">
        <v>596</v>
      </c>
      <c r="C23" s="153"/>
      <c r="D23" s="54"/>
      <c r="E23" s="154"/>
      <c r="F23" s="54"/>
      <c r="G23" s="406"/>
      <c r="H23" s="406"/>
      <c r="I23" s="406"/>
      <c r="J23" s="406"/>
      <c r="K23" s="406"/>
      <c r="L23" s="406"/>
      <c r="M23" s="406"/>
      <c r="N23" s="406"/>
      <c r="O23" s="406"/>
      <c r="P23" s="406"/>
      <c r="Q23" s="406"/>
      <c r="R23" s="406"/>
      <c r="S23" s="406"/>
      <c r="T23" s="406"/>
      <c r="U23" s="406"/>
      <c r="V23" s="406"/>
      <c r="W23" s="406"/>
      <c r="X23" s="406"/>
      <c r="Y23" s="406"/>
      <c r="Z23" s="406"/>
    </row>
    <row r="24" spans="1:26" ht="19.5" customHeight="1">
      <c r="A24" s="456">
        <v>24</v>
      </c>
      <c r="B24" s="39" t="s">
        <v>597</v>
      </c>
      <c r="C24" s="152">
        <f>J21+J22</f>
        <v>42103</v>
      </c>
      <c r="D24" s="54"/>
      <c r="E24" s="149" t="s">
        <v>573</v>
      </c>
      <c r="F24" s="39">
        <f>C24+D24</f>
        <v>42103</v>
      </c>
      <c r="G24" s="144"/>
      <c r="H24" s="406"/>
      <c r="I24" s="406"/>
      <c r="J24" s="406"/>
      <c r="K24" s="406"/>
      <c r="L24" s="406"/>
      <c r="M24" s="406"/>
      <c r="N24" s="406"/>
      <c r="O24" s="406"/>
      <c r="P24" s="406"/>
      <c r="Q24" s="406"/>
      <c r="R24" s="406"/>
      <c r="S24" s="406"/>
      <c r="T24" s="406"/>
      <c r="U24" s="406"/>
      <c r="V24" s="406"/>
      <c r="W24" s="406"/>
      <c r="X24" s="406"/>
      <c r="Y24" s="406"/>
      <c r="Z24" s="406"/>
    </row>
    <row r="25" spans="1:26" ht="19.5" customHeight="1">
      <c r="A25" s="456">
        <v>25</v>
      </c>
      <c r="B25" s="39" t="s">
        <v>598</v>
      </c>
      <c r="C25" s="155"/>
      <c r="D25" s="152">
        <v>94885.402391432464</v>
      </c>
      <c r="E25" s="54"/>
      <c r="F25" s="40">
        <f>D25</f>
        <v>94885.402391432464</v>
      </c>
      <c r="G25" s="144"/>
      <c r="H25" s="406"/>
      <c r="I25" s="406"/>
      <c r="J25" s="406"/>
      <c r="K25" s="406"/>
      <c r="L25" s="406"/>
      <c r="M25" s="406"/>
      <c r="N25" s="406"/>
      <c r="O25" s="406"/>
      <c r="P25" s="406"/>
      <c r="Q25" s="406"/>
      <c r="R25" s="406"/>
      <c r="S25" s="406"/>
      <c r="T25" s="406"/>
      <c r="U25" s="406"/>
      <c r="V25" s="406"/>
      <c r="W25" s="406"/>
      <c r="X25" s="406"/>
      <c r="Y25" s="406"/>
      <c r="Z25" s="406"/>
    </row>
    <row r="26" spans="1:26" ht="19.5" customHeight="1">
      <c r="A26" s="456">
        <v>26</v>
      </c>
      <c r="B26" s="39" t="s">
        <v>599</v>
      </c>
      <c r="C26" s="39">
        <f>C24</f>
        <v>42103</v>
      </c>
      <c r="D26" s="39">
        <f>D24+D25</f>
        <v>94885.402391432464</v>
      </c>
      <c r="E26" s="54"/>
      <c r="F26" s="39">
        <f>C26+D26</f>
        <v>136988.40239143246</v>
      </c>
      <c r="G26" s="144"/>
      <c r="H26" s="10"/>
      <c r="I26" s="10"/>
      <c r="J26" s="10"/>
      <c r="K26" s="10"/>
      <c r="L26" s="10"/>
      <c r="M26" s="406"/>
      <c r="N26" s="406"/>
      <c r="O26" s="406"/>
      <c r="P26" s="406"/>
      <c r="Q26" s="406"/>
      <c r="R26" s="406"/>
      <c r="S26" s="406"/>
      <c r="T26" s="406"/>
      <c r="U26" s="406"/>
      <c r="V26" s="406"/>
      <c r="W26" s="406"/>
      <c r="X26" s="406"/>
      <c r="Y26" s="406"/>
      <c r="Z26" s="406"/>
    </row>
    <row r="27" spans="1:26" ht="19.5" customHeight="1">
      <c r="A27" s="456">
        <v>27</v>
      </c>
      <c r="B27" s="40"/>
      <c r="C27" s="155"/>
      <c r="D27" s="54"/>
      <c r="E27" s="54"/>
      <c r="F27" s="54"/>
      <c r="G27" s="144"/>
      <c r="H27" s="406"/>
      <c r="I27" s="406"/>
      <c r="J27" s="406"/>
      <c r="K27" s="406"/>
      <c r="L27" s="406"/>
      <c r="M27" s="406"/>
      <c r="N27" s="406"/>
      <c r="O27" s="406"/>
      <c r="P27" s="406"/>
      <c r="Q27" s="406"/>
      <c r="R27" s="406"/>
      <c r="S27" s="406"/>
      <c r="T27" s="406"/>
      <c r="U27" s="406"/>
      <c r="V27" s="406"/>
      <c r="W27" s="406"/>
      <c r="X27" s="406"/>
      <c r="Y27" s="406"/>
      <c r="Z27" s="406"/>
    </row>
    <row r="28" spans="1:26" ht="19.5" customHeight="1">
      <c r="A28" s="456">
        <v>28</v>
      </c>
      <c r="B28" s="39" t="s">
        <v>600</v>
      </c>
      <c r="C28" s="133">
        <f t="shared" ref="C28:D28" ca="1" si="2">IF(C22-C26&gt;0,C22-C26,0)</f>
        <v>20878442</v>
      </c>
      <c r="D28" s="133">
        <f t="shared" ca="1" si="2"/>
        <v>3395270.5976085677</v>
      </c>
      <c r="E28" s="29"/>
      <c r="F28" s="133">
        <f ca="1">IF(F22-F26&gt;0,F22-F26,0)</f>
        <v>24273712.597608566</v>
      </c>
      <c r="G28" s="144"/>
      <c r="H28" s="406"/>
      <c r="I28" s="406"/>
      <c r="J28" s="406"/>
      <c r="K28" s="406"/>
      <c r="L28" s="406"/>
      <c r="M28" s="406"/>
      <c r="N28" s="406"/>
      <c r="O28" s="406"/>
      <c r="P28" s="406"/>
      <c r="Q28" s="406"/>
      <c r="R28" s="406"/>
      <c r="S28" s="406"/>
      <c r="T28" s="406"/>
      <c r="U28" s="406"/>
      <c r="V28" s="406"/>
      <c r="W28" s="406"/>
      <c r="X28" s="406"/>
      <c r="Y28" s="406"/>
      <c r="Z28" s="406"/>
    </row>
    <row r="29" spans="1:26" ht="19.5" customHeight="1">
      <c r="A29" s="456">
        <v>29</v>
      </c>
      <c r="B29" s="39" t="s">
        <v>601</v>
      </c>
      <c r="C29" s="155"/>
      <c r="D29" s="29"/>
      <c r="E29" s="29"/>
      <c r="F29" s="152">
        <v>20056630</v>
      </c>
      <c r="G29" s="144"/>
      <c r="H29" s="406"/>
      <c r="I29" s="406"/>
      <c r="J29" s="406"/>
      <c r="K29" s="406"/>
      <c r="L29" s="406"/>
      <c r="M29" s="406"/>
      <c r="N29" s="406"/>
      <c r="O29" s="406"/>
      <c r="P29" s="406"/>
      <c r="Q29" s="406"/>
      <c r="R29" s="406"/>
      <c r="S29" s="406"/>
      <c r="T29" s="406"/>
      <c r="U29" s="406"/>
      <c r="V29" s="406"/>
      <c r="W29" s="406"/>
      <c r="X29" s="406"/>
      <c r="Y29" s="406"/>
      <c r="Z29" s="406"/>
    </row>
    <row r="30" spans="1:26" ht="19.5" customHeight="1">
      <c r="A30" s="456">
        <v>30</v>
      </c>
      <c r="B30" s="39" t="s">
        <v>602</v>
      </c>
      <c r="C30" s="155"/>
      <c r="D30" s="29"/>
      <c r="E30" s="29"/>
      <c r="F30" s="152">
        <v>0</v>
      </c>
      <c r="G30" s="144"/>
      <c r="H30" s="406"/>
      <c r="I30" s="406"/>
      <c r="J30" s="406"/>
      <c r="K30" s="406"/>
      <c r="L30" s="406"/>
      <c r="M30" s="406"/>
      <c r="N30" s="406"/>
      <c r="O30" s="406"/>
      <c r="P30" s="406"/>
      <c r="Q30" s="406"/>
      <c r="R30" s="406"/>
      <c r="S30" s="406"/>
      <c r="T30" s="406"/>
      <c r="U30" s="406"/>
      <c r="V30" s="406"/>
      <c r="W30" s="406"/>
      <c r="X30" s="406"/>
      <c r="Y30" s="406"/>
      <c r="Z30" s="406"/>
    </row>
    <row r="31" spans="1:26" ht="19.5" customHeight="1">
      <c r="A31" s="456">
        <v>31</v>
      </c>
      <c r="B31" s="39" t="s">
        <v>603</v>
      </c>
      <c r="C31" s="155"/>
      <c r="D31" s="29"/>
      <c r="E31" s="29"/>
      <c r="F31" s="133">
        <f>F30+F29</f>
        <v>20056630</v>
      </c>
      <c r="G31" s="144"/>
      <c r="H31" s="406"/>
      <c r="I31" s="406"/>
      <c r="J31" s="406"/>
      <c r="K31" s="406"/>
      <c r="L31" s="406"/>
      <c r="M31" s="406"/>
      <c r="N31" s="406"/>
      <c r="O31" s="406"/>
      <c r="P31" s="406"/>
      <c r="Q31" s="406"/>
      <c r="R31" s="406"/>
      <c r="S31" s="406"/>
      <c r="T31" s="406"/>
      <c r="U31" s="406"/>
      <c r="V31" s="406"/>
      <c r="W31" s="406"/>
      <c r="X31" s="406"/>
      <c r="Y31" s="406"/>
      <c r="Z31" s="406"/>
    </row>
    <row r="32" spans="1:26" ht="19.5" customHeight="1">
      <c r="A32" s="456">
        <v>32</v>
      </c>
      <c r="B32" s="39" t="s">
        <v>604</v>
      </c>
      <c r="C32" s="155"/>
      <c r="D32" s="29"/>
      <c r="E32" s="29"/>
      <c r="F32" s="133">
        <f ca="1">IF(F28&lt;F31,F31-F28,0)</f>
        <v>0</v>
      </c>
      <c r="G32" s="144"/>
      <c r="H32" s="406"/>
      <c r="I32" s="406"/>
      <c r="J32" s="406"/>
      <c r="K32" s="406"/>
      <c r="L32" s="406"/>
      <c r="M32" s="406"/>
      <c r="N32" s="406"/>
      <c r="O32" s="406"/>
      <c r="P32" s="406"/>
      <c r="Q32" s="406"/>
      <c r="R32" s="406"/>
      <c r="S32" s="406"/>
      <c r="T32" s="406"/>
      <c r="U32" s="406"/>
      <c r="V32" s="406"/>
      <c r="W32" s="406"/>
      <c r="X32" s="406"/>
      <c r="Y32" s="406"/>
      <c r="Z32" s="406"/>
    </row>
    <row r="33" spans="1:26" ht="19.5" customHeight="1">
      <c r="A33" s="456">
        <v>33</v>
      </c>
      <c r="B33" s="39" t="s">
        <v>605</v>
      </c>
      <c r="C33" s="155"/>
      <c r="D33" s="29"/>
      <c r="E33" s="29"/>
      <c r="F33" s="458">
        <f ca="1">IF(F29&gt;0,ROUND(F32/F29,4),0)</f>
        <v>0</v>
      </c>
      <c r="G33" s="144"/>
      <c r="H33" s="406"/>
      <c r="I33" s="406"/>
      <c r="J33" s="406"/>
      <c r="K33" s="406"/>
      <c r="L33" s="406"/>
      <c r="M33" s="406"/>
      <c r="N33" s="406"/>
      <c r="O33" s="406"/>
      <c r="P33" s="406"/>
      <c r="Q33" s="406"/>
      <c r="R33" s="406"/>
      <c r="S33" s="406"/>
      <c r="T33" s="406"/>
      <c r="U33" s="406"/>
      <c r="V33" s="406"/>
      <c r="W33" s="406"/>
      <c r="X33" s="406"/>
      <c r="Y33" s="406"/>
      <c r="Z33" s="406"/>
    </row>
    <row r="34" spans="1:26" ht="19.5" customHeight="1">
      <c r="A34" s="456">
        <v>34</v>
      </c>
      <c r="B34" s="39" t="s">
        <v>606</v>
      </c>
      <c r="C34" s="155"/>
      <c r="D34" s="29"/>
      <c r="E34" s="29"/>
      <c r="F34" s="133">
        <f ca="1">IF(F33&lt;=0.05,F32,ROUND(0.05*F29,0))</f>
        <v>0</v>
      </c>
      <c r="G34" s="144"/>
      <c r="H34" s="406"/>
      <c r="I34" s="406"/>
      <c r="J34" s="406"/>
      <c r="K34" s="406"/>
      <c r="L34" s="406"/>
      <c r="M34" s="406"/>
      <c r="N34" s="406"/>
      <c r="O34" s="406"/>
      <c r="P34" s="406"/>
      <c r="Q34" s="406"/>
      <c r="R34" s="406"/>
      <c r="S34" s="406"/>
      <c r="T34" s="406"/>
      <c r="U34" s="406"/>
      <c r="V34" s="406"/>
      <c r="W34" s="406"/>
      <c r="X34" s="406"/>
      <c r="Y34" s="406"/>
      <c r="Z34" s="406"/>
    </row>
    <row r="35" spans="1:26" ht="19.5" customHeight="1">
      <c r="A35" s="456">
        <v>35</v>
      </c>
      <c r="B35" s="40" t="s">
        <v>607</v>
      </c>
      <c r="C35" s="153"/>
      <c r="D35" s="54"/>
      <c r="E35" s="54"/>
      <c r="F35" s="30">
        <f ca="1">MAX(F32-F34,0)</f>
        <v>0</v>
      </c>
      <c r="G35" s="144"/>
      <c r="H35" s="406"/>
      <c r="I35" s="406"/>
      <c r="J35" s="406"/>
      <c r="K35" s="406"/>
      <c r="L35" s="406"/>
      <c r="M35" s="406"/>
      <c r="N35" s="406"/>
      <c r="O35" s="406"/>
      <c r="P35" s="406"/>
      <c r="Q35" s="406"/>
      <c r="R35" s="406"/>
      <c r="S35" s="406"/>
      <c r="T35" s="406"/>
      <c r="U35" s="406"/>
      <c r="V35" s="406"/>
      <c r="W35" s="406"/>
      <c r="X35" s="406"/>
      <c r="Y35" s="406"/>
      <c r="Z35" s="406"/>
    </row>
    <row r="36" spans="1:26" ht="19.5" customHeight="1">
      <c r="A36" s="456"/>
      <c r="B36" s="156"/>
      <c r="C36" s="157"/>
      <c r="D36" s="156"/>
      <c r="E36" s="156"/>
      <c r="F36" s="156"/>
      <c r="G36" s="406"/>
      <c r="H36" s="406"/>
      <c r="I36" s="406"/>
      <c r="J36" s="406"/>
      <c r="K36" s="406"/>
      <c r="L36" s="406"/>
      <c r="M36" s="406"/>
      <c r="N36" s="406"/>
      <c r="O36" s="406"/>
      <c r="P36" s="406"/>
      <c r="Q36" s="406"/>
      <c r="R36" s="406"/>
      <c r="S36" s="406"/>
      <c r="T36" s="406"/>
      <c r="U36" s="406"/>
      <c r="V36" s="406"/>
      <c r="W36" s="406"/>
      <c r="X36" s="406"/>
      <c r="Y36" s="406"/>
      <c r="Z36" s="406"/>
    </row>
    <row r="37" spans="1:26" ht="19.5" customHeight="1">
      <c r="A37" s="456"/>
      <c r="B37" s="406"/>
      <c r="C37" s="452"/>
      <c r="D37" s="406"/>
      <c r="E37" s="406"/>
      <c r="F37" s="406"/>
      <c r="G37" s="406"/>
      <c r="H37" s="406"/>
      <c r="I37" s="406"/>
      <c r="J37" s="406"/>
      <c r="K37" s="406"/>
      <c r="L37" s="406"/>
      <c r="M37" s="406"/>
      <c r="N37" s="406"/>
      <c r="O37" s="406"/>
      <c r="P37" s="406"/>
      <c r="Q37" s="406"/>
      <c r="R37" s="406"/>
      <c r="S37" s="406"/>
      <c r="T37" s="406"/>
      <c r="U37" s="406"/>
      <c r="V37" s="406"/>
      <c r="W37" s="406"/>
      <c r="X37" s="406"/>
      <c r="Y37" s="406"/>
      <c r="Z37" s="406"/>
    </row>
    <row r="38" spans="1:26" ht="19.5" customHeight="1">
      <c r="A38" s="456"/>
      <c r="B38" s="140" t="s">
        <v>608</v>
      </c>
      <c r="C38" s="141" t="s">
        <v>222</v>
      </c>
      <c r="D38" s="142" t="s">
        <v>567</v>
      </c>
      <c r="E38" s="99"/>
      <c r="F38" s="144"/>
      <c r="G38" s="406"/>
      <c r="H38" s="406"/>
      <c r="I38" s="406"/>
      <c r="J38" s="406"/>
      <c r="K38" s="406"/>
      <c r="L38" s="406"/>
      <c r="M38" s="406"/>
      <c r="N38" s="406"/>
      <c r="O38" s="406"/>
      <c r="P38" s="406"/>
      <c r="Q38" s="406"/>
      <c r="R38" s="406"/>
      <c r="S38" s="406"/>
      <c r="T38" s="406"/>
      <c r="U38" s="406"/>
      <c r="V38" s="406"/>
      <c r="W38" s="406"/>
      <c r="X38" s="406"/>
      <c r="Y38" s="406"/>
      <c r="Z38" s="406"/>
    </row>
    <row r="39" spans="1:26" ht="19.5" customHeight="1">
      <c r="A39" s="456"/>
      <c r="B39" s="145" t="str">
        <f>'eoy23'!$C$7&amp;" "&amp;'eoy23'!$D$7</f>
        <v>162 Lunenburg</v>
      </c>
      <c r="C39" s="459" t="s">
        <v>569</v>
      </c>
      <c r="D39" s="147" t="s">
        <v>570</v>
      </c>
      <c r="E39" s="147" t="s">
        <v>131</v>
      </c>
      <c r="F39" s="144"/>
      <c r="G39" s="406"/>
      <c r="H39" s="406"/>
      <c r="I39" s="406"/>
      <c r="J39" s="406"/>
      <c r="K39" s="406"/>
      <c r="L39" s="406"/>
      <c r="M39" s="406"/>
      <c r="N39" s="406"/>
      <c r="O39" s="406"/>
      <c r="P39" s="406"/>
      <c r="Q39" s="406"/>
      <c r="R39" s="406"/>
      <c r="S39" s="406"/>
      <c r="T39" s="406"/>
      <c r="U39" s="406"/>
      <c r="V39" s="406"/>
      <c r="W39" s="406"/>
      <c r="X39" s="406"/>
      <c r="Y39" s="406"/>
      <c r="Z39" s="406"/>
    </row>
    <row r="40" spans="1:26" ht="19.5" customHeight="1">
      <c r="A40" s="456">
        <v>40</v>
      </c>
      <c r="B40" s="39" t="s">
        <v>609</v>
      </c>
      <c r="C40" s="39">
        <f>ROUND('eoy23'!J1099*daypctbud,0)</f>
        <v>2944565</v>
      </c>
      <c r="D40" s="39">
        <f>ROUND('eoy23'!J1144*daypctbud,0)</f>
        <v>225987</v>
      </c>
      <c r="E40" s="39">
        <f t="shared" ref="E40:E52" si="3">ROUND(C40+D40,0)</f>
        <v>3170552</v>
      </c>
      <c r="F40" s="144"/>
      <c r="G40" s="406"/>
      <c r="H40" s="406"/>
      <c r="I40" s="406"/>
      <c r="J40" s="406"/>
      <c r="K40" s="406"/>
      <c r="L40" s="406"/>
      <c r="M40" s="406"/>
      <c r="N40" s="406"/>
      <c r="O40" s="406"/>
      <c r="P40" s="406"/>
      <c r="Q40" s="406"/>
      <c r="R40" s="406"/>
      <c r="S40" s="406"/>
      <c r="T40" s="406"/>
      <c r="U40" s="406"/>
      <c r="V40" s="406"/>
      <c r="W40" s="406"/>
      <c r="X40" s="406"/>
      <c r="Y40" s="406"/>
      <c r="Z40" s="406"/>
    </row>
    <row r="41" spans="1:26" ht="19.5" customHeight="1">
      <c r="A41" s="456">
        <v>41</v>
      </c>
      <c r="B41" s="39" t="s">
        <v>610</v>
      </c>
      <c r="C41" s="39">
        <f ca="1">ROUND(SUM('eoy23'!E1100:'eoy23'!G1100)+'eoy23'!I1100,0)</f>
        <v>13009833</v>
      </c>
      <c r="D41" s="39">
        <f>'eoy23'!J1145</f>
        <v>0</v>
      </c>
      <c r="E41" s="39">
        <f t="shared" ca="1" si="3"/>
        <v>13009833</v>
      </c>
      <c r="F41" s="144"/>
      <c r="G41" s="406"/>
      <c r="H41" s="406"/>
      <c r="I41" s="406"/>
      <c r="J41" s="406"/>
      <c r="K41" s="406"/>
      <c r="L41" s="406"/>
      <c r="M41" s="406"/>
      <c r="N41" s="406"/>
      <c r="O41" s="406"/>
      <c r="P41" s="406"/>
      <c r="Q41" s="406"/>
      <c r="R41" s="406"/>
      <c r="S41" s="406"/>
      <c r="T41" s="406"/>
      <c r="U41" s="406"/>
      <c r="V41" s="406"/>
      <c r="W41" s="406"/>
      <c r="X41" s="406"/>
      <c r="Y41" s="406"/>
      <c r="Z41" s="406"/>
    </row>
    <row r="42" spans="1:26" ht="19.5" customHeight="1">
      <c r="A42" s="456">
        <v>42</v>
      </c>
      <c r="B42" s="39" t="s">
        <v>611</v>
      </c>
      <c r="C42" s="39">
        <f>'eoy23'!J1101</f>
        <v>278653</v>
      </c>
      <c r="D42" s="39">
        <f>'eoy23'!J1146</f>
        <v>0</v>
      </c>
      <c r="E42" s="39">
        <f t="shared" si="3"/>
        <v>278653</v>
      </c>
      <c r="F42" s="144"/>
      <c r="G42" s="406"/>
      <c r="H42" s="406"/>
      <c r="I42" s="406"/>
      <c r="J42" s="406"/>
      <c r="K42" s="406"/>
      <c r="L42" s="406"/>
      <c r="M42" s="406"/>
      <c r="N42" s="406"/>
      <c r="O42" s="406"/>
      <c r="P42" s="406"/>
      <c r="Q42" s="406"/>
      <c r="R42" s="406"/>
      <c r="S42" s="406"/>
      <c r="T42" s="406"/>
      <c r="U42" s="406"/>
      <c r="V42" s="406"/>
      <c r="W42" s="406"/>
      <c r="X42" s="406"/>
      <c r="Y42" s="406"/>
      <c r="Z42" s="406"/>
    </row>
    <row r="43" spans="1:26" ht="19.5" customHeight="1">
      <c r="A43" s="456">
        <v>43</v>
      </c>
      <c r="B43" s="39" t="s">
        <v>612</v>
      </c>
      <c r="C43" s="39">
        <f>'eoy23'!J1103</f>
        <v>0</v>
      </c>
      <c r="D43" s="29"/>
      <c r="E43" s="39">
        <f t="shared" si="3"/>
        <v>0</v>
      </c>
      <c r="F43" s="144"/>
      <c r="G43" s="406"/>
      <c r="H43" s="406"/>
      <c r="I43" s="406"/>
      <c r="J43" s="406"/>
      <c r="K43" s="406"/>
      <c r="L43" s="406"/>
      <c r="M43" s="406"/>
      <c r="N43" s="406"/>
      <c r="O43" s="406"/>
      <c r="P43" s="406"/>
      <c r="Q43" s="406"/>
      <c r="R43" s="406"/>
      <c r="S43" s="406"/>
      <c r="T43" s="406"/>
      <c r="U43" s="406"/>
      <c r="V43" s="406"/>
      <c r="W43" s="406"/>
      <c r="X43" s="406"/>
      <c r="Y43" s="406"/>
      <c r="Z43" s="406"/>
    </row>
    <row r="44" spans="1:26" ht="19.5" customHeight="1">
      <c r="A44" s="456">
        <v>44</v>
      </c>
      <c r="B44" s="39" t="s">
        <v>613</v>
      </c>
      <c r="C44" s="39">
        <f>'eoy23'!J1104+'eoy23'!J1105</f>
        <v>255851</v>
      </c>
      <c r="D44" s="39">
        <f>ROUND('eoy23'!J1148,0)</f>
        <v>0</v>
      </c>
      <c r="E44" s="39">
        <f t="shared" si="3"/>
        <v>255851</v>
      </c>
      <c r="F44" s="144"/>
      <c r="G44" s="406"/>
      <c r="H44" s="406"/>
      <c r="I44" s="406"/>
      <c r="J44" s="406"/>
      <c r="K44" s="406"/>
      <c r="L44" s="406"/>
      <c r="M44" s="406"/>
      <c r="N44" s="406"/>
      <c r="O44" s="406"/>
      <c r="P44" s="406"/>
      <c r="Q44" s="406"/>
      <c r="R44" s="406"/>
      <c r="S44" s="406"/>
      <c r="T44" s="406"/>
      <c r="U44" s="406"/>
      <c r="V44" s="406"/>
      <c r="W44" s="406"/>
      <c r="X44" s="406"/>
      <c r="Y44" s="406"/>
      <c r="Z44" s="406"/>
    </row>
    <row r="45" spans="1:26" ht="19.5" customHeight="1">
      <c r="A45" s="456">
        <v>45</v>
      </c>
      <c r="B45" s="39" t="s">
        <v>614</v>
      </c>
      <c r="C45" s="39">
        <f>ROUND(('eoy23'!J1106+'eoy23'!J1107)*daypctbud,0)</f>
        <v>1619250</v>
      </c>
      <c r="D45" s="39">
        <f>ROUND(('eoy23'!J1149+'eoy23'!J1150)*daypctbud,0)</f>
        <v>300714</v>
      </c>
      <c r="E45" s="39">
        <f t="shared" si="3"/>
        <v>1919964</v>
      </c>
      <c r="F45" s="144"/>
      <c r="G45" s="406"/>
      <c r="H45" s="406"/>
      <c r="I45" s="406"/>
      <c r="J45" s="406"/>
      <c r="K45" s="406"/>
      <c r="L45" s="406"/>
      <c r="M45" s="406"/>
      <c r="N45" s="406"/>
      <c r="O45" s="406"/>
      <c r="P45" s="406"/>
      <c r="Q45" s="406"/>
      <c r="R45" s="406"/>
      <c r="S45" s="406"/>
      <c r="T45" s="406"/>
      <c r="U45" s="406"/>
      <c r="V45" s="406"/>
      <c r="W45" s="406"/>
      <c r="X45" s="406"/>
      <c r="Y45" s="406"/>
      <c r="Z45" s="406"/>
    </row>
    <row r="46" spans="1:26" ht="19.5" customHeight="1">
      <c r="A46" s="456">
        <v>46</v>
      </c>
      <c r="B46" s="39" t="s">
        <v>615</v>
      </c>
      <c r="C46" s="39">
        <f>ROUND(('eoy23'!J1108+'eoy23'!J1109)*daypctbud,0)</f>
        <v>18000</v>
      </c>
      <c r="D46" s="39">
        <f>ROUND(('eoy23'!J1151+'eoy23'!J1152)*daypctbud,0)</f>
        <v>686602</v>
      </c>
      <c r="E46" s="39">
        <f t="shared" si="3"/>
        <v>704602</v>
      </c>
      <c r="F46" s="144"/>
      <c r="G46" s="406"/>
      <c r="H46" s="406"/>
      <c r="I46" s="406"/>
      <c r="J46" s="406"/>
      <c r="K46" s="406"/>
      <c r="L46" s="406"/>
      <c r="M46" s="406"/>
      <c r="N46" s="406"/>
      <c r="O46" s="406"/>
      <c r="P46" s="406"/>
      <c r="Q46" s="406"/>
      <c r="R46" s="406"/>
      <c r="S46" s="406"/>
      <c r="T46" s="406"/>
      <c r="U46" s="406"/>
      <c r="V46" s="406"/>
      <c r="W46" s="406"/>
      <c r="X46" s="406"/>
      <c r="Y46" s="406"/>
      <c r="Z46" s="406"/>
    </row>
    <row r="47" spans="1:26" ht="19.5" customHeight="1">
      <c r="A47" s="456">
        <v>47</v>
      </c>
      <c r="B47" s="39" t="s">
        <v>616</v>
      </c>
      <c r="C47" s="39">
        <f>ROUND(('eoy23'!J1110+'eoy23'!J1112)*daypctbud,0)</f>
        <v>3081304</v>
      </c>
      <c r="D47" s="39">
        <f>ROUND(('eoy23'!J1153+'eoy23'!J1155)*daypctbud,0)</f>
        <v>250540</v>
      </c>
      <c r="E47" s="39">
        <f t="shared" si="3"/>
        <v>3331844</v>
      </c>
      <c r="F47" s="144"/>
      <c r="G47" s="406"/>
      <c r="H47" s="406"/>
      <c r="I47" s="406"/>
      <c r="J47" s="406"/>
      <c r="K47" s="406"/>
      <c r="L47" s="406"/>
      <c r="M47" s="406"/>
      <c r="N47" s="406"/>
      <c r="O47" s="406"/>
      <c r="P47" s="406"/>
      <c r="Q47" s="406"/>
      <c r="R47" s="406"/>
      <c r="S47" s="406"/>
      <c r="T47" s="406"/>
      <c r="U47" s="406"/>
      <c r="V47" s="406"/>
      <c r="W47" s="406"/>
      <c r="X47" s="406"/>
      <c r="Y47" s="406"/>
      <c r="Z47" s="406"/>
    </row>
    <row r="48" spans="1:26" ht="19.5" customHeight="1">
      <c r="A48" s="456">
        <v>48</v>
      </c>
      <c r="B48" s="39" t="s">
        <v>617</v>
      </c>
      <c r="C48" s="133">
        <f>IF($J$12="X",ROUND(daypctbud*'eoy23'!J1111,0),ROUND(0.7*(daypctbud*'eoy23'!J1111),0))</f>
        <v>0</v>
      </c>
      <c r="D48" s="133">
        <f>IF($J$12="X",ROUND(daypctbud*'eoy23'!J1154,0),ROUND(0.7*(daypctbud*'eoy23'!J1154),0))</f>
        <v>1239587</v>
      </c>
      <c r="E48" s="39">
        <f t="shared" si="3"/>
        <v>1239587</v>
      </c>
      <c r="F48" s="144"/>
      <c r="G48" s="406"/>
      <c r="H48" s="406"/>
      <c r="I48" s="406"/>
      <c r="J48" s="406"/>
      <c r="K48" s="406"/>
      <c r="L48" s="406"/>
      <c r="M48" s="406"/>
      <c r="N48" s="406"/>
      <c r="O48" s="406"/>
      <c r="P48" s="406"/>
      <c r="Q48" s="406"/>
      <c r="R48" s="406"/>
      <c r="S48" s="406"/>
      <c r="T48" s="406"/>
      <c r="U48" s="406"/>
      <c r="V48" s="406"/>
      <c r="W48" s="406"/>
      <c r="X48" s="406"/>
      <c r="Y48" s="406"/>
      <c r="Z48" s="406"/>
    </row>
    <row r="49" spans="1:26" ht="19.5" customHeight="1">
      <c r="A49" s="456">
        <v>49</v>
      </c>
      <c r="B49" s="39" t="s">
        <v>618</v>
      </c>
      <c r="C49" s="39">
        <f>ROUND('eoy23'!J1113*daypctbud,0)</f>
        <v>0</v>
      </c>
      <c r="D49" s="39">
        <f>ROUND('eoy23'!J1156*daypctbud,0)</f>
        <v>0</v>
      </c>
      <c r="E49" s="39">
        <f t="shared" si="3"/>
        <v>0</v>
      </c>
      <c r="F49" s="144"/>
      <c r="G49" s="406"/>
      <c r="H49" s="406"/>
      <c r="I49" s="406"/>
      <c r="J49" s="406"/>
      <c r="K49" s="406"/>
      <c r="L49" s="406"/>
      <c r="M49" s="406"/>
      <c r="N49" s="406"/>
      <c r="O49" s="406"/>
      <c r="P49" s="406"/>
      <c r="Q49" s="406"/>
      <c r="R49" s="406"/>
      <c r="S49" s="406"/>
      <c r="T49" s="406"/>
      <c r="U49" s="406"/>
      <c r="V49" s="406"/>
      <c r="W49" s="406"/>
      <c r="X49" s="406"/>
      <c r="Y49" s="406"/>
      <c r="Z49" s="406"/>
    </row>
    <row r="50" spans="1:26" ht="19.5" customHeight="1">
      <c r="A50" s="456">
        <v>50</v>
      </c>
      <c r="B50" s="39" t="s">
        <v>619</v>
      </c>
      <c r="C50" s="39">
        <f>ROUND('eoy23'!J1114*daypctbud,0)</f>
        <v>0</v>
      </c>
      <c r="D50" s="39">
        <f>ROUND('eoy23'!J1157*daypctbud,0)</f>
        <v>0</v>
      </c>
      <c r="E50" s="39">
        <f t="shared" si="3"/>
        <v>0</v>
      </c>
      <c r="F50" s="144"/>
      <c r="G50" s="406"/>
      <c r="H50" s="406"/>
      <c r="I50" s="406"/>
      <c r="J50" s="406"/>
      <c r="K50" s="406"/>
      <c r="L50" s="406"/>
      <c r="M50" s="406"/>
      <c r="N50" s="406"/>
      <c r="O50" s="406"/>
      <c r="P50" s="406"/>
      <c r="Q50" s="406"/>
      <c r="R50" s="406"/>
      <c r="S50" s="406"/>
      <c r="T50" s="406"/>
      <c r="U50" s="406"/>
      <c r="V50" s="406"/>
      <c r="W50" s="406"/>
      <c r="X50" s="406"/>
      <c r="Y50" s="406"/>
      <c r="Z50" s="406"/>
    </row>
    <row r="51" spans="1:26" ht="19.5" customHeight="1">
      <c r="A51" s="456">
        <v>51</v>
      </c>
      <c r="B51" s="39" t="s">
        <v>620</v>
      </c>
      <c r="C51" s="39">
        <f ca="1">ROUND(SUM('eoy23'!E1124:'eoy23'!G1131),0)-IF(VALUE('eoy23'!C7)&gt;352,projfacaid,0)</f>
        <v>501239</v>
      </c>
      <c r="D51" s="39">
        <f ca="1">ROUND(SUM('eoy23'!E1167:'eoy23'!G1174),0)-IF(VALUE('eoy23'!C7)&lt;400,projfacaid,0)</f>
        <v>898119</v>
      </c>
      <c r="E51" s="39">
        <f t="shared" ca="1" si="3"/>
        <v>1399358</v>
      </c>
      <c r="F51" s="144"/>
      <c r="G51" s="406"/>
      <c r="H51" s="457"/>
      <c r="I51" s="406"/>
      <c r="J51" s="406"/>
      <c r="K51" s="406"/>
      <c r="L51" s="406"/>
      <c r="M51" s="406"/>
      <c r="N51" s="406"/>
      <c r="O51" s="406"/>
      <c r="P51" s="406"/>
      <c r="Q51" s="406"/>
      <c r="R51" s="406"/>
      <c r="S51" s="406"/>
      <c r="T51" s="406"/>
      <c r="U51" s="406"/>
      <c r="V51" s="406"/>
      <c r="W51" s="406"/>
      <c r="X51" s="406"/>
      <c r="Y51" s="406"/>
      <c r="Z51" s="406"/>
    </row>
    <row r="52" spans="1:26" ht="19.5" customHeight="1">
      <c r="A52" s="456">
        <v>52</v>
      </c>
      <c r="B52" s="39" t="s">
        <v>621</v>
      </c>
      <c r="C52" s="39">
        <f t="shared" ref="C52:D52" ca="1" si="4">SUM(C40:C51)</f>
        <v>21708695</v>
      </c>
      <c r="D52" s="39">
        <f t="shared" ca="1" si="4"/>
        <v>3601549</v>
      </c>
      <c r="E52" s="39">
        <f t="shared" ca="1" si="3"/>
        <v>25310244</v>
      </c>
      <c r="F52" s="144"/>
      <c r="G52" s="406"/>
      <c r="H52" s="457"/>
      <c r="I52" s="406"/>
      <c r="J52" s="406"/>
      <c r="K52" s="406"/>
      <c r="L52" s="406"/>
      <c r="M52" s="406"/>
      <c r="N52" s="406"/>
      <c r="O52" s="406"/>
      <c r="P52" s="406"/>
      <c r="Q52" s="406"/>
      <c r="R52" s="406"/>
      <c r="S52" s="406"/>
      <c r="T52" s="406"/>
      <c r="U52" s="406"/>
      <c r="V52" s="406"/>
      <c r="W52" s="406"/>
      <c r="X52" s="406"/>
      <c r="Y52" s="406"/>
      <c r="Z52" s="406"/>
    </row>
    <row r="53" spans="1:26" ht="19.5" customHeight="1">
      <c r="A53" s="456">
        <v>53</v>
      </c>
      <c r="B53" s="39" t="s">
        <v>622</v>
      </c>
      <c r="C53" s="155"/>
      <c r="D53" s="29"/>
      <c r="E53" s="29"/>
      <c r="F53" s="144"/>
      <c r="G53" s="406"/>
      <c r="H53" s="406"/>
      <c r="I53" s="406"/>
      <c r="J53" s="406"/>
      <c r="K53" s="406"/>
      <c r="L53" s="406"/>
      <c r="M53" s="406"/>
      <c r="N53" s="406"/>
      <c r="O53" s="406"/>
      <c r="P53" s="406"/>
      <c r="Q53" s="406"/>
      <c r="R53" s="406"/>
      <c r="S53" s="406"/>
      <c r="T53" s="406"/>
      <c r="U53" s="406"/>
      <c r="V53" s="406"/>
      <c r="W53" s="406"/>
      <c r="X53" s="406"/>
      <c r="Y53" s="406"/>
      <c r="Z53" s="406"/>
    </row>
    <row r="54" spans="1:26" ht="19.5" customHeight="1">
      <c r="A54" s="456">
        <v>54</v>
      </c>
      <c r="B54" s="39" t="s">
        <v>623</v>
      </c>
      <c r="C54" s="39">
        <f ca="1">ROUND(SUM('eoy23'!E1186:'eoy23'!G1188)+SUM('eoy23'!E1192:'eoy23'!G1192)+(('eoy23'!I1186+'eoy23'!I1187+'eoy23'!I1188+'eoy23'!I1190+'eoy23'!I1191+'eoy23'!I1192)*daypctbud),0)</f>
        <v>21030</v>
      </c>
      <c r="D54" s="29"/>
      <c r="E54" s="40">
        <f ca="1">ROUND(C54+D54,0)</f>
        <v>21030</v>
      </c>
      <c r="F54" s="144"/>
      <c r="G54" s="406"/>
      <c r="H54" s="406"/>
      <c r="I54" s="406"/>
      <c r="J54" s="406"/>
      <c r="K54" s="406"/>
      <c r="L54" s="406"/>
      <c r="M54" s="406"/>
      <c r="N54" s="406"/>
      <c r="O54" s="406"/>
      <c r="P54" s="406"/>
      <c r="Q54" s="406"/>
      <c r="R54" s="406"/>
      <c r="S54" s="406"/>
      <c r="T54" s="406"/>
      <c r="U54" s="406"/>
      <c r="V54" s="406"/>
      <c r="W54" s="406"/>
      <c r="X54" s="406"/>
      <c r="Y54" s="406"/>
      <c r="Z54" s="406"/>
    </row>
    <row r="55" spans="1:26" ht="19.5" customHeight="1">
      <c r="A55" s="456">
        <v>55</v>
      </c>
      <c r="B55" s="39" t="s">
        <v>624</v>
      </c>
      <c r="C55" s="155"/>
      <c r="D55" s="152">
        <v>59919</v>
      </c>
      <c r="E55" s="40">
        <f>ROUND(D55,0)</f>
        <v>59919</v>
      </c>
      <c r="F55" s="144"/>
      <c r="G55" s="406"/>
      <c r="H55" s="406"/>
      <c r="I55" s="406"/>
      <c r="J55" s="406"/>
      <c r="K55" s="406"/>
      <c r="L55" s="406"/>
      <c r="M55" s="406"/>
      <c r="N55" s="406"/>
      <c r="O55" s="406"/>
      <c r="P55" s="406"/>
      <c r="Q55" s="406"/>
      <c r="R55" s="406"/>
      <c r="S55" s="406"/>
      <c r="T55" s="406"/>
      <c r="U55" s="406"/>
      <c r="V55" s="406"/>
      <c r="W55" s="406"/>
      <c r="X55" s="406"/>
      <c r="Y55" s="406"/>
      <c r="Z55" s="406"/>
    </row>
    <row r="56" spans="1:26" ht="19.5" customHeight="1">
      <c r="A56" s="456">
        <v>56</v>
      </c>
      <c r="B56" s="39" t="s">
        <v>625</v>
      </c>
      <c r="C56" s="39">
        <f ca="1">ROUND(C54,0)</f>
        <v>21030</v>
      </c>
      <c r="D56" s="39">
        <f>ROUND(SUM(D54:D55),0)</f>
        <v>59919</v>
      </c>
      <c r="E56" s="40">
        <f ca="1">ROUND(C56+D56,0)</f>
        <v>80949</v>
      </c>
      <c r="F56" s="144"/>
      <c r="G56" s="406"/>
      <c r="H56" s="406"/>
      <c r="I56" s="406"/>
      <c r="J56" s="406"/>
      <c r="K56" s="406"/>
      <c r="L56" s="406"/>
      <c r="M56" s="406"/>
      <c r="N56" s="406"/>
      <c r="O56" s="406"/>
      <c r="P56" s="406"/>
      <c r="Q56" s="406"/>
      <c r="R56" s="406"/>
      <c r="S56" s="406"/>
      <c r="T56" s="406"/>
      <c r="U56" s="406"/>
      <c r="V56" s="406"/>
      <c r="W56" s="406"/>
      <c r="X56" s="406"/>
      <c r="Y56" s="406"/>
      <c r="Z56" s="406"/>
    </row>
    <row r="57" spans="1:26" ht="19.5" customHeight="1">
      <c r="A57" s="456">
        <v>57</v>
      </c>
      <c r="B57" s="29"/>
      <c r="C57" s="155"/>
      <c r="D57" s="29"/>
      <c r="E57" s="29"/>
      <c r="F57" s="144"/>
      <c r="G57" s="406"/>
      <c r="H57" s="406"/>
      <c r="I57" s="406"/>
      <c r="J57" s="406"/>
      <c r="K57" s="406"/>
      <c r="L57" s="406"/>
      <c r="M57" s="406"/>
      <c r="N57" s="406"/>
      <c r="O57" s="406"/>
      <c r="P57" s="406"/>
      <c r="Q57" s="406"/>
      <c r="R57" s="406"/>
      <c r="S57" s="406"/>
      <c r="T57" s="406"/>
      <c r="U57" s="406"/>
      <c r="V57" s="406"/>
      <c r="W57" s="406"/>
      <c r="X57" s="406"/>
      <c r="Y57" s="406"/>
      <c r="Z57" s="406"/>
    </row>
    <row r="58" spans="1:26" ht="19.5" customHeight="1">
      <c r="A58" s="456">
        <v>58</v>
      </c>
      <c r="B58" s="39" t="s">
        <v>626</v>
      </c>
      <c r="C58" s="133">
        <f t="shared" ref="C58:E58" ca="1" si="5">IF(C52-C56&gt;0,C52-C56,0)</f>
        <v>21687665</v>
      </c>
      <c r="D58" s="133">
        <f t="shared" ca="1" si="5"/>
        <v>3541630</v>
      </c>
      <c r="E58" s="133">
        <f t="shared" ca="1" si="5"/>
        <v>25229295</v>
      </c>
      <c r="F58" s="144"/>
      <c r="G58" s="406"/>
      <c r="H58" s="406"/>
      <c r="I58" s="406"/>
      <c r="J58" s="406"/>
      <c r="K58" s="406"/>
      <c r="L58" s="406"/>
      <c r="M58" s="406"/>
      <c r="N58" s="406"/>
      <c r="O58" s="406"/>
      <c r="P58" s="406"/>
      <c r="Q58" s="406"/>
      <c r="R58" s="406"/>
      <c r="S58" s="406"/>
      <c r="T58" s="406"/>
      <c r="U58" s="406"/>
      <c r="V58" s="406"/>
      <c r="W58" s="406"/>
      <c r="X58" s="406"/>
      <c r="Y58" s="406"/>
      <c r="Z58" s="406"/>
    </row>
    <row r="59" spans="1:26" ht="19.5" customHeight="1">
      <c r="A59" s="456">
        <v>59</v>
      </c>
      <c r="B59" s="39" t="s">
        <v>627</v>
      </c>
      <c r="C59" s="155"/>
      <c r="D59" s="29"/>
      <c r="E59" s="356">
        <v>20730114</v>
      </c>
      <c r="F59" s="144"/>
      <c r="G59" s="406"/>
      <c r="H59" s="406"/>
      <c r="I59" s="406"/>
      <c r="J59" s="406"/>
      <c r="K59" s="406"/>
      <c r="L59" s="406"/>
      <c r="M59" s="406"/>
      <c r="N59" s="406"/>
      <c r="O59" s="406"/>
      <c r="P59" s="406"/>
      <c r="Q59" s="406"/>
      <c r="R59" s="406"/>
      <c r="S59" s="406"/>
      <c r="T59" s="406"/>
      <c r="U59" s="406"/>
      <c r="V59" s="406"/>
      <c r="W59" s="406"/>
      <c r="X59" s="406"/>
      <c r="Y59" s="406"/>
      <c r="Z59" s="406"/>
    </row>
    <row r="60" spans="1:26" ht="19.5" customHeight="1">
      <c r="A60" s="456">
        <v>60</v>
      </c>
      <c r="B60" s="39" t="s">
        <v>628</v>
      </c>
      <c r="C60" s="155"/>
      <c r="D60" s="29"/>
      <c r="E60" s="133">
        <f ca="1">F34</f>
        <v>0</v>
      </c>
      <c r="F60" s="144"/>
      <c r="G60" s="406"/>
      <c r="H60" s="406"/>
      <c r="I60" s="406"/>
      <c r="J60" s="406"/>
      <c r="K60" s="406"/>
      <c r="L60" s="406"/>
      <c r="M60" s="406"/>
      <c r="N60" s="406"/>
      <c r="O60" s="406"/>
      <c r="P60" s="406"/>
      <c r="Q60" s="406"/>
      <c r="R60" s="406"/>
      <c r="S60" s="406"/>
      <c r="T60" s="406"/>
      <c r="U60" s="406"/>
      <c r="V60" s="406"/>
      <c r="W60" s="406"/>
      <c r="X60" s="406"/>
      <c r="Y60" s="406"/>
      <c r="Z60" s="406"/>
    </row>
    <row r="61" spans="1:26" ht="19.5" customHeight="1">
      <c r="A61" s="456">
        <v>61</v>
      </c>
      <c r="B61" s="158" t="s">
        <v>629</v>
      </c>
      <c r="C61" s="155"/>
      <c r="D61" s="29"/>
      <c r="E61" s="133">
        <f ca="1">E60+E59</f>
        <v>20730114</v>
      </c>
      <c r="F61" s="144"/>
      <c r="G61" s="406"/>
      <c r="H61" s="406"/>
      <c r="I61" s="406"/>
      <c r="J61" s="406"/>
      <c r="K61" s="406"/>
      <c r="L61" s="406"/>
      <c r="M61" s="406"/>
      <c r="N61" s="406"/>
      <c r="O61" s="406"/>
      <c r="P61" s="406"/>
      <c r="Q61" s="406"/>
      <c r="R61" s="406"/>
      <c r="S61" s="406"/>
      <c r="T61" s="406"/>
      <c r="U61" s="406"/>
      <c r="V61" s="406"/>
      <c r="W61" s="406"/>
      <c r="X61" s="406"/>
      <c r="Y61" s="406"/>
      <c r="Z61" s="406"/>
    </row>
    <row r="62" spans="1:26" ht="19.5" customHeight="1">
      <c r="A62" s="456">
        <v>62</v>
      </c>
      <c r="B62" s="40" t="s">
        <v>630</v>
      </c>
      <c r="C62" s="153"/>
      <c r="D62" s="54"/>
      <c r="E62" s="30">
        <f ca="1">IF(E58&lt;E61,E61-E58,0)</f>
        <v>0</v>
      </c>
      <c r="F62" s="144"/>
      <c r="G62" s="406"/>
      <c r="H62" s="406"/>
      <c r="I62" s="406"/>
      <c r="J62" s="406"/>
      <c r="K62" s="406"/>
      <c r="L62" s="406"/>
      <c r="M62" s="406"/>
      <c r="N62" s="406"/>
      <c r="O62" s="406"/>
      <c r="P62" s="406"/>
      <c r="Q62" s="406"/>
      <c r="R62" s="406"/>
      <c r="S62" s="406"/>
      <c r="T62" s="406"/>
      <c r="U62" s="406"/>
      <c r="V62" s="406"/>
      <c r="W62" s="406"/>
      <c r="X62" s="406"/>
      <c r="Y62" s="406"/>
      <c r="Z62" s="406"/>
    </row>
    <row r="63" spans="1:26" ht="19.5" customHeight="1">
      <c r="A63" s="456"/>
      <c r="B63" s="156"/>
      <c r="C63" s="157"/>
      <c r="D63" s="156"/>
      <c r="E63" s="156"/>
      <c r="F63" s="406"/>
      <c r="G63" s="406"/>
      <c r="H63" s="406"/>
      <c r="I63" s="406"/>
      <c r="J63" s="406"/>
      <c r="K63" s="406"/>
      <c r="L63" s="406"/>
      <c r="M63" s="406"/>
      <c r="N63" s="406"/>
      <c r="O63" s="406"/>
      <c r="P63" s="406"/>
      <c r="Q63" s="406"/>
      <c r="R63" s="406"/>
      <c r="S63" s="406"/>
      <c r="T63" s="406"/>
      <c r="U63" s="406"/>
      <c r="V63" s="406"/>
      <c r="W63" s="406"/>
      <c r="X63" s="406"/>
      <c r="Y63" s="406"/>
      <c r="Z63" s="406"/>
    </row>
    <row r="64" spans="1:26" ht="19.5" customHeight="1">
      <c r="A64" s="456"/>
      <c r="B64" s="406"/>
      <c r="C64" s="452"/>
      <c r="D64" s="406"/>
      <c r="E64" s="406"/>
      <c r="F64" s="406"/>
      <c r="G64" s="406"/>
      <c r="H64" s="406"/>
      <c r="I64" s="406"/>
      <c r="J64" s="406"/>
      <c r="K64" s="406"/>
      <c r="L64" s="406"/>
      <c r="M64" s="406"/>
      <c r="N64" s="406"/>
      <c r="O64" s="406"/>
      <c r="P64" s="406"/>
      <c r="Q64" s="406"/>
      <c r="R64" s="406"/>
      <c r="S64" s="406"/>
      <c r="T64" s="406"/>
      <c r="U64" s="406"/>
      <c r="V64" s="406"/>
      <c r="W64" s="406"/>
      <c r="X64" s="406"/>
      <c r="Y64" s="406"/>
      <c r="Z64" s="406"/>
    </row>
    <row r="65" spans="1:26" ht="19.5" customHeight="1">
      <c r="A65" s="456"/>
      <c r="B65" s="405" t="s">
        <v>631</v>
      </c>
      <c r="C65" s="452"/>
      <c r="D65" s="405" t="str">
        <f>'eoy23'!$C$7&amp;" "&amp;'eoy23'!$D$7</f>
        <v>162 Lunenburg</v>
      </c>
      <c r="E65" s="406"/>
      <c r="F65" s="406"/>
      <c r="G65" s="406"/>
      <c r="H65" s="406"/>
      <c r="I65" s="406"/>
      <c r="J65" s="406"/>
      <c r="K65" s="406"/>
      <c r="L65" s="406"/>
      <c r="M65" s="406"/>
      <c r="N65" s="406"/>
      <c r="O65" s="406"/>
      <c r="P65" s="406"/>
      <c r="Q65" s="406"/>
      <c r="R65" s="406"/>
      <c r="S65" s="406"/>
      <c r="T65" s="406"/>
      <c r="U65" s="406"/>
      <c r="V65" s="406"/>
      <c r="W65" s="406"/>
      <c r="X65" s="406"/>
      <c r="Y65" s="406"/>
      <c r="Z65" s="406"/>
    </row>
    <row r="66" spans="1:26" ht="82.5" customHeight="1">
      <c r="A66" s="456"/>
      <c r="B66" s="406"/>
      <c r="C66" s="452"/>
      <c r="D66" s="406"/>
      <c r="E66" s="406"/>
      <c r="F66" s="406"/>
      <c r="G66" s="406"/>
      <c r="H66" s="406"/>
      <c r="I66" s="406"/>
      <c r="J66" s="406"/>
      <c r="K66" s="406"/>
      <c r="L66" s="159" t="s">
        <v>632</v>
      </c>
      <c r="M66" s="406"/>
      <c r="N66" s="406"/>
      <c r="O66" s="406"/>
      <c r="P66" s="406"/>
      <c r="Q66" s="406"/>
      <c r="R66" s="406"/>
      <c r="S66" s="406"/>
      <c r="T66" s="406"/>
      <c r="U66" s="406"/>
      <c r="V66" s="406"/>
      <c r="W66" s="406"/>
      <c r="X66" s="406"/>
      <c r="Y66" s="406"/>
      <c r="Z66" s="406"/>
    </row>
    <row r="67" spans="1:26" ht="63" customHeight="1">
      <c r="A67" s="456"/>
      <c r="B67" s="460" t="s">
        <v>633</v>
      </c>
      <c r="C67" s="461"/>
      <c r="D67" s="160" t="s">
        <v>634</v>
      </c>
      <c r="E67" s="160" t="s">
        <v>635</v>
      </c>
      <c r="F67" s="160" t="s">
        <v>636</v>
      </c>
      <c r="G67" s="161" t="s">
        <v>637</v>
      </c>
      <c r="H67" s="406"/>
      <c r="I67" s="162" t="s">
        <v>638</v>
      </c>
      <c r="J67" s="162" t="s">
        <v>639</v>
      </c>
      <c r="K67" s="406"/>
      <c r="L67" s="162" t="s">
        <v>640</v>
      </c>
      <c r="M67" s="406"/>
      <c r="N67" s="406"/>
      <c r="O67" s="406"/>
      <c r="P67" s="406"/>
      <c r="Q67" s="406"/>
      <c r="R67" s="406"/>
      <c r="S67" s="406"/>
      <c r="T67" s="406"/>
      <c r="U67" s="406"/>
      <c r="V67" s="406"/>
      <c r="W67" s="406"/>
      <c r="X67" s="406"/>
      <c r="Y67" s="406"/>
      <c r="Z67" s="406"/>
    </row>
    <row r="68" spans="1:26" ht="19.5" customHeight="1">
      <c r="A68" s="456">
        <v>68</v>
      </c>
      <c r="B68" s="406" t="s">
        <v>641</v>
      </c>
      <c r="C68" s="452"/>
      <c r="D68" s="148">
        <v>197551</v>
      </c>
      <c r="E68" s="148">
        <v>212538</v>
      </c>
      <c r="F68" s="40">
        <f>'eoy23'!J27</f>
        <v>189099</v>
      </c>
      <c r="G68" s="163">
        <f>IF(E68&gt;0,(F68-E68)/E68,IF(F68&gt;0,1,0))</f>
        <v>-0.11028145555147785</v>
      </c>
      <c r="H68" s="406"/>
      <c r="I68" s="164" t="str">
        <f>IF(J68="OK","",IF(AND(ABS(G68)&gt;0.25,ABS(F68-E68)&gt;100000),"Please Review",""))</f>
        <v/>
      </c>
      <c r="J68" s="164" t="s">
        <v>642</v>
      </c>
      <c r="K68" s="462">
        <f>IF(I68="Please Review",1,0)</f>
        <v>0</v>
      </c>
      <c r="L68" s="164"/>
      <c r="M68" s="406"/>
      <c r="N68" s="406"/>
      <c r="O68" s="406"/>
      <c r="P68" s="406"/>
      <c r="Q68" s="406"/>
      <c r="R68" s="406"/>
      <c r="S68" s="406"/>
      <c r="T68" s="406"/>
      <c r="U68" s="406"/>
      <c r="V68" s="406"/>
      <c r="W68" s="406"/>
      <c r="X68" s="406"/>
      <c r="Y68" s="406"/>
      <c r="Z68" s="406"/>
    </row>
    <row r="69" spans="1:26" ht="63" customHeight="1">
      <c r="A69" s="456"/>
      <c r="B69" s="460" t="s">
        <v>643</v>
      </c>
      <c r="C69" s="463"/>
      <c r="D69" s="160" t="s">
        <v>634</v>
      </c>
      <c r="E69" s="160" t="s">
        <v>635</v>
      </c>
      <c r="F69" s="160" t="s">
        <v>636</v>
      </c>
      <c r="G69" s="161" t="s">
        <v>637</v>
      </c>
      <c r="H69" s="406"/>
      <c r="I69" s="406"/>
      <c r="J69" s="406"/>
      <c r="K69" s="406"/>
      <c r="L69" s="406"/>
      <c r="M69" s="406"/>
      <c r="N69" s="406"/>
      <c r="O69" s="406"/>
      <c r="P69" s="406"/>
      <c r="Q69" s="406"/>
      <c r="R69" s="406"/>
      <c r="S69" s="406"/>
      <c r="T69" s="406"/>
      <c r="U69" s="406"/>
      <c r="V69" s="406"/>
      <c r="W69" s="406"/>
      <c r="X69" s="406"/>
      <c r="Y69" s="406"/>
      <c r="Z69" s="406"/>
    </row>
    <row r="70" spans="1:26" ht="19.5" customHeight="1">
      <c r="A70" s="456">
        <v>70</v>
      </c>
      <c r="B70" s="406" t="s">
        <v>644</v>
      </c>
      <c r="C70" s="463"/>
      <c r="D70" s="148">
        <v>14201.69</v>
      </c>
      <c r="E70" s="148">
        <v>5773</v>
      </c>
      <c r="F70" s="40">
        <f>'eoy23'!J66</f>
        <v>5027</v>
      </c>
      <c r="G70" s="163">
        <f t="shared" ref="G70:G108" si="6">IF(E70&gt;0,(F70-E70)/E70,IF(F70&gt;0,1,0))</f>
        <v>-0.12922224146890698</v>
      </c>
      <c r="H70" s="406"/>
      <c r="I70" s="164" t="str">
        <f t="shared" ref="I70:I108" si="7">IF(J70="OK","",IF(AND(ABS(G70)&gt;0.25,ABS(F70-E70)&gt;100000),"Please Review",""))</f>
        <v/>
      </c>
      <c r="J70" s="164"/>
      <c r="K70" s="462">
        <f t="shared" ref="K70:K103" si="8">IF(I70="Please Review",1,0)</f>
        <v>0</v>
      </c>
      <c r="L70" s="164"/>
      <c r="M70" s="406"/>
      <c r="N70" s="406"/>
      <c r="O70" s="406"/>
      <c r="P70" s="406"/>
      <c r="Q70" s="406"/>
      <c r="R70" s="406"/>
      <c r="S70" s="406"/>
      <c r="T70" s="406"/>
      <c r="U70" s="406"/>
      <c r="V70" s="406"/>
      <c r="W70" s="406"/>
      <c r="X70" s="406"/>
      <c r="Y70" s="406"/>
      <c r="Z70" s="406"/>
    </row>
    <row r="71" spans="1:26" ht="19.5" customHeight="1">
      <c r="A71" s="456">
        <v>71</v>
      </c>
      <c r="B71" s="406" t="s">
        <v>645</v>
      </c>
      <c r="C71" s="463"/>
      <c r="D71" s="148">
        <v>258218.37</v>
      </c>
      <c r="E71" s="148">
        <v>304431</v>
      </c>
      <c r="F71" s="40">
        <f>'eoy23'!J74</f>
        <v>319750</v>
      </c>
      <c r="G71" s="163">
        <f t="shared" si="6"/>
        <v>5.032010537691628E-2</v>
      </c>
      <c r="H71" s="406"/>
      <c r="I71" s="164" t="str">
        <f t="shared" si="7"/>
        <v/>
      </c>
      <c r="J71" s="164"/>
      <c r="K71" s="462">
        <f t="shared" si="8"/>
        <v>0</v>
      </c>
      <c r="L71" s="164"/>
      <c r="M71" s="406"/>
      <c r="N71" s="406"/>
      <c r="O71" s="406"/>
      <c r="P71" s="406"/>
      <c r="Q71" s="406"/>
      <c r="R71" s="406"/>
      <c r="S71" s="406"/>
      <c r="T71" s="406"/>
      <c r="U71" s="406"/>
      <c r="V71" s="406"/>
      <c r="W71" s="406"/>
      <c r="X71" s="406"/>
      <c r="Y71" s="406"/>
      <c r="Z71" s="406"/>
    </row>
    <row r="72" spans="1:26" ht="19.5" customHeight="1">
      <c r="A72" s="456">
        <v>72</v>
      </c>
      <c r="B72" s="406" t="s">
        <v>646</v>
      </c>
      <c r="C72" s="463"/>
      <c r="D72" s="148">
        <v>0</v>
      </c>
      <c r="E72" s="148">
        <v>0</v>
      </c>
      <c r="F72" s="40">
        <f>'eoy23'!J82</f>
        <v>0</v>
      </c>
      <c r="G72" s="163">
        <f t="shared" si="6"/>
        <v>0</v>
      </c>
      <c r="H72" s="406"/>
      <c r="I72" s="164" t="str">
        <f t="shared" si="7"/>
        <v/>
      </c>
      <c r="J72" s="164"/>
      <c r="K72" s="462">
        <f t="shared" si="8"/>
        <v>0</v>
      </c>
      <c r="L72" s="164"/>
      <c r="M72" s="406"/>
      <c r="N72" s="406"/>
      <c r="O72" s="406"/>
      <c r="P72" s="406"/>
      <c r="Q72" s="406"/>
      <c r="R72" s="406"/>
      <c r="S72" s="406"/>
      <c r="T72" s="406"/>
      <c r="U72" s="406"/>
      <c r="V72" s="406"/>
      <c r="W72" s="406"/>
      <c r="X72" s="406"/>
      <c r="Y72" s="406"/>
      <c r="Z72" s="406"/>
    </row>
    <row r="73" spans="1:26" ht="19.5" customHeight="1">
      <c r="A73" s="456">
        <v>73</v>
      </c>
      <c r="B73" s="406" t="s">
        <v>647</v>
      </c>
      <c r="C73" s="463"/>
      <c r="D73" s="148">
        <v>43091</v>
      </c>
      <c r="E73" s="148">
        <v>85103</v>
      </c>
      <c r="F73" s="40">
        <f>'eoy23'!J90</f>
        <v>44656</v>
      </c>
      <c r="G73" s="163">
        <f t="shared" si="6"/>
        <v>-0.47527114202789561</v>
      </c>
      <c r="H73" s="406"/>
      <c r="I73" s="164" t="str">
        <f t="shared" si="7"/>
        <v/>
      </c>
      <c r="J73" s="164"/>
      <c r="K73" s="462">
        <f t="shared" si="8"/>
        <v>0</v>
      </c>
      <c r="L73" s="164"/>
      <c r="M73" s="406"/>
      <c r="N73" s="406"/>
      <c r="O73" s="406"/>
      <c r="P73" s="406"/>
      <c r="Q73" s="406"/>
      <c r="R73" s="406"/>
      <c r="S73" s="406"/>
      <c r="T73" s="406"/>
      <c r="U73" s="406"/>
      <c r="V73" s="406"/>
      <c r="W73" s="406"/>
      <c r="X73" s="406"/>
      <c r="Y73" s="406"/>
      <c r="Z73" s="406"/>
    </row>
    <row r="74" spans="1:26" ht="19.5" customHeight="1">
      <c r="A74" s="456">
        <v>74</v>
      </c>
      <c r="B74" s="406" t="s">
        <v>648</v>
      </c>
      <c r="C74" s="463"/>
      <c r="D74" s="148">
        <v>253975.47999999998</v>
      </c>
      <c r="E74" s="148">
        <v>141186</v>
      </c>
      <c r="F74" s="40">
        <f>'eoy23'!J98</f>
        <v>91185</v>
      </c>
      <c r="G74" s="163">
        <f t="shared" si="6"/>
        <v>-0.35414984488547024</v>
      </c>
      <c r="H74" s="406"/>
      <c r="I74" s="164" t="str">
        <f t="shared" si="7"/>
        <v/>
      </c>
      <c r="J74" s="164"/>
      <c r="K74" s="462">
        <f t="shared" si="8"/>
        <v>0</v>
      </c>
      <c r="L74" s="164"/>
      <c r="M74" s="406"/>
      <c r="N74" s="406"/>
      <c r="O74" s="406"/>
      <c r="P74" s="406"/>
      <c r="Q74" s="406"/>
      <c r="R74" s="406"/>
      <c r="S74" s="406"/>
      <c r="T74" s="406"/>
      <c r="U74" s="406"/>
      <c r="V74" s="406"/>
      <c r="W74" s="406"/>
      <c r="X74" s="406"/>
      <c r="Y74" s="406"/>
      <c r="Z74" s="406"/>
    </row>
    <row r="75" spans="1:26" ht="19.5" customHeight="1">
      <c r="A75" s="456">
        <v>75</v>
      </c>
      <c r="B75" s="406" t="s">
        <v>649</v>
      </c>
      <c r="C75" s="463"/>
      <c r="D75" s="148">
        <v>61000.02</v>
      </c>
      <c r="E75" s="148">
        <v>62750</v>
      </c>
      <c r="F75" s="40">
        <f>'eoy23'!J106</f>
        <v>64250</v>
      </c>
      <c r="G75" s="163">
        <f t="shared" si="6"/>
        <v>2.3904382470119521E-2</v>
      </c>
      <c r="H75" s="406"/>
      <c r="I75" s="164" t="str">
        <f t="shared" si="7"/>
        <v/>
      </c>
      <c r="J75" s="164"/>
      <c r="K75" s="462">
        <f t="shared" si="8"/>
        <v>0</v>
      </c>
      <c r="L75" s="164"/>
      <c r="M75" s="406"/>
      <c r="N75" s="406"/>
      <c r="O75" s="406"/>
      <c r="P75" s="406"/>
      <c r="Q75" s="406"/>
      <c r="R75" s="406"/>
      <c r="S75" s="406"/>
      <c r="T75" s="406"/>
      <c r="U75" s="406"/>
      <c r="V75" s="406"/>
      <c r="W75" s="406"/>
      <c r="X75" s="406"/>
      <c r="Y75" s="406"/>
      <c r="Z75" s="406"/>
    </row>
    <row r="76" spans="1:26" ht="19.5" customHeight="1">
      <c r="A76" s="456">
        <v>76</v>
      </c>
      <c r="B76" s="406" t="s">
        <v>650</v>
      </c>
      <c r="C76" s="463"/>
      <c r="D76" s="148">
        <v>62100</v>
      </c>
      <c r="E76" s="148">
        <v>64150</v>
      </c>
      <c r="F76" s="40">
        <f>'eoy23'!J114</f>
        <v>36200</v>
      </c>
      <c r="G76" s="163">
        <f t="shared" si="6"/>
        <v>-0.43569758378799689</v>
      </c>
      <c r="H76" s="406"/>
      <c r="I76" s="164" t="str">
        <f t="shared" si="7"/>
        <v/>
      </c>
      <c r="J76" s="164"/>
      <c r="K76" s="462">
        <f t="shared" si="8"/>
        <v>0</v>
      </c>
      <c r="L76" s="164"/>
      <c r="M76" s="406"/>
      <c r="N76" s="406"/>
      <c r="O76" s="406"/>
      <c r="P76" s="406"/>
      <c r="Q76" s="406"/>
      <c r="R76" s="406"/>
      <c r="S76" s="406"/>
      <c r="T76" s="406"/>
      <c r="U76" s="406"/>
      <c r="V76" s="406"/>
      <c r="W76" s="406"/>
      <c r="X76" s="406"/>
      <c r="Y76" s="406"/>
      <c r="Z76" s="406"/>
    </row>
    <row r="77" spans="1:26" ht="19.5" customHeight="1">
      <c r="A77" s="456">
        <v>77</v>
      </c>
      <c r="B77" s="406" t="s">
        <v>651</v>
      </c>
      <c r="C77" s="463"/>
      <c r="D77" s="148">
        <v>0</v>
      </c>
      <c r="E77" s="148">
        <v>0</v>
      </c>
      <c r="F77" s="40">
        <f>'eoy23'!J119</f>
        <v>0</v>
      </c>
      <c r="G77" s="163">
        <f t="shared" si="6"/>
        <v>0</v>
      </c>
      <c r="H77" s="406"/>
      <c r="I77" s="164" t="str">
        <f t="shared" si="7"/>
        <v/>
      </c>
      <c r="J77" s="164"/>
      <c r="K77" s="462">
        <f t="shared" si="8"/>
        <v>0</v>
      </c>
      <c r="L77" s="164"/>
      <c r="M77" s="406"/>
      <c r="N77" s="406"/>
      <c r="O77" s="406"/>
      <c r="P77" s="406"/>
      <c r="Q77" s="406"/>
      <c r="R77" s="406"/>
      <c r="S77" s="406"/>
      <c r="T77" s="406"/>
      <c r="U77" s="406"/>
      <c r="V77" s="406"/>
      <c r="W77" s="406"/>
      <c r="X77" s="406"/>
      <c r="Y77" s="406"/>
      <c r="Z77" s="406"/>
    </row>
    <row r="78" spans="1:26" ht="19.5" customHeight="1">
      <c r="A78" s="456">
        <v>78</v>
      </c>
      <c r="B78" s="406" t="s">
        <v>652</v>
      </c>
      <c r="C78" s="463"/>
      <c r="D78" s="148">
        <v>313345.81</v>
      </c>
      <c r="E78" s="148">
        <v>343208</v>
      </c>
      <c r="F78" s="40">
        <f>'eoy23'!J124</f>
        <v>408245</v>
      </c>
      <c r="G78" s="163">
        <f t="shared" si="6"/>
        <v>0.18949733106454394</v>
      </c>
      <c r="H78" s="406"/>
      <c r="I78" s="164" t="str">
        <f t="shared" si="7"/>
        <v/>
      </c>
      <c r="J78" s="164"/>
      <c r="K78" s="462">
        <f t="shared" si="8"/>
        <v>0</v>
      </c>
      <c r="L78" s="164"/>
      <c r="M78" s="406"/>
      <c r="N78" s="406"/>
      <c r="O78" s="406"/>
      <c r="P78" s="406"/>
      <c r="Q78" s="406"/>
      <c r="R78" s="406"/>
      <c r="S78" s="406"/>
      <c r="T78" s="406"/>
      <c r="U78" s="406"/>
      <c r="V78" s="406"/>
      <c r="W78" s="406"/>
      <c r="X78" s="406"/>
      <c r="Y78" s="406"/>
      <c r="Z78" s="406"/>
    </row>
    <row r="79" spans="1:26" ht="19.5" customHeight="1">
      <c r="A79" s="456">
        <v>79</v>
      </c>
      <c r="B79" s="406" t="s">
        <v>653</v>
      </c>
      <c r="C79" s="452"/>
      <c r="D79" s="148">
        <v>0</v>
      </c>
      <c r="E79" s="148">
        <v>0</v>
      </c>
      <c r="F79" s="40">
        <f>'eoy23'!J288</f>
        <v>0</v>
      </c>
      <c r="G79" s="163">
        <f t="shared" si="6"/>
        <v>0</v>
      </c>
      <c r="H79" s="406"/>
      <c r="I79" s="164" t="str">
        <f t="shared" si="7"/>
        <v/>
      </c>
      <c r="J79" s="164"/>
      <c r="K79" s="462">
        <f t="shared" si="8"/>
        <v>0</v>
      </c>
      <c r="L79" s="164"/>
      <c r="M79" s="406"/>
      <c r="N79" s="406"/>
      <c r="O79" s="406"/>
      <c r="P79" s="406"/>
      <c r="Q79" s="406"/>
      <c r="R79" s="406"/>
      <c r="S79" s="406"/>
      <c r="T79" s="406"/>
      <c r="U79" s="406"/>
      <c r="V79" s="406"/>
      <c r="W79" s="406"/>
      <c r="X79" s="406"/>
      <c r="Y79" s="406"/>
      <c r="Z79" s="406"/>
    </row>
    <row r="80" spans="1:26" ht="19.5" customHeight="1">
      <c r="A80" s="456">
        <v>80</v>
      </c>
      <c r="B80" s="406" t="s">
        <v>654</v>
      </c>
      <c r="C80" s="452"/>
      <c r="D80" s="148">
        <v>255908.59</v>
      </c>
      <c r="E80" s="148">
        <v>356066</v>
      </c>
      <c r="F80" s="40">
        <f>'eoy23'!J296</f>
        <v>273666</v>
      </c>
      <c r="G80" s="163">
        <f t="shared" si="6"/>
        <v>-0.23141777086270524</v>
      </c>
      <c r="H80" s="406"/>
      <c r="I80" s="164" t="str">
        <f t="shared" si="7"/>
        <v/>
      </c>
      <c r="J80" s="164"/>
      <c r="K80" s="462">
        <f t="shared" si="8"/>
        <v>0</v>
      </c>
      <c r="L80" s="164"/>
      <c r="M80" s="406"/>
      <c r="N80" s="406"/>
      <c r="O80" s="406"/>
      <c r="P80" s="406"/>
      <c r="Q80" s="406"/>
      <c r="R80" s="406"/>
      <c r="S80" s="406"/>
      <c r="T80" s="406"/>
      <c r="U80" s="406"/>
      <c r="V80" s="406"/>
      <c r="W80" s="406"/>
      <c r="X80" s="406"/>
      <c r="Y80" s="406"/>
      <c r="Z80" s="406"/>
    </row>
    <row r="81" spans="1:26" ht="19.5" customHeight="1">
      <c r="A81" s="456">
        <v>81</v>
      </c>
      <c r="B81" s="406" t="s">
        <v>655</v>
      </c>
      <c r="C81" s="452"/>
      <c r="D81" s="148">
        <v>793584.23</v>
      </c>
      <c r="E81" s="148">
        <v>968815</v>
      </c>
      <c r="F81" s="40">
        <f>'eoy23'!J304</f>
        <v>1158144</v>
      </c>
      <c r="G81" s="163">
        <f t="shared" si="6"/>
        <v>0.19542327482543106</v>
      </c>
      <c r="H81" s="406"/>
      <c r="I81" s="164" t="str">
        <f t="shared" si="7"/>
        <v/>
      </c>
      <c r="J81" s="164"/>
      <c r="K81" s="462">
        <f t="shared" si="8"/>
        <v>0</v>
      </c>
      <c r="L81" s="164"/>
      <c r="M81" s="406"/>
      <c r="N81" s="406"/>
      <c r="O81" s="406"/>
      <c r="P81" s="406"/>
      <c r="Q81" s="406"/>
      <c r="R81" s="406"/>
      <c r="S81" s="406"/>
      <c r="T81" s="406"/>
      <c r="U81" s="406"/>
      <c r="V81" s="406"/>
      <c r="W81" s="406"/>
      <c r="X81" s="406"/>
      <c r="Y81" s="406"/>
      <c r="Z81" s="406"/>
    </row>
    <row r="82" spans="1:26" ht="19.5" customHeight="1">
      <c r="A82" s="456">
        <v>82</v>
      </c>
      <c r="B82" s="406" t="s">
        <v>656</v>
      </c>
      <c r="C82" s="452"/>
      <c r="D82" s="148">
        <v>0</v>
      </c>
      <c r="E82" s="148">
        <v>0</v>
      </c>
      <c r="F82" s="40">
        <f>'eoy23'!J312</f>
        <v>0</v>
      </c>
      <c r="G82" s="163">
        <f t="shared" si="6"/>
        <v>0</v>
      </c>
      <c r="H82" s="406"/>
      <c r="I82" s="164" t="str">
        <f t="shared" si="7"/>
        <v/>
      </c>
      <c r="J82" s="164"/>
      <c r="K82" s="462">
        <f t="shared" si="8"/>
        <v>0</v>
      </c>
      <c r="L82" s="164"/>
      <c r="M82" s="406"/>
      <c r="N82" s="406"/>
      <c r="O82" s="406"/>
      <c r="P82" s="406"/>
      <c r="Q82" s="406"/>
      <c r="R82" s="406"/>
      <c r="S82" s="406"/>
      <c r="T82" s="406"/>
      <c r="U82" s="406"/>
      <c r="V82" s="406"/>
      <c r="W82" s="406"/>
      <c r="X82" s="406"/>
      <c r="Y82" s="406"/>
      <c r="Z82" s="406"/>
    </row>
    <row r="83" spans="1:26" ht="19.5" customHeight="1">
      <c r="A83" s="456">
        <v>83</v>
      </c>
      <c r="B83" s="406" t="s">
        <v>657</v>
      </c>
      <c r="C83" s="452"/>
      <c r="D83" s="148">
        <v>388178.93999999994</v>
      </c>
      <c r="E83" s="148">
        <v>395939</v>
      </c>
      <c r="F83" s="40">
        <f>'eoy23'!J320</f>
        <v>335766</v>
      </c>
      <c r="G83" s="163">
        <f t="shared" si="6"/>
        <v>-0.15197543055874768</v>
      </c>
      <c r="H83" s="406"/>
      <c r="I83" s="164" t="str">
        <f t="shared" si="7"/>
        <v/>
      </c>
      <c r="J83" s="164"/>
      <c r="K83" s="462">
        <f t="shared" si="8"/>
        <v>0</v>
      </c>
      <c r="L83" s="164"/>
      <c r="M83" s="406"/>
      <c r="N83" s="406"/>
      <c r="O83" s="406"/>
      <c r="P83" s="406"/>
      <c r="Q83" s="406"/>
      <c r="R83" s="406"/>
      <c r="S83" s="406"/>
      <c r="T83" s="406"/>
      <c r="U83" s="406"/>
      <c r="V83" s="406"/>
      <c r="W83" s="406"/>
      <c r="X83" s="406"/>
      <c r="Y83" s="406"/>
      <c r="Z83" s="406"/>
    </row>
    <row r="84" spans="1:26" ht="19.5" customHeight="1">
      <c r="A84" s="456">
        <v>84</v>
      </c>
      <c r="B84" s="406" t="s">
        <v>658</v>
      </c>
      <c r="C84" s="452"/>
      <c r="D84" s="148">
        <v>25158.01</v>
      </c>
      <c r="E84" s="148">
        <v>44202</v>
      </c>
      <c r="F84" s="40">
        <f>'eoy23'!J328</f>
        <v>15001</v>
      </c>
      <c r="G84" s="163">
        <f t="shared" si="6"/>
        <v>-0.66062621600832538</v>
      </c>
      <c r="H84" s="406"/>
      <c r="I84" s="164" t="str">
        <f t="shared" si="7"/>
        <v/>
      </c>
      <c r="J84" s="164"/>
      <c r="K84" s="462">
        <f t="shared" si="8"/>
        <v>0</v>
      </c>
      <c r="L84" s="164"/>
      <c r="M84" s="406"/>
      <c r="N84" s="406"/>
      <c r="O84" s="406"/>
      <c r="P84" s="406"/>
      <c r="Q84" s="406"/>
      <c r="R84" s="406"/>
      <c r="S84" s="406"/>
      <c r="T84" s="406"/>
      <c r="U84" s="406"/>
      <c r="V84" s="406"/>
      <c r="W84" s="406"/>
      <c r="X84" s="406"/>
      <c r="Y84" s="406"/>
      <c r="Z84" s="406"/>
    </row>
    <row r="85" spans="1:26" ht="19.5" customHeight="1">
      <c r="A85" s="456">
        <v>85</v>
      </c>
      <c r="B85" s="406" t="s">
        <v>659</v>
      </c>
      <c r="C85" s="452"/>
      <c r="D85" s="148">
        <v>0</v>
      </c>
      <c r="E85" s="148">
        <v>0</v>
      </c>
      <c r="F85" s="40">
        <f>'eoy23'!J388</f>
        <v>0</v>
      </c>
      <c r="G85" s="163">
        <f t="shared" si="6"/>
        <v>0</v>
      </c>
      <c r="H85" s="406"/>
      <c r="I85" s="164" t="str">
        <f t="shared" si="7"/>
        <v/>
      </c>
      <c r="J85" s="164"/>
      <c r="K85" s="462">
        <f t="shared" si="8"/>
        <v>0</v>
      </c>
      <c r="L85" s="164"/>
      <c r="M85" s="406"/>
      <c r="N85" s="406"/>
      <c r="O85" s="406"/>
      <c r="P85" s="406"/>
      <c r="Q85" s="406"/>
      <c r="R85" s="406"/>
      <c r="S85" s="406"/>
      <c r="T85" s="406"/>
      <c r="U85" s="406"/>
      <c r="V85" s="406"/>
      <c r="W85" s="406"/>
      <c r="X85" s="406"/>
      <c r="Y85" s="406"/>
      <c r="Z85" s="406"/>
    </row>
    <row r="86" spans="1:26" ht="19.5" customHeight="1">
      <c r="A86" s="456">
        <v>86</v>
      </c>
      <c r="B86" s="406" t="s">
        <v>660</v>
      </c>
      <c r="C86" s="452"/>
      <c r="D86" s="148">
        <v>0</v>
      </c>
      <c r="E86" s="148">
        <v>0</v>
      </c>
      <c r="F86" s="40">
        <f>'eoy23'!J400</f>
        <v>0</v>
      </c>
      <c r="G86" s="163">
        <f t="shared" si="6"/>
        <v>0</v>
      </c>
      <c r="H86" s="406"/>
      <c r="I86" s="164" t="str">
        <f t="shared" si="7"/>
        <v/>
      </c>
      <c r="J86" s="164"/>
      <c r="K86" s="462">
        <f t="shared" si="8"/>
        <v>0</v>
      </c>
      <c r="L86" s="164"/>
      <c r="M86" s="406"/>
      <c r="N86" s="406"/>
      <c r="O86" s="406"/>
      <c r="P86" s="406"/>
      <c r="Q86" s="406"/>
      <c r="R86" s="406"/>
      <c r="S86" s="406"/>
      <c r="T86" s="406"/>
      <c r="U86" s="406"/>
      <c r="V86" s="406"/>
      <c r="W86" s="406"/>
      <c r="X86" s="406"/>
      <c r="Y86" s="406"/>
      <c r="Z86" s="406"/>
    </row>
    <row r="87" spans="1:26" ht="19.5" customHeight="1">
      <c r="A87" s="456">
        <v>87</v>
      </c>
      <c r="B87" s="406" t="s">
        <v>661</v>
      </c>
      <c r="C87" s="452"/>
      <c r="D87" s="148">
        <v>31095.82</v>
      </c>
      <c r="E87" s="148">
        <v>12147</v>
      </c>
      <c r="F87" s="40">
        <f>'eoy23'!J406</f>
        <v>37611</v>
      </c>
      <c r="G87" s="163">
        <f t="shared" si="6"/>
        <v>2.0963200790318597</v>
      </c>
      <c r="H87" s="406"/>
      <c r="I87" s="164" t="str">
        <f t="shared" si="7"/>
        <v/>
      </c>
      <c r="J87" s="164"/>
      <c r="K87" s="462">
        <f t="shared" si="8"/>
        <v>0</v>
      </c>
      <c r="L87" s="164"/>
      <c r="M87" s="406"/>
      <c r="N87" s="406"/>
      <c r="O87" s="406"/>
      <c r="P87" s="406"/>
      <c r="Q87" s="406"/>
      <c r="R87" s="406"/>
      <c r="S87" s="406"/>
      <c r="T87" s="406"/>
      <c r="U87" s="406"/>
      <c r="V87" s="406"/>
      <c r="W87" s="406"/>
      <c r="X87" s="406"/>
      <c r="Y87" s="406"/>
      <c r="Z87" s="406"/>
    </row>
    <row r="88" spans="1:26" ht="19.5" customHeight="1">
      <c r="A88" s="456">
        <v>88</v>
      </c>
      <c r="B88" s="406" t="s">
        <v>662</v>
      </c>
      <c r="C88" s="452"/>
      <c r="D88" s="148">
        <v>2673004.36</v>
      </c>
      <c r="E88" s="148">
        <v>2593020</v>
      </c>
      <c r="F88" s="40">
        <f>'eoy23'!J408</f>
        <v>3041337</v>
      </c>
      <c r="G88" s="163">
        <f t="shared" si="6"/>
        <v>0.17289376865585301</v>
      </c>
      <c r="H88" s="406"/>
      <c r="I88" s="164" t="str">
        <f t="shared" si="7"/>
        <v/>
      </c>
      <c r="J88" s="164"/>
      <c r="K88" s="462">
        <f t="shared" si="8"/>
        <v>0</v>
      </c>
      <c r="L88" s="164"/>
      <c r="M88" s="406"/>
      <c r="N88" s="406"/>
      <c r="O88" s="406"/>
      <c r="P88" s="406"/>
      <c r="Q88" s="406"/>
      <c r="R88" s="406"/>
      <c r="S88" s="406"/>
      <c r="T88" s="406"/>
      <c r="U88" s="406"/>
      <c r="V88" s="406"/>
      <c r="W88" s="406"/>
      <c r="X88" s="406"/>
      <c r="Y88" s="406"/>
      <c r="Z88" s="406"/>
    </row>
    <row r="89" spans="1:26" ht="19.5" customHeight="1">
      <c r="A89" s="456">
        <v>89</v>
      </c>
      <c r="B89" s="406" t="s">
        <v>663</v>
      </c>
      <c r="C89" s="452"/>
      <c r="D89" s="148">
        <v>0</v>
      </c>
      <c r="E89" s="148">
        <v>0</v>
      </c>
      <c r="F89" s="40">
        <f>'eoy23'!J409</f>
        <v>0</v>
      </c>
      <c r="G89" s="163">
        <f t="shared" si="6"/>
        <v>0</v>
      </c>
      <c r="H89" s="406"/>
      <c r="I89" s="164" t="str">
        <f t="shared" si="7"/>
        <v/>
      </c>
      <c r="J89" s="164"/>
      <c r="K89" s="462">
        <f t="shared" si="8"/>
        <v>0</v>
      </c>
      <c r="L89" s="164"/>
      <c r="M89" s="406"/>
      <c r="N89" s="406"/>
      <c r="O89" s="406"/>
      <c r="P89" s="406"/>
      <c r="Q89" s="406"/>
      <c r="R89" s="406"/>
      <c r="S89" s="406"/>
      <c r="T89" s="406"/>
      <c r="U89" s="406"/>
      <c r="V89" s="406"/>
      <c r="W89" s="406"/>
      <c r="X89" s="406"/>
      <c r="Y89" s="406"/>
      <c r="Z89" s="406"/>
    </row>
    <row r="90" spans="1:26" ht="19.5" customHeight="1">
      <c r="A90" s="456">
        <v>90</v>
      </c>
      <c r="B90" s="406" t="s">
        <v>664</v>
      </c>
      <c r="C90" s="452"/>
      <c r="D90" s="148">
        <v>0</v>
      </c>
      <c r="E90" s="148">
        <v>0</v>
      </c>
      <c r="F90" s="40">
        <f>'eoy23'!J410</f>
        <v>0</v>
      </c>
      <c r="G90" s="163">
        <f t="shared" si="6"/>
        <v>0</v>
      </c>
      <c r="H90" s="406"/>
      <c r="I90" s="164" t="str">
        <f t="shared" si="7"/>
        <v/>
      </c>
      <c r="J90" s="164"/>
      <c r="K90" s="462">
        <f t="shared" si="8"/>
        <v>0</v>
      </c>
      <c r="L90" s="164"/>
      <c r="M90" s="406"/>
      <c r="N90" s="406"/>
      <c r="O90" s="406"/>
      <c r="P90" s="406"/>
      <c r="Q90" s="406"/>
      <c r="R90" s="406"/>
      <c r="S90" s="406"/>
      <c r="T90" s="406"/>
      <c r="U90" s="406"/>
      <c r="V90" s="406"/>
      <c r="W90" s="406"/>
      <c r="X90" s="406"/>
      <c r="Y90" s="406"/>
      <c r="Z90" s="406"/>
    </row>
    <row r="91" spans="1:26" ht="19.5" customHeight="1">
      <c r="A91" s="456">
        <v>91</v>
      </c>
      <c r="B91" s="406" t="s">
        <v>665</v>
      </c>
      <c r="C91" s="452"/>
      <c r="D91" s="148">
        <v>0</v>
      </c>
      <c r="E91" s="148">
        <v>0</v>
      </c>
      <c r="F91" s="40">
        <f>'eoy23'!J413</f>
        <v>0</v>
      </c>
      <c r="G91" s="163">
        <f t="shared" si="6"/>
        <v>0</v>
      </c>
      <c r="H91" s="406"/>
      <c r="I91" s="164" t="str">
        <f t="shared" si="7"/>
        <v/>
      </c>
      <c r="J91" s="164"/>
      <c r="K91" s="462">
        <f t="shared" si="8"/>
        <v>0</v>
      </c>
      <c r="L91" s="164"/>
      <c r="M91" s="406"/>
      <c r="N91" s="406"/>
      <c r="O91" s="406"/>
      <c r="P91" s="406"/>
      <c r="Q91" s="406"/>
      <c r="R91" s="406"/>
      <c r="S91" s="406"/>
      <c r="T91" s="406"/>
      <c r="U91" s="406"/>
      <c r="V91" s="406"/>
      <c r="W91" s="406"/>
      <c r="X91" s="406"/>
      <c r="Y91" s="406"/>
      <c r="Z91" s="406"/>
    </row>
    <row r="92" spans="1:26" ht="19.5" customHeight="1">
      <c r="A92" s="456">
        <v>92</v>
      </c>
      <c r="B92" s="406" t="s">
        <v>666</v>
      </c>
      <c r="C92" s="452"/>
      <c r="D92" s="148">
        <v>0</v>
      </c>
      <c r="E92" s="148">
        <v>0</v>
      </c>
      <c r="F92" s="40">
        <f>'eoy23'!J414</f>
        <v>0</v>
      </c>
      <c r="G92" s="163">
        <f t="shared" si="6"/>
        <v>0</v>
      </c>
      <c r="H92" s="406"/>
      <c r="I92" s="164" t="str">
        <f t="shared" si="7"/>
        <v/>
      </c>
      <c r="J92" s="164"/>
      <c r="K92" s="462">
        <f t="shared" si="8"/>
        <v>0</v>
      </c>
      <c r="L92" s="164"/>
      <c r="M92" s="406"/>
      <c r="N92" s="406"/>
      <c r="O92" s="406"/>
      <c r="P92" s="406"/>
      <c r="Q92" s="406"/>
      <c r="R92" s="406"/>
      <c r="S92" s="406"/>
      <c r="T92" s="406"/>
      <c r="U92" s="406"/>
      <c r="V92" s="406"/>
      <c r="W92" s="406"/>
      <c r="X92" s="406"/>
      <c r="Y92" s="406"/>
      <c r="Z92" s="406"/>
    </row>
    <row r="93" spans="1:26" ht="19.5" customHeight="1">
      <c r="A93" s="456">
        <v>93</v>
      </c>
      <c r="B93" s="406" t="s">
        <v>667</v>
      </c>
      <c r="C93" s="452"/>
      <c r="D93" s="148">
        <v>0</v>
      </c>
      <c r="E93" s="148">
        <v>0</v>
      </c>
      <c r="F93" s="40">
        <f>'eoy23'!J415</f>
        <v>0</v>
      </c>
      <c r="G93" s="163">
        <f t="shared" si="6"/>
        <v>0</v>
      </c>
      <c r="H93" s="406"/>
      <c r="I93" s="164" t="str">
        <f t="shared" si="7"/>
        <v/>
      </c>
      <c r="J93" s="164"/>
      <c r="K93" s="462">
        <f t="shared" si="8"/>
        <v>0</v>
      </c>
      <c r="L93" s="164"/>
      <c r="M93" s="406"/>
      <c r="N93" s="406"/>
      <c r="O93" s="406"/>
      <c r="P93" s="406"/>
      <c r="Q93" s="406"/>
      <c r="R93" s="406"/>
      <c r="S93" s="406"/>
      <c r="T93" s="406"/>
      <c r="U93" s="406"/>
      <c r="V93" s="406"/>
      <c r="W93" s="406"/>
      <c r="X93" s="406"/>
      <c r="Y93" s="406"/>
      <c r="Z93" s="406"/>
    </row>
    <row r="94" spans="1:26" ht="19.5" customHeight="1">
      <c r="A94" s="456">
        <v>94</v>
      </c>
      <c r="B94" s="406" t="s">
        <v>668</v>
      </c>
      <c r="C94" s="452"/>
      <c r="D94" s="148">
        <v>0</v>
      </c>
      <c r="E94" s="148">
        <v>0</v>
      </c>
      <c r="F94" s="40">
        <f>'eoy23'!J416</f>
        <v>0</v>
      </c>
      <c r="G94" s="163">
        <f t="shared" si="6"/>
        <v>0</v>
      </c>
      <c r="H94" s="406"/>
      <c r="I94" s="164" t="str">
        <f t="shared" si="7"/>
        <v/>
      </c>
      <c r="J94" s="164"/>
      <c r="K94" s="462">
        <f t="shared" si="8"/>
        <v>0</v>
      </c>
      <c r="L94" s="164"/>
      <c r="M94" s="406"/>
      <c r="N94" s="406"/>
      <c r="O94" s="406"/>
      <c r="P94" s="406"/>
      <c r="Q94" s="406"/>
      <c r="R94" s="406"/>
      <c r="S94" s="406"/>
      <c r="T94" s="406"/>
      <c r="U94" s="406"/>
      <c r="V94" s="406"/>
      <c r="W94" s="406"/>
      <c r="X94" s="406"/>
      <c r="Y94" s="406"/>
      <c r="Z94" s="406"/>
    </row>
    <row r="95" spans="1:26" ht="19.5" customHeight="1">
      <c r="A95" s="456">
        <v>95</v>
      </c>
      <c r="B95" s="406" t="s">
        <v>669</v>
      </c>
      <c r="C95" s="452"/>
      <c r="D95" s="148">
        <v>0</v>
      </c>
      <c r="E95" s="148">
        <v>0</v>
      </c>
      <c r="F95" s="40">
        <f>'eoy23'!J417</f>
        <v>0</v>
      </c>
      <c r="G95" s="163">
        <f t="shared" si="6"/>
        <v>0</v>
      </c>
      <c r="H95" s="406"/>
      <c r="I95" s="164" t="str">
        <f t="shared" si="7"/>
        <v/>
      </c>
      <c r="J95" s="164"/>
      <c r="K95" s="462">
        <f t="shared" si="8"/>
        <v>0</v>
      </c>
      <c r="L95" s="164"/>
      <c r="M95" s="406"/>
      <c r="N95" s="406"/>
      <c r="O95" s="406"/>
      <c r="P95" s="406"/>
      <c r="Q95" s="406"/>
      <c r="R95" s="406"/>
      <c r="S95" s="406"/>
      <c r="T95" s="406"/>
      <c r="U95" s="406"/>
      <c r="V95" s="406"/>
      <c r="W95" s="406"/>
      <c r="X95" s="406"/>
      <c r="Y95" s="406"/>
      <c r="Z95" s="406"/>
    </row>
    <row r="96" spans="1:26" ht="19.5" customHeight="1">
      <c r="A96" s="456">
        <v>96</v>
      </c>
      <c r="B96" s="406" t="s">
        <v>670</v>
      </c>
      <c r="C96" s="452"/>
      <c r="D96" s="148">
        <v>0</v>
      </c>
      <c r="E96" s="148">
        <v>0</v>
      </c>
      <c r="F96" s="40">
        <f>'eoy23'!J453</f>
        <v>0</v>
      </c>
      <c r="G96" s="163">
        <f t="shared" si="6"/>
        <v>0</v>
      </c>
      <c r="H96" s="406"/>
      <c r="I96" s="164" t="str">
        <f t="shared" si="7"/>
        <v/>
      </c>
      <c r="J96" s="164"/>
      <c r="K96" s="462">
        <f t="shared" si="8"/>
        <v>0</v>
      </c>
      <c r="L96" s="164"/>
      <c r="M96" s="406"/>
      <c r="N96" s="406"/>
      <c r="O96" s="406"/>
      <c r="P96" s="406"/>
      <c r="Q96" s="406"/>
      <c r="R96" s="406"/>
      <c r="S96" s="406"/>
      <c r="T96" s="406"/>
      <c r="U96" s="406"/>
      <c r="V96" s="406"/>
      <c r="W96" s="406"/>
      <c r="X96" s="406"/>
      <c r="Y96" s="406"/>
      <c r="Z96" s="406"/>
    </row>
    <row r="97" spans="1:26" ht="19.5" customHeight="1">
      <c r="A97" s="456">
        <v>97</v>
      </c>
      <c r="B97" s="406" t="s">
        <v>671</v>
      </c>
      <c r="C97" s="452"/>
      <c r="D97" s="148">
        <v>0</v>
      </c>
      <c r="E97" s="148">
        <v>0</v>
      </c>
      <c r="F97" s="40">
        <f>'eoy23'!J459</f>
        <v>0</v>
      </c>
      <c r="G97" s="163">
        <f t="shared" si="6"/>
        <v>0</v>
      </c>
      <c r="H97" s="406"/>
      <c r="I97" s="164" t="str">
        <f t="shared" si="7"/>
        <v/>
      </c>
      <c r="J97" s="164"/>
      <c r="K97" s="462">
        <f t="shared" si="8"/>
        <v>0</v>
      </c>
      <c r="L97" s="164"/>
      <c r="M97" s="406"/>
      <c r="N97" s="406"/>
      <c r="O97" s="406"/>
      <c r="P97" s="406"/>
      <c r="Q97" s="406"/>
      <c r="R97" s="406"/>
      <c r="S97" s="406"/>
      <c r="T97" s="406"/>
      <c r="U97" s="406"/>
      <c r="V97" s="406"/>
      <c r="W97" s="406"/>
      <c r="X97" s="406"/>
      <c r="Y97" s="406"/>
      <c r="Z97" s="406"/>
    </row>
    <row r="98" spans="1:26" ht="19.5" customHeight="1">
      <c r="A98" s="456">
        <v>98</v>
      </c>
      <c r="B98" s="406" t="s">
        <v>672</v>
      </c>
      <c r="C98" s="452"/>
      <c r="D98" s="148">
        <v>0</v>
      </c>
      <c r="E98" s="148">
        <v>0</v>
      </c>
      <c r="F98" s="40">
        <f>'eoy23'!J460</f>
        <v>0</v>
      </c>
      <c r="G98" s="163">
        <f t="shared" si="6"/>
        <v>0</v>
      </c>
      <c r="H98" s="406"/>
      <c r="I98" s="164" t="str">
        <f t="shared" si="7"/>
        <v/>
      </c>
      <c r="J98" s="164"/>
      <c r="K98" s="462">
        <f t="shared" si="8"/>
        <v>0</v>
      </c>
      <c r="L98" s="164"/>
      <c r="M98" s="406"/>
      <c r="N98" s="406"/>
      <c r="O98" s="406"/>
      <c r="P98" s="406"/>
      <c r="Q98" s="406"/>
      <c r="R98" s="406"/>
      <c r="S98" s="406"/>
      <c r="T98" s="406"/>
      <c r="U98" s="406"/>
      <c r="V98" s="406"/>
      <c r="W98" s="406"/>
      <c r="X98" s="406"/>
      <c r="Y98" s="406"/>
      <c r="Z98" s="406"/>
    </row>
    <row r="99" spans="1:26" ht="19.5" customHeight="1">
      <c r="A99" s="456">
        <v>99</v>
      </c>
      <c r="B99" s="406" t="s">
        <v>673</v>
      </c>
      <c r="C99" s="452"/>
      <c r="D99" s="148">
        <v>0</v>
      </c>
      <c r="E99" s="148">
        <v>0</v>
      </c>
      <c r="F99" s="40">
        <f>'eoy23'!J461</f>
        <v>0</v>
      </c>
      <c r="G99" s="163">
        <f t="shared" si="6"/>
        <v>0</v>
      </c>
      <c r="H99" s="406"/>
      <c r="I99" s="164" t="str">
        <f t="shared" si="7"/>
        <v/>
      </c>
      <c r="J99" s="164"/>
      <c r="K99" s="462">
        <f t="shared" si="8"/>
        <v>0</v>
      </c>
      <c r="L99" s="164"/>
      <c r="M99" s="406"/>
      <c r="N99" s="406"/>
      <c r="O99" s="406"/>
      <c r="P99" s="406"/>
      <c r="Q99" s="406"/>
      <c r="R99" s="406"/>
      <c r="S99" s="406"/>
      <c r="T99" s="406"/>
      <c r="U99" s="406"/>
      <c r="V99" s="406"/>
      <c r="W99" s="406"/>
      <c r="X99" s="406"/>
      <c r="Y99" s="406"/>
      <c r="Z99" s="406"/>
    </row>
    <row r="100" spans="1:26" ht="19.5" customHeight="1">
      <c r="A100" s="456">
        <v>100</v>
      </c>
      <c r="B100" s="406" t="s">
        <v>674</v>
      </c>
      <c r="C100" s="452"/>
      <c r="D100" s="148">
        <v>0</v>
      </c>
      <c r="E100" s="148">
        <v>0</v>
      </c>
      <c r="F100" s="40">
        <f>'eoy23'!J464</f>
        <v>0</v>
      </c>
      <c r="G100" s="163">
        <f t="shared" si="6"/>
        <v>0</v>
      </c>
      <c r="H100" s="406"/>
      <c r="I100" s="164" t="str">
        <f t="shared" si="7"/>
        <v/>
      </c>
      <c r="J100" s="164"/>
      <c r="K100" s="462">
        <f t="shared" si="8"/>
        <v>0</v>
      </c>
      <c r="L100" s="164"/>
      <c r="M100" s="406"/>
      <c r="N100" s="406"/>
      <c r="O100" s="406"/>
      <c r="P100" s="406"/>
      <c r="Q100" s="406"/>
      <c r="R100" s="406"/>
      <c r="S100" s="406"/>
      <c r="T100" s="406"/>
      <c r="U100" s="406"/>
      <c r="V100" s="406"/>
      <c r="W100" s="406"/>
      <c r="X100" s="406"/>
      <c r="Y100" s="406"/>
      <c r="Z100" s="406"/>
    </row>
    <row r="101" spans="1:26" ht="19.5" customHeight="1">
      <c r="A101" s="456">
        <v>101</v>
      </c>
      <c r="B101" s="406" t="s">
        <v>675</v>
      </c>
      <c r="C101" s="452"/>
      <c r="D101" s="148">
        <v>0</v>
      </c>
      <c r="E101" s="148">
        <v>0</v>
      </c>
      <c r="F101" s="40">
        <f>'eoy23'!J465</f>
        <v>0</v>
      </c>
      <c r="G101" s="163">
        <f t="shared" si="6"/>
        <v>0</v>
      </c>
      <c r="H101" s="406"/>
      <c r="I101" s="164" t="str">
        <f t="shared" si="7"/>
        <v/>
      </c>
      <c r="J101" s="164"/>
      <c r="K101" s="462">
        <f t="shared" si="8"/>
        <v>0</v>
      </c>
      <c r="L101" s="164"/>
      <c r="M101" s="406"/>
      <c r="N101" s="406"/>
      <c r="O101" s="406"/>
      <c r="P101" s="406"/>
      <c r="Q101" s="406"/>
      <c r="R101" s="406"/>
      <c r="S101" s="406"/>
      <c r="T101" s="406"/>
      <c r="U101" s="406"/>
      <c r="V101" s="406"/>
      <c r="W101" s="406"/>
      <c r="X101" s="406"/>
      <c r="Y101" s="406"/>
      <c r="Z101" s="406"/>
    </row>
    <row r="102" spans="1:26" ht="19.5" customHeight="1">
      <c r="A102" s="456">
        <v>102</v>
      </c>
      <c r="B102" s="406" t="s">
        <v>676</v>
      </c>
      <c r="C102" s="452"/>
      <c r="D102" s="148">
        <v>0</v>
      </c>
      <c r="E102" s="148">
        <v>0</v>
      </c>
      <c r="F102" s="40">
        <f>'eoy23'!J466</f>
        <v>0</v>
      </c>
      <c r="G102" s="163">
        <f t="shared" si="6"/>
        <v>0</v>
      </c>
      <c r="H102" s="406"/>
      <c r="I102" s="164" t="str">
        <f t="shared" si="7"/>
        <v/>
      </c>
      <c r="J102" s="164"/>
      <c r="K102" s="462">
        <f t="shared" si="8"/>
        <v>0</v>
      </c>
      <c r="L102" s="164"/>
      <c r="M102" s="406"/>
      <c r="N102" s="406"/>
      <c r="O102" s="406"/>
      <c r="P102" s="406"/>
      <c r="Q102" s="406"/>
      <c r="R102" s="406"/>
      <c r="S102" s="406"/>
      <c r="T102" s="406"/>
      <c r="U102" s="406"/>
      <c r="V102" s="406"/>
      <c r="W102" s="406"/>
      <c r="X102" s="406"/>
      <c r="Y102" s="406"/>
      <c r="Z102" s="406"/>
    </row>
    <row r="103" spans="1:26" ht="19.5" customHeight="1">
      <c r="A103" s="456">
        <v>103</v>
      </c>
      <c r="B103" s="406" t="s">
        <v>677</v>
      </c>
      <c r="C103" s="452"/>
      <c r="D103" s="148">
        <v>0</v>
      </c>
      <c r="E103" s="148">
        <v>0</v>
      </c>
      <c r="F103" s="40">
        <f>'eoy23'!J467</f>
        <v>0</v>
      </c>
      <c r="G103" s="163">
        <f t="shared" si="6"/>
        <v>0</v>
      </c>
      <c r="H103" s="406"/>
      <c r="I103" s="164" t="str">
        <f t="shared" si="7"/>
        <v/>
      </c>
      <c r="J103" s="164"/>
      <c r="K103" s="462">
        <f t="shared" si="8"/>
        <v>0</v>
      </c>
      <c r="L103" s="164"/>
      <c r="M103" s="406"/>
      <c r="N103" s="406"/>
      <c r="O103" s="406"/>
      <c r="P103" s="406"/>
      <c r="Q103" s="406"/>
      <c r="R103" s="406"/>
      <c r="S103" s="406"/>
      <c r="T103" s="406"/>
      <c r="U103" s="406"/>
      <c r="V103" s="406"/>
      <c r="W103" s="406"/>
      <c r="X103" s="406"/>
      <c r="Y103" s="406"/>
      <c r="Z103" s="406"/>
    </row>
    <row r="104" spans="1:26" ht="19.5" customHeight="1">
      <c r="A104" s="456">
        <v>104</v>
      </c>
      <c r="B104" s="406" t="s">
        <v>678</v>
      </c>
      <c r="C104" s="452"/>
      <c r="D104" s="356">
        <v>0</v>
      </c>
      <c r="E104" s="148">
        <v>0</v>
      </c>
      <c r="F104" s="40">
        <f>'eoy23'!J468</f>
        <v>0</v>
      </c>
      <c r="G104" s="163">
        <f t="shared" si="6"/>
        <v>0</v>
      </c>
      <c r="H104" s="406"/>
      <c r="I104" s="164" t="str">
        <f t="shared" si="7"/>
        <v/>
      </c>
      <c r="J104" s="164"/>
      <c r="K104" s="462"/>
      <c r="L104" s="164"/>
      <c r="M104" s="406"/>
      <c r="N104" s="406"/>
      <c r="O104" s="406"/>
      <c r="P104" s="406"/>
      <c r="Q104" s="406"/>
      <c r="R104" s="406"/>
      <c r="S104" s="406"/>
      <c r="T104" s="406"/>
      <c r="U104" s="406"/>
      <c r="V104" s="406"/>
      <c r="W104" s="406"/>
      <c r="X104" s="406"/>
      <c r="Y104" s="406"/>
      <c r="Z104" s="406"/>
    </row>
    <row r="105" spans="1:26" ht="19.5" customHeight="1">
      <c r="A105" s="456">
        <v>105</v>
      </c>
      <c r="B105" s="406" t="s">
        <v>679</v>
      </c>
      <c r="C105" s="452"/>
      <c r="D105" s="148">
        <v>0</v>
      </c>
      <c r="E105" s="148">
        <v>0</v>
      </c>
      <c r="F105" s="40">
        <f>'eoy23'!J469</f>
        <v>0</v>
      </c>
      <c r="G105" s="163">
        <f t="shared" si="6"/>
        <v>0</v>
      </c>
      <c r="H105" s="406"/>
      <c r="I105" s="164" t="str">
        <f t="shared" si="7"/>
        <v/>
      </c>
      <c r="J105" s="164"/>
      <c r="K105" s="462">
        <f t="shared" ref="K105:K108" si="9">IF(I105="Please Review",1,0)</f>
        <v>0</v>
      </c>
      <c r="L105" s="164"/>
      <c r="M105" s="406"/>
      <c r="N105" s="406"/>
      <c r="O105" s="406"/>
      <c r="P105" s="406"/>
      <c r="Q105" s="406"/>
      <c r="R105" s="406"/>
      <c r="S105" s="406"/>
      <c r="T105" s="406"/>
      <c r="U105" s="406"/>
      <c r="V105" s="406"/>
      <c r="W105" s="406"/>
      <c r="X105" s="406"/>
      <c r="Y105" s="406"/>
      <c r="Z105" s="406"/>
    </row>
    <row r="106" spans="1:26" ht="19.5" customHeight="1">
      <c r="A106" s="456">
        <v>106</v>
      </c>
      <c r="B106" s="406" t="s">
        <v>680</v>
      </c>
      <c r="C106" s="452"/>
      <c r="D106" s="148">
        <v>199554.14</v>
      </c>
      <c r="E106" s="148">
        <v>249557</v>
      </c>
      <c r="F106" s="40">
        <f>'eoy23'!J470</f>
        <v>118194</v>
      </c>
      <c r="G106" s="163">
        <f t="shared" si="6"/>
        <v>-0.52638475378370475</v>
      </c>
      <c r="H106" s="406"/>
      <c r="I106" s="164" t="str">
        <f t="shared" si="7"/>
        <v/>
      </c>
      <c r="J106" s="164" t="s">
        <v>642</v>
      </c>
      <c r="K106" s="462">
        <f t="shared" si="9"/>
        <v>0</v>
      </c>
      <c r="L106" s="164"/>
      <c r="M106" s="406"/>
      <c r="N106" s="406"/>
      <c r="O106" s="406"/>
      <c r="P106" s="406"/>
      <c r="Q106" s="406"/>
      <c r="R106" s="406"/>
      <c r="S106" s="406"/>
      <c r="T106" s="406"/>
      <c r="U106" s="406"/>
      <c r="V106" s="406"/>
      <c r="W106" s="406"/>
      <c r="X106" s="406"/>
      <c r="Y106" s="406"/>
      <c r="Z106" s="406"/>
    </row>
    <row r="107" spans="1:26" ht="19.5" customHeight="1">
      <c r="A107" s="456">
        <v>107</v>
      </c>
      <c r="B107" s="406" t="s">
        <v>681</v>
      </c>
      <c r="C107" s="452"/>
      <c r="D107" s="148">
        <v>135822.96</v>
      </c>
      <c r="E107" s="148">
        <v>147676</v>
      </c>
      <c r="F107" s="40">
        <f>'eoy23'!J471</f>
        <v>186554</v>
      </c>
      <c r="G107" s="163">
        <f t="shared" si="6"/>
        <v>0.26326552723529889</v>
      </c>
      <c r="H107" s="406"/>
      <c r="I107" s="164" t="str">
        <f t="shared" si="7"/>
        <v/>
      </c>
      <c r="J107" s="164"/>
      <c r="K107" s="462">
        <f t="shared" si="9"/>
        <v>0</v>
      </c>
      <c r="L107" s="164"/>
      <c r="M107" s="406"/>
      <c r="N107" s="406"/>
      <c r="O107" s="406"/>
      <c r="P107" s="406"/>
      <c r="Q107" s="406"/>
      <c r="R107" s="406"/>
      <c r="S107" s="406"/>
      <c r="T107" s="406"/>
      <c r="U107" s="406"/>
      <c r="V107" s="406"/>
      <c r="W107" s="406"/>
      <c r="X107" s="406"/>
      <c r="Y107" s="406"/>
      <c r="Z107" s="406"/>
    </row>
    <row r="108" spans="1:26" ht="19.5" customHeight="1">
      <c r="A108" s="456">
        <v>108</v>
      </c>
      <c r="B108" s="406" t="s">
        <v>682</v>
      </c>
      <c r="C108" s="452"/>
      <c r="D108" s="148">
        <v>20628569.929000005</v>
      </c>
      <c r="E108" s="148">
        <v>21649287.620000001</v>
      </c>
      <c r="F108" s="40">
        <f ca="1">'eoy23'!J473</f>
        <v>22320736</v>
      </c>
      <c r="G108" s="163">
        <f t="shared" ca="1" si="6"/>
        <v>3.1014802509238357E-2</v>
      </c>
      <c r="H108" s="406"/>
      <c r="I108" s="164" t="str">
        <f t="shared" ca="1" si="7"/>
        <v/>
      </c>
      <c r="J108" s="164"/>
      <c r="K108" s="462">
        <f t="shared" ca="1" si="9"/>
        <v>0</v>
      </c>
      <c r="L108" s="164"/>
      <c r="M108" s="406"/>
      <c r="N108" s="406"/>
      <c r="O108" s="406"/>
      <c r="P108" s="406"/>
      <c r="Q108" s="406"/>
      <c r="R108" s="406"/>
      <c r="S108" s="406"/>
      <c r="T108" s="406"/>
      <c r="U108" s="406"/>
      <c r="V108" s="406"/>
      <c r="W108" s="406"/>
      <c r="X108" s="406"/>
      <c r="Y108" s="406"/>
      <c r="Z108" s="406"/>
    </row>
    <row r="109" spans="1:26" ht="19.5" customHeight="1">
      <c r="A109" s="456"/>
      <c r="B109" s="406"/>
      <c r="C109" s="452"/>
      <c r="D109" s="406"/>
      <c r="E109" s="406"/>
      <c r="F109" s="406"/>
      <c r="G109" s="464"/>
      <c r="H109" s="406"/>
      <c r="I109" s="406"/>
      <c r="J109" s="406"/>
      <c r="K109" s="406"/>
      <c r="L109" s="406"/>
      <c r="M109" s="406"/>
      <c r="N109" s="406"/>
      <c r="O109" s="406"/>
      <c r="P109" s="406"/>
      <c r="Q109" s="406"/>
      <c r="R109" s="406"/>
      <c r="S109" s="406"/>
      <c r="T109" s="406"/>
      <c r="U109" s="406"/>
      <c r="V109" s="406"/>
      <c r="W109" s="406"/>
      <c r="X109" s="406"/>
      <c r="Y109" s="406"/>
      <c r="Z109" s="406"/>
    </row>
    <row r="110" spans="1:26" ht="19.5" customHeight="1">
      <c r="A110" s="456"/>
      <c r="B110" s="405" t="s">
        <v>683</v>
      </c>
      <c r="C110" s="452"/>
      <c r="D110" s="406"/>
      <c r="E110" s="406"/>
      <c r="F110" s="406"/>
      <c r="G110" s="464"/>
      <c r="H110" s="406"/>
      <c r="I110" s="406"/>
      <c r="J110" s="406"/>
      <c r="K110" s="406"/>
      <c r="L110" s="406"/>
      <c r="M110" s="406"/>
      <c r="N110" s="406"/>
      <c r="O110" s="406"/>
      <c r="P110" s="406"/>
      <c r="Q110" s="406"/>
      <c r="R110" s="406"/>
      <c r="S110" s="406"/>
      <c r="T110" s="406"/>
      <c r="U110" s="406"/>
      <c r="V110" s="406"/>
      <c r="W110" s="406"/>
      <c r="X110" s="406"/>
      <c r="Y110" s="406"/>
      <c r="Z110" s="406"/>
    </row>
    <row r="111" spans="1:26" ht="19.5" customHeight="1">
      <c r="A111" s="456"/>
      <c r="B111" s="406"/>
      <c r="C111" s="452"/>
      <c r="D111" s="406"/>
      <c r="E111" s="406"/>
      <c r="F111" s="406"/>
      <c r="G111" s="464"/>
      <c r="H111" s="406"/>
      <c r="I111" s="406"/>
      <c r="J111" s="406"/>
      <c r="K111" s="406"/>
      <c r="L111" s="406"/>
      <c r="M111" s="406"/>
      <c r="N111" s="406"/>
      <c r="O111" s="406"/>
      <c r="P111" s="406"/>
      <c r="Q111" s="406"/>
      <c r="R111" s="406"/>
      <c r="S111" s="406"/>
      <c r="T111" s="406"/>
      <c r="U111" s="406"/>
      <c r="V111" s="406"/>
      <c r="W111" s="406"/>
      <c r="X111" s="406"/>
      <c r="Y111" s="406"/>
      <c r="Z111" s="406"/>
    </row>
    <row r="112" spans="1:26" ht="63" customHeight="1">
      <c r="A112" s="456"/>
      <c r="B112" s="460" t="s">
        <v>684</v>
      </c>
      <c r="C112" s="463"/>
      <c r="D112" s="160" t="s">
        <v>634</v>
      </c>
      <c r="E112" s="160" t="s">
        <v>635</v>
      </c>
      <c r="F112" s="160" t="s">
        <v>636</v>
      </c>
      <c r="G112" s="161" t="s">
        <v>637</v>
      </c>
      <c r="H112" s="406"/>
      <c r="I112" s="162" t="s">
        <v>638</v>
      </c>
      <c r="J112" s="162" t="s">
        <v>639</v>
      </c>
      <c r="K112" s="406"/>
      <c r="L112" s="162" t="s">
        <v>640</v>
      </c>
      <c r="M112" s="406"/>
      <c r="N112" s="406"/>
      <c r="O112" s="406"/>
      <c r="P112" s="406"/>
      <c r="Q112" s="406"/>
      <c r="R112" s="406"/>
      <c r="S112" s="406"/>
      <c r="T112" s="406"/>
      <c r="U112" s="406"/>
      <c r="V112" s="406"/>
      <c r="W112" s="406"/>
      <c r="X112" s="406"/>
      <c r="Y112" s="406"/>
      <c r="Z112" s="406"/>
    </row>
    <row r="113" spans="1:26" ht="19.5" customHeight="1">
      <c r="A113" s="456">
        <v>113</v>
      </c>
      <c r="B113" s="406" t="s">
        <v>685</v>
      </c>
      <c r="C113" s="452"/>
      <c r="D113" s="148">
        <v>158954</v>
      </c>
      <c r="E113" s="148">
        <v>84900</v>
      </c>
      <c r="F113" s="40">
        <f>'eoy23'!J499</f>
        <v>70000</v>
      </c>
      <c r="G113" s="163">
        <f t="shared" ref="G113:G135" si="10">IF(E113&gt;0,(F113-E113)/E113,IF(F113&gt;0,1,0))</f>
        <v>-0.17550058892815076</v>
      </c>
      <c r="H113" s="406"/>
      <c r="I113" s="164" t="str">
        <f t="shared" ref="I113:I135" si="11">IF(J113="OK","",IF(AND(ABS(G113)&gt;0.25,ABS(F113-E113)&gt;100000),"Please Review",""))</f>
        <v/>
      </c>
      <c r="J113" s="164"/>
      <c r="K113" s="462">
        <f t="shared" ref="K113:K129" si="12">IF(I113="Please Review",1,0)</f>
        <v>0</v>
      </c>
      <c r="L113" s="164"/>
      <c r="M113" s="406"/>
      <c r="N113" s="406"/>
      <c r="O113" s="406"/>
      <c r="P113" s="406"/>
      <c r="Q113" s="406"/>
      <c r="R113" s="406"/>
      <c r="S113" s="406"/>
      <c r="T113" s="406"/>
      <c r="U113" s="406"/>
      <c r="V113" s="406"/>
      <c r="W113" s="406"/>
      <c r="X113" s="406"/>
      <c r="Y113" s="406"/>
      <c r="Z113" s="406"/>
    </row>
    <row r="114" spans="1:26" ht="19.5" customHeight="1">
      <c r="A114" s="456">
        <v>114</v>
      </c>
      <c r="B114" s="406" t="s">
        <v>686</v>
      </c>
      <c r="C114" s="452"/>
      <c r="D114" s="148">
        <v>497800</v>
      </c>
      <c r="E114" s="148">
        <v>550637</v>
      </c>
      <c r="F114" s="40">
        <f>'eoy23'!J502</f>
        <v>604164</v>
      </c>
      <c r="G114" s="163">
        <f t="shared" si="10"/>
        <v>9.7209232216505612E-2</v>
      </c>
      <c r="H114" s="406"/>
      <c r="I114" s="164" t="str">
        <f t="shared" si="11"/>
        <v/>
      </c>
      <c r="J114" s="164" t="s">
        <v>642</v>
      </c>
      <c r="K114" s="462">
        <f t="shared" si="12"/>
        <v>0</v>
      </c>
      <c r="L114" s="164" t="s">
        <v>687</v>
      </c>
      <c r="M114" s="406"/>
      <c r="N114" s="406"/>
      <c r="O114" s="406"/>
      <c r="P114" s="406"/>
      <c r="Q114" s="406"/>
      <c r="R114" s="406"/>
      <c r="S114" s="406"/>
      <c r="T114" s="406"/>
      <c r="U114" s="406"/>
      <c r="V114" s="406"/>
      <c r="W114" s="406"/>
      <c r="X114" s="406"/>
      <c r="Y114" s="406"/>
      <c r="Z114" s="406"/>
    </row>
    <row r="115" spans="1:26" ht="19.5" customHeight="1">
      <c r="A115" s="456">
        <v>115</v>
      </c>
      <c r="B115" s="406" t="s">
        <v>688</v>
      </c>
      <c r="C115" s="452"/>
      <c r="D115" s="148">
        <v>0</v>
      </c>
      <c r="E115" s="148">
        <v>0</v>
      </c>
      <c r="F115" s="40">
        <f>'eoy23'!J508</f>
        <v>0</v>
      </c>
      <c r="G115" s="163">
        <f t="shared" si="10"/>
        <v>0</v>
      </c>
      <c r="H115" s="406"/>
      <c r="I115" s="164" t="str">
        <f t="shared" si="11"/>
        <v/>
      </c>
      <c r="J115" s="164"/>
      <c r="K115" s="462">
        <f t="shared" si="12"/>
        <v>0</v>
      </c>
      <c r="L115" s="164"/>
      <c r="M115" s="406"/>
      <c r="N115" s="406"/>
      <c r="O115" s="406"/>
      <c r="P115" s="406"/>
      <c r="Q115" s="406"/>
      <c r="R115" s="406"/>
      <c r="S115" s="406"/>
      <c r="T115" s="406"/>
      <c r="U115" s="406"/>
      <c r="V115" s="406"/>
      <c r="W115" s="406"/>
      <c r="X115" s="406"/>
      <c r="Y115" s="406"/>
      <c r="Z115" s="406"/>
    </row>
    <row r="116" spans="1:26" ht="19.5" customHeight="1">
      <c r="A116" s="456">
        <v>116</v>
      </c>
      <c r="B116" s="406" t="s">
        <v>689</v>
      </c>
      <c r="C116" s="452"/>
      <c r="D116" s="148">
        <v>219693</v>
      </c>
      <c r="E116" s="148">
        <v>237204</v>
      </c>
      <c r="F116" s="40">
        <f>'eoy23'!J509</f>
        <v>245535</v>
      </c>
      <c r="G116" s="163">
        <f t="shared" si="10"/>
        <v>3.512166742550716E-2</v>
      </c>
      <c r="H116" s="406"/>
      <c r="I116" s="164" t="str">
        <f t="shared" si="11"/>
        <v/>
      </c>
      <c r="J116" s="164" t="s">
        <v>642</v>
      </c>
      <c r="K116" s="462">
        <f t="shared" si="12"/>
        <v>0</v>
      </c>
      <c r="L116" s="164" t="s">
        <v>687</v>
      </c>
      <c r="M116" s="406"/>
      <c r="N116" s="406"/>
      <c r="O116" s="406"/>
      <c r="P116" s="406"/>
      <c r="Q116" s="406"/>
      <c r="R116" s="406"/>
      <c r="S116" s="406"/>
      <c r="T116" s="406"/>
      <c r="U116" s="406"/>
      <c r="V116" s="406"/>
      <c r="W116" s="406"/>
      <c r="X116" s="406"/>
      <c r="Y116" s="406"/>
      <c r="Z116" s="406"/>
    </row>
    <row r="117" spans="1:26" ht="19.5" customHeight="1">
      <c r="A117" s="456">
        <v>117</v>
      </c>
      <c r="B117" s="406" t="s">
        <v>690</v>
      </c>
      <c r="C117" s="452"/>
      <c r="D117" s="148">
        <v>1022352</v>
      </c>
      <c r="E117" s="148">
        <v>1098777</v>
      </c>
      <c r="F117" s="40">
        <f>'eoy23'!J510</f>
        <v>1217758</v>
      </c>
      <c r="G117" s="163">
        <f t="shared" si="10"/>
        <v>0.10828493861811814</v>
      </c>
      <c r="H117" s="406"/>
      <c r="I117" s="164" t="str">
        <f t="shared" si="11"/>
        <v/>
      </c>
      <c r="J117" s="164" t="s">
        <v>642</v>
      </c>
      <c r="K117" s="462">
        <f t="shared" si="12"/>
        <v>0</v>
      </c>
      <c r="L117" s="164" t="s">
        <v>687</v>
      </c>
      <c r="M117" s="406"/>
      <c r="N117" s="406"/>
      <c r="O117" s="406"/>
      <c r="P117" s="406"/>
      <c r="Q117" s="406"/>
      <c r="R117" s="406"/>
      <c r="S117" s="406"/>
      <c r="T117" s="406"/>
      <c r="U117" s="406"/>
      <c r="V117" s="406"/>
      <c r="W117" s="406"/>
      <c r="X117" s="406"/>
      <c r="Y117" s="406"/>
      <c r="Z117" s="406"/>
    </row>
    <row r="118" spans="1:26" ht="19.5" customHeight="1">
      <c r="A118" s="456">
        <v>118</v>
      </c>
      <c r="B118" s="406" t="s">
        <v>691</v>
      </c>
      <c r="C118" s="452"/>
      <c r="D118" s="148">
        <v>175033</v>
      </c>
      <c r="E118" s="148">
        <v>177941</v>
      </c>
      <c r="F118" s="40">
        <f>'eoy23'!J511</f>
        <v>153163</v>
      </c>
      <c r="G118" s="163">
        <f t="shared" si="10"/>
        <v>-0.13924840256039922</v>
      </c>
      <c r="H118" s="406"/>
      <c r="I118" s="164" t="str">
        <f t="shared" si="11"/>
        <v/>
      </c>
      <c r="J118" s="164" t="s">
        <v>642</v>
      </c>
      <c r="K118" s="462">
        <f t="shared" si="12"/>
        <v>0</v>
      </c>
      <c r="L118" s="164" t="s">
        <v>687</v>
      </c>
      <c r="M118" s="406"/>
      <c r="N118" s="406"/>
      <c r="O118" s="406"/>
      <c r="P118" s="406"/>
      <c r="Q118" s="406"/>
      <c r="R118" s="406"/>
      <c r="S118" s="406"/>
      <c r="T118" s="406"/>
      <c r="U118" s="406"/>
      <c r="V118" s="406"/>
      <c r="W118" s="406"/>
      <c r="X118" s="406"/>
      <c r="Y118" s="406"/>
      <c r="Z118" s="406"/>
    </row>
    <row r="119" spans="1:26" ht="19.5" customHeight="1">
      <c r="A119" s="456">
        <v>119</v>
      </c>
      <c r="B119" s="406" t="s">
        <v>692</v>
      </c>
      <c r="C119" s="452"/>
      <c r="D119" s="148">
        <v>0</v>
      </c>
      <c r="E119" s="148">
        <v>0</v>
      </c>
      <c r="F119" s="40">
        <f>'eoy23'!J514</f>
        <v>0</v>
      </c>
      <c r="G119" s="163">
        <f t="shared" si="10"/>
        <v>0</v>
      </c>
      <c r="H119" s="406"/>
      <c r="I119" s="164" t="str">
        <f t="shared" si="11"/>
        <v/>
      </c>
      <c r="J119" s="164"/>
      <c r="K119" s="462">
        <f t="shared" si="12"/>
        <v>0</v>
      </c>
      <c r="L119" s="164"/>
      <c r="M119" s="406"/>
      <c r="N119" s="406"/>
      <c r="O119" s="406"/>
      <c r="P119" s="406"/>
      <c r="Q119" s="406"/>
      <c r="R119" s="406"/>
      <c r="S119" s="406"/>
      <c r="T119" s="406"/>
      <c r="U119" s="406"/>
      <c r="V119" s="406"/>
      <c r="W119" s="406"/>
      <c r="X119" s="406"/>
      <c r="Y119" s="406"/>
      <c r="Z119" s="406"/>
    </row>
    <row r="120" spans="1:26" ht="19.5" customHeight="1">
      <c r="A120" s="456">
        <v>120</v>
      </c>
      <c r="B120" s="406" t="s">
        <v>693</v>
      </c>
      <c r="C120" s="452"/>
      <c r="D120" s="148">
        <v>0</v>
      </c>
      <c r="E120" s="148">
        <v>0</v>
      </c>
      <c r="F120" s="40">
        <f>'eoy23'!J515</f>
        <v>0</v>
      </c>
      <c r="G120" s="163">
        <f t="shared" si="10"/>
        <v>0</v>
      </c>
      <c r="H120" s="406"/>
      <c r="I120" s="164" t="str">
        <f t="shared" si="11"/>
        <v/>
      </c>
      <c r="J120" s="164"/>
      <c r="K120" s="462">
        <f t="shared" si="12"/>
        <v>0</v>
      </c>
      <c r="L120" s="164"/>
      <c r="M120" s="406"/>
      <c r="N120" s="406"/>
      <c r="O120" s="406"/>
      <c r="P120" s="406"/>
      <c r="Q120" s="406"/>
      <c r="R120" s="406"/>
      <c r="S120" s="406"/>
      <c r="T120" s="406"/>
      <c r="U120" s="406"/>
      <c r="V120" s="406"/>
      <c r="W120" s="406"/>
      <c r="X120" s="406"/>
      <c r="Y120" s="406"/>
      <c r="Z120" s="406"/>
    </row>
    <row r="121" spans="1:26" ht="19.5" customHeight="1">
      <c r="A121" s="456">
        <v>121</v>
      </c>
      <c r="B121" s="406" t="s">
        <v>694</v>
      </c>
      <c r="C121" s="452"/>
      <c r="D121" s="148">
        <v>0</v>
      </c>
      <c r="E121" s="148">
        <v>0</v>
      </c>
      <c r="F121" s="40">
        <f>'eoy23'!J516</f>
        <v>0</v>
      </c>
      <c r="G121" s="163">
        <f t="shared" si="10"/>
        <v>0</v>
      </c>
      <c r="H121" s="406"/>
      <c r="I121" s="164" t="str">
        <f t="shared" si="11"/>
        <v/>
      </c>
      <c r="J121" s="164"/>
      <c r="K121" s="462">
        <f t="shared" si="12"/>
        <v>0</v>
      </c>
      <c r="L121" s="164"/>
      <c r="M121" s="406"/>
      <c r="N121" s="406"/>
      <c r="O121" s="406"/>
      <c r="P121" s="406"/>
      <c r="Q121" s="406"/>
      <c r="R121" s="406"/>
      <c r="S121" s="406"/>
      <c r="T121" s="406"/>
      <c r="U121" s="406"/>
      <c r="V121" s="406"/>
      <c r="W121" s="406"/>
      <c r="X121" s="406"/>
      <c r="Y121" s="406"/>
      <c r="Z121" s="406"/>
    </row>
    <row r="122" spans="1:26" ht="19.5" customHeight="1">
      <c r="A122" s="456">
        <v>122</v>
      </c>
      <c r="B122" s="406" t="s">
        <v>695</v>
      </c>
      <c r="C122" s="452"/>
      <c r="D122" s="148">
        <v>0</v>
      </c>
      <c r="E122" s="148">
        <v>0</v>
      </c>
      <c r="F122" s="40">
        <f>'eoy23'!J520</f>
        <v>0</v>
      </c>
      <c r="G122" s="163">
        <f t="shared" si="10"/>
        <v>0</v>
      </c>
      <c r="H122" s="406"/>
      <c r="I122" s="164" t="str">
        <f t="shared" si="11"/>
        <v/>
      </c>
      <c r="J122" s="164"/>
      <c r="K122" s="462">
        <f t="shared" si="12"/>
        <v>0</v>
      </c>
      <c r="L122" s="164"/>
      <c r="M122" s="406"/>
      <c r="N122" s="406"/>
      <c r="O122" s="406"/>
      <c r="P122" s="406"/>
      <c r="Q122" s="406"/>
      <c r="R122" s="406"/>
      <c r="S122" s="406"/>
      <c r="T122" s="406"/>
      <c r="U122" s="406"/>
      <c r="V122" s="406"/>
      <c r="W122" s="406"/>
      <c r="X122" s="406"/>
      <c r="Y122" s="406"/>
      <c r="Z122" s="406"/>
    </row>
    <row r="123" spans="1:26" ht="19.5" customHeight="1">
      <c r="A123" s="456">
        <v>123</v>
      </c>
      <c r="B123" s="406" t="s">
        <v>696</v>
      </c>
      <c r="C123" s="452"/>
      <c r="D123" s="148">
        <v>1555795</v>
      </c>
      <c r="E123" s="148">
        <v>1598096</v>
      </c>
      <c r="F123" s="40">
        <f>'eoy23'!J524</f>
        <v>1643568</v>
      </c>
      <c r="G123" s="163">
        <f t="shared" si="10"/>
        <v>2.845386009351128E-2</v>
      </c>
      <c r="H123" s="406"/>
      <c r="I123" s="164" t="str">
        <f t="shared" si="11"/>
        <v/>
      </c>
      <c r="J123" s="164" t="s">
        <v>642</v>
      </c>
      <c r="K123" s="462">
        <f t="shared" si="12"/>
        <v>0</v>
      </c>
      <c r="L123" s="164" t="s">
        <v>687</v>
      </c>
      <c r="M123" s="406"/>
      <c r="N123" s="406"/>
      <c r="O123" s="406"/>
      <c r="P123" s="406"/>
      <c r="Q123" s="406"/>
      <c r="R123" s="406"/>
      <c r="S123" s="406"/>
      <c r="T123" s="406"/>
      <c r="U123" s="406"/>
      <c r="V123" s="406"/>
      <c r="W123" s="406"/>
      <c r="X123" s="406"/>
      <c r="Y123" s="406"/>
      <c r="Z123" s="406"/>
    </row>
    <row r="124" spans="1:26" ht="19.5" customHeight="1">
      <c r="A124" s="456">
        <v>124</v>
      </c>
      <c r="B124" s="406" t="s">
        <v>697</v>
      </c>
      <c r="C124" s="452"/>
      <c r="D124" s="148">
        <v>1120347</v>
      </c>
      <c r="E124" s="148">
        <v>1069084</v>
      </c>
      <c r="F124" s="40">
        <f>'eoy23'!J525</f>
        <v>1009067</v>
      </c>
      <c r="G124" s="163">
        <f t="shared" si="10"/>
        <v>-5.613871314134343E-2</v>
      </c>
      <c r="H124" s="406"/>
      <c r="I124" s="164" t="str">
        <f t="shared" si="11"/>
        <v/>
      </c>
      <c r="J124" s="164" t="s">
        <v>642</v>
      </c>
      <c r="K124" s="462">
        <f t="shared" si="12"/>
        <v>0</v>
      </c>
      <c r="L124" s="164" t="s">
        <v>687</v>
      </c>
      <c r="M124" s="406"/>
      <c r="N124" s="406"/>
      <c r="O124" s="406"/>
      <c r="P124" s="406"/>
      <c r="Q124" s="406"/>
      <c r="R124" s="406"/>
      <c r="S124" s="406"/>
      <c r="T124" s="406"/>
      <c r="U124" s="406"/>
      <c r="V124" s="406"/>
      <c r="W124" s="406"/>
      <c r="X124" s="406"/>
      <c r="Y124" s="406"/>
      <c r="Z124" s="406"/>
    </row>
    <row r="125" spans="1:26" ht="19.5" customHeight="1">
      <c r="A125" s="456">
        <v>125</v>
      </c>
      <c r="B125" s="406" t="s">
        <v>698</v>
      </c>
      <c r="C125" s="452"/>
      <c r="D125" s="148">
        <v>0</v>
      </c>
      <c r="E125" s="148">
        <v>0</v>
      </c>
      <c r="F125" s="40">
        <f>'eoy23'!J526</f>
        <v>0</v>
      </c>
      <c r="G125" s="163">
        <f t="shared" si="10"/>
        <v>0</v>
      </c>
      <c r="H125" s="406"/>
      <c r="I125" s="164" t="str">
        <f t="shared" si="11"/>
        <v/>
      </c>
      <c r="J125" s="164"/>
      <c r="K125" s="462">
        <f t="shared" si="12"/>
        <v>0</v>
      </c>
      <c r="L125" s="164"/>
      <c r="M125" s="406"/>
      <c r="N125" s="406"/>
      <c r="O125" s="406"/>
      <c r="P125" s="406"/>
      <c r="Q125" s="406"/>
      <c r="R125" s="406"/>
      <c r="S125" s="406"/>
      <c r="T125" s="406"/>
      <c r="U125" s="406"/>
      <c r="V125" s="406"/>
      <c r="W125" s="406"/>
      <c r="X125" s="406"/>
      <c r="Y125" s="406"/>
      <c r="Z125" s="406"/>
    </row>
    <row r="126" spans="1:26" ht="19.5" customHeight="1">
      <c r="A126" s="456">
        <v>126</v>
      </c>
      <c r="B126" s="406" t="s">
        <v>699</v>
      </c>
      <c r="C126" s="452"/>
      <c r="D126" s="148">
        <v>371</v>
      </c>
      <c r="E126" s="148">
        <v>0</v>
      </c>
      <c r="F126" s="40">
        <f>'eoy23'!J528</f>
        <v>0</v>
      </c>
      <c r="G126" s="163">
        <f t="shared" si="10"/>
        <v>0</v>
      </c>
      <c r="H126" s="406"/>
      <c r="I126" s="164" t="str">
        <f t="shared" si="11"/>
        <v/>
      </c>
      <c r="J126" s="164"/>
      <c r="K126" s="462">
        <f t="shared" si="12"/>
        <v>0</v>
      </c>
      <c r="L126" s="164"/>
      <c r="M126" s="406"/>
      <c r="N126" s="406"/>
      <c r="O126" s="406"/>
      <c r="P126" s="406"/>
      <c r="Q126" s="406"/>
      <c r="R126" s="406"/>
      <c r="S126" s="406"/>
      <c r="T126" s="406"/>
      <c r="U126" s="406"/>
      <c r="V126" s="406"/>
      <c r="W126" s="406"/>
      <c r="X126" s="406"/>
      <c r="Y126" s="406"/>
      <c r="Z126" s="406"/>
    </row>
    <row r="127" spans="1:26" ht="19.5" customHeight="1">
      <c r="A127" s="456">
        <v>127</v>
      </c>
      <c r="B127" s="406" t="s">
        <v>700</v>
      </c>
      <c r="C127" s="452"/>
      <c r="D127" s="148">
        <v>469689</v>
      </c>
      <c r="E127" s="148">
        <v>504063</v>
      </c>
      <c r="F127" s="40">
        <f>'eoy23'!J529</f>
        <v>424395</v>
      </c>
      <c r="G127" s="163">
        <f t="shared" si="10"/>
        <v>-0.15805167211241453</v>
      </c>
      <c r="H127" s="406"/>
      <c r="I127" s="164" t="str">
        <f t="shared" si="11"/>
        <v/>
      </c>
      <c r="J127" s="164"/>
      <c r="K127" s="462">
        <f t="shared" si="12"/>
        <v>0</v>
      </c>
      <c r="L127" s="164"/>
      <c r="M127" s="406"/>
      <c r="N127" s="406"/>
      <c r="O127" s="406"/>
      <c r="P127" s="406"/>
      <c r="Q127" s="406"/>
      <c r="R127" s="406"/>
      <c r="S127" s="406"/>
      <c r="T127" s="406"/>
      <c r="U127" s="406"/>
      <c r="V127" s="406"/>
      <c r="W127" s="406"/>
      <c r="X127" s="406"/>
      <c r="Y127" s="406"/>
      <c r="Z127" s="406"/>
    </row>
    <row r="128" spans="1:26" ht="19.5" customHeight="1">
      <c r="A128" s="456">
        <v>128</v>
      </c>
      <c r="B128" s="406" t="s">
        <v>701</v>
      </c>
      <c r="C128" s="452"/>
      <c r="D128" s="148">
        <v>452612</v>
      </c>
      <c r="E128" s="148">
        <v>396097</v>
      </c>
      <c r="F128" s="40">
        <f>'eoy23'!J530</f>
        <v>470573</v>
      </c>
      <c r="G128" s="163">
        <f t="shared" si="10"/>
        <v>0.18802465052752229</v>
      </c>
      <c r="H128" s="406"/>
      <c r="I128" s="164" t="str">
        <f t="shared" si="11"/>
        <v/>
      </c>
      <c r="J128" s="164"/>
      <c r="K128" s="462">
        <f t="shared" si="12"/>
        <v>0</v>
      </c>
      <c r="L128" s="164"/>
      <c r="M128" s="406"/>
      <c r="N128" s="406"/>
      <c r="O128" s="406"/>
      <c r="P128" s="406"/>
      <c r="Q128" s="406"/>
      <c r="R128" s="406"/>
      <c r="S128" s="406"/>
      <c r="T128" s="406"/>
      <c r="U128" s="406"/>
      <c r="V128" s="406"/>
      <c r="W128" s="406"/>
      <c r="X128" s="406"/>
      <c r="Y128" s="406"/>
      <c r="Z128" s="406"/>
    </row>
    <row r="129" spans="1:26" ht="19.5" customHeight="1">
      <c r="A129" s="456">
        <v>129</v>
      </c>
      <c r="B129" s="406" t="s">
        <v>702</v>
      </c>
      <c r="C129" s="452"/>
      <c r="D129" s="148">
        <v>0</v>
      </c>
      <c r="E129" s="148">
        <v>0</v>
      </c>
      <c r="F129" s="40">
        <f>'eoy23'!J531</f>
        <v>0</v>
      </c>
      <c r="G129" s="163">
        <f t="shared" si="10"/>
        <v>0</v>
      </c>
      <c r="H129" s="406"/>
      <c r="I129" s="164" t="str">
        <f t="shared" si="11"/>
        <v/>
      </c>
      <c r="J129" s="164"/>
      <c r="K129" s="462">
        <f t="shared" si="12"/>
        <v>0</v>
      </c>
      <c r="L129" s="164"/>
      <c r="M129" s="406"/>
      <c r="N129" s="406"/>
      <c r="O129" s="406"/>
      <c r="P129" s="406"/>
      <c r="Q129" s="406"/>
      <c r="R129" s="406"/>
      <c r="S129" s="406"/>
      <c r="T129" s="406"/>
      <c r="U129" s="406"/>
      <c r="V129" s="406"/>
      <c r="W129" s="406"/>
      <c r="X129" s="406"/>
      <c r="Y129" s="406"/>
      <c r="Z129" s="406"/>
    </row>
    <row r="130" spans="1:26" ht="19.5" customHeight="1">
      <c r="A130" s="456">
        <v>130</v>
      </c>
      <c r="B130" s="406" t="s">
        <v>703</v>
      </c>
      <c r="C130" s="452"/>
      <c r="D130" s="42">
        <v>0</v>
      </c>
      <c r="E130" s="465">
        <v>0</v>
      </c>
      <c r="F130" s="40">
        <f>'eoy23'!J532</f>
        <v>0</v>
      </c>
      <c r="G130" s="163">
        <f t="shared" si="10"/>
        <v>0</v>
      </c>
      <c r="H130" s="406"/>
      <c r="I130" s="164" t="str">
        <f t="shared" si="11"/>
        <v/>
      </c>
      <c r="J130" s="164"/>
      <c r="K130" s="462"/>
      <c r="L130" s="164"/>
      <c r="M130" s="406"/>
      <c r="N130" s="406"/>
      <c r="O130" s="406"/>
      <c r="P130" s="406"/>
      <c r="Q130" s="406"/>
      <c r="R130" s="406"/>
      <c r="S130" s="406"/>
      <c r="T130" s="406"/>
      <c r="U130" s="406"/>
      <c r="V130" s="406"/>
      <c r="W130" s="406"/>
      <c r="X130" s="406"/>
      <c r="Y130" s="406"/>
      <c r="Z130" s="406"/>
    </row>
    <row r="131" spans="1:26" ht="19.5" customHeight="1">
      <c r="A131" s="456">
        <v>131</v>
      </c>
      <c r="B131" s="406" t="s">
        <v>704</v>
      </c>
      <c r="C131" s="452"/>
      <c r="D131" s="148">
        <v>0</v>
      </c>
      <c r="E131" s="148">
        <v>0</v>
      </c>
      <c r="F131" s="40">
        <f>'eoy23'!J533</f>
        <v>0</v>
      </c>
      <c r="G131" s="163">
        <f t="shared" si="10"/>
        <v>0</v>
      </c>
      <c r="H131" s="406"/>
      <c r="I131" s="164" t="str">
        <f t="shared" si="11"/>
        <v/>
      </c>
      <c r="J131" s="164"/>
      <c r="K131" s="462">
        <f t="shared" ref="K131:K135" si="13">IF(I131="Please Review",1,0)</f>
        <v>0</v>
      </c>
      <c r="L131" s="164"/>
      <c r="M131" s="406"/>
      <c r="N131" s="406"/>
      <c r="O131" s="406"/>
      <c r="P131" s="406"/>
      <c r="Q131" s="406"/>
      <c r="R131" s="406"/>
      <c r="S131" s="406"/>
      <c r="T131" s="406"/>
      <c r="U131" s="406"/>
      <c r="V131" s="406"/>
      <c r="W131" s="406"/>
      <c r="X131" s="406"/>
      <c r="Y131" s="406"/>
      <c r="Z131" s="406"/>
    </row>
    <row r="132" spans="1:26" ht="19.5" customHeight="1">
      <c r="A132" s="456">
        <v>132</v>
      </c>
      <c r="B132" s="406" t="s">
        <v>705</v>
      </c>
      <c r="C132" s="452"/>
      <c r="D132" s="148">
        <v>0</v>
      </c>
      <c r="E132" s="148">
        <v>0</v>
      </c>
      <c r="F132" s="40">
        <f>'eoy23'!J534</f>
        <v>0</v>
      </c>
      <c r="G132" s="163">
        <f t="shared" si="10"/>
        <v>0</v>
      </c>
      <c r="H132" s="406"/>
      <c r="I132" s="164" t="str">
        <f t="shared" si="11"/>
        <v/>
      </c>
      <c r="J132" s="164"/>
      <c r="K132" s="462">
        <f t="shared" si="13"/>
        <v>0</v>
      </c>
      <c r="L132" s="164"/>
      <c r="M132" s="406"/>
      <c r="N132" s="406"/>
      <c r="O132" s="406"/>
      <c r="P132" s="406"/>
      <c r="Q132" s="406"/>
      <c r="R132" s="406"/>
      <c r="S132" s="406"/>
      <c r="T132" s="406"/>
      <c r="U132" s="406"/>
      <c r="V132" s="406"/>
      <c r="W132" s="406"/>
      <c r="X132" s="406"/>
      <c r="Y132" s="406"/>
      <c r="Z132" s="406"/>
    </row>
    <row r="133" spans="1:26" ht="19.5" customHeight="1">
      <c r="A133" s="456">
        <v>133</v>
      </c>
      <c r="B133" s="406" t="s">
        <v>706</v>
      </c>
      <c r="C133" s="452"/>
      <c r="D133" s="148">
        <v>0</v>
      </c>
      <c r="E133" s="148">
        <v>0</v>
      </c>
      <c r="F133" s="40">
        <f>'eoy23'!J535</f>
        <v>0</v>
      </c>
      <c r="G133" s="163">
        <f t="shared" si="10"/>
        <v>0</v>
      </c>
      <c r="H133" s="406"/>
      <c r="I133" s="164" t="str">
        <f t="shared" si="11"/>
        <v/>
      </c>
      <c r="J133" s="164"/>
      <c r="K133" s="462">
        <f t="shared" si="13"/>
        <v>0</v>
      </c>
      <c r="L133" s="164"/>
      <c r="M133" s="406"/>
      <c r="N133" s="406"/>
      <c r="O133" s="406"/>
      <c r="P133" s="406"/>
      <c r="Q133" s="406"/>
      <c r="R133" s="406"/>
      <c r="S133" s="406"/>
      <c r="T133" s="406"/>
      <c r="U133" s="406"/>
      <c r="V133" s="406"/>
      <c r="W133" s="406"/>
      <c r="X133" s="406"/>
      <c r="Y133" s="406"/>
      <c r="Z133" s="406"/>
    </row>
    <row r="134" spans="1:26" ht="19.5" customHeight="1">
      <c r="A134" s="456">
        <v>134</v>
      </c>
      <c r="B134" s="406" t="s">
        <v>707</v>
      </c>
      <c r="C134" s="452"/>
      <c r="D134" s="148">
        <v>876598</v>
      </c>
      <c r="E134" s="148">
        <v>876289</v>
      </c>
      <c r="F134" s="40">
        <f>'eoy23'!J536</f>
        <v>1054376</v>
      </c>
      <c r="G134" s="163">
        <f t="shared" si="10"/>
        <v>0.20322861521712585</v>
      </c>
      <c r="H134" s="406"/>
      <c r="I134" s="164" t="str">
        <f t="shared" si="11"/>
        <v/>
      </c>
      <c r="J134" s="164" t="s">
        <v>642</v>
      </c>
      <c r="K134" s="462">
        <f t="shared" si="13"/>
        <v>0</v>
      </c>
      <c r="L134" s="164" t="s">
        <v>687</v>
      </c>
      <c r="M134" s="406"/>
      <c r="N134" s="406"/>
      <c r="O134" s="406"/>
      <c r="P134" s="406"/>
      <c r="Q134" s="406"/>
      <c r="R134" s="406"/>
      <c r="S134" s="406"/>
      <c r="T134" s="406"/>
      <c r="U134" s="406"/>
      <c r="V134" s="406"/>
      <c r="W134" s="406"/>
      <c r="X134" s="406"/>
      <c r="Y134" s="406"/>
      <c r="Z134" s="406"/>
    </row>
    <row r="135" spans="1:26" ht="19.5" customHeight="1">
      <c r="A135" s="456">
        <v>135</v>
      </c>
      <c r="B135" s="406" t="s">
        <v>708</v>
      </c>
      <c r="C135" s="452"/>
      <c r="D135" s="148">
        <v>6811563</v>
      </c>
      <c r="E135" s="148">
        <v>6874473</v>
      </c>
      <c r="F135" s="40">
        <f ca="1">'eoy23'!J538</f>
        <v>7241897</v>
      </c>
      <c r="G135" s="163">
        <f t="shared" ca="1" si="10"/>
        <v>5.3447587909647765E-2</v>
      </c>
      <c r="H135" s="406"/>
      <c r="I135" s="164" t="str">
        <f t="shared" si="11"/>
        <v/>
      </c>
      <c r="J135" s="164" t="s">
        <v>642</v>
      </c>
      <c r="K135" s="462">
        <f t="shared" si="13"/>
        <v>0</v>
      </c>
      <c r="L135" s="164" t="s">
        <v>687</v>
      </c>
      <c r="M135" s="406"/>
      <c r="N135" s="406"/>
      <c r="O135" s="406"/>
      <c r="P135" s="406"/>
      <c r="Q135" s="406"/>
      <c r="R135" s="406"/>
      <c r="S135" s="406"/>
      <c r="T135" s="406"/>
      <c r="U135" s="406"/>
      <c r="V135" s="406"/>
      <c r="W135" s="406"/>
      <c r="X135" s="406"/>
      <c r="Y135" s="406"/>
      <c r="Z135" s="406"/>
    </row>
    <row r="136" spans="1:26" ht="63" customHeight="1">
      <c r="A136" s="456"/>
      <c r="B136" s="460" t="s">
        <v>709</v>
      </c>
      <c r="C136" s="463"/>
      <c r="D136" s="160" t="s">
        <v>634</v>
      </c>
      <c r="E136" s="160" t="s">
        <v>635</v>
      </c>
      <c r="F136" s="160" t="s">
        <v>636</v>
      </c>
      <c r="G136" s="161" t="s">
        <v>637</v>
      </c>
      <c r="H136" s="406"/>
      <c r="I136" s="406"/>
      <c r="J136" s="406"/>
      <c r="K136" s="406"/>
      <c r="L136" s="406"/>
      <c r="M136" s="406"/>
      <c r="N136" s="406"/>
      <c r="O136" s="406"/>
      <c r="P136" s="406"/>
      <c r="Q136" s="406"/>
      <c r="R136" s="406"/>
      <c r="S136" s="406"/>
      <c r="T136" s="406"/>
      <c r="U136" s="406"/>
      <c r="V136" s="406"/>
      <c r="W136" s="406"/>
      <c r="X136" s="406"/>
      <c r="Y136" s="406"/>
      <c r="Z136" s="406"/>
    </row>
    <row r="137" spans="1:26" ht="19.5" customHeight="1">
      <c r="A137" s="456">
        <v>137</v>
      </c>
      <c r="B137" s="406" t="s">
        <v>710</v>
      </c>
      <c r="C137" s="452"/>
      <c r="D137" s="148">
        <v>1230548</v>
      </c>
      <c r="E137" s="148">
        <v>799224</v>
      </c>
      <c r="F137" s="40">
        <f ca="1">'eoy23'!E$632+'eoy23'!F$632+'eoy23'!G$632</f>
        <v>1673282</v>
      </c>
      <c r="G137" s="163">
        <f t="shared" ref="G137:G146" ca="1" si="14">IF(E137&gt;0,(F137-E137)/E137,IF(F137&gt;0,1,0))</f>
        <v>1.0936333243245948</v>
      </c>
      <c r="H137" s="406"/>
      <c r="I137" s="164" t="str">
        <f t="shared" ref="I137:I146" si="15">IF(J137="OK","",IF(AND(ABS(G137)&gt;0.25,ABS(F137-E137)&gt;100000),"Please Review",""))</f>
        <v/>
      </c>
      <c r="J137" s="164" t="s">
        <v>642</v>
      </c>
      <c r="K137" s="462">
        <f t="shared" ref="K137:K146" si="16">IF(I137="Please Review",1,0)</f>
        <v>0</v>
      </c>
      <c r="L137" s="164" t="s">
        <v>711</v>
      </c>
      <c r="M137" s="406"/>
      <c r="N137" s="406"/>
      <c r="O137" s="406"/>
      <c r="P137" s="406"/>
      <c r="Q137" s="406"/>
      <c r="R137" s="406"/>
      <c r="S137" s="406"/>
      <c r="T137" s="406"/>
      <c r="U137" s="406"/>
      <c r="V137" s="406"/>
      <c r="W137" s="406"/>
      <c r="X137" s="406"/>
      <c r="Y137" s="406"/>
      <c r="Z137" s="406"/>
    </row>
    <row r="138" spans="1:26" ht="19.5" customHeight="1">
      <c r="A138" s="456">
        <v>138</v>
      </c>
      <c r="B138" s="406" t="s">
        <v>712</v>
      </c>
      <c r="C138" s="452"/>
      <c r="D138" s="148">
        <v>0</v>
      </c>
      <c r="E138" s="148">
        <v>0</v>
      </c>
      <c r="F138" s="40">
        <f ca="1">'eoy23'!H$632</f>
        <v>0</v>
      </c>
      <c r="G138" s="163">
        <f t="shared" ca="1" si="14"/>
        <v>0</v>
      </c>
      <c r="H138" s="406"/>
      <c r="I138" s="164" t="str">
        <f t="shared" ca="1" si="15"/>
        <v/>
      </c>
      <c r="J138" s="164"/>
      <c r="K138" s="462">
        <f t="shared" ca="1" si="16"/>
        <v>0</v>
      </c>
      <c r="L138" s="164"/>
      <c r="M138" s="406"/>
      <c r="N138" s="406"/>
      <c r="O138" s="406"/>
      <c r="P138" s="406"/>
      <c r="Q138" s="406"/>
      <c r="R138" s="406"/>
      <c r="S138" s="406"/>
      <c r="T138" s="406"/>
      <c r="U138" s="406"/>
      <c r="V138" s="406"/>
      <c r="W138" s="406"/>
      <c r="X138" s="406"/>
      <c r="Y138" s="406"/>
      <c r="Z138" s="406"/>
    </row>
    <row r="139" spans="1:26" ht="19.5" customHeight="1">
      <c r="A139" s="456">
        <v>139</v>
      </c>
      <c r="B139" s="406" t="s">
        <v>713</v>
      </c>
      <c r="C139" s="452"/>
      <c r="D139" s="148">
        <v>64235</v>
      </c>
      <c r="E139" s="148">
        <v>66796</v>
      </c>
      <c r="F139" s="40">
        <f ca="1">'eoy23'!I$632</f>
        <v>38796</v>
      </c>
      <c r="G139" s="163">
        <f t="shared" ca="1" si="14"/>
        <v>-0.41918677765135637</v>
      </c>
      <c r="H139" s="406"/>
      <c r="I139" s="164" t="str">
        <f t="shared" ca="1" si="15"/>
        <v/>
      </c>
      <c r="J139" s="164"/>
      <c r="K139" s="462">
        <f t="shared" ca="1" si="16"/>
        <v>0</v>
      </c>
      <c r="L139" s="164"/>
      <c r="M139" s="406"/>
      <c r="N139" s="406"/>
      <c r="O139" s="406"/>
      <c r="P139" s="406"/>
      <c r="Q139" s="406"/>
      <c r="R139" s="406"/>
      <c r="S139" s="406"/>
      <c r="T139" s="406"/>
      <c r="U139" s="406"/>
      <c r="V139" s="406"/>
      <c r="W139" s="406"/>
      <c r="X139" s="406"/>
      <c r="Y139" s="406"/>
      <c r="Z139" s="406"/>
    </row>
    <row r="140" spans="1:26" ht="19.5" customHeight="1">
      <c r="A140" s="456">
        <v>140</v>
      </c>
      <c r="B140" s="406" t="s">
        <v>714</v>
      </c>
      <c r="C140" s="452"/>
      <c r="D140" s="148">
        <v>59868</v>
      </c>
      <c r="E140" s="148">
        <v>47500</v>
      </c>
      <c r="F140" s="40">
        <f ca="1">'eoy23'!J$632</f>
        <v>86402</v>
      </c>
      <c r="G140" s="163">
        <f t="shared" ca="1" si="14"/>
        <v>0.81898947368421049</v>
      </c>
      <c r="H140" s="406"/>
      <c r="I140" s="164" t="str">
        <f t="shared" ca="1" si="15"/>
        <v/>
      </c>
      <c r="J140" s="164"/>
      <c r="K140" s="462">
        <f t="shared" ca="1" si="16"/>
        <v>0</v>
      </c>
      <c r="L140" s="164"/>
      <c r="M140" s="406"/>
      <c r="N140" s="406"/>
      <c r="O140" s="406"/>
      <c r="P140" s="406"/>
      <c r="Q140" s="406"/>
      <c r="R140" s="406"/>
      <c r="S140" s="406"/>
      <c r="T140" s="406"/>
      <c r="U140" s="406"/>
      <c r="V140" s="406"/>
      <c r="W140" s="406"/>
      <c r="X140" s="406"/>
      <c r="Y140" s="406"/>
      <c r="Z140" s="406"/>
    </row>
    <row r="141" spans="1:26" ht="19.5" customHeight="1">
      <c r="A141" s="456">
        <v>141</v>
      </c>
      <c r="B141" s="406" t="s">
        <v>715</v>
      </c>
      <c r="C141" s="452"/>
      <c r="D141" s="148">
        <v>536052</v>
      </c>
      <c r="E141" s="148">
        <v>548062.68999999994</v>
      </c>
      <c r="F141" s="40">
        <f ca="1">'eoy23'!K$632</f>
        <v>494968</v>
      </c>
      <c r="G141" s="163">
        <f t="shared" ca="1" si="14"/>
        <v>-9.6877037916957912E-2</v>
      </c>
      <c r="H141" s="406"/>
      <c r="I141" s="164" t="str">
        <f t="shared" ca="1" si="15"/>
        <v/>
      </c>
      <c r="J141" s="164"/>
      <c r="K141" s="462">
        <f t="shared" ca="1" si="16"/>
        <v>0</v>
      </c>
      <c r="L141" s="164"/>
      <c r="M141" s="406"/>
      <c r="N141" s="406"/>
      <c r="O141" s="406"/>
      <c r="P141" s="406"/>
      <c r="Q141" s="406"/>
      <c r="R141" s="406"/>
      <c r="S141" s="406"/>
      <c r="T141" s="406"/>
      <c r="U141" s="406"/>
      <c r="V141" s="406"/>
      <c r="W141" s="406"/>
      <c r="X141" s="406"/>
      <c r="Y141" s="406"/>
      <c r="Z141" s="406"/>
    </row>
    <row r="142" spans="1:26" ht="19.5" customHeight="1">
      <c r="A142" s="456">
        <v>142</v>
      </c>
      <c r="B142" s="406" t="s">
        <v>716</v>
      </c>
      <c r="C142" s="452"/>
      <c r="D142" s="148">
        <v>11298</v>
      </c>
      <c r="E142" s="148">
        <v>26513</v>
      </c>
      <c r="F142" s="40">
        <f ca="1">'eoy23'!L$632</f>
        <v>29167</v>
      </c>
      <c r="G142" s="163">
        <f t="shared" ca="1" si="14"/>
        <v>0.1001018368347603</v>
      </c>
      <c r="H142" s="406"/>
      <c r="I142" s="164" t="str">
        <f t="shared" ca="1" si="15"/>
        <v/>
      </c>
      <c r="J142" s="164"/>
      <c r="K142" s="462">
        <f t="shared" ca="1" si="16"/>
        <v>0</v>
      </c>
      <c r="L142" s="164"/>
      <c r="M142" s="406"/>
      <c r="N142" s="406"/>
      <c r="O142" s="406"/>
      <c r="P142" s="406"/>
      <c r="Q142" s="406"/>
      <c r="R142" s="406"/>
      <c r="S142" s="406"/>
      <c r="T142" s="406"/>
      <c r="U142" s="406"/>
      <c r="V142" s="406"/>
      <c r="W142" s="406"/>
      <c r="X142" s="406"/>
      <c r="Y142" s="406"/>
      <c r="Z142" s="406"/>
    </row>
    <row r="143" spans="1:26" ht="19.5" customHeight="1">
      <c r="A143" s="456">
        <v>143</v>
      </c>
      <c r="B143" s="406" t="s">
        <v>717</v>
      </c>
      <c r="C143" s="452"/>
      <c r="D143" s="148">
        <v>30330</v>
      </c>
      <c r="E143" s="148">
        <v>247275</v>
      </c>
      <c r="F143" s="40">
        <f ca="1">'eoy23'!M$632</f>
        <v>311602</v>
      </c>
      <c r="G143" s="163">
        <f t="shared" ca="1" si="14"/>
        <v>0.26014356485694068</v>
      </c>
      <c r="H143" s="406"/>
      <c r="I143" s="164" t="str">
        <f t="shared" ca="1" si="15"/>
        <v/>
      </c>
      <c r="J143" s="164"/>
      <c r="K143" s="462">
        <f t="shared" ca="1" si="16"/>
        <v>0</v>
      </c>
      <c r="L143" s="164"/>
      <c r="M143" s="406"/>
      <c r="N143" s="406"/>
      <c r="O143" s="406"/>
      <c r="P143" s="406"/>
      <c r="Q143" s="406"/>
      <c r="R143" s="406"/>
      <c r="S143" s="406"/>
      <c r="T143" s="406"/>
      <c r="U143" s="406"/>
      <c r="V143" s="406"/>
      <c r="W143" s="406"/>
      <c r="X143" s="406"/>
      <c r="Y143" s="406"/>
      <c r="Z143" s="406"/>
    </row>
    <row r="144" spans="1:26" ht="19.5" customHeight="1">
      <c r="A144" s="456">
        <v>144</v>
      </c>
      <c r="B144" s="406" t="s">
        <v>718</v>
      </c>
      <c r="C144" s="452"/>
      <c r="D144" s="148">
        <v>176.22</v>
      </c>
      <c r="E144" s="148">
        <v>69599</v>
      </c>
      <c r="F144" s="40">
        <f>'eoy23'!N$632</f>
        <v>315864</v>
      </c>
      <c r="G144" s="163">
        <f t="shared" si="14"/>
        <v>3.538341068118795</v>
      </c>
      <c r="H144" s="406"/>
      <c r="I144" s="164" t="str">
        <f t="shared" si="15"/>
        <v/>
      </c>
      <c r="J144" s="164" t="s">
        <v>642</v>
      </c>
      <c r="K144" s="462">
        <f t="shared" si="16"/>
        <v>0</v>
      </c>
      <c r="L144" s="164" t="s">
        <v>719</v>
      </c>
      <c r="M144" s="406"/>
      <c r="N144" s="406"/>
      <c r="O144" s="406"/>
      <c r="P144" s="406"/>
      <c r="Q144" s="406"/>
      <c r="R144" s="406"/>
      <c r="S144" s="406"/>
      <c r="T144" s="406"/>
      <c r="U144" s="406"/>
      <c r="V144" s="406"/>
      <c r="W144" s="406"/>
      <c r="X144" s="406"/>
      <c r="Y144" s="406"/>
      <c r="Z144" s="406"/>
    </row>
    <row r="145" spans="1:26" ht="19.5" customHeight="1">
      <c r="A145" s="456">
        <v>145</v>
      </c>
      <c r="B145" s="406" t="s">
        <v>720</v>
      </c>
      <c r="C145" s="452"/>
      <c r="D145" s="148">
        <v>299212</v>
      </c>
      <c r="E145" s="148">
        <v>626611</v>
      </c>
      <c r="F145" s="40">
        <f>'eoy23'!O$632</f>
        <v>733056</v>
      </c>
      <c r="G145" s="163">
        <f t="shared" si="14"/>
        <v>0.16987413243623237</v>
      </c>
      <c r="H145" s="406"/>
      <c r="I145" s="164" t="str">
        <f t="shared" si="15"/>
        <v/>
      </c>
      <c r="J145" s="164"/>
      <c r="K145" s="462">
        <f t="shared" si="16"/>
        <v>0</v>
      </c>
      <c r="L145" s="164"/>
      <c r="M145" s="406"/>
      <c r="N145" s="406"/>
      <c r="O145" s="406"/>
      <c r="P145" s="406"/>
      <c r="Q145" s="406"/>
      <c r="R145" s="406"/>
      <c r="S145" s="406"/>
      <c r="T145" s="406"/>
      <c r="U145" s="406"/>
      <c r="V145" s="406"/>
      <c r="W145" s="406"/>
      <c r="X145" s="406"/>
      <c r="Y145" s="406"/>
      <c r="Z145" s="406"/>
    </row>
    <row r="146" spans="1:26" ht="19.5" customHeight="1">
      <c r="A146" s="456">
        <v>146</v>
      </c>
      <c r="B146" s="406" t="s">
        <v>721</v>
      </c>
      <c r="C146" s="452"/>
      <c r="D146" s="148">
        <v>53586</v>
      </c>
      <c r="E146" s="148">
        <v>2189</v>
      </c>
      <c r="F146" s="40">
        <f ca="1">'eoy23'!P$632</f>
        <v>333902</v>
      </c>
      <c r="G146" s="163">
        <f t="shared" ca="1" si="14"/>
        <v>151.53631795340337</v>
      </c>
      <c r="H146" s="406"/>
      <c r="I146" s="164" t="str">
        <f t="shared" si="15"/>
        <v/>
      </c>
      <c r="J146" s="164" t="s">
        <v>642</v>
      </c>
      <c r="K146" s="462">
        <f t="shared" si="16"/>
        <v>0</v>
      </c>
      <c r="L146" s="164" t="s">
        <v>722</v>
      </c>
      <c r="M146" s="406"/>
      <c r="N146" s="406"/>
      <c r="O146" s="406"/>
      <c r="P146" s="406"/>
      <c r="Q146" s="406"/>
      <c r="R146" s="406"/>
      <c r="S146" s="406"/>
      <c r="T146" s="406"/>
      <c r="U146" s="406"/>
      <c r="V146" s="406"/>
      <c r="W146" s="406"/>
      <c r="X146" s="406"/>
      <c r="Y146" s="406"/>
      <c r="Z146" s="406"/>
    </row>
    <row r="147" spans="1:26" ht="63" customHeight="1">
      <c r="A147" s="456"/>
      <c r="B147" s="460" t="s">
        <v>723</v>
      </c>
      <c r="C147" s="463"/>
      <c r="D147" s="160" t="s">
        <v>634</v>
      </c>
      <c r="E147" s="160" t="s">
        <v>635</v>
      </c>
      <c r="F147" s="160" t="s">
        <v>636</v>
      </c>
      <c r="G147" s="161" t="s">
        <v>637</v>
      </c>
      <c r="H147" s="406"/>
      <c r="I147" s="406"/>
      <c r="J147" s="406"/>
      <c r="K147" s="406"/>
      <c r="L147" s="406"/>
      <c r="M147" s="406"/>
      <c r="N147" s="406"/>
      <c r="O147" s="406"/>
      <c r="P147" s="406"/>
      <c r="Q147" s="406"/>
      <c r="R147" s="406"/>
      <c r="S147" s="406"/>
      <c r="T147" s="406"/>
      <c r="U147" s="406"/>
      <c r="V147" s="406"/>
      <c r="W147" s="406"/>
      <c r="X147" s="406"/>
      <c r="Y147" s="406"/>
      <c r="Z147" s="406"/>
    </row>
    <row r="148" spans="1:26" ht="19.5" customHeight="1">
      <c r="A148" s="456">
        <v>148</v>
      </c>
      <c r="B148" s="406" t="s">
        <v>724</v>
      </c>
      <c r="C148" s="452"/>
      <c r="D148" s="148">
        <v>0</v>
      </c>
      <c r="E148" s="148">
        <v>0</v>
      </c>
      <c r="F148" s="40">
        <f>'eoy23'!J667</f>
        <v>0</v>
      </c>
      <c r="G148" s="163">
        <f>IF(E148&gt;0,(F148-E148)/E148,IF(F148&gt;0,1,0))</f>
        <v>0</v>
      </c>
      <c r="H148" s="406"/>
      <c r="I148" s="164" t="str">
        <f>IF(J148="OK","",IF(AND(ABS(G148)&gt;0.25,ABS(F148-E148)&gt;100000),"Please Review",""))</f>
        <v/>
      </c>
      <c r="J148" s="164"/>
      <c r="K148" s="462">
        <f>IF(I148="Please Review",1,0)</f>
        <v>0</v>
      </c>
      <c r="L148" s="164"/>
      <c r="M148" s="406"/>
      <c r="N148" s="406"/>
      <c r="O148" s="406"/>
      <c r="P148" s="406"/>
      <c r="Q148" s="406"/>
      <c r="R148" s="406"/>
      <c r="S148" s="406"/>
      <c r="T148" s="406"/>
      <c r="U148" s="406"/>
      <c r="V148" s="406"/>
      <c r="W148" s="406"/>
      <c r="X148" s="406"/>
      <c r="Y148" s="406"/>
      <c r="Z148" s="406"/>
    </row>
    <row r="149" spans="1:26" ht="19.5" customHeight="1">
      <c r="A149" s="456"/>
      <c r="B149" s="406"/>
      <c r="C149" s="452"/>
      <c r="D149" s="406"/>
      <c r="E149" s="406"/>
      <c r="F149" s="406"/>
      <c r="G149" s="464"/>
      <c r="H149" s="406"/>
      <c r="I149" s="406"/>
      <c r="J149" s="406"/>
      <c r="K149" s="406"/>
      <c r="L149" s="406"/>
      <c r="M149" s="406"/>
      <c r="N149" s="406"/>
      <c r="O149" s="406"/>
      <c r="P149" s="406"/>
      <c r="Q149" s="406"/>
      <c r="R149" s="406"/>
      <c r="S149" s="406"/>
      <c r="T149" s="406"/>
      <c r="U149" s="406"/>
      <c r="V149" s="406"/>
      <c r="W149" s="406"/>
      <c r="X149" s="406"/>
      <c r="Y149" s="406"/>
      <c r="Z149" s="406"/>
    </row>
    <row r="150" spans="1:26" ht="19.5" customHeight="1">
      <c r="A150" s="456"/>
      <c r="B150" s="405" t="s">
        <v>683</v>
      </c>
      <c r="C150" s="452"/>
      <c r="D150" s="406"/>
      <c r="E150" s="406"/>
      <c r="F150" s="406"/>
      <c r="G150" s="464"/>
      <c r="H150" s="406"/>
      <c r="I150" s="406"/>
      <c r="J150" s="406"/>
      <c r="K150" s="406"/>
      <c r="L150" s="406"/>
      <c r="M150" s="406"/>
      <c r="N150" s="406"/>
      <c r="O150" s="406"/>
      <c r="P150" s="406"/>
      <c r="Q150" s="406"/>
      <c r="R150" s="406"/>
      <c r="S150" s="406"/>
      <c r="T150" s="406"/>
      <c r="U150" s="406"/>
      <c r="V150" s="406"/>
      <c r="W150" s="406"/>
      <c r="X150" s="406"/>
      <c r="Y150" s="406"/>
      <c r="Z150" s="406"/>
    </row>
    <row r="151" spans="1:26" ht="19.5" customHeight="1">
      <c r="A151" s="456"/>
      <c r="B151" s="405"/>
      <c r="C151" s="452"/>
      <c r="D151" s="406"/>
      <c r="E151" s="406"/>
      <c r="F151" s="406"/>
      <c r="G151" s="464"/>
      <c r="H151" s="406"/>
      <c r="I151" s="406"/>
      <c r="J151" s="406"/>
      <c r="K151" s="406"/>
      <c r="L151" s="406"/>
      <c r="M151" s="406"/>
      <c r="N151" s="406"/>
      <c r="O151" s="406"/>
      <c r="P151" s="406"/>
      <c r="Q151" s="406"/>
      <c r="R151" s="406"/>
      <c r="S151" s="406"/>
      <c r="T151" s="406"/>
      <c r="U151" s="406"/>
      <c r="V151" s="406"/>
      <c r="W151" s="406"/>
      <c r="X151" s="406"/>
      <c r="Y151" s="406"/>
      <c r="Z151" s="406"/>
    </row>
    <row r="152" spans="1:26" ht="63" customHeight="1">
      <c r="A152" s="456"/>
      <c r="B152" s="460" t="s">
        <v>725</v>
      </c>
      <c r="C152" s="452"/>
      <c r="D152" s="160" t="s">
        <v>634</v>
      </c>
      <c r="E152" s="160" t="s">
        <v>635</v>
      </c>
      <c r="F152" s="160" t="s">
        <v>636</v>
      </c>
      <c r="G152" s="161" t="s">
        <v>637</v>
      </c>
      <c r="H152" s="406"/>
      <c r="I152" s="162" t="s">
        <v>638</v>
      </c>
      <c r="J152" s="162" t="s">
        <v>639</v>
      </c>
      <c r="K152" s="406"/>
      <c r="L152" s="162" t="s">
        <v>640</v>
      </c>
      <c r="M152" s="406"/>
      <c r="N152" s="406"/>
      <c r="O152" s="406"/>
      <c r="P152" s="406"/>
      <c r="Q152" s="406"/>
      <c r="R152" s="406"/>
      <c r="S152" s="406"/>
      <c r="T152" s="406"/>
      <c r="U152" s="406"/>
      <c r="V152" s="406"/>
      <c r="W152" s="406"/>
      <c r="X152" s="406"/>
      <c r="Y152" s="406"/>
      <c r="Z152" s="406"/>
    </row>
    <row r="153" spans="1:26" ht="19.5" customHeight="1">
      <c r="A153" s="456">
        <v>153</v>
      </c>
      <c r="B153" s="406" t="s">
        <v>726</v>
      </c>
      <c r="C153" s="452"/>
      <c r="D153" s="148">
        <v>274005.72000000003</v>
      </c>
      <c r="E153" s="148">
        <v>438471</v>
      </c>
      <c r="F153" s="40">
        <f ca="1">'eoy23'!J682</f>
        <v>481237</v>
      </c>
      <c r="G153" s="163">
        <f t="shared" ref="G153:G181" ca="1" si="17">IF(E153&gt;0,(F153-E153)/E153,IF(F153&gt;0,1,0))</f>
        <v>9.7534386538676451E-2</v>
      </c>
      <c r="H153" s="406"/>
      <c r="I153" s="164" t="str">
        <f t="shared" ref="I153:I181" ca="1" si="18">IF(J153="OK","",IF(AND(ABS(G153)&gt;0.25,ABS(F153-E153)&gt;100000),"Please Review",""))</f>
        <v/>
      </c>
      <c r="J153" s="164"/>
      <c r="K153" s="462">
        <f t="shared" ref="K153:K181" ca="1" si="19">IF(I153="Please Review",1,0)</f>
        <v>0</v>
      </c>
      <c r="L153" s="164"/>
      <c r="M153" s="406"/>
      <c r="N153" s="406"/>
      <c r="O153" s="406"/>
      <c r="P153" s="406"/>
      <c r="Q153" s="406"/>
      <c r="R153" s="406"/>
      <c r="S153" s="406"/>
      <c r="T153" s="406"/>
      <c r="U153" s="406"/>
      <c r="V153" s="406"/>
      <c r="W153" s="406"/>
      <c r="X153" s="406"/>
      <c r="Y153" s="406"/>
      <c r="Z153" s="406"/>
    </row>
    <row r="154" spans="1:26" ht="19.5" customHeight="1">
      <c r="A154" s="456">
        <v>154</v>
      </c>
      <c r="B154" s="406" t="s">
        <v>727</v>
      </c>
      <c r="C154" s="452"/>
      <c r="D154" s="148">
        <v>32520.43</v>
      </c>
      <c r="E154" s="148">
        <v>0</v>
      </c>
      <c r="F154" s="40">
        <f ca="1">'eoy23'!J690</f>
        <v>0</v>
      </c>
      <c r="G154" s="163">
        <f t="shared" ca="1" si="17"/>
        <v>0</v>
      </c>
      <c r="H154" s="406"/>
      <c r="I154" s="164" t="str">
        <f t="shared" ca="1" si="18"/>
        <v/>
      </c>
      <c r="J154" s="164"/>
      <c r="K154" s="462">
        <f t="shared" ca="1" si="19"/>
        <v>0</v>
      </c>
      <c r="L154" s="164"/>
      <c r="M154" s="406"/>
      <c r="N154" s="406"/>
      <c r="O154" s="406"/>
      <c r="P154" s="406"/>
      <c r="Q154" s="406"/>
      <c r="R154" s="406"/>
      <c r="S154" s="406"/>
      <c r="T154" s="406"/>
      <c r="U154" s="406"/>
      <c r="V154" s="406"/>
      <c r="W154" s="406"/>
      <c r="X154" s="406"/>
      <c r="Y154" s="406"/>
      <c r="Z154" s="406"/>
    </row>
    <row r="155" spans="1:26" ht="19.5" customHeight="1">
      <c r="A155" s="456">
        <v>155</v>
      </c>
      <c r="B155" s="406" t="s">
        <v>728</v>
      </c>
      <c r="C155" s="463"/>
      <c r="D155" s="356">
        <v>0</v>
      </c>
      <c r="E155" s="148">
        <v>0</v>
      </c>
      <c r="F155" s="40">
        <f ca="1">'eoy23'!J698</f>
        <v>0</v>
      </c>
      <c r="G155" s="163">
        <f t="shared" ca="1" si="17"/>
        <v>0</v>
      </c>
      <c r="H155" s="406"/>
      <c r="I155" s="164" t="str">
        <f t="shared" ca="1" si="18"/>
        <v/>
      </c>
      <c r="J155" s="164"/>
      <c r="K155" s="462">
        <f t="shared" ca="1" si="19"/>
        <v>0</v>
      </c>
      <c r="L155" s="164"/>
      <c r="M155" s="406"/>
      <c r="N155" s="406"/>
      <c r="O155" s="406"/>
      <c r="P155" s="406"/>
      <c r="Q155" s="406"/>
      <c r="R155" s="406"/>
      <c r="S155" s="406"/>
      <c r="T155" s="406"/>
      <c r="U155" s="406"/>
      <c r="V155" s="406"/>
      <c r="W155" s="406"/>
      <c r="X155" s="406"/>
      <c r="Y155" s="406"/>
      <c r="Z155" s="406"/>
    </row>
    <row r="156" spans="1:26" ht="19.5" customHeight="1">
      <c r="A156" s="456">
        <v>156</v>
      </c>
      <c r="B156" s="406" t="s">
        <v>729</v>
      </c>
      <c r="C156" s="452"/>
      <c r="D156" s="148">
        <v>919449</v>
      </c>
      <c r="E156" s="148">
        <v>1088930</v>
      </c>
      <c r="F156" s="40">
        <f ca="1">'eoy23'!J706</f>
        <v>1138808</v>
      </c>
      <c r="G156" s="163">
        <f t="shared" ca="1" si="17"/>
        <v>4.5804597173372028E-2</v>
      </c>
      <c r="H156" s="406"/>
      <c r="I156" s="164" t="str">
        <f t="shared" ca="1" si="18"/>
        <v/>
      </c>
      <c r="J156" s="164"/>
      <c r="K156" s="462">
        <f t="shared" ca="1" si="19"/>
        <v>0</v>
      </c>
      <c r="L156" s="164"/>
      <c r="M156" s="406"/>
      <c r="N156" s="406"/>
      <c r="O156" s="406"/>
      <c r="P156" s="406"/>
      <c r="Q156" s="406"/>
      <c r="R156" s="406"/>
      <c r="S156" s="406"/>
      <c r="T156" s="406"/>
      <c r="U156" s="406"/>
      <c r="V156" s="406"/>
      <c r="W156" s="406"/>
      <c r="X156" s="406"/>
      <c r="Y156" s="406"/>
      <c r="Z156" s="406"/>
    </row>
    <row r="157" spans="1:26" ht="19.5" customHeight="1">
      <c r="A157" s="456">
        <v>157</v>
      </c>
      <c r="B157" s="406" t="s">
        <v>730</v>
      </c>
      <c r="C157" s="452"/>
      <c r="D157" s="148">
        <v>0</v>
      </c>
      <c r="E157" s="148">
        <v>0</v>
      </c>
      <c r="F157" s="40">
        <f ca="1">'eoy23'!J711</f>
        <v>0</v>
      </c>
      <c r="G157" s="163">
        <f t="shared" ca="1" si="17"/>
        <v>0</v>
      </c>
      <c r="H157" s="406"/>
      <c r="I157" s="164" t="str">
        <f t="shared" ca="1" si="18"/>
        <v/>
      </c>
      <c r="J157" s="164"/>
      <c r="K157" s="462">
        <f t="shared" ca="1" si="19"/>
        <v>0</v>
      </c>
      <c r="L157" s="164"/>
      <c r="M157" s="406"/>
      <c r="N157" s="406"/>
      <c r="O157" s="406"/>
      <c r="P157" s="406"/>
      <c r="Q157" s="406"/>
      <c r="R157" s="406"/>
      <c r="S157" s="406"/>
      <c r="T157" s="406"/>
      <c r="U157" s="406"/>
      <c r="V157" s="406"/>
      <c r="W157" s="406"/>
      <c r="X157" s="406"/>
      <c r="Y157" s="406"/>
      <c r="Z157" s="406"/>
    </row>
    <row r="158" spans="1:26" ht="19.5" customHeight="1">
      <c r="A158" s="456">
        <v>158</v>
      </c>
      <c r="B158" s="406" t="s">
        <v>731</v>
      </c>
      <c r="C158" s="452"/>
      <c r="D158" s="148">
        <v>8981675.9800000004</v>
      </c>
      <c r="E158" s="148">
        <v>9367710</v>
      </c>
      <c r="F158" s="40">
        <f ca="1">'eoy23'!J713</f>
        <v>9683380</v>
      </c>
      <c r="G158" s="163">
        <f t="shared" ca="1" si="17"/>
        <v>3.3697669974839105E-2</v>
      </c>
      <c r="H158" s="406"/>
      <c r="I158" s="164" t="str">
        <f t="shared" ca="1" si="18"/>
        <v/>
      </c>
      <c r="J158" s="164"/>
      <c r="K158" s="462">
        <f t="shared" ca="1" si="19"/>
        <v>0</v>
      </c>
      <c r="L158" s="164"/>
      <c r="M158" s="406"/>
      <c r="N158" s="406"/>
      <c r="O158" s="406"/>
      <c r="P158" s="406"/>
      <c r="Q158" s="406"/>
      <c r="R158" s="406"/>
      <c r="S158" s="406"/>
      <c r="T158" s="406"/>
      <c r="U158" s="406"/>
      <c r="V158" s="406"/>
      <c r="W158" s="406"/>
      <c r="X158" s="406"/>
      <c r="Y158" s="406"/>
      <c r="Z158" s="406"/>
    </row>
    <row r="159" spans="1:26" ht="19.5" customHeight="1">
      <c r="A159" s="456">
        <v>159</v>
      </c>
      <c r="B159" s="406" t="s">
        <v>732</v>
      </c>
      <c r="C159" s="452"/>
      <c r="D159" s="148">
        <v>491991.51</v>
      </c>
      <c r="E159" s="148">
        <v>508912</v>
      </c>
      <c r="F159" s="40">
        <f ca="1">'eoy23'!J721</f>
        <v>509029</v>
      </c>
      <c r="G159" s="163">
        <f t="shared" ca="1" si="17"/>
        <v>2.2990222278114882E-4</v>
      </c>
      <c r="H159" s="406"/>
      <c r="I159" s="164" t="str">
        <f t="shared" ca="1" si="18"/>
        <v/>
      </c>
      <c r="J159" s="164"/>
      <c r="K159" s="462">
        <f t="shared" ca="1" si="19"/>
        <v>0</v>
      </c>
      <c r="L159" s="164"/>
      <c r="M159" s="406"/>
      <c r="N159" s="406"/>
      <c r="O159" s="406"/>
      <c r="P159" s="406"/>
      <c r="Q159" s="406"/>
      <c r="R159" s="406"/>
      <c r="S159" s="406"/>
      <c r="T159" s="406"/>
      <c r="U159" s="406"/>
      <c r="V159" s="406"/>
      <c r="W159" s="406"/>
      <c r="X159" s="406"/>
      <c r="Y159" s="406"/>
      <c r="Z159" s="406"/>
    </row>
    <row r="160" spans="1:26" ht="19.5" customHeight="1">
      <c r="A160" s="456">
        <v>160</v>
      </c>
      <c r="B160" s="10" t="s">
        <v>733</v>
      </c>
      <c r="C160" s="452"/>
      <c r="D160" s="148">
        <v>5535</v>
      </c>
      <c r="E160" s="148">
        <v>34235</v>
      </c>
      <c r="F160" s="40">
        <f ca="1">'eoy23'!J726</f>
        <v>36820</v>
      </c>
      <c r="G160" s="163">
        <f t="shared" ca="1" si="17"/>
        <v>7.5507521542281297E-2</v>
      </c>
      <c r="H160" s="406"/>
      <c r="I160" s="164" t="str">
        <f t="shared" ca="1" si="18"/>
        <v/>
      </c>
      <c r="J160" s="164"/>
      <c r="K160" s="462">
        <f t="shared" ca="1" si="19"/>
        <v>0</v>
      </c>
      <c r="L160" s="164"/>
      <c r="M160" s="406"/>
      <c r="N160" s="406"/>
      <c r="O160" s="406"/>
      <c r="P160" s="406"/>
      <c r="Q160" s="406"/>
      <c r="R160" s="406"/>
      <c r="S160" s="406"/>
      <c r="T160" s="406"/>
      <c r="U160" s="406"/>
      <c r="V160" s="406"/>
      <c r="W160" s="406"/>
      <c r="X160" s="406"/>
      <c r="Y160" s="406"/>
      <c r="Z160" s="406"/>
    </row>
    <row r="161" spans="1:26" ht="19.5" customHeight="1">
      <c r="A161" s="456">
        <v>161</v>
      </c>
      <c r="B161" s="10" t="s">
        <v>734</v>
      </c>
      <c r="C161" s="452"/>
      <c r="D161" s="148">
        <v>104624.47</v>
      </c>
      <c r="E161" s="148">
        <v>128656</v>
      </c>
      <c r="F161" s="40">
        <f ca="1">'eoy23'!J730</f>
        <v>132254</v>
      </c>
      <c r="G161" s="163">
        <f t="shared" ca="1" si="17"/>
        <v>2.7966048998880735E-2</v>
      </c>
      <c r="H161" s="406"/>
      <c r="I161" s="164" t="str">
        <f t="shared" ca="1" si="18"/>
        <v/>
      </c>
      <c r="J161" s="164"/>
      <c r="K161" s="462">
        <f t="shared" ca="1" si="19"/>
        <v>0</v>
      </c>
      <c r="L161" s="164"/>
      <c r="M161" s="406"/>
      <c r="N161" s="406"/>
      <c r="O161" s="406"/>
      <c r="P161" s="406"/>
      <c r="Q161" s="406"/>
      <c r="R161" s="406"/>
      <c r="S161" s="406"/>
      <c r="T161" s="406"/>
      <c r="U161" s="406"/>
      <c r="V161" s="406"/>
      <c r="W161" s="406"/>
      <c r="X161" s="406"/>
      <c r="Y161" s="406"/>
      <c r="Z161" s="406"/>
    </row>
    <row r="162" spans="1:26" ht="19.5" customHeight="1">
      <c r="A162" s="456">
        <v>162</v>
      </c>
      <c r="B162" s="406" t="s">
        <v>735</v>
      </c>
      <c r="C162" s="452"/>
      <c r="D162" s="148">
        <v>1131427.08</v>
      </c>
      <c r="E162" s="148">
        <v>1205367</v>
      </c>
      <c r="F162" s="40">
        <f ca="1">'eoy23'!J734</f>
        <v>1164893</v>
      </c>
      <c r="G162" s="163">
        <f t="shared" ca="1" si="17"/>
        <v>-3.3578155034939564E-2</v>
      </c>
      <c r="H162" s="406"/>
      <c r="I162" s="164" t="str">
        <f t="shared" ca="1" si="18"/>
        <v/>
      </c>
      <c r="J162" s="164"/>
      <c r="K162" s="462">
        <f t="shared" ca="1" si="19"/>
        <v>0</v>
      </c>
      <c r="L162" s="164"/>
      <c r="M162" s="406"/>
      <c r="N162" s="406"/>
      <c r="O162" s="406"/>
      <c r="P162" s="406"/>
      <c r="Q162" s="406"/>
      <c r="R162" s="406"/>
      <c r="S162" s="406"/>
      <c r="T162" s="406"/>
      <c r="U162" s="406"/>
      <c r="V162" s="406"/>
      <c r="W162" s="406"/>
      <c r="X162" s="406"/>
      <c r="Y162" s="406"/>
      <c r="Z162" s="406"/>
    </row>
    <row r="163" spans="1:26" ht="19.5" customHeight="1">
      <c r="A163" s="456">
        <v>163</v>
      </c>
      <c r="B163" s="406" t="s">
        <v>736</v>
      </c>
      <c r="C163" s="452"/>
      <c r="D163" s="148">
        <v>215550.21</v>
      </c>
      <c r="E163" s="148">
        <v>214667</v>
      </c>
      <c r="F163" s="40">
        <f ca="1">'eoy23'!J739</f>
        <v>182117</v>
      </c>
      <c r="G163" s="163">
        <f t="shared" ca="1" si="17"/>
        <v>-0.15163019933198862</v>
      </c>
      <c r="H163" s="406"/>
      <c r="I163" s="164" t="str">
        <f t="shared" ca="1" si="18"/>
        <v/>
      </c>
      <c r="J163" s="164"/>
      <c r="K163" s="462">
        <f t="shared" ca="1" si="19"/>
        <v>0</v>
      </c>
      <c r="L163" s="164"/>
      <c r="M163" s="406"/>
      <c r="N163" s="406"/>
      <c r="O163" s="406"/>
      <c r="P163" s="406"/>
      <c r="Q163" s="406"/>
      <c r="R163" s="406"/>
      <c r="S163" s="406"/>
      <c r="T163" s="406"/>
      <c r="U163" s="406"/>
      <c r="V163" s="406"/>
      <c r="W163" s="406"/>
      <c r="X163" s="406"/>
      <c r="Y163" s="406"/>
      <c r="Z163" s="406"/>
    </row>
    <row r="164" spans="1:26" ht="19.5" customHeight="1">
      <c r="A164" s="456">
        <v>164</v>
      </c>
      <c r="B164" s="406" t="s">
        <v>737</v>
      </c>
      <c r="C164" s="463"/>
      <c r="D164" s="356">
        <v>0</v>
      </c>
      <c r="E164" s="148">
        <v>0</v>
      </c>
      <c r="F164" s="40">
        <f ca="1">'eoy23'!J744</f>
        <v>0</v>
      </c>
      <c r="G164" s="163">
        <f t="shared" ca="1" si="17"/>
        <v>0</v>
      </c>
      <c r="H164" s="406"/>
      <c r="I164" s="164" t="str">
        <f t="shared" ca="1" si="18"/>
        <v/>
      </c>
      <c r="J164" s="164"/>
      <c r="K164" s="462">
        <f t="shared" ca="1" si="19"/>
        <v>0</v>
      </c>
      <c r="L164" s="164"/>
      <c r="M164" s="406"/>
      <c r="N164" s="406"/>
      <c r="O164" s="406"/>
      <c r="P164" s="406"/>
      <c r="Q164" s="406"/>
      <c r="R164" s="406"/>
      <c r="S164" s="406"/>
      <c r="T164" s="406"/>
      <c r="U164" s="406"/>
      <c r="V164" s="406"/>
      <c r="W164" s="406"/>
      <c r="X164" s="406"/>
      <c r="Y164" s="406"/>
      <c r="Z164" s="406"/>
    </row>
    <row r="165" spans="1:26" ht="19.5" customHeight="1">
      <c r="A165" s="456">
        <v>165</v>
      </c>
      <c r="B165" s="406" t="s">
        <v>738</v>
      </c>
      <c r="C165" s="452"/>
      <c r="D165" s="148">
        <v>0</v>
      </c>
      <c r="E165" s="148">
        <v>0</v>
      </c>
      <c r="F165" s="40">
        <f ca="1">'eoy23'!J752</f>
        <v>15160</v>
      </c>
      <c r="G165" s="163">
        <f t="shared" ca="1" si="17"/>
        <v>1</v>
      </c>
      <c r="H165" s="406"/>
      <c r="I165" s="164" t="str">
        <f t="shared" ca="1" si="18"/>
        <v/>
      </c>
      <c r="J165" s="164"/>
      <c r="K165" s="462">
        <f t="shared" ca="1" si="19"/>
        <v>0</v>
      </c>
      <c r="L165" s="164"/>
      <c r="M165" s="406"/>
      <c r="N165" s="406"/>
      <c r="O165" s="406"/>
      <c r="P165" s="406"/>
      <c r="Q165" s="406"/>
      <c r="R165" s="406"/>
      <c r="S165" s="406"/>
      <c r="T165" s="406"/>
      <c r="U165" s="406"/>
      <c r="V165" s="406"/>
      <c r="W165" s="406"/>
      <c r="X165" s="406"/>
      <c r="Y165" s="406"/>
      <c r="Z165" s="406"/>
    </row>
    <row r="166" spans="1:26" ht="19.5" customHeight="1">
      <c r="A166" s="456">
        <v>166</v>
      </c>
      <c r="B166" s="10" t="s">
        <v>739</v>
      </c>
      <c r="C166" s="452"/>
      <c r="D166" s="148">
        <v>8849.66</v>
      </c>
      <c r="E166" s="148">
        <v>0</v>
      </c>
      <c r="F166" s="406">
        <f ca="1">'eoy23'!J758</f>
        <v>0</v>
      </c>
      <c r="G166" s="163">
        <f t="shared" ca="1" si="17"/>
        <v>0</v>
      </c>
      <c r="H166" s="406"/>
      <c r="I166" s="164" t="str">
        <f t="shared" ca="1" si="18"/>
        <v/>
      </c>
      <c r="J166" s="164"/>
      <c r="K166" s="462">
        <f t="shared" ca="1" si="19"/>
        <v>0</v>
      </c>
      <c r="L166" s="164"/>
      <c r="M166" s="406"/>
      <c r="N166" s="406"/>
      <c r="O166" s="406"/>
      <c r="P166" s="406"/>
      <c r="Q166" s="406"/>
      <c r="R166" s="406"/>
      <c r="S166" s="406"/>
      <c r="T166" s="406"/>
      <c r="U166" s="406"/>
      <c r="V166" s="406"/>
      <c r="W166" s="406"/>
      <c r="X166" s="406"/>
      <c r="Y166" s="406"/>
      <c r="Z166" s="406"/>
    </row>
    <row r="167" spans="1:26" ht="19.5" customHeight="1">
      <c r="A167" s="456">
        <v>167</v>
      </c>
      <c r="B167" s="10" t="s">
        <v>740</v>
      </c>
      <c r="C167" s="452"/>
      <c r="D167" s="148">
        <v>0</v>
      </c>
      <c r="E167" s="148">
        <v>1000</v>
      </c>
      <c r="F167" s="133">
        <f ca="1">'eoy23'!J760</f>
        <v>0</v>
      </c>
      <c r="G167" s="163">
        <f t="shared" ca="1" si="17"/>
        <v>-1</v>
      </c>
      <c r="H167" s="406"/>
      <c r="I167" s="164" t="str">
        <f t="shared" ca="1" si="18"/>
        <v/>
      </c>
      <c r="J167" s="164"/>
      <c r="K167" s="462">
        <f t="shared" ca="1" si="19"/>
        <v>0</v>
      </c>
      <c r="L167" s="164"/>
      <c r="M167" s="406"/>
      <c r="N167" s="406"/>
      <c r="O167" s="406"/>
      <c r="P167" s="406"/>
      <c r="Q167" s="406"/>
      <c r="R167" s="406"/>
      <c r="S167" s="406"/>
      <c r="T167" s="406"/>
      <c r="U167" s="406"/>
      <c r="V167" s="406"/>
      <c r="W167" s="406"/>
      <c r="X167" s="406"/>
      <c r="Y167" s="406"/>
      <c r="Z167" s="406"/>
    </row>
    <row r="168" spans="1:26" ht="19.5" customHeight="1">
      <c r="A168" s="456">
        <v>168</v>
      </c>
      <c r="B168" s="10" t="s">
        <v>741</v>
      </c>
      <c r="C168" s="452"/>
      <c r="D168" s="148">
        <v>45279.63</v>
      </c>
      <c r="E168" s="148">
        <v>48029.62</v>
      </c>
      <c r="F168" s="133">
        <f ca="1">'eoy23'!J766</f>
        <v>0</v>
      </c>
      <c r="G168" s="163">
        <f t="shared" ca="1" si="17"/>
        <v>-1</v>
      </c>
      <c r="H168" s="406"/>
      <c r="I168" s="164" t="str">
        <f t="shared" ca="1" si="18"/>
        <v/>
      </c>
      <c r="J168" s="164"/>
      <c r="K168" s="462">
        <f t="shared" ca="1" si="19"/>
        <v>0</v>
      </c>
      <c r="L168" s="164"/>
      <c r="M168" s="406"/>
      <c r="N168" s="406"/>
      <c r="O168" s="406"/>
      <c r="P168" s="406"/>
      <c r="Q168" s="406"/>
      <c r="R168" s="406"/>
      <c r="S168" s="406"/>
      <c r="T168" s="406"/>
      <c r="U168" s="406"/>
      <c r="V168" s="406"/>
      <c r="W168" s="406"/>
      <c r="X168" s="406"/>
      <c r="Y168" s="406"/>
      <c r="Z168" s="406"/>
    </row>
    <row r="169" spans="1:26" ht="19.5" customHeight="1">
      <c r="A169" s="456">
        <v>169</v>
      </c>
      <c r="B169" s="10" t="s">
        <v>742</v>
      </c>
      <c r="C169" s="452"/>
      <c r="D169" s="148">
        <v>0</v>
      </c>
      <c r="E169" s="148">
        <v>0</v>
      </c>
      <c r="F169" s="30">
        <f ca="1">'eoy23'!J771</f>
        <v>0</v>
      </c>
      <c r="G169" s="163">
        <f t="shared" ca="1" si="17"/>
        <v>0</v>
      </c>
      <c r="H169" s="406"/>
      <c r="I169" s="164" t="str">
        <f t="shared" ca="1" si="18"/>
        <v/>
      </c>
      <c r="J169" s="164"/>
      <c r="K169" s="462">
        <f t="shared" ca="1" si="19"/>
        <v>0</v>
      </c>
      <c r="L169" s="164"/>
      <c r="M169" s="406"/>
      <c r="N169" s="406"/>
      <c r="O169" s="406"/>
      <c r="P169" s="406"/>
      <c r="Q169" s="406"/>
      <c r="R169" s="406"/>
      <c r="S169" s="406"/>
      <c r="T169" s="406"/>
      <c r="U169" s="406"/>
      <c r="V169" s="406"/>
      <c r="W169" s="406"/>
      <c r="X169" s="406"/>
      <c r="Y169" s="406"/>
      <c r="Z169" s="406"/>
    </row>
    <row r="170" spans="1:26" ht="19.5" customHeight="1">
      <c r="A170" s="456">
        <v>170</v>
      </c>
      <c r="B170" s="406" t="s">
        <v>743</v>
      </c>
      <c r="C170" s="452"/>
      <c r="D170" s="148">
        <v>2237.29</v>
      </c>
      <c r="E170" s="148">
        <v>30413</v>
      </c>
      <c r="F170" s="40">
        <f ca="1">'eoy23'!J773</f>
        <v>0</v>
      </c>
      <c r="G170" s="163">
        <f t="shared" ca="1" si="17"/>
        <v>-1</v>
      </c>
      <c r="H170" s="406"/>
      <c r="I170" s="164" t="str">
        <f t="shared" ca="1" si="18"/>
        <v/>
      </c>
      <c r="J170" s="164"/>
      <c r="K170" s="462">
        <f t="shared" ca="1" si="19"/>
        <v>0</v>
      </c>
      <c r="L170" s="164"/>
      <c r="M170" s="406"/>
      <c r="N170" s="406"/>
      <c r="O170" s="406"/>
      <c r="P170" s="406"/>
      <c r="Q170" s="406"/>
      <c r="R170" s="406"/>
      <c r="S170" s="406"/>
      <c r="T170" s="406"/>
      <c r="U170" s="406"/>
      <c r="V170" s="406"/>
      <c r="W170" s="406"/>
      <c r="X170" s="406"/>
      <c r="Y170" s="406"/>
      <c r="Z170" s="406"/>
    </row>
    <row r="171" spans="1:26" ht="19.5" customHeight="1">
      <c r="A171" s="456">
        <v>171</v>
      </c>
      <c r="B171" s="406" t="s">
        <v>744</v>
      </c>
      <c r="C171" s="452"/>
      <c r="D171" s="148">
        <v>109401.18000000001</v>
      </c>
      <c r="E171" s="148">
        <v>74353</v>
      </c>
      <c r="F171" s="40">
        <f ca="1">'eoy23'!J778</f>
        <v>67841</v>
      </c>
      <c r="G171" s="163">
        <f t="shared" ca="1" si="17"/>
        <v>-8.75822091912902E-2</v>
      </c>
      <c r="H171" s="406"/>
      <c r="I171" s="164" t="str">
        <f t="shared" ca="1" si="18"/>
        <v/>
      </c>
      <c r="J171" s="164"/>
      <c r="K171" s="462">
        <f t="shared" ca="1" si="19"/>
        <v>0</v>
      </c>
      <c r="L171" s="164"/>
      <c r="M171" s="406"/>
      <c r="N171" s="406"/>
      <c r="O171" s="406"/>
      <c r="P171" s="406"/>
      <c r="Q171" s="406"/>
      <c r="R171" s="406"/>
      <c r="S171" s="406"/>
      <c r="T171" s="406"/>
      <c r="U171" s="406"/>
      <c r="V171" s="406"/>
      <c r="W171" s="406"/>
      <c r="X171" s="406"/>
      <c r="Y171" s="406"/>
      <c r="Z171" s="406"/>
    </row>
    <row r="172" spans="1:26" ht="19.5" customHeight="1">
      <c r="A172" s="456">
        <v>172</v>
      </c>
      <c r="B172" s="406" t="s">
        <v>745</v>
      </c>
      <c r="C172" s="452"/>
      <c r="D172" s="148">
        <v>38964.17</v>
      </c>
      <c r="E172" s="148">
        <v>61521</v>
      </c>
      <c r="F172" s="40">
        <f ca="1">'eoy23'!J783</f>
        <v>41758</v>
      </c>
      <c r="G172" s="163">
        <f t="shared" ca="1" si="17"/>
        <v>-0.32123990182214202</v>
      </c>
      <c r="H172" s="406"/>
      <c r="I172" s="164" t="str">
        <f t="shared" ca="1" si="18"/>
        <v/>
      </c>
      <c r="J172" s="164"/>
      <c r="K172" s="462">
        <f t="shared" ca="1" si="19"/>
        <v>0</v>
      </c>
      <c r="L172" s="164"/>
      <c r="M172" s="406"/>
      <c r="N172" s="406"/>
      <c r="O172" s="406"/>
      <c r="P172" s="406"/>
      <c r="Q172" s="406"/>
      <c r="R172" s="406"/>
      <c r="S172" s="406"/>
      <c r="T172" s="406"/>
      <c r="U172" s="406"/>
      <c r="V172" s="406"/>
      <c r="W172" s="406"/>
      <c r="X172" s="406"/>
      <c r="Y172" s="406"/>
      <c r="Z172" s="406"/>
    </row>
    <row r="173" spans="1:26" ht="19.5" customHeight="1">
      <c r="A173" s="456">
        <v>173</v>
      </c>
      <c r="B173" s="406" t="s">
        <v>746</v>
      </c>
      <c r="C173" s="452"/>
      <c r="D173" s="148">
        <v>41615.75</v>
      </c>
      <c r="E173" s="148">
        <v>47339</v>
      </c>
      <c r="F173" s="40">
        <f ca="1">'eoy23'!J785</f>
        <v>52228</v>
      </c>
      <c r="G173" s="163">
        <f t="shared" ca="1" si="17"/>
        <v>0.10327636832210228</v>
      </c>
      <c r="H173" s="406"/>
      <c r="I173" s="164" t="str">
        <f t="shared" ca="1" si="18"/>
        <v/>
      </c>
      <c r="J173" s="164"/>
      <c r="K173" s="462">
        <f t="shared" ca="1" si="19"/>
        <v>0</v>
      </c>
      <c r="L173" s="164"/>
      <c r="M173" s="406"/>
      <c r="N173" s="406"/>
      <c r="O173" s="406"/>
      <c r="P173" s="406"/>
      <c r="Q173" s="406"/>
      <c r="R173" s="406"/>
      <c r="S173" s="406"/>
      <c r="T173" s="406"/>
      <c r="U173" s="406"/>
      <c r="V173" s="406"/>
      <c r="W173" s="406"/>
      <c r="X173" s="406"/>
      <c r="Y173" s="406"/>
      <c r="Z173" s="406"/>
    </row>
    <row r="174" spans="1:26" ht="19.5" customHeight="1">
      <c r="A174" s="456">
        <v>174</v>
      </c>
      <c r="B174" s="406" t="s">
        <v>747</v>
      </c>
      <c r="C174" s="452"/>
      <c r="D174" s="148">
        <v>12833.77</v>
      </c>
      <c r="E174" s="148">
        <v>2620</v>
      </c>
      <c r="F174" s="40">
        <f ca="1">'eoy23'!J791</f>
        <v>15840</v>
      </c>
      <c r="G174" s="163">
        <f t="shared" ca="1" si="17"/>
        <v>5.0458015267175576</v>
      </c>
      <c r="H174" s="406"/>
      <c r="I174" s="164" t="str">
        <f t="shared" ca="1" si="18"/>
        <v/>
      </c>
      <c r="J174" s="164"/>
      <c r="K174" s="462">
        <f t="shared" ca="1" si="19"/>
        <v>0</v>
      </c>
      <c r="L174" s="164"/>
      <c r="M174" s="406"/>
      <c r="N174" s="406"/>
      <c r="O174" s="406"/>
      <c r="P174" s="406"/>
      <c r="Q174" s="406"/>
      <c r="R174" s="406"/>
      <c r="S174" s="406"/>
      <c r="T174" s="406"/>
      <c r="U174" s="406"/>
      <c r="V174" s="406"/>
      <c r="W174" s="406"/>
      <c r="X174" s="406"/>
      <c r="Y174" s="406"/>
      <c r="Z174" s="406"/>
    </row>
    <row r="175" spans="1:26" ht="19.5" customHeight="1">
      <c r="A175" s="456">
        <v>175</v>
      </c>
      <c r="B175" s="406" t="s">
        <v>748</v>
      </c>
      <c r="C175" s="452"/>
      <c r="D175" s="148">
        <v>71750.290000000008</v>
      </c>
      <c r="E175" s="148">
        <v>43101</v>
      </c>
      <c r="F175" s="40">
        <f ca="1">'eoy23'!J796</f>
        <v>39756</v>
      </c>
      <c r="G175" s="163">
        <f t="shared" ca="1" si="17"/>
        <v>-7.7608408157583353E-2</v>
      </c>
      <c r="H175" s="406"/>
      <c r="I175" s="164" t="str">
        <f t="shared" ca="1" si="18"/>
        <v/>
      </c>
      <c r="J175" s="164"/>
      <c r="K175" s="462">
        <f t="shared" ca="1" si="19"/>
        <v>0</v>
      </c>
      <c r="L175" s="164"/>
      <c r="M175" s="406"/>
      <c r="N175" s="406"/>
      <c r="O175" s="406"/>
      <c r="P175" s="406"/>
      <c r="Q175" s="406"/>
      <c r="R175" s="406"/>
      <c r="S175" s="406"/>
      <c r="T175" s="406"/>
      <c r="U175" s="406"/>
      <c r="V175" s="406"/>
      <c r="W175" s="406"/>
      <c r="X175" s="406"/>
      <c r="Y175" s="406"/>
      <c r="Z175" s="406"/>
    </row>
    <row r="176" spans="1:26" ht="19.5" customHeight="1">
      <c r="A176" s="456">
        <v>176</v>
      </c>
      <c r="B176" s="406" t="s">
        <v>749</v>
      </c>
      <c r="C176" s="452"/>
      <c r="D176" s="148">
        <v>3934.56</v>
      </c>
      <c r="E176" s="148">
        <v>0</v>
      </c>
      <c r="F176" s="40">
        <f ca="1">'eoy23'!J801</f>
        <v>0</v>
      </c>
      <c r="G176" s="163">
        <f t="shared" ca="1" si="17"/>
        <v>0</v>
      </c>
      <c r="H176" s="406"/>
      <c r="I176" s="164" t="str">
        <f t="shared" ca="1" si="18"/>
        <v/>
      </c>
      <c r="J176" s="164"/>
      <c r="K176" s="462">
        <f t="shared" ca="1" si="19"/>
        <v>0</v>
      </c>
      <c r="L176" s="164"/>
      <c r="M176" s="406"/>
      <c r="N176" s="406"/>
      <c r="O176" s="406"/>
      <c r="P176" s="406"/>
      <c r="Q176" s="406"/>
      <c r="R176" s="406"/>
      <c r="S176" s="406"/>
      <c r="T176" s="406"/>
      <c r="U176" s="406"/>
      <c r="V176" s="406"/>
      <c r="W176" s="406"/>
      <c r="X176" s="406"/>
      <c r="Y176" s="406"/>
      <c r="Z176" s="406"/>
    </row>
    <row r="177" spans="1:26" ht="19.5" customHeight="1">
      <c r="A177" s="456">
        <v>177</v>
      </c>
      <c r="B177" s="406" t="s">
        <v>750</v>
      </c>
      <c r="C177" s="452"/>
      <c r="D177" s="148">
        <v>0</v>
      </c>
      <c r="E177" s="148">
        <v>32873</v>
      </c>
      <c r="F177" s="40">
        <f ca="1">'eoy23'!J806</f>
        <v>2866</v>
      </c>
      <c r="G177" s="163">
        <f t="shared" ca="1" si="17"/>
        <v>-0.9128159888054026</v>
      </c>
      <c r="H177" s="406"/>
      <c r="I177" s="164" t="str">
        <f t="shared" ca="1" si="18"/>
        <v/>
      </c>
      <c r="J177" s="164"/>
      <c r="K177" s="462">
        <f t="shared" ca="1" si="19"/>
        <v>0</v>
      </c>
      <c r="L177" s="164"/>
      <c r="M177" s="406"/>
      <c r="N177" s="406"/>
      <c r="O177" s="406"/>
      <c r="P177" s="406"/>
      <c r="Q177" s="406"/>
      <c r="R177" s="406"/>
      <c r="S177" s="406"/>
      <c r="T177" s="406"/>
      <c r="U177" s="406"/>
      <c r="V177" s="406"/>
      <c r="W177" s="406"/>
      <c r="X177" s="406"/>
      <c r="Y177" s="406"/>
      <c r="Z177" s="406"/>
    </row>
    <row r="178" spans="1:26" ht="19.5" customHeight="1">
      <c r="A178" s="456">
        <v>178</v>
      </c>
      <c r="B178" s="406" t="s">
        <v>751</v>
      </c>
      <c r="C178" s="452"/>
      <c r="D178" s="148">
        <v>586577.06999999995</v>
      </c>
      <c r="E178" s="148">
        <v>579836</v>
      </c>
      <c r="F178" s="40">
        <f ca="1">'eoy23'!J814</f>
        <v>572692</v>
      </c>
      <c r="G178" s="163">
        <f t="shared" ca="1" si="17"/>
        <v>-1.2320725170565471E-2</v>
      </c>
      <c r="H178" s="406"/>
      <c r="I178" s="164" t="str">
        <f t="shared" ca="1" si="18"/>
        <v/>
      </c>
      <c r="J178" s="164"/>
      <c r="K178" s="462">
        <f t="shared" ca="1" si="19"/>
        <v>0</v>
      </c>
      <c r="L178" s="164"/>
      <c r="M178" s="406"/>
      <c r="N178" s="406"/>
      <c r="O178" s="406"/>
      <c r="P178" s="406"/>
      <c r="Q178" s="406"/>
      <c r="R178" s="406"/>
      <c r="S178" s="406"/>
      <c r="T178" s="406"/>
      <c r="U178" s="406"/>
      <c r="V178" s="406"/>
      <c r="W178" s="406"/>
      <c r="X178" s="406"/>
      <c r="Y178" s="406"/>
      <c r="Z178" s="406"/>
    </row>
    <row r="179" spans="1:26" ht="19.5" customHeight="1">
      <c r="A179" s="456">
        <v>179</v>
      </c>
      <c r="B179" s="406" t="s">
        <v>752</v>
      </c>
      <c r="C179" s="452"/>
      <c r="D179" s="148">
        <v>0</v>
      </c>
      <c r="E179" s="148">
        <v>0</v>
      </c>
      <c r="F179" s="40">
        <f ca="1">'eoy23'!J822</f>
        <v>0</v>
      </c>
      <c r="G179" s="163">
        <f t="shared" ca="1" si="17"/>
        <v>0</v>
      </c>
      <c r="H179" s="406"/>
      <c r="I179" s="164" t="str">
        <f t="shared" ca="1" si="18"/>
        <v/>
      </c>
      <c r="J179" s="164"/>
      <c r="K179" s="462">
        <f t="shared" ca="1" si="19"/>
        <v>0</v>
      </c>
      <c r="L179" s="164"/>
      <c r="M179" s="406"/>
      <c r="N179" s="406"/>
      <c r="O179" s="406"/>
      <c r="P179" s="406"/>
      <c r="Q179" s="406"/>
      <c r="R179" s="406"/>
      <c r="S179" s="406"/>
      <c r="T179" s="406"/>
      <c r="U179" s="406"/>
      <c r="V179" s="406"/>
      <c r="W179" s="406"/>
      <c r="X179" s="406"/>
      <c r="Y179" s="406"/>
      <c r="Z179" s="406"/>
    </row>
    <row r="180" spans="1:26" ht="19.5" customHeight="1">
      <c r="A180" s="456">
        <v>180</v>
      </c>
      <c r="B180" s="406" t="s">
        <v>753</v>
      </c>
      <c r="C180" s="452"/>
      <c r="D180" s="148">
        <v>175193.26</v>
      </c>
      <c r="E180" s="148">
        <v>161098</v>
      </c>
      <c r="F180" s="30">
        <f ca="1">'eoy23'!J830</f>
        <v>215582</v>
      </c>
      <c r="G180" s="165">
        <f t="shared" ca="1" si="17"/>
        <v>0.33820407453847967</v>
      </c>
      <c r="H180" s="406"/>
      <c r="I180" s="164" t="str">
        <f t="shared" ca="1" si="18"/>
        <v/>
      </c>
      <c r="J180" s="164"/>
      <c r="K180" s="462">
        <f t="shared" ca="1" si="19"/>
        <v>0</v>
      </c>
      <c r="L180" s="164"/>
      <c r="M180" s="406"/>
      <c r="N180" s="406"/>
      <c r="O180" s="406"/>
      <c r="P180" s="406"/>
      <c r="Q180" s="406"/>
      <c r="R180" s="406"/>
      <c r="S180" s="406"/>
      <c r="T180" s="406"/>
      <c r="U180" s="406"/>
      <c r="V180" s="406"/>
      <c r="W180" s="406"/>
      <c r="X180" s="406"/>
      <c r="Y180" s="406"/>
      <c r="Z180" s="406"/>
    </row>
    <row r="181" spans="1:26" ht="19.5" customHeight="1">
      <c r="A181" s="456">
        <v>181</v>
      </c>
      <c r="B181" s="406" t="s">
        <v>754</v>
      </c>
      <c r="C181" s="452"/>
      <c r="D181" s="148">
        <v>13253416.029999999</v>
      </c>
      <c r="E181" s="148">
        <v>14069131.619999999</v>
      </c>
      <c r="F181" s="30">
        <f ca="1">'eoy23'!J831</f>
        <v>14352261</v>
      </c>
      <c r="G181" s="165">
        <f t="shared" ca="1" si="17"/>
        <v>2.0124154613602289E-2</v>
      </c>
      <c r="H181" s="406"/>
      <c r="I181" s="164" t="str">
        <f t="shared" ca="1" si="18"/>
        <v/>
      </c>
      <c r="J181" s="164"/>
      <c r="K181" s="462">
        <f t="shared" ca="1" si="19"/>
        <v>0</v>
      </c>
      <c r="L181" s="164"/>
      <c r="M181" s="406"/>
      <c r="N181" s="406"/>
      <c r="O181" s="406"/>
      <c r="P181" s="406"/>
      <c r="Q181" s="406"/>
      <c r="R181" s="406"/>
      <c r="S181" s="406"/>
      <c r="T181" s="406"/>
      <c r="U181" s="406"/>
      <c r="V181" s="406"/>
      <c r="W181" s="406"/>
      <c r="X181" s="406"/>
      <c r="Y181" s="406"/>
      <c r="Z181" s="406"/>
    </row>
    <row r="182" spans="1:26" ht="63" customHeight="1">
      <c r="A182" s="456"/>
      <c r="B182" s="460" t="s">
        <v>755</v>
      </c>
      <c r="C182" s="463"/>
      <c r="D182" s="160" t="s">
        <v>634</v>
      </c>
      <c r="E182" s="160" t="s">
        <v>635</v>
      </c>
      <c r="F182" s="160" t="s">
        <v>636</v>
      </c>
      <c r="G182" s="161" t="s">
        <v>637</v>
      </c>
      <c r="H182" s="406"/>
      <c r="I182" s="406"/>
      <c r="J182" s="406"/>
      <c r="K182" s="406"/>
      <c r="L182" s="406"/>
      <c r="M182" s="406"/>
      <c r="N182" s="406"/>
      <c r="O182" s="406"/>
      <c r="P182" s="406"/>
      <c r="Q182" s="406"/>
      <c r="R182" s="406"/>
      <c r="S182" s="406"/>
      <c r="T182" s="406"/>
      <c r="U182" s="406"/>
      <c r="V182" s="406"/>
      <c r="W182" s="406"/>
      <c r="X182" s="406"/>
      <c r="Y182" s="406"/>
      <c r="Z182" s="406"/>
    </row>
    <row r="183" spans="1:26" ht="19.5" customHeight="1">
      <c r="A183" s="456">
        <v>183</v>
      </c>
      <c r="B183" s="406" t="s">
        <v>756</v>
      </c>
      <c r="C183" s="463"/>
      <c r="D183" s="148">
        <v>0</v>
      </c>
      <c r="E183" s="148">
        <v>0</v>
      </c>
      <c r="F183" s="40">
        <f>'eoy23'!I1059</f>
        <v>0</v>
      </c>
      <c r="G183" s="163">
        <f t="shared" ref="G183:G187" si="20">IF(E183&gt;0,(F183-E183)/E183,IF(F183&gt;0,1,0))</f>
        <v>0</v>
      </c>
      <c r="H183" s="406"/>
      <c r="I183" s="164" t="str">
        <f t="shared" ref="I183:I184" si="21">IF(J183="OK","",IF(AND(ABS(G183)&gt;0.25,ABS(F183-E183)&gt;100000),"Please Review",""))</f>
        <v/>
      </c>
      <c r="J183" s="164"/>
      <c r="K183" s="462">
        <f t="shared" ref="K183:K184" si="22">IF(I183="Please Review",1,0)</f>
        <v>0</v>
      </c>
      <c r="L183" s="164"/>
      <c r="M183" s="406"/>
      <c r="N183" s="406"/>
      <c r="O183" s="406"/>
      <c r="P183" s="406"/>
      <c r="Q183" s="406"/>
      <c r="R183" s="406"/>
      <c r="S183" s="406"/>
      <c r="T183" s="406"/>
      <c r="U183" s="406"/>
      <c r="V183" s="406"/>
      <c r="W183" s="406"/>
      <c r="X183" s="406"/>
      <c r="Y183" s="406"/>
      <c r="Z183" s="406"/>
    </row>
    <row r="184" spans="1:26" ht="19.5" customHeight="1">
      <c r="A184" s="456">
        <v>184</v>
      </c>
      <c r="B184" s="406" t="s">
        <v>757</v>
      </c>
      <c r="C184" s="452"/>
      <c r="D184" s="148">
        <v>793754.08</v>
      </c>
      <c r="E184" s="148">
        <v>968815</v>
      </c>
      <c r="F184" s="40">
        <f>'eoy23'!I1085</f>
        <v>1158119</v>
      </c>
      <c r="G184" s="163">
        <f t="shared" si="20"/>
        <v>0.19539747010523165</v>
      </c>
      <c r="H184" s="406"/>
      <c r="I184" s="164" t="str">
        <f t="shared" si="21"/>
        <v/>
      </c>
      <c r="J184" s="164"/>
      <c r="K184" s="462">
        <f t="shared" si="22"/>
        <v>0</v>
      </c>
      <c r="L184" s="164"/>
      <c r="M184" s="406"/>
      <c r="N184" s="406"/>
      <c r="O184" s="406"/>
      <c r="P184" s="406"/>
      <c r="Q184" s="406"/>
      <c r="R184" s="406"/>
      <c r="S184" s="406"/>
      <c r="T184" s="406"/>
      <c r="U184" s="406"/>
      <c r="V184" s="406"/>
      <c r="W184" s="406"/>
      <c r="X184" s="406"/>
      <c r="Y184" s="406"/>
      <c r="Z184" s="406"/>
    </row>
    <row r="185" spans="1:26" ht="19.5" customHeight="1">
      <c r="A185" s="456">
        <v>185</v>
      </c>
      <c r="B185" s="406" t="s">
        <v>758</v>
      </c>
      <c r="C185" s="452"/>
      <c r="D185" s="148">
        <v>0</v>
      </c>
      <c r="E185" s="148">
        <v>0</v>
      </c>
      <c r="F185" s="40">
        <f>'eoy23'!I1087</f>
        <v>0</v>
      </c>
      <c r="G185" s="163">
        <f t="shared" si="20"/>
        <v>0</v>
      </c>
      <c r="H185" s="406"/>
      <c r="I185" s="164"/>
      <c r="J185" s="164"/>
      <c r="K185" s="462"/>
      <c r="L185" s="164"/>
      <c r="M185" s="406"/>
      <c r="N185" s="406"/>
      <c r="O185" s="406"/>
      <c r="P185" s="406"/>
      <c r="Q185" s="406"/>
      <c r="R185" s="406"/>
      <c r="S185" s="406"/>
      <c r="T185" s="406"/>
      <c r="U185" s="406"/>
      <c r="V185" s="406"/>
      <c r="W185" s="406"/>
      <c r="X185" s="406"/>
      <c r="Y185" s="406"/>
      <c r="Z185" s="406"/>
    </row>
    <row r="186" spans="1:26" ht="19.5" customHeight="1">
      <c r="A186" s="456">
        <v>186</v>
      </c>
      <c r="B186" s="406" t="s">
        <v>759</v>
      </c>
      <c r="C186" s="452"/>
      <c r="D186" s="148">
        <v>0</v>
      </c>
      <c r="E186" s="148">
        <v>0</v>
      </c>
      <c r="F186" s="40">
        <f>'eoy23'!I1088</f>
        <v>0</v>
      </c>
      <c r="G186" s="163">
        <f t="shared" si="20"/>
        <v>0</v>
      </c>
      <c r="H186" s="406"/>
      <c r="I186" s="164"/>
      <c r="J186" s="164"/>
      <c r="K186" s="462"/>
      <c r="L186" s="164"/>
      <c r="M186" s="406"/>
      <c r="N186" s="406"/>
      <c r="O186" s="406"/>
      <c r="P186" s="406"/>
      <c r="Q186" s="406"/>
      <c r="R186" s="406"/>
      <c r="S186" s="406"/>
      <c r="T186" s="406"/>
      <c r="U186" s="406"/>
      <c r="V186" s="406"/>
      <c r="W186" s="406"/>
      <c r="X186" s="406"/>
      <c r="Y186" s="406"/>
      <c r="Z186" s="406"/>
    </row>
    <row r="187" spans="1:26" ht="19.5" customHeight="1">
      <c r="A187" s="456">
        <v>187</v>
      </c>
      <c r="B187" s="406" t="s">
        <v>760</v>
      </c>
      <c r="C187" s="452"/>
      <c r="D187" s="148">
        <v>606</v>
      </c>
      <c r="E187" s="148">
        <v>1101</v>
      </c>
      <c r="F187" s="40">
        <f>'eoy23'!M1085</f>
        <v>1193</v>
      </c>
      <c r="G187" s="163">
        <f t="shared" si="20"/>
        <v>8.3560399636693913E-2</v>
      </c>
      <c r="H187" s="406"/>
      <c r="I187" s="164" t="str">
        <f>IF(J187="OK","",IF(AND(ABS(G187)&gt;0.25,ABS(F187-E187)&gt;100000),"Please Review",""))</f>
        <v/>
      </c>
      <c r="J187" s="164"/>
      <c r="K187" s="462">
        <f>IF(I187="Please Review",1,0)</f>
        <v>0</v>
      </c>
      <c r="L187" s="164"/>
      <c r="M187" s="406"/>
      <c r="N187" s="406"/>
      <c r="O187" s="406"/>
      <c r="P187" s="406"/>
      <c r="Q187" s="406"/>
      <c r="R187" s="406"/>
      <c r="S187" s="406"/>
      <c r="T187" s="406"/>
      <c r="U187" s="406"/>
      <c r="V187" s="406"/>
      <c r="W187" s="406"/>
      <c r="X187" s="406"/>
      <c r="Y187" s="406"/>
      <c r="Z187" s="406"/>
    </row>
    <row r="188" spans="1:26" ht="19.5" customHeight="1">
      <c r="A188" s="456"/>
      <c r="B188" s="406"/>
      <c r="C188" s="452"/>
      <c r="D188" s="466"/>
      <c r="E188" s="466"/>
      <c r="F188" s="466"/>
      <c r="G188" s="406"/>
      <c r="H188" s="406"/>
      <c r="I188" s="406"/>
      <c r="J188" s="406"/>
      <c r="K188" s="406"/>
      <c r="L188" s="406"/>
      <c r="M188" s="406"/>
      <c r="N188" s="406"/>
      <c r="O188" s="406"/>
      <c r="P188" s="406"/>
      <c r="Q188" s="406"/>
      <c r="R188" s="406"/>
      <c r="S188" s="406"/>
      <c r="T188" s="406"/>
      <c r="U188" s="406"/>
      <c r="V188" s="406"/>
      <c r="W188" s="406"/>
      <c r="X188" s="406"/>
      <c r="Y188" s="406"/>
      <c r="Z188" s="406"/>
    </row>
    <row r="189" spans="1:26" ht="19.5" customHeight="1">
      <c r="A189" s="456"/>
      <c r="B189" s="405" t="s">
        <v>683</v>
      </c>
      <c r="C189" s="452"/>
      <c r="D189" s="406"/>
      <c r="E189" s="406"/>
      <c r="F189" s="406"/>
      <c r="G189" s="406"/>
      <c r="H189" s="406"/>
      <c r="I189" s="406"/>
      <c r="J189" s="406"/>
      <c r="K189" s="406"/>
      <c r="L189" s="406"/>
      <c r="M189" s="406"/>
      <c r="N189" s="406"/>
      <c r="O189" s="406"/>
      <c r="P189" s="406"/>
      <c r="Q189" s="406"/>
      <c r="R189" s="406"/>
      <c r="S189" s="406"/>
      <c r="T189" s="406"/>
      <c r="U189" s="406"/>
      <c r="V189" s="406"/>
      <c r="W189" s="406"/>
      <c r="X189" s="406"/>
      <c r="Y189" s="406"/>
      <c r="Z189" s="406"/>
    </row>
    <row r="190" spans="1:26" ht="19.5" customHeight="1">
      <c r="A190" s="456"/>
      <c r="B190" s="405"/>
      <c r="C190" s="452"/>
      <c r="D190" s="406"/>
      <c r="E190" s="406"/>
      <c r="F190" s="406"/>
      <c r="G190" s="406"/>
      <c r="H190" s="406"/>
      <c r="I190" s="406"/>
      <c r="J190" s="406"/>
      <c r="K190" s="406"/>
      <c r="L190" s="406"/>
      <c r="M190" s="406"/>
      <c r="N190" s="406"/>
      <c r="O190" s="406"/>
      <c r="P190" s="406"/>
      <c r="Q190" s="406"/>
      <c r="R190" s="406"/>
      <c r="S190" s="406"/>
      <c r="T190" s="406"/>
      <c r="U190" s="406"/>
      <c r="V190" s="406"/>
      <c r="W190" s="406"/>
      <c r="X190" s="406"/>
      <c r="Y190" s="406"/>
      <c r="Z190" s="406"/>
    </row>
    <row r="191" spans="1:26" ht="19.5" customHeight="1">
      <c r="A191" s="456"/>
      <c r="B191" s="405" t="s">
        <v>761</v>
      </c>
      <c r="C191" s="461"/>
      <c r="D191" s="406"/>
      <c r="E191" s="406"/>
      <c r="F191" s="406"/>
      <c r="G191" s="406"/>
      <c r="H191" s="406"/>
      <c r="I191" s="406"/>
      <c r="J191" s="406"/>
      <c r="K191" s="406"/>
      <c r="L191" s="406"/>
      <c r="M191" s="406"/>
      <c r="N191" s="406"/>
      <c r="O191" s="406"/>
      <c r="P191" s="406"/>
      <c r="Q191" s="406"/>
      <c r="R191" s="406"/>
      <c r="S191" s="406"/>
      <c r="T191" s="406"/>
      <c r="U191" s="406"/>
      <c r="V191" s="406"/>
      <c r="W191" s="406"/>
      <c r="X191" s="406"/>
      <c r="Y191" s="406"/>
      <c r="Z191" s="406"/>
    </row>
    <row r="192" spans="1:26" ht="63" customHeight="1">
      <c r="A192" s="456"/>
      <c r="B192" s="460" t="s">
        <v>762</v>
      </c>
      <c r="C192" s="463"/>
      <c r="D192" s="161" t="s">
        <v>763</v>
      </c>
      <c r="E192" s="161" t="s">
        <v>764</v>
      </c>
      <c r="F192" s="161" t="s">
        <v>765</v>
      </c>
      <c r="G192" s="161" t="s">
        <v>766</v>
      </c>
      <c r="H192" s="406"/>
      <c r="I192" s="162" t="s">
        <v>638</v>
      </c>
      <c r="J192" s="162" t="s">
        <v>639</v>
      </c>
      <c r="K192" s="406"/>
      <c r="L192" s="162" t="s">
        <v>640</v>
      </c>
      <c r="M192" s="406"/>
      <c r="N192" s="406"/>
      <c r="O192" s="406"/>
      <c r="P192" s="406"/>
      <c r="Q192" s="406"/>
      <c r="R192" s="406"/>
      <c r="S192" s="406"/>
      <c r="T192" s="406"/>
      <c r="U192" s="406"/>
      <c r="V192" s="406"/>
      <c r="W192" s="406"/>
      <c r="X192" s="406"/>
      <c r="Y192" s="406"/>
      <c r="Z192" s="406"/>
    </row>
    <row r="193" spans="1:26" ht="19.5" customHeight="1">
      <c r="A193" s="456">
        <v>193</v>
      </c>
      <c r="B193" s="406" t="s">
        <v>767</v>
      </c>
      <c r="C193" s="452"/>
      <c r="D193" s="148">
        <v>1153035</v>
      </c>
      <c r="E193" s="148">
        <v>915032</v>
      </c>
      <c r="F193" s="40">
        <f>'eoy23'!J1099</f>
        <v>2944565</v>
      </c>
      <c r="G193" s="163">
        <f t="shared" ref="G193:G219" si="23">IF(E193&gt;0,(F193-E193)/E193,IF(F193&gt;0,1,0))</f>
        <v>2.2179912833649533</v>
      </c>
      <c r="H193" s="406"/>
      <c r="I193" s="164" t="str">
        <f t="shared" ref="I193:I219" si="24">IF(J193="OK","",IF(AND(ABS(G193)&gt;0.25,ABS(F193-E193)&gt;100000),"Please Review",""))</f>
        <v>Please Review</v>
      </c>
      <c r="J193" s="164"/>
      <c r="K193" s="462">
        <f t="shared" ref="K193:K219" si="25">IF(I193="Please Review",1,0)</f>
        <v>1</v>
      </c>
      <c r="L193" s="164"/>
      <c r="M193" s="406"/>
      <c r="N193" s="406"/>
      <c r="O193" s="406"/>
      <c r="P193" s="406"/>
      <c r="Q193" s="406"/>
      <c r="R193" s="406"/>
      <c r="S193" s="406"/>
      <c r="T193" s="406"/>
      <c r="U193" s="406"/>
      <c r="V193" s="406"/>
      <c r="W193" s="406"/>
      <c r="X193" s="406"/>
      <c r="Y193" s="406"/>
      <c r="Z193" s="406"/>
    </row>
    <row r="194" spans="1:26" ht="19.5" customHeight="1">
      <c r="A194" s="456">
        <v>194</v>
      </c>
      <c r="B194" s="406" t="s">
        <v>768</v>
      </c>
      <c r="C194" s="452"/>
      <c r="D194" s="148">
        <v>13815128</v>
      </c>
      <c r="E194" s="148">
        <v>14472789</v>
      </c>
      <c r="F194" s="40">
        <f>'eoy23'!J1100</f>
        <v>13009833</v>
      </c>
      <c r="G194" s="163">
        <f t="shared" si="23"/>
        <v>-0.10108321208856151</v>
      </c>
      <c r="H194" s="406"/>
      <c r="I194" s="164" t="str">
        <f t="shared" si="24"/>
        <v/>
      </c>
      <c r="J194" s="164"/>
      <c r="K194" s="462">
        <f t="shared" si="25"/>
        <v>0</v>
      </c>
      <c r="L194" s="164"/>
      <c r="M194" s="406"/>
      <c r="N194" s="406"/>
      <c r="O194" s="406"/>
      <c r="P194" s="406"/>
      <c r="Q194" s="406"/>
      <c r="R194" s="406"/>
      <c r="S194" s="406"/>
      <c r="T194" s="406"/>
      <c r="U194" s="406"/>
      <c r="V194" s="406"/>
      <c r="W194" s="406"/>
      <c r="X194" s="406"/>
      <c r="Y194" s="406"/>
      <c r="Z194" s="406"/>
    </row>
    <row r="195" spans="1:26" ht="19.5" customHeight="1">
      <c r="A195" s="456">
        <v>195</v>
      </c>
      <c r="B195" s="406" t="s">
        <v>769</v>
      </c>
      <c r="C195" s="452"/>
      <c r="D195" s="148">
        <v>1067343</v>
      </c>
      <c r="E195" s="148">
        <v>1137335</v>
      </c>
      <c r="F195" s="40">
        <f>'eoy23'!J1102</f>
        <v>1174747</v>
      </c>
      <c r="G195" s="163">
        <f t="shared" si="23"/>
        <v>3.2894441831122757E-2</v>
      </c>
      <c r="H195" s="406"/>
      <c r="I195" s="164" t="str">
        <f t="shared" si="24"/>
        <v/>
      </c>
      <c r="J195" s="164"/>
      <c r="K195" s="462">
        <f t="shared" si="25"/>
        <v>0</v>
      </c>
      <c r="L195" s="164"/>
      <c r="M195" s="406"/>
      <c r="N195" s="406"/>
      <c r="O195" s="406"/>
      <c r="P195" s="406"/>
      <c r="Q195" s="406"/>
      <c r="R195" s="406"/>
      <c r="S195" s="406"/>
      <c r="T195" s="406"/>
      <c r="U195" s="406"/>
      <c r="V195" s="406"/>
      <c r="W195" s="406"/>
      <c r="X195" s="406"/>
      <c r="Y195" s="406"/>
      <c r="Z195" s="406"/>
    </row>
    <row r="196" spans="1:26" ht="19.5" customHeight="1">
      <c r="A196" s="456">
        <v>196</v>
      </c>
      <c r="B196" s="406" t="s">
        <v>770</v>
      </c>
      <c r="C196" s="452"/>
      <c r="D196" s="148">
        <v>1397970</v>
      </c>
      <c r="E196" s="148">
        <v>1615690</v>
      </c>
      <c r="F196" s="40">
        <f>'eoy23'!J1106</f>
        <v>1619250</v>
      </c>
      <c r="G196" s="163">
        <f t="shared" si="23"/>
        <v>2.2033929776132796E-3</v>
      </c>
      <c r="H196" s="406"/>
      <c r="I196" s="164" t="str">
        <f t="shared" si="24"/>
        <v/>
      </c>
      <c r="J196" s="164"/>
      <c r="K196" s="462">
        <f t="shared" si="25"/>
        <v>0</v>
      </c>
      <c r="L196" s="164"/>
      <c r="M196" s="406"/>
      <c r="N196" s="406"/>
      <c r="O196" s="406"/>
      <c r="P196" s="406"/>
      <c r="Q196" s="406"/>
      <c r="R196" s="406"/>
      <c r="S196" s="406"/>
      <c r="T196" s="406"/>
      <c r="U196" s="406"/>
      <c r="V196" s="406"/>
      <c r="W196" s="406"/>
      <c r="X196" s="406"/>
      <c r="Y196" s="406"/>
      <c r="Z196" s="406"/>
    </row>
    <row r="197" spans="1:26" ht="19.5" customHeight="1">
      <c r="A197" s="456">
        <v>197</v>
      </c>
      <c r="B197" s="406" t="s">
        <v>771</v>
      </c>
      <c r="C197" s="452"/>
      <c r="D197" s="148">
        <v>22900</v>
      </c>
      <c r="E197" s="148">
        <v>20500</v>
      </c>
      <c r="F197" s="40">
        <f>'eoy23'!J1107</f>
        <v>0</v>
      </c>
      <c r="G197" s="163">
        <f t="shared" si="23"/>
        <v>-1</v>
      </c>
      <c r="H197" s="406"/>
      <c r="I197" s="164" t="str">
        <f t="shared" si="24"/>
        <v/>
      </c>
      <c r="J197" s="164"/>
      <c r="K197" s="462">
        <f t="shared" si="25"/>
        <v>0</v>
      </c>
      <c r="L197" s="164"/>
      <c r="M197" s="406"/>
      <c r="N197" s="406"/>
      <c r="O197" s="406"/>
      <c r="P197" s="406"/>
      <c r="Q197" s="406"/>
      <c r="R197" s="406"/>
      <c r="S197" s="406"/>
      <c r="T197" s="406"/>
      <c r="U197" s="406"/>
      <c r="V197" s="406"/>
      <c r="W197" s="406"/>
      <c r="X197" s="406"/>
      <c r="Y197" s="406"/>
      <c r="Z197" s="406"/>
    </row>
    <row r="198" spans="1:26" ht="19.5" customHeight="1">
      <c r="A198" s="456">
        <v>198</v>
      </c>
      <c r="B198" s="406" t="s">
        <v>772</v>
      </c>
      <c r="C198" s="452"/>
      <c r="D198" s="148">
        <v>0</v>
      </c>
      <c r="E198" s="148">
        <v>0</v>
      </c>
      <c r="F198" s="40">
        <f>'eoy23'!J1108</f>
        <v>0</v>
      </c>
      <c r="G198" s="163">
        <f t="shared" si="23"/>
        <v>0</v>
      </c>
      <c r="H198" s="406"/>
      <c r="I198" s="164" t="str">
        <f t="shared" si="24"/>
        <v/>
      </c>
      <c r="J198" s="164"/>
      <c r="K198" s="462">
        <f t="shared" si="25"/>
        <v>0</v>
      </c>
      <c r="L198" s="164"/>
      <c r="M198" s="406"/>
      <c r="N198" s="406"/>
      <c r="O198" s="406"/>
      <c r="P198" s="406"/>
      <c r="Q198" s="406"/>
      <c r="R198" s="406"/>
      <c r="S198" s="406"/>
      <c r="T198" s="406"/>
      <c r="U198" s="406"/>
      <c r="V198" s="406"/>
      <c r="W198" s="406"/>
      <c r="X198" s="406"/>
      <c r="Y198" s="406"/>
      <c r="Z198" s="406"/>
    </row>
    <row r="199" spans="1:26" ht="19.5" customHeight="1">
      <c r="A199" s="456">
        <v>199</v>
      </c>
      <c r="B199" s="406" t="s">
        <v>773</v>
      </c>
      <c r="C199" s="452"/>
      <c r="D199" s="148">
        <v>0</v>
      </c>
      <c r="E199" s="148">
        <v>0</v>
      </c>
      <c r="F199" s="40">
        <f>'eoy23'!J1109</f>
        <v>18000</v>
      </c>
      <c r="G199" s="163">
        <f t="shared" si="23"/>
        <v>1</v>
      </c>
      <c r="H199" s="406"/>
      <c r="I199" s="164" t="str">
        <f t="shared" si="24"/>
        <v/>
      </c>
      <c r="J199" s="164"/>
      <c r="K199" s="462">
        <f t="shared" si="25"/>
        <v>0</v>
      </c>
      <c r="L199" s="164"/>
      <c r="M199" s="406"/>
      <c r="N199" s="406"/>
      <c r="O199" s="406"/>
      <c r="P199" s="406"/>
      <c r="Q199" s="406"/>
      <c r="R199" s="406"/>
      <c r="S199" s="406"/>
      <c r="T199" s="406"/>
      <c r="U199" s="406"/>
      <c r="V199" s="406"/>
      <c r="W199" s="406"/>
      <c r="X199" s="406"/>
      <c r="Y199" s="406"/>
      <c r="Z199" s="406"/>
    </row>
    <row r="200" spans="1:26" ht="19.5" customHeight="1">
      <c r="A200" s="456">
        <v>200</v>
      </c>
      <c r="B200" s="406" t="s">
        <v>774</v>
      </c>
      <c r="C200" s="452"/>
      <c r="D200" s="148">
        <v>2507129</v>
      </c>
      <c r="E200" s="148">
        <v>2845917</v>
      </c>
      <c r="F200" s="40">
        <f>'eoy23'!J1110</f>
        <v>3081304</v>
      </c>
      <c r="G200" s="163">
        <f t="shared" si="23"/>
        <v>8.2710423389016616E-2</v>
      </c>
      <c r="H200" s="406"/>
      <c r="I200" s="164" t="str">
        <f t="shared" si="24"/>
        <v/>
      </c>
      <c r="J200" s="164"/>
      <c r="K200" s="462">
        <f t="shared" si="25"/>
        <v>0</v>
      </c>
      <c r="L200" s="164"/>
      <c r="M200" s="406"/>
      <c r="N200" s="406"/>
      <c r="O200" s="406"/>
      <c r="P200" s="406"/>
      <c r="Q200" s="406"/>
      <c r="R200" s="406"/>
      <c r="S200" s="406"/>
      <c r="T200" s="406"/>
      <c r="U200" s="406"/>
      <c r="V200" s="406"/>
      <c r="W200" s="406"/>
      <c r="X200" s="406"/>
      <c r="Y200" s="406"/>
      <c r="Z200" s="406"/>
    </row>
    <row r="201" spans="1:26" ht="19.5" customHeight="1">
      <c r="A201" s="456">
        <v>201</v>
      </c>
      <c r="B201" s="406" t="s">
        <v>775</v>
      </c>
      <c r="C201" s="452"/>
      <c r="D201" s="148">
        <v>0</v>
      </c>
      <c r="E201" s="148">
        <v>0</v>
      </c>
      <c r="F201" s="40">
        <f>'eoy23'!J1111</f>
        <v>0</v>
      </c>
      <c r="G201" s="163">
        <f t="shared" si="23"/>
        <v>0</v>
      </c>
      <c r="H201" s="406"/>
      <c r="I201" s="164" t="str">
        <f t="shared" si="24"/>
        <v/>
      </c>
      <c r="J201" s="164"/>
      <c r="K201" s="462">
        <f t="shared" si="25"/>
        <v>0</v>
      </c>
      <c r="L201" s="164"/>
      <c r="M201" s="406"/>
      <c r="N201" s="406"/>
      <c r="O201" s="406"/>
      <c r="P201" s="406"/>
      <c r="Q201" s="406"/>
      <c r="R201" s="406"/>
      <c r="S201" s="406"/>
      <c r="T201" s="406"/>
      <c r="U201" s="406"/>
      <c r="V201" s="406"/>
      <c r="W201" s="406"/>
      <c r="X201" s="406"/>
      <c r="Y201" s="406"/>
      <c r="Z201" s="406"/>
    </row>
    <row r="202" spans="1:26" ht="19.5" customHeight="1">
      <c r="A202" s="456">
        <v>202</v>
      </c>
      <c r="B202" s="406" t="s">
        <v>776</v>
      </c>
      <c r="C202" s="452"/>
      <c r="D202" s="148">
        <v>23000</v>
      </c>
      <c r="E202" s="148">
        <v>0</v>
      </c>
      <c r="F202" s="40">
        <f>'eoy23'!J1112</f>
        <v>0</v>
      </c>
      <c r="G202" s="163">
        <f t="shared" si="23"/>
        <v>0</v>
      </c>
      <c r="H202" s="406"/>
      <c r="I202" s="164" t="str">
        <f t="shared" si="24"/>
        <v/>
      </c>
      <c r="J202" s="164"/>
      <c r="K202" s="462">
        <f t="shared" si="25"/>
        <v>0</v>
      </c>
      <c r="L202" s="164"/>
      <c r="M202" s="406"/>
      <c r="N202" s="406"/>
      <c r="O202" s="406"/>
      <c r="P202" s="406"/>
      <c r="Q202" s="406"/>
      <c r="R202" s="406"/>
      <c r="S202" s="406"/>
      <c r="T202" s="406"/>
      <c r="U202" s="406"/>
      <c r="V202" s="406"/>
      <c r="W202" s="406"/>
      <c r="X202" s="406"/>
      <c r="Y202" s="406"/>
      <c r="Z202" s="406"/>
    </row>
    <row r="203" spans="1:26" ht="19.5" customHeight="1">
      <c r="A203" s="456">
        <v>203</v>
      </c>
      <c r="B203" s="406" t="s">
        <v>777</v>
      </c>
      <c r="C203" s="452"/>
      <c r="D203" s="148">
        <v>0</v>
      </c>
      <c r="E203" s="148">
        <v>0</v>
      </c>
      <c r="F203" s="40">
        <f>'eoy23'!J1113</f>
        <v>0</v>
      </c>
      <c r="G203" s="163">
        <f t="shared" si="23"/>
        <v>0</v>
      </c>
      <c r="H203" s="406"/>
      <c r="I203" s="164" t="str">
        <f t="shared" si="24"/>
        <v/>
      </c>
      <c r="J203" s="164"/>
      <c r="K203" s="462">
        <f t="shared" si="25"/>
        <v>0</v>
      </c>
      <c r="L203" s="164"/>
      <c r="M203" s="406"/>
      <c r="N203" s="406"/>
      <c r="O203" s="406"/>
      <c r="P203" s="406"/>
      <c r="Q203" s="406"/>
      <c r="R203" s="406"/>
      <c r="S203" s="406"/>
      <c r="T203" s="406"/>
      <c r="U203" s="406"/>
      <c r="V203" s="406"/>
      <c r="W203" s="406"/>
      <c r="X203" s="406"/>
      <c r="Y203" s="406"/>
      <c r="Z203" s="406"/>
    </row>
    <row r="204" spans="1:26" ht="19.5" customHeight="1">
      <c r="A204" s="456">
        <v>204</v>
      </c>
      <c r="B204" s="406" t="s">
        <v>778</v>
      </c>
      <c r="C204" s="452"/>
      <c r="D204" s="148">
        <v>0</v>
      </c>
      <c r="E204" s="148">
        <v>0</v>
      </c>
      <c r="F204" s="40">
        <f>'eoy23'!J1114</f>
        <v>0</v>
      </c>
      <c r="G204" s="163">
        <f t="shared" si="23"/>
        <v>0</v>
      </c>
      <c r="H204" s="406"/>
      <c r="I204" s="164" t="str">
        <f t="shared" si="24"/>
        <v/>
      </c>
      <c r="J204" s="164"/>
      <c r="K204" s="462">
        <f t="shared" si="25"/>
        <v>0</v>
      </c>
      <c r="L204" s="164"/>
      <c r="M204" s="406"/>
      <c r="N204" s="406"/>
      <c r="O204" s="406"/>
      <c r="P204" s="406"/>
      <c r="Q204" s="406"/>
      <c r="R204" s="406"/>
      <c r="S204" s="406"/>
      <c r="T204" s="406"/>
      <c r="U204" s="406"/>
      <c r="V204" s="406"/>
      <c r="W204" s="406"/>
      <c r="X204" s="406"/>
      <c r="Y204" s="406"/>
      <c r="Z204" s="406"/>
    </row>
    <row r="205" spans="1:26" ht="19.5" customHeight="1">
      <c r="A205" s="456">
        <v>205</v>
      </c>
      <c r="B205" s="406" t="s">
        <v>779</v>
      </c>
      <c r="C205" s="452"/>
      <c r="D205" s="148">
        <v>0</v>
      </c>
      <c r="E205" s="148">
        <v>0</v>
      </c>
      <c r="F205" s="40">
        <f>'eoy23'!J1115</f>
        <v>0</v>
      </c>
      <c r="G205" s="163">
        <f t="shared" si="23"/>
        <v>0</v>
      </c>
      <c r="H205" s="406"/>
      <c r="I205" s="164" t="str">
        <f t="shared" si="24"/>
        <v/>
      </c>
      <c r="J205" s="164"/>
      <c r="K205" s="462">
        <f t="shared" si="25"/>
        <v>0</v>
      </c>
      <c r="L205" s="164"/>
      <c r="M205" s="406"/>
      <c r="N205" s="406"/>
      <c r="O205" s="406"/>
      <c r="P205" s="406"/>
      <c r="Q205" s="406"/>
      <c r="R205" s="406"/>
      <c r="S205" s="406"/>
      <c r="T205" s="406"/>
      <c r="U205" s="406"/>
      <c r="V205" s="406"/>
      <c r="W205" s="406"/>
      <c r="X205" s="406"/>
      <c r="Y205" s="406"/>
      <c r="Z205" s="406"/>
    </row>
    <row r="206" spans="1:26" ht="19.5" customHeight="1">
      <c r="A206" s="456">
        <v>206</v>
      </c>
      <c r="B206" s="406" t="s">
        <v>780</v>
      </c>
      <c r="C206" s="452"/>
      <c r="D206" s="148">
        <v>0</v>
      </c>
      <c r="E206" s="148">
        <v>0</v>
      </c>
      <c r="F206" s="40">
        <f>'eoy23'!J1116</f>
        <v>0</v>
      </c>
      <c r="G206" s="163">
        <f t="shared" si="23"/>
        <v>0</v>
      </c>
      <c r="H206" s="406"/>
      <c r="I206" s="164" t="str">
        <f t="shared" si="24"/>
        <v/>
      </c>
      <c r="J206" s="164"/>
      <c r="K206" s="462">
        <f t="shared" si="25"/>
        <v>0</v>
      </c>
      <c r="L206" s="164"/>
      <c r="M206" s="406"/>
      <c r="N206" s="406"/>
      <c r="O206" s="406"/>
      <c r="P206" s="406"/>
      <c r="Q206" s="406"/>
      <c r="R206" s="406"/>
      <c r="S206" s="406"/>
      <c r="T206" s="406"/>
      <c r="U206" s="406"/>
      <c r="V206" s="406"/>
      <c r="W206" s="406"/>
      <c r="X206" s="406"/>
      <c r="Y206" s="406"/>
      <c r="Z206" s="406"/>
    </row>
    <row r="207" spans="1:26" ht="19.5" customHeight="1">
      <c r="A207" s="456">
        <v>207</v>
      </c>
      <c r="B207" s="406" t="s">
        <v>781</v>
      </c>
      <c r="C207" s="452"/>
      <c r="D207" s="148">
        <v>161062</v>
      </c>
      <c r="E207" s="148">
        <v>0</v>
      </c>
      <c r="F207" s="40">
        <f>'eoy23'!J1120</f>
        <v>0</v>
      </c>
      <c r="G207" s="163">
        <f t="shared" si="23"/>
        <v>0</v>
      </c>
      <c r="H207" s="406"/>
      <c r="I207" s="164" t="str">
        <f t="shared" si="24"/>
        <v/>
      </c>
      <c r="J207" s="164"/>
      <c r="K207" s="462">
        <f t="shared" si="25"/>
        <v>0</v>
      </c>
      <c r="L207" s="164"/>
      <c r="M207" s="406"/>
      <c r="N207" s="406"/>
      <c r="O207" s="406"/>
      <c r="P207" s="406"/>
      <c r="Q207" s="406"/>
      <c r="R207" s="406"/>
      <c r="S207" s="406"/>
      <c r="T207" s="406"/>
      <c r="U207" s="406"/>
      <c r="V207" s="406"/>
      <c r="W207" s="406"/>
      <c r="X207" s="406"/>
      <c r="Y207" s="406"/>
      <c r="Z207" s="406"/>
    </row>
    <row r="208" spans="1:26" ht="19.5" customHeight="1">
      <c r="A208" s="456">
        <v>208</v>
      </c>
      <c r="B208" s="406" t="s">
        <v>782</v>
      </c>
      <c r="C208" s="452"/>
      <c r="D208" s="148">
        <v>0</v>
      </c>
      <c r="E208" s="148">
        <v>0</v>
      </c>
      <c r="F208" s="40">
        <f>'eoy23'!J1121</f>
        <v>0</v>
      </c>
      <c r="G208" s="163">
        <f t="shared" si="23"/>
        <v>0</v>
      </c>
      <c r="H208" s="406"/>
      <c r="I208" s="164" t="str">
        <f t="shared" si="24"/>
        <v/>
      </c>
      <c r="J208" s="164"/>
      <c r="K208" s="462">
        <f t="shared" si="25"/>
        <v>0</v>
      </c>
      <c r="L208" s="164"/>
      <c r="M208" s="406"/>
      <c r="N208" s="406"/>
      <c r="O208" s="406"/>
      <c r="P208" s="406"/>
      <c r="Q208" s="406"/>
      <c r="R208" s="406"/>
      <c r="S208" s="406"/>
      <c r="T208" s="406"/>
      <c r="U208" s="406"/>
      <c r="V208" s="406"/>
      <c r="W208" s="406"/>
      <c r="X208" s="406"/>
      <c r="Y208" s="406"/>
      <c r="Z208" s="406"/>
    </row>
    <row r="209" spans="1:26" ht="19.5" customHeight="1">
      <c r="A209" s="456">
        <v>209</v>
      </c>
      <c r="B209" s="406" t="s">
        <v>783</v>
      </c>
      <c r="C209" s="452"/>
      <c r="D209" s="148">
        <v>0</v>
      </c>
      <c r="E209" s="148">
        <v>0</v>
      </c>
      <c r="F209" s="40">
        <f>'eoy23'!J1122</f>
        <v>0</v>
      </c>
      <c r="G209" s="163">
        <f t="shared" si="23"/>
        <v>0</v>
      </c>
      <c r="H209" s="406"/>
      <c r="I209" s="164" t="str">
        <f t="shared" si="24"/>
        <v/>
      </c>
      <c r="J209" s="164"/>
      <c r="K209" s="462">
        <f t="shared" si="25"/>
        <v>0</v>
      </c>
      <c r="L209" s="164"/>
      <c r="M209" s="406"/>
      <c r="N209" s="406"/>
      <c r="O209" s="406"/>
      <c r="P209" s="406"/>
      <c r="Q209" s="406"/>
      <c r="R209" s="406"/>
      <c r="S209" s="406"/>
      <c r="T209" s="406"/>
      <c r="U209" s="406"/>
      <c r="V209" s="406"/>
      <c r="W209" s="406"/>
      <c r="X209" s="406"/>
      <c r="Y209" s="406"/>
      <c r="Z209" s="406"/>
    </row>
    <row r="210" spans="1:26" ht="19.5" customHeight="1">
      <c r="A210" s="456">
        <v>210</v>
      </c>
      <c r="B210" s="406" t="s">
        <v>784</v>
      </c>
      <c r="C210" s="452"/>
      <c r="D210" s="148">
        <v>0</v>
      </c>
      <c r="E210" s="148">
        <v>0</v>
      </c>
      <c r="F210" s="40">
        <f>'eoy23'!J1123</f>
        <v>0</v>
      </c>
      <c r="G210" s="163">
        <f t="shared" si="23"/>
        <v>0</v>
      </c>
      <c r="H210" s="406"/>
      <c r="I210" s="164" t="str">
        <f t="shared" si="24"/>
        <v/>
      </c>
      <c r="J210" s="164"/>
      <c r="K210" s="462">
        <f t="shared" si="25"/>
        <v>0</v>
      </c>
      <c r="L210" s="164"/>
      <c r="M210" s="406"/>
      <c r="N210" s="406"/>
      <c r="O210" s="406"/>
      <c r="P210" s="406"/>
      <c r="Q210" s="406"/>
      <c r="R210" s="406"/>
      <c r="S210" s="406"/>
      <c r="T210" s="406"/>
      <c r="U210" s="406"/>
      <c r="V210" s="406"/>
      <c r="W210" s="406"/>
      <c r="X210" s="406"/>
      <c r="Y210" s="406"/>
      <c r="Z210" s="406"/>
    </row>
    <row r="211" spans="1:26" ht="19.5" customHeight="1">
      <c r="A211" s="456">
        <v>211</v>
      </c>
      <c r="B211" s="10" t="s">
        <v>785</v>
      </c>
      <c r="C211" s="452"/>
      <c r="D211" s="148">
        <v>0</v>
      </c>
      <c r="E211" s="148">
        <v>0</v>
      </c>
      <c r="F211" s="40">
        <f>'eoy23'!J1124</f>
        <v>0</v>
      </c>
      <c r="G211" s="163">
        <f t="shared" si="23"/>
        <v>0</v>
      </c>
      <c r="H211" s="406"/>
      <c r="I211" s="164" t="str">
        <f t="shared" si="24"/>
        <v/>
      </c>
      <c r="J211" s="164"/>
      <c r="K211" s="462">
        <f t="shared" si="25"/>
        <v>0</v>
      </c>
      <c r="L211" s="164"/>
      <c r="M211" s="406"/>
      <c r="N211" s="406"/>
      <c r="O211" s="406"/>
      <c r="P211" s="406"/>
      <c r="Q211" s="406"/>
      <c r="R211" s="406"/>
      <c r="S211" s="406"/>
      <c r="T211" s="406"/>
      <c r="U211" s="406"/>
      <c r="V211" s="406"/>
      <c r="W211" s="406"/>
      <c r="X211" s="406"/>
      <c r="Y211" s="406"/>
      <c r="Z211" s="406"/>
    </row>
    <row r="212" spans="1:26" ht="19.5" customHeight="1">
      <c r="A212" s="456">
        <v>212</v>
      </c>
      <c r="B212" s="10" t="s">
        <v>786</v>
      </c>
      <c r="C212" s="452"/>
      <c r="D212" s="148">
        <v>0</v>
      </c>
      <c r="E212" s="148">
        <v>0</v>
      </c>
      <c r="F212" s="40">
        <f>'eoy23'!J1125</f>
        <v>0</v>
      </c>
      <c r="G212" s="163">
        <f t="shared" si="23"/>
        <v>0</v>
      </c>
      <c r="H212" s="406"/>
      <c r="I212" s="164" t="str">
        <f t="shared" si="24"/>
        <v/>
      </c>
      <c r="J212" s="164"/>
      <c r="K212" s="462">
        <f t="shared" si="25"/>
        <v>0</v>
      </c>
      <c r="L212" s="164"/>
      <c r="M212" s="406"/>
      <c r="N212" s="406"/>
      <c r="O212" s="406"/>
      <c r="P212" s="406"/>
      <c r="Q212" s="406"/>
      <c r="R212" s="406"/>
      <c r="S212" s="406"/>
      <c r="T212" s="406"/>
      <c r="U212" s="406"/>
      <c r="V212" s="406"/>
      <c r="W212" s="406"/>
      <c r="X212" s="406"/>
      <c r="Y212" s="406"/>
      <c r="Z212" s="406"/>
    </row>
    <row r="213" spans="1:26" ht="19.5" customHeight="1">
      <c r="A213" s="456">
        <v>213</v>
      </c>
      <c r="B213" s="10" t="s">
        <v>787</v>
      </c>
      <c r="C213" s="452"/>
      <c r="D213" s="148">
        <v>0</v>
      </c>
      <c r="E213" s="148">
        <v>0</v>
      </c>
      <c r="F213" s="40">
        <f>'eoy23'!J1126</f>
        <v>0</v>
      </c>
      <c r="G213" s="163">
        <f t="shared" si="23"/>
        <v>0</v>
      </c>
      <c r="H213" s="406"/>
      <c r="I213" s="164" t="str">
        <f t="shared" si="24"/>
        <v/>
      </c>
      <c r="J213" s="164"/>
      <c r="K213" s="462">
        <f t="shared" si="25"/>
        <v>0</v>
      </c>
      <c r="L213" s="164"/>
      <c r="M213" s="406"/>
      <c r="N213" s="406"/>
      <c r="O213" s="406"/>
      <c r="P213" s="406"/>
      <c r="Q213" s="406"/>
      <c r="R213" s="406"/>
      <c r="S213" s="406"/>
      <c r="T213" s="406"/>
      <c r="U213" s="406"/>
      <c r="V213" s="406"/>
      <c r="W213" s="406"/>
      <c r="X213" s="406"/>
      <c r="Y213" s="406"/>
      <c r="Z213" s="406"/>
    </row>
    <row r="214" spans="1:26" ht="19.5" customHeight="1">
      <c r="A214" s="456">
        <v>214</v>
      </c>
      <c r="B214" s="10" t="s">
        <v>788</v>
      </c>
      <c r="C214" s="452"/>
      <c r="D214" s="148">
        <v>0</v>
      </c>
      <c r="E214" s="148">
        <v>0</v>
      </c>
      <c r="F214" s="40">
        <f>'eoy23'!J1127</f>
        <v>0</v>
      </c>
      <c r="G214" s="163">
        <f t="shared" si="23"/>
        <v>0</v>
      </c>
      <c r="H214" s="406"/>
      <c r="I214" s="164" t="str">
        <f t="shared" si="24"/>
        <v/>
      </c>
      <c r="J214" s="164"/>
      <c r="K214" s="462">
        <f t="shared" si="25"/>
        <v>0</v>
      </c>
      <c r="L214" s="164"/>
      <c r="M214" s="406"/>
      <c r="N214" s="406"/>
      <c r="O214" s="406"/>
      <c r="P214" s="406"/>
      <c r="Q214" s="406"/>
      <c r="R214" s="406"/>
      <c r="S214" s="406"/>
      <c r="T214" s="406"/>
      <c r="U214" s="406"/>
      <c r="V214" s="406"/>
      <c r="W214" s="406"/>
      <c r="X214" s="406"/>
      <c r="Y214" s="406"/>
      <c r="Z214" s="406"/>
    </row>
    <row r="215" spans="1:26" ht="19.5" customHeight="1">
      <c r="A215" s="456">
        <v>215</v>
      </c>
      <c r="B215" s="10" t="s">
        <v>789</v>
      </c>
      <c r="C215" s="452"/>
      <c r="D215" s="148">
        <v>0</v>
      </c>
      <c r="E215" s="148">
        <v>0</v>
      </c>
      <c r="F215" s="40">
        <f>'eoy23'!J1128</f>
        <v>0</v>
      </c>
      <c r="G215" s="163">
        <f t="shared" si="23"/>
        <v>0</v>
      </c>
      <c r="H215" s="406"/>
      <c r="I215" s="164" t="str">
        <f t="shared" si="24"/>
        <v/>
      </c>
      <c r="J215" s="164"/>
      <c r="K215" s="462">
        <f t="shared" si="25"/>
        <v>0</v>
      </c>
      <c r="L215" s="164"/>
      <c r="M215" s="406"/>
      <c r="N215" s="406"/>
      <c r="O215" s="406"/>
      <c r="P215" s="406"/>
      <c r="Q215" s="406"/>
      <c r="R215" s="406"/>
      <c r="S215" s="406"/>
      <c r="T215" s="406"/>
      <c r="U215" s="406"/>
      <c r="V215" s="406"/>
      <c r="W215" s="406"/>
      <c r="X215" s="406"/>
      <c r="Y215" s="406"/>
      <c r="Z215" s="406"/>
    </row>
    <row r="216" spans="1:26" ht="19.5" customHeight="1">
      <c r="A216" s="456">
        <v>216</v>
      </c>
      <c r="B216" s="10" t="s">
        <v>790</v>
      </c>
      <c r="C216" s="452"/>
      <c r="D216" s="148">
        <v>0</v>
      </c>
      <c r="E216" s="148">
        <v>0</v>
      </c>
      <c r="F216" s="40">
        <f>'eoy23'!J1129</f>
        <v>0</v>
      </c>
      <c r="G216" s="163">
        <f t="shared" si="23"/>
        <v>0</v>
      </c>
      <c r="H216" s="406"/>
      <c r="I216" s="164" t="str">
        <f t="shared" si="24"/>
        <v/>
      </c>
      <c r="J216" s="164"/>
      <c r="K216" s="462">
        <f t="shared" si="25"/>
        <v>0</v>
      </c>
      <c r="L216" s="164"/>
      <c r="M216" s="406"/>
      <c r="N216" s="406"/>
      <c r="O216" s="406"/>
      <c r="P216" s="406"/>
      <c r="Q216" s="406"/>
      <c r="R216" s="406"/>
      <c r="S216" s="406"/>
      <c r="T216" s="406"/>
      <c r="U216" s="406"/>
      <c r="V216" s="406"/>
      <c r="W216" s="406"/>
      <c r="X216" s="406"/>
      <c r="Y216" s="406"/>
      <c r="Z216" s="406"/>
    </row>
    <row r="217" spans="1:26" ht="19.5" customHeight="1">
      <c r="A217" s="456">
        <v>217</v>
      </c>
      <c r="B217" s="406" t="s">
        <v>791</v>
      </c>
      <c r="C217" s="463"/>
      <c r="D217" s="42">
        <v>639156</v>
      </c>
      <c r="E217" s="148">
        <v>303364</v>
      </c>
      <c r="F217" s="40">
        <f>'eoy23'!J1130</f>
        <v>310260</v>
      </c>
      <c r="G217" s="163">
        <f t="shared" si="23"/>
        <v>2.2731767777323612E-2</v>
      </c>
      <c r="H217" s="406"/>
      <c r="I217" s="164" t="str">
        <f t="shared" si="24"/>
        <v/>
      </c>
      <c r="J217" s="164"/>
      <c r="K217" s="462">
        <f t="shared" si="25"/>
        <v>0</v>
      </c>
      <c r="L217" s="164"/>
      <c r="M217" s="406"/>
      <c r="N217" s="406"/>
      <c r="O217" s="406"/>
      <c r="P217" s="406"/>
      <c r="Q217" s="406"/>
      <c r="R217" s="406"/>
      <c r="S217" s="406"/>
      <c r="T217" s="406"/>
      <c r="U217" s="406"/>
      <c r="V217" s="406"/>
      <c r="W217" s="406"/>
      <c r="X217" s="406"/>
      <c r="Y217" s="406"/>
      <c r="Z217" s="406"/>
    </row>
    <row r="218" spans="1:26" ht="19.5" customHeight="1">
      <c r="A218" s="456">
        <v>218</v>
      </c>
      <c r="B218" s="406" t="s">
        <v>792</v>
      </c>
      <c r="C218" s="452"/>
      <c r="D218" s="148">
        <v>179560</v>
      </c>
      <c r="E218" s="148">
        <v>186554</v>
      </c>
      <c r="F218" s="40">
        <f>'eoy23'!J1131</f>
        <v>190979</v>
      </c>
      <c r="G218" s="163">
        <f t="shared" si="23"/>
        <v>2.3719673660173461E-2</v>
      </c>
      <c r="H218" s="406"/>
      <c r="I218" s="164" t="str">
        <f t="shared" si="24"/>
        <v/>
      </c>
      <c r="J218" s="164"/>
      <c r="K218" s="462">
        <f t="shared" si="25"/>
        <v>0</v>
      </c>
      <c r="L218" s="164"/>
      <c r="M218" s="406"/>
      <c r="N218" s="406"/>
      <c r="O218" s="406"/>
      <c r="P218" s="406"/>
      <c r="Q218" s="406"/>
      <c r="R218" s="406"/>
      <c r="S218" s="406"/>
      <c r="T218" s="406"/>
      <c r="U218" s="406"/>
      <c r="V218" s="406"/>
      <c r="W218" s="406"/>
      <c r="X218" s="406"/>
      <c r="Y218" s="406"/>
      <c r="Z218" s="406"/>
    </row>
    <row r="219" spans="1:26" ht="19.5" customHeight="1">
      <c r="A219" s="456">
        <v>219</v>
      </c>
      <c r="B219" s="406" t="s">
        <v>793</v>
      </c>
      <c r="C219" s="452"/>
      <c r="D219" s="148">
        <v>21651692</v>
      </c>
      <c r="E219" s="148">
        <v>22342995</v>
      </c>
      <c r="F219" s="40">
        <f>'eoy23'!J1132</f>
        <v>22883442</v>
      </c>
      <c r="G219" s="163">
        <f t="shared" si="23"/>
        <v>2.4188655101968201E-2</v>
      </c>
      <c r="H219" s="406"/>
      <c r="I219" s="164" t="str">
        <f t="shared" si="24"/>
        <v/>
      </c>
      <c r="J219" s="164"/>
      <c r="K219" s="462">
        <f t="shared" si="25"/>
        <v>0</v>
      </c>
      <c r="L219" s="164"/>
      <c r="M219" s="406"/>
      <c r="N219" s="406"/>
      <c r="O219" s="406"/>
      <c r="P219" s="406"/>
      <c r="Q219" s="406"/>
      <c r="R219" s="406"/>
      <c r="S219" s="406"/>
      <c r="T219" s="406"/>
      <c r="U219" s="406"/>
      <c r="V219" s="406"/>
      <c r="W219" s="406"/>
      <c r="X219" s="406"/>
      <c r="Y219" s="406"/>
      <c r="Z219" s="406"/>
    </row>
    <row r="220" spans="1:26" ht="19.5" customHeight="1">
      <c r="A220" s="456"/>
      <c r="B220" s="406"/>
      <c r="C220" s="452"/>
      <c r="D220" s="406"/>
      <c r="E220" s="406"/>
      <c r="F220" s="406"/>
      <c r="G220" s="464"/>
      <c r="H220" s="406"/>
      <c r="I220" s="406"/>
      <c r="J220" s="406"/>
      <c r="K220" s="406"/>
      <c r="L220" s="406"/>
      <c r="M220" s="406"/>
      <c r="N220" s="406"/>
      <c r="O220" s="406"/>
      <c r="P220" s="406"/>
      <c r="Q220" s="406"/>
      <c r="R220" s="406"/>
      <c r="S220" s="406"/>
      <c r="T220" s="406"/>
      <c r="U220" s="406"/>
      <c r="V220" s="406"/>
      <c r="W220" s="406"/>
      <c r="X220" s="406"/>
      <c r="Y220" s="406"/>
      <c r="Z220" s="406"/>
    </row>
    <row r="221" spans="1:26" ht="19.5" customHeight="1">
      <c r="A221" s="456"/>
      <c r="B221" s="405" t="s">
        <v>683</v>
      </c>
      <c r="C221" s="452"/>
      <c r="D221" s="406"/>
      <c r="E221" s="406"/>
      <c r="F221" s="406"/>
      <c r="G221" s="406"/>
      <c r="H221" s="406"/>
      <c r="I221" s="406"/>
      <c r="J221" s="406"/>
      <c r="K221" s="406"/>
      <c r="L221" s="406"/>
      <c r="M221" s="406"/>
      <c r="N221" s="406"/>
      <c r="O221" s="406"/>
      <c r="P221" s="406"/>
      <c r="Q221" s="406"/>
      <c r="R221" s="406"/>
      <c r="S221" s="406"/>
      <c r="T221" s="406"/>
      <c r="U221" s="406"/>
      <c r="V221" s="406"/>
      <c r="W221" s="406"/>
      <c r="X221" s="406"/>
      <c r="Y221" s="406"/>
      <c r="Z221" s="406"/>
    </row>
    <row r="222" spans="1:26" ht="19.5" customHeight="1">
      <c r="A222" s="456"/>
      <c r="B222" s="405"/>
      <c r="C222" s="452"/>
      <c r="D222" s="406"/>
      <c r="E222" s="406"/>
      <c r="F222" s="406"/>
      <c r="G222" s="406"/>
      <c r="H222" s="406"/>
      <c r="I222" s="406"/>
      <c r="J222" s="406"/>
      <c r="K222" s="406"/>
      <c r="L222" s="406"/>
      <c r="M222" s="406"/>
      <c r="N222" s="406"/>
      <c r="O222" s="406"/>
      <c r="P222" s="406"/>
      <c r="Q222" s="406"/>
      <c r="R222" s="406"/>
      <c r="S222" s="406"/>
      <c r="T222" s="406"/>
      <c r="U222" s="406"/>
      <c r="V222" s="406"/>
      <c r="W222" s="406"/>
      <c r="X222" s="406"/>
      <c r="Y222" s="406"/>
      <c r="Z222" s="406"/>
    </row>
    <row r="223" spans="1:26" ht="19.5" customHeight="1">
      <c r="A223" s="456"/>
      <c r="B223" s="405" t="s">
        <v>761</v>
      </c>
      <c r="C223" s="461"/>
      <c r="D223" s="406"/>
      <c r="E223" s="406"/>
      <c r="F223" s="406"/>
      <c r="G223" s="406"/>
      <c r="H223" s="406"/>
      <c r="I223" s="406"/>
      <c r="J223" s="406"/>
      <c r="K223" s="406"/>
      <c r="L223" s="406"/>
      <c r="M223" s="406"/>
      <c r="N223" s="406"/>
      <c r="O223" s="406"/>
      <c r="P223" s="406"/>
      <c r="Q223" s="406"/>
      <c r="R223" s="406"/>
      <c r="S223" s="406"/>
      <c r="T223" s="406"/>
      <c r="U223" s="406"/>
      <c r="V223" s="406"/>
      <c r="W223" s="406"/>
      <c r="X223" s="406"/>
      <c r="Y223" s="406"/>
      <c r="Z223" s="406"/>
    </row>
    <row r="224" spans="1:26" ht="63" customHeight="1">
      <c r="A224" s="456"/>
      <c r="B224" s="460" t="s">
        <v>794</v>
      </c>
      <c r="C224" s="463"/>
      <c r="D224" s="161" t="s">
        <v>763</v>
      </c>
      <c r="E224" s="161" t="s">
        <v>764</v>
      </c>
      <c r="F224" s="161" t="s">
        <v>765</v>
      </c>
      <c r="G224" s="161" t="s">
        <v>766</v>
      </c>
      <c r="H224" s="406"/>
      <c r="I224" s="162" t="s">
        <v>638</v>
      </c>
      <c r="J224" s="162" t="s">
        <v>639</v>
      </c>
      <c r="K224" s="406"/>
      <c r="L224" s="162" t="s">
        <v>640</v>
      </c>
      <c r="M224" s="406"/>
      <c r="N224" s="406"/>
      <c r="O224" s="406"/>
      <c r="P224" s="406"/>
      <c r="Q224" s="406"/>
      <c r="R224" s="406"/>
      <c r="S224" s="406"/>
      <c r="T224" s="406"/>
      <c r="U224" s="406"/>
      <c r="V224" s="406"/>
      <c r="W224" s="406"/>
      <c r="X224" s="406"/>
      <c r="Y224" s="406"/>
      <c r="Z224" s="406"/>
    </row>
    <row r="225" spans="1:26" ht="19.5" customHeight="1">
      <c r="A225" s="456">
        <v>225</v>
      </c>
      <c r="B225" s="406" t="s">
        <v>795</v>
      </c>
      <c r="C225" s="452"/>
      <c r="D225" s="148">
        <v>214419</v>
      </c>
      <c r="E225" s="148">
        <v>236079</v>
      </c>
      <c r="F225" s="40">
        <f>'eoy23'!J1144</f>
        <v>225987</v>
      </c>
      <c r="G225" s="163">
        <f t="shared" ref="G225:G250" si="26">IF(E225&gt;0,(F225-E225)/E225,IF(F225&gt;0,1,0))</f>
        <v>-4.2748402017968562E-2</v>
      </c>
      <c r="H225" s="406"/>
      <c r="I225" s="164" t="str">
        <f t="shared" ref="I225:I250" si="27">IF(J225="OK","",IF(AND(ABS(G225)&gt;0.25,ABS(F225-E225)&gt;100000),"Please Review",""))</f>
        <v/>
      </c>
      <c r="J225" s="164" t="s">
        <v>642</v>
      </c>
      <c r="K225" s="462">
        <f t="shared" ref="K225:K250" si="28">IF(I225="Please Review",1,0)</f>
        <v>0</v>
      </c>
      <c r="L225" s="164" t="s">
        <v>796</v>
      </c>
      <c r="M225" s="406"/>
      <c r="N225" s="406"/>
      <c r="O225" s="406"/>
      <c r="P225" s="406"/>
      <c r="Q225" s="406"/>
      <c r="R225" s="406"/>
      <c r="S225" s="406"/>
      <c r="T225" s="406"/>
      <c r="U225" s="406"/>
      <c r="V225" s="406"/>
      <c r="W225" s="406"/>
      <c r="X225" s="406"/>
      <c r="Y225" s="406"/>
      <c r="Z225" s="406"/>
    </row>
    <row r="226" spans="1:26" ht="19.5" customHeight="1">
      <c r="A226" s="456">
        <v>226</v>
      </c>
      <c r="B226" s="406" t="s">
        <v>797</v>
      </c>
      <c r="C226" s="452"/>
      <c r="D226" s="148">
        <v>0</v>
      </c>
      <c r="E226" s="148">
        <v>0</v>
      </c>
      <c r="F226" s="40">
        <f>'eoy23'!J1145</f>
        <v>0</v>
      </c>
      <c r="G226" s="163">
        <f t="shared" si="26"/>
        <v>0</v>
      </c>
      <c r="H226" s="406"/>
      <c r="I226" s="164" t="str">
        <f t="shared" si="27"/>
        <v/>
      </c>
      <c r="J226" s="164"/>
      <c r="K226" s="462">
        <f t="shared" si="28"/>
        <v>0</v>
      </c>
      <c r="L226" s="164"/>
      <c r="M226" s="406"/>
      <c r="N226" s="406"/>
      <c r="O226" s="406"/>
      <c r="P226" s="406"/>
      <c r="Q226" s="406"/>
      <c r="R226" s="406"/>
      <c r="S226" s="406"/>
      <c r="T226" s="406"/>
      <c r="U226" s="406"/>
      <c r="V226" s="406"/>
      <c r="W226" s="406"/>
      <c r="X226" s="406"/>
      <c r="Y226" s="406"/>
      <c r="Z226" s="406"/>
    </row>
    <row r="227" spans="1:26" ht="19.5" customHeight="1">
      <c r="A227" s="456">
        <v>227</v>
      </c>
      <c r="B227" s="406" t="s">
        <v>798</v>
      </c>
      <c r="C227" s="452"/>
      <c r="D227" s="148">
        <v>0</v>
      </c>
      <c r="E227" s="148">
        <v>0</v>
      </c>
      <c r="F227" s="40">
        <f>'eoy23'!J1147</f>
        <v>0</v>
      </c>
      <c r="G227" s="163">
        <f t="shared" si="26"/>
        <v>0</v>
      </c>
      <c r="H227" s="406"/>
      <c r="I227" s="164" t="str">
        <f t="shared" si="27"/>
        <v/>
      </c>
      <c r="J227" s="164"/>
      <c r="K227" s="462">
        <f t="shared" si="28"/>
        <v>0</v>
      </c>
      <c r="L227" s="164"/>
      <c r="M227" s="406"/>
      <c r="N227" s="406"/>
      <c r="O227" s="406"/>
      <c r="P227" s="406"/>
      <c r="Q227" s="406"/>
      <c r="R227" s="406"/>
      <c r="S227" s="406"/>
      <c r="T227" s="406"/>
      <c r="U227" s="406"/>
      <c r="V227" s="406"/>
      <c r="W227" s="406"/>
      <c r="X227" s="406"/>
      <c r="Y227" s="406"/>
      <c r="Z227" s="406"/>
    </row>
    <row r="228" spans="1:26" ht="19.5" customHeight="1">
      <c r="A228" s="456">
        <v>228</v>
      </c>
      <c r="B228" s="406" t="s">
        <v>799</v>
      </c>
      <c r="C228" s="452"/>
      <c r="D228" s="148">
        <v>52168</v>
      </c>
      <c r="E228" s="148">
        <v>57471</v>
      </c>
      <c r="F228" s="40">
        <f>'eoy23'!J1149</f>
        <v>77414</v>
      </c>
      <c r="G228" s="163">
        <f t="shared" si="26"/>
        <v>0.34700979624506273</v>
      </c>
      <c r="H228" s="406"/>
      <c r="I228" s="164" t="str">
        <f t="shared" si="27"/>
        <v/>
      </c>
      <c r="J228" s="164"/>
      <c r="K228" s="462">
        <f t="shared" si="28"/>
        <v>0</v>
      </c>
      <c r="L228" s="164"/>
      <c r="M228" s="406"/>
      <c r="N228" s="406"/>
      <c r="O228" s="406"/>
      <c r="P228" s="406"/>
      <c r="Q228" s="406"/>
      <c r="R228" s="406"/>
      <c r="S228" s="406"/>
      <c r="T228" s="406"/>
      <c r="U228" s="406"/>
      <c r="V228" s="406"/>
      <c r="W228" s="406"/>
      <c r="X228" s="406"/>
      <c r="Y228" s="406"/>
      <c r="Z228" s="406"/>
    </row>
    <row r="229" spans="1:26" ht="19.5" customHeight="1">
      <c r="A229" s="456">
        <v>229</v>
      </c>
      <c r="B229" s="406" t="s">
        <v>800</v>
      </c>
      <c r="C229" s="452"/>
      <c r="D229" s="148">
        <v>92000</v>
      </c>
      <c r="E229" s="148">
        <v>113833</v>
      </c>
      <c r="F229" s="40">
        <f>'eoy23'!J1150</f>
        <v>223300</v>
      </c>
      <c r="G229" s="163">
        <f t="shared" si="26"/>
        <v>0.96164556850825333</v>
      </c>
      <c r="H229" s="406"/>
      <c r="I229" s="164" t="str">
        <f t="shared" si="27"/>
        <v/>
      </c>
      <c r="J229" s="164" t="s">
        <v>642</v>
      </c>
      <c r="K229" s="462">
        <f t="shared" si="28"/>
        <v>0</v>
      </c>
      <c r="L229" s="164" t="s">
        <v>796</v>
      </c>
      <c r="M229" s="406"/>
      <c r="N229" s="406"/>
      <c r="O229" s="406"/>
      <c r="P229" s="406"/>
      <c r="Q229" s="406"/>
      <c r="R229" s="406"/>
      <c r="S229" s="406"/>
      <c r="T229" s="406"/>
      <c r="U229" s="406"/>
      <c r="V229" s="406"/>
      <c r="W229" s="406"/>
      <c r="X229" s="406"/>
      <c r="Y229" s="406"/>
      <c r="Z229" s="406"/>
    </row>
    <row r="230" spans="1:26" ht="19.5" customHeight="1">
      <c r="A230" s="456">
        <v>230</v>
      </c>
      <c r="B230" s="406" t="s">
        <v>801</v>
      </c>
      <c r="C230" s="452"/>
      <c r="D230" s="148">
        <v>545066</v>
      </c>
      <c r="E230" s="148">
        <v>604164</v>
      </c>
      <c r="F230" s="40">
        <f>'eoy23'!J1151</f>
        <v>686602</v>
      </c>
      <c r="G230" s="163">
        <f t="shared" si="26"/>
        <v>0.13644970570904588</v>
      </c>
      <c r="H230" s="406"/>
      <c r="I230" s="164" t="str">
        <f t="shared" si="27"/>
        <v/>
      </c>
      <c r="J230" s="164" t="s">
        <v>642</v>
      </c>
      <c r="K230" s="462">
        <f t="shared" si="28"/>
        <v>0</v>
      </c>
      <c r="L230" s="164" t="s">
        <v>796</v>
      </c>
      <c r="M230" s="406"/>
      <c r="N230" s="406"/>
      <c r="O230" s="406"/>
      <c r="P230" s="406"/>
      <c r="Q230" s="406"/>
      <c r="R230" s="406"/>
      <c r="S230" s="406"/>
      <c r="T230" s="406"/>
      <c r="U230" s="406"/>
      <c r="V230" s="406"/>
      <c r="W230" s="406"/>
      <c r="X230" s="406"/>
      <c r="Y230" s="406"/>
      <c r="Z230" s="406"/>
    </row>
    <row r="231" spans="1:26" ht="19.5" customHeight="1">
      <c r="A231" s="456">
        <v>231</v>
      </c>
      <c r="B231" s="406" t="s">
        <v>802</v>
      </c>
      <c r="C231" s="452"/>
      <c r="D231" s="148">
        <v>0</v>
      </c>
      <c r="E231" s="148">
        <v>0</v>
      </c>
      <c r="F231" s="40">
        <f>'eoy23'!J1152</f>
        <v>0</v>
      </c>
      <c r="G231" s="163">
        <f t="shared" si="26"/>
        <v>0</v>
      </c>
      <c r="H231" s="406"/>
      <c r="I231" s="164" t="str">
        <f t="shared" si="27"/>
        <v/>
      </c>
      <c r="J231" s="164"/>
      <c r="K231" s="462">
        <f t="shared" si="28"/>
        <v>0</v>
      </c>
      <c r="L231" s="164"/>
      <c r="M231" s="406"/>
      <c r="N231" s="406"/>
      <c r="O231" s="406"/>
      <c r="P231" s="406"/>
      <c r="Q231" s="406"/>
      <c r="R231" s="406"/>
      <c r="S231" s="406"/>
      <c r="T231" s="406"/>
      <c r="U231" s="406"/>
      <c r="V231" s="406"/>
      <c r="W231" s="406"/>
      <c r="X231" s="406"/>
      <c r="Y231" s="406"/>
      <c r="Z231" s="406"/>
    </row>
    <row r="232" spans="1:26" ht="19.5" customHeight="1">
      <c r="A232" s="456">
        <v>232</v>
      </c>
      <c r="B232" s="406" t="s">
        <v>803</v>
      </c>
      <c r="C232" s="452"/>
      <c r="D232" s="148">
        <v>223828</v>
      </c>
      <c r="E232" s="148">
        <v>242059</v>
      </c>
      <c r="F232" s="40">
        <f>'eoy23'!J1153</f>
        <v>250540</v>
      </c>
      <c r="G232" s="163">
        <f t="shared" si="26"/>
        <v>3.5036912488277651E-2</v>
      </c>
      <c r="H232" s="406"/>
      <c r="I232" s="164" t="str">
        <f t="shared" si="27"/>
        <v/>
      </c>
      <c r="J232" s="164" t="s">
        <v>642</v>
      </c>
      <c r="K232" s="462">
        <f t="shared" si="28"/>
        <v>0</v>
      </c>
      <c r="L232" s="164" t="s">
        <v>796</v>
      </c>
      <c r="M232" s="406"/>
      <c r="N232" s="406"/>
      <c r="O232" s="406"/>
      <c r="P232" s="406"/>
      <c r="Q232" s="406"/>
      <c r="R232" s="406"/>
      <c r="S232" s="406"/>
      <c r="T232" s="406"/>
      <c r="U232" s="406"/>
      <c r="V232" s="406"/>
      <c r="W232" s="406"/>
      <c r="X232" s="406"/>
      <c r="Y232" s="406"/>
      <c r="Z232" s="406"/>
    </row>
    <row r="233" spans="1:26" ht="19.5" customHeight="1">
      <c r="A233" s="456">
        <v>233</v>
      </c>
      <c r="B233" s="406" t="s">
        <v>804</v>
      </c>
      <c r="C233" s="452"/>
      <c r="D233" s="148">
        <v>1085729</v>
      </c>
      <c r="E233" s="148">
        <v>1227011</v>
      </c>
      <c r="F233" s="40">
        <f>'eoy23'!J1154</f>
        <v>1239587</v>
      </c>
      <c r="G233" s="163">
        <f t="shared" si="26"/>
        <v>1.024929686856923E-2</v>
      </c>
      <c r="H233" s="406"/>
      <c r="I233" s="164" t="str">
        <f t="shared" si="27"/>
        <v/>
      </c>
      <c r="J233" s="164" t="s">
        <v>642</v>
      </c>
      <c r="K233" s="462">
        <f t="shared" si="28"/>
        <v>0</v>
      </c>
      <c r="L233" s="164" t="s">
        <v>796</v>
      </c>
      <c r="M233" s="406"/>
      <c r="N233" s="406"/>
      <c r="O233" s="406"/>
      <c r="P233" s="406"/>
      <c r="Q233" s="406"/>
      <c r="R233" s="406"/>
      <c r="S233" s="406"/>
      <c r="T233" s="406"/>
      <c r="U233" s="406"/>
      <c r="V233" s="406"/>
      <c r="W233" s="406"/>
      <c r="X233" s="406"/>
      <c r="Y233" s="406"/>
      <c r="Z233" s="406"/>
    </row>
    <row r="234" spans="1:26" ht="19.5" customHeight="1">
      <c r="A234" s="456">
        <v>234</v>
      </c>
      <c r="B234" s="406" t="s">
        <v>805</v>
      </c>
      <c r="C234" s="452"/>
      <c r="D234" s="148">
        <v>178534</v>
      </c>
      <c r="E234" s="148">
        <v>177941</v>
      </c>
      <c r="F234" s="40">
        <f>'eoy23'!J1155</f>
        <v>0</v>
      </c>
      <c r="G234" s="163">
        <f t="shared" si="26"/>
        <v>-1</v>
      </c>
      <c r="H234" s="406"/>
      <c r="I234" s="164" t="str">
        <f t="shared" si="27"/>
        <v/>
      </c>
      <c r="J234" s="164" t="s">
        <v>642</v>
      </c>
      <c r="K234" s="462">
        <f t="shared" si="28"/>
        <v>0</v>
      </c>
      <c r="L234" s="164" t="s">
        <v>796</v>
      </c>
      <c r="M234" s="406"/>
      <c r="N234" s="406"/>
      <c r="O234" s="406"/>
      <c r="P234" s="406"/>
      <c r="Q234" s="406"/>
      <c r="R234" s="406"/>
      <c r="S234" s="406"/>
      <c r="T234" s="406"/>
      <c r="U234" s="406"/>
      <c r="V234" s="406"/>
      <c r="W234" s="406"/>
      <c r="X234" s="406"/>
      <c r="Y234" s="406"/>
      <c r="Z234" s="406"/>
    </row>
    <row r="235" spans="1:26" ht="19.5" customHeight="1">
      <c r="A235" s="456">
        <v>235</v>
      </c>
      <c r="B235" s="406" t="s">
        <v>806</v>
      </c>
      <c r="C235" s="452"/>
      <c r="D235" s="148">
        <v>0</v>
      </c>
      <c r="E235" s="148">
        <v>0</v>
      </c>
      <c r="F235" s="40">
        <f>'eoy23'!J1157</f>
        <v>0</v>
      </c>
      <c r="G235" s="163">
        <f t="shared" si="26"/>
        <v>0</v>
      </c>
      <c r="H235" s="406"/>
      <c r="I235" s="164" t="str">
        <f t="shared" si="27"/>
        <v/>
      </c>
      <c r="J235" s="164"/>
      <c r="K235" s="462">
        <f t="shared" si="28"/>
        <v>0</v>
      </c>
      <c r="L235" s="164"/>
      <c r="M235" s="406"/>
      <c r="N235" s="406"/>
      <c r="O235" s="406"/>
      <c r="P235" s="406"/>
      <c r="Q235" s="406"/>
      <c r="R235" s="406"/>
      <c r="S235" s="406"/>
      <c r="T235" s="406"/>
      <c r="U235" s="406"/>
      <c r="V235" s="406"/>
      <c r="W235" s="406"/>
      <c r="X235" s="406"/>
      <c r="Y235" s="406"/>
      <c r="Z235" s="406"/>
    </row>
    <row r="236" spans="1:26" ht="19.5" customHeight="1">
      <c r="A236" s="456">
        <v>236</v>
      </c>
      <c r="B236" s="406" t="s">
        <v>807</v>
      </c>
      <c r="C236" s="452"/>
      <c r="D236" s="148">
        <v>0</v>
      </c>
      <c r="E236" s="148">
        <v>0</v>
      </c>
      <c r="F236" s="40">
        <f>'eoy23'!J1158</f>
        <v>0</v>
      </c>
      <c r="G236" s="163">
        <f t="shared" si="26"/>
        <v>0</v>
      </c>
      <c r="H236" s="406"/>
      <c r="I236" s="164" t="str">
        <f t="shared" si="27"/>
        <v/>
      </c>
      <c r="J236" s="164"/>
      <c r="K236" s="462">
        <f t="shared" si="28"/>
        <v>0</v>
      </c>
      <c r="L236" s="164"/>
      <c r="M236" s="406"/>
      <c r="N236" s="406"/>
      <c r="O236" s="406"/>
      <c r="P236" s="406"/>
      <c r="Q236" s="406"/>
      <c r="R236" s="406"/>
      <c r="S236" s="406"/>
      <c r="T236" s="406"/>
      <c r="U236" s="406"/>
      <c r="V236" s="406"/>
      <c r="W236" s="406"/>
      <c r="X236" s="406"/>
      <c r="Y236" s="406"/>
      <c r="Z236" s="406"/>
    </row>
    <row r="237" spans="1:26" ht="19.5" customHeight="1">
      <c r="A237" s="456">
        <v>237</v>
      </c>
      <c r="B237" s="406" t="s">
        <v>808</v>
      </c>
      <c r="C237" s="452"/>
      <c r="D237" s="148">
        <v>0</v>
      </c>
      <c r="E237" s="148">
        <v>232800</v>
      </c>
      <c r="F237" s="40">
        <f>'eoy23'!J1163</f>
        <v>679800</v>
      </c>
      <c r="G237" s="163">
        <f t="shared" si="26"/>
        <v>1.9201030927835052</v>
      </c>
      <c r="H237" s="406"/>
      <c r="I237" s="164" t="str">
        <f t="shared" si="27"/>
        <v/>
      </c>
      <c r="J237" s="164" t="s">
        <v>642</v>
      </c>
      <c r="K237" s="462">
        <f t="shared" si="28"/>
        <v>0</v>
      </c>
      <c r="L237" s="164" t="s">
        <v>796</v>
      </c>
      <c r="M237" s="406"/>
      <c r="N237" s="406"/>
      <c r="O237" s="406"/>
      <c r="P237" s="406"/>
      <c r="Q237" s="406"/>
      <c r="R237" s="406"/>
      <c r="S237" s="406"/>
      <c r="T237" s="406"/>
      <c r="U237" s="406"/>
      <c r="V237" s="406"/>
      <c r="W237" s="406"/>
      <c r="X237" s="406"/>
      <c r="Y237" s="406"/>
      <c r="Z237" s="406"/>
    </row>
    <row r="238" spans="1:26" ht="19.5" customHeight="1">
      <c r="A238" s="456">
        <v>238</v>
      </c>
      <c r="B238" s="406" t="s">
        <v>809</v>
      </c>
      <c r="C238" s="452"/>
      <c r="D238" s="148">
        <v>1598096</v>
      </c>
      <c r="E238" s="148">
        <v>1643568</v>
      </c>
      <c r="F238" s="40">
        <f>'eoy23'!J1164</f>
        <v>972728</v>
      </c>
      <c r="G238" s="163">
        <f t="shared" si="26"/>
        <v>-0.40816078190862803</v>
      </c>
      <c r="H238" s="406"/>
      <c r="I238" s="164" t="str">
        <f t="shared" si="27"/>
        <v/>
      </c>
      <c r="J238" s="164" t="s">
        <v>642</v>
      </c>
      <c r="K238" s="462">
        <f t="shared" si="28"/>
        <v>0</v>
      </c>
      <c r="L238" s="164" t="s">
        <v>796</v>
      </c>
      <c r="M238" s="406"/>
      <c r="N238" s="406"/>
      <c r="O238" s="406"/>
      <c r="P238" s="406"/>
      <c r="Q238" s="406"/>
      <c r="R238" s="406"/>
      <c r="S238" s="406"/>
      <c r="T238" s="406"/>
      <c r="U238" s="406"/>
      <c r="V238" s="406"/>
      <c r="W238" s="406"/>
      <c r="X238" s="406"/>
      <c r="Y238" s="406"/>
      <c r="Z238" s="406"/>
    </row>
    <row r="239" spans="1:26" ht="19.5" customHeight="1">
      <c r="A239" s="456">
        <v>239</v>
      </c>
      <c r="B239" s="406" t="s">
        <v>810</v>
      </c>
      <c r="C239" s="452"/>
      <c r="D239" s="148">
        <v>964771</v>
      </c>
      <c r="E239" s="148">
        <v>1008466</v>
      </c>
      <c r="F239" s="40">
        <f>'eoy23'!J1165</f>
        <v>946194</v>
      </c>
      <c r="G239" s="163">
        <f t="shared" si="26"/>
        <v>-6.174923101026708E-2</v>
      </c>
      <c r="H239" s="406"/>
      <c r="I239" s="164" t="str">
        <f t="shared" si="27"/>
        <v/>
      </c>
      <c r="J239" s="164" t="s">
        <v>642</v>
      </c>
      <c r="K239" s="462">
        <f t="shared" si="28"/>
        <v>0</v>
      </c>
      <c r="L239" s="164" t="s">
        <v>796</v>
      </c>
      <c r="M239" s="406"/>
      <c r="N239" s="406"/>
      <c r="O239" s="406"/>
      <c r="P239" s="406"/>
      <c r="Q239" s="406"/>
      <c r="R239" s="406"/>
      <c r="S239" s="406"/>
      <c r="T239" s="406"/>
      <c r="U239" s="406"/>
      <c r="V239" s="406"/>
      <c r="W239" s="406"/>
      <c r="X239" s="406"/>
      <c r="Y239" s="406"/>
      <c r="Z239" s="406"/>
    </row>
    <row r="240" spans="1:26" ht="19.5" customHeight="1">
      <c r="A240" s="456">
        <v>240</v>
      </c>
      <c r="B240" s="406" t="s">
        <v>811</v>
      </c>
      <c r="C240" s="452"/>
      <c r="D240" s="148">
        <v>0</v>
      </c>
      <c r="E240" s="148">
        <v>0</v>
      </c>
      <c r="F240" s="40">
        <f>'eoy23'!J1166</f>
        <v>0</v>
      </c>
      <c r="G240" s="163">
        <f t="shared" si="26"/>
        <v>0</v>
      </c>
      <c r="H240" s="406"/>
      <c r="I240" s="164" t="str">
        <f t="shared" si="27"/>
        <v/>
      </c>
      <c r="J240" s="164"/>
      <c r="K240" s="462">
        <f t="shared" si="28"/>
        <v>0</v>
      </c>
      <c r="L240" s="164"/>
      <c r="M240" s="406"/>
      <c r="N240" s="406"/>
      <c r="O240" s="406"/>
      <c r="P240" s="406"/>
      <c r="Q240" s="406"/>
      <c r="R240" s="406"/>
      <c r="S240" s="406"/>
      <c r="T240" s="406"/>
      <c r="U240" s="406"/>
      <c r="V240" s="406"/>
      <c r="W240" s="406"/>
      <c r="X240" s="406"/>
      <c r="Y240" s="406"/>
      <c r="Z240" s="406"/>
    </row>
    <row r="241" spans="1:26" ht="19.5" customHeight="1">
      <c r="A241" s="456">
        <v>241</v>
      </c>
      <c r="B241" s="10" t="s">
        <v>812</v>
      </c>
      <c r="C241" s="452"/>
      <c r="D241" s="148">
        <v>386</v>
      </c>
      <c r="E241" s="148">
        <v>0</v>
      </c>
      <c r="F241" s="40">
        <f>'eoy23'!J1167</f>
        <v>0</v>
      </c>
      <c r="G241" s="163">
        <f t="shared" si="26"/>
        <v>0</v>
      </c>
      <c r="H241" s="406"/>
      <c r="I241" s="164" t="str">
        <f t="shared" si="27"/>
        <v/>
      </c>
      <c r="J241" s="164"/>
      <c r="K241" s="462">
        <f t="shared" si="28"/>
        <v>0</v>
      </c>
      <c r="L241" s="164"/>
      <c r="M241" s="406"/>
      <c r="N241" s="406"/>
      <c r="O241" s="406"/>
      <c r="P241" s="406"/>
      <c r="Q241" s="406"/>
      <c r="R241" s="406"/>
      <c r="S241" s="406"/>
      <c r="T241" s="406"/>
      <c r="U241" s="406"/>
      <c r="V241" s="406"/>
      <c r="W241" s="406"/>
      <c r="X241" s="406"/>
      <c r="Y241" s="406"/>
      <c r="Z241" s="406"/>
    </row>
    <row r="242" spans="1:26" ht="19.5" customHeight="1">
      <c r="A242" s="456">
        <v>242</v>
      </c>
      <c r="B242" s="10" t="s">
        <v>813</v>
      </c>
      <c r="C242" s="452"/>
      <c r="D242" s="148">
        <v>507782.79694490996</v>
      </c>
      <c r="E242" s="148">
        <v>515721</v>
      </c>
      <c r="F242" s="40">
        <f>'eoy23'!J1168</f>
        <v>441197.27772800002</v>
      </c>
      <c r="G242" s="163">
        <f t="shared" si="26"/>
        <v>-0.14450395130700511</v>
      </c>
      <c r="H242" s="406"/>
      <c r="I242" s="164" t="str">
        <f t="shared" si="27"/>
        <v/>
      </c>
      <c r="J242" s="164"/>
      <c r="K242" s="462">
        <f t="shared" si="28"/>
        <v>0</v>
      </c>
      <c r="L242" s="164"/>
      <c r="M242" s="406"/>
      <c r="N242" s="406"/>
      <c r="O242" s="406"/>
      <c r="P242" s="406"/>
      <c r="Q242" s="406"/>
      <c r="R242" s="406"/>
      <c r="S242" s="406"/>
      <c r="T242" s="406"/>
      <c r="U242" s="406"/>
      <c r="V242" s="406"/>
      <c r="W242" s="406"/>
      <c r="X242" s="406"/>
      <c r="Y242" s="406"/>
      <c r="Z242" s="406"/>
    </row>
    <row r="243" spans="1:26" ht="19.5" customHeight="1">
      <c r="A243" s="456">
        <v>243</v>
      </c>
      <c r="B243" s="10" t="s">
        <v>814</v>
      </c>
      <c r="C243" s="452"/>
      <c r="D243" s="148">
        <v>417237</v>
      </c>
      <c r="E243" s="148">
        <v>486889</v>
      </c>
      <c r="F243" s="40">
        <f>'eoy23'!J1169</f>
        <v>493750</v>
      </c>
      <c r="G243" s="163">
        <f t="shared" si="26"/>
        <v>1.409150750992526E-2</v>
      </c>
      <c r="H243" s="406"/>
      <c r="I243" s="164" t="str">
        <f t="shared" si="27"/>
        <v/>
      </c>
      <c r="J243" s="164"/>
      <c r="K243" s="462">
        <f t="shared" si="28"/>
        <v>0</v>
      </c>
      <c r="L243" s="164"/>
      <c r="M243" s="406"/>
      <c r="N243" s="406"/>
      <c r="O243" s="406"/>
      <c r="P243" s="406"/>
      <c r="Q243" s="406"/>
      <c r="R243" s="406"/>
      <c r="S243" s="406"/>
      <c r="T243" s="406"/>
      <c r="U243" s="406"/>
      <c r="V243" s="406"/>
      <c r="W243" s="406"/>
      <c r="X243" s="406"/>
      <c r="Y243" s="406"/>
      <c r="Z243" s="406"/>
    </row>
    <row r="244" spans="1:26" ht="19.5" customHeight="1">
      <c r="A244" s="456">
        <v>244</v>
      </c>
      <c r="B244" s="10" t="s">
        <v>815</v>
      </c>
      <c r="C244" s="452"/>
      <c r="D244" s="148">
        <v>0</v>
      </c>
      <c r="E244" s="148">
        <v>0</v>
      </c>
      <c r="F244" s="40">
        <f>'eoy23'!J1170</f>
        <v>0</v>
      </c>
      <c r="G244" s="163">
        <f t="shared" si="26"/>
        <v>0</v>
      </c>
      <c r="H244" s="406"/>
      <c r="I244" s="164" t="str">
        <f t="shared" si="27"/>
        <v/>
      </c>
      <c r="J244" s="164"/>
      <c r="K244" s="462">
        <f t="shared" si="28"/>
        <v>0</v>
      </c>
      <c r="L244" s="164"/>
      <c r="M244" s="406"/>
      <c r="N244" s="406"/>
      <c r="O244" s="406"/>
      <c r="P244" s="406"/>
      <c r="Q244" s="406"/>
      <c r="R244" s="406"/>
      <c r="S244" s="406"/>
      <c r="T244" s="406"/>
      <c r="U244" s="406"/>
      <c r="V244" s="406"/>
      <c r="W244" s="406"/>
      <c r="X244" s="406"/>
      <c r="Y244" s="406"/>
      <c r="Z244" s="406"/>
    </row>
    <row r="245" spans="1:26" ht="19.5" customHeight="1">
      <c r="A245" s="456">
        <v>245</v>
      </c>
      <c r="B245" s="10" t="s">
        <v>816</v>
      </c>
      <c r="C245" s="452"/>
      <c r="D245" s="148">
        <v>0</v>
      </c>
      <c r="E245" s="148">
        <v>0</v>
      </c>
      <c r="F245" s="40">
        <f>'eoy23'!J1171</f>
        <v>0</v>
      </c>
      <c r="G245" s="163">
        <f t="shared" si="26"/>
        <v>0</v>
      </c>
      <c r="H245" s="406"/>
      <c r="I245" s="164" t="str">
        <f t="shared" si="27"/>
        <v/>
      </c>
      <c r="J245" s="164"/>
      <c r="K245" s="462">
        <f t="shared" si="28"/>
        <v>0</v>
      </c>
      <c r="L245" s="164"/>
      <c r="M245" s="406"/>
      <c r="N245" s="406"/>
      <c r="O245" s="406"/>
      <c r="P245" s="406"/>
      <c r="Q245" s="406"/>
      <c r="R245" s="406"/>
      <c r="S245" s="406"/>
      <c r="T245" s="406"/>
      <c r="U245" s="406"/>
      <c r="V245" s="406"/>
      <c r="W245" s="406"/>
      <c r="X245" s="406"/>
      <c r="Y245" s="406"/>
      <c r="Z245" s="406"/>
    </row>
    <row r="246" spans="1:26" ht="19.5" customHeight="1">
      <c r="A246" s="456">
        <v>246</v>
      </c>
      <c r="B246" s="10" t="s">
        <v>817</v>
      </c>
      <c r="C246" s="452"/>
      <c r="D246" s="148">
        <v>0</v>
      </c>
      <c r="E246" s="148">
        <v>0</v>
      </c>
      <c r="F246" s="40">
        <f>'eoy23'!J1172</f>
        <v>0</v>
      </c>
      <c r="G246" s="163">
        <f t="shared" si="26"/>
        <v>0</v>
      </c>
      <c r="H246" s="406"/>
      <c r="I246" s="164" t="str">
        <f t="shared" si="27"/>
        <v/>
      </c>
      <c r="J246" s="164"/>
      <c r="K246" s="462">
        <f t="shared" si="28"/>
        <v>0</v>
      </c>
      <c r="L246" s="164"/>
      <c r="M246" s="406"/>
      <c r="N246" s="406"/>
      <c r="O246" s="406"/>
      <c r="P246" s="406"/>
      <c r="Q246" s="406"/>
      <c r="R246" s="406"/>
      <c r="S246" s="406"/>
      <c r="T246" s="406"/>
      <c r="U246" s="406"/>
      <c r="V246" s="406"/>
      <c r="W246" s="406"/>
      <c r="X246" s="406"/>
      <c r="Y246" s="406"/>
      <c r="Z246" s="406"/>
    </row>
    <row r="247" spans="1:26" ht="19.5" customHeight="1">
      <c r="A247" s="456">
        <v>247</v>
      </c>
      <c r="B247" s="10" t="s">
        <v>818</v>
      </c>
      <c r="C247" s="463"/>
      <c r="D247" s="42">
        <v>0</v>
      </c>
      <c r="E247" s="148">
        <v>0</v>
      </c>
      <c r="F247" s="40">
        <f>'eoy23'!J1173</f>
        <v>0</v>
      </c>
      <c r="G247" s="163">
        <f t="shared" si="26"/>
        <v>0</v>
      </c>
      <c r="H247" s="406"/>
      <c r="I247" s="164" t="str">
        <f t="shared" si="27"/>
        <v/>
      </c>
      <c r="J247" s="164"/>
      <c r="K247" s="462">
        <f t="shared" si="28"/>
        <v>0</v>
      </c>
      <c r="L247" s="164"/>
      <c r="M247" s="406"/>
      <c r="N247" s="406"/>
      <c r="O247" s="406"/>
      <c r="P247" s="406"/>
      <c r="Q247" s="406"/>
      <c r="R247" s="406"/>
      <c r="S247" s="406"/>
      <c r="T247" s="406"/>
      <c r="U247" s="406"/>
      <c r="V247" s="406"/>
      <c r="W247" s="406"/>
      <c r="X247" s="406"/>
      <c r="Y247" s="406"/>
      <c r="Z247" s="406"/>
    </row>
    <row r="248" spans="1:26" ht="19.5" customHeight="1">
      <c r="A248" s="456">
        <v>248</v>
      </c>
      <c r="B248" s="10" t="s">
        <v>819</v>
      </c>
      <c r="C248" s="452"/>
      <c r="D248" s="148">
        <v>0</v>
      </c>
      <c r="E248" s="148">
        <v>0</v>
      </c>
      <c r="F248" s="40">
        <f>'eoy23'!J1174</f>
        <v>0</v>
      </c>
      <c r="G248" s="163">
        <f t="shared" si="26"/>
        <v>0</v>
      </c>
      <c r="H248" s="406"/>
      <c r="I248" s="164" t="str">
        <f t="shared" si="27"/>
        <v/>
      </c>
      <c r="J248" s="164"/>
      <c r="K248" s="462">
        <f t="shared" si="28"/>
        <v>0</v>
      </c>
      <c r="L248" s="164"/>
      <c r="M248" s="406"/>
      <c r="N248" s="406"/>
      <c r="O248" s="406"/>
      <c r="P248" s="406"/>
      <c r="Q248" s="406"/>
      <c r="R248" s="406"/>
      <c r="S248" s="406"/>
      <c r="T248" s="406"/>
      <c r="U248" s="406"/>
      <c r="V248" s="406"/>
      <c r="W248" s="406"/>
      <c r="X248" s="406"/>
      <c r="Y248" s="406"/>
      <c r="Z248" s="406"/>
    </row>
    <row r="249" spans="1:26" ht="19.5" customHeight="1">
      <c r="A249" s="456">
        <v>249</v>
      </c>
      <c r="B249" s="406" t="s">
        <v>820</v>
      </c>
      <c r="C249" s="452"/>
      <c r="D249" s="148">
        <v>897448</v>
      </c>
      <c r="E249" s="148">
        <v>1054376</v>
      </c>
      <c r="F249" s="40">
        <f>'eoy23'!J1175</f>
        <v>1181390</v>
      </c>
      <c r="G249" s="163">
        <f t="shared" si="26"/>
        <v>0.12046366761003664</v>
      </c>
      <c r="H249" s="406"/>
      <c r="I249" s="164" t="str">
        <f t="shared" si="27"/>
        <v/>
      </c>
      <c r="J249" s="164" t="s">
        <v>642</v>
      </c>
      <c r="K249" s="462">
        <f t="shared" si="28"/>
        <v>0</v>
      </c>
      <c r="L249" s="164" t="s">
        <v>796</v>
      </c>
      <c r="M249" s="406"/>
      <c r="N249" s="406"/>
      <c r="O249" s="406"/>
      <c r="P249" s="406"/>
      <c r="Q249" s="406"/>
      <c r="R249" s="406"/>
      <c r="S249" s="406"/>
      <c r="T249" s="406"/>
      <c r="U249" s="406"/>
      <c r="V249" s="406"/>
      <c r="W249" s="406"/>
      <c r="X249" s="406"/>
      <c r="Y249" s="406"/>
      <c r="Z249" s="406"/>
    </row>
    <row r="250" spans="1:26" ht="19.5" customHeight="1">
      <c r="A250" s="456">
        <v>250</v>
      </c>
      <c r="B250" s="406" t="s">
        <v>821</v>
      </c>
      <c r="C250" s="452"/>
      <c r="D250" s="148">
        <v>6777464.7969449097</v>
      </c>
      <c r="E250" s="148">
        <v>7600378</v>
      </c>
      <c r="F250" s="40">
        <f>'eoy23'!J1176</f>
        <v>7418490</v>
      </c>
      <c r="G250" s="163">
        <f t="shared" si="26"/>
        <v>-2.393144130462985E-2</v>
      </c>
      <c r="H250" s="406"/>
      <c r="I250" s="164" t="str">
        <f t="shared" si="27"/>
        <v/>
      </c>
      <c r="J250" s="164" t="s">
        <v>642</v>
      </c>
      <c r="K250" s="462">
        <f t="shared" si="28"/>
        <v>0</v>
      </c>
      <c r="L250" s="164" t="s">
        <v>796</v>
      </c>
      <c r="M250" s="406"/>
      <c r="N250" s="406"/>
      <c r="O250" s="406"/>
      <c r="P250" s="406"/>
      <c r="Q250" s="406"/>
      <c r="R250" s="406"/>
      <c r="S250" s="406"/>
      <c r="T250" s="406"/>
      <c r="U250" s="406"/>
      <c r="V250" s="406"/>
      <c r="W250" s="406"/>
      <c r="X250" s="406"/>
      <c r="Y250" s="406"/>
      <c r="Z250" s="406"/>
    </row>
    <row r="251" spans="1:26" ht="63" customHeight="1">
      <c r="A251" s="456"/>
      <c r="B251" s="460" t="s">
        <v>822</v>
      </c>
      <c r="C251" s="463"/>
      <c r="D251" s="161" t="s">
        <v>763</v>
      </c>
      <c r="E251" s="161" t="s">
        <v>764</v>
      </c>
      <c r="F251" s="161" t="s">
        <v>765</v>
      </c>
      <c r="G251" s="161" t="s">
        <v>766</v>
      </c>
      <c r="H251" s="406"/>
      <c r="I251" s="406"/>
      <c r="J251" s="406"/>
      <c r="K251" s="406"/>
      <c r="L251" s="406"/>
      <c r="M251" s="406"/>
      <c r="N251" s="406"/>
      <c r="O251" s="406"/>
      <c r="P251" s="406"/>
      <c r="Q251" s="406"/>
      <c r="R251" s="406"/>
      <c r="S251" s="406"/>
      <c r="T251" s="406"/>
      <c r="U251" s="406"/>
      <c r="V251" s="406"/>
      <c r="W251" s="406"/>
      <c r="X251" s="406"/>
      <c r="Y251" s="406"/>
      <c r="Z251" s="406"/>
    </row>
    <row r="252" spans="1:26" ht="19.5" customHeight="1">
      <c r="A252" s="456">
        <v>252</v>
      </c>
      <c r="B252" s="406" t="s">
        <v>823</v>
      </c>
      <c r="C252" s="452"/>
      <c r="D252" s="148">
        <v>72688</v>
      </c>
      <c r="E252" s="148">
        <v>198650</v>
      </c>
      <c r="F252" s="40">
        <f>'eoy23'!J1195</f>
        <v>60207</v>
      </c>
      <c r="G252" s="163">
        <f>IF(E252&gt;0,(F252-E252)/E252,IF(F252&gt;0,1,0))</f>
        <v>-0.696919204631261</v>
      </c>
      <c r="H252" s="406"/>
      <c r="I252" s="164" t="str">
        <f>IF(J252="OK","",IF(AND(ABS(G252)&gt;0.25,ABS(F252-E252)&gt;100000),"Please Review",""))</f>
        <v/>
      </c>
      <c r="J252" s="164" t="s">
        <v>642</v>
      </c>
      <c r="K252" s="462">
        <f>IF(I252="Please Review",1,0)</f>
        <v>0</v>
      </c>
      <c r="L252" s="164" t="s">
        <v>796</v>
      </c>
      <c r="M252" s="406"/>
      <c r="N252" s="406"/>
      <c r="O252" s="406"/>
      <c r="P252" s="406"/>
      <c r="Q252" s="406"/>
      <c r="R252" s="406"/>
      <c r="S252" s="406"/>
      <c r="T252" s="406"/>
      <c r="U252" s="406"/>
      <c r="V252" s="406"/>
      <c r="W252" s="406"/>
      <c r="X252" s="406"/>
      <c r="Y252" s="406"/>
      <c r="Z252" s="406"/>
    </row>
    <row r="253" spans="1:26" ht="19.5" customHeight="1">
      <c r="A253" s="456"/>
      <c r="B253" s="406"/>
      <c r="C253" s="452"/>
      <c r="D253" s="467"/>
      <c r="E253" s="467"/>
      <c r="F253" s="406"/>
      <c r="G253" s="464"/>
      <c r="H253" s="406"/>
      <c r="I253" s="406"/>
      <c r="J253" s="406"/>
      <c r="K253" s="406"/>
      <c r="L253" s="406"/>
      <c r="M253" s="406"/>
      <c r="N253" s="406"/>
      <c r="O253" s="406"/>
      <c r="P253" s="406"/>
      <c r="Q253" s="406"/>
      <c r="R253" s="406"/>
      <c r="S253" s="406"/>
      <c r="T253" s="406"/>
      <c r="U253" s="406"/>
      <c r="V253" s="406"/>
      <c r="W253" s="406"/>
      <c r="X253" s="406"/>
      <c r="Y253" s="406"/>
      <c r="Z253" s="406"/>
    </row>
    <row r="254" spans="1:26" ht="63" customHeight="1">
      <c r="A254" s="456"/>
      <c r="B254" s="460" t="s">
        <v>824</v>
      </c>
      <c r="C254" s="463"/>
      <c r="D254" s="161" t="s">
        <v>763</v>
      </c>
      <c r="E254" s="161" t="s">
        <v>764</v>
      </c>
      <c r="F254" s="161" t="s">
        <v>765</v>
      </c>
      <c r="G254" s="161" t="s">
        <v>766</v>
      </c>
      <c r="H254" s="406"/>
      <c r="I254" s="406"/>
      <c r="J254" s="406"/>
      <c r="K254" s="406"/>
      <c r="L254" s="406"/>
      <c r="M254" s="406"/>
      <c r="N254" s="406"/>
      <c r="O254" s="406"/>
      <c r="P254" s="406"/>
      <c r="Q254" s="406"/>
      <c r="R254" s="406"/>
      <c r="S254" s="406"/>
      <c r="T254" s="406"/>
      <c r="U254" s="406"/>
      <c r="V254" s="406"/>
      <c r="W254" s="406"/>
      <c r="X254" s="406"/>
      <c r="Y254" s="406"/>
      <c r="Z254" s="406"/>
    </row>
    <row r="255" spans="1:26" ht="19.5" customHeight="1">
      <c r="A255" s="456">
        <v>255</v>
      </c>
      <c r="B255" s="406" t="s">
        <v>825</v>
      </c>
      <c r="C255" s="452"/>
      <c r="D255" s="148">
        <v>0</v>
      </c>
      <c r="E255" s="148">
        <v>0</v>
      </c>
      <c r="F255" s="40">
        <f>'eoy23'!J1231</f>
        <v>0</v>
      </c>
      <c r="G255" s="163">
        <f>IF(E255&gt;0,(F255-E255)/E255,IF(F255&gt;0,1,0))</f>
        <v>0</v>
      </c>
      <c r="H255" s="406"/>
      <c r="I255" s="164" t="str">
        <f>IF(J255="OK","",IF(AND(ABS(G255)&gt;0.25,ABS(F255-E255)&gt;100000),"Please Review",""))</f>
        <v/>
      </c>
      <c r="J255" s="164"/>
      <c r="K255" s="462">
        <f>IF(I255="Please Review",1,0)</f>
        <v>0</v>
      </c>
      <c r="L255" s="164"/>
      <c r="M255" s="406"/>
      <c r="N255" s="406"/>
      <c r="O255" s="406"/>
      <c r="P255" s="406"/>
      <c r="Q255" s="406"/>
      <c r="R255" s="406"/>
      <c r="S255" s="406"/>
      <c r="T255" s="406"/>
      <c r="U255" s="406"/>
      <c r="V255" s="406"/>
      <c r="W255" s="406"/>
      <c r="X255" s="406"/>
      <c r="Y255" s="406"/>
      <c r="Z255" s="406"/>
    </row>
    <row r="256" spans="1:26" ht="19.5" customHeight="1">
      <c r="A256" s="456"/>
      <c r="B256" s="406"/>
      <c r="C256" s="452"/>
      <c r="D256" s="406"/>
      <c r="E256" s="406"/>
      <c r="F256" s="406"/>
      <c r="G256" s="406"/>
      <c r="H256" s="406"/>
      <c r="I256" s="406"/>
      <c r="J256" s="406"/>
      <c r="K256" s="406"/>
      <c r="L256" s="406"/>
      <c r="M256" s="406"/>
      <c r="N256" s="406"/>
      <c r="O256" s="406"/>
      <c r="P256" s="406"/>
      <c r="Q256" s="406"/>
      <c r="R256" s="406"/>
      <c r="S256" s="406"/>
      <c r="T256" s="406"/>
      <c r="U256" s="406"/>
      <c r="V256" s="406"/>
      <c r="W256" s="406"/>
      <c r="X256" s="406"/>
      <c r="Y256" s="406"/>
      <c r="Z256" s="406"/>
    </row>
    <row r="257" spans="1:26" ht="63" customHeight="1">
      <c r="A257" s="456"/>
      <c r="B257" s="460" t="s">
        <v>826</v>
      </c>
      <c r="C257" s="463"/>
      <c r="D257" s="160" t="s">
        <v>634</v>
      </c>
      <c r="E257" s="160" t="s">
        <v>635</v>
      </c>
      <c r="F257" s="160" t="s">
        <v>636</v>
      </c>
      <c r="G257" s="161" t="s">
        <v>637</v>
      </c>
      <c r="H257" s="406"/>
      <c r="I257" s="162" t="s">
        <v>638</v>
      </c>
      <c r="J257" s="162" t="s">
        <v>639</v>
      </c>
      <c r="K257" s="406"/>
      <c r="L257" s="406"/>
      <c r="M257" s="406"/>
      <c r="N257" s="406"/>
      <c r="O257" s="406"/>
      <c r="P257" s="406"/>
      <c r="Q257" s="406"/>
      <c r="R257" s="406"/>
      <c r="S257" s="406"/>
      <c r="T257" s="406"/>
      <c r="U257" s="406"/>
      <c r="V257" s="406"/>
      <c r="W257" s="406"/>
      <c r="X257" s="406"/>
      <c r="Y257" s="406"/>
      <c r="Z257" s="406"/>
    </row>
    <row r="258" spans="1:26" ht="19.5" customHeight="1">
      <c r="A258" s="456">
        <v>258</v>
      </c>
      <c r="B258" s="406" t="s">
        <v>827</v>
      </c>
      <c r="C258" s="463"/>
      <c r="D258" s="148">
        <v>9246815.9800000004</v>
      </c>
      <c r="E258" s="148">
        <v>9507906</v>
      </c>
      <c r="F258" s="40">
        <f ca="1">'eoy23'!O1254+'eoy23'!O1263</f>
        <v>9928594</v>
      </c>
      <c r="G258" s="163">
        <f t="shared" ref="G258:G260" ca="1" si="29">IF(E258&gt;0,(F258-E258)/E258,IF(F258&gt;0,1,0))</f>
        <v>4.4246125277216664E-2</v>
      </c>
      <c r="H258" s="406"/>
      <c r="I258" s="164" t="str">
        <f ca="1">IF(J258="OK","",IF(AND(ABS(G258)&gt;0.25,ABS(F258-E258)&gt;100000),"Please Review",""))</f>
        <v/>
      </c>
      <c r="J258" s="164"/>
      <c r="K258" s="462">
        <f ca="1">IF(I258="Please Review",1,0)</f>
        <v>0</v>
      </c>
      <c r="L258" s="164"/>
      <c r="M258" s="406"/>
      <c r="N258" s="406"/>
      <c r="O258" s="406"/>
      <c r="P258" s="406"/>
      <c r="Q258" s="406"/>
      <c r="R258" s="406"/>
      <c r="S258" s="406"/>
      <c r="T258" s="406"/>
      <c r="U258" s="406"/>
      <c r="V258" s="406"/>
      <c r="W258" s="406"/>
      <c r="X258" s="406"/>
      <c r="Y258" s="406"/>
      <c r="Z258" s="406"/>
    </row>
    <row r="259" spans="1:26" ht="19.5" customHeight="1">
      <c r="A259" s="456">
        <v>259</v>
      </c>
      <c r="B259" s="406" t="s">
        <v>828</v>
      </c>
      <c r="C259" s="463"/>
      <c r="D259" s="166">
        <v>108.7</v>
      </c>
      <c r="E259" s="166">
        <v>111.3</v>
      </c>
      <c r="F259" s="166">
        <v>112.8</v>
      </c>
      <c r="G259" s="163">
        <f t="shared" si="29"/>
        <v>1.3477088948787063E-2</v>
      </c>
      <c r="H259" s="406"/>
      <c r="I259" s="54"/>
      <c r="J259" s="54"/>
      <c r="K259" s="406"/>
      <c r="L259" s="406"/>
      <c r="M259" s="406"/>
      <c r="N259" s="406"/>
      <c r="O259" s="406"/>
      <c r="P259" s="406"/>
      <c r="Q259" s="406"/>
      <c r="R259" s="406"/>
      <c r="S259" s="406"/>
      <c r="T259" s="406"/>
      <c r="U259" s="406"/>
      <c r="V259" s="406"/>
      <c r="W259" s="406"/>
      <c r="X259" s="406"/>
      <c r="Y259" s="406"/>
      <c r="Z259" s="406"/>
    </row>
    <row r="260" spans="1:26" ht="19.5" customHeight="1">
      <c r="A260" s="456">
        <v>260</v>
      </c>
      <c r="B260" s="406" t="s">
        <v>829</v>
      </c>
      <c r="C260" s="463"/>
      <c r="D260" s="148">
        <v>85067</v>
      </c>
      <c r="E260" s="148">
        <v>85426</v>
      </c>
      <c r="F260" s="40">
        <f ca="1">IF(F259&gt;0,ROUND(F258/F259,0),0)</f>
        <v>88019</v>
      </c>
      <c r="G260" s="163">
        <f t="shared" ca="1" si="29"/>
        <v>3.0353756467585979E-2</v>
      </c>
      <c r="H260" s="406"/>
      <c r="I260" s="164" t="str">
        <f ca="1">IF(J260="OK","",IF(AND(ABS(G260)&gt;0.25,ABS(F260-E260)&gt;100000),"Please Review",""))</f>
        <v/>
      </c>
      <c r="J260" s="164"/>
      <c r="K260" s="462">
        <f ca="1">IF(I260="Please Review",1,0)</f>
        <v>0</v>
      </c>
      <c r="L260" s="164"/>
      <c r="M260" s="406"/>
      <c r="N260" s="406"/>
      <c r="O260" s="406"/>
      <c r="P260" s="406"/>
      <c r="Q260" s="406"/>
      <c r="R260" s="406"/>
      <c r="S260" s="406"/>
      <c r="T260" s="406"/>
      <c r="U260" s="406"/>
      <c r="V260" s="406"/>
      <c r="W260" s="406"/>
      <c r="X260" s="406"/>
      <c r="Y260" s="406"/>
      <c r="Z260" s="406"/>
    </row>
    <row r="261" spans="1:26" ht="19.5" customHeight="1">
      <c r="A261" s="456"/>
      <c r="B261" s="406"/>
      <c r="C261" s="452"/>
      <c r="D261" s="406"/>
      <c r="E261" s="406"/>
      <c r="F261" s="406"/>
      <c r="G261" s="406"/>
      <c r="H261" s="406"/>
      <c r="I261" s="406"/>
      <c r="J261" s="406"/>
      <c r="K261" s="406"/>
      <c r="L261" s="406"/>
      <c r="M261" s="406"/>
      <c r="N261" s="406"/>
      <c r="O261" s="406"/>
      <c r="P261" s="406"/>
      <c r="Q261" s="406"/>
      <c r="R261" s="406"/>
      <c r="S261" s="406"/>
      <c r="T261" s="406"/>
      <c r="U261" s="406"/>
      <c r="V261" s="406"/>
      <c r="W261" s="406"/>
      <c r="X261" s="406"/>
      <c r="Y261" s="406"/>
      <c r="Z261" s="406"/>
    </row>
    <row r="262" spans="1:26" ht="19.5" customHeight="1">
      <c r="A262" s="456"/>
      <c r="B262" s="460" t="s">
        <v>830</v>
      </c>
      <c r="C262" s="452"/>
      <c r="D262" s="160" t="s">
        <v>634</v>
      </c>
      <c r="E262" s="160" t="s">
        <v>635</v>
      </c>
      <c r="F262" s="160" t="s">
        <v>636</v>
      </c>
      <c r="G262" s="160" t="s">
        <v>831</v>
      </c>
      <c r="H262" s="406"/>
      <c r="I262" s="406"/>
      <c r="J262" s="406"/>
      <c r="K262" s="462">
        <f ca="1">SUM(K68:K260)</f>
        <v>1</v>
      </c>
      <c r="L262" s="406"/>
      <c r="M262" s="406"/>
      <c r="N262" s="406"/>
      <c r="O262" s="406"/>
      <c r="P262" s="406"/>
      <c r="Q262" s="406"/>
      <c r="R262" s="406"/>
      <c r="S262" s="406"/>
      <c r="T262" s="406"/>
      <c r="U262" s="406"/>
      <c r="V262" s="406"/>
      <c r="W262" s="406"/>
      <c r="X262" s="406"/>
      <c r="Y262" s="406"/>
      <c r="Z262" s="406"/>
    </row>
    <row r="263" spans="1:26" ht="19.5" customHeight="1">
      <c r="A263" s="456">
        <v>263</v>
      </c>
      <c r="B263" s="406" t="s">
        <v>832</v>
      </c>
      <c r="C263" s="452"/>
      <c r="D263" s="148">
        <v>23599162.848999999</v>
      </c>
      <c r="E263" s="148">
        <v>24980291.619999997</v>
      </c>
      <c r="F263" s="40">
        <f ca="1">calcmisc!E562</f>
        <v>25613575</v>
      </c>
      <c r="G263" s="163">
        <f ca="1">F263/E263</f>
        <v>1.0253513205383469</v>
      </c>
      <c r="H263" s="406"/>
      <c r="I263" s="406"/>
      <c r="J263" s="406"/>
      <c r="K263" s="406"/>
      <c r="L263" s="406"/>
      <c r="M263" s="406"/>
      <c r="N263" s="406"/>
      <c r="O263" s="406"/>
      <c r="P263" s="406"/>
      <c r="Q263" s="406"/>
      <c r="R263" s="406"/>
      <c r="S263" s="406"/>
      <c r="T263" s="406"/>
      <c r="U263" s="406"/>
      <c r="V263" s="406"/>
      <c r="W263" s="406"/>
      <c r="X263" s="406"/>
      <c r="Y263" s="406"/>
      <c r="Z263" s="406"/>
    </row>
    <row r="264" spans="1:26" ht="19.5" customHeight="1">
      <c r="A264" s="456"/>
      <c r="B264" s="406"/>
      <c r="C264" s="452"/>
      <c r="D264" s="406"/>
      <c r="E264" s="406"/>
      <c r="F264" s="406"/>
      <c r="G264" s="406"/>
      <c r="H264" s="406"/>
      <c r="I264" s="406"/>
      <c r="J264" s="406"/>
      <c r="K264" s="406"/>
      <c r="L264" s="406"/>
      <c r="M264" s="406"/>
      <c r="N264" s="406"/>
      <c r="O264" s="406"/>
      <c r="P264" s="406"/>
      <c r="Q264" s="406"/>
      <c r="R264" s="406"/>
      <c r="S264" s="406"/>
      <c r="T264" s="406"/>
      <c r="U264" s="406"/>
      <c r="V264" s="406"/>
      <c r="W264" s="406"/>
      <c r="X264" s="406"/>
      <c r="Y264" s="406"/>
      <c r="Z264" s="406"/>
    </row>
    <row r="265" spans="1:26" ht="19.5" customHeight="1">
      <c r="A265" s="456"/>
      <c r="B265" s="460" t="s">
        <v>833</v>
      </c>
      <c r="C265" s="452"/>
      <c r="D265" s="160" t="s">
        <v>634</v>
      </c>
      <c r="E265" s="160" t="s">
        <v>635</v>
      </c>
      <c r="F265" s="160" t="s">
        <v>636</v>
      </c>
      <c r="G265" s="160" t="s">
        <v>831</v>
      </c>
      <c r="H265" s="406"/>
      <c r="I265" s="406"/>
      <c r="J265" s="406"/>
      <c r="K265" s="406"/>
      <c r="L265" s="406"/>
      <c r="M265" s="406"/>
      <c r="N265" s="406"/>
      <c r="O265" s="406"/>
      <c r="P265" s="406"/>
      <c r="Q265" s="406"/>
      <c r="R265" s="406"/>
      <c r="S265" s="406"/>
      <c r="T265" s="406"/>
      <c r="U265" s="406"/>
      <c r="V265" s="406"/>
      <c r="W265" s="406"/>
      <c r="X265" s="406"/>
      <c r="Y265" s="406"/>
      <c r="Z265" s="406"/>
    </row>
    <row r="266" spans="1:26" ht="19.5" customHeight="1">
      <c r="A266" s="456">
        <v>266</v>
      </c>
      <c r="B266" s="406" t="s">
        <v>834</v>
      </c>
      <c r="C266" s="452"/>
      <c r="D266" s="148">
        <v>5116689.1500000004</v>
      </c>
      <c r="E266" s="148">
        <v>5255343.4800000004</v>
      </c>
      <c r="F266" s="40">
        <f ca="1">calcmisc!E569</f>
        <v>5543035</v>
      </c>
      <c r="G266" s="163">
        <f ca="1">F266/E266</f>
        <v>1.0547426673622482</v>
      </c>
      <c r="H266" s="406"/>
      <c r="I266" s="406"/>
      <c r="J266" s="406"/>
      <c r="K266" s="406"/>
      <c r="L266" s="406"/>
      <c r="M266" s="406"/>
      <c r="N266" s="406"/>
      <c r="O266" s="406"/>
      <c r="P266" s="406"/>
      <c r="Q266" s="406"/>
      <c r="R266" s="406"/>
      <c r="S266" s="406"/>
      <c r="T266" s="406"/>
      <c r="U266" s="406"/>
      <c r="V266" s="406"/>
      <c r="W266" s="406"/>
      <c r="X266" s="406"/>
      <c r="Y266" s="406"/>
      <c r="Z266" s="406"/>
    </row>
    <row r="267" spans="1:26" ht="19.5" customHeight="1">
      <c r="A267" s="406"/>
      <c r="B267" s="406"/>
      <c r="C267" s="452"/>
      <c r="D267" s="406"/>
      <c r="E267" s="406"/>
      <c r="F267" s="406"/>
      <c r="G267" s="406"/>
      <c r="H267" s="406"/>
      <c r="I267" s="406"/>
      <c r="J267" s="406"/>
      <c r="K267" s="406"/>
      <c r="L267" s="406"/>
      <c r="M267" s="406"/>
      <c r="N267" s="406"/>
      <c r="O267" s="406"/>
      <c r="P267" s="406"/>
      <c r="Q267" s="406"/>
      <c r="R267" s="406"/>
      <c r="S267" s="406"/>
      <c r="T267" s="406"/>
      <c r="U267" s="406"/>
      <c r="V267" s="406"/>
      <c r="W267" s="406"/>
      <c r="X267" s="406"/>
      <c r="Y267" s="406"/>
      <c r="Z267" s="406"/>
    </row>
    <row r="268" spans="1:26" ht="19.5" customHeight="1">
      <c r="A268" s="406"/>
      <c r="B268" s="10"/>
      <c r="C268" s="452"/>
      <c r="D268" s="406"/>
      <c r="E268" s="406"/>
      <c r="F268" s="406"/>
      <c r="G268" s="406"/>
      <c r="H268" s="406"/>
      <c r="I268" s="406"/>
      <c r="J268" s="406"/>
      <c r="K268" s="406"/>
      <c r="L268" s="406"/>
      <c r="M268" s="406"/>
      <c r="N268" s="406"/>
      <c r="O268" s="406"/>
      <c r="P268" s="406"/>
      <c r="Q268" s="406"/>
      <c r="R268" s="406"/>
      <c r="S268" s="406"/>
      <c r="T268" s="406"/>
      <c r="U268" s="406"/>
      <c r="V268" s="406"/>
      <c r="W268" s="406"/>
      <c r="X268" s="406"/>
      <c r="Y268" s="406"/>
      <c r="Z268" s="406"/>
    </row>
    <row r="269" spans="1:26" ht="19.5" customHeight="1">
      <c r="A269" s="406"/>
      <c r="B269" s="406"/>
      <c r="C269" s="452"/>
      <c r="D269" s="406"/>
      <c r="E269" s="406"/>
      <c r="F269" s="406"/>
      <c r="G269" s="406"/>
      <c r="H269" s="406"/>
      <c r="I269" s="406"/>
      <c r="J269" s="406"/>
      <c r="K269" s="406"/>
      <c r="L269" s="406"/>
      <c r="M269" s="406"/>
      <c r="N269" s="406"/>
      <c r="O269" s="406"/>
      <c r="P269" s="406"/>
      <c r="Q269" s="406"/>
      <c r="R269" s="406"/>
      <c r="S269" s="406"/>
      <c r="T269" s="406"/>
      <c r="U269" s="406"/>
      <c r="V269" s="406"/>
      <c r="W269" s="406"/>
      <c r="X269" s="406"/>
      <c r="Y269" s="406"/>
      <c r="Z269" s="406"/>
    </row>
    <row r="270" spans="1:26" ht="19.5" customHeight="1">
      <c r="A270" s="406"/>
      <c r="B270" s="406"/>
      <c r="C270" s="452"/>
      <c r="D270" s="406"/>
      <c r="E270" s="406"/>
      <c r="F270" s="406"/>
      <c r="G270" s="406"/>
      <c r="H270" s="406"/>
      <c r="I270" s="406"/>
      <c r="J270" s="406"/>
      <c r="K270" s="406"/>
      <c r="L270" s="406"/>
      <c r="M270" s="406"/>
      <c r="N270" s="406"/>
      <c r="O270" s="406"/>
      <c r="P270" s="406"/>
      <c r="Q270" s="406"/>
      <c r="R270" s="406"/>
      <c r="S270" s="406"/>
      <c r="T270" s="406"/>
      <c r="U270" s="406"/>
      <c r="V270" s="406"/>
      <c r="W270" s="406"/>
      <c r="X270" s="406"/>
      <c r="Y270" s="406"/>
      <c r="Z270" s="406"/>
    </row>
    <row r="271" spans="1:26" ht="19.5" customHeight="1">
      <c r="A271" s="406"/>
      <c r="B271" s="406"/>
      <c r="C271" s="452"/>
      <c r="D271" s="406"/>
      <c r="E271" s="406"/>
      <c r="F271" s="406"/>
      <c r="G271" s="406"/>
      <c r="H271" s="406"/>
      <c r="I271" s="406"/>
      <c r="J271" s="406"/>
      <c r="K271" s="406"/>
      <c r="L271" s="406"/>
      <c r="M271" s="406"/>
      <c r="N271" s="406"/>
      <c r="O271" s="406"/>
      <c r="P271" s="406"/>
      <c r="Q271" s="406"/>
      <c r="R271" s="406"/>
      <c r="S271" s="406"/>
      <c r="T271" s="406"/>
      <c r="U271" s="406"/>
      <c r="V271" s="406"/>
      <c r="W271" s="406"/>
      <c r="X271" s="406"/>
      <c r="Y271" s="406"/>
      <c r="Z271" s="406"/>
    </row>
    <row r="272" spans="1:26" ht="19.5" customHeight="1">
      <c r="A272" s="406"/>
      <c r="B272" s="406"/>
      <c r="C272" s="452"/>
      <c r="D272" s="406"/>
      <c r="E272" s="406"/>
      <c r="F272" s="406"/>
      <c r="G272" s="406"/>
      <c r="H272" s="406"/>
      <c r="I272" s="406"/>
      <c r="J272" s="406"/>
      <c r="K272" s="406"/>
      <c r="L272" s="406"/>
      <c r="M272" s="406"/>
      <c r="N272" s="406"/>
      <c r="O272" s="406"/>
      <c r="P272" s="406"/>
      <c r="Q272" s="406"/>
      <c r="R272" s="406"/>
      <c r="S272" s="406"/>
      <c r="T272" s="406"/>
      <c r="U272" s="406"/>
      <c r="V272" s="406"/>
      <c r="W272" s="406"/>
      <c r="X272" s="406"/>
      <c r="Y272" s="406"/>
      <c r="Z272" s="406"/>
    </row>
    <row r="273" spans="1:26" ht="19.5" customHeight="1">
      <c r="A273" s="406"/>
      <c r="B273" s="406"/>
      <c r="C273" s="452"/>
      <c r="D273" s="406"/>
      <c r="E273" s="406"/>
      <c r="F273" s="406"/>
      <c r="G273" s="406"/>
      <c r="H273" s="406"/>
      <c r="I273" s="406"/>
      <c r="J273" s="406"/>
      <c r="K273" s="406"/>
      <c r="L273" s="406"/>
      <c r="M273" s="406"/>
      <c r="N273" s="406"/>
      <c r="O273" s="406"/>
      <c r="P273" s="406"/>
      <c r="Q273" s="406"/>
      <c r="R273" s="406"/>
      <c r="S273" s="406"/>
      <c r="T273" s="406"/>
      <c r="U273" s="406"/>
      <c r="V273" s="406"/>
      <c r="W273" s="406"/>
      <c r="X273" s="406"/>
      <c r="Y273" s="406"/>
      <c r="Z273" s="406"/>
    </row>
    <row r="274" spans="1:26" ht="19.5" customHeight="1">
      <c r="A274" s="406"/>
      <c r="B274" s="406"/>
      <c r="C274" s="452"/>
      <c r="D274" s="406"/>
      <c r="E274" s="406"/>
      <c r="F274" s="406"/>
      <c r="G274" s="406"/>
      <c r="H274" s="406"/>
      <c r="I274" s="406"/>
      <c r="J274" s="406"/>
      <c r="K274" s="406"/>
      <c r="L274" s="406"/>
      <c r="M274" s="406"/>
      <c r="N274" s="406"/>
      <c r="O274" s="406"/>
      <c r="P274" s="406"/>
      <c r="Q274" s="406"/>
      <c r="R274" s="406"/>
      <c r="S274" s="406"/>
      <c r="T274" s="406"/>
      <c r="U274" s="406"/>
      <c r="V274" s="406"/>
      <c r="W274" s="406"/>
      <c r="X274" s="406"/>
      <c r="Y274" s="406"/>
      <c r="Z274" s="406"/>
    </row>
    <row r="275" spans="1:26" ht="19.5" customHeight="1">
      <c r="A275" s="406"/>
      <c r="B275" s="406"/>
      <c r="C275" s="452"/>
      <c r="D275" s="406"/>
      <c r="E275" s="406"/>
      <c r="F275" s="406"/>
      <c r="G275" s="406"/>
      <c r="H275" s="406"/>
      <c r="I275" s="406"/>
      <c r="J275" s="406"/>
      <c r="K275" s="406"/>
      <c r="L275" s="406"/>
      <c r="M275" s="406"/>
      <c r="N275" s="406"/>
      <c r="O275" s="406"/>
      <c r="P275" s="406"/>
      <c r="Q275" s="406"/>
      <c r="R275" s="406"/>
      <c r="S275" s="406"/>
      <c r="T275" s="406"/>
      <c r="U275" s="406"/>
      <c r="V275" s="406"/>
      <c r="W275" s="406"/>
      <c r="X275" s="406"/>
      <c r="Y275" s="406"/>
      <c r="Z275" s="406"/>
    </row>
    <row r="276" spans="1:26" ht="19.5" customHeight="1">
      <c r="A276" s="406"/>
      <c r="B276" s="406"/>
      <c r="C276" s="452"/>
      <c r="D276" s="406"/>
      <c r="E276" s="406"/>
      <c r="F276" s="406"/>
      <c r="G276" s="406"/>
      <c r="H276" s="406"/>
      <c r="I276" s="406"/>
      <c r="J276" s="406"/>
      <c r="K276" s="406"/>
      <c r="L276" s="406"/>
      <c r="M276" s="406"/>
      <c r="N276" s="406"/>
      <c r="O276" s="406"/>
      <c r="P276" s="406"/>
      <c r="Q276" s="406"/>
      <c r="R276" s="406"/>
      <c r="S276" s="406"/>
      <c r="T276" s="406"/>
      <c r="U276" s="406"/>
      <c r="V276" s="406"/>
      <c r="W276" s="406"/>
      <c r="X276" s="406"/>
      <c r="Y276" s="406"/>
      <c r="Z276" s="406"/>
    </row>
    <row r="277" spans="1:26" ht="19.5" customHeight="1">
      <c r="A277" s="406"/>
      <c r="B277" s="406"/>
      <c r="C277" s="452"/>
      <c r="D277" s="406"/>
      <c r="E277" s="406"/>
      <c r="F277" s="406"/>
      <c r="G277" s="406"/>
      <c r="H277" s="406"/>
      <c r="I277" s="406"/>
      <c r="J277" s="406"/>
      <c r="K277" s="406"/>
      <c r="L277" s="406"/>
      <c r="M277" s="406"/>
      <c r="N277" s="406"/>
      <c r="O277" s="406"/>
      <c r="P277" s="406"/>
      <c r="Q277" s="406"/>
      <c r="R277" s="406"/>
      <c r="S277" s="406"/>
      <c r="T277" s="406"/>
      <c r="U277" s="406"/>
      <c r="V277" s="406"/>
      <c r="W277" s="406"/>
      <c r="X277" s="406"/>
      <c r="Y277" s="406"/>
      <c r="Z277" s="406"/>
    </row>
    <row r="278" spans="1:26" ht="19.5" customHeight="1">
      <c r="A278" s="406"/>
      <c r="B278" s="406"/>
      <c r="C278" s="452"/>
      <c r="D278" s="406"/>
      <c r="E278" s="406"/>
      <c r="F278" s="406"/>
      <c r="G278" s="406"/>
      <c r="H278" s="406"/>
      <c r="I278" s="406"/>
      <c r="J278" s="406"/>
      <c r="K278" s="406"/>
      <c r="L278" s="406"/>
      <c r="M278" s="406"/>
      <c r="N278" s="406"/>
      <c r="O278" s="406"/>
      <c r="P278" s="406"/>
      <c r="Q278" s="406"/>
      <c r="R278" s="406"/>
      <c r="S278" s="406"/>
      <c r="T278" s="406"/>
      <c r="U278" s="406"/>
      <c r="V278" s="406"/>
      <c r="W278" s="406"/>
      <c r="X278" s="406"/>
      <c r="Y278" s="406"/>
      <c r="Z278" s="406"/>
    </row>
    <row r="279" spans="1:26" ht="19.5" customHeight="1">
      <c r="A279" s="406"/>
      <c r="B279" s="406"/>
      <c r="C279" s="452"/>
      <c r="D279" s="406"/>
      <c r="E279" s="406"/>
      <c r="F279" s="406"/>
      <c r="G279" s="406"/>
      <c r="H279" s="406"/>
      <c r="I279" s="406"/>
      <c r="J279" s="406"/>
      <c r="K279" s="406"/>
      <c r="L279" s="406"/>
      <c r="M279" s="406"/>
      <c r="N279" s="406"/>
      <c r="O279" s="406"/>
      <c r="P279" s="406"/>
      <c r="Q279" s="406"/>
      <c r="R279" s="406"/>
      <c r="S279" s="406"/>
      <c r="T279" s="406"/>
      <c r="U279" s="406"/>
      <c r="V279" s="406"/>
      <c r="W279" s="406"/>
      <c r="X279" s="406"/>
      <c r="Y279" s="406"/>
      <c r="Z279" s="406"/>
    </row>
    <row r="280" spans="1:26" ht="19.5" customHeight="1">
      <c r="A280" s="406"/>
      <c r="B280" s="406"/>
      <c r="C280" s="452"/>
      <c r="D280" s="406"/>
      <c r="E280" s="406"/>
      <c r="F280" s="406"/>
      <c r="G280" s="406"/>
      <c r="H280" s="406"/>
      <c r="I280" s="406"/>
      <c r="J280" s="406"/>
      <c r="K280" s="406"/>
      <c r="L280" s="406"/>
      <c r="M280" s="406"/>
      <c r="N280" s="406"/>
      <c r="O280" s="406"/>
      <c r="P280" s="406"/>
      <c r="Q280" s="406"/>
      <c r="R280" s="406"/>
      <c r="S280" s="406"/>
      <c r="T280" s="406"/>
      <c r="U280" s="406"/>
      <c r="V280" s="406"/>
      <c r="W280" s="406"/>
      <c r="X280" s="406"/>
      <c r="Y280" s="406"/>
      <c r="Z280" s="406"/>
    </row>
    <row r="281" spans="1:26" ht="19.5" customHeight="1">
      <c r="A281" s="406"/>
      <c r="B281" s="406"/>
      <c r="C281" s="452"/>
      <c r="D281" s="406"/>
      <c r="E281" s="406"/>
      <c r="F281" s="406"/>
      <c r="G281" s="406"/>
      <c r="H281" s="406"/>
      <c r="I281" s="406"/>
      <c r="J281" s="406"/>
      <c r="K281" s="406"/>
      <c r="L281" s="406"/>
      <c r="M281" s="406"/>
      <c r="N281" s="406"/>
      <c r="O281" s="406"/>
      <c r="P281" s="406"/>
      <c r="Q281" s="406"/>
      <c r="R281" s="406"/>
      <c r="S281" s="406"/>
      <c r="T281" s="406"/>
      <c r="U281" s="406"/>
      <c r="V281" s="406"/>
      <c r="W281" s="406"/>
      <c r="X281" s="406"/>
      <c r="Y281" s="406"/>
      <c r="Z281" s="406"/>
    </row>
    <row r="282" spans="1:26" ht="19.5" customHeight="1">
      <c r="A282" s="406"/>
      <c r="B282" s="406"/>
      <c r="C282" s="452"/>
      <c r="D282" s="406"/>
      <c r="E282" s="406"/>
      <c r="F282" s="406"/>
      <c r="G282" s="406"/>
      <c r="H282" s="406"/>
      <c r="I282" s="406"/>
      <c r="J282" s="406"/>
      <c r="K282" s="406"/>
      <c r="L282" s="406"/>
      <c r="M282" s="406"/>
      <c r="N282" s="406"/>
      <c r="O282" s="406"/>
      <c r="P282" s="406"/>
      <c r="Q282" s="406"/>
      <c r="R282" s="406"/>
      <c r="S282" s="406"/>
      <c r="T282" s="406"/>
      <c r="U282" s="406"/>
      <c r="V282" s="406"/>
      <c r="W282" s="406"/>
      <c r="X282" s="406"/>
      <c r="Y282" s="406"/>
      <c r="Z282" s="406"/>
    </row>
    <row r="283" spans="1:26" ht="19.5" customHeight="1">
      <c r="A283" s="406"/>
      <c r="B283" s="406"/>
      <c r="C283" s="452"/>
      <c r="D283" s="406"/>
      <c r="E283" s="406"/>
      <c r="F283" s="406"/>
      <c r="G283" s="406"/>
      <c r="H283" s="406"/>
      <c r="I283" s="406"/>
      <c r="J283" s="406"/>
      <c r="K283" s="406"/>
      <c r="L283" s="406"/>
      <c r="M283" s="406"/>
      <c r="N283" s="406"/>
      <c r="O283" s="406"/>
      <c r="P283" s="406"/>
      <c r="Q283" s="406"/>
      <c r="R283" s="406"/>
      <c r="S283" s="406"/>
      <c r="T283" s="406"/>
      <c r="U283" s="406"/>
      <c r="V283" s="406"/>
      <c r="W283" s="406"/>
      <c r="X283" s="406"/>
      <c r="Y283" s="406"/>
      <c r="Z283" s="406"/>
    </row>
    <row r="284" spans="1:26" ht="19.5" customHeight="1">
      <c r="A284" s="406"/>
      <c r="B284" s="406"/>
      <c r="C284" s="452"/>
      <c r="D284" s="406"/>
      <c r="E284" s="406"/>
      <c r="F284" s="406"/>
      <c r="G284" s="406"/>
      <c r="H284" s="406"/>
      <c r="I284" s="406"/>
      <c r="J284" s="406"/>
      <c r="K284" s="406"/>
      <c r="L284" s="406"/>
      <c r="M284" s="406"/>
      <c r="N284" s="406"/>
      <c r="O284" s="406"/>
      <c r="P284" s="406"/>
      <c r="Q284" s="406"/>
      <c r="R284" s="406"/>
      <c r="S284" s="406"/>
      <c r="T284" s="406"/>
      <c r="U284" s="406"/>
      <c r="V284" s="406"/>
      <c r="W284" s="406"/>
      <c r="X284" s="406"/>
      <c r="Y284" s="406"/>
      <c r="Z284" s="406"/>
    </row>
    <row r="285" spans="1:26" ht="19.5" customHeight="1">
      <c r="A285" s="406"/>
      <c r="B285" s="406"/>
      <c r="C285" s="452"/>
      <c r="D285" s="406"/>
      <c r="E285" s="406"/>
      <c r="F285" s="406"/>
      <c r="G285" s="406"/>
      <c r="H285" s="406"/>
      <c r="I285" s="406"/>
      <c r="J285" s="406"/>
      <c r="K285" s="406"/>
      <c r="L285" s="406"/>
      <c r="M285" s="406"/>
      <c r="N285" s="406"/>
      <c r="O285" s="406"/>
      <c r="P285" s="406"/>
      <c r="Q285" s="406"/>
      <c r="R285" s="406"/>
      <c r="S285" s="406"/>
      <c r="T285" s="406"/>
      <c r="U285" s="406"/>
      <c r="V285" s="406"/>
      <c r="W285" s="406"/>
      <c r="X285" s="406"/>
      <c r="Y285" s="406"/>
      <c r="Z285" s="406"/>
    </row>
    <row r="286" spans="1:26" ht="19.5" customHeight="1">
      <c r="A286" s="406"/>
      <c r="B286" s="406"/>
      <c r="C286" s="452"/>
      <c r="D286" s="406"/>
      <c r="E286" s="406"/>
      <c r="F286" s="406"/>
      <c r="G286" s="406"/>
      <c r="H286" s="406"/>
      <c r="I286" s="406"/>
      <c r="J286" s="406"/>
      <c r="K286" s="406"/>
      <c r="L286" s="406"/>
      <c r="M286" s="406"/>
      <c r="N286" s="406"/>
      <c r="O286" s="406"/>
      <c r="P286" s="406"/>
      <c r="Q286" s="406"/>
      <c r="R286" s="406"/>
      <c r="S286" s="406"/>
      <c r="T286" s="406"/>
      <c r="U286" s="406"/>
      <c r="V286" s="406"/>
      <c r="W286" s="406"/>
      <c r="X286" s="406"/>
      <c r="Y286" s="406"/>
      <c r="Z286" s="406"/>
    </row>
    <row r="287" spans="1:26" ht="19.5" customHeight="1">
      <c r="A287" s="406"/>
      <c r="B287" s="406"/>
      <c r="C287" s="452"/>
      <c r="D287" s="406"/>
      <c r="E287" s="406"/>
      <c r="F287" s="406"/>
      <c r="G287" s="406"/>
      <c r="H287" s="406"/>
      <c r="I287" s="406"/>
      <c r="J287" s="406"/>
      <c r="K287" s="406"/>
      <c r="L287" s="406"/>
      <c r="M287" s="406"/>
      <c r="N287" s="406"/>
      <c r="O287" s="406"/>
      <c r="P287" s="406"/>
      <c r="Q287" s="406"/>
      <c r="R287" s="406"/>
      <c r="S287" s="406"/>
      <c r="T287" s="406"/>
      <c r="U287" s="406"/>
      <c r="V287" s="406"/>
      <c r="W287" s="406"/>
      <c r="X287" s="406"/>
      <c r="Y287" s="406"/>
      <c r="Z287" s="406"/>
    </row>
    <row r="288" spans="1:26" ht="19.5" customHeight="1">
      <c r="A288" s="406"/>
      <c r="B288" s="406"/>
      <c r="C288" s="452"/>
      <c r="D288" s="406"/>
      <c r="E288" s="406"/>
      <c r="F288" s="406"/>
      <c r="G288" s="406"/>
      <c r="H288" s="406"/>
      <c r="I288" s="406"/>
      <c r="J288" s="406"/>
      <c r="K288" s="406"/>
      <c r="L288" s="406"/>
      <c r="M288" s="406"/>
      <c r="N288" s="406"/>
      <c r="O288" s="406"/>
      <c r="P288" s="406"/>
      <c r="Q288" s="406"/>
      <c r="R288" s="406"/>
      <c r="S288" s="406"/>
      <c r="T288" s="406"/>
      <c r="U288" s="406"/>
      <c r="V288" s="406"/>
      <c r="W288" s="406"/>
      <c r="X288" s="406"/>
      <c r="Y288" s="406"/>
      <c r="Z288" s="406"/>
    </row>
    <row r="289" spans="1:26" ht="19.5" customHeight="1">
      <c r="A289" s="406"/>
      <c r="B289" s="406"/>
      <c r="C289" s="452"/>
      <c r="D289" s="406"/>
      <c r="E289" s="406"/>
      <c r="F289" s="406"/>
      <c r="G289" s="406"/>
      <c r="H289" s="406"/>
      <c r="I289" s="406"/>
      <c r="J289" s="406"/>
      <c r="K289" s="406"/>
      <c r="L289" s="406"/>
      <c r="M289" s="406"/>
      <c r="N289" s="406"/>
      <c r="O289" s="406"/>
      <c r="P289" s="406"/>
      <c r="Q289" s="406"/>
      <c r="R289" s="406"/>
      <c r="S289" s="406"/>
      <c r="T289" s="406"/>
      <c r="U289" s="406"/>
      <c r="V289" s="406"/>
      <c r="W289" s="406"/>
      <c r="X289" s="406"/>
      <c r="Y289" s="406"/>
      <c r="Z289" s="406"/>
    </row>
    <row r="290" spans="1:26" ht="19.5" customHeight="1">
      <c r="A290" s="406"/>
      <c r="B290" s="406"/>
      <c r="C290" s="452"/>
      <c r="D290" s="406"/>
      <c r="E290" s="406"/>
      <c r="F290" s="406"/>
      <c r="G290" s="406"/>
      <c r="H290" s="406"/>
      <c r="I290" s="406"/>
      <c r="J290" s="406"/>
      <c r="K290" s="406"/>
      <c r="L290" s="406"/>
      <c r="M290" s="406"/>
      <c r="N290" s="406"/>
      <c r="O290" s="406"/>
      <c r="P290" s="406"/>
      <c r="Q290" s="406"/>
      <c r="R290" s="406"/>
      <c r="S290" s="406"/>
      <c r="T290" s="406"/>
      <c r="U290" s="406"/>
      <c r="V290" s="406"/>
      <c r="W290" s="406"/>
      <c r="X290" s="406"/>
      <c r="Y290" s="406"/>
      <c r="Z290" s="406"/>
    </row>
    <row r="291" spans="1:26" ht="19.5" customHeight="1">
      <c r="A291" s="406"/>
      <c r="B291" s="406"/>
      <c r="C291" s="452"/>
      <c r="D291" s="406"/>
      <c r="E291" s="406"/>
      <c r="F291" s="406"/>
      <c r="G291" s="406"/>
      <c r="H291" s="406"/>
      <c r="I291" s="406"/>
      <c r="J291" s="406"/>
      <c r="K291" s="406"/>
      <c r="L291" s="406"/>
      <c r="M291" s="406"/>
      <c r="N291" s="406"/>
      <c r="O291" s="406"/>
      <c r="P291" s="406"/>
      <c r="Q291" s="406"/>
      <c r="R291" s="406"/>
      <c r="S291" s="406"/>
      <c r="T291" s="406"/>
      <c r="U291" s="406"/>
      <c r="V291" s="406"/>
      <c r="W291" s="406"/>
      <c r="X291" s="406"/>
      <c r="Y291" s="406"/>
      <c r="Z291" s="406"/>
    </row>
    <row r="292" spans="1:26" ht="19.5" customHeight="1">
      <c r="A292" s="406"/>
      <c r="B292" s="406"/>
      <c r="C292" s="452"/>
      <c r="D292" s="406"/>
      <c r="E292" s="406"/>
      <c r="F292" s="406"/>
      <c r="G292" s="406"/>
      <c r="H292" s="406"/>
      <c r="I292" s="406"/>
      <c r="J292" s="406"/>
      <c r="K292" s="406"/>
      <c r="L292" s="406"/>
      <c r="M292" s="406"/>
      <c r="N292" s="406"/>
      <c r="O292" s="406"/>
      <c r="P292" s="406"/>
      <c r="Q292" s="406"/>
      <c r="R292" s="406"/>
      <c r="S292" s="406"/>
      <c r="T292" s="406"/>
      <c r="U292" s="406"/>
      <c r="V292" s="406"/>
      <c r="W292" s="406"/>
      <c r="X292" s="406"/>
      <c r="Y292" s="406"/>
      <c r="Z292" s="406"/>
    </row>
    <row r="293" spans="1:26" ht="19.5" customHeight="1">
      <c r="A293" s="406"/>
      <c r="B293" s="406"/>
      <c r="C293" s="452"/>
      <c r="D293" s="406"/>
      <c r="E293" s="406"/>
      <c r="F293" s="406"/>
      <c r="G293" s="406"/>
      <c r="H293" s="406"/>
      <c r="I293" s="406"/>
      <c r="J293" s="406"/>
      <c r="K293" s="406"/>
      <c r="L293" s="406"/>
      <c r="M293" s="406"/>
      <c r="N293" s="406"/>
      <c r="O293" s="406"/>
      <c r="P293" s="406"/>
      <c r="Q293" s="406"/>
      <c r="R293" s="406"/>
      <c r="S293" s="406"/>
      <c r="T293" s="406"/>
      <c r="U293" s="406"/>
      <c r="V293" s="406"/>
      <c r="W293" s="406"/>
      <c r="X293" s="406"/>
      <c r="Y293" s="406"/>
      <c r="Z293" s="406"/>
    </row>
    <row r="294" spans="1:26" ht="19.5" customHeight="1">
      <c r="A294" s="406"/>
      <c r="B294" s="406"/>
      <c r="C294" s="452"/>
      <c r="D294" s="406"/>
      <c r="E294" s="406"/>
      <c r="F294" s="406"/>
      <c r="G294" s="406"/>
      <c r="H294" s="406"/>
      <c r="I294" s="406"/>
      <c r="J294" s="406"/>
      <c r="K294" s="406"/>
      <c r="L294" s="406"/>
      <c r="M294" s="406"/>
      <c r="N294" s="406"/>
      <c r="O294" s="406"/>
      <c r="P294" s="406"/>
      <c r="Q294" s="406"/>
      <c r="R294" s="406"/>
      <c r="S294" s="406"/>
      <c r="T294" s="406"/>
      <c r="U294" s="406"/>
      <c r="V294" s="406"/>
      <c r="W294" s="406"/>
      <c r="X294" s="406"/>
      <c r="Y294" s="406"/>
      <c r="Z294" s="406"/>
    </row>
    <row r="295" spans="1:26" ht="19.5" customHeight="1">
      <c r="A295" s="406"/>
      <c r="B295" s="406"/>
      <c r="C295" s="452"/>
      <c r="D295" s="406"/>
      <c r="E295" s="406"/>
      <c r="F295" s="406"/>
      <c r="G295" s="406"/>
      <c r="H295" s="406"/>
      <c r="I295" s="406"/>
      <c r="J295" s="406"/>
      <c r="K295" s="406"/>
      <c r="L295" s="406"/>
      <c r="M295" s="406"/>
      <c r="N295" s="406"/>
      <c r="O295" s="406"/>
      <c r="P295" s="406"/>
      <c r="Q295" s="406"/>
      <c r="R295" s="406"/>
      <c r="S295" s="406"/>
      <c r="T295" s="406"/>
      <c r="U295" s="406"/>
      <c r="V295" s="406"/>
      <c r="W295" s="406"/>
      <c r="X295" s="406"/>
      <c r="Y295" s="406"/>
      <c r="Z295" s="406"/>
    </row>
    <row r="296" spans="1:26" ht="19.5" customHeight="1">
      <c r="A296" s="406"/>
      <c r="B296" s="406"/>
      <c r="C296" s="452"/>
      <c r="D296" s="406"/>
      <c r="E296" s="406"/>
      <c r="F296" s="406"/>
      <c r="G296" s="406"/>
      <c r="H296" s="406"/>
      <c r="I296" s="406"/>
      <c r="J296" s="406"/>
      <c r="K296" s="406"/>
      <c r="L296" s="406"/>
      <c r="M296" s="406"/>
      <c r="N296" s="406"/>
      <c r="O296" s="406"/>
      <c r="P296" s="406"/>
      <c r="Q296" s="406"/>
      <c r="R296" s="406"/>
      <c r="S296" s="406"/>
      <c r="T296" s="406"/>
      <c r="U296" s="406"/>
      <c r="V296" s="406"/>
      <c r="W296" s="406"/>
      <c r="X296" s="406"/>
      <c r="Y296" s="406"/>
      <c r="Z296" s="406"/>
    </row>
    <row r="297" spans="1:26" ht="19.5" customHeight="1">
      <c r="A297" s="406"/>
      <c r="B297" s="406"/>
      <c r="C297" s="452"/>
      <c r="D297" s="406"/>
      <c r="E297" s="406"/>
      <c r="F297" s="406"/>
      <c r="G297" s="406"/>
      <c r="H297" s="406"/>
      <c r="I297" s="406"/>
      <c r="J297" s="406"/>
      <c r="K297" s="406"/>
      <c r="L297" s="406"/>
      <c r="M297" s="406"/>
      <c r="N297" s="406"/>
      <c r="O297" s="406"/>
      <c r="P297" s="406"/>
      <c r="Q297" s="406"/>
      <c r="R297" s="406"/>
      <c r="S297" s="406"/>
      <c r="T297" s="406"/>
      <c r="U297" s="406"/>
      <c r="V297" s="406"/>
      <c r="W297" s="406"/>
      <c r="X297" s="406"/>
      <c r="Y297" s="406"/>
      <c r="Z297" s="406"/>
    </row>
    <row r="298" spans="1:26" ht="19.5" customHeight="1">
      <c r="A298" s="406"/>
      <c r="B298" s="406"/>
      <c r="C298" s="452"/>
      <c r="D298" s="406"/>
      <c r="E298" s="406"/>
      <c r="F298" s="406"/>
      <c r="G298" s="406"/>
      <c r="H298" s="406"/>
      <c r="I298" s="406"/>
      <c r="J298" s="406"/>
      <c r="K298" s="406"/>
      <c r="L298" s="406"/>
      <c r="M298" s="406"/>
      <c r="N298" s="406"/>
      <c r="O298" s="406"/>
      <c r="P298" s="406"/>
      <c r="Q298" s="406"/>
      <c r="R298" s="406"/>
      <c r="S298" s="406"/>
      <c r="T298" s="406"/>
      <c r="U298" s="406"/>
      <c r="V298" s="406"/>
      <c r="W298" s="406"/>
      <c r="X298" s="406"/>
      <c r="Y298" s="406"/>
      <c r="Z298" s="406"/>
    </row>
    <row r="299" spans="1:26" ht="19.5" customHeight="1">
      <c r="A299" s="406"/>
      <c r="B299" s="406"/>
      <c r="C299" s="452"/>
      <c r="D299" s="406"/>
      <c r="E299" s="406"/>
      <c r="F299" s="406"/>
      <c r="G299" s="406"/>
      <c r="H299" s="406"/>
      <c r="I299" s="406"/>
      <c r="J299" s="406"/>
      <c r="K299" s="406"/>
      <c r="L299" s="406"/>
      <c r="M299" s="406"/>
      <c r="N299" s="406"/>
      <c r="O299" s="406"/>
      <c r="P299" s="406"/>
      <c r="Q299" s="406"/>
      <c r="R299" s="406"/>
      <c r="S299" s="406"/>
      <c r="T299" s="406"/>
      <c r="U299" s="406"/>
      <c r="V299" s="406"/>
      <c r="W299" s="406"/>
      <c r="X299" s="406"/>
      <c r="Y299" s="406"/>
      <c r="Z299" s="406"/>
    </row>
    <row r="300" spans="1:26" ht="19.5" customHeight="1">
      <c r="A300" s="406"/>
      <c r="B300" s="406"/>
      <c r="C300" s="452"/>
      <c r="D300" s="406"/>
      <c r="E300" s="406"/>
      <c r="F300" s="406"/>
      <c r="G300" s="406"/>
      <c r="H300" s="406"/>
      <c r="I300" s="406"/>
      <c r="J300" s="406"/>
      <c r="K300" s="406"/>
      <c r="L300" s="406"/>
      <c r="M300" s="406"/>
      <c r="N300" s="406"/>
      <c r="O300" s="406"/>
      <c r="P300" s="406"/>
      <c r="Q300" s="406"/>
      <c r="R300" s="406"/>
      <c r="S300" s="406"/>
      <c r="T300" s="406"/>
      <c r="U300" s="406"/>
      <c r="V300" s="406"/>
      <c r="W300" s="406"/>
      <c r="X300" s="406"/>
      <c r="Y300" s="406"/>
      <c r="Z300" s="406"/>
    </row>
    <row r="301" spans="1:26" ht="19.5" customHeight="1">
      <c r="A301" s="406"/>
      <c r="B301" s="406"/>
      <c r="C301" s="452"/>
      <c r="D301" s="406"/>
      <c r="E301" s="406"/>
      <c r="F301" s="406"/>
      <c r="G301" s="406"/>
      <c r="H301" s="406"/>
      <c r="I301" s="406"/>
      <c r="J301" s="406"/>
      <c r="K301" s="406"/>
      <c r="L301" s="406"/>
      <c r="M301" s="406"/>
      <c r="N301" s="406"/>
      <c r="O301" s="406"/>
      <c r="P301" s="406"/>
      <c r="Q301" s="406"/>
      <c r="R301" s="406"/>
      <c r="S301" s="406"/>
      <c r="T301" s="406"/>
      <c r="U301" s="406"/>
      <c r="V301" s="406"/>
      <c r="W301" s="406"/>
      <c r="X301" s="406"/>
      <c r="Y301" s="406"/>
      <c r="Z301" s="406"/>
    </row>
    <row r="302" spans="1:26" ht="19.5" customHeight="1">
      <c r="A302" s="406"/>
      <c r="B302" s="406"/>
      <c r="C302" s="452"/>
      <c r="D302" s="406"/>
      <c r="E302" s="406"/>
      <c r="F302" s="406"/>
      <c r="G302" s="406"/>
      <c r="H302" s="406"/>
      <c r="I302" s="406"/>
      <c r="J302" s="406"/>
      <c r="K302" s="406"/>
      <c r="L302" s="406"/>
      <c r="M302" s="406"/>
      <c r="N302" s="406"/>
      <c r="O302" s="406"/>
      <c r="P302" s="406"/>
      <c r="Q302" s="406"/>
      <c r="R302" s="406"/>
      <c r="S302" s="406"/>
      <c r="T302" s="406"/>
      <c r="U302" s="406"/>
      <c r="V302" s="406"/>
      <c r="W302" s="406"/>
      <c r="X302" s="406"/>
      <c r="Y302" s="406"/>
      <c r="Z302" s="406"/>
    </row>
    <row r="303" spans="1:26" ht="19.5" customHeight="1">
      <c r="A303" s="406"/>
      <c r="B303" s="406"/>
      <c r="C303" s="452"/>
      <c r="D303" s="406"/>
      <c r="E303" s="406"/>
      <c r="F303" s="406"/>
      <c r="G303" s="406"/>
      <c r="H303" s="406"/>
      <c r="I303" s="406"/>
      <c r="J303" s="406"/>
      <c r="K303" s="406"/>
      <c r="L303" s="406"/>
      <c r="M303" s="406"/>
      <c r="N303" s="406"/>
      <c r="O303" s="406"/>
      <c r="P303" s="406"/>
      <c r="Q303" s="406"/>
      <c r="R303" s="406"/>
      <c r="S303" s="406"/>
      <c r="T303" s="406"/>
      <c r="U303" s="406"/>
      <c r="V303" s="406"/>
      <c r="W303" s="406"/>
      <c r="X303" s="406"/>
      <c r="Y303" s="406"/>
      <c r="Z303" s="406"/>
    </row>
    <row r="304" spans="1:26" ht="19.5" customHeight="1">
      <c r="A304" s="406"/>
      <c r="B304" s="406"/>
      <c r="C304" s="452"/>
      <c r="D304" s="406"/>
      <c r="E304" s="406"/>
      <c r="F304" s="406"/>
      <c r="G304" s="406"/>
      <c r="H304" s="406"/>
      <c r="I304" s="406"/>
      <c r="J304" s="406"/>
      <c r="K304" s="406"/>
      <c r="L304" s="406"/>
      <c r="M304" s="406"/>
      <c r="N304" s="406"/>
      <c r="O304" s="406"/>
      <c r="P304" s="406"/>
      <c r="Q304" s="406"/>
      <c r="R304" s="406"/>
      <c r="S304" s="406"/>
      <c r="T304" s="406"/>
      <c r="U304" s="406"/>
      <c r="V304" s="406"/>
      <c r="W304" s="406"/>
      <c r="X304" s="406"/>
      <c r="Y304" s="406"/>
      <c r="Z304" s="406"/>
    </row>
    <row r="305" spans="1:26" ht="19.5" customHeight="1">
      <c r="A305" s="406"/>
      <c r="B305" s="406"/>
      <c r="C305" s="452"/>
      <c r="D305" s="406"/>
      <c r="E305" s="406"/>
      <c r="F305" s="406"/>
      <c r="G305" s="406"/>
      <c r="H305" s="406"/>
      <c r="I305" s="406"/>
      <c r="J305" s="406"/>
      <c r="K305" s="406"/>
      <c r="L305" s="406"/>
      <c r="M305" s="406"/>
      <c r="N305" s="406"/>
      <c r="O305" s="406"/>
      <c r="P305" s="406"/>
      <c r="Q305" s="406"/>
      <c r="R305" s="406"/>
      <c r="S305" s="406"/>
      <c r="T305" s="406"/>
      <c r="U305" s="406"/>
      <c r="V305" s="406"/>
      <c r="W305" s="406"/>
      <c r="X305" s="406"/>
      <c r="Y305" s="406"/>
      <c r="Z305" s="406"/>
    </row>
    <row r="306" spans="1:26" ht="19.5" customHeight="1">
      <c r="A306" s="406"/>
      <c r="B306" s="406"/>
      <c r="C306" s="452"/>
      <c r="D306" s="406"/>
      <c r="E306" s="406"/>
      <c r="F306" s="406"/>
      <c r="G306" s="406"/>
      <c r="H306" s="406"/>
      <c r="I306" s="406"/>
      <c r="J306" s="406"/>
      <c r="K306" s="406"/>
      <c r="L306" s="406"/>
      <c r="M306" s="406"/>
      <c r="N306" s="406"/>
      <c r="O306" s="406"/>
      <c r="P306" s="406"/>
      <c r="Q306" s="406"/>
      <c r="R306" s="406"/>
      <c r="S306" s="406"/>
      <c r="T306" s="406"/>
      <c r="U306" s="406"/>
      <c r="V306" s="406"/>
      <c r="W306" s="406"/>
      <c r="X306" s="406"/>
      <c r="Y306" s="406"/>
      <c r="Z306" s="406"/>
    </row>
    <row r="307" spans="1:26" ht="19.5" customHeight="1">
      <c r="A307" s="406"/>
      <c r="B307" s="406"/>
      <c r="C307" s="452"/>
      <c r="D307" s="406"/>
      <c r="E307" s="406"/>
      <c r="F307" s="406"/>
      <c r="G307" s="406"/>
      <c r="H307" s="406"/>
      <c r="I307" s="406"/>
      <c r="J307" s="406"/>
      <c r="K307" s="406"/>
      <c r="L307" s="406"/>
      <c r="M307" s="406"/>
      <c r="N307" s="406"/>
      <c r="O307" s="406"/>
      <c r="P307" s="406"/>
      <c r="Q307" s="406"/>
      <c r="R307" s="406"/>
      <c r="S307" s="406"/>
      <c r="T307" s="406"/>
      <c r="U307" s="406"/>
      <c r="V307" s="406"/>
      <c r="W307" s="406"/>
      <c r="X307" s="406"/>
      <c r="Y307" s="406"/>
      <c r="Z307" s="406"/>
    </row>
    <row r="308" spans="1:26" ht="19.5" customHeight="1">
      <c r="A308" s="406"/>
      <c r="B308" s="406"/>
      <c r="C308" s="452"/>
      <c r="D308" s="406"/>
      <c r="E308" s="406"/>
      <c r="F308" s="406"/>
      <c r="G308" s="406"/>
      <c r="H308" s="406"/>
      <c r="I308" s="406"/>
      <c r="J308" s="406"/>
      <c r="K308" s="406"/>
      <c r="L308" s="406"/>
      <c r="M308" s="406"/>
      <c r="N308" s="406"/>
      <c r="O308" s="406"/>
      <c r="P308" s="406"/>
      <c r="Q308" s="406"/>
      <c r="R308" s="406"/>
      <c r="S308" s="406"/>
      <c r="T308" s="406"/>
      <c r="U308" s="406"/>
      <c r="V308" s="406"/>
      <c r="W308" s="406"/>
      <c r="X308" s="406"/>
      <c r="Y308" s="406"/>
      <c r="Z308" s="406"/>
    </row>
    <row r="309" spans="1:26" ht="19.5" customHeight="1">
      <c r="A309" s="406"/>
      <c r="B309" s="406"/>
      <c r="C309" s="452"/>
      <c r="D309" s="406"/>
      <c r="E309" s="406"/>
      <c r="F309" s="406"/>
      <c r="G309" s="406"/>
      <c r="H309" s="406"/>
      <c r="I309" s="406"/>
      <c r="J309" s="406"/>
      <c r="K309" s="406"/>
      <c r="L309" s="406"/>
      <c r="M309" s="406"/>
      <c r="N309" s="406"/>
      <c r="O309" s="406"/>
      <c r="P309" s="406"/>
      <c r="Q309" s="406"/>
      <c r="R309" s="406"/>
      <c r="S309" s="406"/>
      <c r="T309" s="406"/>
      <c r="U309" s="406"/>
      <c r="V309" s="406"/>
      <c r="W309" s="406"/>
      <c r="X309" s="406"/>
      <c r="Y309" s="406"/>
      <c r="Z309" s="406"/>
    </row>
    <row r="310" spans="1:26" ht="19.5" customHeight="1">
      <c r="A310" s="406"/>
      <c r="B310" s="406"/>
      <c r="C310" s="452"/>
      <c r="D310" s="406"/>
      <c r="E310" s="406"/>
      <c r="F310" s="406"/>
      <c r="G310" s="406"/>
      <c r="H310" s="406"/>
      <c r="I310" s="406"/>
      <c r="J310" s="406"/>
      <c r="K310" s="406"/>
      <c r="L310" s="406"/>
      <c r="M310" s="406"/>
      <c r="N310" s="406"/>
      <c r="O310" s="406"/>
      <c r="P310" s="406"/>
      <c r="Q310" s="406"/>
      <c r="R310" s="406"/>
      <c r="S310" s="406"/>
      <c r="T310" s="406"/>
      <c r="U310" s="406"/>
      <c r="V310" s="406"/>
      <c r="W310" s="406"/>
      <c r="X310" s="406"/>
      <c r="Y310" s="406"/>
      <c r="Z310" s="406"/>
    </row>
    <row r="311" spans="1:26" ht="19.5" customHeight="1">
      <c r="A311" s="406"/>
      <c r="B311" s="406"/>
      <c r="C311" s="452"/>
      <c r="D311" s="406"/>
      <c r="E311" s="406"/>
      <c r="F311" s="406"/>
      <c r="G311" s="406"/>
      <c r="H311" s="406"/>
      <c r="I311" s="406"/>
      <c r="J311" s="406"/>
      <c r="K311" s="406"/>
      <c r="L311" s="406"/>
      <c r="M311" s="406"/>
      <c r="N311" s="406"/>
      <c r="O311" s="406"/>
      <c r="P311" s="406"/>
      <c r="Q311" s="406"/>
      <c r="R311" s="406"/>
      <c r="S311" s="406"/>
      <c r="T311" s="406"/>
      <c r="U311" s="406"/>
      <c r="V311" s="406"/>
      <c r="W311" s="406"/>
      <c r="X311" s="406"/>
      <c r="Y311" s="406"/>
      <c r="Z311" s="406"/>
    </row>
    <row r="312" spans="1:26" ht="19.5" customHeight="1">
      <c r="A312" s="406"/>
      <c r="B312" s="406"/>
      <c r="C312" s="452"/>
      <c r="D312" s="406"/>
      <c r="E312" s="406"/>
      <c r="F312" s="406"/>
      <c r="G312" s="406"/>
      <c r="H312" s="406"/>
      <c r="I312" s="406"/>
      <c r="J312" s="406"/>
      <c r="K312" s="406"/>
      <c r="L312" s="406"/>
      <c r="M312" s="406"/>
      <c r="N312" s="406"/>
      <c r="O312" s="406"/>
      <c r="P312" s="406"/>
      <c r="Q312" s="406"/>
      <c r="R312" s="406"/>
      <c r="S312" s="406"/>
      <c r="T312" s="406"/>
      <c r="U312" s="406"/>
      <c r="V312" s="406"/>
      <c r="W312" s="406"/>
      <c r="X312" s="406"/>
      <c r="Y312" s="406"/>
      <c r="Z312" s="406"/>
    </row>
    <row r="313" spans="1:26" ht="19.5" customHeight="1">
      <c r="A313" s="406"/>
      <c r="B313" s="406"/>
      <c r="C313" s="452"/>
      <c r="D313" s="406"/>
      <c r="E313" s="406"/>
      <c r="F313" s="406"/>
      <c r="G313" s="406"/>
      <c r="H313" s="406"/>
      <c r="I313" s="406"/>
      <c r="J313" s="406"/>
      <c r="K313" s="406"/>
      <c r="L313" s="406"/>
      <c r="M313" s="406"/>
      <c r="N313" s="406"/>
      <c r="O313" s="406"/>
      <c r="P313" s="406"/>
      <c r="Q313" s="406"/>
      <c r="R313" s="406"/>
      <c r="S313" s="406"/>
      <c r="T313" s="406"/>
      <c r="U313" s="406"/>
      <c r="V313" s="406"/>
      <c r="W313" s="406"/>
      <c r="X313" s="406"/>
      <c r="Y313" s="406"/>
      <c r="Z313" s="406"/>
    </row>
    <row r="314" spans="1:26" ht="19.5" customHeight="1">
      <c r="A314" s="406"/>
      <c r="B314" s="406"/>
      <c r="C314" s="452"/>
      <c r="D314" s="406"/>
      <c r="E314" s="406"/>
      <c r="F314" s="406"/>
      <c r="G314" s="406"/>
      <c r="H314" s="406"/>
      <c r="I314" s="406"/>
      <c r="J314" s="406"/>
      <c r="K314" s="406"/>
      <c r="L314" s="406"/>
      <c r="M314" s="406"/>
      <c r="N314" s="406"/>
      <c r="O314" s="406"/>
      <c r="P314" s="406"/>
      <c r="Q314" s="406"/>
      <c r="R314" s="406"/>
      <c r="S314" s="406"/>
      <c r="T314" s="406"/>
      <c r="U314" s="406"/>
      <c r="V314" s="406"/>
      <c r="W314" s="406"/>
      <c r="X314" s="406"/>
      <c r="Y314" s="406"/>
      <c r="Z314" s="406"/>
    </row>
    <row r="315" spans="1:26" ht="19.5" customHeight="1">
      <c r="A315" s="406"/>
      <c r="B315" s="406"/>
      <c r="C315" s="452"/>
      <c r="D315" s="406"/>
      <c r="E315" s="406"/>
      <c r="F315" s="406"/>
      <c r="G315" s="406"/>
      <c r="H315" s="406"/>
      <c r="I315" s="406"/>
      <c r="J315" s="406"/>
      <c r="K315" s="406"/>
      <c r="L315" s="406"/>
      <c r="M315" s="406"/>
      <c r="N315" s="406"/>
      <c r="O315" s="406"/>
      <c r="P315" s="406"/>
      <c r="Q315" s="406"/>
      <c r="R315" s="406"/>
      <c r="S315" s="406"/>
      <c r="T315" s="406"/>
      <c r="U315" s="406"/>
      <c r="V315" s="406"/>
      <c r="W315" s="406"/>
      <c r="X315" s="406"/>
      <c r="Y315" s="406"/>
      <c r="Z315" s="406"/>
    </row>
    <row r="316" spans="1:26" ht="19.5" customHeight="1">
      <c r="A316" s="406"/>
      <c r="B316" s="406"/>
      <c r="C316" s="452"/>
      <c r="D316" s="406"/>
      <c r="E316" s="406"/>
      <c r="F316" s="406"/>
      <c r="G316" s="406"/>
      <c r="H316" s="406"/>
      <c r="I316" s="406"/>
      <c r="J316" s="406"/>
      <c r="K316" s="406"/>
      <c r="L316" s="406"/>
      <c r="M316" s="406"/>
      <c r="N316" s="406"/>
      <c r="O316" s="406"/>
      <c r="P316" s="406"/>
      <c r="Q316" s="406"/>
      <c r="R316" s="406"/>
      <c r="S316" s="406"/>
      <c r="T316" s="406"/>
      <c r="U316" s="406"/>
      <c r="V316" s="406"/>
      <c r="W316" s="406"/>
      <c r="X316" s="406"/>
      <c r="Y316" s="406"/>
      <c r="Z316" s="406"/>
    </row>
    <row r="317" spans="1:26" ht="19.5" customHeight="1">
      <c r="A317" s="406"/>
      <c r="B317" s="406"/>
      <c r="C317" s="452"/>
      <c r="D317" s="406"/>
      <c r="E317" s="406"/>
      <c r="F317" s="406"/>
      <c r="G317" s="406"/>
      <c r="H317" s="406"/>
      <c r="I317" s="406"/>
      <c r="J317" s="406"/>
      <c r="K317" s="406"/>
      <c r="L317" s="406"/>
      <c r="M317" s="406"/>
      <c r="N317" s="406"/>
      <c r="O317" s="406"/>
      <c r="P317" s="406"/>
      <c r="Q317" s="406"/>
      <c r="R317" s="406"/>
      <c r="S317" s="406"/>
      <c r="T317" s="406"/>
      <c r="U317" s="406"/>
      <c r="V317" s="406"/>
      <c r="W317" s="406"/>
      <c r="X317" s="406"/>
      <c r="Y317" s="406"/>
      <c r="Z317" s="406"/>
    </row>
    <row r="318" spans="1:26" ht="19.5" customHeight="1">
      <c r="A318" s="406"/>
      <c r="B318" s="406"/>
      <c r="C318" s="452"/>
      <c r="D318" s="406"/>
      <c r="E318" s="406"/>
      <c r="F318" s="406"/>
      <c r="G318" s="406"/>
      <c r="H318" s="406"/>
      <c r="I318" s="406"/>
      <c r="J318" s="406"/>
      <c r="K318" s="406"/>
      <c r="L318" s="406"/>
      <c r="M318" s="406"/>
      <c r="N318" s="406"/>
      <c r="O318" s="406"/>
      <c r="P318" s="406"/>
      <c r="Q318" s="406"/>
      <c r="R318" s="406"/>
      <c r="S318" s="406"/>
      <c r="T318" s="406"/>
      <c r="U318" s="406"/>
      <c r="V318" s="406"/>
      <c r="W318" s="406"/>
      <c r="X318" s="406"/>
      <c r="Y318" s="406"/>
      <c r="Z318" s="406"/>
    </row>
    <row r="319" spans="1:26" ht="19.5" customHeight="1">
      <c r="A319" s="406"/>
      <c r="B319" s="406"/>
      <c r="C319" s="452"/>
      <c r="D319" s="406"/>
      <c r="E319" s="406"/>
      <c r="F319" s="406"/>
      <c r="G319" s="406"/>
      <c r="H319" s="406"/>
      <c r="I319" s="406"/>
      <c r="J319" s="406"/>
      <c r="K319" s="406"/>
      <c r="L319" s="406"/>
      <c r="M319" s="406"/>
      <c r="N319" s="406"/>
      <c r="O319" s="406"/>
      <c r="P319" s="406"/>
      <c r="Q319" s="406"/>
      <c r="R319" s="406"/>
      <c r="S319" s="406"/>
      <c r="T319" s="406"/>
      <c r="U319" s="406"/>
      <c r="V319" s="406"/>
      <c r="W319" s="406"/>
      <c r="X319" s="406"/>
      <c r="Y319" s="406"/>
      <c r="Z319" s="406"/>
    </row>
    <row r="320" spans="1:26" ht="19.5" customHeight="1">
      <c r="A320" s="406"/>
      <c r="B320" s="406"/>
      <c r="C320" s="452"/>
      <c r="D320" s="406"/>
      <c r="E320" s="406"/>
      <c r="F320" s="406"/>
      <c r="G320" s="406"/>
      <c r="H320" s="406"/>
      <c r="I320" s="406"/>
      <c r="J320" s="406"/>
      <c r="K320" s="406"/>
      <c r="L320" s="406"/>
      <c r="M320" s="406"/>
      <c r="N320" s="406"/>
      <c r="O320" s="406"/>
      <c r="P320" s="406"/>
      <c r="Q320" s="406"/>
      <c r="R320" s="406"/>
      <c r="S320" s="406"/>
      <c r="T320" s="406"/>
      <c r="U320" s="406"/>
      <c r="V320" s="406"/>
      <c r="W320" s="406"/>
      <c r="X320" s="406"/>
      <c r="Y320" s="406"/>
      <c r="Z320" s="406"/>
    </row>
    <row r="321" spans="1:26" ht="19.5" customHeight="1">
      <c r="A321" s="406"/>
      <c r="B321" s="406"/>
      <c r="C321" s="452"/>
      <c r="D321" s="406"/>
      <c r="E321" s="406"/>
      <c r="F321" s="406"/>
      <c r="G321" s="406"/>
      <c r="H321" s="406"/>
      <c r="I321" s="406"/>
      <c r="J321" s="406"/>
      <c r="K321" s="406"/>
      <c r="L321" s="406"/>
      <c r="M321" s="406"/>
      <c r="N321" s="406"/>
      <c r="O321" s="406"/>
      <c r="P321" s="406"/>
      <c r="Q321" s="406"/>
      <c r="R321" s="406"/>
      <c r="S321" s="406"/>
      <c r="T321" s="406"/>
      <c r="U321" s="406"/>
      <c r="V321" s="406"/>
      <c r="W321" s="406"/>
      <c r="X321" s="406"/>
      <c r="Y321" s="406"/>
      <c r="Z321" s="406"/>
    </row>
    <row r="322" spans="1:26" ht="19.5" customHeight="1">
      <c r="A322" s="406"/>
      <c r="B322" s="406"/>
      <c r="C322" s="452"/>
      <c r="D322" s="406"/>
      <c r="E322" s="406"/>
      <c r="F322" s="406"/>
      <c r="G322" s="406"/>
      <c r="H322" s="406"/>
      <c r="I322" s="406"/>
      <c r="J322" s="406"/>
      <c r="K322" s="406"/>
      <c r="L322" s="406"/>
      <c r="M322" s="406"/>
      <c r="N322" s="406"/>
      <c r="O322" s="406"/>
      <c r="P322" s="406"/>
      <c r="Q322" s="406"/>
      <c r="R322" s="406"/>
      <c r="S322" s="406"/>
      <c r="T322" s="406"/>
      <c r="U322" s="406"/>
      <c r="V322" s="406"/>
      <c r="W322" s="406"/>
      <c r="X322" s="406"/>
      <c r="Y322" s="406"/>
      <c r="Z322" s="406"/>
    </row>
    <row r="323" spans="1:26" ht="19.5" customHeight="1">
      <c r="A323" s="406"/>
      <c r="B323" s="406"/>
      <c r="C323" s="452"/>
      <c r="D323" s="406"/>
      <c r="E323" s="406"/>
      <c r="F323" s="406"/>
      <c r="G323" s="406"/>
      <c r="H323" s="406"/>
      <c r="I323" s="406"/>
      <c r="J323" s="406"/>
      <c r="K323" s="406"/>
      <c r="L323" s="406"/>
      <c r="M323" s="406"/>
      <c r="N323" s="406"/>
      <c r="O323" s="406"/>
      <c r="P323" s="406"/>
      <c r="Q323" s="406"/>
      <c r="R323" s="406"/>
      <c r="S323" s="406"/>
      <c r="T323" s="406"/>
      <c r="U323" s="406"/>
      <c r="V323" s="406"/>
      <c r="W323" s="406"/>
      <c r="X323" s="406"/>
      <c r="Y323" s="406"/>
      <c r="Z323" s="406"/>
    </row>
    <row r="324" spans="1:26" ht="19.5" customHeight="1">
      <c r="A324" s="406"/>
      <c r="B324" s="406"/>
      <c r="C324" s="452"/>
      <c r="D324" s="406"/>
      <c r="E324" s="406"/>
      <c r="F324" s="406"/>
      <c r="G324" s="406"/>
      <c r="H324" s="406"/>
      <c r="I324" s="406"/>
      <c r="J324" s="406"/>
      <c r="K324" s="406"/>
      <c r="L324" s="406"/>
      <c r="M324" s="406"/>
      <c r="N324" s="406"/>
      <c r="O324" s="406"/>
      <c r="P324" s="406"/>
      <c r="Q324" s="406"/>
      <c r="R324" s="406"/>
      <c r="S324" s="406"/>
      <c r="T324" s="406"/>
      <c r="U324" s="406"/>
      <c r="V324" s="406"/>
      <c r="W324" s="406"/>
      <c r="X324" s="406"/>
      <c r="Y324" s="406"/>
      <c r="Z324" s="406"/>
    </row>
    <row r="325" spans="1:26" ht="19.5" customHeight="1">
      <c r="A325" s="406"/>
      <c r="B325" s="406"/>
      <c r="C325" s="452"/>
      <c r="D325" s="406"/>
      <c r="E325" s="406"/>
      <c r="F325" s="406"/>
      <c r="G325" s="406"/>
      <c r="H325" s="406"/>
      <c r="I325" s="406"/>
      <c r="J325" s="406"/>
      <c r="K325" s="406"/>
      <c r="L325" s="406"/>
      <c r="M325" s="406"/>
      <c r="N325" s="406"/>
      <c r="O325" s="406"/>
      <c r="P325" s="406"/>
      <c r="Q325" s="406"/>
      <c r="R325" s="406"/>
      <c r="S325" s="406"/>
      <c r="T325" s="406"/>
      <c r="U325" s="406"/>
      <c r="V325" s="406"/>
      <c r="W325" s="406"/>
      <c r="X325" s="406"/>
      <c r="Y325" s="406"/>
      <c r="Z325" s="406"/>
    </row>
    <row r="326" spans="1:26" ht="19.5" customHeight="1">
      <c r="A326" s="406"/>
      <c r="B326" s="406"/>
      <c r="C326" s="452"/>
      <c r="D326" s="406"/>
      <c r="E326" s="406"/>
      <c r="F326" s="406"/>
      <c r="G326" s="406"/>
      <c r="H326" s="406"/>
      <c r="I326" s="406"/>
      <c r="J326" s="406"/>
      <c r="K326" s="406"/>
      <c r="L326" s="406"/>
      <c r="M326" s="406"/>
      <c r="N326" s="406"/>
      <c r="O326" s="406"/>
      <c r="P326" s="406"/>
      <c r="Q326" s="406"/>
      <c r="R326" s="406"/>
      <c r="S326" s="406"/>
      <c r="T326" s="406"/>
      <c r="U326" s="406"/>
      <c r="V326" s="406"/>
      <c r="W326" s="406"/>
      <c r="X326" s="406"/>
      <c r="Y326" s="406"/>
      <c r="Z326" s="406"/>
    </row>
    <row r="327" spans="1:26" ht="19.5" customHeight="1">
      <c r="A327" s="406"/>
      <c r="B327" s="406"/>
      <c r="C327" s="452"/>
      <c r="D327" s="406"/>
      <c r="E327" s="406"/>
      <c r="F327" s="406"/>
      <c r="G327" s="406"/>
      <c r="H327" s="406"/>
      <c r="I327" s="406"/>
      <c r="J327" s="406"/>
      <c r="K327" s="406"/>
      <c r="L327" s="406"/>
      <c r="M327" s="406"/>
      <c r="N327" s="406"/>
      <c r="O327" s="406"/>
      <c r="P327" s="406"/>
      <c r="Q327" s="406"/>
      <c r="R327" s="406"/>
      <c r="S327" s="406"/>
      <c r="T327" s="406"/>
      <c r="U327" s="406"/>
      <c r="V327" s="406"/>
      <c r="W327" s="406"/>
      <c r="X327" s="406"/>
      <c r="Y327" s="406"/>
      <c r="Z327" s="406"/>
    </row>
    <row r="328" spans="1:26" ht="19.5" customHeight="1">
      <c r="A328" s="406"/>
      <c r="B328" s="406"/>
      <c r="C328" s="452"/>
      <c r="D328" s="406"/>
      <c r="E328" s="406"/>
      <c r="F328" s="406"/>
      <c r="G328" s="406"/>
      <c r="H328" s="406"/>
      <c r="I328" s="406"/>
      <c r="J328" s="406"/>
      <c r="K328" s="406"/>
      <c r="L328" s="406"/>
      <c r="M328" s="406"/>
      <c r="N328" s="406"/>
      <c r="O328" s="406"/>
      <c r="P328" s="406"/>
      <c r="Q328" s="406"/>
      <c r="R328" s="406"/>
      <c r="S328" s="406"/>
      <c r="T328" s="406"/>
      <c r="U328" s="406"/>
      <c r="V328" s="406"/>
      <c r="W328" s="406"/>
      <c r="X328" s="406"/>
      <c r="Y328" s="406"/>
      <c r="Z328" s="406"/>
    </row>
    <row r="329" spans="1:26" ht="19.5" customHeight="1">
      <c r="A329" s="406"/>
      <c r="B329" s="406"/>
      <c r="C329" s="452"/>
      <c r="D329" s="406"/>
      <c r="E329" s="406"/>
      <c r="F329" s="406"/>
      <c r="G329" s="406"/>
      <c r="H329" s="406"/>
      <c r="I329" s="406"/>
      <c r="J329" s="406"/>
      <c r="K329" s="406"/>
      <c r="L329" s="406"/>
      <c r="M329" s="406"/>
      <c r="N329" s="406"/>
      <c r="O329" s="406"/>
      <c r="P329" s="406"/>
      <c r="Q329" s="406"/>
      <c r="R329" s="406"/>
      <c r="S329" s="406"/>
      <c r="T329" s="406"/>
      <c r="U329" s="406"/>
      <c r="V329" s="406"/>
      <c r="W329" s="406"/>
      <c r="X329" s="406"/>
      <c r="Y329" s="406"/>
      <c r="Z329" s="406"/>
    </row>
    <row r="330" spans="1:26" ht="19.5" customHeight="1">
      <c r="A330" s="406"/>
      <c r="B330" s="406"/>
      <c r="C330" s="452"/>
      <c r="D330" s="406"/>
      <c r="E330" s="406"/>
      <c r="F330" s="406"/>
      <c r="G330" s="406"/>
      <c r="H330" s="406"/>
      <c r="I330" s="406"/>
      <c r="J330" s="406"/>
      <c r="K330" s="406"/>
      <c r="L330" s="406"/>
      <c r="M330" s="406"/>
      <c r="N330" s="406"/>
      <c r="O330" s="406"/>
      <c r="P330" s="406"/>
      <c r="Q330" s="406"/>
      <c r="R330" s="406"/>
      <c r="S330" s="406"/>
      <c r="T330" s="406"/>
      <c r="U330" s="406"/>
      <c r="V330" s="406"/>
      <c r="W330" s="406"/>
      <c r="X330" s="406"/>
      <c r="Y330" s="406"/>
      <c r="Z330" s="406"/>
    </row>
    <row r="331" spans="1:26" ht="19.5" customHeight="1">
      <c r="A331" s="406"/>
      <c r="B331" s="406"/>
      <c r="C331" s="452"/>
      <c r="D331" s="406"/>
      <c r="E331" s="406"/>
      <c r="F331" s="406"/>
      <c r="G331" s="406"/>
      <c r="H331" s="406"/>
      <c r="I331" s="406"/>
      <c r="J331" s="406"/>
      <c r="K331" s="406"/>
      <c r="L331" s="406"/>
      <c r="M331" s="406"/>
      <c r="N331" s="406"/>
      <c r="O331" s="406"/>
      <c r="P331" s="406"/>
      <c r="Q331" s="406"/>
      <c r="R331" s="406"/>
      <c r="S331" s="406"/>
      <c r="T331" s="406"/>
      <c r="U331" s="406"/>
      <c r="V331" s="406"/>
      <c r="W331" s="406"/>
      <c r="X331" s="406"/>
      <c r="Y331" s="406"/>
      <c r="Z331" s="406"/>
    </row>
    <row r="332" spans="1:26" ht="19.5" customHeight="1">
      <c r="A332" s="406"/>
      <c r="B332" s="406"/>
      <c r="C332" s="452"/>
      <c r="D332" s="406"/>
      <c r="E332" s="406"/>
      <c r="F332" s="406"/>
      <c r="G332" s="406"/>
      <c r="H332" s="406"/>
      <c r="I332" s="406"/>
      <c r="J332" s="406"/>
      <c r="K332" s="406"/>
      <c r="L332" s="406"/>
      <c r="M332" s="406"/>
      <c r="N332" s="406"/>
      <c r="O332" s="406"/>
      <c r="P332" s="406"/>
      <c r="Q332" s="406"/>
      <c r="R332" s="406"/>
      <c r="S332" s="406"/>
      <c r="T332" s="406"/>
      <c r="U332" s="406"/>
      <c r="V332" s="406"/>
      <c r="W332" s="406"/>
      <c r="X332" s="406"/>
      <c r="Y332" s="406"/>
      <c r="Z332" s="406"/>
    </row>
    <row r="333" spans="1:26" ht="19.5" customHeight="1">
      <c r="A333" s="406"/>
      <c r="B333" s="406"/>
      <c r="C333" s="452"/>
      <c r="D333" s="406"/>
      <c r="E333" s="406"/>
      <c r="F333" s="406"/>
      <c r="G333" s="406"/>
      <c r="H333" s="406"/>
      <c r="I333" s="406"/>
      <c r="J333" s="406"/>
      <c r="K333" s="406"/>
      <c r="L333" s="406"/>
      <c r="M333" s="406"/>
      <c r="N333" s="406"/>
      <c r="O333" s="406"/>
      <c r="P333" s="406"/>
      <c r="Q333" s="406"/>
      <c r="R333" s="406"/>
      <c r="S333" s="406"/>
      <c r="T333" s="406"/>
      <c r="U333" s="406"/>
      <c r="V333" s="406"/>
      <c r="W333" s="406"/>
      <c r="X333" s="406"/>
      <c r="Y333" s="406"/>
      <c r="Z333" s="406"/>
    </row>
    <row r="334" spans="1:26" ht="19.5" customHeight="1">
      <c r="A334" s="406"/>
      <c r="B334" s="406"/>
      <c r="C334" s="452"/>
      <c r="D334" s="406"/>
      <c r="E334" s="406"/>
      <c r="F334" s="406"/>
      <c r="G334" s="406"/>
      <c r="H334" s="406"/>
      <c r="I334" s="406"/>
      <c r="J334" s="406"/>
      <c r="K334" s="406"/>
      <c r="L334" s="406"/>
      <c r="M334" s="406"/>
      <c r="N334" s="406"/>
      <c r="O334" s="406"/>
      <c r="P334" s="406"/>
      <c r="Q334" s="406"/>
      <c r="R334" s="406"/>
      <c r="S334" s="406"/>
      <c r="T334" s="406"/>
      <c r="U334" s="406"/>
      <c r="V334" s="406"/>
      <c r="W334" s="406"/>
      <c r="X334" s="406"/>
      <c r="Y334" s="406"/>
      <c r="Z334" s="406"/>
    </row>
    <row r="335" spans="1:26" ht="19.5" customHeight="1">
      <c r="A335" s="406"/>
      <c r="B335" s="406"/>
      <c r="C335" s="452"/>
      <c r="D335" s="406"/>
      <c r="E335" s="406"/>
      <c r="F335" s="406"/>
      <c r="G335" s="406"/>
      <c r="H335" s="406"/>
      <c r="I335" s="406"/>
      <c r="J335" s="406"/>
      <c r="K335" s="406"/>
      <c r="L335" s="406"/>
      <c r="M335" s="406"/>
      <c r="N335" s="406"/>
      <c r="O335" s="406"/>
      <c r="P335" s="406"/>
      <c r="Q335" s="406"/>
      <c r="R335" s="406"/>
      <c r="S335" s="406"/>
      <c r="T335" s="406"/>
      <c r="U335" s="406"/>
      <c r="V335" s="406"/>
      <c r="W335" s="406"/>
      <c r="X335" s="406"/>
      <c r="Y335" s="406"/>
      <c r="Z335" s="406"/>
    </row>
    <row r="336" spans="1:26" ht="19.5" customHeight="1">
      <c r="A336" s="406"/>
      <c r="B336" s="406"/>
      <c r="C336" s="452"/>
      <c r="D336" s="406"/>
      <c r="E336" s="406"/>
      <c r="F336" s="406"/>
      <c r="G336" s="406"/>
      <c r="H336" s="406"/>
      <c r="I336" s="406"/>
      <c r="J336" s="406"/>
      <c r="K336" s="406"/>
      <c r="L336" s="406"/>
      <c r="M336" s="406"/>
      <c r="N336" s="406"/>
      <c r="O336" s="406"/>
      <c r="P336" s="406"/>
      <c r="Q336" s="406"/>
      <c r="R336" s="406"/>
      <c r="S336" s="406"/>
      <c r="T336" s="406"/>
      <c r="U336" s="406"/>
      <c r="V336" s="406"/>
      <c r="W336" s="406"/>
      <c r="X336" s="406"/>
      <c r="Y336" s="406"/>
      <c r="Z336" s="406"/>
    </row>
    <row r="337" spans="1:26" ht="19.5" customHeight="1">
      <c r="A337" s="406"/>
      <c r="B337" s="406"/>
      <c r="C337" s="452"/>
      <c r="D337" s="406"/>
      <c r="E337" s="406"/>
      <c r="F337" s="406"/>
      <c r="G337" s="406"/>
      <c r="H337" s="406"/>
      <c r="I337" s="406"/>
      <c r="J337" s="406"/>
      <c r="K337" s="406"/>
      <c r="L337" s="406"/>
      <c r="M337" s="406"/>
      <c r="N337" s="406"/>
      <c r="O337" s="406"/>
      <c r="P337" s="406"/>
      <c r="Q337" s="406"/>
      <c r="R337" s="406"/>
      <c r="S337" s="406"/>
      <c r="T337" s="406"/>
      <c r="U337" s="406"/>
      <c r="V337" s="406"/>
      <c r="W337" s="406"/>
      <c r="X337" s="406"/>
      <c r="Y337" s="406"/>
      <c r="Z337" s="406"/>
    </row>
    <row r="338" spans="1:26" ht="19.5" customHeight="1">
      <c r="A338" s="406"/>
      <c r="B338" s="406"/>
      <c r="C338" s="452"/>
      <c r="D338" s="406"/>
      <c r="E338" s="406"/>
      <c r="F338" s="406"/>
      <c r="G338" s="406"/>
      <c r="H338" s="406"/>
      <c r="I338" s="406"/>
      <c r="J338" s="406"/>
      <c r="K338" s="406"/>
      <c r="L338" s="406"/>
      <c r="M338" s="406"/>
      <c r="N338" s="406"/>
      <c r="O338" s="406"/>
      <c r="P338" s="406"/>
      <c r="Q338" s="406"/>
      <c r="R338" s="406"/>
      <c r="S338" s="406"/>
      <c r="T338" s="406"/>
      <c r="U338" s="406"/>
      <c r="V338" s="406"/>
      <c r="W338" s="406"/>
      <c r="X338" s="406"/>
      <c r="Y338" s="406"/>
      <c r="Z338" s="406"/>
    </row>
    <row r="339" spans="1:26" ht="19.5" customHeight="1">
      <c r="A339" s="406"/>
      <c r="B339" s="406"/>
      <c r="C339" s="452"/>
      <c r="D339" s="406"/>
      <c r="E339" s="406"/>
      <c r="F339" s="406"/>
      <c r="G339" s="406"/>
      <c r="H339" s="406"/>
      <c r="I339" s="406"/>
      <c r="J339" s="406"/>
      <c r="K339" s="406"/>
      <c r="L339" s="406"/>
      <c r="M339" s="406"/>
      <c r="N339" s="406"/>
      <c r="O339" s="406"/>
      <c r="P339" s="406"/>
      <c r="Q339" s="406"/>
      <c r="R339" s="406"/>
      <c r="S339" s="406"/>
      <c r="T339" s="406"/>
      <c r="U339" s="406"/>
      <c r="V339" s="406"/>
      <c r="W339" s="406"/>
      <c r="X339" s="406"/>
      <c r="Y339" s="406"/>
      <c r="Z339" s="406"/>
    </row>
    <row r="340" spans="1:26" ht="19.5" customHeight="1">
      <c r="A340" s="406"/>
      <c r="B340" s="406"/>
      <c r="C340" s="452"/>
      <c r="D340" s="406"/>
      <c r="E340" s="406"/>
      <c r="F340" s="406"/>
      <c r="G340" s="406"/>
      <c r="H340" s="406"/>
      <c r="I340" s="406"/>
      <c r="J340" s="406"/>
      <c r="K340" s="406"/>
      <c r="L340" s="406"/>
      <c r="M340" s="406"/>
      <c r="N340" s="406"/>
      <c r="O340" s="406"/>
      <c r="P340" s="406"/>
      <c r="Q340" s="406"/>
      <c r="R340" s="406"/>
      <c r="S340" s="406"/>
      <c r="T340" s="406"/>
      <c r="U340" s="406"/>
      <c r="V340" s="406"/>
      <c r="W340" s="406"/>
      <c r="X340" s="406"/>
      <c r="Y340" s="406"/>
      <c r="Z340" s="406"/>
    </row>
    <row r="341" spans="1:26" ht="19.5" customHeight="1">
      <c r="A341" s="406"/>
      <c r="B341" s="406"/>
      <c r="C341" s="452"/>
      <c r="D341" s="406"/>
      <c r="E341" s="406"/>
      <c r="F341" s="406"/>
      <c r="G341" s="406"/>
      <c r="H341" s="406"/>
      <c r="I341" s="406"/>
      <c r="J341" s="406"/>
      <c r="K341" s="406"/>
      <c r="L341" s="406"/>
      <c r="M341" s="406"/>
      <c r="N341" s="406"/>
      <c r="O341" s="406"/>
      <c r="P341" s="406"/>
      <c r="Q341" s="406"/>
      <c r="R341" s="406"/>
      <c r="S341" s="406"/>
      <c r="T341" s="406"/>
      <c r="U341" s="406"/>
      <c r="V341" s="406"/>
      <c r="W341" s="406"/>
      <c r="X341" s="406"/>
      <c r="Y341" s="406"/>
      <c r="Z341" s="406"/>
    </row>
    <row r="342" spans="1:26" ht="19.5" customHeight="1">
      <c r="A342" s="406"/>
      <c r="B342" s="406"/>
      <c r="C342" s="452"/>
      <c r="D342" s="406"/>
      <c r="E342" s="406"/>
      <c r="F342" s="406"/>
      <c r="G342" s="406"/>
      <c r="H342" s="406"/>
      <c r="I342" s="406"/>
      <c r="J342" s="406"/>
      <c r="K342" s="406"/>
      <c r="L342" s="406"/>
      <c r="M342" s="406"/>
      <c r="N342" s="406"/>
      <c r="O342" s="406"/>
      <c r="P342" s="406"/>
      <c r="Q342" s="406"/>
      <c r="R342" s="406"/>
      <c r="S342" s="406"/>
      <c r="T342" s="406"/>
      <c r="U342" s="406"/>
      <c r="V342" s="406"/>
      <c r="W342" s="406"/>
      <c r="X342" s="406"/>
      <c r="Y342" s="406"/>
      <c r="Z342" s="406"/>
    </row>
    <row r="343" spans="1:26" ht="19.5" customHeight="1">
      <c r="A343" s="406"/>
      <c r="B343" s="406"/>
      <c r="C343" s="452"/>
      <c r="D343" s="406"/>
      <c r="E343" s="406"/>
      <c r="F343" s="406"/>
      <c r="G343" s="406"/>
      <c r="H343" s="406"/>
      <c r="I343" s="406"/>
      <c r="J343" s="406"/>
      <c r="K343" s="406"/>
      <c r="L343" s="406"/>
      <c r="M343" s="406"/>
      <c r="N343" s="406"/>
      <c r="O343" s="406"/>
      <c r="P343" s="406"/>
      <c r="Q343" s="406"/>
      <c r="R343" s="406"/>
      <c r="S343" s="406"/>
      <c r="T343" s="406"/>
      <c r="U343" s="406"/>
      <c r="V343" s="406"/>
      <c r="W343" s="406"/>
      <c r="X343" s="406"/>
      <c r="Y343" s="406"/>
      <c r="Z343" s="406"/>
    </row>
    <row r="344" spans="1:26" ht="19.5" customHeight="1">
      <c r="A344" s="406"/>
      <c r="B344" s="406"/>
      <c r="C344" s="452"/>
      <c r="D344" s="406"/>
      <c r="E344" s="406"/>
      <c r="F344" s="406"/>
      <c r="G344" s="406"/>
      <c r="H344" s="406"/>
      <c r="I344" s="406"/>
      <c r="J344" s="406"/>
      <c r="K344" s="406"/>
      <c r="L344" s="406"/>
      <c r="M344" s="406"/>
      <c r="N344" s="406"/>
      <c r="O344" s="406"/>
      <c r="P344" s="406"/>
      <c r="Q344" s="406"/>
      <c r="R344" s="406"/>
      <c r="S344" s="406"/>
      <c r="T344" s="406"/>
      <c r="U344" s="406"/>
      <c r="V344" s="406"/>
      <c r="W344" s="406"/>
      <c r="X344" s="406"/>
      <c r="Y344" s="406"/>
      <c r="Z344" s="406"/>
    </row>
    <row r="345" spans="1:26" ht="19.5" customHeight="1">
      <c r="A345" s="406"/>
      <c r="B345" s="406"/>
      <c r="C345" s="452"/>
      <c r="D345" s="406"/>
      <c r="E345" s="406"/>
      <c r="F345" s="406"/>
      <c r="G345" s="406"/>
      <c r="H345" s="406"/>
      <c r="I345" s="406"/>
      <c r="J345" s="406"/>
      <c r="K345" s="406"/>
      <c r="L345" s="406"/>
      <c r="M345" s="406"/>
      <c r="N345" s="406"/>
      <c r="O345" s="406"/>
      <c r="P345" s="406"/>
      <c r="Q345" s="406"/>
      <c r="R345" s="406"/>
      <c r="S345" s="406"/>
      <c r="T345" s="406"/>
      <c r="U345" s="406"/>
      <c r="V345" s="406"/>
      <c r="W345" s="406"/>
      <c r="X345" s="406"/>
      <c r="Y345" s="406"/>
      <c r="Z345" s="406"/>
    </row>
    <row r="346" spans="1:26" ht="19.5" customHeight="1">
      <c r="A346" s="406"/>
      <c r="B346" s="406"/>
      <c r="C346" s="452"/>
      <c r="D346" s="406"/>
      <c r="E346" s="406"/>
      <c r="F346" s="406"/>
      <c r="G346" s="406"/>
      <c r="H346" s="406"/>
      <c r="I346" s="406"/>
      <c r="J346" s="406"/>
      <c r="K346" s="406"/>
      <c r="L346" s="406"/>
      <c r="M346" s="406"/>
      <c r="N346" s="406"/>
      <c r="O346" s="406"/>
      <c r="P346" s="406"/>
      <c r="Q346" s="406"/>
      <c r="R346" s="406"/>
      <c r="S346" s="406"/>
      <c r="T346" s="406"/>
      <c r="U346" s="406"/>
      <c r="V346" s="406"/>
      <c r="W346" s="406"/>
      <c r="X346" s="406"/>
      <c r="Y346" s="406"/>
      <c r="Z346" s="406"/>
    </row>
    <row r="347" spans="1:26" ht="19.5" customHeight="1">
      <c r="A347" s="406"/>
      <c r="B347" s="406"/>
      <c r="C347" s="452"/>
      <c r="D347" s="406"/>
      <c r="E347" s="406"/>
      <c r="F347" s="406"/>
      <c r="G347" s="406"/>
      <c r="H347" s="406"/>
      <c r="I347" s="406"/>
      <c r="J347" s="406"/>
      <c r="K347" s="406"/>
      <c r="L347" s="406"/>
      <c r="M347" s="406"/>
      <c r="N347" s="406"/>
      <c r="O347" s="406"/>
      <c r="P347" s="406"/>
      <c r="Q347" s="406"/>
      <c r="R347" s="406"/>
      <c r="S347" s="406"/>
      <c r="T347" s="406"/>
      <c r="U347" s="406"/>
      <c r="V347" s="406"/>
      <c r="W347" s="406"/>
      <c r="X347" s="406"/>
      <c r="Y347" s="406"/>
      <c r="Z347" s="406"/>
    </row>
    <row r="348" spans="1:26" ht="19.5" customHeight="1">
      <c r="A348" s="406"/>
      <c r="B348" s="406"/>
      <c r="C348" s="452"/>
      <c r="D348" s="406"/>
      <c r="E348" s="406"/>
      <c r="F348" s="406"/>
      <c r="G348" s="406"/>
      <c r="H348" s="406"/>
      <c r="I348" s="406"/>
      <c r="J348" s="406"/>
      <c r="K348" s="406"/>
      <c r="L348" s="406"/>
      <c r="M348" s="406"/>
      <c r="N348" s="406"/>
      <c r="O348" s="406"/>
      <c r="P348" s="406"/>
      <c r="Q348" s="406"/>
      <c r="R348" s="406"/>
      <c r="S348" s="406"/>
      <c r="T348" s="406"/>
      <c r="U348" s="406"/>
      <c r="V348" s="406"/>
      <c r="W348" s="406"/>
      <c r="X348" s="406"/>
      <c r="Y348" s="406"/>
      <c r="Z348" s="406"/>
    </row>
    <row r="349" spans="1:26" ht="19.5" customHeight="1">
      <c r="A349" s="406"/>
      <c r="B349" s="406"/>
      <c r="C349" s="452"/>
      <c r="D349" s="406"/>
      <c r="E349" s="406"/>
      <c r="F349" s="406"/>
      <c r="G349" s="406"/>
      <c r="H349" s="406"/>
      <c r="I349" s="406"/>
      <c r="J349" s="406"/>
      <c r="K349" s="406"/>
      <c r="L349" s="406"/>
      <c r="M349" s="406"/>
      <c r="N349" s="406"/>
      <c r="O349" s="406"/>
      <c r="P349" s="406"/>
      <c r="Q349" s="406"/>
      <c r="R349" s="406"/>
      <c r="S349" s="406"/>
      <c r="T349" s="406"/>
      <c r="U349" s="406"/>
      <c r="V349" s="406"/>
      <c r="W349" s="406"/>
      <c r="X349" s="406"/>
      <c r="Y349" s="406"/>
      <c r="Z349" s="406"/>
    </row>
    <row r="350" spans="1:26" ht="19.5" customHeight="1">
      <c r="A350" s="406"/>
      <c r="B350" s="406"/>
      <c r="C350" s="452"/>
      <c r="D350" s="406"/>
      <c r="E350" s="406"/>
      <c r="F350" s="406"/>
      <c r="G350" s="406"/>
      <c r="H350" s="406"/>
      <c r="I350" s="406"/>
      <c r="J350" s="406"/>
      <c r="K350" s="406"/>
      <c r="L350" s="406"/>
      <c r="M350" s="406"/>
      <c r="N350" s="406"/>
      <c r="O350" s="406"/>
      <c r="P350" s="406"/>
      <c r="Q350" s="406"/>
      <c r="R350" s="406"/>
      <c r="S350" s="406"/>
      <c r="T350" s="406"/>
      <c r="U350" s="406"/>
      <c r="V350" s="406"/>
      <c r="W350" s="406"/>
      <c r="X350" s="406"/>
      <c r="Y350" s="406"/>
      <c r="Z350" s="406"/>
    </row>
    <row r="351" spans="1:26" ht="19.5" customHeight="1">
      <c r="A351" s="406"/>
      <c r="B351" s="406"/>
      <c r="C351" s="452"/>
      <c r="D351" s="406"/>
      <c r="E351" s="406"/>
      <c r="F351" s="406"/>
      <c r="G351" s="406"/>
      <c r="H351" s="406"/>
      <c r="I351" s="406"/>
      <c r="J351" s="406"/>
      <c r="K351" s="406"/>
      <c r="L351" s="406"/>
      <c r="M351" s="406"/>
      <c r="N351" s="406"/>
      <c r="O351" s="406"/>
      <c r="P351" s="406"/>
      <c r="Q351" s="406"/>
      <c r="R351" s="406"/>
      <c r="S351" s="406"/>
      <c r="T351" s="406"/>
      <c r="U351" s="406"/>
      <c r="V351" s="406"/>
      <c r="W351" s="406"/>
      <c r="X351" s="406"/>
      <c r="Y351" s="406"/>
      <c r="Z351" s="406"/>
    </row>
    <row r="352" spans="1:26" ht="19.5" customHeight="1">
      <c r="A352" s="406"/>
      <c r="B352" s="406"/>
      <c r="C352" s="452"/>
      <c r="D352" s="406"/>
      <c r="E352" s="406"/>
      <c r="F352" s="406"/>
      <c r="G352" s="406"/>
      <c r="H352" s="406"/>
      <c r="I352" s="406"/>
      <c r="J352" s="406"/>
      <c r="K352" s="406"/>
      <c r="L352" s="406"/>
      <c r="M352" s="406"/>
      <c r="N352" s="406"/>
      <c r="O352" s="406"/>
      <c r="P352" s="406"/>
      <c r="Q352" s="406"/>
      <c r="R352" s="406"/>
      <c r="S352" s="406"/>
      <c r="T352" s="406"/>
      <c r="U352" s="406"/>
      <c r="V352" s="406"/>
      <c r="W352" s="406"/>
      <c r="X352" s="406"/>
      <c r="Y352" s="406"/>
      <c r="Z352" s="406"/>
    </row>
    <row r="353" spans="1:26" ht="19.5" customHeight="1">
      <c r="A353" s="406"/>
      <c r="B353" s="406"/>
      <c r="C353" s="452"/>
      <c r="D353" s="406"/>
      <c r="E353" s="406"/>
      <c r="F353" s="406"/>
      <c r="G353" s="406"/>
      <c r="H353" s="406"/>
      <c r="I353" s="406"/>
      <c r="J353" s="406"/>
      <c r="K353" s="406"/>
      <c r="L353" s="406"/>
      <c r="M353" s="406"/>
      <c r="N353" s="406"/>
      <c r="O353" s="406"/>
      <c r="P353" s="406"/>
      <c r="Q353" s="406"/>
      <c r="R353" s="406"/>
      <c r="S353" s="406"/>
      <c r="T353" s="406"/>
      <c r="U353" s="406"/>
      <c r="V353" s="406"/>
      <c r="W353" s="406"/>
      <c r="X353" s="406"/>
      <c r="Y353" s="406"/>
      <c r="Z353" s="406"/>
    </row>
    <row r="354" spans="1:26" ht="19.5" customHeight="1">
      <c r="A354" s="406"/>
      <c r="B354" s="406"/>
      <c r="C354" s="452"/>
      <c r="D354" s="406"/>
      <c r="E354" s="406"/>
      <c r="F354" s="406"/>
      <c r="G354" s="406"/>
      <c r="H354" s="406"/>
      <c r="I354" s="406"/>
      <c r="J354" s="406"/>
      <c r="K354" s="406"/>
      <c r="L354" s="406"/>
      <c r="M354" s="406"/>
      <c r="N354" s="406"/>
      <c r="O354" s="406"/>
      <c r="P354" s="406"/>
      <c r="Q354" s="406"/>
      <c r="R354" s="406"/>
      <c r="S354" s="406"/>
      <c r="T354" s="406"/>
      <c r="U354" s="406"/>
      <c r="V354" s="406"/>
      <c r="W354" s="406"/>
      <c r="X354" s="406"/>
      <c r="Y354" s="406"/>
      <c r="Z354" s="406"/>
    </row>
    <row r="355" spans="1:26" ht="19.5" customHeight="1">
      <c r="A355" s="406"/>
      <c r="B355" s="406"/>
      <c r="C355" s="452"/>
      <c r="D355" s="406"/>
      <c r="E355" s="406"/>
      <c r="F355" s="406"/>
      <c r="G355" s="406"/>
      <c r="H355" s="406"/>
      <c r="I355" s="406"/>
      <c r="J355" s="406"/>
      <c r="K355" s="406"/>
      <c r="L355" s="406"/>
      <c r="M355" s="406"/>
      <c r="N355" s="406"/>
      <c r="O355" s="406"/>
      <c r="P355" s="406"/>
      <c r="Q355" s="406"/>
      <c r="R355" s="406"/>
      <c r="S355" s="406"/>
      <c r="T355" s="406"/>
      <c r="U355" s="406"/>
      <c r="V355" s="406"/>
      <c r="W355" s="406"/>
      <c r="X355" s="406"/>
      <c r="Y355" s="406"/>
      <c r="Z355" s="406"/>
    </row>
    <row r="356" spans="1:26" ht="19.5" customHeight="1">
      <c r="A356" s="406"/>
      <c r="B356" s="406"/>
      <c r="C356" s="452"/>
      <c r="D356" s="406"/>
      <c r="E356" s="406"/>
      <c r="F356" s="406"/>
      <c r="G356" s="406"/>
      <c r="H356" s="406"/>
      <c r="I356" s="406"/>
      <c r="J356" s="406"/>
      <c r="K356" s="406"/>
      <c r="L356" s="406"/>
      <c r="M356" s="406"/>
      <c r="N356" s="406"/>
      <c r="O356" s="406"/>
      <c r="P356" s="406"/>
      <c r="Q356" s="406"/>
      <c r="R356" s="406"/>
      <c r="S356" s="406"/>
      <c r="T356" s="406"/>
      <c r="U356" s="406"/>
      <c r="V356" s="406"/>
      <c r="W356" s="406"/>
      <c r="X356" s="406"/>
      <c r="Y356" s="406"/>
      <c r="Z356" s="406"/>
    </row>
    <row r="357" spans="1:26" ht="19.5" customHeight="1">
      <c r="A357" s="406"/>
      <c r="B357" s="406"/>
      <c r="C357" s="452"/>
      <c r="D357" s="406"/>
      <c r="E357" s="406"/>
      <c r="F357" s="406"/>
      <c r="G357" s="406"/>
      <c r="H357" s="406"/>
      <c r="I357" s="406"/>
      <c r="J357" s="406"/>
      <c r="K357" s="406"/>
      <c r="L357" s="406"/>
      <c r="M357" s="406"/>
      <c r="N357" s="406"/>
      <c r="O357" s="406"/>
      <c r="P357" s="406"/>
      <c r="Q357" s="406"/>
      <c r="R357" s="406"/>
      <c r="S357" s="406"/>
      <c r="T357" s="406"/>
      <c r="U357" s="406"/>
      <c r="V357" s="406"/>
      <c r="W357" s="406"/>
      <c r="X357" s="406"/>
      <c r="Y357" s="406"/>
      <c r="Z357" s="406"/>
    </row>
    <row r="358" spans="1:26" ht="19.5" customHeight="1">
      <c r="A358" s="406"/>
      <c r="B358" s="406"/>
      <c r="C358" s="452"/>
      <c r="D358" s="406"/>
      <c r="E358" s="406"/>
      <c r="F358" s="406"/>
      <c r="G358" s="406"/>
      <c r="H358" s="406"/>
      <c r="I358" s="406"/>
      <c r="J358" s="406"/>
      <c r="K358" s="406"/>
      <c r="L358" s="406"/>
      <c r="M358" s="406"/>
      <c r="N358" s="406"/>
      <c r="O358" s="406"/>
      <c r="P358" s="406"/>
      <c r="Q358" s="406"/>
      <c r="R358" s="406"/>
      <c r="S358" s="406"/>
      <c r="T358" s="406"/>
      <c r="U358" s="406"/>
      <c r="V358" s="406"/>
      <c r="W358" s="406"/>
      <c r="X358" s="406"/>
      <c r="Y358" s="406"/>
      <c r="Z358" s="406"/>
    </row>
    <row r="359" spans="1:26" ht="19.5" customHeight="1">
      <c r="A359" s="406"/>
      <c r="B359" s="406"/>
      <c r="C359" s="452"/>
      <c r="D359" s="406"/>
      <c r="E359" s="406"/>
      <c r="F359" s="406"/>
      <c r="G359" s="406"/>
      <c r="H359" s="406"/>
      <c r="I359" s="406"/>
      <c r="J359" s="406"/>
      <c r="K359" s="406"/>
      <c r="L359" s="406"/>
      <c r="M359" s="406"/>
      <c r="N359" s="406"/>
      <c r="O359" s="406"/>
      <c r="P359" s="406"/>
      <c r="Q359" s="406"/>
      <c r="R359" s="406"/>
      <c r="S359" s="406"/>
      <c r="T359" s="406"/>
      <c r="U359" s="406"/>
      <c r="V359" s="406"/>
      <c r="W359" s="406"/>
      <c r="X359" s="406"/>
      <c r="Y359" s="406"/>
      <c r="Z359" s="406"/>
    </row>
    <row r="360" spans="1:26" ht="19.5" customHeight="1">
      <c r="A360" s="406"/>
      <c r="B360" s="406"/>
      <c r="C360" s="452"/>
      <c r="D360" s="406"/>
      <c r="E360" s="406"/>
      <c r="F360" s="406"/>
      <c r="G360" s="406"/>
      <c r="H360" s="406"/>
      <c r="I360" s="406"/>
      <c r="J360" s="406"/>
      <c r="K360" s="406"/>
      <c r="L360" s="406"/>
      <c r="M360" s="406"/>
      <c r="N360" s="406"/>
      <c r="O360" s="406"/>
      <c r="P360" s="406"/>
      <c r="Q360" s="406"/>
      <c r="R360" s="406"/>
      <c r="S360" s="406"/>
      <c r="T360" s="406"/>
      <c r="U360" s="406"/>
      <c r="V360" s="406"/>
      <c r="W360" s="406"/>
      <c r="X360" s="406"/>
      <c r="Y360" s="406"/>
      <c r="Z360" s="406"/>
    </row>
    <row r="361" spans="1:26" ht="19.5" customHeight="1">
      <c r="A361" s="406"/>
      <c r="B361" s="406"/>
      <c r="C361" s="452"/>
      <c r="D361" s="406"/>
      <c r="E361" s="406"/>
      <c r="F361" s="406"/>
      <c r="G361" s="406"/>
      <c r="H361" s="406"/>
      <c r="I361" s="406"/>
      <c r="J361" s="406"/>
      <c r="K361" s="406"/>
      <c r="L361" s="406"/>
      <c r="M361" s="406"/>
      <c r="N361" s="406"/>
      <c r="O361" s="406"/>
      <c r="P361" s="406"/>
      <c r="Q361" s="406"/>
      <c r="R361" s="406"/>
      <c r="S361" s="406"/>
      <c r="T361" s="406"/>
      <c r="U361" s="406"/>
      <c r="V361" s="406"/>
      <c r="W361" s="406"/>
      <c r="X361" s="406"/>
      <c r="Y361" s="406"/>
      <c r="Z361" s="406"/>
    </row>
    <row r="362" spans="1:26" ht="19.5" customHeight="1">
      <c r="A362" s="406"/>
      <c r="B362" s="406"/>
      <c r="C362" s="452"/>
      <c r="D362" s="406"/>
      <c r="E362" s="406"/>
      <c r="F362" s="406"/>
      <c r="G362" s="406"/>
      <c r="H362" s="406"/>
      <c r="I362" s="406"/>
      <c r="J362" s="406"/>
      <c r="K362" s="406"/>
      <c r="L362" s="406"/>
      <c r="M362" s="406"/>
      <c r="N362" s="406"/>
      <c r="O362" s="406"/>
      <c r="P362" s="406"/>
      <c r="Q362" s="406"/>
      <c r="R362" s="406"/>
      <c r="S362" s="406"/>
      <c r="T362" s="406"/>
      <c r="U362" s="406"/>
      <c r="V362" s="406"/>
      <c r="W362" s="406"/>
      <c r="X362" s="406"/>
      <c r="Y362" s="406"/>
      <c r="Z362" s="406"/>
    </row>
    <row r="363" spans="1:26" ht="19.5" customHeight="1">
      <c r="A363" s="406"/>
      <c r="B363" s="406"/>
      <c r="C363" s="452"/>
      <c r="D363" s="406"/>
      <c r="E363" s="406"/>
      <c r="F363" s="406"/>
      <c r="G363" s="406"/>
      <c r="H363" s="406"/>
      <c r="I363" s="406"/>
      <c r="J363" s="406"/>
      <c r="K363" s="406"/>
      <c r="L363" s="406"/>
      <c r="M363" s="406"/>
      <c r="N363" s="406"/>
      <c r="O363" s="406"/>
      <c r="P363" s="406"/>
      <c r="Q363" s="406"/>
      <c r="R363" s="406"/>
      <c r="S363" s="406"/>
      <c r="T363" s="406"/>
      <c r="U363" s="406"/>
      <c r="V363" s="406"/>
      <c r="W363" s="406"/>
      <c r="X363" s="406"/>
      <c r="Y363" s="406"/>
      <c r="Z363" s="406"/>
    </row>
    <row r="364" spans="1:26" ht="19.5" customHeight="1">
      <c r="A364" s="406"/>
      <c r="B364" s="406"/>
      <c r="C364" s="452"/>
      <c r="D364" s="406"/>
      <c r="E364" s="406"/>
      <c r="F364" s="406"/>
      <c r="G364" s="406"/>
      <c r="H364" s="406"/>
      <c r="I364" s="406"/>
      <c r="J364" s="406"/>
      <c r="K364" s="406"/>
      <c r="L364" s="406"/>
      <c r="M364" s="406"/>
      <c r="N364" s="406"/>
      <c r="O364" s="406"/>
      <c r="P364" s="406"/>
      <c r="Q364" s="406"/>
      <c r="R364" s="406"/>
      <c r="S364" s="406"/>
      <c r="T364" s="406"/>
      <c r="U364" s="406"/>
      <c r="V364" s="406"/>
      <c r="W364" s="406"/>
      <c r="X364" s="406"/>
      <c r="Y364" s="406"/>
      <c r="Z364" s="406"/>
    </row>
    <row r="365" spans="1:26" ht="19.5" customHeight="1">
      <c r="A365" s="406"/>
      <c r="B365" s="406"/>
      <c r="C365" s="452"/>
      <c r="D365" s="406"/>
      <c r="E365" s="406"/>
      <c r="F365" s="406"/>
      <c r="G365" s="406"/>
      <c r="H365" s="406"/>
      <c r="I365" s="406"/>
      <c r="J365" s="406"/>
      <c r="K365" s="406"/>
      <c r="L365" s="406"/>
      <c r="M365" s="406"/>
      <c r="N365" s="406"/>
      <c r="O365" s="406"/>
      <c r="P365" s="406"/>
      <c r="Q365" s="406"/>
      <c r="R365" s="406"/>
      <c r="S365" s="406"/>
      <c r="T365" s="406"/>
      <c r="U365" s="406"/>
      <c r="V365" s="406"/>
      <c r="W365" s="406"/>
      <c r="X365" s="406"/>
      <c r="Y365" s="406"/>
      <c r="Z365" s="406"/>
    </row>
    <row r="366" spans="1:26" ht="19.5" customHeight="1">
      <c r="A366" s="406"/>
      <c r="B366" s="406"/>
      <c r="C366" s="452"/>
      <c r="D366" s="406"/>
      <c r="E366" s="406"/>
      <c r="F366" s="406"/>
      <c r="G366" s="406"/>
      <c r="H366" s="406"/>
      <c r="I366" s="406"/>
      <c r="J366" s="406"/>
      <c r="K366" s="406"/>
      <c r="L366" s="406"/>
      <c r="M366" s="406"/>
      <c r="N366" s="406"/>
      <c r="O366" s="406"/>
      <c r="P366" s="406"/>
      <c r="Q366" s="406"/>
      <c r="R366" s="406"/>
      <c r="S366" s="406"/>
      <c r="T366" s="406"/>
      <c r="U366" s="406"/>
      <c r="V366" s="406"/>
      <c r="W366" s="406"/>
      <c r="X366" s="406"/>
      <c r="Y366" s="406"/>
      <c r="Z366" s="406"/>
    </row>
    <row r="367" spans="1:26" ht="19.5" customHeight="1">
      <c r="A367" s="406"/>
      <c r="B367" s="406"/>
      <c r="C367" s="452"/>
      <c r="D367" s="406"/>
      <c r="E367" s="406"/>
      <c r="F367" s="406"/>
      <c r="G367" s="406"/>
      <c r="H367" s="406"/>
      <c r="I367" s="406"/>
      <c r="J367" s="406"/>
      <c r="K367" s="406"/>
      <c r="L367" s="406"/>
      <c r="M367" s="406"/>
      <c r="N367" s="406"/>
      <c r="O367" s="406"/>
      <c r="P367" s="406"/>
      <c r="Q367" s="406"/>
      <c r="R367" s="406"/>
      <c r="S367" s="406"/>
      <c r="T367" s="406"/>
      <c r="U367" s="406"/>
      <c r="V367" s="406"/>
      <c r="W367" s="406"/>
      <c r="X367" s="406"/>
      <c r="Y367" s="406"/>
      <c r="Z367" s="406"/>
    </row>
    <row r="368" spans="1:26" ht="19.5" customHeight="1">
      <c r="A368" s="406"/>
      <c r="B368" s="406"/>
      <c r="C368" s="452"/>
      <c r="D368" s="406"/>
      <c r="E368" s="406"/>
      <c r="F368" s="406"/>
      <c r="G368" s="406"/>
      <c r="H368" s="406"/>
      <c r="I368" s="406"/>
      <c r="J368" s="406"/>
      <c r="K368" s="406"/>
      <c r="L368" s="406"/>
      <c r="M368" s="406"/>
      <c r="N368" s="406"/>
      <c r="O368" s="406"/>
      <c r="P368" s="406"/>
      <c r="Q368" s="406"/>
      <c r="R368" s="406"/>
      <c r="S368" s="406"/>
      <c r="T368" s="406"/>
      <c r="U368" s="406"/>
      <c r="V368" s="406"/>
      <c r="W368" s="406"/>
      <c r="X368" s="406"/>
      <c r="Y368" s="406"/>
      <c r="Z368" s="406"/>
    </row>
    <row r="369" spans="1:26" ht="19.5" customHeight="1">
      <c r="A369" s="406"/>
      <c r="B369" s="406"/>
      <c r="C369" s="452"/>
      <c r="D369" s="406"/>
      <c r="E369" s="406"/>
      <c r="F369" s="406"/>
      <c r="G369" s="406"/>
      <c r="H369" s="406"/>
      <c r="I369" s="406"/>
      <c r="J369" s="406"/>
      <c r="K369" s="406"/>
      <c r="L369" s="406"/>
      <c r="M369" s="406"/>
      <c r="N369" s="406"/>
      <c r="O369" s="406"/>
      <c r="P369" s="406"/>
      <c r="Q369" s="406"/>
      <c r="R369" s="406"/>
      <c r="S369" s="406"/>
      <c r="T369" s="406"/>
      <c r="U369" s="406"/>
      <c r="V369" s="406"/>
      <c r="W369" s="406"/>
      <c r="X369" s="406"/>
      <c r="Y369" s="406"/>
      <c r="Z369" s="406"/>
    </row>
    <row r="370" spans="1:26" ht="19.5" customHeight="1">
      <c r="A370" s="406"/>
      <c r="B370" s="406"/>
      <c r="C370" s="452"/>
      <c r="D370" s="406"/>
      <c r="E370" s="406"/>
      <c r="F370" s="406"/>
      <c r="G370" s="406"/>
      <c r="H370" s="406"/>
      <c r="I370" s="406"/>
      <c r="J370" s="406"/>
      <c r="K370" s="406"/>
      <c r="L370" s="406"/>
      <c r="M370" s="406"/>
      <c r="N370" s="406"/>
      <c r="O370" s="406"/>
      <c r="P370" s="406"/>
      <c r="Q370" s="406"/>
      <c r="R370" s="406"/>
      <c r="S370" s="406"/>
      <c r="T370" s="406"/>
      <c r="U370" s="406"/>
      <c r="V370" s="406"/>
      <c r="W370" s="406"/>
      <c r="X370" s="406"/>
      <c r="Y370" s="406"/>
      <c r="Z370" s="406"/>
    </row>
    <row r="371" spans="1:26" ht="19.5" customHeight="1">
      <c r="A371" s="406"/>
      <c r="B371" s="406"/>
      <c r="C371" s="452"/>
      <c r="D371" s="406"/>
      <c r="E371" s="406"/>
      <c r="F371" s="406"/>
      <c r="G371" s="406"/>
      <c r="H371" s="406"/>
      <c r="I371" s="406"/>
      <c r="J371" s="406"/>
      <c r="K371" s="406"/>
      <c r="L371" s="406"/>
      <c r="M371" s="406"/>
      <c r="N371" s="406"/>
      <c r="O371" s="406"/>
      <c r="P371" s="406"/>
      <c r="Q371" s="406"/>
      <c r="R371" s="406"/>
      <c r="S371" s="406"/>
      <c r="T371" s="406"/>
      <c r="U371" s="406"/>
      <c r="V371" s="406"/>
      <c r="W371" s="406"/>
      <c r="X371" s="406"/>
      <c r="Y371" s="406"/>
      <c r="Z371" s="406"/>
    </row>
    <row r="372" spans="1:26" ht="19.5" customHeight="1">
      <c r="A372" s="406"/>
      <c r="B372" s="406"/>
      <c r="C372" s="452"/>
      <c r="D372" s="406"/>
      <c r="E372" s="406"/>
      <c r="F372" s="406"/>
      <c r="G372" s="406"/>
      <c r="H372" s="406"/>
      <c r="I372" s="406"/>
      <c r="J372" s="406"/>
      <c r="K372" s="406"/>
      <c r="L372" s="406"/>
      <c r="M372" s="406"/>
      <c r="N372" s="406"/>
      <c r="O372" s="406"/>
      <c r="P372" s="406"/>
      <c r="Q372" s="406"/>
      <c r="R372" s="406"/>
      <c r="S372" s="406"/>
      <c r="T372" s="406"/>
      <c r="U372" s="406"/>
      <c r="V372" s="406"/>
      <c r="W372" s="406"/>
      <c r="X372" s="406"/>
      <c r="Y372" s="406"/>
      <c r="Z372" s="406"/>
    </row>
    <row r="373" spans="1:26" ht="19.5" customHeight="1">
      <c r="A373" s="406"/>
      <c r="B373" s="406"/>
      <c r="C373" s="452"/>
      <c r="D373" s="406"/>
      <c r="E373" s="406"/>
      <c r="F373" s="406"/>
      <c r="G373" s="406"/>
      <c r="H373" s="406"/>
      <c r="I373" s="406"/>
      <c r="J373" s="406"/>
      <c r="K373" s="406"/>
      <c r="L373" s="406"/>
      <c r="M373" s="406"/>
      <c r="N373" s="406"/>
      <c r="O373" s="406"/>
      <c r="P373" s="406"/>
      <c r="Q373" s="406"/>
      <c r="R373" s="406"/>
      <c r="S373" s="406"/>
      <c r="T373" s="406"/>
      <c r="U373" s="406"/>
      <c r="V373" s="406"/>
      <c r="W373" s="406"/>
      <c r="X373" s="406"/>
      <c r="Y373" s="406"/>
      <c r="Z373" s="406"/>
    </row>
    <row r="374" spans="1:26" ht="19.5" customHeight="1">
      <c r="A374" s="406"/>
      <c r="B374" s="406"/>
      <c r="C374" s="452"/>
      <c r="D374" s="406"/>
      <c r="E374" s="406"/>
      <c r="F374" s="406"/>
      <c r="G374" s="406"/>
      <c r="H374" s="406"/>
      <c r="I374" s="406"/>
      <c r="J374" s="406"/>
      <c r="K374" s="406"/>
      <c r="L374" s="406"/>
      <c r="M374" s="406"/>
      <c r="N374" s="406"/>
      <c r="O374" s="406"/>
      <c r="P374" s="406"/>
      <c r="Q374" s="406"/>
      <c r="R374" s="406"/>
      <c r="S374" s="406"/>
      <c r="T374" s="406"/>
      <c r="U374" s="406"/>
      <c r="V374" s="406"/>
      <c r="W374" s="406"/>
      <c r="X374" s="406"/>
      <c r="Y374" s="406"/>
      <c r="Z374" s="406"/>
    </row>
    <row r="375" spans="1:26" ht="19.5" customHeight="1">
      <c r="A375" s="406"/>
      <c r="B375" s="406"/>
      <c r="C375" s="452"/>
      <c r="D375" s="406"/>
      <c r="E375" s="406"/>
      <c r="F375" s="406"/>
      <c r="G375" s="406"/>
      <c r="H375" s="406"/>
      <c r="I375" s="406"/>
      <c r="J375" s="406"/>
      <c r="K375" s="406"/>
      <c r="L375" s="406"/>
      <c r="M375" s="406"/>
      <c r="N375" s="406"/>
      <c r="O375" s="406"/>
      <c r="P375" s="406"/>
      <c r="Q375" s="406"/>
      <c r="R375" s="406"/>
      <c r="S375" s="406"/>
      <c r="T375" s="406"/>
      <c r="U375" s="406"/>
      <c r="V375" s="406"/>
      <c r="W375" s="406"/>
      <c r="X375" s="406"/>
      <c r="Y375" s="406"/>
      <c r="Z375" s="406"/>
    </row>
    <row r="376" spans="1:26" ht="19.5" customHeight="1">
      <c r="A376" s="406"/>
      <c r="B376" s="406"/>
      <c r="C376" s="452"/>
      <c r="D376" s="406"/>
      <c r="E376" s="406"/>
      <c r="F376" s="406"/>
      <c r="G376" s="406"/>
      <c r="H376" s="406"/>
      <c r="I376" s="406"/>
      <c r="J376" s="406"/>
      <c r="K376" s="406"/>
      <c r="L376" s="406"/>
      <c r="M376" s="406"/>
      <c r="N376" s="406"/>
      <c r="O376" s="406"/>
      <c r="P376" s="406"/>
      <c r="Q376" s="406"/>
      <c r="R376" s="406"/>
      <c r="S376" s="406"/>
      <c r="T376" s="406"/>
      <c r="U376" s="406"/>
      <c r="V376" s="406"/>
      <c r="W376" s="406"/>
      <c r="X376" s="406"/>
      <c r="Y376" s="406"/>
      <c r="Z376" s="406"/>
    </row>
    <row r="377" spans="1:26" ht="19.5" customHeight="1">
      <c r="A377" s="406"/>
      <c r="B377" s="406"/>
      <c r="C377" s="452"/>
      <c r="D377" s="406"/>
      <c r="E377" s="406"/>
      <c r="F377" s="406"/>
      <c r="G377" s="406"/>
      <c r="H377" s="406"/>
      <c r="I377" s="406"/>
      <c r="J377" s="406"/>
      <c r="K377" s="406"/>
      <c r="L377" s="406"/>
      <c r="M377" s="406"/>
      <c r="N377" s="406"/>
      <c r="O377" s="406"/>
      <c r="P377" s="406"/>
      <c r="Q377" s="406"/>
      <c r="R377" s="406"/>
      <c r="S377" s="406"/>
      <c r="T377" s="406"/>
      <c r="U377" s="406"/>
      <c r="V377" s="406"/>
      <c r="W377" s="406"/>
      <c r="X377" s="406"/>
      <c r="Y377" s="406"/>
      <c r="Z377" s="406"/>
    </row>
    <row r="378" spans="1:26" ht="19.5" customHeight="1">
      <c r="A378" s="406"/>
      <c r="B378" s="406"/>
      <c r="C378" s="452"/>
      <c r="D378" s="406"/>
      <c r="E378" s="406"/>
      <c r="F378" s="406"/>
      <c r="G378" s="406"/>
      <c r="H378" s="406"/>
      <c r="I378" s="406"/>
      <c r="J378" s="406"/>
      <c r="K378" s="406"/>
      <c r="L378" s="406"/>
      <c r="M378" s="406"/>
      <c r="N378" s="406"/>
      <c r="O378" s="406"/>
      <c r="P378" s="406"/>
      <c r="Q378" s="406"/>
      <c r="R378" s="406"/>
      <c r="S378" s="406"/>
      <c r="T378" s="406"/>
      <c r="U378" s="406"/>
      <c r="V378" s="406"/>
      <c r="W378" s="406"/>
      <c r="X378" s="406"/>
      <c r="Y378" s="406"/>
      <c r="Z378" s="406"/>
    </row>
    <row r="379" spans="1:26" ht="19.5" customHeight="1">
      <c r="A379" s="406"/>
      <c r="B379" s="406"/>
      <c r="C379" s="452"/>
      <c r="D379" s="406"/>
      <c r="E379" s="406"/>
      <c r="F379" s="406"/>
      <c r="G379" s="406"/>
      <c r="H379" s="406"/>
      <c r="I379" s="406"/>
      <c r="J379" s="406"/>
      <c r="K379" s="406"/>
      <c r="L379" s="406"/>
      <c r="M379" s="406"/>
      <c r="N379" s="406"/>
      <c r="O379" s="406"/>
      <c r="P379" s="406"/>
      <c r="Q379" s="406"/>
      <c r="R379" s="406"/>
      <c r="S379" s="406"/>
      <c r="T379" s="406"/>
      <c r="U379" s="406"/>
      <c r="V379" s="406"/>
      <c r="W379" s="406"/>
      <c r="X379" s="406"/>
      <c r="Y379" s="406"/>
      <c r="Z379" s="406"/>
    </row>
    <row r="380" spans="1:26" ht="19.5" customHeight="1">
      <c r="A380" s="406"/>
      <c r="B380" s="406"/>
      <c r="C380" s="452"/>
      <c r="D380" s="406"/>
      <c r="E380" s="406"/>
      <c r="F380" s="406"/>
      <c r="G380" s="406"/>
      <c r="H380" s="406"/>
      <c r="I380" s="406"/>
      <c r="J380" s="406"/>
      <c r="K380" s="406"/>
      <c r="L380" s="406"/>
      <c r="M380" s="406"/>
      <c r="N380" s="406"/>
      <c r="O380" s="406"/>
      <c r="P380" s="406"/>
      <c r="Q380" s="406"/>
      <c r="R380" s="406"/>
      <c r="S380" s="406"/>
      <c r="T380" s="406"/>
      <c r="U380" s="406"/>
      <c r="V380" s="406"/>
      <c r="W380" s="406"/>
      <c r="X380" s="406"/>
      <c r="Y380" s="406"/>
      <c r="Z380" s="406"/>
    </row>
    <row r="381" spans="1:26" ht="19.5" customHeight="1">
      <c r="A381" s="406"/>
      <c r="B381" s="406"/>
      <c r="C381" s="452"/>
      <c r="D381" s="406"/>
      <c r="E381" s="406"/>
      <c r="F381" s="406"/>
      <c r="G381" s="406"/>
      <c r="H381" s="406"/>
      <c r="I381" s="406"/>
      <c r="J381" s="406"/>
      <c r="K381" s="406"/>
      <c r="L381" s="406"/>
      <c r="M381" s="406"/>
      <c r="N381" s="406"/>
      <c r="O381" s="406"/>
      <c r="P381" s="406"/>
      <c r="Q381" s="406"/>
      <c r="R381" s="406"/>
      <c r="S381" s="406"/>
      <c r="T381" s="406"/>
      <c r="U381" s="406"/>
      <c r="V381" s="406"/>
      <c r="W381" s="406"/>
      <c r="X381" s="406"/>
      <c r="Y381" s="406"/>
      <c r="Z381" s="406"/>
    </row>
    <row r="382" spans="1:26" ht="19.5" customHeight="1">
      <c r="A382" s="406"/>
      <c r="B382" s="406"/>
      <c r="C382" s="452"/>
      <c r="D382" s="406"/>
      <c r="E382" s="406"/>
      <c r="F382" s="406"/>
      <c r="G382" s="406"/>
      <c r="H382" s="406"/>
      <c r="I382" s="406"/>
      <c r="J382" s="406"/>
      <c r="K382" s="406"/>
      <c r="L382" s="406"/>
      <c r="M382" s="406"/>
      <c r="N382" s="406"/>
      <c r="O382" s="406"/>
      <c r="P382" s="406"/>
      <c r="Q382" s="406"/>
      <c r="R382" s="406"/>
      <c r="S382" s="406"/>
      <c r="T382" s="406"/>
      <c r="U382" s="406"/>
      <c r="V382" s="406"/>
      <c r="W382" s="406"/>
      <c r="X382" s="406"/>
      <c r="Y382" s="406"/>
      <c r="Z382" s="406"/>
    </row>
    <row r="383" spans="1:26" ht="19.5" customHeight="1">
      <c r="A383" s="406"/>
      <c r="B383" s="406"/>
      <c r="C383" s="452"/>
      <c r="D383" s="406"/>
      <c r="E383" s="406"/>
      <c r="F383" s="406"/>
      <c r="G383" s="406"/>
      <c r="H383" s="406"/>
      <c r="I383" s="406"/>
      <c r="J383" s="406"/>
      <c r="K383" s="406"/>
      <c r="L383" s="406"/>
      <c r="M383" s="406"/>
      <c r="N383" s="406"/>
      <c r="O383" s="406"/>
      <c r="P383" s="406"/>
      <c r="Q383" s="406"/>
      <c r="R383" s="406"/>
      <c r="S383" s="406"/>
      <c r="T383" s="406"/>
      <c r="U383" s="406"/>
      <c r="V383" s="406"/>
      <c r="W383" s="406"/>
      <c r="X383" s="406"/>
      <c r="Y383" s="406"/>
      <c r="Z383" s="406"/>
    </row>
    <row r="384" spans="1:26" ht="19.5" customHeight="1">
      <c r="A384" s="406"/>
      <c r="B384" s="406"/>
      <c r="C384" s="452"/>
      <c r="D384" s="406"/>
      <c r="E384" s="406"/>
      <c r="F384" s="406"/>
      <c r="G384" s="406"/>
      <c r="H384" s="406"/>
      <c r="I384" s="406"/>
      <c r="J384" s="406"/>
      <c r="K384" s="406"/>
      <c r="L384" s="406"/>
      <c r="M384" s="406"/>
      <c r="N384" s="406"/>
      <c r="O384" s="406"/>
      <c r="P384" s="406"/>
      <c r="Q384" s="406"/>
      <c r="R384" s="406"/>
      <c r="S384" s="406"/>
      <c r="T384" s="406"/>
      <c r="U384" s="406"/>
      <c r="V384" s="406"/>
      <c r="W384" s="406"/>
      <c r="X384" s="406"/>
      <c r="Y384" s="406"/>
      <c r="Z384" s="406"/>
    </row>
    <row r="385" spans="1:26" ht="19.5" customHeight="1">
      <c r="A385" s="406"/>
      <c r="B385" s="406"/>
      <c r="C385" s="452"/>
      <c r="D385" s="406"/>
      <c r="E385" s="406"/>
      <c r="F385" s="406"/>
      <c r="G385" s="406"/>
      <c r="H385" s="406"/>
      <c r="I385" s="406"/>
      <c r="J385" s="406"/>
      <c r="K385" s="406"/>
      <c r="L385" s="406"/>
      <c r="M385" s="406"/>
      <c r="N385" s="406"/>
      <c r="O385" s="406"/>
      <c r="P385" s="406"/>
      <c r="Q385" s="406"/>
      <c r="R385" s="406"/>
      <c r="S385" s="406"/>
      <c r="T385" s="406"/>
      <c r="U385" s="406"/>
      <c r="V385" s="406"/>
      <c r="W385" s="406"/>
      <c r="X385" s="406"/>
      <c r="Y385" s="406"/>
      <c r="Z385" s="406"/>
    </row>
    <row r="386" spans="1:26" ht="19.5" customHeight="1">
      <c r="A386" s="406"/>
      <c r="B386" s="406"/>
      <c r="C386" s="452"/>
      <c r="D386" s="406"/>
      <c r="E386" s="406"/>
      <c r="F386" s="406"/>
      <c r="G386" s="406"/>
      <c r="H386" s="406"/>
      <c r="I386" s="406"/>
      <c r="J386" s="406"/>
      <c r="K386" s="406"/>
      <c r="L386" s="406"/>
      <c r="M386" s="406"/>
      <c r="N386" s="406"/>
      <c r="O386" s="406"/>
      <c r="P386" s="406"/>
      <c r="Q386" s="406"/>
      <c r="R386" s="406"/>
      <c r="S386" s="406"/>
      <c r="T386" s="406"/>
      <c r="U386" s="406"/>
      <c r="V386" s="406"/>
      <c r="W386" s="406"/>
      <c r="X386" s="406"/>
      <c r="Y386" s="406"/>
      <c r="Z386" s="406"/>
    </row>
    <row r="387" spans="1:26" ht="19.5" customHeight="1">
      <c r="A387" s="406"/>
      <c r="B387" s="406"/>
      <c r="C387" s="452"/>
      <c r="D387" s="406"/>
      <c r="E387" s="406"/>
      <c r="F387" s="406"/>
      <c r="G387" s="406"/>
      <c r="H387" s="406"/>
      <c r="I387" s="406"/>
      <c r="J387" s="406"/>
      <c r="K387" s="406"/>
      <c r="L387" s="406"/>
      <c r="M387" s="406"/>
      <c r="N387" s="406"/>
      <c r="O387" s="406"/>
      <c r="P387" s="406"/>
      <c r="Q387" s="406"/>
      <c r="R387" s="406"/>
      <c r="S387" s="406"/>
      <c r="T387" s="406"/>
      <c r="U387" s="406"/>
      <c r="V387" s="406"/>
      <c r="W387" s="406"/>
      <c r="X387" s="406"/>
      <c r="Y387" s="406"/>
      <c r="Z387" s="406"/>
    </row>
    <row r="388" spans="1:26" ht="19.5" customHeight="1">
      <c r="A388" s="406"/>
      <c r="B388" s="406"/>
      <c r="C388" s="452"/>
      <c r="D388" s="406"/>
      <c r="E388" s="406"/>
      <c r="F388" s="406"/>
      <c r="G388" s="406"/>
      <c r="H388" s="406"/>
      <c r="I388" s="406"/>
      <c r="J388" s="406"/>
      <c r="K388" s="406"/>
      <c r="L388" s="406"/>
      <c r="M388" s="406"/>
      <c r="N388" s="406"/>
      <c r="O388" s="406"/>
      <c r="P388" s="406"/>
      <c r="Q388" s="406"/>
      <c r="R388" s="406"/>
      <c r="S388" s="406"/>
      <c r="T388" s="406"/>
      <c r="U388" s="406"/>
      <c r="V388" s="406"/>
      <c r="W388" s="406"/>
      <c r="X388" s="406"/>
      <c r="Y388" s="406"/>
      <c r="Z388" s="406"/>
    </row>
    <row r="389" spans="1:26" ht="19.5" customHeight="1">
      <c r="A389" s="406"/>
      <c r="B389" s="406"/>
      <c r="C389" s="452"/>
      <c r="D389" s="406"/>
      <c r="E389" s="406"/>
      <c r="F389" s="406"/>
      <c r="G389" s="406"/>
      <c r="H389" s="406"/>
      <c r="I389" s="406"/>
      <c r="J389" s="406"/>
      <c r="K389" s="406"/>
      <c r="L389" s="406"/>
      <c r="M389" s="406"/>
      <c r="N389" s="406"/>
      <c r="O389" s="406"/>
      <c r="P389" s="406"/>
      <c r="Q389" s="406"/>
      <c r="R389" s="406"/>
      <c r="S389" s="406"/>
      <c r="T389" s="406"/>
      <c r="U389" s="406"/>
      <c r="V389" s="406"/>
      <c r="W389" s="406"/>
      <c r="X389" s="406"/>
      <c r="Y389" s="406"/>
      <c r="Z389" s="406"/>
    </row>
    <row r="390" spans="1:26" ht="19.5" customHeight="1">
      <c r="A390" s="406"/>
      <c r="B390" s="406"/>
      <c r="C390" s="452"/>
      <c r="D390" s="406"/>
      <c r="E390" s="406"/>
      <c r="F390" s="406"/>
      <c r="G390" s="406"/>
      <c r="H390" s="406"/>
      <c r="I390" s="406"/>
      <c r="J390" s="406"/>
      <c r="K390" s="406"/>
      <c r="L390" s="406"/>
      <c r="M390" s="406"/>
      <c r="N390" s="406"/>
      <c r="O390" s="406"/>
      <c r="P390" s="406"/>
      <c r="Q390" s="406"/>
      <c r="R390" s="406"/>
      <c r="S390" s="406"/>
      <c r="T390" s="406"/>
      <c r="U390" s="406"/>
      <c r="V390" s="406"/>
      <c r="W390" s="406"/>
      <c r="X390" s="406"/>
      <c r="Y390" s="406"/>
      <c r="Z390" s="406"/>
    </row>
    <row r="391" spans="1:26" ht="19.5" customHeight="1">
      <c r="A391" s="406"/>
      <c r="B391" s="406"/>
      <c r="C391" s="452"/>
      <c r="D391" s="406"/>
      <c r="E391" s="406"/>
      <c r="F391" s="406"/>
      <c r="G391" s="406"/>
      <c r="H391" s="406"/>
      <c r="I391" s="406"/>
      <c r="J391" s="406"/>
      <c r="K391" s="406"/>
      <c r="L391" s="406"/>
      <c r="M391" s="406"/>
      <c r="N391" s="406"/>
      <c r="O391" s="406"/>
      <c r="P391" s="406"/>
      <c r="Q391" s="406"/>
      <c r="R391" s="406"/>
      <c r="S391" s="406"/>
      <c r="T391" s="406"/>
      <c r="U391" s="406"/>
      <c r="V391" s="406"/>
      <c r="W391" s="406"/>
      <c r="X391" s="406"/>
      <c r="Y391" s="406"/>
      <c r="Z391" s="406"/>
    </row>
    <row r="392" spans="1:26" ht="19.5" customHeight="1">
      <c r="A392" s="406"/>
      <c r="B392" s="406"/>
      <c r="C392" s="452"/>
      <c r="D392" s="406"/>
      <c r="E392" s="406"/>
      <c r="F392" s="406"/>
      <c r="G392" s="406"/>
      <c r="H392" s="406"/>
      <c r="I392" s="406"/>
      <c r="J392" s="406"/>
      <c r="K392" s="406"/>
      <c r="L392" s="406"/>
      <c r="M392" s="406"/>
      <c r="N392" s="406"/>
      <c r="O392" s="406"/>
      <c r="P392" s="406"/>
      <c r="Q392" s="406"/>
      <c r="R392" s="406"/>
      <c r="S392" s="406"/>
      <c r="T392" s="406"/>
      <c r="U392" s="406"/>
      <c r="V392" s="406"/>
      <c r="W392" s="406"/>
      <c r="X392" s="406"/>
      <c r="Y392" s="406"/>
      <c r="Z392" s="406"/>
    </row>
    <row r="393" spans="1:26" ht="19.5" customHeight="1">
      <c r="A393" s="406"/>
      <c r="B393" s="406"/>
      <c r="C393" s="452"/>
      <c r="D393" s="406"/>
      <c r="E393" s="406"/>
      <c r="F393" s="406"/>
      <c r="G393" s="406"/>
      <c r="H393" s="406"/>
      <c r="I393" s="406"/>
      <c r="J393" s="406"/>
      <c r="K393" s="406"/>
      <c r="L393" s="406"/>
      <c r="M393" s="406"/>
      <c r="N393" s="406"/>
      <c r="O393" s="406"/>
      <c r="P393" s="406"/>
      <c r="Q393" s="406"/>
      <c r="R393" s="406"/>
      <c r="S393" s="406"/>
      <c r="T393" s="406"/>
      <c r="U393" s="406"/>
      <c r="V393" s="406"/>
      <c r="W393" s="406"/>
      <c r="X393" s="406"/>
      <c r="Y393" s="406"/>
      <c r="Z393" s="406"/>
    </row>
    <row r="394" spans="1:26" ht="19.5" customHeight="1">
      <c r="A394" s="406"/>
      <c r="B394" s="406"/>
      <c r="C394" s="452"/>
      <c r="D394" s="406"/>
      <c r="E394" s="406"/>
      <c r="F394" s="406"/>
      <c r="G394" s="406"/>
      <c r="H394" s="406"/>
      <c r="I394" s="406"/>
      <c r="J394" s="406"/>
      <c r="K394" s="406"/>
      <c r="L394" s="406"/>
      <c r="M394" s="406"/>
      <c r="N394" s="406"/>
      <c r="O394" s="406"/>
      <c r="P394" s="406"/>
      <c r="Q394" s="406"/>
      <c r="R394" s="406"/>
      <c r="S394" s="406"/>
      <c r="T394" s="406"/>
      <c r="U394" s="406"/>
      <c r="V394" s="406"/>
      <c r="W394" s="406"/>
      <c r="X394" s="406"/>
      <c r="Y394" s="406"/>
      <c r="Z394" s="406"/>
    </row>
    <row r="395" spans="1:26" ht="19.5" customHeight="1">
      <c r="A395" s="406"/>
      <c r="B395" s="406"/>
      <c r="C395" s="452"/>
      <c r="D395" s="406"/>
      <c r="E395" s="406"/>
      <c r="F395" s="406"/>
      <c r="G395" s="406"/>
      <c r="H395" s="406"/>
      <c r="I395" s="406"/>
      <c r="J395" s="406"/>
      <c r="K395" s="406"/>
      <c r="L395" s="406"/>
      <c r="M395" s="406"/>
      <c r="N395" s="406"/>
      <c r="O395" s="406"/>
      <c r="P395" s="406"/>
      <c r="Q395" s="406"/>
      <c r="R395" s="406"/>
      <c r="S395" s="406"/>
      <c r="T395" s="406"/>
      <c r="U395" s="406"/>
      <c r="V395" s="406"/>
      <c r="W395" s="406"/>
      <c r="X395" s="406"/>
      <c r="Y395" s="406"/>
      <c r="Z395" s="406"/>
    </row>
    <row r="396" spans="1:26" ht="19.5" customHeight="1">
      <c r="A396" s="406"/>
      <c r="B396" s="406"/>
      <c r="C396" s="452"/>
      <c r="D396" s="406"/>
      <c r="E396" s="406"/>
      <c r="F396" s="406"/>
      <c r="G396" s="406"/>
      <c r="H396" s="406"/>
      <c r="I396" s="406"/>
      <c r="J396" s="406"/>
      <c r="K396" s="406"/>
      <c r="L396" s="406"/>
      <c r="M396" s="406"/>
      <c r="N396" s="406"/>
      <c r="O396" s="406"/>
      <c r="P396" s="406"/>
      <c r="Q396" s="406"/>
      <c r="R396" s="406"/>
      <c r="S396" s="406"/>
      <c r="T396" s="406"/>
      <c r="U396" s="406"/>
      <c r="V396" s="406"/>
      <c r="W396" s="406"/>
      <c r="X396" s="406"/>
      <c r="Y396" s="406"/>
      <c r="Z396" s="406"/>
    </row>
    <row r="397" spans="1:26" ht="19.5" customHeight="1">
      <c r="A397" s="406"/>
      <c r="B397" s="406"/>
      <c r="C397" s="452"/>
      <c r="D397" s="406"/>
      <c r="E397" s="406"/>
      <c r="F397" s="406"/>
      <c r="G397" s="406"/>
      <c r="H397" s="406"/>
      <c r="I397" s="406"/>
      <c r="J397" s="406"/>
      <c r="K397" s="406"/>
      <c r="L397" s="406"/>
      <c r="M397" s="406"/>
      <c r="N397" s="406"/>
      <c r="O397" s="406"/>
      <c r="P397" s="406"/>
      <c r="Q397" s="406"/>
      <c r="R397" s="406"/>
      <c r="S397" s="406"/>
      <c r="T397" s="406"/>
      <c r="U397" s="406"/>
      <c r="V397" s="406"/>
      <c r="W397" s="406"/>
      <c r="X397" s="406"/>
      <c r="Y397" s="406"/>
      <c r="Z397" s="406"/>
    </row>
    <row r="398" spans="1:26" ht="19.5" customHeight="1">
      <c r="A398" s="406"/>
      <c r="B398" s="406"/>
      <c r="C398" s="452"/>
      <c r="D398" s="406"/>
      <c r="E398" s="406"/>
      <c r="F398" s="406"/>
      <c r="G398" s="406"/>
      <c r="H398" s="406"/>
      <c r="I398" s="406"/>
      <c r="J398" s="406"/>
      <c r="K398" s="406"/>
      <c r="L398" s="406"/>
      <c r="M398" s="406"/>
      <c r="N398" s="406"/>
      <c r="O398" s="406"/>
      <c r="P398" s="406"/>
      <c r="Q398" s="406"/>
      <c r="R398" s="406"/>
      <c r="S398" s="406"/>
      <c r="T398" s="406"/>
      <c r="U398" s="406"/>
      <c r="V398" s="406"/>
      <c r="W398" s="406"/>
      <c r="X398" s="406"/>
      <c r="Y398" s="406"/>
      <c r="Z398" s="406"/>
    </row>
    <row r="399" spans="1:26" ht="19.5" customHeight="1">
      <c r="A399" s="406"/>
      <c r="B399" s="406"/>
      <c r="C399" s="452"/>
      <c r="D399" s="406"/>
      <c r="E399" s="406"/>
      <c r="F399" s="406"/>
      <c r="G399" s="406"/>
      <c r="H399" s="406"/>
      <c r="I399" s="406"/>
      <c r="J399" s="406"/>
      <c r="K399" s="406"/>
      <c r="L399" s="406"/>
      <c r="M399" s="406"/>
      <c r="N399" s="406"/>
      <c r="O399" s="406"/>
      <c r="P399" s="406"/>
      <c r="Q399" s="406"/>
      <c r="R399" s="406"/>
      <c r="S399" s="406"/>
      <c r="T399" s="406"/>
      <c r="U399" s="406"/>
      <c r="V399" s="406"/>
      <c r="W399" s="406"/>
      <c r="X399" s="406"/>
      <c r="Y399" s="406"/>
      <c r="Z399" s="406"/>
    </row>
    <row r="400" spans="1:26" ht="19.5" customHeight="1">
      <c r="A400" s="406"/>
      <c r="B400" s="406"/>
      <c r="C400" s="452"/>
      <c r="D400" s="406"/>
      <c r="E400" s="406"/>
      <c r="F400" s="406"/>
      <c r="G400" s="406"/>
      <c r="H400" s="406"/>
      <c r="I400" s="406"/>
      <c r="J400" s="406"/>
      <c r="K400" s="406"/>
      <c r="L400" s="406"/>
      <c r="M400" s="406"/>
      <c r="N400" s="406"/>
      <c r="O400" s="406"/>
      <c r="P400" s="406"/>
      <c r="Q400" s="406"/>
      <c r="R400" s="406"/>
      <c r="S400" s="406"/>
      <c r="T400" s="406"/>
      <c r="U400" s="406"/>
      <c r="V400" s="406"/>
      <c r="W400" s="406"/>
      <c r="X400" s="406"/>
      <c r="Y400" s="406"/>
      <c r="Z400" s="406"/>
    </row>
    <row r="401" spans="1:26" ht="19.5" customHeight="1">
      <c r="A401" s="406"/>
      <c r="B401" s="406"/>
      <c r="C401" s="452"/>
      <c r="D401" s="406"/>
      <c r="E401" s="406"/>
      <c r="F401" s="406"/>
      <c r="G401" s="406"/>
      <c r="H401" s="406"/>
      <c r="I401" s="406"/>
      <c r="J401" s="406"/>
      <c r="K401" s="406"/>
      <c r="L401" s="406"/>
      <c r="M401" s="406"/>
      <c r="N401" s="406"/>
      <c r="O401" s="406"/>
      <c r="P401" s="406"/>
      <c r="Q401" s="406"/>
      <c r="R401" s="406"/>
      <c r="S401" s="406"/>
      <c r="T401" s="406"/>
      <c r="U401" s="406"/>
      <c r="V401" s="406"/>
      <c r="W401" s="406"/>
      <c r="X401" s="406"/>
      <c r="Y401" s="406"/>
      <c r="Z401" s="406"/>
    </row>
    <row r="402" spans="1:26" ht="19.5" customHeight="1">
      <c r="A402" s="406"/>
      <c r="B402" s="406"/>
      <c r="C402" s="452"/>
      <c r="D402" s="406"/>
      <c r="E402" s="406"/>
      <c r="F402" s="406"/>
      <c r="G402" s="406"/>
      <c r="H402" s="406"/>
      <c r="I402" s="406"/>
      <c r="J402" s="406"/>
      <c r="K402" s="406"/>
      <c r="L402" s="406"/>
      <c r="M402" s="406"/>
      <c r="N402" s="406"/>
      <c r="O402" s="406"/>
      <c r="P402" s="406"/>
      <c r="Q402" s="406"/>
      <c r="R402" s="406"/>
      <c r="S402" s="406"/>
      <c r="T402" s="406"/>
      <c r="U402" s="406"/>
      <c r="V402" s="406"/>
      <c r="W402" s="406"/>
      <c r="X402" s="406"/>
      <c r="Y402" s="406"/>
      <c r="Z402" s="406"/>
    </row>
    <row r="403" spans="1:26" ht="19.5" customHeight="1">
      <c r="A403" s="406"/>
      <c r="B403" s="406"/>
      <c r="C403" s="452"/>
      <c r="D403" s="406"/>
      <c r="E403" s="406"/>
      <c r="F403" s="406"/>
      <c r="G403" s="406"/>
      <c r="H403" s="406"/>
      <c r="I403" s="406"/>
      <c r="J403" s="406"/>
      <c r="K403" s="406"/>
      <c r="L403" s="406"/>
      <c r="M403" s="406"/>
      <c r="N403" s="406"/>
      <c r="O403" s="406"/>
      <c r="P403" s="406"/>
      <c r="Q403" s="406"/>
      <c r="R403" s="406"/>
      <c r="S403" s="406"/>
      <c r="T403" s="406"/>
      <c r="U403" s="406"/>
      <c r="V403" s="406"/>
      <c r="W403" s="406"/>
      <c r="X403" s="406"/>
      <c r="Y403" s="406"/>
      <c r="Z403" s="406"/>
    </row>
    <row r="404" spans="1:26" ht="19.5" customHeight="1">
      <c r="A404" s="406"/>
      <c r="B404" s="406"/>
      <c r="C404" s="452"/>
      <c r="D404" s="406"/>
      <c r="E404" s="406"/>
      <c r="F404" s="406"/>
      <c r="G404" s="406"/>
      <c r="H404" s="406"/>
      <c r="I404" s="406"/>
      <c r="J404" s="406"/>
      <c r="K404" s="406"/>
      <c r="L404" s="406"/>
      <c r="M404" s="406"/>
      <c r="N404" s="406"/>
      <c r="O404" s="406"/>
      <c r="P404" s="406"/>
      <c r="Q404" s="406"/>
      <c r="R404" s="406"/>
      <c r="S404" s="406"/>
      <c r="T404" s="406"/>
      <c r="U404" s="406"/>
      <c r="V404" s="406"/>
      <c r="W404" s="406"/>
      <c r="X404" s="406"/>
      <c r="Y404" s="406"/>
      <c r="Z404" s="406"/>
    </row>
    <row r="405" spans="1:26" ht="19.5" customHeight="1">
      <c r="A405" s="406"/>
      <c r="B405" s="406"/>
      <c r="C405" s="452"/>
      <c r="D405" s="406"/>
      <c r="E405" s="406"/>
      <c r="F405" s="406"/>
      <c r="G405" s="406"/>
      <c r="H405" s="406"/>
      <c r="I405" s="406"/>
      <c r="J405" s="406"/>
      <c r="K405" s="406"/>
      <c r="L405" s="406"/>
      <c r="M405" s="406"/>
      <c r="N405" s="406"/>
      <c r="O405" s="406"/>
      <c r="P405" s="406"/>
      <c r="Q405" s="406"/>
      <c r="R405" s="406"/>
      <c r="S405" s="406"/>
      <c r="T405" s="406"/>
      <c r="U405" s="406"/>
      <c r="V405" s="406"/>
      <c r="W405" s="406"/>
      <c r="X405" s="406"/>
      <c r="Y405" s="406"/>
      <c r="Z405" s="406"/>
    </row>
    <row r="406" spans="1:26" ht="19.5" customHeight="1">
      <c r="A406" s="406"/>
      <c r="B406" s="406"/>
      <c r="C406" s="452"/>
      <c r="D406" s="406"/>
      <c r="E406" s="406"/>
      <c r="F406" s="406"/>
      <c r="G406" s="406"/>
      <c r="H406" s="406"/>
      <c r="I406" s="406"/>
      <c r="J406" s="406"/>
      <c r="K406" s="406"/>
      <c r="L406" s="406"/>
      <c r="M406" s="406"/>
      <c r="N406" s="406"/>
      <c r="O406" s="406"/>
      <c r="P406" s="406"/>
      <c r="Q406" s="406"/>
      <c r="R406" s="406"/>
      <c r="S406" s="406"/>
      <c r="T406" s="406"/>
      <c r="U406" s="406"/>
      <c r="V406" s="406"/>
      <c r="W406" s="406"/>
      <c r="X406" s="406"/>
      <c r="Y406" s="406"/>
      <c r="Z406" s="406"/>
    </row>
    <row r="407" spans="1:26" ht="19.5" customHeight="1">
      <c r="A407" s="406"/>
      <c r="B407" s="406"/>
      <c r="C407" s="452"/>
      <c r="D407" s="406"/>
      <c r="E407" s="406"/>
      <c r="F407" s="406"/>
      <c r="G407" s="406"/>
      <c r="H407" s="406"/>
      <c r="I407" s="406"/>
      <c r="J407" s="406"/>
      <c r="K407" s="406"/>
      <c r="L407" s="406"/>
      <c r="M407" s="406"/>
      <c r="N407" s="406"/>
      <c r="O407" s="406"/>
      <c r="P407" s="406"/>
      <c r="Q407" s="406"/>
      <c r="R407" s="406"/>
      <c r="S407" s="406"/>
      <c r="T407" s="406"/>
      <c r="U407" s="406"/>
      <c r="V407" s="406"/>
      <c r="W407" s="406"/>
      <c r="X407" s="406"/>
      <c r="Y407" s="406"/>
      <c r="Z407" s="406"/>
    </row>
    <row r="408" spans="1:26" ht="19.5" customHeight="1">
      <c r="A408" s="406"/>
      <c r="B408" s="406"/>
      <c r="C408" s="452"/>
      <c r="D408" s="406"/>
      <c r="E408" s="406"/>
      <c r="F408" s="406"/>
      <c r="G408" s="406"/>
      <c r="H408" s="406"/>
      <c r="I408" s="406"/>
      <c r="J408" s="406"/>
      <c r="K408" s="406"/>
      <c r="L408" s="406"/>
      <c r="M408" s="406"/>
      <c r="N408" s="406"/>
      <c r="O408" s="406"/>
      <c r="P408" s="406"/>
      <c r="Q408" s="406"/>
      <c r="R408" s="406"/>
      <c r="S408" s="406"/>
      <c r="T408" s="406"/>
      <c r="U408" s="406"/>
      <c r="V408" s="406"/>
      <c r="W408" s="406"/>
      <c r="X408" s="406"/>
      <c r="Y408" s="406"/>
      <c r="Z408" s="406"/>
    </row>
    <row r="409" spans="1:26" ht="19.5" customHeight="1">
      <c r="A409" s="406"/>
      <c r="B409" s="406"/>
      <c r="C409" s="452"/>
      <c r="D409" s="406"/>
      <c r="E409" s="406"/>
      <c r="F409" s="406"/>
      <c r="G409" s="406"/>
      <c r="H409" s="406"/>
      <c r="I409" s="406"/>
      <c r="J409" s="406"/>
      <c r="K409" s="406"/>
      <c r="L409" s="406"/>
      <c r="M409" s="406"/>
      <c r="N409" s="406"/>
      <c r="O409" s="406"/>
      <c r="P409" s="406"/>
      <c r="Q409" s="406"/>
      <c r="R409" s="406"/>
      <c r="S409" s="406"/>
      <c r="T409" s="406"/>
      <c r="U409" s="406"/>
      <c r="V409" s="406"/>
      <c r="W409" s="406"/>
      <c r="X409" s="406"/>
      <c r="Y409" s="406"/>
      <c r="Z409" s="406"/>
    </row>
    <row r="410" spans="1:26" ht="19.5" customHeight="1">
      <c r="A410" s="406"/>
      <c r="B410" s="406"/>
      <c r="C410" s="452"/>
      <c r="D410" s="406"/>
      <c r="E410" s="406"/>
      <c r="F410" s="406"/>
      <c r="G410" s="406"/>
      <c r="H410" s="406"/>
      <c r="I410" s="406"/>
      <c r="J410" s="406"/>
      <c r="K410" s="406"/>
      <c r="L410" s="406"/>
      <c r="M410" s="406"/>
      <c r="N410" s="406"/>
      <c r="O410" s="406"/>
      <c r="P410" s="406"/>
      <c r="Q410" s="406"/>
      <c r="R410" s="406"/>
      <c r="S410" s="406"/>
      <c r="T410" s="406"/>
      <c r="U410" s="406"/>
      <c r="V410" s="406"/>
      <c r="W410" s="406"/>
      <c r="X410" s="406"/>
      <c r="Y410" s="406"/>
      <c r="Z410" s="406"/>
    </row>
    <row r="411" spans="1:26" ht="19.5" customHeight="1">
      <c r="A411" s="406"/>
      <c r="B411" s="406"/>
      <c r="C411" s="452"/>
      <c r="D411" s="406"/>
      <c r="E411" s="406"/>
      <c r="F411" s="406"/>
      <c r="G411" s="406"/>
      <c r="H411" s="406"/>
      <c r="I411" s="406"/>
      <c r="J411" s="406"/>
      <c r="K411" s="406"/>
      <c r="L411" s="406"/>
      <c r="M411" s="406"/>
      <c r="N411" s="406"/>
      <c r="O411" s="406"/>
      <c r="P411" s="406"/>
      <c r="Q411" s="406"/>
      <c r="R411" s="406"/>
      <c r="S411" s="406"/>
      <c r="T411" s="406"/>
      <c r="U411" s="406"/>
      <c r="V411" s="406"/>
      <c r="W411" s="406"/>
      <c r="X411" s="406"/>
      <c r="Y411" s="406"/>
      <c r="Z411" s="406"/>
    </row>
    <row r="412" spans="1:26" ht="19.5" customHeight="1">
      <c r="A412" s="406"/>
      <c r="B412" s="406"/>
      <c r="C412" s="452"/>
      <c r="D412" s="406"/>
      <c r="E412" s="406"/>
      <c r="F412" s="406"/>
      <c r="G412" s="406"/>
      <c r="H412" s="406"/>
      <c r="I412" s="406"/>
      <c r="J412" s="406"/>
      <c r="K412" s="406"/>
      <c r="L412" s="406"/>
      <c r="M412" s="406"/>
      <c r="N412" s="406"/>
      <c r="O412" s="406"/>
      <c r="P412" s="406"/>
      <c r="Q412" s="406"/>
      <c r="R412" s="406"/>
      <c r="S412" s="406"/>
      <c r="T412" s="406"/>
      <c r="U412" s="406"/>
      <c r="V412" s="406"/>
      <c r="W412" s="406"/>
      <c r="X412" s="406"/>
      <c r="Y412" s="406"/>
      <c r="Z412" s="406"/>
    </row>
    <row r="413" spans="1:26" ht="19.5" customHeight="1">
      <c r="A413" s="406"/>
      <c r="B413" s="406"/>
      <c r="C413" s="452"/>
      <c r="D413" s="406"/>
      <c r="E413" s="406"/>
      <c r="F413" s="406"/>
      <c r="G413" s="406"/>
      <c r="H413" s="406"/>
      <c r="I413" s="406"/>
      <c r="J413" s="406"/>
      <c r="K413" s="406"/>
      <c r="L413" s="406"/>
      <c r="M413" s="406"/>
      <c r="N413" s="406"/>
      <c r="O413" s="406"/>
      <c r="P413" s="406"/>
      <c r="Q413" s="406"/>
      <c r="R413" s="406"/>
      <c r="S413" s="406"/>
      <c r="T413" s="406"/>
      <c r="U413" s="406"/>
      <c r="V413" s="406"/>
      <c r="W413" s="406"/>
      <c r="X413" s="406"/>
      <c r="Y413" s="406"/>
      <c r="Z413" s="406"/>
    </row>
    <row r="414" spans="1:26" ht="19.5" customHeight="1">
      <c r="A414" s="406"/>
      <c r="B414" s="406"/>
      <c r="C414" s="452"/>
      <c r="D414" s="406"/>
      <c r="E414" s="406"/>
      <c r="F414" s="406"/>
      <c r="G414" s="406"/>
      <c r="H414" s="406"/>
      <c r="I414" s="406"/>
      <c r="J414" s="406"/>
      <c r="K414" s="406"/>
      <c r="L414" s="406"/>
      <c r="M414" s="406"/>
      <c r="N414" s="406"/>
      <c r="O414" s="406"/>
      <c r="P414" s="406"/>
      <c r="Q414" s="406"/>
      <c r="R414" s="406"/>
      <c r="S414" s="406"/>
      <c r="T414" s="406"/>
      <c r="U414" s="406"/>
      <c r="V414" s="406"/>
      <c r="W414" s="406"/>
      <c r="X414" s="406"/>
      <c r="Y414" s="406"/>
      <c r="Z414" s="406"/>
    </row>
    <row r="415" spans="1:26" ht="19.5" customHeight="1">
      <c r="A415" s="406"/>
      <c r="B415" s="406"/>
      <c r="C415" s="452"/>
      <c r="D415" s="406"/>
      <c r="E415" s="406"/>
      <c r="F415" s="406"/>
      <c r="G415" s="406"/>
      <c r="H415" s="406"/>
      <c r="I415" s="406"/>
      <c r="J415" s="406"/>
      <c r="K415" s="406"/>
      <c r="L415" s="406"/>
      <c r="M415" s="406"/>
      <c r="N415" s="406"/>
      <c r="O415" s="406"/>
      <c r="P415" s="406"/>
      <c r="Q415" s="406"/>
      <c r="R415" s="406"/>
      <c r="S415" s="406"/>
      <c r="T415" s="406"/>
      <c r="U415" s="406"/>
      <c r="V415" s="406"/>
      <c r="W415" s="406"/>
      <c r="X415" s="406"/>
      <c r="Y415" s="406"/>
      <c r="Z415" s="406"/>
    </row>
    <row r="416" spans="1:26" ht="19.5" customHeight="1">
      <c r="A416" s="406"/>
      <c r="B416" s="406"/>
      <c r="C416" s="452"/>
      <c r="D416" s="406"/>
      <c r="E416" s="406"/>
      <c r="F416" s="406"/>
      <c r="G416" s="406"/>
      <c r="H416" s="406"/>
      <c r="I416" s="406"/>
      <c r="J416" s="406"/>
      <c r="K416" s="406"/>
      <c r="L416" s="406"/>
      <c r="M416" s="406"/>
      <c r="N416" s="406"/>
      <c r="O416" s="406"/>
      <c r="P416" s="406"/>
      <c r="Q416" s="406"/>
      <c r="R416" s="406"/>
      <c r="S416" s="406"/>
      <c r="T416" s="406"/>
      <c r="U416" s="406"/>
      <c r="V416" s="406"/>
      <c r="W416" s="406"/>
      <c r="X416" s="406"/>
      <c r="Y416" s="406"/>
      <c r="Z416" s="406"/>
    </row>
    <row r="417" spans="1:26" ht="19.5" customHeight="1">
      <c r="A417" s="406"/>
      <c r="B417" s="406"/>
      <c r="C417" s="452"/>
      <c r="D417" s="406"/>
      <c r="E417" s="406"/>
      <c r="F417" s="406"/>
      <c r="G417" s="406"/>
      <c r="H417" s="406"/>
      <c r="I417" s="406"/>
      <c r="J417" s="406"/>
      <c r="K417" s="406"/>
      <c r="L417" s="406"/>
      <c r="M417" s="406"/>
      <c r="N417" s="406"/>
      <c r="O417" s="406"/>
      <c r="P417" s="406"/>
      <c r="Q417" s="406"/>
      <c r="R417" s="406"/>
      <c r="S417" s="406"/>
      <c r="T417" s="406"/>
      <c r="U417" s="406"/>
      <c r="V417" s="406"/>
      <c r="W417" s="406"/>
      <c r="X417" s="406"/>
      <c r="Y417" s="406"/>
      <c r="Z417" s="406"/>
    </row>
    <row r="418" spans="1:26" ht="19.5" customHeight="1">
      <c r="A418" s="406"/>
      <c r="B418" s="406"/>
      <c r="C418" s="452"/>
      <c r="D418" s="406"/>
      <c r="E418" s="406"/>
      <c r="F418" s="406"/>
      <c r="G418" s="406"/>
      <c r="H418" s="406"/>
      <c r="I418" s="406"/>
      <c r="J418" s="406"/>
      <c r="K418" s="406"/>
      <c r="L418" s="406"/>
      <c r="M418" s="406"/>
      <c r="N418" s="406"/>
      <c r="O418" s="406"/>
      <c r="P418" s="406"/>
      <c r="Q418" s="406"/>
      <c r="R418" s="406"/>
      <c r="S418" s="406"/>
      <c r="T418" s="406"/>
      <c r="U418" s="406"/>
      <c r="V418" s="406"/>
      <c r="W418" s="406"/>
      <c r="X418" s="406"/>
      <c r="Y418" s="406"/>
      <c r="Z418" s="406"/>
    </row>
    <row r="419" spans="1:26" ht="19.5" customHeight="1">
      <c r="A419" s="406"/>
      <c r="B419" s="406"/>
      <c r="C419" s="452"/>
      <c r="D419" s="406"/>
      <c r="E419" s="406"/>
      <c r="F419" s="406"/>
      <c r="G419" s="406"/>
      <c r="H419" s="406"/>
      <c r="I419" s="406"/>
      <c r="J419" s="406"/>
      <c r="K419" s="406"/>
      <c r="L419" s="406"/>
      <c r="M419" s="406"/>
      <c r="N419" s="406"/>
      <c r="O419" s="406"/>
      <c r="P419" s="406"/>
      <c r="Q419" s="406"/>
      <c r="R419" s="406"/>
      <c r="S419" s="406"/>
      <c r="T419" s="406"/>
      <c r="U419" s="406"/>
      <c r="V419" s="406"/>
      <c r="W419" s="406"/>
      <c r="X419" s="406"/>
      <c r="Y419" s="406"/>
      <c r="Z419" s="406"/>
    </row>
    <row r="420" spans="1:26" ht="19.5" customHeight="1">
      <c r="A420" s="406"/>
      <c r="B420" s="406"/>
      <c r="C420" s="452"/>
      <c r="D420" s="406"/>
      <c r="E420" s="406"/>
      <c r="F420" s="406"/>
      <c r="G420" s="406"/>
      <c r="H420" s="406"/>
      <c r="I420" s="406"/>
      <c r="J420" s="406"/>
      <c r="K420" s="406"/>
      <c r="L420" s="406"/>
      <c r="M420" s="406"/>
      <c r="N420" s="406"/>
      <c r="O420" s="406"/>
      <c r="P420" s="406"/>
      <c r="Q420" s="406"/>
      <c r="R420" s="406"/>
      <c r="S420" s="406"/>
      <c r="T420" s="406"/>
      <c r="U420" s="406"/>
      <c r="V420" s="406"/>
      <c r="W420" s="406"/>
      <c r="X420" s="406"/>
      <c r="Y420" s="406"/>
      <c r="Z420" s="406"/>
    </row>
    <row r="421" spans="1:26" ht="19.5" customHeight="1">
      <c r="A421" s="406"/>
      <c r="B421" s="406"/>
      <c r="C421" s="452"/>
      <c r="D421" s="406"/>
      <c r="E421" s="406"/>
      <c r="F421" s="406"/>
      <c r="G421" s="406"/>
      <c r="H421" s="406"/>
      <c r="I421" s="406"/>
      <c r="J421" s="406"/>
      <c r="K421" s="406"/>
      <c r="L421" s="406"/>
      <c r="M421" s="406"/>
      <c r="N421" s="406"/>
      <c r="O421" s="406"/>
      <c r="P421" s="406"/>
      <c r="Q421" s="406"/>
      <c r="R421" s="406"/>
      <c r="S421" s="406"/>
      <c r="T421" s="406"/>
      <c r="U421" s="406"/>
      <c r="V421" s="406"/>
      <c r="W421" s="406"/>
      <c r="X421" s="406"/>
      <c r="Y421" s="406"/>
      <c r="Z421" s="406"/>
    </row>
    <row r="422" spans="1:26" ht="19.5" customHeight="1">
      <c r="A422" s="406"/>
      <c r="B422" s="406"/>
      <c r="C422" s="452"/>
      <c r="D422" s="406"/>
      <c r="E422" s="406"/>
      <c r="F422" s="406"/>
      <c r="G422" s="406"/>
      <c r="H422" s="406"/>
      <c r="I422" s="406"/>
      <c r="J422" s="406"/>
      <c r="K422" s="406"/>
      <c r="L422" s="406"/>
      <c r="M422" s="406"/>
      <c r="N422" s="406"/>
      <c r="O422" s="406"/>
      <c r="P422" s="406"/>
      <c r="Q422" s="406"/>
      <c r="R422" s="406"/>
      <c r="S422" s="406"/>
      <c r="T422" s="406"/>
      <c r="U422" s="406"/>
      <c r="V422" s="406"/>
      <c r="W422" s="406"/>
      <c r="X422" s="406"/>
      <c r="Y422" s="406"/>
      <c r="Z422" s="406"/>
    </row>
    <row r="423" spans="1:26" ht="19.5" customHeight="1">
      <c r="A423" s="406"/>
      <c r="B423" s="406"/>
      <c r="C423" s="452"/>
      <c r="D423" s="406"/>
      <c r="E423" s="406"/>
      <c r="F423" s="406"/>
      <c r="G423" s="406"/>
      <c r="H423" s="406"/>
      <c r="I423" s="406"/>
      <c r="J423" s="406"/>
      <c r="K423" s="406"/>
      <c r="L423" s="406"/>
      <c r="M423" s="406"/>
      <c r="N423" s="406"/>
      <c r="O423" s="406"/>
      <c r="P423" s="406"/>
      <c r="Q423" s="406"/>
      <c r="R423" s="406"/>
      <c r="S423" s="406"/>
      <c r="T423" s="406"/>
      <c r="U423" s="406"/>
      <c r="V423" s="406"/>
      <c r="W423" s="406"/>
      <c r="X423" s="406"/>
      <c r="Y423" s="406"/>
      <c r="Z423" s="406"/>
    </row>
    <row r="424" spans="1:26" ht="19.5" customHeight="1">
      <c r="A424" s="406"/>
      <c r="B424" s="406"/>
      <c r="C424" s="452"/>
      <c r="D424" s="406"/>
      <c r="E424" s="406"/>
      <c r="F424" s="406"/>
      <c r="G424" s="406"/>
      <c r="H424" s="406"/>
      <c r="I424" s="406"/>
      <c r="J424" s="406"/>
      <c r="K424" s="406"/>
      <c r="L424" s="406"/>
      <c r="M424" s="406"/>
      <c r="N424" s="406"/>
      <c r="O424" s="406"/>
      <c r="P424" s="406"/>
      <c r="Q424" s="406"/>
      <c r="R424" s="406"/>
      <c r="S424" s="406"/>
      <c r="T424" s="406"/>
      <c r="U424" s="406"/>
      <c r="V424" s="406"/>
      <c r="W424" s="406"/>
      <c r="X424" s="406"/>
      <c r="Y424" s="406"/>
      <c r="Z424" s="406"/>
    </row>
    <row r="425" spans="1:26" ht="19.5" customHeight="1">
      <c r="A425" s="406"/>
      <c r="B425" s="406"/>
      <c r="C425" s="452"/>
      <c r="D425" s="406"/>
      <c r="E425" s="406"/>
      <c r="F425" s="406"/>
      <c r="G425" s="406"/>
      <c r="H425" s="406"/>
      <c r="I425" s="406"/>
      <c r="J425" s="406"/>
      <c r="K425" s="406"/>
      <c r="L425" s="406"/>
      <c r="M425" s="406"/>
      <c r="N425" s="406"/>
      <c r="O425" s="406"/>
      <c r="P425" s="406"/>
      <c r="Q425" s="406"/>
      <c r="R425" s="406"/>
      <c r="S425" s="406"/>
      <c r="T425" s="406"/>
      <c r="U425" s="406"/>
      <c r="V425" s="406"/>
      <c r="W425" s="406"/>
      <c r="X425" s="406"/>
      <c r="Y425" s="406"/>
      <c r="Z425" s="406"/>
    </row>
    <row r="426" spans="1:26" ht="19.5" customHeight="1">
      <c r="A426" s="406"/>
      <c r="B426" s="406"/>
      <c r="C426" s="452"/>
      <c r="D426" s="406"/>
      <c r="E426" s="406"/>
      <c r="F426" s="406"/>
      <c r="G426" s="406"/>
      <c r="H426" s="406"/>
      <c r="I426" s="406"/>
      <c r="J426" s="406"/>
      <c r="K426" s="406"/>
      <c r="L426" s="406"/>
      <c r="M426" s="406"/>
      <c r="N426" s="406"/>
      <c r="O426" s="406"/>
      <c r="P426" s="406"/>
      <c r="Q426" s="406"/>
      <c r="R426" s="406"/>
      <c r="S426" s="406"/>
      <c r="T426" s="406"/>
      <c r="U426" s="406"/>
      <c r="V426" s="406"/>
      <c r="W426" s="406"/>
      <c r="X426" s="406"/>
      <c r="Y426" s="406"/>
      <c r="Z426" s="406"/>
    </row>
    <row r="427" spans="1:26" ht="19.5" customHeight="1">
      <c r="A427" s="406"/>
      <c r="B427" s="406"/>
      <c r="C427" s="452"/>
      <c r="D427" s="406"/>
      <c r="E427" s="406"/>
      <c r="F427" s="406"/>
      <c r="G427" s="406"/>
      <c r="H427" s="406"/>
      <c r="I427" s="406"/>
      <c r="J427" s="406"/>
      <c r="K427" s="406"/>
      <c r="L427" s="406"/>
      <c r="M427" s="406"/>
      <c r="N427" s="406"/>
      <c r="O427" s="406"/>
      <c r="P427" s="406"/>
      <c r="Q427" s="406"/>
      <c r="R427" s="406"/>
      <c r="S427" s="406"/>
      <c r="T427" s="406"/>
      <c r="U427" s="406"/>
      <c r="V427" s="406"/>
      <c r="W427" s="406"/>
      <c r="X427" s="406"/>
      <c r="Y427" s="406"/>
      <c r="Z427" s="406"/>
    </row>
    <row r="428" spans="1:26" ht="19.5" customHeight="1">
      <c r="A428" s="406"/>
      <c r="B428" s="406"/>
      <c r="C428" s="452"/>
      <c r="D428" s="406"/>
      <c r="E428" s="406"/>
      <c r="F428" s="406"/>
      <c r="G428" s="406"/>
      <c r="H428" s="406"/>
      <c r="I428" s="406"/>
      <c r="J428" s="406"/>
      <c r="K428" s="406"/>
      <c r="L428" s="406"/>
      <c r="M428" s="406"/>
      <c r="N428" s="406"/>
      <c r="O428" s="406"/>
      <c r="P428" s="406"/>
      <c r="Q428" s="406"/>
      <c r="R428" s="406"/>
      <c r="S428" s="406"/>
      <c r="T428" s="406"/>
      <c r="U428" s="406"/>
      <c r="V428" s="406"/>
      <c r="W428" s="406"/>
      <c r="X428" s="406"/>
      <c r="Y428" s="406"/>
      <c r="Z428" s="406"/>
    </row>
    <row r="429" spans="1:26" ht="19.5" customHeight="1">
      <c r="A429" s="406"/>
      <c r="B429" s="406"/>
      <c r="C429" s="452"/>
      <c r="D429" s="406"/>
      <c r="E429" s="406"/>
      <c r="F429" s="406"/>
      <c r="G429" s="406"/>
      <c r="H429" s="406"/>
      <c r="I429" s="406"/>
      <c r="J429" s="406"/>
      <c r="K429" s="406"/>
      <c r="L429" s="406"/>
      <c r="M429" s="406"/>
      <c r="N429" s="406"/>
      <c r="O429" s="406"/>
      <c r="P429" s="406"/>
      <c r="Q429" s="406"/>
      <c r="R429" s="406"/>
      <c r="S429" s="406"/>
      <c r="T429" s="406"/>
      <c r="U429" s="406"/>
      <c r="V429" s="406"/>
      <c r="W429" s="406"/>
      <c r="X429" s="406"/>
      <c r="Y429" s="406"/>
      <c r="Z429" s="406"/>
    </row>
    <row r="430" spans="1:26" ht="19.5" customHeight="1">
      <c r="A430" s="406"/>
      <c r="B430" s="406"/>
      <c r="C430" s="452"/>
      <c r="D430" s="406"/>
      <c r="E430" s="406"/>
      <c r="F430" s="406"/>
      <c r="G430" s="406"/>
      <c r="H430" s="406"/>
      <c r="I430" s="406"/>
      <c r="J430" s="406"/>
      <c r="K430" s="406"/>
      <c r="L430" s="406"/>
      <c r="M430" s="406"/>
      <c r="N430" s="406"/>
      <c r="O430" s="406"/>
      <c r="P430" s="406"/>
      <c r="Q430" s="406"/>
      <c r="R430" s="406"/>
      <c r="S430" s="406"/>
      <c r="T430" s="406"/>
      <c r="U430" s="406"/>
      <c r="V430" s="406"/>
      <c r="W430" s="406"/>
      <c r="X430" s="406"/>
      <c r="Y430" s="406"/>
      <c r="Z430" s="406"/>
    </row>
    <row r="431" spans="1:26" ht="19.5" customHeight="1">
      <c r="A431" s="406"/>
      <c r="B431" s="406"/>
      <c r="C431" s="452"/>
      <c r="D431" s="406"/>
      <c r="E431" s="406"/>
      <c r="F431" s="406"/>
      <c r="G431" s="406"/>
      <c r="H431" s="406"/>
      <c r="I431" s="406"/>
      <c r="J431" s="406"/>
      <c r="K431" s="406"/>
      <c r="L431" s="406"/>
      <c r="M431" s="406"/>
      <c r="N431" s="406"/>
      <c r="O431" s="406"/>
      <c r="P431" s="406"/>
      <c r="Q431" s="406"/>
      <c r="R431" s="406"/>
      <c r="S431" s="406"/>
      <c r="T431" s="406"/>
      <c r="U431" s="406"/>
      <c r="V431" s="406"/>
      <c r="W431" s="406"/>
      <c r="X431" s="406"/>
      <c r="Y431" s="406"/>
      <c r="Z431" s="406"/>
    </row>
    <row r="432" spans="1:26" ht="19.5" customHeight="1">
      <c r="A432" s="406"/>
      <c r="B432" s="406"/>
      <c r="C432" s="452"/>
      <c r="D432" s="406"/>
      <c r="E432" s="406"/>
      <c r="F432" s="406"/>
      <c r="G432" s="406"/>
      <c r="H432" s="406"/>
      <c r="I432" s="406"/>
      <c r="J432" s="406"/>
      <c r="K432" s="406"/>
      <c r="L432" s="406"/>
      <c r="M432" s="406"/>
      <c r="N432" s="406"/>
      <c r="O432" s="406"/>
      <c r="P432" s="406"/>
      <c r="Q432" s="406"/>
      <c r="R432" s="406"/>
      <c r="S432" s="406"/>
      <c r="T432" s="406"/>
      <c r="U432" s="406"/>
      <c r="V432" s="406"/>
      <c r="W432" s="406"/>
      <c r="X432" s="406"/>
      <c r="Y432" s="406"/>
      <c r="Z432" s="406"/>
    </row>
    <row r="433" spans="1:26" ht="19.5" customHeight="1">
      <c r="A433" s="406"/>
      <c r="B433" s="406"/>
      <c r="C433" s="452"/>
      <c r="D433" s="406"/>
      <c r="E433" s="406"/>
      <c r="F433" s="406"/>
      <c r="G433" s="406"/>
      <c r="H433" s="406"/>
      <c r="I433" s="406"/>
      <c r="J433" s="406"/>
      <c r="K433" s="406"/>
      <c r="L433" s="406"/>
      <c r="M433" s="406"/>
      <c r="N433" s="406"/>
      <c r="O433" s="406"/>
      <c r="P433" s="406"/>
      <c r="Q433" s="406"/>
      <c r="R433" s="406"/>
      <c r="S433" s="406"/>
      <c r="T433" s="406"/>
      <c r="U433" s="406"/>
      <c r="V433" s="406"/>
      <c r="W433" s="406"/>
      <c r="X433" s="406"/>
      <c r="Y433" s="406"/>
      <c r="Z433" s="406"/>
    </row>
    <row r="434" spans="1:26" ht="19.5" customHeight="1">
      <c r="A434" s="406"/>
      <c r="B434" s="406"/>
      <c r="C434" s="452"/>
      <c r="D434" s="406"/>
      <c r="E434" s="406"/>
      <c r="F434" s="406"/>
      <c r="G434" s="406"/>
      <c r="H434" s="406"/>
      <c r="I434" s="406"/>
      <c r="J434" s="406"/>
      <c r="K434" s="406"/>
      <c r="L434" s="406"/>
      <c r="M434" s="406"/>
      <c r="N434" s="406"/>
      <c r="O434" s="406"/>
      <c r="P434" s="406"/>
      <c r="Q434" s="406"/>
      <c r="R434" s="406"/>
      <c r="S434" s="406"/>
      <c r="T434" s="406"/>
      <c r="U434" s="406"/>
      <c r="V434" s="406"/>
      <c r="W434" s="406"/>
      <c r="X434" s="406"/>
      <c r="Y434" s="406"/>
      <c r="Z434" s="406"/>
    </row>
    <row r="435" spans="1:26" ht="19.5" customHeight="1">
      <c r="A435" s="406"/>
      <c r="B435" s="406"/>
      <c r="C435" s="452"/>
      <c r="D435" s="406"/>
      <c r="E435" s="406"/>
      <c r="F435" s="406"/>
      <c r="G435" s="406"/>
      <c r="H435" s="406"/>
      <c r="I435" s="406"/>
      <c r="J435" s="406"/>
      <c r="K435" s="406"/>
      <c r="L435" s="406"/>
      <c r="M435" s="406"/>
      <c r="N435" s="406"/>
      <c r="O435" s="406"/>
      <c r="P435" s="406"/>
      <c r="Q435" s="406"/>
      <c r="R435" s="406"/>
      <c r="S435" s="406"/>
      <c r="T435" s="406"/>
      <c r="U435" s="406"/>
      <c r="V435" s="406"/>
      <c r="W435" s="406"/>
      <c r="X435" s="406"/>
      <c r="Y435" s="406"/>
      <c r="Z435" s="406"/>
    </row>
    <row r="436" spans="1:26" ht="19.5" customHeight="1">
      <c r="A436" s="406"/>
      <c r="B436" s="406"/>
      <c r="C436" s="452"/>
      <c r="D436" s="406"/>
      <c r="E436" s="406"/>
      <c r="F436" s="406"/>
      <c r="G436" s="406"/>
      <c r="H436" s="406"/>
      <c r="I436" s="406"/>
      <c r="J436" s="406"/>
      <c r="K436" s="406"/>
      <c r="L436" s="406"/>
      <c r="M436" s="406"/>
      <c r="N436" s="406"/>
      <c r="O436" s="406"/>
      <c r="P436" s="406"/>
      <c r="Q436" s="406"/>
      <c r="R436" s="406"/>
      <c r="S436" s="406"/>
      <c r="T436" s="406"/>
      <c r="U436" s="406"/>
      <c r="V436" s="406"/>
      <c r="W436" s="406"/>
      <c r="X436" s="406"/>
      <c r="Y436" s="406"/>
      <c r="Z436" s="406"/>
    </row>
    <row r="437" spans="1:26" ht="19.5" customHeight="1">
      <c r="A437" s="406"/>
      <c r="B437" s="406"/>
      <c r="C437" s="452"/>
      <c r="D437" s="406"/>
      <c r="E437" s="406"/>
      <c r="F437" s="406"/>
      <c r="G437" s="406"/>
      <c r="H437" s="406"/>
      <c r="I437" s="406"/>
      <c r="J437" s="406"/>
      <c r="K437" s="406"/>
      <c r="L437" s="406"/>
      <c r="M437" s="406"/>
      <c r="N437" s="406"/>
      <c r="O437" s="406"/>
      <c r="P437" s="406"/>
      <c r="Q437" s="406"/>
      <c r="R437" s="406"/>
      <c r="S437" s="406"/>
      <c r="T437" s="406"/>
      <c r="U437" s="406"/>
      <c r="V437" s="406"/>
      <c r="W437" s="406"/>
      <c r="X437" s="406"/>
      <c r="Y437" s="406"/>
      <c r="Z437" s="406"/>
    </row>
    <row r="438" spans="1:26" ht="19.5" customHeight="1">
      <c r="A438" s="406"/>
      <c r="B438" s="406"/>
      <c r="C438" s="452"/>
      <c r="D438" s="406"/>
      <c r="E438" s="406"/>
      <c r="F438" s="406"/>
      <c r="G438" s="406"/>
      <c r="H438" s="406"/>
      <c r="I438" s="406"/>
      <c r="J438" s="406"/>
      <c r="K438" s="406"/>
      <c r="L438" s="406"/>
      <c r="M438" s="406"/>
      <c r="N438" s="406"/>
      <c r="O438" s="406"/>
      <c r="P438" s="406"/>
      <c r="Q438" s="406"/>
      <c r="R438" s="406"/>
      <c r="S438" s="406"/>
      <c r="T438" s="406"/>
      <c r="U438" s="406"/>
      <c r="V438" s="406"/>
      <c r="W438" s="406"/>
      <c r="X438" s="406"/>
      <c r="Y438" s="406"/>
      <c r="Z438" s="406"/>
    </row>
    <row r="439" spans="1:26" ht="19.5" customHeight="1">
      <c r="A439" s="406"/>
      <c r="B439" s="406"/>
      <c r="C439" s="452"/>
      <c r="D439" s="406"/>
      <c r="E439" s="406"/>
      <c r="F439" s="406"/>
      <c r="G439" s="406"/>
      <c r="H439" s="406"/>
      <c r="I439" s="406"/>
      <c r="J439" s="406"/>
      <c r="K439" s="406"/>
      <c r="L439" s="406"/>
      <c r="M439" s="406"/>
      <c r="N439" s="406"/>
      <c r="O439" s="406"/>
      <c r="P439" s="406"/>
      <c r="Q439" s="406"/>
      <c r="R439" s="406"/>
      <c r="S439" s="406"/>
      <c r="T439" s="406"/>
      <c r="U439" s="406"/>
      <c r="V439" s="406"/>
      <c r="W439" s="406"/>
      <c r="X439" s="406"/>
      <c r="Y439" s="406"/>
      <c r="Z439" s="406"/>
    </row>
    <row r="440" spans="1:26" ht="19.5" customHeight="1">
      <c r="A440" s="406"/>
      <c r="B440" s="406"/>
      <c r="C440" s="452"/>
      <c r="D440" s="406"/>
      <c r="E440" s="406"/>
      <c r="F440" s="406"/>
      <c r="G440" s="406"/>
      <c r="H440" s="406"/>
      <c r="I440" s="406"/>
      <c r="J440" s="406"/>
      <c r="K440" s="406"/>
      <c r="L440" s="406"/>
      <c r="M440" s="406"/>
      <c r="N440" s="406"/>
      <c r="O440" s="406"/>
      <c r="P440" s="406"/>
      <c r="Q440" s="406"/>
      <c r="R440" s="406"/>
      <c r="S440" s="406"/>
      <c r="T440" s="406"/>
      <c r="U440" s="406"/>
      <c r="V440" s="406"/>
      <c r="W440" s="406"/>
      <c r="X440" s="406"/>
      <c r="Y440" s="406"/>
      <c r="Z440" s="406"/>
    </row>
    <row r="441" spans="1:26" ht="19.5" customHeight="1">
      <c r="A441" s="406"/>
      <c r="B441" s="406"/>
      <c r="C441" s="452"/>
      <c r="D441" s="406"/>
      <c r="E441" s="406"/>
      <c r="F441" s="406"/>
      <c r="G441" s="406"/>
      <c r="H441" s="406"/>
      <c r="I441" s="406"/>
      <c r="J441" s="406"/>
      <c r="K441" s="406"/>
      <c r="L441" s="406"/>
      <c r="M441" s="406"/>
      <c r="N441" s="406"/>
      <c r="O441" s="406"/>
      <c r="P441" s="406"/>
      <c r="Q441" s="406"/>
      <c r="R441" s="406"/>
      <c r="S441" s="406"/>
      <c r="T441" s="406"/>
      <c r="U441" s="406"/>
      <c r="V441" s="406"/>
      <c r="W441" s="406"/>
      <c r="X441" s="406"/>
      <c r="Y441" s="406"/>
      <c r="Z441" s="406"/>
    </row>
    <row r="442" spans="1:26" ht="19.5" customHeight="1">
      <c r="A442" s="406"/>
      <c r="B442" s="406"/>
      <c r="C442" s="452"/>
      <c r="D442" s="406"/>
      <c r="E442" s="406"/>
      <c r="F442" s="406"/>
      <c r="G442" s="406"/>
      <c r="H442" s="406"/>
      <c r="I442" s="406"/>
      <c r="J442" s="406"/>
      <c r="K442" s="406"/>
      <c r="L442" s="406"/>
      <c r="M442" s="406"/>
      <c r="N442" s="406"/>
      <c r="O442" s="406"/>
      <c r="P442" s="406"/>
      <c r="Q442" s="406"/>
      <c r="R442" s="406"/>
      <c r="S442" s="406"/>
      <c r="T442" s="406"/>
      <c r="U442" s="406"/>
      <c r="V442" s="406"/>
      <c r="W442" s="406"/>
      <c r="X442" s="406"/>
      <c r="Y442" s="406"/>
      <c r="Z442" s="406"/>
    </row>
    <row r="443" spans="1:26" ht="19.5" customHeight="1">
      <c r="A443" s="406"/>
      <c r="B443" s="406"/>
      <c r="C443" s="452"/>
      <c r="D443" s="406"/>
      <c r="E443" s="406"/>
      <c r="F443" s="406"/>
      <c r="G443" s="406"/>
      <c r="H443" s="406"/>
      <c r="I443" s="406"/>
      <c r="J443" s="406"/>
      <c r="K443" s="406"/>
      <c r="L443" s="406"/>
      <c r="M443" s="406"/>
      <c r="N443" s="406"/>
      <c r="O443" s="406"/>
      <c r="P443" s="406"/>
      <c r="Q443" s="406"/>
      <c r="R443" s="406"/>
      <c r="S443" s="406"/>
      <c r="T443" s="406"/>
      <c r="U443" s="406"/>
      <c r="V443" s="406"/>
      <c r="W443" s="406"/>
      <c r="X443" s="406"/>
      <c r="Y443" s="406"/>
      <c r="Z443" s="406"/>
    </row>
    <row r="444" spans="1:26" ht="19.5" customHeight="1">
      <c r="A444" s="406"/>
      <c r="B444" s="406"/>
      <c r="C444" s="452"/>
      <c r="D444" s="406"/>
      <c r="E444" s="406"/>
      <c r="F444" s="406"/>
      <c r="G444" s="406"/>
      <c r="H444" s="406"/>
      <c r="I444" s="406"/>
      <c r="J444" s="406"/>
      <c r="K444" s="406"/>
      <c r="L444" s="406"/>
      <c r="M444" s="406"/>
      <c r="N444" s="406"/>
      <c r="O444" s="406"/>
      <c r="P444" s="406"/>
      <c r="Q444" s="406"/>
      <c r="R444" s="406"/>
      <c r="S444" s="406"/>
      <c r="T444" s="406"/>
      <c r="U444" s="406"/>
      <c r="V444" s="406"/>
      <c r="W444" s="406"/>
      <c r="X444" s="406"/>
      <c r="Y444" s="406"/>
      <c r="Z444" s="406"/>
    </row>
    <row r="445" spans="1:26" ht="19.5" customHeight="1">
      <c r="A445" s="406"/>
      <c r="B445" s="406"/>
      <c r="C445" s="452"/>
      <c r="D445" s="406"/>
      <c r="E445" s="406"/>
      <c r="F445" s="406"/>
      <c r="G445" s="406"/>
      <c r="H445" s="406"/>
      <c r="I445" s="406"/>
      <c r="J445" s="406"/>
      <c r="K445" s="406"/>
      <c r="L445" s="406"/>
      <c r="M445" s="406"/>
      <c r="N445" s="406"/>
      <c r="O445" s="406"/>
      <c r="P445" s="406"/>
      <c r="Q445" s="406"/>
      <c r="R445" s="406"/>
      <c r="S445" s="406"/>
      <c r="T445" s="406"/>
      <c r="U445" s="406"/>
      <c r="V445" s="406"/>
      <c r="W445" s="406"/>
      <c r="X445" s="406"/>
      <c r="Y445" s="406"/>
      <c r="Z445" s="406"/>
    </row>
    <row r="446" spans="1:26" ht="19.5" customHeight="1">
      <c r="A446" s="406"/>
      <c r="B446" s="406"/>
      <c r="C446" s="452"/>
      <c r="D446" s="406"/>
      <c r="E446" s="406"/>
      <c r="F446" s="406"/>
      <c r="G446" s="406"/>
      <c r="H446" s="406"/>
      <c r="I446" s="406"/>
      <c r="J446" s="406"/>
      <c r="K446" s="406"/>
      <c r="L446" s="406"/>
      <c r="M446" s="406"/>
      <c r="N446" s="406"/>
      <c r="O446" s="406"/>
      <c r="P446" s="406"/>
      <c r="Q446" s="406"/>
      <c r="R446" s="406"/>
      <c r="S446" s="406"/>
      <c r="T446" s="406"/>
      <c r="U446" s="406"/>
      <c r="V446" s="406"/>
      <c r="W446" s="406"/>
      <c r="X446" s="406"/>
      <c r="Y446" s="406"/>
      <c r="Z446" s="406"/>
    </row>
    <row r="447" spans="1:26" ht="19.5" customHeight="1">
      <c r="A447" s="406"/>
      <c r="B447" s="406"/>
      <c r="C447" s="452"/>
      <c r="D447" s="406"/>
      <c r="E447" s="406"/>
      <c r="F447" s="406"/>
      <c r="G447" s="406"/>
      <c r="H447" s="406"/>
      <c r="I447" s="406"/>
      <c r="J447" s="406"/>
      <c r="K447" s="406"/>
      <c r="L447" s="406"/>
      <c r="M447" s="406"/>
      <c r="N447" s="406"/>
      <c r="O447" s="406"/>
      <c r="P447" s="406"/>
      <c r="Q447" s="406"/>
      <c r="R447" s="406"/>
      <c r="S447" s="406"/>
      <c r="T447" s="406"/>
      <c r="U447" s="406"/>
      <c r="V447" s="406"/>
      <c r="W447" s="406"/>
      <c r="X447" s="406"/>
      <c r="Y447" s="406"/>
      <c r="Z447" s="406"/>
    </row>
    <row r="448" spans="1:26" ht="19.5" customHeight="1">
      <c r="A448" s="406"/>
      <c r="B448" s="406"/>
      <c r="C448" s="452"/>
      <c r="D448" s="406"/>
      <c r="E448" s="406"/>
      <c r="F448" s="406"/>
      <c r="G448" s="406"/>
      <c r="H448" s="406"/>
      <c r="I448" s="406"/>
      <c r="J448" s="406"/>
      <c r="K448" s="406"/>
      <c r="L448" s="406"/>
      <c r="M448" s="406"/>
      <c r="N448" s="406"/>
      <c r="O448" s="406"/>
      <c r="P448" s="406"/>
      <c r="Q448" s="406"/>
      <c r="R448" s="406"/>
      <c r="S448" s="406"/>
      <c r="T448" s="406"/>
      <c r="U448" s="406"/>
      <c r="V448" s="406"/>
      <c r="W448" s="406"/>
      <c r="X448" s="406"/>
      <c r="Y448" s="406"/>
      <c r="Z448" s="406"/>
    </row>
    <row r="449" spans="1:26" ht="19.5" customHeight="1">
      <c r="A449" s="406"/>
      <c r="B449" s="406"/>
      <c r="C449" s="452"/>
      <c r="D449" s="406"/>
      <c r="E449" s="406"/>
      <c r="F449" s="406"/>
      <c r="G449" s="406"/>
      <c r="H449" s="406"/>
      <c r="I449" s="406"/>
      <c r="J449" s="406"/>
      <c r="K449" s="406"/>
      <c r="L449" s="406"/>
      <c r="M449" s="406"/>
      <c r="N449" s="406"/>
      <c r="O449" s="406"/>
      <c r="P449" s="406"/>
      <c r="Q449" s="406"/>
      <c r="R449" s="406"/>
      <c r="S449" s="406"/>
      <c r="T449" s="406"/>
      <c r="U449" s="406"/>
      <c r="V449" s="406"/>
      <c r="W449" s="406"/>
      <c r="X449" s="406"/>
      <c r="Y449" s="406"/>
      <c r="Z449" s="406"/>
    </row>
    <row r="450" spans="1:26" ht="19.5" customHeight="1">
      <c r="A450" s="406"/>
      <c r="B450" s="406"/>
      <c r="C450" s="452"/>
      <c r="D450" s="406"/>
      <c r="E450" s="406"/>
      <c r="F450" s="406"/>
      <c r="G450" s="406"/>
      <c r="H450" s="406"/>
      <c r="I450" s="406"/>
      <c r="J450" s="406"/>
      <c r="K450" s="406"/>
      <c r="L450" s="406"/>
      <c r="M450" s="406"/>
      <c r="N450" s="406"/>
      <c r="O450" s="406"/>
      <c r="P450" s="406"/>
      <c r="Q450" s="406"/>
      <c r="R450" s="406"/>
      <c r="S450" s="406"/>
      <c r="T450" s="406"/>
      <c r="U450" s="406"/>
      <c r="V450" s="406"/>
      <c r="W450" s="406"/>
      <c r="X450" s="406"/>
      <c r="Y450" s="406"/>
      <c r="Z450" s="406"/>
    </row>
    <row r="451" spans="1:26" ht="19.5" customHeight="1">
      <c r="A451" s="406"/>
      <c r="B451" s="406"/>
      <c r="C451" s="452"/>
      <c r="D451" s="406"/>
      <c r="E451" s="406"/>
      <c r="F451" s="406"/>
      <c r="G451" s="406"/>
      <c r="H451" s="406"/>
      <c r="I451" s="406"/>
      <c r="J451" s="406"/>
      <c r="K451" s="406"/>
      <c r="L451" s="406"/>
      <c r="M451" s="406"/>
      <c r="N451" s="406"/>
      <c r="O451" s="406"/>
      <c r="P451" s="406"/>
      <c r="Q451" s="406"/>
      <c r="R451" s="406"/>
      <c r="S451" s="406"/>
      <c r="T451" s="406"/>
      <c r="U451" s="406"/>
      <c r="V451" s="406"/>
      <c r="W451" s="406"/>
      <c r="X451" s="406"/>
      <c r="Y451" s="406"/>
      <c r="Z451" s="406"/>
    </row>
    <row r="452" spans="1:26" ht="19.5" customHeight="1">
      <c r="A452" s="406"/>
      <c r="B452" s="406"/>
      <c r="C452" s="452"/>
      <c r="D452" s="406"/>
      <c r="E452" s="406"/>
      <c r="F452" s="406"/>
      <c r="G452" s="406"/>
      <c r="H452" s="406"/>
      <c r="I452" s="406"/>
      <c r="J452" s="406"/>
      <c r="K452" s="406"/>
      <c r="L452" s="406"/>
      <c r="M452" s="406"/>
      <c r="N452" s="406"/>
      <c r="O452" s="406"/>
      <c r="P452" s="406"/>
      <c r="Q452" s="406"/>
      <c r="R452" s="406"/>
      <c r="S452" s="406"/>
      <c r="T452" s="406"/>
      <c r="U452" s="406"/>
      <c r="V452" s="406"/>
      <c r="W452" s="406"/>
      <c r="X452" s="406"/>
      <c r="Y452" s="406"/>
      <c r="Z452" s="406"/>
    </row>
    <row r="453" spans="1:26" ht="19.5" customHeight="1">
      <c r="A453" s="406"/>
      <c r="B453" s="406"/>
      <c r="C453" s="452"/>
      <c r="D453" s="406"/>
      <c r="E453" s="406"/>
      <c r="F453" s="406"/>
      <c r="G453" s="406"/>
      <c r="H453" s="406"/>
      <c r="I453" s="406"/>
      <c r="J453" s="406"/>
      <c r="K453" s="406"/>
      <c r="L453" s="406"/>
      <c r="M453" s="406"/>
      <c r="N453" s="406"/>
      <c r="O453" s="406"/>
      <c r="P453" s="406"/>
      <c r="Q453" s="406"/>
      <c r="R453" s="406"/>
      <c r="S453" s="406"/>
      <c r="T453" s="406"/>
      <c r="U453" s="406"/>
      <c r="V453" s="406"/>
      <c r="W453" s="406"/>
      <c r="X453" s="406"/>
      <c r="Y453" s="406"/>
      <c r="Z453" s="406"/>
    </row>
    <row r="454" spans="1:26" ht="19.5" customHeight="1">
      <c r="A454" s="406"/>
      <c r="B454" s="406"/>
      <c r="C454" s="452"/>
      <c r="D454" s="406"/>
      <c r="E454" s="406"/>
      <c r="F454" s="406"/>
      <c r="G454" s="406"/>
      <c r="H454" s="406"/>
      <c r="I454" s="406"/>
      <c r="J454" s="406"/>
      <c r="K454" s="406"/>
      <c r="L454" s="406"/>
      <c r="M454" s="406"/>
      <c r="N454" s="406"/>
      <c r="O454" s="406"/>
      <c r="P454" s="406"/>
      <c r="Q454" s="406"/>
      <c r="R454" s="406"/>
      <c r="S454" s="406"/>
      <c r="T454" s="406"/>
      <c r="U454" s="406"/>
      <c r="V454" s="406"/>
      <c r="W454" s="406"/>
      <c r="X454" s="406"/>
      <c r="Y454" s="406"/>
      <c r="Z454" s="406"/>
    </row>
    <row r="455" spans="1:26" ht="19.5" customHeight="1">
      <c r="A455" s="406"/>
      <c r="B455" s="406"/>
      <c r="C455" s="452"/>
      <c r="D455" s="406"/>
      <c r="E455" s="406"/>
      <c r="F455" s="406"/>
      <c r="G455" s="406"/>
      <c r="H455" s="406"/>
      <c r="I455" s="406"/>
      <c r="J455" s="406"/>
      <c r="K455" s="406"/>
      <c r="L455" s="406"/>
      <c r="M455" s="406"/>
      <c r="N455" s="406"/>
      <c r="O455" s="406"/>
      <c r="P455" s="406"/>
      <c r="Q455" s="406"/>
      <c r="R455" s="406"/>
      <c r="S455" s="406"/>
      <c r="T455" s="406"/>
      <c r="U455" s="406"/>
      <c r="V455" s="406"/>
      <c r="W455" s="406"/>
      <c r="X455" s="406"/>
      <c r="Y455" s="406"/>
      <c r="Z455" s="406"/>
    </row>
    <row r="456" spans="1:26" ht="19.5" customHeight="1">
      <c r="A456" s="406"/>
      <c r="B456" s="406"/>
      <c r="C456" s="452"/>
      <c r="D456" s="406"/>
      <c r="E456" s="406"/>
      <c r="F456" s="406"/>
      <c r="G456" s="406"/>
      <c r="H456" s="406"/>
      <c r="I456" s="406"/>
      <c r="J456" s="406"/>
      <c r="K456" s="406"/>
      <c r="L456" s="406"/>
      <c r="M456" s="406"/>
      <c r="N456" s="406"/>
      <c r="O456" s="406"/>
      <c r="P456" s="406"/>
      <c r="Q456" s="406"/>
      <c r="R456" s="406"/>
      <c r="S456" s="406"/>
      <c r="T456" s="406"/>
      <c r="U456" s="406"/>
      <c r="V456" s="406"/>
      <c r="W456" s="406"/>
      <c r="X456" s="406"/>
      <c r="Y456" s="406"/>
      <c r="Z456" s="406"/>
    </row>
    <row r="457" spans="1:26" ht="19.5" customHeight="1">
      <c r="A457" s="406"/>
      <c r="B457" s="406"/>
      <c r="C457" s="452"/>
      <c r="D457" s="406"/>
      <c r="E457" s="406"/>
      <c r="F457" s="406"/>
      <c r="G457" s="406"/>
      <c r="H457" s="406"/>
      <c r="I457" s="406"/>
      <c r="J457" s="406"/>
      <c r="K457" s="406"/>
      <c r="L457" s="406"/>
      <c r="M457" s="406"/>
      <c r="N457" s="406"/>
      <c r="O457" s="406"/>
      <c r="P457" s="406"/>
      <c r="Q457" s="406"/>
      <c r="R457" s="406"/>
      <c r="S457" s="406"/>
      <c r="T457" s="406"/>
      <c r="U457" s="406"/>
      <c r="V457" s="406"/>
      <c r="W457" s="406"/>
      <c r="X457" s="406"/>
      <c r="Y457" s="406"/>
      <c r="Z457" s="406"/>
    </row>
    <row r="458" spans="1:26" ht="19.5" customHeight="1">
      <c r="A458" s="406"/>
      <c r="B458" s="406"/>
      <c r="C458" s="452"/>
      <c r="D458" s="406"/>
      <c r="E458" s="406"/>
      <c r="F458" s="406"/>
      <c r="G458" s="406"/>
      <c r="H458" s="406"/>
      <c r="I458" s="406"/>
      <c r="J458" s="406"/>
      <c r="K458" s="406"/>
      <c r="L458" s="406"/>
      <c r="M458" s="406"/>
      <c r="N458" s="406"/>
      <c r="O458" s="406"/>
      <c r="P458" s="406"/>
      <c r="Q458" s="406"/>
      <c r="R458" s="406"/>
      <c r="S458" s="406"/>
      <c r="T458" s="406"/>
      <c r="U458" s="406"/>
      <c r="V458" s="406"/>
      <c r="W458" s="406"/>
      <c r="X458" s="406"/>
      <c r="Y458" s="406"/>
      <c r="Z458" s="406"/>
    </row>
    <row r="459" spans="1:26" ht="19.5" customHeight="1">
      <c r="A459" s="406"/>
      <c r="B459" s="406"/>
      <c r="C459" s="452"/>
      <c r="D459" s="406"/>
      <c r="E459" s="406"/>
      <c r="F459" s="406"/>
      <c r="G459" s="406"/>
      <c r="H459" s="406"/>
      <c r="I459" s="406"/>
      <c r="J459" s="406"/>
      <c r="K459" s="406"/>
      <c r="L459" s="406"/>
      <c r="M459" s="406"/>
      <c r="N459" s="406"/>
      <c r="O459" s="406"/>
      <c r="P459" s="406"/>
      <c r="Q459" s="406"/>
      <c r="R459" s="406"/>
      <c r="S459" s="406"/>
      <c r="T459" s="406"/>
      <c r="U459" s="406"/>
      <c r="V459" s="406"/>
      <c r="W459" s="406"/>
      <c r="X459" s="406"/>
      <c r="Y459" s="406"/>
      <c r="Z459" s="406"/>
    </row>
    <row r="460" spans="1:26" ht="19.5" customHeight="1">
      <c r="A460" s="406"/>
      <c r="B460" s="406"/>
      <c r="C460" s="452"/>
      <c r="D460" s="406"/>
      <c r="E460" s="406"/>
      <c r="F460" s="406"/>
      <c r="G460" s="406"/>
      <c r="H460" s="406"/>
      <c r="I460" s="406"/>
      <c r="J460" s="406"/>
      <c r="K460" s="406"/>
      <c r="L460" s="406"/>
      <c r="M460" s="406"/>
      <c r="N460" s="406"/>
      <c r="O460" s="406"/>
      <c r="P460" s="406"/>
      <c r="Q460" s="406"/>
      <c r="R460" s="406"/>
      <c r="S460" s="406"/>
      <c r="T460" s="406"/>
      <c r="U460" s="406"/>
      <c r="V460" s="406"/>
      <c r="W460" s="406"/>
      <c r="X460" s="406"/>
      <c r="Y460" s="406"/>
      <c r="Z460" s="406"/>
    </row>
    <row r="461" spans="1:26" ht="19.5" customHeight="1">
      <c r="A461" s="406"/>
      <c r="B461" s="406"/>
      <c r="C461" s="452"/>
      <c r="D461" s="406"/>
      <c r="E461" s="406"/>
      <c r="F461" s="406"/>
      <c r="G461" s="406"/>
      <c r="H461" s="406"/>
      <c r="I461" s="406"/>
      <c r="J461" s="406"/>
      <c r="K461" s="406"/>
      <c r="L461" s="406"/>
      <c r="M461" s="406"/>
      <c r="N461" s="406"/>
      <c r="O461" s="406"/>
      <c r="P461" s="406"/>
      <c r="Q461" s="406"/>
      <c r="R461" s="406"/>
      <c r="S461" s="406"/>
      <c r="T461" s="406"/>
      <c r="U461" s="406"/>
      <c r="V461" s="406"/>
      <c r="W461" s="406"/>
      <c r="X461" s="406"/>
      <c r="Y461" s="406"/>
      <c r="Z461" s="406"/>
    </row>
    <row r="462" spans="1:26" ht="19.5" customHeight="1">
      <c r="A462" s="406"/>
      <c r="B462" s="406"/>
      <c r="C462" s="452"/>
      <c r="D462" s="406"/>
      <c r="E462" s="406"/>
      <c r="F462" s="406"/>
      <c r="G462" s="406"/>
      <c r="H462" s="406"/>
      <c r="I462" s="406"/>
      <c r="J462" s="406"/>
      <c r="K462" s="406"/>
      <c r="L462" s="406"/>
      <c r="M462" s="406"/>
      <c r="N462" s="406"/>
      <c r="O462" s="406"/>
      <c r="P462" s="406"/>
      <c r="Q462" s="406"/>
      <c r="R462" s="406"/>
      <c r="S462" s="406"/>
      <c r="T462" s="406"/>
      <c r="U462" s="406"/>
      <c r="V462" s="406"/>
      <c r="W462" s="406"/>
      <c r="X462" s="406"/>
      <c r="Y462" s="406"/>
      <c r="Z462" s="406"/>
    </row>
    <row r="463" spans="1:26" ht="19.5" customHeight="1">
      <c r="A463" s="406"/>
      <c r="B463" s="406"/>
      <c r="C463" s="452"/>
      <c r="D463" s="406"/>
      <c r="E463" s="406"/>
      <c r="F463" s="406"/>
      <c r="G463" s="406"/>
      <c r="H463" s="406"/>
      <c r="I463" s="406"/>
      <c r="J463" s="406"/>
      <c r="K463" s="406"/>
      <c r="L463" s="406"/>
      <c r="M463" s="406"/>
      <c r="N463" s="406"/>
      <c r="O463" s="406"/>
      <c r="P463" s="406"/>
      <c r="Q463" s="406"/>
      <c r="R463" s="406"/>
      <c r="S463" s="406"/>
      <c r="T463" s="406"/>
      <c r="U463" s="406"/>
      <c r="V463" s="406"/>
      <c r="W463" s="406"/>
      <c r="X463" s="406"/>
      <c r="Y463" s="406"/>
      <c r="Z463" s="406"/>
    </row>
    <row r="464" spans="1:26" ht="19.5" customHeight="1">
      <c r="A464" s="406"/>
      <c r="B464" s="406"/>
      <c r="C464" s="452"/>
      <c r="D464" s="406"/>
      <c r="E464" s="406"/>
      <c r="F464" s="406"/>
      <c r="G464" s="406"/>
      <c r="H464" s="406"/>
      <c r="I464" s="406"/>
      <c r="J464" s="406"/>
      <c r="K464" s="406"/>
      <c r="L464" s="406"/>
      <c r="M464" s="406"/>
      <c r="N464" s="406"/>
      <c r="O464" s="406"/>
      <c r="P464" s="406"/>
      <c r="Q464" s="406"/>
      <c r="R464" s="406"/>
      <c r="S464" s="406"/>
      <c r="T464" s="406"/>
      <c r="U464" s="406"/>
      <c r="V464" s="406"/>
      <c r="W464" s="406"/>
      <c r="X464" s="406"/>
      <c r="Y464" s="406"/>
      <c r="Z464" s="406"/>
    </row>
    <row r="465" spans="1:26" ht="19.5" customHeight="1">
      <c r="A465" s="406"/>
      <c r="B465" s="406"/>
      <c r="C465" s="452"/>
      <c r="D465" s="406"/>
      <c r="E465" s="406"/>
      <c r="F465" s="406"/>
      <c r="G465" s="406"/>
      <c r="H465" s="406"/>
      <c r="I465" s="406"/>
      <c r="J465" s="406"/>
      <c r="K465" s="406"/>
      <c r="L465" s="406"/>
      <c r="M465" s="406"/>
      <c r="N465" s="406"/>
      <c r="O465" s="406"/>
      <c r="P465" s="406"/>
      <c r="Q465" s="406"/>
      <c r="R465" s="406"/>
      <c r="S465" s="406"/>
      <c r="T465" s="406"/>
      <c r="U465" s="406"/>
      <c r="V465" s="406"/>
      <c r="W465" s="406"/>
      <c r="X465" s="406"/>
      <c r="Y465" s="406"/>
      <c r="Z465" s="406"/>
    </row>
    <row r="466" spans="1:26" ht="19.5" customHeight="1">
      <c r="A466" s="406"/>
      <c r="B466" s="406"/>
      <c r="C466" s="452"/>
      <c r="D466" s="406"/>
      <c r="E466" s="406"/>
      <c r="F466" s="406"/>
      <c r="G466" s="406"/>
      <c r="H466" s="406"/>
      <c r="I466" s="406"/>
      <c r="J466" s="406"/>
      <c r="K466" s="406"/>
      <c r="L466" s="406"/>
      <c r="M466" s="406"/>
      <c r="N466" s="406"/>
      <c r="O466" s="406"/>
      <c r="P466" s="406"/>
      <c r="Q466" s="406"/>
      <c r="R466" s="406"/>
      <c r="S466" s="406"/>
      <c r="T466" s="406"/>
      <c r="U466" s="406"/>
      <c r="V466" s="406"/>
      <c r="W466" s="406"/>
      <c r="X466" s="406"/>
      <c r="Y466" s="406"/>
      <c r="Z466" s="406"/>
    </row>
    <row r="467" spans="1:26" ht="19.5" customHeight="1">
      <c r="A467" s="406"/>
      <c r="B467" s="406"/>
      <c r="C467" s="452"/>
      <c r="D467" s="406"/>
      <c r="E467" s="406"/>
      <c r="F467" s="406"/>
      <c r="G467" s="406"/>
      <c r="H467" s="406"/>
      <c r="I467" s="406"/>
      <c r="J467" s="406"/>
      <c r="K467" s="406"/>
      <c r="L467" s="406"/>
      <c r="M467" s="406"/>
      <c r="N467" s="406"/>
      <c r="O467" s="406"/>
      <c r="P467" s="406"/>
      <c r="Q467" s="406"/>
      <c r="R467" s="406"/>
      <c r="S467" s="406"/>
      <c r="T467" s="406"/>
      <c r="U467" s="406"/>
      <c r="V467" s="406"/>
      <c r="W467" s="406"/>
      <c r="X467" s="406"/>
      <c r="Y467" s="406"/>
      <c r="Z467" s="406"/>
    </row>
    <row r="468" spans="1:26" ht="19.5" customHeight="1">
      <c r="A468" s="406"/>
      <c r="B468" s="406"/>
      <c r="C468" s="452"/>
      <c r="D468" s="406"/>
      <c r="E468" s="406"/>
      <c r="F468" s="406"/>
      <c r="G468" s="406"/>
      <c r="H468" s="406"/>
      <c r="I468" s="406"/>
      <c r="J468" s="406"/>
      <c r="K468" s="406"/>
      <c r="L468" s="406"/>
      <c r="M468" s="406"/>
      <c r="N468" s="406"/>
      <c r="O468" s="406"/>
      <c r="P468" s="406"/>
      <c r="Q468" s="406"/>
      <c r="R468" s="406"/>
      <c r="S468" s="406"/>
      <c r="T468" s="406"/>
      <c r="U468" s="406"/>
      <c r="V468" s="406"/>
      <c r="W468" s="406"/>
      <c r="X468" s="406"/>
      <c r="Y468" s="406"/>
      <c r="Z468" s="406"/>
    </row>
    <row r="469" spans="1:26" ht="19.5" customHeight="1">
      <c r="A469" s="406"/>
      <c r="B469" s="406"/>
      <c r="C469" s="452"/>
      <c r="D469" s="406"/>
      <c r="E469" s="406"/>
      <c r="F469" s="406"/>
      <c r="G469" s="406"/>
      <c r="H469" s="406"/>
      <c r="I469" s="406"/>
      <c r="J469" s="406"/>
      <c r="K469" s="406"/>
      <c r="L469" s="406"/>
      <c r="M469" s="406"/>
      <c r="N469" s="406"/>
      <c r="O469" s="406"/>
      <c r="P469" s="406"/>
      <c r="Q469" s="406"/>
      <c r="R469" s="406"/>
      <c r="S469" s="406"/>
      <c r="T469" s="406"/>
      <c r="U469" s="406"/>
      <c r="V469" s="406"/>
      <c r="W469" s="406"/>
      <c r="X469" s="406"/>
      <c r="Y469" s="406"/>
      <c r="Z469" s="406"/>
    </row>
    <row r="470" spans="1:26" ht="19.5" customHeight="1">
      <c r="A470" s="406"/>
      <c r="B470" s="406"/>
      <c r="C470" s="452"/>
      <c r="D470" s="406"/>
      <c r="E470" s="406"/>
      <c r="F470" s="406"/>
      <c r="G470" s="406"/>
      <c r="H470" s="406"/>
      <c r="I470" s="406"/>
      <c r="J470" s="406"/>
      <c r="K470" s="406"/>
      <c r="L470" s="406"/>
      <c r="M470" s="406"/>
      <c r="N470" s="406"/>
      <c r="O470" s="406"/>
      <c r="P470" s="406"/>
      <c r="Q470" s="406"/>
      <c r="R470" s="406"/>
      <c r="S470" s="406"/>
      <c r="T470" s="406"/>
      <c r="U470" s="406"/>
      <c r="V470" s="406"/>
      <c r="W470" s="406"/>
      <c r="X470" s="406"/>
      <c r="Y470" s="406"/>
      <c r="Z470" s="406"/>
    </row>
    <row r="471" spans="1:26" ht="19.5" customHeight="1">
      <c r="A471" s="406"/>
      <c r="B471" s="406"/>
      <c r="C471" s="452"/>
      <c r="D471" s="406"/>
      <c r="E471" s="406"/>
      <c r="F471" s="406"/>
      <c r="G471" s="406"/>
      <c r="H471" s="406"/>
      <c r="I471" s="406"/>
      <c r="J471" s="406"/>
      <c r="K471" s="406"/>
      <c r="L471" s="406"/>
      <c r="M471" s="406"/>
      <c r="N471" s="406"/>
      <c r="O471" s="406"/>
      <c r="P471" s="406"/>
      <c r="Q471" s="406"/>
      <c r="R471" s="406"/>
      <c r="S471" s="406"/>
      <c r="T471" s="406"/>
      <c r="U471" s="406"/>
      <c r="V471" s="406"/>
      <c r="W471" s="406"/>
      <c r="X471" s="406"/>
      <c r="Y471" s="406"/>
      <c r="Z471" s="406"/>
    </row>
    <row r="472" spans="1:26" ht="19.5" customHeight="1">
      <c r="A472" s="406"/>
      <c r="B472" s="406"/>
      <c r="C472" s="452"/>
      <c r="D472" s="406"/>
      <c r="E472" s="406"/>
      <c r="F472" s="406"/>
      <c r="G472" s="406"/>
      <c r="H472" s="406"/>
      <c r="I472" s="406"/>
      <c r="J472" s="406"/>
      <c r="K472" s="406"/>
      <c r="L472" s="406"/>
      <c r="M472" s="406"/>
      <c r="N472" s="406"/>
      <c r="O472" s="406"/>
      <c r="P472" s="406"/>
      <c r="Q472" s="406"/>
      <c r="R472" s="406"/>
      <c r="S472" s="406"/>
      <c r="T472" s="406"/>
      <c r="U472" s="406"/>
      <c r="V472" s="406"/>
      <c r="W472" s="406"/>
      <c r="X472" s="406"/>
      <c r="Y472" s="406"/>
      <c r="Z472" s="406"/>
    </row>
    <row r="473" spans="1:26" ht="19.5" customHeight="1">
      <c r="A473" s="406"/>
      <c r="B473" s="406"/>
      <c r="C473" s="452"/>
      <c r="D473" s="406"/>
      <c r="E473" s="406"/>
      <c r="F473" s="406"/>
      <c r="G473" s="406"/>
      <c r="H473" s="406"/>
      <c r="I473" s="406"/>
      <c r="J473" s="406"/>
      <c r="K473" s="406"/>
      <c r="L473" s="406"/>
      <c r="M473" s="406"/>
      <c r="N473" s="406"/>
      <c r="O473" s="406"/>
      <c r="P473" s="406"/>
      <c r="Q473" s="406"/>
      <c r="R473" s="406"/>
      <c r="S473" s="406"/>
      <c r="T473" s="406"/>
      <c r="U473" s="406"/>
      <c r="V473" s="406"/>
      <c r="W473" s="406"/>
      <c r="X473" s="406"/>
      <c r="Y473" s="406"/>
      <c r="Z473" s="406"/>
    </row>
    <row r="474" spans="1:26" ht="19.5" customHeight="1">
      <c r="A474" s="406"/>
      <c r="B474" s="406"/>
      <c r="C474" s="452"/>
      <c r="D474" s="406"/>
      <c r="E474" s="406"/>
      <c r="F474" s="406"/>
      <c r="G474" s="406"/>
      <c r="H474" s="406"/>
      <c r="I474" s="406"/>
      <c r="J474" s="406"/>
      <c r="K474" s="406"/>
      <c r="L474" s="406"/>
      <c r="M474" s="406"/>
      <c r="N474" s="406"/>
      <c r="O474" s="406"/>
      <c r="P474" s="406"/>
      <c r="Q474" s="406"/>
      <c r="R474" s="406"/>
      <c r="S474" s="406"/>
      <c r="T474" s="406"/>
      <c r="U474" s="406"/>
      <c r="V474" s="406"/>
      <c r="W474" s="406"/>
      <c r="X474" s="406"/>
      <c r="Y474" s="406"/>
      <c r="Z474" s="406"/>
    </row>
    <row r="475" spans="1:26" ht="19.5" customHeight="1">
      <c r="A475" s="406"/>
      <c r="B475" s="406"/>
      <c r="C475" s="452"/>
      <c r="D475" s="406"/>
      <c r="E475" s="406"/>
      <c r="F475" s="406"/>
      <c r="G475" s="406"/>
      <c r="H475" s="406"/>
      <c r="I475" s="406"/>
      <c r="J475" s="406"/>
      <c r="K475" s="406"/>
      <c r="L475" s="406"/>
      <c r="M475" s="406"/>
      <c r="N475" s="406"/>
      <c r="O475" s="406"/>
      <c r="P475" s="406"/>
      <c r="Q475" s="406"/>
      <c r="R475" s="406"/>
      <c r="S475" s="406"/>
      <c r="T475" s="406"/>
      <c r="U475" s="406"/>
      <c r="V475" s="406"/>
      <c r="W475" s="406"/>
      <c r="X475" s="406"/>
      <c r="Y475" s="406"/>
      <c r="Z475" s="406"/>
    </row>
    <row r="476" spans="1:26" ht="19.5" customHeight="1">
      <c r="A476" s="406"/>
      <c r="B476" s="406"/>
      <c r="C476" s="452"/>
      <c r="D476" s="406"/>
      <c r="E476" s="406"/>
      <c r="F476" s="406"/>
      <c r="G476" s="406"/>
      <c r="H476" s="406"/>
      <c r="I476" s="406"/>
      <c r="J476" s="406"/>
      <c r="K476" s="406"/>
      <c r="L476" s="406"/>
      <c r="M476" s="406"/>
      <c r="N476" s="406"/>
      <c r="O476" s="406"/>
      <c r="P476" s="406"/>
      <c r="Q476" s="406"/>
      <c r="R476" s="406"/>
      <c r="S476" s="406"/>
      <c r="T476" s="406"/>
      <c r="U476" s="406"/>
      <c r="V476" s="406"/>
      <c r="W476" s="406"/>
      <c r="X476" s="406"/>
      <c r="Y476" s="406"/>
      <c r="Z476" s="406"/>
    </row>
    <row r="477" spans="1:26" ht="19.5" customHeight="1">
      <c r="A477" s="406"/>
      <c r="B477" s="406"/>
      <c r="C477" s="452"/>
      <c r="D477" s="406"/>
      <c r="E477" s="406"/>
      <c r="F477" s="406"/>
      <c r="G477" s="406"/>
      <c r="H477" s="406"/>
      <c r="I477" s="406"/>
      <c r="J477" s="406"/>
      <c r="K477" s="406"/>
      <c r="L477" s="406"/>
      <c r="M477" s="406"/>
      <c r="N477" s="406"/>
      <c r="O477" s="406"/>
      <c r="P477" s="406"/>
      <c r="Q477" s="406"/>
      <c r="R477" s="406"/>
      <c r="S477" s="406"/>
      <c r="T477" s="406"/>
      <c r="U477" s="406"/>
      <c r="V477" s="406"/>
      <c r="W477" s="406"/>
      <c r="X477" s="406"/>
      <c r="Y477" s="406"/>
      <c r="Z477" s="406"/>
    </row>
    <row r="478" spans="1:26" ht="19.5" customHeight="1">
      <c r="A478" s="406"/>
      <c r="B478" s="406"/>
      <c r="C478" s="452"/>
      <c r="D478" s="406"/>
      <c r="E478" s="406"/>
      <c r="F478" s="406"/>
      <c r="G478" s="406"/>
      <c r="H478" s="406"/>
      <c r="I478" s="406"/>
      <c r="J478" s="406"/>
      <c r="K478" s="406"/>
      <c r="L478" s="406"/>
      <c r="M478" s="406"/>
      <c r="N478" s="406"/>
      <c r="O478" s="406"/>
      <c r="P478" s="406"/>
      <c r="Q478" s="406"/>
      <c r="R478" s="406"/>
      <c r="S478" s="406"/>
      <c r="T478" s="406"/>
      <c r="U478" s="406"/>
      <c r="V478" s="406"/>
      <c r="W478" s="406"/>
      <c r="X478" s="406"/>
      <c r="Y478" s="406"/>
      <c r="Z478" s="406"/>
    </row>
    <row r="479" spans="1:26" ht="19.5" customHeight="1">
      <c r="A479" s="406"/>
      <c r="B479" s="406"/>
      <c r="C479" s="452"/>
      <c r="D479" s="406"/>
      <c r="E479" s="406"/>
      <c r="F479" s="406"/>
      <c r="G479" s="406"/>
      <c r="H479" s="406"/>
      <c r="I479" s="406"/>
      <c r="J479" s="406"/>
      <c r="K479" s="406"/>
      <c r="L479" s="406"/>
      <c r="M479" s="406"/>
      <c r="N479" s="406"/>
      <c r="O479" s="406"/>
      <c r="P479" s="406"/>
      <c r="Q479" s="406"/>
      <c r="R479" s="406"/>
      <c r="S479" s="406"/>
      <c r="T479" s="406"/>
      <c r="U479" s="406"/>
      <c r="V479" s="406"/>
      <c r="W479" s="406"/>
      <c r="X479" s="406"/>
      <c r="Y479" s="406"/>
      <c r="Z479" s="406"/>
    </row>
    <row r="480" spans="1:26" ht="19.5" customHeight="1">
      <c r="A480" s="406"/>
      <c r="B480" s="406"/>
      <c r="C480" s="452"/>
      <c r="D480" s="406"/>
      <c r="E480" s="406"/>
      <c r="F480" s="406"/>
      <c r="G480" s="406"/>
      <c r="H480" s="406"/>
      <c r="I480" s="406"/>
      <c r="J480" s="406"/>
      <c r="K480" s="406"/>
      <c r="L480" s="406"/>
      <c r="M480" s="406"/>
      <c r="N480" s="406"/>
      <c r="O480" s="406"/>
      <c r="P480" s="406"/>
      <c r="Q480" s="406"/>
      <c r="R480" s="406"/>
      <c r="S480" s="406"/>
      <c r="T480" s="406"/>
      <c r="U480" s="406"/>
      <c r="V480" s="406"/>
      <c r="W480" s="406"/>
      <c r="X480" s="406"/>
      <c r="Y480" s="406"/>
      <c r="Z480" s="406"/>
    </row>
    <row r="481" spans="1:26" ht="19.5" customHeight="1">
      <c r="A481" s="406"/>
      <c r="B481" s="406"/>
      <c r="C481" s="452"/>
      <c r="D481" s="406"/>
      <c r="E481" s="406"/>
      <c r="F481" s="406"/>
      <c r="G481" s="406"/>
      <c r="H481" s="406"/>
      <c r="I481" s="406"/>
      <c r="J481" s="406"/>
      <c r="K481" s="406"/>
      <c r="L481" s="406"/>
      <c r="M481" s="406"/>
      <c r="N481" s="406"/>
      <c r="O481" s="406"/>
      <c r="P481" s="406"/>
      <c r="Q481" s="406"/>
      <c r="R481" s="406"/>
      <c r="S481" s="406"/>
      <c r="T481" s="406"/>
      <c r="U481" s="406"/>
      <c r="V481" s="406"/>
      <c r="W481" s="406"/>
      <c r="X481" s="406"/>
      <c r="Y481" s="406"/>
      <c r="Z481" s="406"/>
    </row>
    <row r="482" spans="1:26" ht="19.5" customHeight="1">
      <c r="A482" s="406"/>
      <c r="B482" s="406"/>
      <c r="C482" s="452"/>
      <c r="D482" s="406"/>
      <c r="E482" s="406"/>
      <c r="F482" s="406"/>
      <c r="G482" s="406"/>
      <c r="H482" s="406"/>
      <c r="I482" s="406"/>
      <c r="J482" s="406"/>
      <c r="K482" s="406"/>
      <c r="L482" s="406"/>
      <c r="M482" s="406"/>
      <c r="N482" s="406"/>
      <c r="O482" s="406"/>
      <c r="P482" s="406"/>
      <c r="Q482" s="406"/>
      <c r="R482" s="406"/>
      <c r="S482" s="406"/>
      <c r="T482" s="406"/>
      <c r="U482" s="406"/>
      <c r="V482" s="406"/>
      <c r="W482" s="406"/>
      <c r="X482" s="406"/>
      <c r="Y482" s="406"/>
      <c r="Z482" s="406"/>
    </row>
    <row r="483" spans="1:26" ht="19.5" customHeight="1">
      <c r="A483" s="406"/>
      <c r="B483" s="406"/>
      <c r="C483" s="452"/>
      <c r="D483" s="406"/>
      <c r="E483" s="406"/>
      <c r="F483" s="406"/>
      <c r="G483" s="406"/>
      <c r="H483" s="406"/>
      <c r="I483" s="406"/>
      <c r="J483" s="406"/>
      <c r="K483" s="406"/>
      <c r="L483" s="406"/>
      <c r="M483" s="406"/>
      <c r="N483" s="406"/>
      <c r="O483" s="406"/>
      <c r="P483" s="406"/>
      <c r="Q483" s="406"/>
      <c r="R483" s="406"/>
      <c r="S483" s="406"/>
      <c r="T483" s="406"/>
      <c r="U483" s="406"/>
      <c r="V483" s="406"/>
      <c r="W483" s="406"/>
      <c r="X483" s="406"/>
      <c r="Y483" s="406"/>
      <c r="Z483" s="406"/>
    </row>
    <row r="484" spans="1:26" ht="19.5" customHeight="1">
      <c r="A484" s="406"/>
      <c r="B484" s="406"/>
      <c r="C484" s="452"/>
      <c r="D484" s="406"/>
      <c r="E484" s="406"/>
      <c r="F484" s="406"/>
      <c r="G484" s="406"/>
      <c r="H484" s="406"/>
      <c r="I484" s="406"/>
      <c r="J484" s="406"/>
      <c r="K484" s="406"/>
      <c r="L484" s="406"/>
      <c r="M484" s="406"/>
      <c r="N484" s="406"/>
      <c r="O484" s="406"/>
      <c r="P484" s="406"/>
      <c r="Q484" s="406"/>
      <c r="R484" s="406"/>
      <c r="S484" s="406"/>
      <c r="T484" s="406"/>
      <c r="U484" s="406"/>
      <c r="V484" s="406"/>
      <c r="W484" s="406"/>
      <c r="X484" s="406"/>
      <c r="Y484" s="406"/>
      <c r="Z484" s="406"/>
    </row>
    <row r="485" spans="1:26" ht="19.5" customHeight="1">
      <c r="A485" s="406"/>
      <c r="B485" s="406"/>
      <c r="C485" s="452"/>
      <c r="D485" s="406"/>
      <c r="E485" s="406"/>
      <c r="F485" s="406"/>
      <c r="G485" s="406"/>
      <c r="H485" s="406"/>
      <c r="I485" s="406"/>
      <c r="J485" s="406"/>
      <c r="K485" s="406"/>
      <c r="L485" s="406"/>
      <c r="M485" s="406"/>
      <c r="N485" s="406"/>
      <c r="O485" s="406"/>
      <c r="P485" s="406"/>
      <c r="Q485" s="406"/>
      <c r="R485" s="406"/>
      <c r="S485" s="406"/>
      <c r="T485" s="406"/>
      <c r="U485" s="406"/>
      <c r="V485" s="406"/>
      <c r="W485" s="406"/>
      <c r="X485" s="406"/>
      <c r="Y485" s="406"/>
      <c r="Z485" s="406"/>
    </row>
    <row r="486" spans="1:26" ht="19.5" customHeight="1">
      <c r="A486" s="406"/>
      <c r="B486" s="406"/>
      <c r="C486" s="452"/>
      <c r="D486" s="406"/>
      <c r="E486" s="406"/>
      <c r="F486" s="406"/>
      <c r="G486" s="406"/>
      <c r="H486" s="406"/>
      <c r="I486" s="406"/>
      <c r="J486" s="406"/>
      <c r="K486" s="406"/>
      <c r="L486" s="406"/>
      <c r="M486" s="406"/>
      <c r="N486" s="406"/>
      <c r="O486" s="406"/>
      <c r="P486" s="406"/>
      <c r="Q486" s="406"/>
      <c r="R486" s="406"/>
      <c r="S486" s="406"/>
      <c r="T486" s="406"/>
      <c r="U486" s="406"/>
      <c r="V486" s="406"/>
      <c r="W486" s="406"/>
      <c r="X486" s="406"/>
      <c r="Y486" s="406"/>
      <c r="Z486" s="406"/>
    </row>
    <row r="487" spans="1:26" ht="19.5" customHeight="1">
      <c r="A487" s="406"/>
      <c r="B487" s="406"/>
      <c r="C487" s="452"/>
      <c r="D487" s="406"/>
      <c r="E487" s="406"/>
      <c r="F487" s="406"/>
      <c r="G487" s="406"/>
      <c r="H487" s="406"/>
      <c r="I487" s="406"/>
      <c r="J487" s="406"/>
      <c r="K487" s="406"/>
      <c r="L487" s="406"/>
      <c r="M487" s="406"/>
      <c r="N487" s="406"/>
      <c r="O487" s="406"/>
      <c r="P487" s="406"/>
      <c r="Q487" s="406"/>
      <c r="R487" s="406"/>
      <c r="S487" s="406"/>
      <c r="T487" s="406"/>
      <c r="U487" s="406"/>
      <c r="V487" s="406"/>
      <c r="W487" s="406"/>
      <c r="X487" s="406"/>
      <c r="Y487" s="406"/>
      <c r="Z487" s="406"/>
    </row>
    <row r="488" spans="1:26" ht="19.5" customHeight="1">
      <c r="A488" s="406"/>
      <c r="B488" s="406"/>
      <c r="C488" s="452"/>
      <c r="D488" s="406"/>
      <c r="E488" s="406"/>
      <c r="F488" s="406"/>
      <c r="G488" s="406"/>
      <c r="H488" s="406"/>
      <c r="I488" s="406"/>
      <c r="J488" s="406"/>
      <c r="K488" s="406"/>
      <c r="L488" s="406"/>
      <c r="M488" s="406"/>
      <c r="N488" s="406"/>
      <c r="O488" s="406"/>
      <c r="P488" s="406"/>
      <c r="Q488" s="406"/>
      <c r="R488" s="406"/>
      <c r="S488" s="406"/>
      <c r="T488" s="406"/>
      <c r="U488" s="406"/>
      <c r="V488" s="406"/>
      <c r="W488" s="406"/>
      <c r="X488" s="406"/>
      <c r="Y488" s="406"/>
      <c r="Z488" s="406"/>
    </row>
    <row r="489" spans="1:26" ht="19.5" customHeight="1">
      <c r="A489" s="406"/>
      <c r="B489" s="406"/>
      <c r="C489" s="452"/>
      <c r="D489" s="406"/>
      <c r="E489" s="406"/>
      <c r="F489" s="406"/>
      <c r="G489" s="406"/>
      <c r="H489" s="406"/>
      <c r="I489" s="406"/>
      <c r="J489" s="406"/>
      <c r="K489" s="406"/>
      <c r="L489" s="406"/>
      <c r="M489" s="406"/>
      <c r="N489" s="406"/>
      <c r="O489" s="406"/>
      <c r="P489" s="406"/>
      <c r="Q489" s="406"/>
      <c r="R489" s="406"/>
      <c r="S489" s="406"/>
      <c r="T489" s="406"/>
      <c r="U489" s="406"/>
      <c r="V489" s="406"/>
      <c r="W489" s="406"/>
      <c r="X489" s="406"/>
      <c r="Y489" s="406"/>
      <c r="Z489" s="406"/>
    </row>
    <row r="490" spans="1:26" ht="19.5" customHeight="1">
      <c r="A490" s="406"/>
      <c r="B490" s="406"/>
      <c r="C490" s="452"/>
      <c r="D490" s="406"/>
      <c r="E490" s="406"/>
      <c r="F490" s="406"/>
      <c r="G490" s="406"/>
      <c r="H490" s="406"/>
      <c r="I490" s="406"/>
      <c r="J490" s="406"/>
      <c r="K490" s="406"/>
      <c r="L490" s="406"/>
      <c r="M490" s="406"/>
      <c r="N490" s="406"/>
      <c r="O490" s="406"/>
      <c r="P490" s="406"/>
      <c r="Q490" s="406"/>
      <c r="R490" s="406"/>
      <c r="S490" s="406"/>
      <c r="T490" s="406"/>
      <c r="U490" s="406"/>
      <c r="V490" s="406"/>
      <c r="W490" s="406"/>
      <c r="X490" s="406"/>
      <c r="Y490" s="406"/>
      <c r="Z490" s="406"/>
    </row>
    <row r="491" spans="1:26" ht="19.5" customHeight="1">
      <c r="A491" s="406"/>
      <c r="B491" s="406"/>
      <c r="C491" s="452"/>
      <c r="D491" s="406"/>
      <c r="E491" s="406"/>
      <c r="F491" s="406"/>
      <c r="G491" s="406"/>
      <c r="H491" s="406"/>
      <c r="I491" s="406"/>
      <c r="J491" s="406"/>
      <c r="K491" s="406"/>
      <c r="L491" s="406"/>
      <c r="M491" s="406"/>
      <c r="N491" s="406"/>
      <c r="O491" s="406"/>
      <c r="P491" s="406"/>
      <c r="Q491" s="406"/>
      <c r="R491" s="406"/>
      <c r="S491" s="406"/>
      <c r="T491" s="406"/>
      <c r="U491" s="406"/>
      <c r="V491" s="406"/>
      <c r="W491" s="406"/>
      <c r="X491" s="406"/>
      <c r="Y491" s="406"/>
      <c r="Z491" s="406"/>
    </row>
    <row r="492" spans="1:26" ht="19.5" customHeight="1">
      <c r="A492" s="406"/>
      <c r="B492" s="406"/>
      <c r="C492" s="452"/>
      <c r="D492" s="406"/>
      <c r="E492" s="406"/>
      <c r="F492" s="406"/>
      <c r="G492" s="406"/>
      <c r="H492" s="406"/>
      <c r="I492" s="406"/>
      <c r="J492" s="406"/>
      <c r="K492" s="406"/>
      <c r="L492" s="406"/>
      <c r="M492" s="406"/>
      <c r="N492" s="406"/>
      <c r="O492" s="406"/>
      <c r="P492" s="406"/>
      <c r="Q492" s="406"/>
      <c r="R492" s="406"/>
      <c r="S492" s="406"/>
      <c r="T492" s="406"/>
      <c r="U492" s="406"/>
      <c r="V492" s="406"/>
      <c r="W492" s="406"/>
      <c r="X492" s="406"/>
      <c r="Y492" s="406"/>
      <c r="Z492" s="406"/>
    </row>
    <row r="493" spans="1:26" ht="19.5" customHeight="1">
      <c r="A493" s="406"/>
      <c r="B493" s="406"/>
      <c r="C493" s="452"/>
      <c r="D493" s="406"/>
      <c r="E493" s="406"/>
      <c r="F493" s="406"/>
      <c r="G493" s="406"/>
      <c r="H493" s="406"/>
      <c r="I493" s="406"/>
      <c r="J493" s="406"/>
      <c r="K493" s="406"/>
      <c r="L493" s="406"/>
      <c r="M493" s="406"/>
      <c r="N493" s="406"/>
      <c r="O493" s="406"/>
      <c r="P493" s="406"/>
      <c r="Q493" s="406"/>
      <c r="R493" s="406"/>
      <c r="S493" s="406"/>
      <c r="T493" s="406"/>
      <c r="U493" s="406"/>
      <c r="V493" s="406"/>
      <c r="W493" s="406"/>
      <c r="X493" s="406"/>
      <c r="Y493" s="406"/>
      <c r="Z493" s="406"/>
    </row>
    <row r="494" spans="1:26" ht="19.5" customHeight="1">
      <c r="A494" s="406"/>
      <c r="B494" s="406"/>
      <c r="C494" s="452"/>
      <c r="D494" s="406"/>
      <c r="E494" s="406"/>
      <c r="F494" s="406"/>
      <c r="G494" s="406"/>
      <c r="H494" s="406"/>
      <c r="I494" s="406"/>
      <c r="J494" s="406"/>
      <c r="K494" s="406"/>
      <c r="L494" s="406"/>
      <c r="M494" s="406"/>
      <c r="N494" s="406"/>
      <c r="O494" s="406"/>
      <c r="P494" s="406"/>
      <c r="Q494" s="406"/>
      <c r="R494" s="406"/>
      <c r="S494" s="406"/>
      <c r="T494" s="406"/>
      <c r="U494" s="406"/>
      <c r="V494" s="406"/>
      <c r="W494" s="406"/>
      <c r="X494" s="406"/>
      <c r="Y494" s="406"/>
      <c r="Z494" s="406"/>
    </row>
    <row r="495" spans="1:26" ht="19.5" customHeight="1">
      <c r="A495" s="406"/>
      <c r="B495" s="406"/>
      <c r="C495" s="452"/>
      <c r="D495" s="406"/>
      <c r="E495" s="406"/>
      <c r="F495" s="406"/>
      <c r="G495" s="406"/>
      <c r="H495" s="406"/>
      <c r="I495" s="406"/>
      <c r="J495" s="406"/>
      <c r="K495" s="406"/>
      <c r="L495" s="406"/>
      <c r="M495" s="406"/>
      <c r="N495" s="406"/>
      <c r="O495" s="406"/>
      <c r="P495" s="406"/>
      <c r="Q495" s="406"/>
      <c r="R495" s="406"/>
      <c r="S495" s="406"/>
      <c r="T495" s="406"/>
      <c r="U495" s="406"/>
      <c r="V495" s="406"/>
      <c r="W495" s="406"/>
      <c r="X495" s="406"/>
      <c r="Y495" s="406"/>
      <c r="Z495" s="406"/>
    </row>
    <row r="496" spans="1:26" ht="19.5" customHeight="1">
      <c r="A496" s="406"/>
      <c r="B496" s="406"/>
      <c r="C496" s="452"/>
      <c r="D496" s="406"/>
      <c r="E496" s="406"/>
      <c r="F496" s="406"/>
      <c r="G496" s="406"/>
      <c r="H496" s="406"/>
      <c r="I496" s="406"/>
      <c r="J496" s="406"/>
      <c r="K496" s="406"/>
      <c r="L496" s="406"/>
      <c r="M496" s="406"/>
      <c r="N496" s="406"/>
      <c r="O496" s="406"/>
      <c r="P496" s="406"/>
      <c r="Q496" s="406"/>
      <c r="R496" s="406"/>
      <c r="S496" s="406"/>
      <c r="T496" s="406"/>
      <c r="U496" s="406"/>
      <c r="V496" s="406"/>
      <c r="W496" s="406"/>
      <c r="X496" s="406"/>
      <c r="Y496" s="406"/>
      <c r="Z496" s="406"/>
    </row>
    <row r="497" spans="1:26" ht="19.5" customHeight="1">
      <c r="A497" s="406"/>
      <c r="B497" s="406"/>
      <c r="C497" s="452"/>
      <c r="D497" s="406"/>
      <c r="E497" s="406"/>
      <c r="F497" s="406"/>
      <c r="G497" s="406"/>
      <c r="H497" s="406"/>
      <c r="I497" s="406"/>
      <c r="J497" s="406"/>
      <c r="K497" s="406"/>
      <c r="L497" s="406"/>
      <c r="M497" s="406"/>
      <c r="N497" s="406"/>
      <c r="O497" s="406"/>
      <c r="P497" s="406"/>
      <c r="Q497" s="406"/>
      <c r="R497" s="406"/>
      <c r="S497" s="406"/>
      <c r="T497" s="406"/>
      <c r="U497" s="406"/>
      <c r="V497" s="406"/>
      <c r="W497" s="406"/>
      <c r="X497" s="406"/>
      <c r="Y497" s="406"/>
      <c r="Z497" s="406"/>
    </row>
    <row r="498" spans="1:26" ht="19.5" customHeight="1">
      <c r="A498" s="406"/>
      <c r="B498" s="406"/>
      <c r="C498" s="452"/>
      <c r="D498" s="406"/>
      <c r="E498" s="406"/>
      <c r="F498" s="406"/>
      <c r="G498" s="406"/>
      <c r="H498" s="406"/>
      <c r="I498" s="406"/>
      <c r="J498" s="406"/>
      <c r="K498" s="406"/>
      <c r="L498" s="406"/>
      <c r="M498" s="406"/>
      <c r="N498" s="406"/>
      <c r="O498" s="406"/>
      <c r="P498" s="406"/>
      <c r="Q498" s="406"/>
      <c r="R498" s="406"/>
      <c r="S498" s="406"/>
      <c r="T498" s="406"/>
      <c r="U498" s="406"/>
      <c r="V498" s="406"/>
      <c r="W498" s="406"/>
      <c r="X498" s="406"/>
      <c r="Y498" s="406"/>
      <c r="Z498" s="406"/>
    </row>
    <row r="499" spans="1:26" ht="19.5" customHeight="1">
      <c r="A499" s="406"/>
      <c r="B499" s="406"/>
      <c r="C499" s="452"/>
      <c r="D499" s="406"/>
      <c r="E499" s="406"/>
      <c r="F499" s="406"/>
      <c r="G499" s="406"/>
      <c r="H499" s="406"/>
      <c r="I499" s="406"/>
      <c r="J499" s="406"/>
      <c r="K499" s="406"/>
      <c r="L499" s="406"/>
      <c r="M499" s="406"/>
      <c r="N499" s="406"/>
      <c r="O499" s="406"/>
      <c r="P499" s="406"/>
      <c r="Q499" s="406"/>
      <c r="R499" s="406"/>
      <c r="S499" s="406"/>
      <c r="T499" s="406"/>
      <c r="U499" s="406"/>
      <c r="V499" s="406"/>
      <c r="W499" s="406"/>
      <c r="X499" s="406"/>
      <c r="Y499" s="406"/>
      <c r="Z499" s="406"/>
    </row>
    <row r="500" spans="1:26" ht="19.5" customHeight="1">
      <c r="A500" s="406"/>
      <c r="B500" s="406"/>
      <c r="C500" s="452"/>
      <c r="D500" s="406"/>
      <c r="E500" s="406"/>
      <c r="F500" s="406"/>
      <c r="G500" s="406"/>
      <c r="H500" s="406"/>
      <c r="I500" s="406"/>
      <c r="J500" s="406"/>
      <c r="K500" s="406"/>
      <c r="L500" s="406"/>
      <c r="M500" s="406"/>
      <c r="N500" s="406"/>
      <c r="O500" s="406"/>
      <c r="P500" s="406"/>
      <c r="Q500" s="406"/>
      <c r="R500" s="406"/>
      <c r="S500" s="406"/>
      <c r="T500" s="406"/>
      <c r="U500" s="406"/>
      <c r="V500" s="406"/>
      <c r="W500" s="406"/>
      <c r="X500" s="406"/>
      <c r="Y500" s="406"/>
      <c r="Z500" s="406"/>
    </row>
    <row r="501" spans="1:26" ht="19.5" customHeight="1">
      <c r="A501" s="406"/>
      <c r="B501" s="406"/>
      <c r="C501" s="452"/>
      <c r="D501" s="406"/>
      <c r="E501" s="406"/>
      <c r="F501" s="406"/>
      <c r="G501" s="406"/>
      <c r="H501" s="406"/>
      <c r="I501" s="406"/>
      <c r="J501" s="406"/>
      <c r="K501" s="406"/>
      <c r="L501" s="406"/>
      <c r="M501" s="406"/>
      <c r="N501" s="406"/>
      <c r="O501" s="406"/>
      <c r="P501" s="406"/>
      <c r="Q501" s="406"/>
      <c r="R501" s="406"/>
      <c r="S501" s="406"/>
      <c r="T501" s="406"/>
      <c r="U501" s="406"/>
      <c r="V501" s="406"/>
      <c r="W501" s="406"/>
      <c r="X501" s="406"/>
      <c r="Y501" s="406"/>
      <c r="Z501" s="406"/>
    </row>
    <row r="502" spans="1:26" ht="19.5" customHeight="1">
      <c r="A502" s="406"/>
      <c r="B502" s="406"/>
      <c r="C502" s="452"/>
      <c r="D502" s="406"/>
      <c r="E502" s="406"/>
      <c r="F502" s="406"/>
      <c r="G502" s="406"/>
      <c r="H502" s="406"/>
      <c r="I502" s="406"/>
      <c r="J502" s="406"/>
      <c r="K502" s="406"/>
      <c r="L502" s="406"/>
      <c r="M502" s="406"/>
      <c r="N502" s="406"/>
      <c r="O502" s="406"/>
      <c r="P502" s="406"/>
      <c r="Q502" s="406"/>
      <c r="R502" s="406"/>
      <c r="S502" s="406"/>
      <c r="T502" s="406"/>
      <c r="U502" s="406"/>
      <c r="V502" s="406"/>
      <c r="W502" s="406"/>
      <c r="X502" s="406"/>
      <c r="Y502" s="406"/>
      <c r="Z502" s="406"/>
    </row>
    <row r="503" spans="1:26" ht="19.5" customHeight="1">
      <c r="A503" s="406"/>
      <c r="B503" s="406"/>
      <c r="C503" s="452"/>
      <c r="D503" s="406"/>
      <c r="E503" s="406"/>
      <c r="F503" s="406"/>
      <c r="G503" s="406"/>
      <c r="H503" s="406"/>
      <c r="I503" s="406"/>
      <c r="J503" s="406"/>
      <c r="K503" s="406"/>
      <c r="L503" s="406"/>
      <c r="M503" s="406"/>
      <c r="N503" s="406"/>
      <c r="O503" s="406"/>
      <c r="P503" s="406"/>
      <c r="Q503" s="406"/>
      <c r="R503" s="406"/>
      <c r="S503" s="406"/>
      <c r="T503" s="406"/>
      <c r="U503" s="406"/>
      <c r="V503" s="406"/>
      <c r="W503" s="406"/>
      <c r="X503" s="406"/>
      <c r="Y503" s="406"/>
      <c r="Z503" s="406"/>
    </row>
    <row r="504" spans="1:26" ht="19.5" customHeight="1">
      <c r="A504" s="406"/>
      <c r="B504" s="406"/>
      <c r="C504" s="452"/>
      <c r="D504" s="406"/>
      <c r="E504" s="406"/>
      <c r="F504" s="406"/>
      <c r="G504" s="406"/>
      <c r="H504" s="406"/>
      <c r="I504" s="406"/>
      <c r="J504" s="406"/>
      <c r="K504" s="406"/>
      <c r="L504" s="406"/>
      <c r="M504" s="406"/>
      <c r="N504" s="406"/>
      <c r="O504" s="406"/>
      <c r="P504" s="406"/>
      <c r="Q504" s="406"/>
      <c r="R504" s="406"/>
      <c r="S504" s="406"/>
      <c r="T504" s="406"/>
      <c r="U504" s="406"/>
      <c r="V504" s="406"/>
      <c r="W504" s="406"/>
      <c r="X504" s="406"/>
      <c r="Y504" s="406"/>
      <c r="Z504" s="406"/>
    </row>
    <row r="505" spans="1:26" ht="19.5" customHeight="1">
      <c r="A505" s="406"/>
      <c r="B505" s="406"/>
      <c r="C505" s="452"/>
      <c r="D505" s="406"/>
      <c r="E505" s="406"/>
      <c r="F505" s="406"/>
      <c r="G505" s="406"/>
      <c r="H505" s="406"/>
      <c r="I505" s="406"/>
      <c r="J505" s="406"/>
      <c r="K505" s="406"/>
      <c r="L505" s="406"/>
      <c r="M505" s="406"/>
      <c r="N505" s="406"/>
      <c r="O505" s="406"/>
      <c r="P505" s="406"/>
      <c r="Q505" s="406"/>
      <c r="R505" s="406"/>
      <c r="S505" s="406"/>
      <c r="T505" s="406"/>
      <c r="U505" s="406"/>
      <c r="V505" s="406"/>
      <c r="W505" s="406"/>
      <c r="X505" s="406"/>
      <c r="Y505" s="406"/>
      <c r="Z505" s="406"/>
    </row>
    <row r="506" spans="1:26" ht="19.5" customHeight="1">
      <c r="A506" s="406"/>
      <c r="B506" s="406"/>
      <c r="C506" s="452"/>
      <c r="D506" s="406"/>
      <c r="E506" s="406"/>
      <c r="F506" s="406"/>
      <c r="G506" s="406"/>
      <c r="H506" s="406"/>
      <c r="I506" s="406"/>
      <c r="J506" s="406"/>
      <c r="K506" s="406"/>
      <c r="L506" s="406"/>
      <c r="M506" s="406"/>
      <c r="N506" s="406"/>
      <c r="O506" s="406"/>
      <c r="P506" s="406"/>
      <c r="Q506" s="406"/>
      <c r="R506" s="406"/>
      <c r="S506" s="406"/>
      <c r="T506" s="406"/>
      <c r="U506" s="406"/>
      <c r="V506" s="406"/>
      <c r="W506" s="406"/>
      <c r="X506" s="406"/>
      <c r="Y506" s="406"/>
      <c r="Z506" s="406"/>
    </row>
    <row r="507" spans="1:26" ht="19.5" customHeight="1">
      <c r="A507" s="406"/>
      <c r="B507" s="406"/>
      <c r="C507" s="452"/>
      <c r="D507" s="406"/>
      <c r="E507" s="406"/>
      <c r="F507" s="406"/>
      <c r="G507" s="406"/>
      <c r="H507" s="406"/>
      <c r="I507" s="406"/>
      <c r="J507" s="406"/>
      <c r="K507" s="406"/>
      <c r="L507" s="406"/>
      <c r="M507" s="406"/>
      <c r="N507" s="406"/>
      <c r="O507" s="406"/>
      <c r="P507" s="406"/>
      <c r="Q507" s="406"/>
      <c r="R507" s="406"/>
      <c r="S507" s="406"/>
      <c r="T507" s="406"/>
      <c r="U507" s="406"/>
      <c r="V507" s="406"/>
      <c r="W507" s="406"/>
      <c r="X507" s="406"/>
      <c r="Y507" s="406"/>
      <c r="Z507" s="406"/>
    </row>
    <row r="508" spans="1:26" ht="19.5" customHeight="1">
      <c r="A508" s="406"/>
      <c r="B508" s="406"/>
      <c r="C508" s="452"/>
      <c r="D508" s="406"/>
      <c r="E508" s="406"/>
      <c r="F508" s="406"/>
      <c r="G508" s="406"/>
      <c r="H508" s="406"/>
      <c r="I508" s="406"/>
      <c r="J508" s="406"/>
      <c r="K508" s="406"/>
      <c r="L508" s="406"/>
      <c r="M508" s="406"/>
      <c r="N508" s="406"/>
      <c r="O508" s="406"/>
      <c r="P508" s="406"/>
      <c r="Q508" s="406"/>
      <c r="R508" s="406"/>
      <c r="S508" s="406"/>
      <c r="T508" s="406"/>
      <c r="U508" s="406"/>
      <c r="V508" s="406"/>
      <c r="W508" s="406"/>
      <c r="X508" s="406"/>
      <c r="Y508" s="406"/>
      <c r="Z508" s="406"/>
    </row>
    <row r="509" spans="1:26" ht="19.5" customHeight="1">
      <c r="A509" s="406"/>
      <c r="B509" s="406"/>
      <c r="C509" s="452"/>
      <c r="D509" s="406"/>
      <c r="E509" s="406"/>
      <c r="F509" s="406"/>
      <c r="G509" s="406"/>
      <c r="H509" s="406"/>
      <c r="I509" s="406"/>
      <c r="J509" s="406"/>
      <c r="K509" s="406"/>
      <c r="L509" s="406"/>
      <c r="M509" s="406"/>
      <c r="N509" s="406"/>
      <c r="O509" s="406"/>
      <c r="P509" s="406"/>
      <c r="Q509" s="406"/>
      <c r="R509" s="406"/>
      <c r="S509" s="406"/>
      <c r="T509" s="406"/>
      <c r="U509" s="406"/>
      <c r="V509" s="406"/>
      <c r="W509" s="406"/>
      <c r="X509" s="406"/>
      <c r="Y509" s="406"/>
      <c r="Z509" s="406"/>
    </row>
    <row r="510" spans="1:26" ht="19.5" customHeight="1">
      <c r="A510" s="406"/>
      <c r="B510" s="406"/>
      <c r="C510" s="452"/>
      <c r="D510" s="406"/>
      <c r="E510" s="406"/>
      <c r="F510" s="406"/>
      <c r="G510" s="406"/>
      <c r="H510" s="406"/>
      <c r="I510" s="406"/>
      <c r="J510" s="406"/>
      <c r="K510" s="406"/>
      <c r="L510" s="406"/>
      <c r="M510" s="406"/>
      <c r="N510" s="406"/>
      <c r="O510" s="406"/>
      <c r="P510" s="406"/>
      <c r="Q510" s="406"/>
      <c r="R510" s="406"/>
      <c r="S510" s="406"/>
      <c r="T510" s="406"/>
      <c r="U510" s="406"/>
      <c r="V510" s="406"/>
      <c r="W510" s="406"/>
      <c r="X510" s="406"/>
      <c r="Y510" s="406"/>
      <c r="Z510" s="406"/>
    </row>
    <row r="511" spans="1:26" ht="19.5" customHeight="1">
      <c r="A511" s="406"/>
      <c r="B511" s="406"/>
      <c r="C511" s="452"/>
      <c r="D511" s="406"/>
      <c r="E511" s="406"/>
      <c r="F511" s="406"/>
      <c r="G511" s="406"/>
      <c r="H511" s="406"/>
      <c r="I511" s="406"/>
      <c r="J511" s="406"/>
      <c r="K511" s="406"/>
      <c r="L511" s="406"/>
      <c r="M511" s="406"/>
      <c r="N511" s="406"/>
      <c r="O511" s="406"/>
      <c r="P511" s="406"/>
      <c r="Q511" s="406"/>
      <c r="R511" s="406"/>
      <c r="S511" s="406"/>
      <c r="T511" s="406"/>
      <c r="U511" s="406"/>
      <c r="V511" s="406"/>
      <c r="W511" s="406"/>
      <c r="X511" s="406"/>
      <c r="Y511" s="406"/>
      <c r="Z511" s="406"/>
    </row>
    <row r="512" spans="1:26" ht="19.5" customHeight="1">
      <c r="A512" s="406"/>
      <c r="B512" s="406"/>
      <c r="C512" s="452"/>
      <c r="D512" s="406"/>
      <c r="E512" s="406"/>
      <c r="F512" s="406"/>
      <c r="G512" s="406"/>
      <c r="H512" s="406"/>
      <c r="I512" s="406"/>
      <c r="J512" s="406"/>
      <c r="K512" s="406"/>
      <c r="L512" s="406"/>
      <c r="M512" s="406"/>
      <c r="N512" s="406"/>
      <c r="O512" s="406"/>
      <c r="P512" s="406"/>
      <c r="Q512" s="406"/>
      <c r="R512" s="406"/>
      <c r="S512" s="406"/>
      <c r="T512" s="406"/>
      <c r="U512" s="406"/>
      <c r="V512" s="406"/>
      <c r="W512" s="406"/>
      <c r="X512" s="406"/>
      <c r="Y512" s="406"/>
      <c r="Z512" s="406"/>
    </row>
    <row r="513" spans="1:26" ht="19.5" customHeight="1">
      <c r="A513" s="406"/>
      <c r="B513" s="406"/>
      <c r="C513" s="452"/>
      <c r="D513" s="406"/>
      <c r="E513" s="406"/>
      <c r="F513" s="406"/>
      <c r="G513" s="406"/>
      <c r="H513" s="406"/>
      <c r="I513" s="406"/>
      <c r="J513" s="406"/>
      <c r="K513" s="406"/>
      <c r="L513" s="406"/>
      <c r="M513" s="406"/>
      <c r="N513" s="406"/>
      <c r="O513" s="406"/>
      <c r="P513" s="406"/>
      <c r="Q513" s="406"/>
      <c r="R513" s="406"/>
      <c r="S513" s="406"/>
      <c r="T513" s="406"/>
      <c r="U513" s="406"/>
      <c r="V513" s="406"/>
      <c r="W513" s="406"/>
      <c r="X513" s="406"/>
      <c r="Y513" s="406"/>
      <c r="Z513" s="406"/>
    </row>
    <row r="514" spans="1:26" ht="19.5" customHeight="1">
      <c r="A514" s="406"/>
      <c r="B514" s="406"/>
      <c r="C514" s="452"/>
      <c r="D514" s="406"/>
      <c r="E514" s="406"/>
      <c r="F514" s="406"/>
      <c r="G514" s="406"/>
      <c r="H514" s="406"/>
      <c r="I514" s="406"/>
      <c r="J514" s="406"/>
      <c r="K514" s="406"/>
      <c r="L514" s="406"/>
      <c r="M514" s="406"/>
      <c r="N514" s="406"/>
      <c r="O514" s="406"/>
      <c r="P514" s="406"/>
      <c r="Q514" s="406"/>
      <c r="R514" s="406"/>
      <c r="S514" s="406"/>
      <c r="T514" s="406"/>
      <c r="U514" s="406"/>
      <c r="V514" s="406"/>
      <c r="W514" s="406"/>
      <c r="X514" s="406"/>
      <c r="Y514" s="406"/>
      <c r="Z514" s="406"/>
    </row>
    <row r="515" spans="1:26" ht="19.5" customHeight="1">
      <c r="A515" s="406"/>
      <c r="B515" s="406"/>
      <c r="C515" s="452"/>
      <c r="D515" s="406"/>
      <c r="E515" s="406"/>
      <c r="F515" s="406"/>
      <c r="G515" s="406"/>
      <c r="H515" s="406"/>
      <c r="I515" s="406"/>
      <c r="J515" s="406"/>
      <c r="K515" s="406"/>
      <c r="L515" s="406"/>
      <c r="M515" s="406"/>
      <c r="N515" s="406"/>
      <c r="O515" s="406"/>
      <c r="P515" s="406"/>
      <c r="Q515" s="406"/>
      <c r="R515" s="406"/>
      <c r="S515" s="406"/>
      <c r="T515" s="406"/>
      <c r="U515" s="406"/>
      <c r="V515" s="406"/>
      <c r="W515" s="406"/>
      <c r="X515" s="406"/>
      <c r="Y515" s="406"/>
      <c r="Z515" s="406"/>
    </row>
    <row r="516" spans="1:26" ht="19.5" customHeight="1">
      <c r="A516" s="406"/>
      <c r="B516" s="406"/>
      <c r="C516" s="452"/>
      <c r="D516" s="406"/>
      <c r="E516" s="406"/>
      <c r="F516" s="406"/>
      <c r="G516" s="406"/>
      <c r="H516" s="406"/>
      <c r="I516" s="406"/>
      <c r="J516" s="406"/>
      <c r="K516" s="406"/>
      <c r="L516" s="406"/>
      <c r="M516" s="406"/>
      <c r="N516" s="406"/>
      <c r="O516" s="406"/>
      <c r="P516" s="406"/>
      <c r="Q516" s="406"/>
      <c r="R516" s="406"/>
      <c r="S516" s="406"/>
      <c r="T516" s="406"/>
      <c r="U516" s="406"/>
      <c r="V516" s="406"/>
      <c r="W516" s="406"/>
      <c r="X516" s="406"/>
      <c r="Y516" s="406"/>
      <c r="Z516" s="406"/>
    </row>
    <row r="517" spans="1:26" ht="19.5" customHeight="1">
      <c r="A517" s="406"/>
      <c r="B517" s="406"/>
      <c r="C517" s="452"/>
      <c r="D517" s="406"/>
      <c r="E517" s="406"/>
      <c r="F517" s="406"/>
      <c r="G517" s="406"/>
      <c r="H517" s="406"/>
      <c r="I517" s="406"/>
      <c r="J517" s="406"/>
      <c r="K517" s="406"/>
      <c r="L517" s="406"/>
      <c r="M517" s="406"/>
      <c r="N517" s="406"/>
      <c r="O517" s="406"/>
      <c r="P517" s="406"/>
      <c r="Q517" s="406"/>
      <c r="R517" s="406"/>
      <c r="S517" s="406"/>
      <c r="T517" s="406"/>
      <c r="U517" s="406"/>
      <c r="V517" s="406"/>
      <c r="W517" s="406"/>
      <c r="X517" s="406"/>
      <c r="Y517" s="406"/>
      <c r="Z517" s="406"/>
    </row>
    <row r="518" spans="1:26" ht="19.5" customHeight="1">
      <c r="A518" s="406"/>
      <c r="B518" s="406"/>
      <c r="C518" s="452"/>
      <c r="D518" s="406"/>
      <c r="E518" s="406"/>
      <c r="F518" s="406"/>
      <c r="G518" s="406"/>
      <c r="H518" s="406"/>
      <c r="I518" s="406"/>
      <c r="J518" s="406"/>
      <c r="K518" s="406"/>
      <c r="L518" s="406"/>
      <c r="M518" s="406"/>
      <c r="N518" s="406"/>
      <c r="O518" s="406"/>
      <c r="P518" s="406"/>
      <c r="Q518" s="406"/>
      <c r="R518" s="406"/>
      <c r="S518" s="406"/>
      <c r="T518" s="406"/>
      <c r="U518" s="406"/>
      <c r="V518" s="406"/>
      <c r="W518" s="406"/>
      <c r="X518" s="406"/>
      <c r="Y518" s="406"/>
      <c r="Z518" s="406"/>
    </row>
    <row r="519" spans="1:26" ht="19.5" customHeight="1">
      <c r="A519" s="406"/>
      <c r="B519" s="406"/>
      <c r="C519" s="452"/>
      <c r="D519" s="406"/>
      <c r="E519" s="406"/>
      <c r="F519" s="406"/>
      <c r="G519" s="406"/>
      <c r="H519" s="406"/>
      <c r="I519" s="406"/>
      <c r="J519" s="406"/>
      <c r="K519" s="406"/>
      <c r="L519" s="406"/>
      <c r="M519" s="406"/>
      <c r="N519" s="406"/>
      <c r="O519" s="406"/>
      <c r="P519" s="406"/>
      <c r="Q519" s="406"/>
      <c r="R519" s="406"/>
      <c r="S519" s="406"/>
      <c r="T519" s="406"/>
      <c r="U519" s="406"/>
      <c r="V519" s="406"/>
      <c r="W519" s="406"/>
      <c r="X519" s="406"/>
      <c r="Y519" s="406"/>
      <c r="Z519" s="406"/>
    </row>
    <row r="520" spans="1:26" ht="19.5" customHeight="1">
      <c r="A520" s="406"/>
      <c r="B520" s="406"/>
      <c r="C520" s="452"/>
      <c r="D520" s="406"/>
      <c r="E520" s="406"/>
      <c r="F520" s="406"/>
      <c r="G520" s="406"/>
      <c r="H520" s="406"/>
      <c r="I520" s="406"/>
      <c r="J520" s="406"/>
      <c r="K520" s="406"/>
      <c r="L520" s="406"/>
      <c r="M520" s="406"/>
      <c r="N520" s="406"/>
      <c r="O520" s="406"/>
      <c r="P520" s="406"/>
      <c r="Q520" s="406"/>
      <c r="R520" s="406"/>
      <c r="S520" s="406"/>
      <c r="T520" s="406"/>
      <c r="U520" s="406"/>
      <c r="V520" s="406"/>
      <c r="W520" s="406"/>
      <c r="X520" s="406"/>
      <c r="Y520" s="406"/>
      <c r="Z520" s="406"/>
    </row>
    <row r="521" spans="1:26" ht="19.5" customHeight="1">
      <c r="A521" s="406"/>
      <c r="B521" s="406"/>
      <c r="C521" s="452"/>
      <c r="D521" s="406"/>
      <c r="E521" s="406"/>
      <c r="F521" s="406"/>
      <c r="G521" s="406"/>
      <c r="H521" s="406"/>
      <c r="I521" s="406"/>
      <c r="J521" s="406"/>
      <c r="K521" s="406"/>
      <c r="L521" s="406"/>
      <c r="M521" s="406"/>
      <c r="N521" s="406"/>
      <c r="O521" s="406"/>
      <c r="P521" s="406"/>
      <c r="Q521" s="406"/>
      <c r="R521" s="406"/>
      <c r="S521" s="406"/>
      <c r="T521" s="406"/>
      <c r="U521" s="406"/>
      <c r="V521" s="406"/>
      <c r="W521" s="406"/>
      <c r="X521" s="406"/>
      <c r="Y521" s="406"/>
      <c r="Z521" s="406"/>
    </row>
    <row r="522" spans="1:26" ht="19.5" customHeight="1">
      <c r="A522" s="406"/>
      <c r="B522" s="406"/>
      <c r="C522" s="452"/>
      <c r="D522" s="406"/>
      <c r="E522" s="406"/>
      <c r="F522" s="406"/>
      <c r="G522" s="406"/>
      <c r="H522" s="406"/>
      <c r="I522" s="406"/>
      <c r="J522" s="406"/>
      <c r="K522" s="406"/>
      <c r="L522" s="406"/>
      <c r="M522" s="406"/>
      <c r="N522" s="406"/>
      <c r="O522" s="406"/>
      <c r="P522" s="406"/>
      <c r="Q522" s="406"/>
      <c r="R522" s="406"/>
      <c r="S522" s="406"/>
      <c r="T522" s="406"/>
      <c r="U522" s="406"/>
      <c r="V522" s="406"/>
      <c r="W522" s="406"/>
      <c r="X522" s="406"/>
      <c r="Y522" s="406"/>
      <c r="Z522" s="406"/>
    </row>
    <row r="523" spans="1:26" ht="19.5" customHeight="1">
      <c r="A523" s="406"/>
      <c r="B523" s="406"/>
      <c r="C523" s="452"/>
      <c r="D523" s="406"/>
      <c r="E523" s="406"/>
      <c r="F523" s="406"/>
      <c r="G523" s="406"/>
      <c r="H523" s="406"/>
      <c r="I523" s="406"/>
      <c r="J523" s="406"/>
      <c r="K523" s="406"/>
      <c r="L523" s="406"/>
      <c r="M523" s="406"/>
      <c r="N523" s="406"/>
      <c r="O523" s="406"/>
      <c r="P523" s="406"/>
      <c r="Q523" s="406"/>
      <c r="R523" s="406"/>
      <c r="S523" s="406"/>
      <c r="T523" s="406"/>
      <c r="U523" s="406"/>
      <c r="V523" s="406"/>
      <c r="W523" s="406"/>
      <c r="X523" s="406"/>
      <c r="Y523" s="406"/>
      <c r="Z523" s="406"/>
    </row>
    <row r="524" spans="1:26" ht="19.5" customHeight="1">
      <c r="A524" s="406"/>
      <c r="B524" s="406"/>
      <c r="C524" s="452"/>
      <c r="D524" s="406"/>
      <c r="E524" s="406"/>
      <c r="F524" s="406"/>
      <c r="G524" s="406"/>
      <c r="H524" s="406"/>
      <c r="I524" s="406"/>
      <c r="J524" s="406"/>
      <c r="K524" s="406"/>
      <c r="L524" s="406"/>
      <c r="M524" s="406"/>
      <c r="N524" s="406"/>
      <c r="O524" s="406"/>
      <c r="P524" s="406"/>
      <c r="Q524" s="406"/>
      <c r="R524" s="406"/>
      <c r="S524" s="406"/>
      <c r="T524" s="406"/>
      <c r="U524" s="406"/>
      <c r="V524" s="406"/>
      <c r="W524" s="406"/>
      <c r="X524" s="406"/>
      <c r="Y524" s="406"/>
      <c r="Z524" s="406"/>
    </row>
    <row r="525" spans="1:26" ht="19.5" customHeight="1">
      <c r="A525" s="406"/>
      <c r="B525" s="406"/>
      <c r="C525" s="452"/>
      <c r="D525" s="406"/>
      <c r="E525" s="406"/>
      <c r="F525" s="406"/>
      <c r="G525" s="406"/>
      <c r="H525" s="406"/>
      <c r="I525" s="406"/>
      <c r="J525" s="406"/>
      <c r="K525" s="406"/>
      <c r="L525" s="406"/>
      <c r="M525" s="406"/>
      <c r="N525" s="406"/>
      <c r="O525" s="406"/>
      <c r="P525" s="406"/>
      <c r="Q525" s="406"/>
      <c r="R525" s="406"/>
      <c r="S525" s="406"/>
      <c r="T525" s="406"/>
      <c r="U525" s="406"/>
      <c r="V525" s="406"/>
      <c r="W525" s="406"/>
      <c r="X525" s="406"/>
      <c r="Y525" s="406"/>
      <c r="Z525" s="406"/>
    </row>
    <row r="526" spans="1:26" ht="19.5" customHeight="1">
      <c r="A526" s="406"/>
      <c r="B526" s="406"/>
      <c r="C526" s="452"/>
      <c r="D526" s="406"/>
      <c r="E526" s="406"/>
      <c r="F526" s="406"/>
      <c r="G526" s="406"/>
      <c r="H526" s="406"/>
      <c r="I526" s="406"/>
      <c r="J526" s="406"/>
      <c r="K526" s="406"/>
      <c r="L526" s="406"/>
      <c r="M526" s="406"/>
      <c r="N526" s="406"/>
      <c r="O526" s="406"/>
      <c r="P526" s="406"/>
      <c r="Q526" s="406"/>
      <c r="R526" s="406"/>
      <c r="S526" s="406"/>
      <c r="T526" s="406"/>
      <c r="U526" s="406"/>
      <c r="V526" s="406"/>
      <c r="W526" s="406"/>
      <c r="X526" s="406"/>
      <c r="Y526" s="406"/>
      <c r="Z526" s="406"/>
    </row>
    <row r="527" spans="1:26" ht="19.5" customHeight="1">
      <c r="A527" s="406"/>
      <c r="B527" s="406"/>
      <c r="C527" s="452"/>
      <c r="D527" s="406"/>
      <c r="E527" s="406"/>
      <c r="F527" s="406"/>
      <c r="G527" s="406"/>
      <c r="H527" s="406"/>
      <c r="I527" s="406"/>
      <c r="J527" s="406"/>
      <c r="K527" s="406"/>
      <c r="L527" s="406"/>
      <c r="M527" s="406"/>
      <c r="N527" s="406"/>
      <c r="O527" s="406"/>
      <c r="P527" s="406"/>
      <c r="Q527" s="406"/>
      <c r="R527" s="406"/>
      <c r="S527" s="406"/>
      <c r="T527" s="406"/>
      <c r="U527" s="406"/>
      <c r="V527" s="406"/>
      <c r="W527" s="406"/>
      <c r="X527" s="406"/>
      <c r="Y527" s="406"/>
      <c r="Z527" s="406"/>
    </row>
    <row r="528" spans="1:26" ht="19.5" customHeight="1">
      <c r="A528" s="406"/>
      <c r="B528" s="406"/>
      <c r="C528" s="452"/>
      <c r="D528" s="406"/>
      <c r="E528" s="406"/>
      <c r="F528" s="406"/>
      <c r="G528" s="406"/>
      <c r="H528" s="406"/>
      <c r="I528" s="406"/>
      <c r="J528" s="406"/>
      <c r="K528" s="406"/>
      <c r="L528" s="406"/>
      <c r="M528" s="406"/>
      <c r="N528" s="406"/>
      <c r="O528" s="406"/>
      <c r="P528" s="406"/>
      <c r="Q528" s="406"/>
      <c r="R528" s="406"/>
      <c r="S528" s="406"/>
      <c r="T528" s="406"/>
      <c r="U528" s="406"/>
      <c r="V528" s="406"/>
      <c r="W528" s="406"/>
      <c r="X528" s="406"/>
      <c r="Y528" s="406"/>
      <c r="Z528" s="406"/>
    </row>
    <row r="529" spans="1:26" ht="19.5" customHeight="1">
      <c r="A529" s="406"/>
      <c r="B529" s="406"/>
      <c r="C529" s="452"/>
      <c r="D529" s="406"/>
      <c r="E529" s="406"/>
      <c r="F529" s="406"/>
      <c r="G529" s="406"/>
      <c r="H529" s="406"/>
      <c r="I529" s="406"/>
      <c r="J529" s="406"/>
      <c r="K529" s="406"/>
      <c r="L529" s="406"/>
      <c r="M529" s="406"/>
      <c r="N529" s="406"/>
      <c r="O529" s="406"/>
      <c r="P529" s="406"/>
      <c r="Q529" s="406"/>
      <c r="R529" s="406"/>
      <c r="S529" s="406"/>
      <c r="T529" s="406"/>
      <c r="U529" s="406"/>
      <c r="V529" s="406"/>
      <c r="W529" s="406"/>
      <c r="X529" s="406"/>
      <c r="Y529" s="406"/>
      <c r="Z529" s="406"/>
    </row>
    <row r="530" spans="1:26" ht="19.5" customHeight="1">
      <c r="A530" s="406"/>
      <c r="B530" s="406"/>
      <c r="C530" s="452"/>
      <c r="D530" s="406"/>
      <c r="E530" s="406"/>
      <c r="F530" s="406"/>
      <c r="G530" s="406"/>
      <c r="H530" s="406"/>
      <c r="I530" s="406"/>
      <c r="J530" s="406"/>
      <c r="K530" s="406"/>
      <c r="L530" s="406"/>
      <c r="M530" s="406"/>
      <c r="N530" s="406"/>
      <c r="O530" s="406"/>
      <c r="P530" s="406"/>
      <c r="Q530" s="406"/>
      <c r="R530" s="406"/>
      <c r="S530" s="406"/>
      <c r="T530" s="406"/>
      <c r="U530" s="406"/>
      <c r="V530" s="406"/>
      <c r="W530" s="406"/>
      <c r="X530" s="406"/>
      <c r="Y530" s="406"/>
      <c r="Z530" s="406"/>
    </row>
    <row r="531" spans="1:26" ht="19.5" customHeight="1">
      <c r="A531" s="406"/>
      <c r="B531" s="406"/>
      <c r="C531" s="452"/>
      <c r="D531" s="406"/>
      <c r="E531" s="406"/>
      <c r="F531" s="406"/>
      <c r="G531" s="406"/>
      <c r="H531" s="406"/>
      <c r="I531" s="406"/>
      <c r="J531" s="406"/>
      <c r="K531" s="406"/>
      <c r="L531" s="406"/>
      <c r="M531" s="406"/>
      <c r="N531" s="406"/>
      <c r="O531" s="406"/>
      <c r="P531" s="406"/>
      <c r="Q531" s="406"/>
      <c r="R531" s="406"/>
      <c r="S531" s="406"/>
      <c r="T531" s="406"/>
      <c r="U531" s="406"/>
      <c r="V531" s="406"/>
      <c r="W531" s="406"/>
      <c r="X531" s="406"/>
      <c r="Y531" s="406"/>
      <c r="Z531" s="406"/>
    </row>
    <row r="532" spans="1:26" ht="19.5" customHeight="1">
      <c r="A532" s="406"/>
      <c r="B532" s="406"/>
      <c r="C532" s="452"/>
      <c r="D532" s="406"/>
      <c r="E532" s="406"/>
      <c r="F532" s="406"/>
      <c r="G532" s="406"/>
      <c r="H532" s="406"/>
      <c r="I532" s="406"/>
      <c r="J532" s="406"/>
      <c r="K532" s="406"/>
      <c r="L532" s="406"/>
      <c r="M532" s="406"/>
      <c r="N532" s="406"/>
      <c r="O532" s="406"/>
      <c r="P532" s="406"/>
      <c r="Q532" s="406"/>
      <c r="R532" s="406"/>
      <c r="S532" s="406"/>
      <c r="T532" s="406"/>
      <c r="U532" s="406"/>
      <c r="V532" s="406"/>
      <c r="W532" s="406"/>
      <c r="X532" s="406"/>
      <c r="Y532" s="406"/>
      <c r="Z532" s="406"/>
    </row>
    <row r="533" spans="1:26" ht="19.5" customHeight="1">
      <c r="A533" s="406"/>
      <c r="B533" s="406"/>
      <c r="C533" s="452"/>
      <c r="D533" s="406"/>
      <c r="E533" s="406"/>
      <c r="F533" s="406"/>
      <c r="G533" s="406"/>
      <c r="H533" s="406"/>
      <c r="I533" s="406"/>
      <c r="J533" s="406"/>
      <c r="K533" s="406"/>
      <c r="L533" s="406"/>
      <c r="M533" s="406"/>
      <c r="N533" s="406"/>
      <c r="O533" s="406"/>
      <c r="P533" s="406"/>
      <c r="Q533" s="406"/>
      <c r="R533" s="406"/>
      <c r="S533" s="406"/>
      <c r="T533" s="406"/>
      <c r="U533" s="406"/>
      <c r="V533" s="406"/>
      <c r="W533" s="406"/>
      <c r="X533" s="406"/>
      <c r="Y533" s="406"/>
      <c r="Z533" s="406"/>
    </row>
    <row r="534" spans="1:26" ht="19.5" customHeight="1">
      <c r="A534" s="406"/>
      <c r="B534" s="406"/>
      <c r="C534" s="452"/>
      <c r="D534" s="406"/>
      <c r="E534" s="406"/>
      <c r="F534" s="406"/>
      <c r="G534" s="406"/>
      <c r="H534" s="406"/>
      <c r="I534" s="406"/>
      <c r="J534" s="406"/>
      <c r="K534" s="406"/>
      <c r="L534" s="406"/>
      <c r="M534" s="406"/>
      <c r="N534" s="406"/>
      <c r="O534" s="406"/>
      <c r="P534" s="406"/>
      <c r="Q534" s="406"/>
      <c r="R534" s="406"/>
      <c r="S534" s="406"/>
      <c r="T534" s="406"/>
      <c r="U534" s="406"/>
      <c r="V534" s="406"/>
      <c r="W534" s="406"/>
      <c r="X534" s="406"/>
      <c r="Y534" s="406"/>
      <c r="Z534" s="406"/>
    </row>
    <row r="535" spans="1:26" ht="19.5" customHeight="1">
      <c r="A535" s="406"/>
      <c r="B535" s="406"/>
      <c r="C535" s="452"/>
      <c r="D535" s="406"/>
      <c r="E535" s="406"/>
      <c r="F535" s="406"/>
      <c r="G535" s="406"/>
      <c r="H535" s="406"/>
      <c r="I535" s="406"/>
      <c r="J535" s="406"/>
      <c r="K535" s="406"/>
      <c r="L535" s="406"/>
      <c r="M535" s="406"/>
      <c r="N535" s="406"/>
      <c r="O535" s="406"/>
      <c r="P535" s="406"/>
      <c r="Q535" s="406"/>
      <c r="R535" s="406"/>
      <c r="S535" s="406"/>
      <c r="T535" s="406"/>
      <c r="U535" s="406"/>
      <c r="V535" s="406"/>
      <c r="W535" s="406"/>
      <c r="X535" s="406"/>
      <c r="Y535" s="406"/>
      <c r="Z535" s="406"/>
    </row>
    <row r="536" spans="1:26" ht="19.5" customHeight="1">
      <c r="A536" s="406"/>
      <c r="B536" s="406"/>
      <c r="C536" s="452"/>
      <c r="D536" s="406"/>
      <c r="E536" s="406"/>
      <c r="F536" s="406"/>
      <c r="G536" s="406"/>
      <c r="H536" s="406"/>
      <c r="I536" s="406"/>
      <c r="J536" s="406"/>
      <c r="K536" s="406"/>
      <c r="L536" s="406"/>
      <c r="M536" s="406"/>
      <c r="N536" s="406"/>
      <c r="O536" s="406"/>
      <c r="P536" s="406"/>
      <c r="Q536" s="406"/>
      <c r="R536" s="406"/>
      <c r="S536" s="406"/>
      <c r="T536" s="406"/>
      <c r="U536" s="406"/>
      <c r="V536" s="406"/>
      <c r="W536" s="406"/>
      <c r="X536" s="406"/>
      <c r="Y536" s="406"/>
      <c r="Z536" s="406"/>
    </row>
    <row r="537" spans="1:26" ht="19.5" customHeight="1">
      <c r="A537" s="406"/>
      <c r="B537" s="406"/>
      <c r="C537" s="452"/>
      <c r="D537" s="406"/>
      <c r="E537" s="406"/>
      <c r="F537" s="406"/>
      <c r="G537" s="406"/>
      <c r="H537" s="406"/>
      <c r="I537" s="406"/>
      <c r="J537" s="406"/>
      <c r="K537" s="406"/>
      <c r="L537" s="406"/>
      <c r="M537" s="406"/>
      <c r="N537" s="406"/>
      <c r="O537" s="406"/>
      <c r="P537" s="406"/>
      <c r="Q537" s="406"/>
      <c r="R537" s="406"/>
      <c r="S537" s="406"/>
      <c r="T537" s="406"/>
      <c r="U537" s="406"/>
      <c r="V537" s="406"/>
      <c r="W537" s="406"/>
      <c r="X537" s="406"/>
      <c r="Y537" s="406"/>
      <c r="Z537" s="406"/>
    </row>
    <row r="538" spans="1:26" ht="19.5" customHeight="1">
      <c r="A538" s="406"/>
      <c r="B538" s="406"/>
      <c r="C538" s="452"/>
      <c r="D538" s="406"/>
      <c r="E538" s="406"/>
      <c r="F538" s="406"/>
      <c r="G538" s="406"/>
      <c r="H538" s="406"/>
      <c r="I538" s="406"/>
      <c r="J538" s="406"/>
      <c r="K538" s="406"/>
      <c r="L538" s="406"/>
      <c r="M538" s="406"/>
      <c r="N538" s="406"/>
      <c r="O538" s="406"/>
      <c r="P538" s="406"/>
      <c r="Q538" s="406"/>
      <c r="R538" s="406"/>
      <c r="S538" s="406"/>
      <c r="T538" s="406"/>
      <c r="U538" s="406"/>
      <c r="V538" s="406"/>
      <c r="W538" s="406"/>
      <c r="X538" s="406"/>
      <c r="Y538" s="406"/>
      <c r="Z538" s="406"/>
    </row>
    <row r="539" spans="1:26" ht="19.5" customHeight="1">
      <c r="A539" s="406"/>
      <c r="B539" s="406"/>
      <c r="C539" s="452"/>
      <c r="D539" s="406"/>
      <c r="E539" s="406"/>
      <c r="F539" s="406"/>
      <c r="G539" s="406"/>
      <c r="H539" s="406"/>
      <c r="I539" s="406"/>
      <c r="J539" s="406"/>
      <c r="K539" s="406"/>
      <c r="L539" s="406"/>
      <c r="M539" s="406"/>
      <c r="N539" s="406"/>
      <c r="O539" s="406"/>
      <c r="P539" s="406"/>
      <c r="Q539" s="406"/>
      <c r="R539" s="406"/>
      <c r="S539" s="406"/>
      <c r="T539" s="406"/>
      <c r="U539" s="406"/>
      <c r="V539" s="406"/>
      <c r="W539" s="406"/>
      <c r="X539" s="406"/>
      <c r="Y539" s="406"/>
      <c r="Z539" s="406"/>
    </row>
    <row r="540" spans="1:26" ht="19.5" customHeight="1">
      <c r="A540" s="406"/>
      <c r="B540" s="406"/>
      <c r="C540" s="452"/>
      <c r="D540" s="406"/>
      <c r="E540" s="406"/>
      <c r="F540" s="406"/>
      <c r="G540" s="406"/>
      <c r="H540" s="406"/>
      <c r="I540" s="406"/>
      <c r="J540" s="406"/>
      <c r="K540" s="406"/>
      <c r="L540" s="406"/>
      <c r="M540" s="406"/>
      <c r="N540" s="406"/>
      <c r="O540" s="406"/>
      <c r="P540" s="406"/>
      <c r="Q540" s="406"/>
      <c r="R540" s="406"/>
      <c r="S540" s="406"/>
      <c r="T540" s="406"/>
      <c r="U540" s="406"/>
      <c r="V540" s="406"/>
      <c r="W540" s="406"/>
      <c r="X540" s="406"/>
      <c r="Y540" s="406"/>
      <c r="Z540" s="406"/>
    </row>
    <row r="541" spans="1:26" ht="19.5" customHeight="1">
      <c r="A541" s="406"/>
      <c r="B541" s="406"/>
      <c r="C541" s="452"/>
      <c r="D541" s="406"/>
      <c r="E541" s="406"/>
      <c r="F541" s="406"/>
      <c r="G541" s="406"/>
      <c r="H541" s="406"/>
      <c r="I541" s="406"/>
      <c r="J541" s="406"/>
      <c r="K541" s="406"/>
      <c r="L541" s="406"/>
      <c r="M541" s="406"/>
      <c r="N541" s="406"/>
      <c r="O541" s="406"/>
      <c r="P541" s="406"/>
      <c r="Q541" s="406"/>
      <c r="R541" s="406"/>
      <c r="S541" s="406"/>
      <c r="T541" s="406"/>
      <c r="U541" s="406"/>
      <c r="V541" s="406"/>
      <c r="W541" s="406"/>
      <c r="X541" s="406"/>
      <c r="Y541" s="406"/>
      <c r="Z541" s="406"/>
    </row>
    <row r="542" spans="1:26" ht="19.5" customHeight="1">
      <c r="A542" s="406"/>
      <c r="B542" s="406"/>
      <c r="C542" s="452"/>
      <c r="D542" s="406"/>
      <c r="E542" s="406"/>
      <c r="F542" s="406"/>
      <c r="G542" s="406"/>
      <c r="H542" s="406"/>
      <c r="I542" s="406"/>
      <c r="J542" s="406"/>
      <c r="K542" s="406"/>
      <c r="L542" s="406"/>
      <c r="M542" s="406"/>
      <c r="N542" s="406"/>
      <c r="O542" s="406"/>
      <c r="P542" s="406"/>
      <c r="Q542" s="406"/>
      <c r="R542" s="406"/>
      <c r="S542" s="406"/>
      <c r="T542" s="406"/>
      <c r="U542" s="406"/>
      <c r="V542" s="406"/>
      <c r="W542" s="406"/>
      <c r="X542" s="406"/>
      <c r="Y542" s="406"/>
      <c r="Z542" s="406"/>
    </row>
    <row r="543" spans="1:26" ht="19.5" customHeight="1">
      <c r="A543" s="406"/>
      <c r="B543" s="406"/>
      <c r="C543" s="452"/>
      <c r="D543" s="406"/>
      <c r="E543" s="406"/>
      <c r="F543" s="406"/>
      <c r="G543" s="406"/>
      <c r="H543" s="406"/>
      <c r="I543" s="406"/>
      <c r="J543" s="406"/>
      <c r="K543" s="406"/>
      <c r="L543" s="406"/>
      <c r="M543" s="406"/>
      <c r="N543" s="406"/>
      <c r="O543" s="406"/>
      <c r="P543" s="406"/>
      <c r="Q543" s="406"/>
      <c r="R543" s="406"/>
      <c r="S543" s="406"/>
      <c r="T543" s="406"/>
      <c r="U543" s="406"/>
      <c r="V543" s="406"/>
      <c r="W543" s="406"/>
      <c r="X543" s="406"/>
      <c r="Y543" s="406"/>
      <c r="Z543" s="406"/>
    </row>
    <row r="544" spans="1:26" ht="19.5" customHeight="1">
      <c r="A544" s="406"/>
      <c r="B544" s="406"/>
      <c r="C544" s="452"/>
      <c r="D544" s="406"/>
      <c r="E544" s="406"/>
      <c r="F544" s="406"/>
      <c r="G544" s="406"/>
      <c r="H544" s="406"/>
      <c r="I544" s="406"/>
      <c r="J544" s="406"/>
      <c r="K544" s="406"/>
      <c r="L544" s="406"/>
      <c r="M544" s="406"/>
      <c r="N544" s="406"/>
      <c r="O544" s="406"/>
      <c r="P544" s="406"/>
      <c r="Q544" s="406"/>
      <c r="R544" s="406"/>
      <c r="S544" s="406"/>
      <c r="T544" s="406"/>
      <c r="U544" s="406"/>
      <c r="V544" s="406"/>
      <c r="W544" s="406"/>
      <c r="X544" s="406"/>
      <c r="Y544" s="406"/>
      <c r="Z544" s="406"/>
    </row>
    <row r="545" spans="1:26" ht="19.5" customHeight="1">
      <c r="A545" s="406"/>
      <c r="B545" s="406"/>
      <c r="C545" s="452"/>
      <c r="D545" s="406"/>
      <c r="E545" s="406"/>
      <c r="F545" s="406"/>
      <c r="G545" s="406"/>
      <c r="H545" s="406"/>
      <c r="I545" s="406"/>
      <c r="J545" s="406"/>
      <c r="K545" s="406"/>
      <c r="L545" s="406"/>
      <c r="M545" s="406"/>
      <c r="N545" s="406"/>
      <c r="O545" s="406"/>
      <c r="P545" s="406"/>
      <c r="Q545" s="406"/>
      <c r="R545" s="406"/>
      <c r="S545" s="406"/>
      <c r="T545" s="406"/>
      <c r="U545" s="406"/>
      <c r="V545" s="406"/>
      <c r="W545" s="406"/>
      <c r="X545" s="406"/>
      <c r="Y545" s="406"/>
      <c r="Z545" s="406"/>
    </row>
    <row r="546" spans="1:26" ht="19.5" customHeight="1">
      <c r="A546" s="406"/>
      <c r="B546" s="406"/>
      <c r="C546" s="452"/>
      <c r="D546" s="406"/>
      <c r="E546" s="406"/>
      <c r="F546" s="406"/>
      <c r="G546" s="406"/>
      <c r="H546" s="406"/>
      <c r="I546" s="406"/>
      <c r="J546" s="406"/>
      <c r="K546" s="406"/>
      <c r="L546" s="406"/>
      <c r="M546" s="406"/>
      <c r="N546" s="406"/>
      <c r="O546" s="406"/>
      <c r="P546" s="406"/>
      <c r="Q546" s="406"/>
      <c r="R546" s="406"/>
      <c r="S546" s="406"/>
      <c r="T546" s="406"/>
      <c r="U546" s="406"/>
      <c r="V546" s="406"/>
      <c r="W546" s="406"/>
      <c r="X546" s="406"/>
      <c r="Y546" s="406"/>
      <c r="Z546" s="406"/>
    </row>
    <row r="547" spans="1:26" ht="19.5" customHeight="1">
      <c r="A547" s="406"/>
      <c r="B547" s="406"/>
      <c r="C547" s="452"/>
      <c r="D547" s="406"/>
      <c r="E547" s="406"/>
      <c r="F547" s="406"/>
      <c r="G547" s="406"/>
      <c r="H547" s="406"/>
      <c r="I547" s="406"/>
      <c r="J547" s="406"/>
      <c r="K547" s="406"/>
      <c r="L547" s="406"/>
      <c r="M547" s="406"/>
      <c r="N547" s="406"/>
      <c r="O547" s="406"/>
      <c r="P547" s="406"/>
      <c r="Q547" s="406"/>
      <c r="R547" s="406"/>
      <c r="S547" s="406"/>
      <c r="T547" s="406"/>
      <c r="U547" s="406"/>
      <c r="V547" s="406"/>
      <c r="W547" s="406"/>
      <c r="X547" s="406"/>
      <c r="Y547" s="406"/>
      <c r="Z547" s="406"/>
    </row>
    <row r="548" spans="1:26" ht="19.5" customHeight="1">
      <c r="A548" s="406"/>
      <c r="B548" s="406"/>
      <c r="C548" s="452"/>
      <c r="D548" s="406"/>
      <c r="E548" s="406"/>
      <c r="F548" s="406"/>
      <c r="G548" s="406"/>
      <c r="H548" s="406"/>
      <c r="I548" s="406"/>
      <c r="J548" s="406"/>
      <c r="K548" s="406"/>
      <c r="L548" s="406"/>
      <c r="M548" s="406"/>
      <c r="N548" s="406"/>
      <c r="O548" s="406"/>
      <c r="P548" s="406"/>
      <c r="Q548" s="406"/>
      <c r="R548" s="406"/>
      <c r="S548" s="406"/>
      <c r="T548" s="406"/>
      <c r="U548" s="406"/>
      <c r="V548" s="406"/>
      <c r="W548" s="406"/>
      <c r="X548" s="406"/>
      <c r="Y548" s="406"/>
      <c r="Z548" s="406"/>
    </row>
    <row r="549" spans="1:26" ht="19.5" customHeight="1">
      <c r="A549" s="406"/>
      <c r="B549" s="406"/>
      <c r="C549" s="452"/>
      <c r="D549" s="406"/>
      <c r="E549" s="406"/>
      <c r="F549" s="406"/>
      <c r="G549" s="406"/>
      <c r="H549" s="406"/>
      <c r="I549" s="406"/>
      <c r="J549" s="406"/>
      <c r="K549" s="406"/>
      <c r="L549" s="406"/>
      <c r="M549" s="406"/>
      <c r="N549" s="406"/>
      <c r="O549" s="406"/>
      <c r="P549" s="406"/>
      <c r="Q549" s="406"/>
      <c r="R549" s="406"/>
      <c r="S549" s="406"/>
      <c r="T549" s="406"/>
      <c r="U549" s="406"/>
      <c r="V549" s="406"/>
      <c r="W549" s="406"/>
      <c r="X549" s="406"/>
      <c r="Y549" s="406"/>
      <c r="Z549" s="406"/>
    </row>
    <row r="550" spans="1:26" ht="19.5" customHeight="1">
      <c r="A550" s="406"/>
      <c r="B550" s="406"/>
      <c r="C550" s="452"/>
      <c r="D550" s="406"/>
      <c r="E550" s="406"/>
      <c r="F550" s="406"/>
      <c r="G550" s="406"/>
      <c r="H550" s="406"/>
      <c r="I550" s="406"/>
      <c r="J550" s="406"/>
      <c r="K550" s="406"/>
      <c r="L550" s="406"/>
      <c r="M550" s="406"/>
      <c r="N550" s="406"/>
      <c r="O550" s="406"/>
      <c r="P550" s="406"/>
      <c r="Q550" s="406"/>
      <c r="R550" s="406"/>
      <c r="S550" s="406"/>
      <c r="T550" s="406"/>
      <c r="U550" s="406"/>
      <c r="V550" s="406"/>
      <c r="W550" s="406"/>
      <c r="X550" s="406"/>
      <c r="Y550" s="406"/>
      <c r="Z550" s="406"/>
    </row>
    <row r="551" spans="1:26" ht="19.5" customHeight="1">
      <c r="A551" s="406"/>
      <c r="B551" s="406"/>
      <c r="C551" s="452"/>
      <c r="D551" s="406"/>
      <c r="E551" s="406"/>
      <c r="F551" s="406"/>
      <c r="G551" s="406"/>
      <c r="H551" s="406"/>
      <c r="I551" s="406"/>
      <c r="J551" s="406"/>
      <c r="K551" s="406"/>
      <c r="L551" s="406"/>
      <c r="M551" s="406"/>
      <c r="N551" s="406"/>
      <c r="O551" s="406"/>
      <c r="P551" s="406"/>
      <c r="Q551" s="406"/>
      <c r="R551" s="406"/>
      <c r="S551" s="406"/>
      <c r="T551" s="406"/>
      <c r="U551" s="406"/>
      <c r="V551" s="406"/>
      <c r="W551" s="406"/>
      <c r="X551" s="406"/>
      <c r="Y551" s="406"/>
      <c r="Z551" s="406"/>
    </row>
    <row r="552" spans="1:26" ht="19.5" customHeight="1">
      <c r="A552" s="406"/>
      <c r="B552" s="406"/>
      <c r="C552" s="452"/>
      <c r="D552" s="406"/>
      <c r="E552" s="406"/>
      <c r="F552" s="406"/>
      <c r="G552" s="406"/>
      <c r="H552" s="406"/>
      <c r="I552" s="406"/>
      <c r="J552" s="406"/>
      <c r="K552" s="406"/>
      <c r="L552" s="406"/>
      <c r="M552" s="406"/>
      <c r="N552" s="406"/>
      <c r="O552" s="406"/>
      <c r="P552" s="406"/>
      <c r="Q552" s="406"/>
      <c r="R552" s="406"/>
      <c r="S552" s="406"/>
      <c r="T552" s="406"/>
      <c r="U552" s="406"/>
      <c r="V552" s="406"/>
      <c r="W552" s="406"/>
      <c r="X552" s="406"/>
      <c r="Y552" s="406"/>
      <c r="Z552" s="406"/>
    </row>
    <row r="553" spans="1:26" ht="19.5" customHeight="1">
      <c r="A553" s="406"/>
      <c r="B553" s="406"/>
      <c r="C553" s="452"/>
      <c r="D553" s="406"/>
      <c r="E553" s="406"/>
      <c r="F553" s="406"/>
      <c r="G553" s="406"/>
      <c r="H553" s="406"/>
      <c r="I553" s="406"/>
      <c r="J553" s="406"/>
      <c r="K553" s="406"/>
      <c r="L553" s="406"/>
      <c r="M553" s="406"/>
      <c r="N553" s="406"/>
      <c r="O553" s="406"/>
      <c r="P553" s="406"/>
      <c r="Q553" s="406"/>
      <c r="R553" s="406"/>
      <c r="S553" s="406"/>
      <c r="T553" s="406"/>
      <c r="U553" s="406"/>
      <c r="V553" s="406"/>
      <c r="W553" s="406"/>
      <c r="X553" s="406"/>
      <c r="Y553" s="406"/>
      <c r="Z553" s="406"/>
    </row>
    <row r="554" spans="1:26" ht="19.5" customHeight="1">
      <c r="A554" s="406"/>
      <c r="B554" s="406"/>
      <c r="C554" s="452"/>
      <c r="D554" s="406"/>
      <c r="E554" s="406"/>
      <c r="F554" s="406"/>
      <c r="G554" s="406"/>
      <c r="H554" s="406"/>
      <c r="I554" s="406"/>
      <c r="J554" s="406"/>
      <c r="K554" s="406"/>
      <c r="L554" s="406"/>
      <c r="M554" s="406"/>
      <c r="N554" s="406"/>
      <c r="O554" s="406"/>
      <c r="P554" s="406"/>
      <c r="Q554" s="406"/>
      <c r="R554" s="406"/>
      <c r="S554" s="406"/>
      <c r="T554" s="406"/>
      <c r="U554" s="406"/>
      <c r="V554" s="406"/>
      <c r="W554" s="406"/>
      <c r="X554" s="406"/>
      <c r="Y554" s="406"/>
      <c r="Z554" s="406"/>
    </row>
    <row r="555" spans="1:26" ht="19.5" customHeight="1">
      <c r="A555" s="406"/>
      <c r="B555" s="406"/>
      <c r="C555" s="452"/>
      <c r="D555" s="406"/>
      <c r="E555" s="406"/>
      <c r="F555" s="406"/>
      <c r="G555" s="406"/>
      <c r="H555" s="406"/>
      <c r="I555" s="406"/>
      <c r="J555" s="406"/>
      <c r="K555" s="406"/>
      <c r="L555" s="406"/>
      <c r="M555" s="406"/>
      <c r="N555" s="406"/>
      <c r="O555" s="406"/>
      <c r="P555" s="406"/>
      <c r="Q555" s="406"/>
      <c r="R555" s="406"/>
      <c r="S555" s="406"/>
      <c r="T555" s="406"/>
      <c r="U555" s="406"/>
      <c r="V555" s="406"/>
      <c r="W555" s="406"/>
      <c r="X555" s="406"/>
      <c r="Y555" s="406"/>
      <c r="Z555" s="406"/>
    </row>
    <row r="556" spans="1:26" ht="19.5" customHeight="1">
      <c r="A556" s="406"/>
      <c r="B556" s="406"/>
      <c r="C556" s="452"/>
      <c r="D556" s="406"/>
      <c r="E556" s="406"/>
      <c r="F556" s="406"/>
      <c r="G556" s="406"/>
      <c r="H556" s="406"/>
      <c r="I556" s="406"/>
      <c r="J556" s="406"/>
      <c r="K556" s="406"/>
      <c r="L556" s="406"/>
      <c r="M556" s="406"/>
      <c r="N556" s="406"/>
      <c r="O556" s="406"/>
      <c r="P556" s="406"/>
      <c r="Q556" s="406"/>
      <c r="R556" s="406"/>
      <c r="S556" s="406"/>
      <c r="T556" s="406"/>
      <c r="U556" s="406"/>
      <c r="V556" s="406"/>
      <c r="W556" s="406"/>
      <c r="X556" s="406"/>
      <c r="Y556" s="406"/>
      <c r="Z556" s="406"/>
    </row>
    <row r="557" spans="1:26" ht="19.5" customHeight="1">
      <c r="A557" s="406"/>
      <c r="B557" s="406"/>
      <c r="C557" s="452"/>
      <c r="D557" s="406"/>
      <c r="E557" s="406"/>
      <c r="F557" s="406"/>
      <c r="G557" s="406"/>
      <c r="H557" s="406"/>
      <c r="I557" s="406"/>
      <c r="J557" s="406"/>
      <c r="K557" s="406"/>
      <c r="L557" s="406"/>
      <c r="M557" s="406"/>
      <c r="N557" s="406"/>
      <c r="O557" s="406"/>
      <c r="P557" s="406"/>
      <c r="Q557" s="406"/>
      <c r="R557" s="406"/>
      <c r="S557" s="406"/>
      <c r="T557" s="406"/>
      <c r="U557" s="406"/>
      <c r="V557" s="406"/>
      <c r="W557" s="406"/>
      <c r="X557" s="406"/>
      <c r="Y557" s="406"/>
      <c r="Z557" s="406"/>
    </row>
    <row r="558" spans="1:26" ht="19.5" customHeight="1">
      <c r="A558" s="406"/>
      <c r="B558" s="406"/>
      <c r="C558" s="452"/>
      <c r="D558" s="406"/>
      <c r="E558" s="406"/>
      <c r="F558" s="406"/>
      <c r="G558" s="406"/>
      <c r="H558" s="406"/>
      <c r="I558" s="406"/>
      <c r="J558" s="406"/>
      <c r="K558" s="406"/>
      <c r="L558" s="406"/>
      <c r="M558" s="406"/>
      <c r="N558" s="406"/>
      <c r="O558" s="406"/>
      <c r="P558" s="406"/>
      <c r="Q558" s="406"/>
      <c r="R558" s="406"/>
      <c r="S558" s="406"/>
      <c r="T558" s="406"/>
      <c r="U558" s="406"/>
      <c r="V558" s="406"/>
      <c r="W558" s="406"/>
      <c r="X558" s="406"/>
      <c r="Y558" s="406"/>
      <c r="Z558" s="406"/>
    </row>
    <row r="559" spans="1:26" ht="19.5" customHeight="1">
      <c r="A559" s="406"/>
      <c r="B559" s="406"/>
      <c r="C559" s="452"/>
      <c r="D559" s="406"/>
      <c r="E559" s="406"/>
      <c r="F559" s="406"/>
      <c r="G559" s="406"/>
      <c r="H559" s="406"/>
      <c r="I559" s="406"/>
      <c r="J559" s="406"/>
      <c r="K559" s="406"/>
      <c r="L559" s="406"/>
      <c r="M559" s="406"/>
      <c r="N559" s="406"/>
      <c r="O559" s="406"/>
      <c r="P559" s="406"/>
      <c r="Q559" s="406"/>
      <c r="R559" s="406"/>
      <c r="S559" s="406"/>
      <c r="T559" s="406"/>
      <c r="U559" s="406"/>
      <c r="V559" s="406"/>
      <c r="W559" s="406"/>
      <c r="X559" s="406"/>
      <c r="Y559" s="406"/>
      <c r="Z559" s="406"/>
    </row>
    <row r="560" spans="1:26" ht="19.5" customHeight="1">
      <c r="A560" s="406"/>
      <c r="B560" s="406"/>
      <c r="C560" s="452"/>
      <c r="D560" s="406"/>
      <c r="E560" s="406"/>
      <c r="F560" s="406"/>
      <c r="G560" s="406"/>
      <c r="H560" s="406"/>
      <c r="I560" s="406"/>
      <c r="J560" s="406"/>
      <c r="K560" s="406"/>
      <c r="L560" s="406"/>
      <c r="M560" s="406"/>
      <c r="N560" s="406"/>
      <c r="O560" s="406"/>
      <c r="P560" s="406"/>
      <c r="Q560" s="406"/>
      <c r="R560" s="406"/>
      <c r="S560" s="406"/>
      <c r="T560" s="406"/>
      <c r="U560" s="406"/>
      <c r="V560" s="406"/>
      <c r="W560" s="406"/>
      <c r="X560" s="406"/>
      <c r="Y560" s="406"/>
      <c r="Z560" s="406"/>
    </row>
    <row r="561" spans="1:26" ht="19.5" customHeight="1">
      <c r="A561" s="406"/>
      <c r="B561" s="406"/>
      <c r="C561" s="452"/>
      <c r="D561" s="406"/>
      <c r="E561" s="406"/>
      <c r="F561" s="406"/>
      <c r="G561" s="406"/>
      <c r="H561" s="406"/>
      <c r="I561" s="406"/>
      <c r="J561" s="406"/>
      <c r="K561" s="406"/>
      <c r="L561" s="406"/>
      <c r="M561" s="406"/>
      <c r="N561" s="406"/>
      <c r="O561" s="406"/>
      <c r="P561" s="406"/>
      <c r="Q561" s="406"/>
      <c r="R561" s="406"/>
      <c r="S561" s="406"/>
      <c r="T561" s="406"/>
      <c r="U561" s="406"/>
      <c r="V561" s="406"/>
      <c r="W561" s="406"/>
      <c r="X561" s="406"/>
      <c r="Y561" s="406"/>
      <c r="Z561" s="406"/>
    </row>
    <row r="562" spans="1:26" ht="19.5" customHeight="1">
      <c r="A562" s="406"/>
      <c r="B562" s="406"/>
      <c r="C562" s="452"/>
      <c r="D562" s="406"/>
      <c r="E562" s="406"/>
      <c r="F562" s="406"/>
      <c r="G562" s="406"/>
      <c r="H562" s="406"/>
      <c r="I562" s="406"/>
      <c r="J562" s="406"/>
      <c r="K562" s="406"/>
      <c r="L562" s="406"/>
      <c r="M562" s="406"/>
      <c r="N562" s="406"/>
      <c r="O562" s="406"/>
      <c r="P562" s="406"/>
      <c r="Q562" s="406"/>
      <c r="R562" s="406"/>
      <c r="S562" s="406"/>
      <c r="T562" s="406"/>
      <c r="U562" s="406"/>
      <c r="V562" s="406"/>
      <c r="W562" s="406"/>
      <c r="X562" s="406"/>
      <c r="Y562" s="406"/>
      <c r="Z562" s="406"/>
    </row>
    <row r="563" spans="1:26" ht="19.5" customHeight="1">
      <c r="A563" s="406"/>
      <c r="B563" s="406"/>
      <c r="C563" s="452"/>
      <c r="D563" s="406"/>
      <c r="E563" s="406"/>
      <c r="F563" s="406"/>
      <c r="G563" s="406"/>
      <c r="H563" s="406"/>
      <c r="I563" s="406"/>
      <c r="J563" s="406"/>
      <c r="K563" s="406"/>
      <c r="L563" s="406"/>
      <c r="M563" s="406"/>
      <c r="N563" s="406"/>
      <c r="O563" s="406"/>
      <c r="P563" s="406"/>
      <c r="Q563" s="406"/>
      <c r="R563" s="406"/>
      <c r="S563" s="406"/>
      <c r="T563" s="406"/>
      <c r="U563" s="406"/>
      <c r="V563" s="406"/>
      <c r="W563" s="406"/>
      <c r="X563" s="406"/>
      <c r="Y563" s="406"/>
      <c r="Z563" s="406"/>
    </row>
    <row r="564" spans="1:26" ht="19.5" customHeight="1">
      <c r="A564" s="406"/>
      <c r="B564" s="406"/>
      <c r="C564" s="452"/>
      <c r="D564" s="406"/>
      <c r="E564" s="406"/>
      <c r="F564" s="406"/>
      <c r="G564" s="406"/>
      <c r="H564" s="406"/>
      <c r="I564" s="406"/>
      <c r="J564" s="406"/>
      <c r="K564" s="406"/>
      <c r="L564" s="406"/>
      <c r="M564" s="406"/>
      <c r="N564" s="406"/>
      <c r="O564" s="406"/>
      <c r="P564" s="406"/>
      <c r="Q564" s="406"/>
      <c r="R564" s="406"/>
      <c r="S564" s="406"/>
      <c r="T564" s="406"/>
      <c r="U564" s="406"/>
      <c r="V564" s="406"/>
      <c r="W564" s="406"/>
      <c r="X564" s="406"/>
      <c r="Y564" s="406"/>
      <c r="Z564" s="406"/>
    </row>
    <row r="565" spans="1:26" ht="19.5" customHeight="1">
      <c r="A565" s="406"/>
      <c r="B565" s="406"/>
      <c r="C565" s="452"/>
      <c r="D565" s="406"/>
      <c r="E565" s="406"/>
      <c r="F565" s="406"/>
      <c r="G565" s="406"/>
      <c r="H565" s="406"/>
      <c r="I565" s="406"/>
      <c r="J565" s="406"/>
      <c r="K565" s="406"/>
      <c r="L565" s="406"/>
      <c r="M565" s="406"/>
      <c r="N565" s="406"/>
      <c r="O565" s="406"/>
      <c r="P565" s="406"/>
      <c r="Q565" s="406"/>
      <c r="R565" s="406"/>
      <c r="S565" s="406"/>
      <c r="T565" s="406"/>
      <c r="U565" s="406"/>
      <c r="V565" s="406"/>
      <c r="W565" s="406"/>
      <c r="X565" s="406"/>
      <c r="Y565" s="406"/>
      <c r="Z565" s="406"/>
    </row>
    <row r="566" spans="1:26" ht="19.5" customHeight="1">
      <c r="A566" s="406"/>
      <c r="B566" s="406"/>
      <c r="C566" s="452"/>
      <c r="D566" s="406"/>
      <c r="E566" s="406"/>
      <c r="F566" s="406"/>
      <c r="G566" s="406"/>
      <c r="H566" s="406"/>
      <c r="I566" s="406"/>
      <c r="J566" s="406"/>
      <c r="K566" s="406"/>
      <c r="L566" s="406"/>
      <c r="M566" s="406"/>
      <c r="N566" s="406"/>
      <c r="O566" s="406"/>
      <c r="P566" s="406"/>
      <c r="Q566" s="406"/>
      <c r="R566" s="406"/>
      <c r="S566" s="406"/>
      <c r="T566" s="406"/>
      <c r="U566" s="406"/>
      <c r="V566" s="406"/>
      <c r="W566" s="406"/>
      <c r="X566" s="406"/>
      <c r="Y566" s="406"/>
      <c r="Z566" s="406"/>
    </row>
    <row r="567" spans="1:26" ht="19.5" customHeight="1">
      <c r="A567" s="406"/>
      <c r="B567" s="406"/>
      <c r="C567" s="452"/>
      <c r="D567" s="406"/>
      <c r="E567" s="406"/>
      <c r="F567" s="406"/>
      <c r="G567" s="406"/>
      <c r="H567" s="406"/>
      <c r="I567" s="406"/>
      <c r="J567" s="406"/>
      <c r="K567" s="406"/>
      <c r="L567" s="406"/>
      <c r="M567" s="406"/>
      <c r="N567" s="406"/>
      <c r="O567" s="406"/>
      <c r="P567" s="406"/>
      <c r="Q567" s="406"/>
      <c r="R567" s="406"/>
      <c r="S567" s="406"/>
      <c r="T567" s="406"/>
      <c r="U567" s="406"/>
      <c r="V567" s="406"/>
      <c r="W567" s="406"/>
      <c r="X567" s="406"/>
      <c r="Y567" s="406"/>
      <c r="Z567" s="406"/>
    </row>
    <row r="568" spans="1:26" ht="19.5" customHeight="1">
      <c r="A568" s="406"/>
      <c r="B568" s="406"/>
      <c r="C568" s="452"/>
      <c r="D568" s="406"/>
      <c r="E568" s="406"/>
      <c r="F568" s="406"/>
      <c r="G568" s="406"/>
      <c r="H568" s="406"/>
      <c r="I568" s="406"/>
      <c r="J568" s="406"/>
      <c r="K568" s="406"/>
      <c r="L568" s="406"/>
      <c r="M568" s="406"/>
      <c r="N568" s="406"/>
      <c r="O568" s="406"/>
      <c r="P568" s="406"/>
      <c r="Q568" s="406"/>
      <c r="R568" s="406"/>
      <c r="S568" s="406"/>
      <c r="T568" s="406"/>
      <c r="U568" s="406"/>
      <c r="V568" s="406"/>
      <c r="W568" s="406"/>
      <c r="X568" s="406"/>
      <c r="Y568" s="406"/>
      <c r="Z568" s="406"/>
    </row>
    <row r="569" spans="1:26" ht="19.5" customHeight="1">
      <c r="A569" s="406"/>
      <c r="B569" s="406"/>
      <c r="C569" s="452"/>
      <c r="D569" s="406"/>
      <c r="E569" s="406"/>
      <c r="F569" s="406"/>
      <c r="G569" s="406"/>
      <c r="H569" s="406"/>
      <c r="I569" s="406"/>
      <c r="J569" s="406"/>
      <c r="K569" s="406"/>
      <c r="L569" s="406"/>
      <c r="M569" s="406"/>
      <c r="N569" s="406"/>
      <c r="O569" s="406"/>
      <c r="P569" s="406"/>
      <c r="Q569" s="406"/>
      <c r="R569" s="406"/>
      <c r="S569" s="406"/>
      <c r="T569" s="406"/>
      <c r="U569" s="406"/>
      <c r="V569" s="406"/>
      <c r="W569" s="406"/>
      <c r="X569" s="406"/>
      <c r="Y569" s="406"/>
      <c r="Z569" s="406"/>
    </row>
    <row r="570" spans="1:26" ht="19.5" customHeight="1">
      <c r="A570" s="406"/>
      <c r="B570" s="406"/>
      <c r="C570" s="452"/>
      <c r="D570" s="406"/>
      <c r="E570" s="406"/>
      <c r="F570" s="406"/>
      <c r="G570" s="406"/>
      <c r="H570" s="406"/>
      <c r="I570" s="406"/>
      <c r="J570" s="406"/>
      <c r="K570" s="406"/>
      <c r="L570" s="406"/>
      <c r="M570" s="406"/>
      <c r="N570" s="406"/>
      <c r="O570" s="406"/>
      <c r="P570" s="406"/>
      <c r="Q570" s="406"/>
      <c r="R570" s="406"/>
      <c r="S570" s="406"/>
      <c r="T570" s="406"/>
      <c r="U570" s="406"/>
      <c r="V570" s="406"/>
      <c r="W570" s="406"/>
      <c r="X570" s="406"/>
      <c r="Y570" s="406"/>
      <c r="Z570" s="406"/>
    </row>
    <row r="571" spans="1:26" ht="19.5" customHeight="1">
      <c r="A571" s="406"/>
      <c r="B571" s="406"/>
      <c r="C571" s="452"/>
      <c r="D571" s="406"/>
      <c r="E571" s="406"/>
      <c r="F571" s="406"/>
      <c r="G571" s="406"/>
      <c r="H571" s="406"/>
      <c r="I571" s="406"/>
      <c r="J571" s="406"/>
      <c r="K571" s="406"/>
      <c r="L571" s="406"/>
      <c r="M571" s="406"/>
      <c r="N571" s="406"/>
      <c r="O571" s="406"/>
      <c r="P571" s="406"/>
      <c r="Q571" s="406"/>
      <c r="R571" s="406"/>
      <c r="S571" s="406"/>
      <c r="T571" s="406"/>
      <c r="U571" s="406"/>
      <c r="V571" s="406"/>
      <c r="W571" s="406"/>
      <c r="X571" s="406"/>
      <c r="Y571" s="406"/>
      <c r="Z571" s="406"/>
    </row>
    <row r="572" spans="1:26" ht="19.5" customHeight="1">
      <c r="A572" s="406"/>
      <c r="B572" s="406"/>
      <c r="C572" s="452"/>
      <c r="D572" s="406"/>
      <c r="E572" s="406"/>
      <c r="F572" s="406"/>
      <c r="G572" s="406"/>
      <c r="H572" s="406"/>
      <c r="I572" s="406"/>
      <c r="J572" s="406"/>
      <c r="K572" s="406"/>
      <c r="L572" s="406"/>
      <c r="M572" s="406"/>
      <c r="N572" s="406"/>
      <c r="O572" s="406"/>
      <c r="P572" s="406"/>
      <c r="Q572" s="406"/>
      <c r="R572" s="406"/>
      <c r="S572" s="406"/>
      <c r="T572" s="406"/>
      <c r="U572" s="406"/>
      <c r="V572" s="406"/>
      <c r="W572" s="406"/>
      <c r="X572" s="406"/>
      <c r="Y572" s="406"/>
      <c r="Z572" s="406"/>
    </row>
    <row r="573" spans="1:26" ht="19.5" customHeight="1">
      <c r="A573" s="406"/>
      <c r="B573" s="406"/>
      <c r="C573" s="452"/>
      <c r="D573" s="406"/>
      <c r="E573" s="406"/>
      <c r="F573" s="406"/>
      <c r="G573" s="406"/>
      <c r="H573" s="406"/>
      <c r="I573" s="406"/>
      <c r="J573" s="406"/>
      <c r="K573" s="406"/>
      <c r="L573" s="406"/>
      <c r="M573" s="406"/>
      <c r="N573" s="406"/>
      <c r="O573" s="406"/>
      <c r="P573" s="406"/>
      <c r="Q573" s="406"/>
      <c r="R573" s="406"/>
      <c r="S573" s="406"/>
      <c r="T573" s="406"/>
      <c r="U573" s="406"/>
      <c r="V573" s="406"/>
      <c r="W573" s="406"/>
      <c r="X573" s="406"/>
      <c r="Y573" s="406"/>
      <c r="Z573" s="406"/>
    </row>
    <row r="574" spans="1:26" ht="19.5" customHeight="1">
      <c r="A574" s="406"/>
      <c r="B574" s="406"/>
      <c r="C574" s="452"/>
      <c r="D574" s="406"/>
      <c r="E574" s="406"/>
      <c r="F574" s="406"/>
      <c r="G574" s="406"/>
      <c r="H574" s="406"/>
      <c r="I574" s="406"/>
      <c r="J574" s="406"/>
      <c r="K574" s="406"/>
      <c r="L574" s="406"/>
      <c r="M574" s="406"/>
      <c r="N574" s="406"/>
      <c r="O574" s="406"/>
      <c r="P574" s="406"/>
      <c r="Q574" s="406"/>
      <c r="R574" s="406"/>
      <c r="S574" s="406"/>
      <c r="T574" s="406"/>
      <c r="U574" s="406"/>
      <c r="V574" s="406"/>
      <c r="W574" s="406"/>
      <c r="X574" s="406"/>
      <c r="Y574" s="406"/>
      <c r="Z574" s="406"/>
    </row>
    <row r="575" spans="1:26" ht="19.5" customHeight="1">
      <c r="A575" s="406"/>
      <c r="B575" s="406"/>
      <c r="C575" s="452"/>
      <c r="D575" s="406"/>
      <c r="E575" s="406"/>
      <c r="F575" s="406"/>
      <c r="G575" s="406"/>
      <c r="H575" s="406"/>
      <c r="I575" s="406"/>
      <c r="J575" s="406"/>
      <c r="K575" s="406"/>
      <c r="L575" s="406"/>
      <c r="M575" s="406"/>
      <c r="N575" s="406"/>
      <c r="O575" s="406"/>
      <c r="P575" s="406"/>
      <c r="Q575" s="406"/>
      <c r="R575" s="406"/>
      <c r="S575" s="406"/>
      <c r="T575" s="406"/>
      <c r="U575" s="406"/>
      <c r="V575" s="406"/>
      <c r="W575" s="406"/>
      <c r="X575" s="406"/>
      <c r="Y575" s="406"/>
      <c r="Z575" s="406"/>
    </row>
    <row r="576" spans="1:26" ht="19.5" customHeight="1">
      <c r="A576" s="406"/>
      <c r="B576" s="406"/>
      <c r="C576" s="452"/>
      <c r="D576" s="406"/>
      <c r="E576" s="406"/>
      <c r="F576" s="406"/>
      <c r="G576" s="406"/>
      <c r="H576" s="406"/>
      <c r="I576" s="406"/>
      <c r="J576" s="406"/>
      <c r="K576" s="406"/>
      <c r="L576" s="406"/>
      <c r="M576" s="406"/>
      <c r="N576" s="406"/>
      <c r="O576" s="406"/>
      <c r="P576" s="406"/>
      <c r="Q576" s="406"/>
      <c r="R576" s="406"/>
      <c r="S576" s="406"/>
      <c r="T576" s="406"/>
      <c r="U576" s="406"/>
      <c r="V576" s="406"/>
      <c r="W576" s="406"/>
      <c r="X576" s="406"/>
      <c r="Y576" s="406"/>
      <c r="Z576" s="406"/>
    </row>
    <row r="577" spans="1:26" ht="19.5" customHeight="1">
      <c r="A577" s="406"/>
      <c r="B577" s="406"/>
      <c r="C577" s="452"/>
      <c r="D577" s="406"/>
      <c r="E577" s="406"/>
      <c r="F577" s="406"/>
      <c r="G577" s="406"/>
      <c r="H577" s="406"/>
      <c r="I577" s="406"/>
      <c r="J577" s="406"/>
      <c r="K577" s="406"/>
      <c r="L577" s="406"/>
      <c r="M577" s="406"/>
      <c r="N577" s="406"/>
      <c r="O577" s="406"/>
      <c r="P577" s="406"/>
      <c r="Q577" s="406"/>
      <c r="R577" s="406"/>
      <c r="S577" s="406"/>
      <c r="T577" s="406"/>
      <c r="U577" s="406"/>
      <c r="V577" s="406"/>
      <c r="W577" s="406"/>
      <c r="X577" s="406"/>
      <c r="Y577" s="406"/>
      <c r="Z577" s="406"/>
    </row>
    <row r="578" spans="1:26" ht="19.5" customHeight="1">
      <c r="A578" s="406"/>
      <c r="B578" s="406"/>
      <c r="C578" s="452"/>
      <c r="D578" s="406"/>
      <c r="E578" s="406"/>
      <c r="F578" s="406"/>
      <c r="G578" s="406"/>
      <c r="H578" s="406"/>
      <c r="I578" s="406"/>
      <c r="J578" s="406"/>
      <c r="K578" s="406"/>
      <c r="L578" s="406"/>
      <c r="M578" s="406"/>
      <c r="N578" s="406"/>
      <c r="O578" s="406"/>
      <c r="P578" s="406"/>
      <c r="Q578" s="406"/>
      <c r="R578" s="406"/>
      <c r="S578" s="406"/>
      <c r="T578" s="406"/>
      <c r="U578" s="406"/>
      <c r="V578" s="406"/>
      <c r="W578" s="406"/>
      <c r="X578" s="406"/>
      <c r="Y578" s="406"/>
      <c r="Z578" s="406"/>
    </row>
    <row r="579" spans="1:26" ht="19.5" customHeight="1">
      <c r="A579" s="406"/>
      <c r="B579" s="406"/>
      <c r="C579" s="452"/>
      <c r="D579" s="406"/>
      <c r="E579" s="406"/>
      <c r="F579" s="406"/>
      <c r="G579" s="406"/>
      <c r="H579" s="406"/>
      <c r="I579" s="406"/>
      <c r="J579" s="406"/>
      <c r="K579" s="406"/>
      <c r="L579" s="406"/>
      <c r="M579" s="406"/>
      <c r="N579" s="406"/>
      <c r="O579" s="406"/>
      <c r="P579" s="406"/>
      <c r="Q579" s="406"/>
      <c r="R579" s="406"/>
      <c r="S579" s="406"/>
      <c r="T579" s="406"/>
      <c r="U579" s="406"/>
      <c r="V579" s="406"/>
      <c r="W579" s="406"/>
      <c r="X579" s="406"/>
      <c r="Y579" s="406"/>
      <c r="Z579" s="406"/>
    </row>
    <row r="580" spans="1:26" ht="19.5" customHeight="1">
      <c r="A580" s="406"/>
      <c r="B580" s="406"/>
      <c r="C580" s="452"/>
      <c r="D580" s="406"/>
      <c r="E580" s="406"/>
      <c r="F580" s="406"/>
      <c r="G580" s="406"/>
      <c r="H580" s="406"/>
      <c r="I580" s="406"/>
      <c r="J580" s="406"/>
      <c r="K580" s="406"/>
      <c r="L580" s="406"/>
      <c r="M580" s="406"/>
      <c r="N580" s="406"/>
      <c r="O580" s="406"/>
      <c r="P580" s="406"/>
      <c r="Q580" s="406"/>
      <c r="R580" s="406"/>
      <c r="S580" s="406"/>
      <c r="T580" s="406"/>
      <c r="U580" s="406"/>
      <c r="V580" s="406"/>
      <c r="W580" s="406"/>
      <c r="X580" s="406"/>
      <c r="Y580" s="406"/>
      <c r="Z580" s="406"/>
    </row>
    <row r="581" spans="1:26" ht="19.5" customHeight="1">
      <c r="A581" s="406"/>
      <c r="B581" s="406"/>
      <c r="C581" s="452"/>
      <c r="D581" s="406"/>
      <c r="E581" s="406"/>
      <c r="F581" s="406"/>
      <c r="G581" s="406"/>
      <c r="H581" s="406"/>
      <c r="I581" s="406"/>
      <c r="J581" s="406"/>
      <c r="K581" s="406"/>
      <c r="L581" s="406"/>
      <c r="M581" s="406"/>
      <c r="N581" s="406"/>
      <c r="O581" s="406"/>
      <c r="P581" s="406"/>
      <c r="Q581" s="406"/>
      <c r="R581" s="406"/>
      <c r="S581" s="406"/>
      <c r="T581" s="406"/>
      <c r="U581" s="406"/>
      <c r="V581" s="406"/>
      <c r="W581" s="406"/>
      <c r="X581" s="406"/>
      <c r="Y581" s="406"/>
      <c r="Z581" s="406"/>
    </row>
    <row r="582" spans="1:26" ht="19.5" customHeight="1">
      <c r="A582" s="406"/>
      <c r="B582" s="406"/>
      <c r="C582" s="452"/>
      <c r="D582" s="406"/>
      <c r="E582" s="406"/>
      <c r="F582" s="406"/>
      <c r="G582" s="406"/>
      <c r="H582" s="406"/>
      <c r="I582" s="406"/>
      <c r="J582" s="406"/>
      <c r="K582" s="406"/>
      <c r="L582" s="406"/>
      <c r="M582" s="406"/>
      <c r="N582" s="406"/>
      <c r="O582" s="406"/>
      <c r="P582" s="406"/>
      <c r="Q582" s="406"/>
      <c r="R582" s="406"/>
      <c r="S582" s="406"/>
      <c r="T582" s="406"/>
      <c r="U582" s="406"/>
      <c r="V582" s="406"/>
      <c r="W582" s="406"/>
      <c r="X582" s="406"/>
      <c r="Y582" s="406"/>
      <c r="Z582" s="406"/>
    </row>
    <row r="583" spans="1:26" ht="19.5" customHeight="1">
      <c r="A583" s="406"/>
      <c r="B583" s="406"/>
      <c r="C583" s="452"/>
      <c r="D583" s="406"/>
      <c r="E583" s="406"/>
      <c r="F583" s="406"/>
      <c r="G583" s="406"/>
      <c r="H583" s="406"/>
      <c r="I583" s="406"/>
      <c r="J583" s="406"/>
      <c r="K583" s="406"/>
      <c r="L583" s="406"/>
      <c r="M583" s="406"/>
      <c r="N583" s="406"/>
      <c r="O583" s="406"/>
      <c r="P583" s="406"/>
      <c r="Q583" s="406"/>
      <c r="R583" s="406"/>
      <c r="S583" s="406"/>
      <c r="T583" s="406"/>
      <c r="U583" s="406"/>
      <c r="V583" s="406"/>
      <c r="W583" s="406"/>
      <c r="X583" s="406"/>
      <c r="Y583" s="406"/>
      <c r="Z583" s="406"/>
    </row>
    <row r="584" spans="1:26" ht="19.5" customHeight="1">
      <c r="A584" s="406"/>
      <c r="B584" s="406"/>
      <c r="C584" s="452"/>
      <c r="D584" s="406"/>
      <c r="E584" s="406"/>
      <c r="F584" s="406"/>
      <c r="G584" s="406"/>
      <c r="H584" s="406"/>
      <c r="I584" s="406"/>
      <c r="J584" s="406"/>
      <c r="K584" s="406"/>
      <c r="L584" s="406"/>
      <c r="M584" s="406"/>
      <c r="N584" s="406"/>
      <c r="O584" s="406"/>
      <c r="P584" s="406"/>
      <c r="Q584" s="406"/>
      <c r="R584" s="406"/>
      <c r="S584" s="406"/>
      <c r="T584" s="406"/>
      <c r="U584" s="406"/>
      <c r="V584" s="406"/>
      <c r="W584" s="406"/>
      <c r="X584" s="406"/>
      <c r="Y584" s="406"/>
      <c r="Z584" s="406"/>
    </row>
    <row r="585" spans="1:26" ht="19.5" customHeight="1">
      <c r="A585" s="406"/>
      <c r="B585" s="406"/>
      <c r="C585" s="452"/>
      <c r="D585" s="406"/>
      <c r="E585" s="406"/>
      <c r="F585" s="406"/>
      <c r="G585" s="406"/>
      <c r="H585" s="406"/>
      <c r="I585" s="406"/>
      <c r="J585" s="406"/>
      <c r="K585" s="406"/>
      <c r="L585" s="406"/>
      <c r="M585" s="406"/>
      <c r="N585" s="406"/>
      <c r="O585" s="406"/>
      <c r="P585" s="406"/>
      <c r="Q585" s="406"/>
      <c r="R585" s="406"/>
      <c r="S585" s="406"/>
      <c r="T585" s="406"/>
      <c r="U585" s="406"/>
      <c r="V585" s="406"/>
      <c r="W585" s="406"/>
      <c r="X585" s="406"/>
      <c r="Y585" s="406"/>
      <c r="Z585" s="406"/>
    </row>
    <row r="586" spans="1:26" ht="19.5" customHeight="1">
      <c r="A586" s="406"/>
      <c r="B586" s="406"/>
      <c r="C586" s="452"/>
      <c r="D586" s="406"/>
      <c r="E586" s="406"/>
      <c r="F586" s="406"/>
      <c r="G586" s="406"/>
      <c r="H586" s="406"/>
      <c r="I586" s="406"/>
      <c r="J586" s="406"/>
      <c r="K586" s="406"/>
      <c r="L586" s="406"/>
      <c r="M586" s="406"/>
      <c r="N586" s="406"/>
      <c r="O586" s="406"/>
      <c r="P586" s="406"/>
      <c r="Q586" s="406"/>
      <c r="R586" s="406"/>
      <c r="S586" s="406"/>
      <c r="T586" s="406"/>
      <c r="U586" s="406"/>
      <c r="V586" s="406"/>
      <c r="W586" s="406"/>
      <c r="X586" s="406"/>
      <c r="Y586" s="406"/>
      <c r="Z586" s="406"/>
    </row>
    <row r="587" spans="1:26" ht="19.5" customHeight="1">
      <c r="A587" s="406"/>
      <c r="B587" s="406"/>
      <c r="C587" s="452"/>
      <c r="D587" s="406"/>
      <c r="E587" s="406"/>
      <c r="F587" s="406"/>
      <c r="G587" s="406"/>
      <c r="H587" s="406"/>
      <c r="I587" s="406"/>
      <c r="J587" s="406"/>
      <c r="K587" s="406"/>
      <c r="L587" s="406"/>
      <c r="M587" s="406"/>
      <c r="N587" s="406"/>
      <c r="O587" s="406"/>
      <c r="P587" s="406"/>
      <c r="Q587" s="406"/>
      <c r="R587" s="406"/>
      <c r="S587" s="406"/>
      <c r="T587" s="406"/>
      <c r="U587" s="406"/>
      <c r="V587" s="406"/>
      <c r="W587" s="406"/>
      <c r="X587" s="406"/>
      <c r="Y587" s="406"/>
      <c r="Z587" s="406"/>
    </row>
    <row r="588" spans="1:26" ht="19.5" customHeight="1">
      <c r="A588" s="406"/>
      <c r="B588" s="406"/>
      <c r="C588" s="452"/>
      <c r="D588" s="406"/>
      <c r="E588" s="406"/>
      <c r="F588" s="406"/>
      <c r="G588" s="406"/>
      <c r="H588" s="406"/>
      <c r="I588" s="406"/>
      <c r="J588" s="406"/>
      <c r="K588" s="406"/>
      <c r="L588" s="406"/>
      <c r="M588" s="406"/>
      <c r="N588" s="406"/>
      <c r="O588" s="406"/>
      <c r="P588" s="406"/>
      <c r="Q588" s="406"/>
      <c r="R588" s="406"/>
      <c r="S588" s="406"/>
      <c r="T588" s="406"/>
      <c r="U588" s="406"/>
      <c r="V588" s="406"/>
      <c r="W588" s="406"/>
      <c r="X588" s="406"/>
      <c r="Y588" s="406"/>
      <c r="Z588" s="406"/>
    </row>
    <row r="589" spans="1:26" ht="19.5" customHeight="1">
      <c r="A589" s="406"/>
      <c r="B589" s="406"/>
      <c r="C589" s="452"/>
      <c r="D589" s="406"/>
      <c r="E589" s="406"/>
      <c r="F589" s="406"/>
      <c r="G589" s="406"/>
      <c r="H589" s="406"/>
      <c r="I589" s="406"/>
      <c r="J589" s="406"/>
      <c r="K589" s="406"/>
      <c r="L589" s="406"/>
      <c r="M589" s="406"/>
      <c r="N589" s="406"/>
      <c r="O589" s="406"/>
      <c r="P589" s="406"/>
      <c r="Q589" s="406"/>
      <c r="R589" s="406"/>
      <c r="S589" s="406"/>
      <c r="T589" s="406"/>
      <c r="U589" s="406"/>
      <c r="V589" s="406"/>
      <c r="W589" s="406"/>
      <c r="X589" s="406"/>
      <c r="Y589" s="406"/>
      <c r="Z589" s="406"/>
    </row>
    <row r="590" spans="1:26" ht="19.5" customHeight="1">
      <c r="A590" s="406"/>
      <c r="B590" s="406"/>
      <c r="C590" s="452"/>
      <c r="D590" s="406"/>
      <c r="E590" s="406"/>
      <c r="F590" s="406"/>
      <c r="G590" s="406"/>
      <c r="H590" s="406"/>
      <c r="I590" s="406"/>
      <c r="J590" s="406"/>
      <c r="K590" s="406"/>
      <c r="L590" s="406"/>
      <c r="M590" s="406"/>
      <c r="N590" s="406"/>
      <c r="O590" s="406"/>
      <c r="P590" s="406"/>
      <c r="Q590" s="406"/>
      <c r="R590" s="406"/>
      <c r="S590" s="406"/>
      <c r="T590" s="406"/>
      <c r="U590" s="406"/>
      <c r="V590" s="406"/>
      <c r="W590" s="406"/>
      <c r="X590" s="406"/>
      <c r="Y590" s="406"/>
      <c r="Z590" s="406"/>
    </row>
    <row r="591" spans="1:26" ht="19.5" customHeight="1">
      <c r="A591" s="406"/>
      <c r="B591" s="406"/>
      <c r="C591" s="452"/>
      <c r="D591" s="406"/>
      <c r="E591" s="406"/>
      <c r="F591" s="406"/>
      <c r="G591" s="406"/>
      <c r="H591" s="406"/>
      <c r="I591" s="406"/>
      <c r="J591" s="406"/>
      <c r="K591" s="406"/>
      <c r="L591" s="406"/>
      <c r="M591" s="406"/>
      <c r="N591" s="406"/>
      <c r="O591" s="406"/>
      <c r="P591" s="406"/>
      <c r="Q591" s="406"/>
      <c r="R591" s="406"/>
      <c r="S591" s="406"/>
      <c r="T591" s="406"/>
      <c r="U591" s="406"/>
      <c r="V591" s="406"/>
      <c r="W591" s="406"/>
      <c r="X591" s="406"/>
      <c r="Y591" s="406"/>
      <c r="Z591" s="406"/>
    </row>
    <row r="592" spans="1:26" ht="19.5" customHeight="1">
      <c r="A592" s="406"/>
      <c r="B592" s="406"/>
      <c r="C592" s="452"/>
      <c r="D592" s="406"/>
      <c r="E592" s="406"/>
      <c r="F592" s="406"/>
      <c r="G592" s="406"/>
      <c r="H592" s="406"/>
      <c r="I592" s="406"/>
      <c r="J592" s="406"/>
      <c r="K592" s="406"/>
      <c r="L592" s="406"/>
      <c r="M592" s="406"/>
      <c r="N592" s="406"/>
      <c r="O592" s="406"/>
      <c r="P592" s="406"/>
      <c r="Q592" s="406"/>
      <c r="R592" s="406"/>
      <c r="S592" s="406"/>
      <c r="T592" s="406"/>
      <c r="U592" s="406"/>
      <c r="V592" s="406"/>
      <c r="W592" s="406"/>
      <c r="X592" s="406"/>
      <c r="Y592" s="406"/>
      <c r="Z592" s="406"/>
    </row>
    <row r="593" spans="1:26" ht="19.5" customHeight="1">
      <c r="A593" s="406"/>
      <c r="B593" s="406"/>
      <c r="C593" s="452"/>
      <c r="D593" s="406"/>
      <c r="E593" s="406"/>
      <c r="F593" s="406"/>
      <c r="G593" s="406"/>
      <c r="H593" s="406"/>
      <c r="I593" s="406"/>
      <c r="J593" s="406"/>
      <c r="K593" s="406"/>
      <c r="L593" s="406"/>
      <c r="M593" s="406"/>
      <c r="N593" s="406"/>
      <c r="O593" s="406"/>
      <c r="P593" s="406"/>
      <c r="Q593" s="406"/>
      <c r="R593" s="406"/>
      <c r="S593" s="406"/>
      <c r="T593" s="406"/>
      <c r="U593" s="406"/>
      <c r="V593" s="406"/>
      <c r="W593" s="406"/>
      <c r="X593" s="406"/>
      <c r="Y593" s="406"/>
      <c r="Z593" s="406"/>
    </row>
    <row r="594" spans="1:26" ht="19.5" customHeight="1">
      <c r="A594" s="406"/>
      <c r="B594" s="406"/>
      <c r="C594" s="452"/>
      <c r="D594" s="406"/>
      <c r="E594" s="406"/>
      <c r="F594" s="406"/>
      <c r="G594" s="406"/>
      <c r="H594" s="406"/>
      <c r="I594" s="406"/>
      <c r="J594" s="406"/>
      <c r="K594" s="406"/>
      <c r="L594" s="406"/>
      <c r="M594" s="406"/>
      <c r="N594" s="406"/>
      <c r="O594" s="406"/>
      <c r="P594" s="406"/>
      <c r="Q594" s="406"/>
      <c r="R594" s="406"/>
      <c r="S594" s="406"/>
      <c r="T594" s="406"/>
      <c r="U594" s="406"/>
      <c r="V594" s="406"/>
      <c r="W594" s="406"/>
      <c r="X594" s="406"/>
      <c r="Y594" s="406"/>
      <c r="Z594" s="406"/>
    </row>
    <row r="595" spans="1:26" ht="19.5" customHeight="1">
      <c r="A595" s="406"/>
      <c r="B595" s="406"/>
      <c r="C595" s="452"/>
      <c r="D595" s="406"/>
      <c r="E595" s="406"/>
      <c r="F595" s="406"/>
      <c r="G595" s="406"/>
      <c r="H595" s="406"/>
      <c r="I595" s="406"/>
      <c r="J595" s="406"/>
      <c r="K595" s="406"/>
      <c r="L595" s="406"/>
      <c r="M595" s="406"/>
      <c r="N595" s="406"/>
      <c r="O595" s="406"/>
      <c r="P595" s="406"/>
      <c r="Q595" s="406"/>
      <c r="R595" s="406"/>
      <c r="S595" s="406"/>
      <c r="T595" s="406"/>
      <c r="U595" s="406"/>
      <c r="V595" s="406"/>
      <c r="W595" s="406"/>
      <c r="X595" s="406"/>
      <c r="Y595" s="406"/>
      <c r="Z595" s="406"/>
    </row>
    <row r="596" spans="1:26" ht="19.5" customHeight="1">
      <c r="A596" s="406"/>
      <c r="B596" s="406"/>
      <c r="C596" s="452"/>
      <c r="D596" s="406"/>
      <c r="E596" s="406"/>
      <c r="F596" s="406"/>
      <c r="G596" s="406"/>
      <c r="H596" s="406"/>
      <c r="I596" s="406"/>
      <c r="J596" s="406"/>
      <c r="K596" s="406"/>
      <c r="L596" s="406"/>
      <c r="M596" s="406"/>
      <c r="N596" s="406"/>
      <c r="O596" s="406"/>
      <c r="P596" s="406"/>
      <c r="Q596" s="406"/>
      <c r="R596" s="406"/>
      <c r="S596" s="406"/>
      <c r="T596" s="406"/>
      <c r="U596" s="406"/>
      <c r="V596" s="406"/>
      <c r="W596" s="406"/>
      <c r="X596" s="406"/>
      <c r="Y596" s="406"/>
      <c r="Z596" s="406"/>
    </row>
    <row r="597" spans="1:26" ht="19.5" customHeight="1">
      <c r="A597" s="406"/>
      <c r="B597" s="406"/>
      <c r="C597" s="452"/>
      <c r="D597" s="406"/>
      <c r="E597" s="406"/>
      <c r="F597" s="406"/>
      <c r="G597" s="406"/>
      <c r="H597" s="406"/>
      <c r="I597" s="406"/>
      <c r="J597" s="406"/>
      <c r="K597" s="406"/>
      <c r="L597" s="406"/>
      <c r="M597" s="406"/>
      <c r="N597" s="406"/>
      <c r="O597" s="406"/>
      <c r="P597" s="406"/>
      <c r="Q597" s="406"/>
      <c r="R597" s="406"/>
      <c r="S597" s="406"/>
      <c r="T597" s="406"/>
      <c r="U597" s="406"/>
      <c r="V597" s="406"/>
      <c r="W597" s="406"/>
      <c r="X597" s="406"/>
      <c r="Y597" s="406"/>
      <c r="Z597" s="406"/>
    </row>
    <row r="598" spans="1:26" ht="19.5" customHeight="1">
      <c r="A598" s="406"/>
      <c r="B598" s="406"/>
      <c r="C598" s="452"/>
      <c r="D598" s="406"/>
      <c r="E598" s="406"/>
      <c r="F598" s="406"/>
      <c r="G598" s="406"/>
      <c r="H598" s="406"/>
      <c r="I598" s="406"/>
      <c r="J598" s="406"/>
      <c r="K598" s="406"/>
      <c r="L598" s="406"/>
      <c r="M598" s="406"/>
      <c r="N598" s="406"/>
      <c r="O598" s="406"/>
      <c r="P598" s="406"/>
      <c r="Q598" s="406"/>
      <c r="R598" s="406"/>
      <c r="S598" s="406"/>
      <c r="T598" s="406"/>
      <c r="U598" s="406"/>
      <c r="V598" s="406"/>
      <c r="W598" s="406"/>
      <c r="X598" s="406"/>
      <c r="Y598" s="406"/>
      <c r="Z598" s="406"/>
    </row>
    <row r="599" spans="1:26" ht="19.5" customHeight="1">
      <c r="A599" s="406"/>
      <c r="B599" s="406"/>
      <c r="C599" s="452"/>
      <c r="D599" s="406"/>
      <c r="E599" s="406"/>
      <c r="F599" s="406"/>
      <c r="G599" s="406"/>
      <c r="H599" s="406"/>
      <c r="I599" s="406"/>
      <c r="J599" s="406"/>
      <c r="K599" s="406"/>
      <c r="L599" s="406"/>
      <c r="M599" s="406"/>
      <c r="N599" s="406"/>
      <c r="O599" s="406"/>
      <c r="P599" s="406"/>
      <c r="Q599" s="406"/>
      <c r="R599" s="406"/>
      <c r="S599" s="406"/>
      <c r="T599" s="406"/>
      <c r="U599" s="406"/>
      <c r="V599" s="406"/>
      <c r="W599" s="406"/>
      <c r="X599" s="406"/>
      <c r="Y599" s="406"/>
      <c r="Z599" s="406"/>
    </row>
    <row r="600" spans="1:26" ht="19.5" customHeight="1">
      <c r="A600" s="406"/>
      <c r="B600" s="406"/>
      <c r="C600" s="452"/>
      <c r="D600" s="406"/>
      <c r="E600" s="406"/>
      <c r="F600" s="406"/>
      <c r="G600" s="406"/>
      <c r="H600" s="406"/>
      <c r="I600" s="406"/>
      <c r="J600" s="406"/>
      <c r="K600" s="406"/>
      <c r="L600" s="406"/>
      <c r="M600" s="406"/>
      <c r="N600" s="406"/>
      <c r="O600" s="406"/>
      <c r="P600" s="406"/>
      <c r="Q600" s="406"/>
      <c r="R600" s="406"/>
      <c r="S600" s="406"/>
      <c r="T600" s="406"/>
      <c r="U600" s="406"/>
      <c r="V600" s="406"/>
      <c r="W600" s="406"/>
      <c r="X600" s="406"/>
      <c r="Y600" s="406"/>
      <c r="Z600" s="406"/>
    </row>
    <row r="601" spans="1:26" ht="19.5" customHeight="1">
      <c r="A601" s="406"/>
      <c r="B601" s="406"/>
      <c r="C601" s="452"/>
      <c r="D601" s="406"/>
      <c r="E601" s="406"/>
      <c r="F601" s="406"/>
      <c r="G601" s="406"/>
      <c r="H601" s="406"/>
      <c r="I601" s="406"/>
      <c r="J601" s="406"/>
      <c r="K601" s="406"/>
      <c r="L601" s="406"/>
      <c r="M601" s="406"/>
      <c r="N601" s="406"/>
      <c r="O601" s="406"/>
      <c r="P601" s="406"/>
      <c r="Q601" s="406"/>
      <c r="R601" s="406"/>
      <c r="S601" s="406"/>
      <c r="T601" s="406"/>
      <c r="U601" s="406"/>
      <c r="V601" s="406"/>
      <c r="W601" s="406"/>
      <c r="X601" s="406"/>
      <c r="Y601" s="406"/>
      <c r="Z601" s="406"/>
    </row>
    <row r="602" spans="1:26" ht="19.5" customHeight="1">
      <c r="A602" s="406"/>
      <c r="B602" s="406"/>
      <c r="C602" s="452"/>
      <c r="D602" s="406"/>
      <c r="E602" s="406"/>
      <c r="F602" s="406"/>
      <c r="G602" s="406"/>
      <c r="H602" s="406"/>
      <c r="I602" s="406"/>
      <c r="J602" s="406"/>
      <c r="K602" s="406"/>
      <c r="L602" s="406"/>
      <c r="M602" s="406"/>
      <c r="N602" s="406"/>
      <c r="O602" s="406"/>
      <c r="P602" s="406"/>
      <c r="Q602" s="406"/>
      <c r="R602" s="406"/>
      <c r="S602" s="406"/>
      <c r="T602" s="406"/>
      <c r="U602" s="406"/>
      <c r="V602" s="406"/>
      <c r="W602" s="406"/>
      <c r="X602" s="406"/>
      <c r="Y602" s="406"/>
      <c r="Z602" s="406"/>
    </row>
    <row r="603" spans="1:26" ht="19.5" customHeight="1">
      <c r="A603" s="406"/>
      <c r="B603" s="406"/>
      <c r="C603" s="452"/>
      <c r="D603" s="406"/>
      <c r="E603" s="406"/>
      <c r="F603" s="406"/>
      <c r="G603" s="406"/>
      <c r="H603" s="406"/>
      <c r="I603" s="406"/>
      <c r="J603" s="406"/>
      <c r="K603" s="406"/>
      <c r="L603" s="406"/>
      <c r="M603" s="406"/>
      <c r="N603" s="406"/>
      <c r="O603" s="406"/>
      <c r="P603" s="406"/>
      <c r="Q603" s="406"/>
      <c r="R603" s="406"/>
      <c r="S603" s="406"/>
      <c r="T603" s="406"/>
      <c r="U603" s="406"/>
      <c r="V603" s="406"/>
      <c r="W603" s="406"/>
      <c r="X603" s="406"/>
      <c r="Y603" s="406"/>
      <c r="Z603" s="406"/>
    </row>
    <row r="604" spans="1:26" ht="19.5" customHeight="1">
      <c r="A604" s="406"/>
      <c r="B604" s="406"/>
      <c r="C604" s="452"/>
      <c r="D604" s="406"/>
      <c r="E604" s="406"/>
      <c r="F604" s="406"/>
      <c r="G604" s="406"/>
      <c r="H604" s="406"/>
      <c r="I604" s="406"/>
      <c r="J604" s="406"/>
      <c r="K604" s="406"/>
      <c r="L604" s="406"/>
      <c r="M604" s="406"/>
      <c r="N604" s="406"/>
      <c r="O604" s="406"/>
      <c r="P604" s="406"/>
      <c r="Q604" s="406"/>
      <c r="R604" s="406"/>
      <c r="S604" s="406"/>
      <c r="T604" s="406"/>
      <c r="U604" s="406"/>
      <c r="V604" s="406"/>
      <c r="W604" s="406"/>
      <c r="X604" s="406"/>
      <c r="Y604" s="406"/>
      <c r="Z604" s="406"/>
    </row>
    <row r="605" spans="1:26" ht="19.5" customHeight="1">
      <c r="A605" s="406"/>
      <c r="B605" s="406"/>
      <c r="C605" s="452"/>
      <c r="D605" s="406"/>
      <c r="E605" s="406"/>
      <c r="F605" s="406"/>
      <c r="G605" s="406"/>
      <c r="H605" s="406"/>
      <c r="I605" s="406"/>
      <c r="J605" s="406"/>
      <c r="K605" s="406"/>
      <c r="L605" s="406"/>
      <c r="M605" s="406"/>
      <c r="N605" s="406"/>
      <c r="O605" s="406"/>
      <c r="P605" s="406"/>
      <c r="Q605" s="406"/>
      <c r="R605" s="406"/>
      <c r="S605" s="406"/>
      <c r="T605" s="406"/>
      <c r="U605" s="406"/>
      <c r="V605" s="406"/>
      <c r="W605" s="406"/>
      <c r="X605" s="406"/>
      <c r="Y605" s="406"/>
      <c r="Z605" s="406"/>
    </row>
    <row r="606" spans="1:26" ht="19.5" customHeight="1">
      <c r="A606" s="406"/>
      <c r="B606" s="406"/>
      <c r="C606" s="452"/>
      <c r="D606" s="406"/>
      <c r="E606" s="406"/>
      <c r="F606" s="406"/>
      <c r="G606" s="406"/>
      <c r="H606" s="406"/>
      <c r="I606" s="406"/>
      <c r="J606" s="406"/>
      <c r="K606" s="406"/>
      <c r="L606" s="406"/>
      <c r="M606" s="406"/>
      <c r="N606" s="406"/>
      <c r="O606" s="406"/>
      <c r="P606" s="406"/>
      <c r="Q606" s="406"/>
      <c r="R606" s="406"/>
      <c r="S606" s="406"/>
      <c r="T606" s="406"/>
      <c r="U606" s="406"/>
      <c r="V606" s="406"/>
      <c r="W606" s="406"/>
      <c r="X606" s="406"/>
      <c r="Y606" s="406"/>
      <c r="Z606" s="406"/>
    </row>
    <row r="607" spans="1:26" ht="19.5" customHeight="1">
      <c r="A607" s="406"/>
      <c r="B607" s="406"/>
      <c r="C607" s="452"/>
      <c r="D607" s="406"/>
      <c r="E607" s="406"/>
      <c r="F607" s="406"/>
      <c r="G607" s="406"/>
      <c r="H607" s="406"/>
      <c r="I607" s="406"/>
      <c r="J607" s="406"/>
      <c r="K607" s="406"/>
      <c r="L607" s="406"/>
      <c r="M607" s="406"/>
      <c r="N607" s="406"/>
      <c r="O607" s="406"/>
      <c r="P607" s="406"/>
      <c r="Q607" s="406"/>
      <c r="R607" s="406"/>
      <c r="S607" s="406"/>
      <c r="T607" s="406"/>
      <c r="U607" s="406"/>
      <c r="V607" s="406"/>
      <c r="W607" s="406"/>
      <c r="X607" s="406"/>
      <c r="Y607" s="406"/>
      <c r="Z607" s="406"/>
    </row>
    <row r="608" spans="1:26" ht="19.5" customHeight="1">
      <c r="A608" s="406"/>
      <c r="B608" s="406"/>
      <c r="C608" s="452"/>
      <c r="D608" s="406"/>
      <c r="E608" s="406"/>
      <c r="F608" s="406"/>
      <c r="G608" s="406"/>
      <c r="H608" s="406"/>
      <c r="I608" s="406"/>
      <c r="J608" s="406"/>
      <c r="K608" s="406"/>
      <c r="L608" s="406"/>
      <c r="M608" s="406"/>
      <c r="N608" s="406"/>
      <c r="O608" s="406"/>
      <c r="P608" s="406"/>
      <c r="Q608" s="406"/>
      <c r="R608" s="406"/>
      <c r="S608" s="406"/>
      <c r="T608" s="406"/>
      <c r="U608" s="406"/>
      <c r="V608" s="406"/>
      <c r="W608" s="406"/>
      <c r="X608" s="406"/>
      <c r="Y608" s="406"/>
      <c r="Z608" s="406"/>
    </row>
    <row r="609" spans="1:26" ht="19.5" customHeight="1">
      <c r="A609" s="406"/>
      <c r="B609" s="406"/>
      <c r="C609" s="452"/>
      <c r="D609" s="406"/>
      <c r="E609" s="406"/>
      <c r="F609" s="406"/>
      <c r="G609" s="406"/>
      <c r="H609" s="406"/>
      <c r="I609" s="406"/>
      <c r="J609" s="406"/>
      <c r="K609" s="406"/>
      <c r="L609" s="406"/>
      <c r="M609" s="406"/>
      <c r="N609" s="406"/>
      <c r="O609" s="406"/>
      <c r="P609" s="406"/>
      <c r="Q609" s="406"/>
      <c r="R609" s="406"/>
      <c r="S609" s="406"/>
      <c r="T609" s="406"/>
      <c r="U609" s="406"/>
      <c r="V609" s="406"/>
      <c r="W609" s="406"/>
      <c r="X609" s="406"/>
      <c r="Y609" s="406"/>
      <c r="Z609" s="406"/>
    </row>
    <row r="610" spans="1:26" ht="19.5" customHeight="1">
      <c r="A610" s="406"/>
      <c r="B610" s="406"/>
      <c r="C610" s="452"/>
      <c r="D610" s="406"/>
      <c r="E610" s="406"/>
      <c r="F610" s="406"/>
      <c r="G610" s="406"/>
      <c r="H610" s="406"/>
      <c r="I610" s="406"/>
      <c r="J610" s="406"/>
      <c r="K610" s="406"/>
      <c r="L610" s="406"/>
      <c r="M610" s="406"/>
      <c r="N610" s="406"/>
      <c r="O610" s="406"/>
      <c r="P610" s="406"/>
      <c r="Q610" s="406"/>
      <c r="R610" s="406"/>
      <c r="S610" s="406"/>
      <c r="T610" s="406"/>
      <c r="U610" s="406"/>
      <c r="V610" s="406"/>
      <c r="W610" s="406"/>
      <c r="X610" s="406"/>
      <c r="Y610" s="406"/>
      <c r="Z610" s="406"/>
    </row>
    <row r="611" spans="1:26" ht="19.5" customHeight="1">
      <c r="A611" s="406"/>
      <c r="B611" s="406"/>
      <c r="C611" s="452"/>
      <c r="D611" s="406"/>
      <c r="E611" s="406"/>
      <c r="F611" s="406"/>
      <c r="G611" s="406"/>
      <c r="H611" s="406"/>
      <c r="I611" s="406"/>
      <c r="J611" s="406"/>
      <c r="K611" s="406"/>
      <c r="L611" s="406"/>
      <c r="M611" s="406"/>
      <c r="N611" s="406"/>
      <c r="O611" s="406"/>
      <c r="P611" s="406"/>
      <c r="Q611" s="406"/>
      <c r="R611" s="406"/>
      <c r="S611" s="406"/>
      <c r="T611" s="406"/>
      <c r="U611" s="406"/>
      <c r="V611" s="406"/>
      <c r="W611" s="406"/>
      <c r="X611" s="406"/>
      <c r="Y611" s="406"/>
      <c r="Z611" s="406"/>
    </row>
    <row r="612" spans="1:26" ht="19.5" customHeight="1">
      <c r="A612" s="406"/>
      <c r="B612" s="406"/>
      <c r="C612" s="452"/>
      <c r="D612" s="406"/>
      <c r="E612" s="406"/>
      <c r="F612" s="406"/>
      <c r="G612" s="406"/>
      <c r="H612" s="406"/>
      <c r="I612" s="406"/>
      <c r="J612" s="406"/>
      <c r="K612" s="406"/>
      <c r="L612" s="406"/>
      <c r="M612" s="406"/>
      <c r="N612" s="406"/>
      <c r="O612" s="406"/>
      <c r="P612" s="406"/>
      <c r="Q612" s="406"/>
      <c r="R612" s="406"/>
      <c r="S612" s="406"/>
      <c r="T612" s="406"/>
      <c r="U612" s="406"/>
      <c r="V612" s="406"/>
      <c r="W612" s="406"/>
      <c r="X612" s="406"/>
      <c r="Y612" s="406"/>
      <c r="Z612" s="406"/>
    </row>
    <row r="613" spans="1:26" ht="19.5" customHeight="1">
      <c r="A613" s="406"/>
      <c r="B613" s="406"/>
      <c r="C613" s="452"/>
      <c r="D613" s="406"/>
      <c r="E613" s="406"/>
      <c r="F613" s="406"/>
      <c r="G613" s="406"/>
      <c r="H613" s="406"/>
      <c r="I613" s="406"/>
      <c r="J613" s="406"/>
      <c r="K613" s="406"/>
      <c r="L613" s="406"/>
      <c r="M613" s="406"/>
      <c r="N613" s="406"/>
      <c r="O613" s="406"/>
      <c r="P613" s="406"/>
      <c r="Q613" s="406"/>
      <c r="R613" s="406"/>
      <c r="S613" s="406"/>
      <c r="T613" s="406"/>
      <c r="U613" s="406"/>
      <c r="V613" s="406"/>
      <c r="W613" s="406"/>
      <c r="X613" s="406"/>
      <c r="Y613" s="406"/>
      <c r="Z613" s="406"/>
    </row>
    <row r="614" spans="1:26" ht="19.5" customHeight="1">
      <c r="A614" s="406"/>
      <c r="B614" s="406"/>
      <c r="C614" s="452"/>
      <c r="D614" s="406"/>
      <c r="E614" s="406"/>
      <c r="F614" s="406"/>
      <c r="G614" s="406"/>
      <c r="H614" s="406"/>
      <c r="I614" s="406"/>
      <c r="J614" s="406"/>
      <c r="K614" s="406"/>
      <c r="L614" s="406"/>
      <c r="M614" s="406"/>
      <c r="N614" s="406"/>
      <c r="O614" s="406"/>
      <c r="P614" s="406"/>
      <c r="Q614" s="406"/>
      <c r="R614" s="406"/>
      <c r="S614" s="406"/>
      <c r="T614" s="406"/>
      <c r="U614" s="406"/>
      <c r="V614" s="406"/>
      <c r="W614" s="406"/>
      <c r="X614" s="406"/>
      <c r="Y614" s="406"/>
      <c r="Z614" s="406"/>
    </row>
    <row r="615" spans="1:26" ht="19.5" customHeight="1">
      <c r="A615" s="406"/>
      <c r="B615" s="406"/>
      <c r="C615" s="452"/>
      <c r="D615" s="406"/>
      <c r="E615" s="406"/>
      <c r="F615" s="406"/>
      <c r="G615" s="406"/>
      <c r="H615" s="406"/>
      <c r="I615" s="406"/>
      <c r="J615" s="406"/>
      <c r="K615" s="406"/>
      <c r="L615" s="406"/>
      <c r="M615" s="406"/>
      <c r="N615" s="406"/>
      <c r="O615" s="406"/>
      <c r="P615" s="406"/>
      <c r="Q615" s="406"/>
      <c r="R615" s="406"/>
      <c r="S615" s="406"/>
      <c r="T615" s="406"/>
      <c r="U615" s="406"/>
      <c r="V615" s="406"/>
      <c r="W615" s="406"/>
      <c r="X615" s="406"/>
      <c r="Y615" s="406"/>
      <c r="Z615" s="406"/>
    </row>
    <row r="616" spans="1:26" ht="19.5" customHeight="1">
      <c r="A616" s="406"/>
      <c r="B616" s="406"/>
      <c r="C616" s="452"/>
      <c r="D616" s="406"/>
      <c r="E616" s="406"/>
      <c r="F616" s="406"/>
      <c r="G616" s="406"/>
      <c r="H616" s="406"/>
      <c r="I616" s="406"/>
      <c r="J616" s="406"/>
      <c r="K616" s="406"/>
      <c r="L616" s="406"/>
      <c r="M616" s="406"/>
      <c r="N616" s="406"/>
      <c r="O616" s="406"/>
      <c r="P616" s="406"/>
      <c r="Q616" s="406"/>
      <c r="R616" s="406"/>
      <c r="S616" s="406"/>
      <c r="T616" s="406"/>
      <c r="U616" s="406"/>
      <c r="V616" s="406"/>
      <c r="W616" s="406"/>
      <c r="X616" s="406"/>
      <c r="Y616" s="406"/>
      <c r="Z616" s="406"/>
    </row>
    <row r="617" spans="1:26" ht="19.5" customHeight="1">
      <c r="A617" s="406"/>
      <c r="B617" s="406"/>
      <c r="C617" s="452"/>
      <c r="D617" s="406"/>
      <c r="E617" s="406"/>
      <c r="F617" s="406"/>
      <c r="G617" s="406"/>
      <c r="H617" s="406"/>
      <c r="I617" s="406"/>
      <c r="J617" s="406"/>
      <c r="K617" s="406"/>
      <c r="L617" s="406"/>
      <c r="M617" s="406"/>
      <c r="N617" s="406"/>
      <c r="O617" s="406"/>
      <c r="P617" s="406"/>
      <c r="Q617" s="406"/>
      <c r="R617" s="406"/>
      <c r="S617" s="406"/>
      <c r="T617" s="406"/>
      <c r="U617" s="406"/>
      <c r="V617" s="406"/>
      <c r="W617" s="406"/>
      <c r="X617" s="406"/>
      <c r="Y617" s="406"/>
      <c r="Z617" s="406"/>
    </row>
    <row r="618" spans="1:26" ht="19.5" customHeight="1">
      <c r="A618" s="406"/>
      <c r="B618" s="406"/>
      <c r="C618" s="452"/>
      <c r="D618" s="406"/>
      <c r="E618" s="406"/>
      <c r="F618" s="406"/>
      <c r="G618" s="406"/>
      <c r="H618" s="406"/>
      <c r="I618" s="406"/>
      <c r="J618" s="406"/>
      <c r="K618" s="406"/>
      <c r="L618" s="406"/>
      <c r="M618" s="406"/>
      <c r="N618" s="406"/>
      <c r="O618" s="406"/>
      <c r="P618" s="406"/>
      <c r="Q618" s="406"/>
      <c r="R618" s="406"/>
      <c r="S618" s="406"/>
      <c r="T618" s="406"/>
      <c r="U618" s="406"/>
      <c r="V618" s="406"/>
      <c r="W618" s="406"/>
      <c r="X618" s="406"/>
      <c r="Y618" s="406"/>
      <c r="Z618" s="406"/>
    </row>
    <row r="619" spans="1:26" ht="19.5" customHeight="1">
      <c r="A619" s="406"/>
      <c r="B619" s="406"/>
      <c r="C619" s="452"/>
      <c r="D619" s="406"/>
      <c r="E619" s="406"/>
      <c r="F619" s="406"/>
      <c r="G619" s="406"/>
      <c r="H619" s="406"/>
      <c r="I619" s="406"/>
      <c r="J619" s="406"/>
      <c r="K619" s="406"/>
      <c r="L619" s="406"/>
      <c r="M619" s="406"/>
      <c r="N619" s="406"/>
      <c r="O619" s="406"/>
      <c r="P619" s="406"/>
      <c r="Q619" s="406"/>
      <c r="R619" s="406"/>
      <c r="S619" s="406"/>
      <c r="T619" s="406"/>
      <c r="U619" s="406"/>
      <c r="V619" s="406"/>
      <c r="W619" s="406"/>
      <c r="X619" s="406"/>
      <c r="Y619" s="406"/>
      <c r="Z619" s="406"/>
    </row>
    <row r="620" spans="1:26" ht="19.5" customHeight="1">
      <c r="A620" s="406"/>
      <c r="B620" s="406"/>
      <c r="C620" s="452"/>
      <c r="D620" s="406"/>
      <c r="E620" s="406"/>
      <c r="F620" s="406"/>
      <c r="G620" s="406"/>
      <c r="H620" s="406"/>
      <c r="I620" s="406"/>
      <c r="J620" s="406"/>
      <c r="K620" s="406"/>
      <c r="L620" s="406"/>
      <c r="M620" s="406"/>
      <c r="N620" s="406"/>
      <c r="O620" s="406"/>
      <c r="P620" s="406"/>
      <c r="Q620" s="406"/>
      <c r="R620" s="406"/>
      <c r="S620" s="406"/>
      <c r="T620" s="406"/>
      <c r="U620" s="406"/>
      <c r="V620" s="406"/>
      <c r="W620" s="406"/>
      <c r="X620" s="406"/>
      <c r="Y620" s="406"/>
      <c r="Z620" s="406"/>
    </row>
    <row r="621" spans="1:26" ht="19.5" customHeight="1">
      <c r="A621" s="406"/>
      <c r="B621" s="406"/>
      <c r="C621" s="452"/>
      <c r="D621" s="406"/>
      <c r="E621" s="406"/>
      <c r="F621" s="406"/>
      <c r="G621" s="406"/>
      <c r="H621" s="406"/>
      <c r="I621" s="406"/>
      <c r="J621" s="406"/>
      <c r="K621" s="406"/>
      <c r="L621" s="406"/>
      <c r="M621" s="406"/>
      <c r="N621" s="406"/>
      <c r="O621" s="406"/>
      <c r="P621" s="406"/>
      <c r="Q621" s="406"/>
      <c r="R621" s="406"/>
      <c r="S621" s="406"/>
      <c r="T621" s="406"/>
      <c r="U621" s="406"/>
      <c r="V621" s="406"/>
      <c r="W621" s="406"/>
      <c r="X621" s="406"/>
      <c r="Y621" s="406"/>
      <c r="Z621" s="406"/>
    </row>
    <row r="622" spans="1:26" ht="19.5" customHeight="1">
      <c r="A622" s="406"/>
      <c r="B622" s="406"/>
      <c r="C622" s="452"/>
      <c r="D622" s="406"/>
      <c r="E622" s="406"/>
      <c r="F622" s="406"/>
      <c r="G622" s="406"/>
      <c r="H622" s="406"/>
      <c r="I622" s="406"/>
      <c r="J622" s="406"/>
      <c r="K622" s="406"/>
      <c r="L622" s="406"/>
      <c r="M622" s="406"/>
      <c r="N622" s="406"/>
      <c r="O622" s="406"/>
      <c r="P622" s="406"/>
      <c r="Q622" s="406"/>
      <c r="R622" s="406"/>
      <c r="S622" s="406"/>
      <c r="T622" s="406"/>
      <c r="U622" s="406"/>
      <c r="V622" s="406"/>
      <c r="W622" s="406"/>
      <c r="X622" s="406"/>
      <c r="Y622" s="406"/>
      <c r="Z622" s="406"/>
    </row>
    <row r="623" spans="1:26" ht="19.5" customHeight="1">
      <c r="A623" s="406"/>
      <c r="B623" s="406"/>
      <c r="C623" s="452"/>
      <c r="D623" s="406"/>
      <c r="E623" s="406"/>
      <c r="F623" s="406"/>
      <c r="G623" s="406"/>
      <c r="H623" s="406"/>
      <c r="I623" s="406"/>
      <c r="J623" s="406"/>
      <c r="K623" s="406"/>
      <c r="L623" s="406"/>
      <c r="M623" s="406"/>
      <c r="N623" s="406"/>
      <c r="O623" s="406"/>
      <c r="P623" s="406"/>
      <c r="Q623" s="406"/>
      <c r="R623" s="406"/>
      <c r="S623" s="406"/>
      <c r="T623" s="406"/>
      <c r="U623" s="406"/>
      <c r="V623" s="406"/>
      <c r="W623" s="406"/>
      <c r="X623" s="406"/>
      <c r="Y623" s="406"/>
      <c r="Z623" s="406"/>
    </row>
    <row r="624" spans="1:26" ht="19.5" customHeight="1">
      <c r="A624" s="406"/>
      <c r="B624" s="406"/>
      <c r="C624" s="452"/>
      <c r="D624" s="406"/>
      <c r="E624" s="406"/>
      <c r="F624" s="406"/>
      <c r="G624" s="406"/>
      <c r="H624" s="406"/>
      <c r="I624" s="406"/>
      <c r="J624" s="406"/>
      <c r="K624" s="406"/>
      <c r="L624" s="406"/>
      <c r="M624" s="406"/>
      <c r="N624" s="406"/>
      <c r="O624" s="406"/>
      <c r="P624" s="406"/>
      <c r="Q624" s="406"/>
      <c r="R624" s="406"/>
      <c r="S624" s="406"/>
      <c r="T624" s="406"/>
      <c r="U624" s="406"/>
      <c r="V624" s="406"/>
      <c r="W624" s="406"/>
      <c r="X624" s="406"/>
      <c r="Y624" s="406"/>
      <c r="Z624" s="406"/>
    </row>
    <row r="625" spans="1:26" ht="19.5" customHeight="1">
      <c r="A625" s="406"/>
      <c r="B625" s="406"/>
      <c r="C625" s="452"/>
      <c r="D625" s="406"/>
      <c r="E625" s="406"/>
      <c r="F625" s="406"/>
      <c r="G625" s="406"/>
      <c r="H625" s="406"/>
      <c r="I625" s="406"/>
      <c r="J625" s="406"/>
      <c r="K625" s="406"/>
      <c r="L625" s="406"/>
      <c r="M625" s="406"/>
      <c r="N625" s="406"/>
      <c r="O625" s="406"/>
      <c r="P625" s="406"/>
      <c r="Q625" s="406"/>
      <c r="R625" s="406"/>
      <c r="S625" s="406"/>
      <c r="T625" s="406"/>
      <c r="U625" s="406"/>
      <c r="V625" s="406"/>
      <c r="W625" s="406"/>
      <c r="X625" s="406"/>
      <c r="Y625" s="406"/>
      <c r="Z625" s="406"/>
    </row>
    <row r="626" spans="1:26" ht="19.5" customHeight="1">
      <c r="A626" s="406"/>
      <c r="B626" s="406"/>
      <c r="C626" s="452"/>
      <c r="D626" s="406"/>
      <c r="E626" s="406"/>
      <c r="F626" s="406"/>
      <c r="G626" s="406"/>
      <c r="H626" s="406"/>
      <c r="I626" s="406"/>
      <c r="J626" s="406"/>
      <c r="K626" s="406"/>
      <c r="L626" s="406"/>
      <c r="M626" s="406"/>
      <c r="N626" s="406"/>
      <c r="O626" s="406"/>
      <c r="P626" s="406"/>
      <c r="Q626" s="406"/>
      <c r="R626" s="406"/>
      <c r="S626" s="406"/>
      <c r="T626" s="406"/>
      <c r="U626" s="406"/>
      <c r="V626" s="406"/>
      <c r="W626" s="406"/>
      <c r="X626" s="406"/>
      <c r="Y626" s="406"/>
      <c r="Z626" s="406"/>
    </row>
    <row r="627" spans="1:26" ht="19.5" customHeight="1">
      <c r="A627" s="406"/>
      <c r="B627" s="406"/>
      <c r="C627" s="452"/>
      <c r="D627" s="406"/>
      <c r="E627" s="406"/>
      <c r="F627" s="406"/>
      <c r="G627" s="406"/>
      <c r="H627" s="406"/>
      <c r="I627" s="406"/>
      <c r="J627" s="406"/>
      <c r="K627" s="406"/>
      <c r="L627" s="406"/>
      <c r="M627" s="406"/>
      <c r="N627" s="406"/>
      <c r="O627" s="406"/>
      <c r="P627" s="406"/>
      <c r="Q627" s="406"/>
      <c r="R627" s="406"/>
      <c r="S627" s="406"/>
      <c r="T627" s="406"/>
      <c r="U627" s="406"/>
      <c r="V627" s="406"/>
      <c r="W627" s="406"/>
      <c r="X627" s="406"/>
      <c r="Y627" s="406"/>
      <c r="Z627" s="406"/>
    </row>
    <row r="628" spans="1:26" ht="19.5" customHeight="1">
      <c r="A628" s="406"/>
      <c r="B628" s="406"/>
      <c r="C628" s="452"/>
      <c r="D628" s="406"/>
      <c r="E628" s="406"/>
      <c r="F628" s="406"/>
      <c r="G628" s="406"/>
      <c r="H628" s="406"/>
      <c r="I628" s="406"/>
      <c r="J628" s="406"/>
      <c r="K628" s="406"/>
      <c r="L628" s="406"/>
      <c r="M628" s="406"/>
      <c r="N628" s="406"/>
      <c r="O628" s="406"/>
      <c r="P628" s="406"/>
      <c r="Q628" s="406"/>
      <c r="R628" s="406"/>
      <c r="S628" s="406"/>
      <c r="T628" s="406"/>
      <c r="U628" s="406"/>
      <c r="V628" s="406"/>
      <c r="W628" s="406"/>
      <c r="X628" s="406"/>
      <c r="Y628" s="406"/>
      <c r="Z628" s="406"/>
    </row>
    <row r="629" spans="1:26" ht="19.5" customHeight="1">
      <c r="A629" s="406"/>
      <c r="B629" s="406"/>
      <c r="C629" s="452"/>
      <c r="D629" s="406"/>
      <c r="E629" s="406"/>
      <c r="F629" s="406"/>
      <c r="G629" s="406"/>
      <c r="H629" s="406"/>
      <c r="I629" s="406"/>
      <c r="J629" s="406"/>
      <c r="K629" s="406"/>
      <c r="L629" s="406"/>
      <c r="M629" s="406"/>
      <c r="N629" s="406"/>
      <c r="O629" s="406"/>
      <c r="P629" s="406"/>
      <c r="Q629" s="406"/>
      <c r="R629" s="406"/>
      <c r="S629" s="406"/>
      <c r="T629" s="406"/>
      <c r="U629" s="406"/>
      <c r="V629" s="406"/>
      <c r="W629" s="406"/>
      <c r="X629" s="406"/>
      <c r="Y629" s="406"/>
      <c r="Z629" s="406"/>
    </row>
    <row r="630" spans="1:26" ht="19.5" customHeight="1">
      <c r="A630" s="406"/>
      <c r="B630" s="406"/>
      <c r="C630" s="452"/>
      <c r="D630" s="406"/>
      <c r="E630" s="406"/>
      <c r="F630" s="406"/>
      <c r="G630" s="406"/>
      <c r="H630" s="406"/>
      <c r="I630" s="406"/>
      <c r="J630" s="406"/>
      <c r="K630" s="406"/>
      <c r="L630" s="406"/>
      <c r="M630" s="406"/>
      <c r="N630" s="406"/>
      <c r="O630" s="406"/>
      <c r="P630" s="406"/>
      <c r="Q630" s="406"/>
      <c r="R630" s="406"/>
      <c r="S630" s="406"/>
      <c r="T630" s="406"/>
      <c r="U630" s="406"/>
      <c r="V630" s="406"/>
      <c r="W630" s="406"/>
      <c r="X630" s="406"/>
      <c r="Y630" s="406"/>
      <c r="Z630" s="406"/>
    </row>
    <row r="631" spans="1:26" ht="19.5" customHeight="1">
      <c r="A631" s="406"/>
      <c r="B631" s="406"/>
      <c r="C631" s="452"/>
      <c r="D631" s="406"/>
      <c r="E631" s="406"/>
      <c r="F631" s="406"/>
      <c r="G631" s="406"/>
      <c r="H631" s="406"/>
      <c r="I631" s="406"/>
      <c r="J631" s="406"/>
      <c r="K631" s="406"/>
      <c r="L631" s="406"/>
      <c r="M631" s="406"/>
      <c r="N631" s="406"/>
      <c r="O631" s="406"/>
      <c r="P631" s="406"/>
      <c r="Q631" s="406"/>
      <c r="R631" s="406"/>
      <c r="S631" s="406"/>
      <c r="T631" s="406"/>
      <c r="U631" s="406"/>
      <c r="V631" s="406"/>
      <c r="W631" s="406"/>
      <c r="X631" s="406"/>
      <c r="Y631" s="406"/>
      <c r="Z631" s="406"/>
    </row>
    <row r="632" spans="1:26" ht="19.5" customHeight="1">
      <c r="A632" s="406"/>
      <c r="B632" s="406"/>
      <c r="C632" s="452"/>
      <c r="D632" s="406"/>
      <c r="E632" s="406"/>
      <c r="F632" s="406"/>
      <c r="G632" s="406"/>
      <c r="H632" s="406"/>
      <c r="I632" s="406"/>
      <c r="J632" s="406"/>
      <c r="K632" s="406"/>
      <c r="L632" s="406"/>
      <c r="M632" s="406"/>
      <c r="N632" s="406"/>
      <c r="O632" s="406"/>
      <c r="P632" s="406"/>
      <c r="Q632" s="406"/>
      <c r="R632" s="406"/>
      <c r="S632" s="406"/>
      <c r="T632" s="406"/>
      <c r="U632" s="406"/>
      <c r="V632" s="406"/>
      <c r="W632" s="406"/>
      <c r="X632" s="406"/>
      <c r="Y632" s="406"/>
      <c r="Z632" s="406"/>
    </row>
    <row r="633" spans="1:26" ht="19.5" customHeight="1">
      <c r="A633" s="406"/>
      <c r="B633" s="406"/>
      <c r="C633" s="452"/>
      <c r="D633" s="406"/>
      <c r="E633" s="406"/>
      <c r="F633" s="406"/>
      <c r="G633" s="406"/>
      <c r="H633" s="406"/>
      <c r="I633" s="406"/>
      <c r="J633" s="406"/>
      <c r="K633" s="406"/>
      <c r="L633" s="406"/>
      <c r="M633" s="406"/>
      <c r="N633" s="406"/>
      <c r="O633" s="406"/>
      <c r="P633" s="406"/>
      <c r="Q633" s="406"/>
      <c r="R633" s="406"/>
      <c r="S633" s="406"/>
      <c r="T633" s="406"/>
      <c r="U633" s="406"/>
      <c r="V633" s="406"/>
      <c r="W633" s="406"/>
      <c r="X633" s="406"/>
      <c r="Y633" s="406"/>
      <c r="Z633" s="406"/>
    </row>
    <row r="634" spans="1:26" ht="19.5" customHeight="1">
      <c r="A634" s="406"/>
      <c r="B634" s="406"/>
      <c r="C634" s="452"/>
      <c r="D634" s="406"/>
      <c r="E634" s="406"/>
      <c r="F634" s="406"/>
      <c r="G634" s="406"/>
      <c r="H634" s="406"/>
      <c r="I634" s="406"/>
      <c r="J634" s="406"/>
      <c r="K634" s="406"/>
      <c r="L634" s="406"/>
      <c r="M634" s="406"/>
      <c r="N634" s="406"/>
      <c r="O634" s="406"/>
      <c r="P634" s="406"/>
      <c r="Q634" s="406"/>
      <c r="R634" s="406"/>
      <c r="S634" s="406"/>
      <c r="T634" s="406"/>
      <c r="U634" s="406"/>
      <c r="V634" s="406"/>
      <c r="W634" s="406"/>
      <c r="X634" s="406"/>
      <c r="Y634" s="406"/>
      <c r="Z634" s="406"/>
    </row>
    <row r="635" spans="1:26" ht="19.5" customHeight="1">
      <c r="A635" s="406"/>
      <c r="B635" s="406"/>
      <c r="C635" s="452"/>
      <c r="D635" s="406"/>
      <c r="E635" s="406"/>
      <c r="F635" s="406"/>
      <c r="G635" s="406"/>
      <c r="H635" s="406"/>
      <c r="I635" s="406"/>
      <c r="J635" s="406"/>
      <c r="K635" s="406"/>
      <c r="L635" s="406"/>
      <c r="M635" s="406"/>
      <c r="N635" s="406"/>
      <c r="O635" s="406"/>
      <c r="P635" s="406"/>
      <c r="Q635" s="406"/>
      <c r="R635" s="406"/>
      <c r="S635" s="406"/>
      <c r="T635" s="406"/>
      <c r="U635" s="406"/>
      <c r="V635" s="406"/>
      <c r="W635" s="406"/>
      <c r="X635" s="406"/>
      <c r="Y635" s="406"/>
      <c r="Z635" s="406"/>
    </row>
    <row r="636" spans="1:26" ht="19.5" customHeight="1">
      <c r="A636" s="406"/>
      <c r="B636" s="406"/>
      <c r="C636" s="452"/>
      <c r="D636" s="406"/>
      <c r="E636" s="406"/>
      <c r="F636" s="406"/>
      <c r="G636" s="406"/>
      <c r="H636" s="406"/>
      <c r="I636" s="406"/>
      <c r="J636" s="406"/>
      <c r="K636" s="406"/>
      <c r="L636" s="406"/>
      <c r="M636" s="406"/>
      <c r="N636" s="406"/>
      <c r="O636" s="406"/>
      <c r="P636" s="406"/>
      <c r="Q636" s="406"/>
      <c r="R636" s="406"/>
      <c r="S636" s="406"/>
      <c r="T636" s="406"/>
      <c r="U636" s="406"/>
      <c r="V636" s="406"/>
      <c r="W636" s="406"/>
      <c r="X636" s="406"/>
      <c r="Y636" s="406"/>
      <c r="Z636" s="406"/>
    </row>
    <row r="637" spans="1:26" ht="19.5" customHeight="1">
      <c r="A637" s="406"/>
      <c r="B637" s="406"/>
      <c r="C637" s="452"/>
      <c r="D637" s="406"/>
      <c r="E637" s="406"/>
      <c r="F637" s="406"/>
      <c r="G637" s="406"/>
      <c r="H637" s="406"/>
      <c r="I637" s="406"/>
      <c r="J637" s="406"/>
      <c r="K637" s="406"/>
      <c r="L637" s="406"/>
      <c r="M637" s="406"/>
      <c r="N637" s="406"/>
      <c r="O637" s="406"/>
      <c r="P637" s="406"/>
      <c r="Q637" s="406"/>
      <c r="R637" s="406"/>
      <c r="S637" s="406"/>
      <c r="T637" s="406"/>
      <c r="U637" s="406"/>
      <c r="V637" s="406"/>
      <c r="W637" s="406"/>
      <c r="X637" s="406"/>
      <c r="Y637" s="406"/>
      <c r="Z637" s="406"/>
    </row>
    <row r="638" spans="1:26" ht="19.5" customHeight="1">
      <c r="A638" s="406"/>
      <c r="B638" s="406"/>
      <c r="C638" s="452"/>
      <c r="D638" s="406"/>
      <c r="E638" s="406"/>
      <c r="F638" s="406"/>
      <c r="G638" s="406"/>
      <c r="H638" s="406"/>
      <c r="I638" s="406"/>
      <c r="J638" s="406"/>
      <c r="K638" s="406"/>
      <c r="L638" s="406"/>
      <c r="M638" s="406"/>
      <c r="N638" s="406"/>
      <c r="O638" s="406"/>
      <c r="P638" s="406"/>
      <c r="Q638" s="406"/>
      <c r="R638" s="406"/>
      <c r="S638" s="406"/>
      <c r="T638" s="406"/>
      <c r="U638" s="406"/>
      <c r="V638" s="406"/>
      <c r="W638" s="406"/>
      <c r="X638" s="406"/>
      <c r="Y638" s="406"/>
      <c r="Z638" s="406"/>
    </row>
    <row r="639" spans="1:26" ht="19.5" customHeight="1">
      <c r="A639" s="406"/>
      <c r="B639" s="406"/>
      <c r="C639" s="452"/>
      <c r="D639" s="406"/>
      <c r="E639" s="406"/>
      <c r="F639" s="406"/>
      <c r="G639" s="406"/>
      <c r="H639" s="406"/>
      <c r="I639" s="406"/>
      <c r="J639" s="406"/>
      <c r="K639" s="406"/>
      <c r="L639" s="406"/>
      <c r="M639" s="406"/>
      <c r="N639" s="406"/>
      <c r="O639" s="406"/>
      <c r="P639" s="406"/>
      <c r="Q639" s="406"/>
      <c r="R639" s="406"/>
      <c r="S639" s="406"/>
      <c r="T639" s="406"/>
      <c r="U639" s="406"/>
      <c r="V639" s="406"/>
      <c r="W639" s="406"/>
      <c r="X639" s="406"/>
      <c r="Y639" s="406"/>
      <c r="Z639" s="406"/>
    </row>
    <row r="640" spans="1:26" ht="19.5" customHeight="1">
      <c r="A640" s="406"/>
      <c r="B640" s="406"/>
      <c r="C640" s="452"/>
      <c r="D640" s="406"/>
      <c r="E640" s="406"/>
      <c r="F640" s="406"/>
      <c r="G640" s="406"/>
      <c r="H640" s="406"/>
      <c r="I640" s="406"/>
      <c r="J640" s="406"/>
      <c r="K640" s="406"/>
      <c r="L640" s="406"/>
      <c r="M640" s="406"/>
      <c r="N640" s="406"/>
      <c r="O640" s="406"/>
      <c r="P640" s="406"/>
      <c r="Q640" s="406"/>
      <c r="R640" s="406"/>
      <c r="S640" s="406"/>
      <c r="T640" s="406"/>
      <c r="U640" s="406"/>
      <c r="V640" s="406"/>
      <c r="W640" s="406"/>
      <c r="X640" s="406"/>
      <c r="Y640" s="406"/>
      <c r="Z640" s="406"/>
    </row>
    <row r="641" spans="1:26" ht="19.5" customHeight="1">
      <c r="A641" s="406"/>
      <c r="B641" s="406"/>
      <c r="C641" s="452"/>
      <c r="D641" s="406"/>
      <c r="E641" s="406"/>
      <c r="F641" s="406"/>
      <c r="G641" s="406"/>
      <c r="H641" s="406"/>
      <c r="I641" s="406"/>
      <c r="J641" s="406"/>
      <c r="K641" s="406"/>
      <c r="L641" s="406"/>
      <c r="M641" s="406"/>
      <c r="N641" s="406"/>
      <c r="O641" s="406"/>
      <c r="P641" s="406"/>
      <c r="Q641" s="406"/>
      <c r="R641" s="406"/>
      <c r="S641" s="406"/>
      <c r="T641" s="406"/>
      <c r="U641" s="406"/>
      <c r="V641" s="406"/>
      <c r="W641" s="406"/>
      <c r="X641" s="406"/>
      <c r="Y641" s="406"/>
      <c r="Z641" s="406"/>
    </row>
    <row r="642" spans="1:26" ht="19.5" customHeight="1">
      <c r="A642" s="406"/>
      <c r="B642" s="406"/>
      <c r="C642" s="452"/>
      <c r="D642" s="406"/>
      <c r="E642" s="406"/>
      <c r="F642" s="406"/>
      <c r="G642" s="406"/>
      <c r="H642" s="406"/>
      <c r="I642" s="406"/>
      <c r="J642" s="406"/>
      <c r="K642" s="406"/>
      <c r="L642" s="406"/>
      <c r="M642" s="406"/>
      <c r="N642" s="406"/>
      <c r="O642" s="406"/>
      <c r="P642" s="406"/>
      <c r="Q642" s="406"/>
      <c r="R642" s="406"/>
      <c r="S642" s="406"/>
      <c r="T642" s="406"/>
      <c r="U642" s="406"/>
      <c r="V642" s="406"/>
      <c r="W642" s="406"/>
      <c r="X642" s="406"/>
      <c r="Y642" s="406"/>
      <c r="Z642" s="406"/>
    </row>
    <row r="643" spans="1:26" ht="19.5" customHeight="1">
      <c r="A643" s="406"/>
      <c r="B643" s="406"/>
      <c r="C643" s="452"/>
      <c r="D643" s="406"/>
      <c r="E643" s="406"/>
      <c r="F643" s="406"/>
      <c r="G643" s="406"/>
      <c r="H643" s="406"/>
      <c r="I643" s="406"/>
      <c r="J643" s="406"/>
      <c r="K643" s="406"/>
      <c r="L643" s="406"/>
      <c r="M643" s="406"/>
      <c r="N643" s="406"/>
      <c r="O643" s="406"/>
      <c r="P643" s="406"/>
      <c r="Q643" s="406"/>
      <c r="R643" s="406"/>
      <c r="S643" s="406"/>
      <c r="T643" s="406"/>
      <c r="U643" s="406"/>
      <c r="V643" s="406"/>
      <c r="W643" s="406"/>
      <c r="X643" s="406"/>
      <c r="Y643" s="406"/>
      <c r="Z643" s="406"/>
    </row>
    <row r="644" spans="1:26" ht="19.5" customHeight="1">
      <c r="A644" s="406"/>
      <c r="B644" s="406"/>
      <c r="C644" s="452"/>
      <c r="D644" s="406"/>
      <c r="E644" s="406"/>
      <c r="F644" s="406"/>
      <c r="G644" s="406"/>
      <c r="H644" s="406"/>
      <c r="I644" s="406"/>
      <c r="J644" s="406"/>
      <c r="K644" s="406"/>
      <c r="L644" s="406"/>
      <c r="M644" s="406"/>
      <c r="N644" s="406"/>
      <c r="O644" s="406"/>
      <c r="P644" s="406"/>
      <c r="Q644" s="406"/>
      <c r="R644" s="406"/>
      <c r="S644" s="406"/>
      <c r="T644" s="406"/>
      <c r="U644" s="406"/>
      <c r="V644" s="406"/>
      <c r="W644" s="406"/>
      <c r="X644" s="406"/>
      <c r="Y644" s="406"/>
      <c r="Z644" s="406"/>
    </row>
    <row r="645" spans="1:26" ht="19.5" customHeight="1">
      <c r="A645" s="406"/>
      <c r="B645" s="406"/>
      <c r="C645" s="452"/>
      <c r="D645" s="406"/>
      <c r="E645" s="406"/>
      <c r="F645" s="406"/>
      <c r="G645" s="406"/>
      <c r="H645" s="406"/>
      <c r="I645" s="406"/>
      <c r="J645" s="406"/>
      <c r="K645" s="406"/>
      <c r="L645" s="406"/>
      <c r="M645" s="406"/>
      <c r="N645" s="406"/>
      <c r="O645" s="406"/>
      <c r="P645" s="406"/>
      <c r="Q645" s="406"/>
      <c r="R645" s="406"/>
      <c r="S645" s="406"/>
      <c r="T645" s="406"/>
      <c r="U645" s="406"/>
      <c r="V645" s="406"/>
      <c r="W645" s="406"/>
      <c r="X645" s="406"/>
      <c r="Y645" s="406"/>
      <c r="Z645" s="406"/>
    </row>
    <row r="646" spans="1:26" ht="19.5" customHeight="1">
      <c r="A646" s="406"/>
      <c r="B646" s="406"/>
      <c r="C646" s="452"/>
      <c r="D646" s="406"/>
      <c r="E646" s="406"/>
      <c r="F646" s="406"/>
      <c r="G646" s="406"/>
      <c r="H646" s="406"/>
      <c r="I646" s="406"/>
      <c r="J646" s="406"/>
      <c r="K646" s="406"/>
      <c r="L646" s="406"/>
      <c r="M646" s="406"/>
      <c r="N646" s="406"/>
      <c r="O646" s="406"/>
      <c r="P646" s="406"/>
      <c r="Q646" s="406"/>
      <c r="R646" s="406"/>
      <c r="S646" s="406"/>
      <c r="T646" s="406"/>
      <c r="U646" s="406"/>
      <c r="V646" s="406"/>
      <c r="W646" s="406"/>
      <c r="X646" s="406"/>
      <c r="Y646" s="406"/>
      <c r="Z646" s="406"/>
    </row>
    <row r="647" spans="1:26" ht="19.5" customHeight="1">
      <c r="A647" s="406"/>
      <c r="B647" s="406"/>
      <c r="C647" s="452"/>
      <c r="D647" s="406"/>
      <c r="E647" s="406"/>
      <c r="F647" s="406"/>
      <c r="G647" s="406"/>
      <c r="H647" s="406"/>
      <c r="I647" s="406"/>
      <c r="J647" s="406"/>
      <c r="K647" s="406"/>
      <c r="L647" s="406"/>
      <c r="M647" s="406"/>
      <c r="N647" s="406"/>
      <c r="O647" s="406"/>
      <c r="P647" s="406"/>
      <c r="Q647" s="406"/>
      <c r="R647" s="406"/>
      <c r="S647" s="406"/>
      <c r="T647" s="406"/>
      <c r="U647" s="406"/>
      <c r="V647" s="406"/>
      <c r="W647" s="406"/>
      <c r="X647" s="406"/>
      <c r="Y647" s="406"/>
      <c r="Z647" s="406"/>
    </row>
    <row r="648" spans="1:26" ht="19.5" customHeight="1">
      <c r="A648" s="406"/>
      <c r="B648" s="406"/>
      <c r="C648" s="452"/>
      <c r="D648" s="406"/>
      <c r="E648" s="406"/>
      <c r="F648" s="406"/>
      <c r="G648" s="406"/>
      <c r="H648" s="406"/>
      <c r="I648" s="406"/>
      <c r="J648" s="406"/>
      <c r="K648" s="406"/>
      <c r="L648" s="406"/>
      <c r="M648" s="406"/>
      <c r="N648" s="406"/>
      <c r="O648" s="406"/>
      <c r="P648" s="406"/>
      <c r="Q648" s="406"/>
      <c r="R648" s="406"/>
      <c r="S648" s="406"/>
      <c r="T648" s="406"/>
      <c r="U648" s="406"/>
      <c r="V648" s="406"/>
      <c r="W648" s="406"/>
      <c r="X648" s="406"/>
      <c r="Y648" s="406"/>
      <c r="Z648" s="406"/>
    </row>
    <row r="649" spans="1:26" ht="19.5" customHeight="1">
      <c r="A649" s="406"/>
      <c r="B649" s="406"/>
      <c r="C649" s="452"/>
      <c r="D649" s="406"/>
      <c r="E649" s="406"/>
      <c r="F649" s="406"/>
      <c r="G649" s="406"/>
      <c r="H649" s="406"/>
      <c r="I649" s="406"/>
      <c r="J649" s="406"/>
      <c r="K649" s="406"/>
      <c r="L649" s="406"/>
      <c r="M649" s="406"/>
      <c r="N649" s="406"/>
      <c r="O649" s="406"/>
      <c r="P649" s="406"/>
      <c r="Q649" s="406"/>
      <c r="R649" s="406"/>
      <c r="S649" s="406"/>
      <c r="T649" s="406"/>
      <c r="U649" s="406"/>
      <c r="V649" s="406"/>
      <c r="W649" s="406"/>
      <c r="X649" s="406"/>
      <c r="Y649" s="406"/>
      <c r="Z649" s="406"/>
    </row>
    <row r="650" spans="1:26" ht="19.5" customHeight="1">
      <c r="A650" s="406"/>
      <c r="B650" s="406"/>
      <c r="C650" s="452"/>
      <c r="D650" s="406"/>
      <c r="E650" s="406"/>
      <c r="F650" s="406"/>
      <c r="G650" s="406"/>
      <c r="H650" s="406"/>
      <c r="I650" s="406"/>
      <c r="J650" s="406"/>
      <c r="K650" s="406"/>
      <c r="L650" s="406"/>
      <c r="M650" s="406"/>
      <c r="N650" s="406"/>
      <c r="O650" s="406"/>
      <c r="P650" s="406"/>
      <c r="Q650" s="406"/>
      <c r="R650" s="406"/>
      <c r="S650" s="406"/>
      <c r="T650" s="406"/>
      <c r="U650" s="406"/>
      <c r="V650" s="406"/>
      <c r="W650" s="406"/>
      <c r="X650" s="406"/>
      <c r="Y650" s="406"/>
      <c r="Z650" s="406"/>
    </row>
    <row r="651" spans="1:26" ht="19.5" customHeight="1">
      <c r="A651" s="406"/>
      <c r="B651" s="406"/>
      <c r="C651" s="452"/>
      <c r="D651" s="406"/>
      <c r="E651" s="406"/>
      <c r="F651" s="406"/>
      <c r="G651" s="406"/>
      <c r="H651" s="406"/>
      <c r="I651" s="406"/>
      <c r="J651" s="406"/>
      <c r="K651" s="406"/>
      <c r="L651" s="406"/>
      <c r="M651" s="406"/>
      <c r="N651" s="406"/>
      <c r="O651" s="406"/>
      <c r="P651" s="406"/>
      <c r="Q651" s="406"/>
      <c r="R651" s="406"/>
      <c r="S651" s="406"/>
      <c r="T651" s="406"/>
      <c r="U651" s="406"/>
      <c r="V651" s="406"/>
      <c r="W651" s="406"/>
      <c r="X651" s="406"/>
      <c r="Y651" s="406"/>
      <c r="Z651" s="406"/>
    </row>
    <row r="652" spans="1:26" ht="19.5" customHeight="1">
      <c r="A652" s="406"/>
      <c r="B652" s="406"/>
      <c r="C652" s="452"/>
      <c r="D652" s="406"/>
      <c r="E652" s="406"/>
      <c r="F652" s="406"/>
      <c r="G652" s="406"/>
      <c r="H652" s="406"/>
      <c r="I652" s="406"/>
      <c r="J652" s="406"/>
      <c r="K652" s="406"/>
      <c r="L652" s="406"/>
      <c r="M652" s="406"/>
      <c r="N652" s="406"/>
      <c r="O652" s="406"/>
      <c r="P652" s="406"/>
      <c r="Q652" s="406"/>
      <c r="R652" s="406"/>
      <c r="S652" s="406"/>
      <c r="T652" s="406"/>
      <c r="U652" s="406"/>
      <c r="V652" s="406"/>
      <c r="W652" s="406"/>
      <c r="X652" s="406"/>
      <c r="Y652" s="406"/>
      <c r="Z652" s="406"/>
    </row>
    <row r="653" spans="1:26" ht="19.5" customHeight="1">
      <c r="A653" s="406"/>
      <c r="B653" s="406"/>
      <c r="C653" s="452"/>
      <c r="D653" s="406"/>
      <c r="E653" s="406"/>
      <c r="F653" s="406"/>
      <c r="G653" s="406"/>
      <c r="H653" s="406"/>
      <c r="I653" s="406"/>
      <c r="J653" s="406"/>
      <c r="K653" s="406"/>
      <c r="L653" s="406"/>
      <c r="M653" s="406"/>
      <c r="N653" s="406"/>
      <c r="O653" s="406"/>
      <c r="P653" s="406"/>
      <c r="Q653" s="406"/>
      <c r="R653" s="406"/>
      <c r="S653" s="406"/>
      <c r="T653" s="406"/>
      <c r="U653" s="406"/>
      <c r="V653" s="406"/>
      <c r="W653" s="406"/>
      <c r="X653" s="406"/>
      <c r="Y653" s="406"/>
      <c r="Z653" s="406"/>
    </row>
    <row r="654" spans="1:26" ht="19.5" customHeight="1">
      <c r="A654" s="406"/>
      <c r="B654" s="406"/>
      <c r="C654" s="452"/>
      <c r="D654" s="406"/>
      <c r="E654" s="406"/>
      <c r="F654" s="406"/>
      <c r="G654" s="406"/>
      <c r="H654" s="406"/>
      <c r="I654" s="406"/>
      <c r="J654" s="406"/>
      <c r="K654" s="406"/>
      <c r="L654" s="406"/>
      <c r="M654" s="406"/>
      <c r="N654" s="406"/>
      <c r="O654" s="406"/>
      <c r="P654" s="406"/>
      <c r="Q654" s="406"/>
      <c r="R654" s="406"/>
      <c r="S654" s="406"/>
      <c r="T654" s="406"/>
      <c r="U654" s="406"/>
      <c r="V654" s="406"/>
      <c r="W654" s="406"/>
      <c r="X654" s="406"/>
      <c r="Y654" s="406"/>
      <c r="Z654" s="406"/>
    </row>
    <row r="655" spans="1:26" ht="19.5" customHeight="1">
      <c r="A655" s="406"/>
      <c r="B655" s="406"/>
      <c r="C655" s="452"/>
      <c r="D655" s="406"/>
      <c r="E655" s="406"/>
      <c r="F655" s="406"/>
      <c r="G655" s="406"/>
      <c r="H655" s="406"/>
      <c r="I655" s="406"/>
      <c r="J655" s="406"/>
      <c r="K655" s="406"/>
      <c r="L655" s="406"/>
      <c r="M655" s="406"/>
      <c r="N655" s="406"/>
      <c r="O655" s="406"/>
      <c r="P655" s="406"/>
      <c r="Q655" s="406"/>
      <c r="R655" s="406"/>
      <c r="S655" s="406"/>
      <c r="T655" s="406"/>
      <c r="U655" s="406"/>
      <c r="V655" s="406"/>
      <c r="W655" s="406"/>
      <c r="X655" s="406"/>
      <c r="Y655" s="406"/>
      <c r="Z655" s="406"/>
    </row>
    <row r="656" spans="1:26" ht="19.5" customHeight="1">
      <c r="A656" s="406"/>
      <c r="B656" s="406"/>
      <c r="C656" s="452"/>
      <c r="D656" s="406"/>
      <c r="E656" s="406"/>
      <c r="F656" s="406"/>
      <c r="G656" s="406"/>
      <c r="H656" s="406"/>
      <c r="I656" s="406"/>
      <c r="J656" s="406"/>
      <c r="K656" s="406"/>
      <c r="L656" s="406"/>
      <c r="M656" s="406"/>
      <c r="N656" s="406"/>
      <c r="O656" s="406"/>
      <c r="P656" s="406"/>
      <c r="Q656" s="406"/>
      <c r="R656" s="406"/>
      <c r="S656" s="406"/>
      <c r="T656" s="406"/>
      <c r="U656" s="406"/>
      <c r="V656" s="406"/>
      <c r="W656" s="406"/>
      <c r="X656" s="406"/>
      <c r="Y656" s="406"/>
      <c r="Z656" s="406"/>
    </row>
    <row r="657" spans="1:26" ht="19.5" customHeight="1">
      <c r="A657" s="406"/>
      <c r="B657" s="406"/>
      <c r="C657" s="452"/>
      <c r="D657" s="406"/>
      <c r="E657" s="406"/>
      <c r="F657" s="406"/>
      <c r="G657" s="406"/>
      <c r="H657" s="406"/>
      <c r="I657" s="406"/>
      <c r="J657" s="406"/>
      <c r="K657" s="406"/>
      <c r="L657" s="406"/>
      <c r="M657" s="406"/>
      <c r="N657" s="406"/>
      <c r="O657" s="406"/>
      <c r="P657" s="406"/>
      <c r="Q657" s="406"/>
      <c r="R657" s="406"/>
      <c r="S657" s="406"/>
      <c r="T657" s="406"/>
      <c r="U657" s="406"/>
      <c r="V657" s="406"/>
      <c r="W657" s="406"/>
      <c r="X657" s="406"/>
      <c r="Y657" s="406"/>
      <c r="Z657" s="406"/>
    </row>
    <row r="658" spans="1:26" ht="19.5" customHeight="1">
      <c r="A658" s="406"/>
      <c r="B658" s="406"/>
      <c r="C658" s="452"/>
      <c r="D658" s="406"/>
      <c r="E658" s="406"/>
      <c r="F658" s="406"/>
      <c r="G658" s="406"/>
      <c r="H658" s="406"/>
      <c r="I658" s="406"/>
      <c r="J658" s="406"/>
      <c r="K658" s="406"/>
      <c r="L658" s="406"/>
      <c r="M658" s="406"/>
      <c r="N658" s="406"/>
      <c r="O658" s="406"/>
      <c r="P658" s="406"/>
      <c r="Q658" s="406"/>
      <c r="R658" s="406"/>
      <c r="S658" s="406"/>
      <c r="T658" s="406"/>
      <c r="U658" s="406"/>
      <c r="V658" s="406"/>
      <c r="W658" s="406"/>
      <c r="X658" s="406"/>
      <c r="Y658" s="406"/>
      <c r="Z658" s="406"/>
    </row>
    <row r="659" spans="1:26" ht="19.5" customHeight="1">
      <c r="A659" s="406"/>
      <c r="B659" s="406"/>
      <c r="C659" s="452"/>
      <c r="D659" s="406"/>
      <c r="E659" s="406"/>
      <c r="F659" s="406"/>
      <c r="G659" s="406"/>
      <c r="H659" s="406"/>
      <c r="I659" s="406"/>
      <c r="J659" s="406"/>
      <c r="K659" s="406"/>
      <c r="L659" s="406"/>
      <c r="M659" s="406"/>
      <c r="N659" s="406"/>
      <c r="O659" s="406"/>
      <c r="P659" s="406"/>
      <c r="Q659" s="406"/>
      <c r="R659" s="406"/>
      <c r="S659" s="406"/>
      <c r="T659" s="406"/>
      <c r="U659" s="406"/>
      <c r="V659" s="406"/>
      <c r="W659" s="406"/>
      <c r="X659" s="406"/>
      <c r="Y659" s="406"/>
      <c r="Z659" s="406"/>
    </row>
    <row r="660" spans="1:26" ht="19.5" customHeight="1">
      <c r="A660" s="406"/>
      <c r="B660" s="406"/>
      <c r="C660" s="452"/>
      <c r="D660" s="406"/>
      <c r="E660" s="406"/>
      <c r="F660" s="406"/>
      <c r="G660" s="406"/>
      <c r="H660" s="406"/>
      <c r="I660" s="406"/>
      <c r="J660" s="406"/>
      <c r="K660" s="406"/>
      <c r="L660" s="406"/>
      <c r="M660" s="406"/>
      <c r="N660" s="406"/>
      <c r="O660" s="406"/>
      <c r="P660" s="406"/>
      <c r="Q660" s="406"/>
      <c r="R660" s="406"/>
      <c r="S660" s="406"/>
      <c r="T660" s="406"/>
      <c r="U660" s="406"/>
      <c r="V660" s="406"/>
      <c r="W660" s="406"/>
      <c r="X660" s="406"/>
      <c r="Y660" s="406"/>
      <c r="Z660" s="406"/>
    </row>
    <row r="661" spans="1:26" ht="19.5" customHeight="1">
      <c r="A661" s="406"/>
      <c r="B661" s="406"/>
      <c r="C661" s="452"/>
      <c r="D661" s="406"/>
      <c r="E661" s="406"/>
      <c r="F661" s="406"/>
      <c r="G661" s="406"/>
      <c r="H661" s="406"/>
      <c r="I661" s="406"/>
      <c r="J661" s="406"/>
      <c r="K661" s="406"/>
      <c r="L661" s="406"/>
      <c r="M661" s="406"/>
      <c r="N661" s="406"/>
      <c r="O661" s="406"/>
      <c r="P661" s="406"/>
      <c r="Q661" s="406"/>
      <c r="R661" s="406"/>
      <c r="S661" s="406"/>
      <c r="T661" s="406"/>
      <c r="U661" s="406"/>
      <c r="V661" s="406"/>
      <c r="W661" s="406"/>
      <c r="X661" s="406"/>
      <c r="Y661" s="406"/>
      <c r="Z661" s="406"/>
    </row>
    <row r="662" spans="1:26" ht="19.5" customHeight="1">
      <c r="A662" s="406"/>
      <c r="B662" s="406"/>
      <c r="C662" s="452"/>
      <c r="D662" s="406"/>
      <c r="E662" s="406"/>
      <c r="F662" s="406"/>
      <c r="G662" s="406"/>
      <c r="H662" s="406"/>
      <c r="I662" s="406"/>
      <c r="J662" s="406"/>
      <c r="K662" s="406"/>
      <c r="L662" s="406"/>
      <c r="M662" s="406"/>
      <c r="N662" s="406"/>
      <c r="O662" s="406"/>
      <c r="P662" s="406"/>
      <c r="Q662" s="406"/>
      <c r="R662" s="406"/>
      <c r="S662" s="406"/>
      <c r="T662" s="406"/>
      <c r="U662" s="406"/>
      <c r="V662" s="406"/>
      <c r="W662" s="406"/>
      <c r="X662" s="406"/>
      <c r="Y662" s="406"/>
      <c r="Z662" s="406"/>
    </row>
    <row r="663" spans="1:26" ht="19.5" customHeight="1">
      <c r="A663" s="406"/>
      <c r="B663" s="406"/>
      <c r="C663" s="452"/>
      <c r="D663" s="406"/>
      <c r="E663" s="406"/>
      <c r="F663" s="406"/>
      <c r="G663" s="406"/>
      <c r="H663" s="406"/>
      <c r="I663" s="406"/>
      <c r="J663" s="406"/>
      <c r="K663" s="406"/>
      <c r="L663" s="406"/>
      <c r="M663" s="406"/>
      <c r="N663" s="406"/>
      <c r="O663" s="406"/>
      <c r="P663" s="406"/>
      <c r="Q663" s="406"/>
      <c r="R663" s="406"/>
      <c r="S663" s="406"/>
      <c r="T663" s="406"/>
      <c r="U663" s="406"/>
      <c r="V663" s="406"/>
      <c r="W663" s="406"/>
      <c r="X663" s="406"/>
      <c r="Y663" s="406"/>
      <c r="Z663" s="406"/>
    </row>
    <row r="664" spans="1:26" ht="19.5" customHeight="1">
      <c r="A664" s="406"/>
      <c r="B664" s="406"/>
      <c r="C664" s="452"/>
      <c r="D664" s="406"/>
      <c r="E664" s="406"/>
      <c r="F664" s="406"/>
      <c r="G664" s="406"/>
      <c r="H664" s="406"/>
      <c r="I664" s="406"/>
      <c r="J664" s="406"/>
      <c r="K664" s="406"/>
      <c r="L664" s="406"/>
      <c r="M664" s="406"/>
      <c r="N664" s="406"/>
      <c r="O664" s="406"/>
      <c r="P664" s="406"/>
      <c r="Q664" s="406"/>
      <c r="R664" s="406"/>
      <c r="S664" s="406"/>
      <c r="T664" s="406"/>
      <c r="U664" s="406"/>
      <c r="V664" s="406"/>
      <c r="W664" s="406"/>
      <c r="X664" s="406"/>
      <c r="Y664" s="406"/>
      <c r="Z664" s="406"/>
    </row>
    <row r="665" spans="1:26" ht="19.5" customHeight="1">
      <c r="A665" s="406"/>
      <c r="B665" s="406"/>
      <c r="C665" s="452"/>
      <c r="D665" s="406"/>
      <c r="E665" s="406"/>
      <c r="F665" s="406"/>
      <c r="G665" s="406"/>
      <c r="H665" s="406"/>
      <c r="I665" s="406"/>
      <c r="J665" s="406"/>
      <c r="K665" s="406"/>
      <c r="L665" s="406"/>
      <c r="M665" s="406"/>
      <c r="N665" s="406"/>
      <c r="O665" s="406"/>
      <c r="P665" s="406"/>
      <c r="Q665" s="406"/>
      <c r="R665" s="406"/>
      <c r="S665" s="406"/>
      <c r="T665" s="406"/>
      <c r="U665" s="406"/>
      <c r="V665" s="406"/>
      <c r="W665" s="406"/>
      <c r="X665" s="406"/>
      <c r="Y665" s="406"/>
      <c r="Z665" s="406"/>
    </row>
    <row r="666" spans="1:26" ht="19.5" customHeight="1">
      <c r="A666" s="406"/>
      <c r="B666" s="406"/>
      <c r="C666" s="452"/>
      <c r="D666" s="406"/>
      <c r="E666" s="406"/>
      <c r="F666" s="406"/>
      <c r="G666" s="406"/>
      <c r="H666" s="406"/>
      <c r="I666" s="406"/>
      <c r="J666" s="406"/>
      <c r="K666" s="406"/>
      <c r="L666" s="406"/>
      <c r="M666" s="406"/>
      <c r="N666" s="406"/>
      <c r="O666" s="406"/>
      <c r="P666" s="406"/>
      <c r="Q666" s="406"/>
      <c r="R666" s="406"/>
      <c r="S666" s="406"/>
      <c r="T666" s="406"/>
      <c r="U666" s="406"/>
      <c r="V666" s="406"/>
      <c r="W666" s="406"/>
      <c r="X666" s="406"/>
      <c r="Y666" s="406"/>
      <c r="Z666" s="406"/>
    </row>
    <row r="667" spans="1:26" ht="19.5" customHeight="1">
      <c r="A667" s="406"/>
      <c r="B667" s="406"/>
      <c r="C667" s="452"/>
      <c r="D667" s="406"/>
      <c r="E667" s="406"/>
      <c r="F667" s="406"/>
      <c r="G667" s="406"/>
      <c r="H667" s="406"/>
      <c r="I667" s="406"/>
      <c r="J667" s="406"/>
      <c r="K667" s="406"/>
      <c r="L667" s="406"/>
      <c r="M667" s="406"/>
      <c r="N667" s="406"/>
      <c r="O667" s="406"/>
      <c r="P667" s="406"/>
      <c r="Q667" s="406"/>
      <c r="R667" s="406"/>
      <c r="S667" s="406"/>
      <c r="T667" s="406"/>
      <c r="U667" s="406"/>
      <c r="V667" s="406"/>
      <c r="W667" s="406"/>
      <c r="X667" s="406"/>
      <c r="Y667" s="406"/>
      <c r="Z667" s="406"/>
    </row>
    <row r="668" spans="1:26" ht="19.5" customHeight="1">
      <c r="A668" s="406"/>
      <c r="B668" s="406"/>
      <c r="C668" s="452"/>
      <c r="D668" s="406"/>
      <c r="E668" s="406"/>
      <c r="F668" s="406"/>
      <c r="G668" s="406"/>
      <c r="H668" s="406"/>
      <c r="I668" s="406"/>
      <c r="J668" s="406"/>
      <c r="K668" s="406"/>
      <c r="L668" s="406"/>
      <c r="M668" s="406"/>
      <c r="N668" s="406"/>
      <c r="O668" s="406"/>
      <c r="P668" s="406"/>
      <c r="Q668" s="406"/>
      <c r="R668" s="406"/>
      <c r="S668" s="406"/>
      <c r="T668" s="406"/>
      <c r="U668" s="406"/>
      <c r="V668" s="406"/>
      <c r="W668" s="406"/>
      <c r="X668" s="406"/>
      <c r="Y668" s="406"/>
      <c r="Z668" s="406"/>
    </row>
    <row r="669" spans="1:26" ht="19.5" customHeight="1">
      <c r="A669" s="406"/>
      <c r="B669" s="406"/>
      <c r="C669" s="452"/>
      <c r="D669" s="406"/>
      <c r="E669" s="406"/>
      <c r="F669" s="406"/>
      <c r="G669" s="406"/>
      <c r="H669" s="406"/>
      <c r="I669" s="406"/>
      <c r="J669" s="406"/>
      <c r="K669" s="406"/>
      <c r="L669" s="406"/>
      <c r="M669" s="406"/>
      <c r="N669" s="406"/>
      <c r="O669" s="406"/>
      <c r="P669" s="406"/>
      <c r="Q669" s="406"/>
      <c r="R669" s="406"/>
      <c r="S669" s="406"/>
      <c r="T669" s="406"/>
      <c r="U669" s="406"/>
      <c r="V669" s="406"/>
      <c r="W669" s="406"/>
      <c r="X669" s="406"/>
      <c r="Y669" s="406"/>
      <c r="Z669" s="406"/>
    </row>
    <row r="670" spans="1:26" ht="19.5" customHeight="1">
      <c r="A670" s="406"/>
      <c r="B670" s="406"/>
      <c r="C670" s="452"/>
      <c r="D670" s="406"/>
      <c r="E670" s="406"/>
      <c r="F670" s="406"/>
      <c r="G670" s="406"/>
      <c r="H670" s="406"/>
      <c r="I670" s="406"/>
      <c r="J670" s="406"/>
      <c r="K670" s="406"/>
      <c r="L670" s="406"/>
      <c r="M670" s="406"/>
      <c r="N670" s="406"/>
      <c r="O670" s="406"/>
      <c r="P670" s="406"/>
      <c r="Q670" s="406"/>
      <c r="R670" s="406"/>
      <c r="S670" s="406"/>
      <c r="T670" s="406"/>
      <c r="U670" s="406"/>
      <c r="V670" s="406"/>
      <c r="W670" s="406"/>
      <c r="X670" s="406"/>
      <c r="Y670" s="406"/>
      <c r="Z670" s="406"/>
    </row>
    <row r="671" spans="1:26" ht="19.5" customHeight="1">
      <c r="A671" s="406"/>
      <c r="B671" s="406"/>
      <c r="C671" s="452"/>
      <c r="D671" s="406"/>
      <c r="E671" s="406"/>
      <c r="F671" s="406"/>
      <c r="G671" s="406"/>
      <c r="H671" s="406"/>
      <c r="I671" s="406"/>
      <c r="J671" s="406"/>
      <c r="K671" s="406"/>
      <c r="L671" s="406"/>
      <c r="M671" s="406"/>
      <c r="N671" s="406"/>
      <c r="O671" s="406"/>
      <c r="P671" s="406"/>
      <c r="Q671" s="406"/>
      <c r="R671" s="406"/>
      <c r="S671" s="406"/>
      <c r="T671" s="406"/>
      <c r="U671" s="406"/>
      <c r="V671" s="406"/>
      <c r="W671" s="406"/>
      <c r="X671" s="406"/>
      <c r="Y671" s="406"/>
      <c r="Z671" s="406"/>
    </row>
    <row r="672" spans="1:26" ht="19.5" customHeight="1">
      <c r="A672" s="406"/>
      <c r="B672" s="406"/>
      <c r="C672" s="452"/>
      <c r="D672" s="406"/>
      <c r="E672" s="406"/>
      <c r="F672" s="406"/>
      <c r="G672" s="406"/>
      <c r="H672" s="406"/>
      <c r="I672" s="406"/>
      <c r="J672" s="406"/>
      <c r="K672" s="406"/>
      <c r="L672" s="406"/>
      <c r="M672" s="406"/>
      <c r="N672" s="406"/>
      <c r="O672" s="406"/>
      <c r="P672" s="406"/>
      <c r="Q672" s="406"/>
      <c r="R672" s="406"/>
      <c r="S672" s="406"/>
      <c r="T672" s="406"/>
      <c r="U672" s="406"/>
      <c r="V672" s="406"/>
      <c r="W672" s="406"/>
      <c r="X672" s="406"/>
      <c r="Y672" s="406"/>
      <c r="Z672" s="406"/>
    </row>
    <row r="673" spans="1:26" ht="19.5" customHeight="1">
      <c r="A673" s="406"/>
      <c r="B673" s="406"/>
      <c r="C673" s="452"/>
      <c r="D673" s="406"/>
      <c r="E673" s="406"/>
      <c r="F673" s="406"/>
      <c r="G673" s="406"/>
      <c r="H673" s="406"/>
      <c r="I673" s="406"/>
      <c r="J673" s="406"/>
      <c r="K673" s="406"/>
      <c r="L673" s="406"/>
      <c r="M673" s="406"/>
      <c r="N673" s="406"/>
      <c r="O673" s="406"/>
      <c r="P673" s="406"/>
      <c r="Q673" s="406"/>
      <c r="R673" s="406"/>
      <c r="S673" s="406"/>
      <c r="T673" s="406"/>
      <c r="U673" s="406"/>
      <c r="V673" s="406"/>
      <c r="W673" s="406"/>
      <c r="X673" s="406"/>
      <c r="Y673" s="406"/>
      <c r="Z673" s="406"/>
    </row>
    <row r="674" spans="1:26" ht="19.5" customHeight="1">
      <c r="A674" s="406"/>
      <c r="B674" s="406"/>
      <c r="C674" s="452"/>
      <c r="D674" s="406"/>
      <c r="E674" s="406"/>
      <c r="F674" s="406"/>
      <c r="G674" s="406"/>
      <c r="H674" s="406"/>
      <c r="I674" s="406"/>
      <c r="J674" s="406"/>
      <c r="K674" s="406"/>
      <c r="L674" s="406"/>
      <c r="M674" s="406"/>
      <c r="N674" s="406"/>
      <c r="O674" s="406"/>
      <c r="P674" s="406"/>
      <c r="Q674" s="406"/>
      <c r="R674" s="406"/>
      <c r="S674" s="406"/>
      <c r="T674" s="406"/>
      <c r="U674" s="406"/>
      <c r="V674" s="406"/>
      <c r="W674" s="406"/>
      <c r="X674" s="406"/>
      <c r="Y674" s="406"/>
      <c r="Z674" s="406"/>
    </row>
    <row r="675" spans="1:26" ht="19.5" customHeight="1">
      <c r="A675" s="406"/>
      <c r="B675" s="406"/>
      <c r="C675" s="452"/>
      <c r="D675" s="406"/>
      <c r="E675" s="406"/>
      <c r="F675" s="406"/>
      <c r="G675" s="406"/>
      <c r="H675" s="406"/>
      <c r="I675" s="406"/>
      <c r="J675" s="406"/>
      <c r="K675" s="406"/>
      <c r="L675" s="406"/>
      <c r="M675" s="406"/>
      <c r="N675" s="406"/>
      <c r="O675" s="406"/>
      <c r="P675" s="406"/>
      <c r="Q675" s="406"/>
      <c r="R675" s="406"/>
      <c r="S675" s="406"/>
      <c r="T675" s="406"/>
      <c r="U675" s="406"/>
      <c r="V675" s="406"/>
      <c r="W675" s="406"/>
      <c r="X675" s="406"/>
      <c r="Y675" s="406"/>
      <c r="Z675" s="406"/>
    </row>
    <row r="676" spans="1:26" ht="19.5" customHeight="1">
      <c r="A676" s="406"/>
      <c r="B676" s="406"/>
      <c r="C676" s="452"/>
      <c r="D676" s="406"/>
      <c r="E676" s="406"/>
      <c r="F676" s="406"/>
      <c r="G676" s="406"/>
      <c r="H676" s="406"/>
      <c r="I676" s="406"/>
      <c r="J676" s="406"/>
      <c r="K676" s="406"/>
      <c r="L676" s="406"/>
      <c r="M676" s="406"/>
      <c r="N676" s="406"/>
      <c r="O676" s="406"/>
      <c r="P676" s="406"/>
      <c r="Q676" s="406"/>
      <c r="R676" s="406"/>
      <c r="S676" s="406"/>
      <c r="T676" s="406"/>
      <c r="U676" s="406"/>
      <c r="V676" s="406"/>
      <c r="W676" s="406"/>
      <c r="X676" s="406"/>
      <c r="Y676" s="406"/>
      <c r="Z676" s="406"/>
    </row>
    <row r="677" spans="1:26" ht="19.5" customHeight="1">
      <c r="A677" s="406"/>
      <c r="B677" s="406"/>
      <c r="C677" s="452"/>
      <c r="D677" s="406"/>
      <c r="E677" s="406"/>
      <c r="F677" s="406"/>
      <c r="G677" s="406"/>
      <c r="H677" s="406"/>
      <c r="I677" s="406"/>
      <c r="J677" s="406"/>
      <c r="K677" s="406"/>
      <c r="L677" s="406"/>
      <c r="M677" s="406"/>
      <c r="N677" s="406"/>
      <c r="O677" s="406"/>
      <c r="P677" s="406"/>
      <c r="Q677" s="406"/>
      <c r="R677" s="406"/>
      <c r="S677" s="406"/>
      <c r="T677" s="406"/>
      <c r="U677" s="406"/>
      <c r="V677" s="406"/>
      <c r="W677" s="406"/>
      <c r="X677" s="406"/>
      <c r="Y677" s="406"/>
      <c r="Z677" s="406"/>
    </row>
    <row r="678" spans="1:26" ht="19.5" customHeight="1">
      <c r="A678" s="406"/>
      <c r="B678" s="406"/>
      <c r="C678" s="452"/>
      <c r="D678" s="406"/>
      <c r="E678" s="406"/>
      <c r="F678" s="406"/>
      <c r="G678" s="406"/>
      <c r="H678" s="406"/>
      <c r="I678" s="406"/>
      <c r="J678" s="406"/>
      <c r="K678" s="406"/>
      <c r="L678" s="406"/>
      <c r="M678" s="406"/>
      <c r="N678" s="406"/>
      <c r="O678" s="406"/>
      <c r="P678" s="406"/>
      <c r="Q678" s="406"/>
      <c r="R678" s="406"/>
      <c r="S678" s="406"/>
      <c r="T678" s="406"/>
      <c r="U678" s="406"/>
      <c r="V678" s="406"/>
      <c r="W678" s="406"/>
      <c r="X678" s="406"/>
      <c r="Y678" s="406"/>
      <c r="Z678" s="406"/>
    </row>
    <row r="679" spans="1:26" ht="19.5" customHeight="1">
      <c r="A679" s="406"/>
      <c r="B679" s="406"/>
      <c r="C679" s="452"/>
      <c r="D679" s="406"/>
      <c r="E679" s="406"/>
      <c r="F679" s="406"/>
      <c r="G679" s="406"/>
      <c r="H679" s="406"/>
      <c r="I679" s="406"/>
      <c r="J679" s="406"/>
      <c r="K679" s="406"/>
      <c r="L679" s="406"/>
      <c r="M679" s="406"/>
      <c r="N679" s="406"/>
      <c r="O679" s="406"/>
      <c r="P679" s="406"/>
      <c r="Q679" s="406"/>
      <c r="R679" s="406"/>
      <c r="S679" s="406"/>
      <c r="T679" s="406"/>
      <c r="U679" s="406"/>
      <c r="V679" s="406"/>
      <c r="W679" s="406"/>
      <c r="X679" s="406"/>
      <c r="Y679" s="406"/>
      <c r="Z679" s="406"/>
    </row>
    <row r="680" spans="1:26" ht="19.5" customHeight="1">
      <c r="A680" s="406"/>
      <c r="B680" s="406"/>
      <c r="C680" s="452"/>
      <c r="D680" s="406"/>
      <c r="E680" s="406"/>
      <c r="F680" s="406"/>
      <c r="G680" s="406"/>
      <c r="H680" s="406"/>
      <c r="I680" s="406"/>
      <c r="J680" s="406"/>
      <c r="K680" s="406"/>
      <c r="L680" s="406"/>
      <c r="M680" s="406"/>
      <c r="N680" s="406"/>
      <c r="O680" s="406"/>
      <c r="P680" s="406"/>
      <c r="Q680" s="406"/>
      <c r="R680" s="406"/>
      <c r="S680" s="406"/>
      <c r="T680" s="406"/>
      <c r="U680" s="406"/>
      <c r="V680" s="406"/>
      <c r="W680" s="406"/>
      <c r="X680" s="406"/>
      <c r="Y680" s="406"/>
      <c r="Z680" s="406"/>
    </row>
    <row r="681" spans="1:26" ht="19.5" customHeight="1">
      <c r="A681" s="406"/>
      <c r="B681" s="406"/>
      <c r="C681" s="452"/>
      <c r="D681" s="406"/>
      <c r="E681" s="406"/>
      <c r="F681" s="406"/>
      <c r="G681" s="406"/>
      <c r="H681" s="406"/>
      <c r="I681" s="406"/>
      <c r="J681" s="406"/>
      <c r="K681" s="406"/>
      <c r="L681" s="406"/>
      <c r="M681" s="406"/>
      <c r="N681" s="406"/>
      <c r="O681" s="406"/>
      <c r="P681" s="406"/>
      <c r="Q681" s="406"/>
      <c r="R681" s="406"/>
      <c r="S681" s="406"/>
      <c r="T681" s="406"/>
      <c r="U681" s="406"/>
      <c r="V681" s="406"/>
      <c r="W681" s="406"/>
      <c r="X681" s="406"/>
      <c r="Y681" s="406"/>
      <c r="Z681" s="406"/>
    </row>
    <row r="682" spans="1:26" ht="19.5" customHeight="1">
      <c r="A682" s="406"/>
      <c r="B682" s="406"/>
      <c r="C682" s="452"/>
      <c r="D682" s="406"/>
      <c r="E682" s="406"/>
      <c r="F682" s="406"/>
      <c r="G682" s="406"/>
      <c r="H682" s="406"/>
      <c r="I682" s="406"/>
      <c r="J682" s="406"/>
      <c r="K682" s="406"/>
      <c r="L682" s="406"/>
      <c r="M682" s="406"/>
      <c r="N682" s="406"/>
      <c r="O682" s="406"/>
      <c r="P682" s="406"/>
      <c r="Q682" s="406"/>
      <c r="R682" s="406"/>
      <c r="S682" s="406"/>
      <c r="T682" s="406"/>
      <c r="U682" s="406"/>
      <c r="V682" s="406"/>
      <c r="W682" s="406"/>
      <c r="X682" s="406"/>
      <c r="Y682" s="406"/>
      <c r="Z682" s="406"/>
    </row>
    <row r="683" spans="1:26" ht="19.5" customHeight="1">
      <c r="A683" s="406"/>
      <c r="B683" s="406"/>
      <c r="C683" s="452"/>
      <c r="D683" s="406"/>
      <c r="E683" s="406"/>
      <c r="F683" s="406"/>
      <c r="G683" s="406"/>
      <c r="H683" s="406"/>
      <c r="I683" s="406"/>
      <c r="J683" s="406"/>
      <c r="K683" s="406"/>
      <c r="L683" s="406"/>
      <c r="M683" s="406"/>
      <c r="N683" s="406"/>
      <c r="O683" s="406"/>
      <c r="P683" s="406"/>
      <c r="Q683" s="406"/>
      <c r="R683" s="406"/>
      <c r="S683" s="406"/>
      <c r="T683" s="406"/>
      <c r="U683" s="406"/>
      <c r="V683" s="406"/>
      <c r="W683" s="406"/>
      <c r="X683" s="406"/>
      <c r="Y683" s="406"/>
      <c r="Z683" s="406"/>
    </row>
    <row r="684" spans="1:26" ht="19.5" customHeight="1">
      <c r="A684" s="406"/>
      <c r="B684" s="406"/>
      <c r="C684" s="452"/>
      <c r="D684" s="406"/>
      <c r="E684" s="406"/>
      <c r="F684" s="406"/>
      <c r="G684" s="406"/>
      <c r="H684" s="406"/>
      <c r="I684" s="406"/>
      <c r="J684" s="406"/>
      <c r="K684" s="406"/>
      <c r="L684" s="406"/>
      <c r="M684" s="406"/>
      <c r="N684" s="406"/>
      <c r="O684" s="406"/>
      <c r="P684" s="406"/>
      <c r="Q684" s="406"/>
      <c r="R684" s="406"/>
      <c r="S684" s="406"/>
      <c r="T684" s="406"/>
      <c r="U684" s="406"/>
      <c r="V684" s="406"/>
      <c r="W684" s="406"/>
      <c r="X684" s="406"/>
      <c r="Y684" s="406"/>
      <c r="Z684" s="406"/>
    </row>
    <row r="685" spans="1:26" ht="19.5" customHeight="1">
      <c r="A685" s="406"/>
      <c r="B685" s="406"/>
      <c r="C685" s="452"/>
      <c r="D685" s="406"/>
      <c r="E685" s="406"/>
      <c r="F685" s="406"/>
      <c r="G685" s="406"/>
      <c r="H685" s="406"/>
      <c r="I685" s="406"/>
      <c r="J685" s="406"/>
      <c r="K685" s="406"/>
      <c r="L685" s="406"/>
      <c r="M685" s="406"/>
      <c r="N685" s="406"/>
      <c r="O685" s="406"/>
      <c r="P685" s="406"/>
      <c r="Q685" s="406"/>
      <c r="R685" s="406"/>
      <c r="S685" s="406"/>
      <c r="T685" s="406"/>
      <c r="U685" s="406"/>
      <c r="V685" s="406"/>
      <c r="W685" s="406"/>
      <c r="X685" s="406"/>
      <c r="Y685" s="406"/>
      <c r="Z685" s="406"/>
    </row>
    <row r="686" spans="1:26" ht="19.5" customHeight="1">
      <c r="A686" s="406"/>
      <c r="B686" s="406"/>
      <c r="C686" s="452"/>
      <c r="D686" s="406"/>
      <c r="E686" s="406"/>
      <c r="F686" s="406"/>
      <c r="G686" s="406"/>
      <c r="H686" s="406"/>
      <c r="I686" s="406"/>
      <c r="J686" s="406"/>
      <c r="K686" s="406"/>
      <c r="L686" s="406"/>
      <c r="M686" s="406"/>
      <c r="N686" s="406"/>
      <c r="O686" s="406"/>
      <c r="P686" s="406"/>
      <c r="Q686" s="406"/>
      <c r="R686" s="406"/>
      <c r="S686" s="406"/>
      <c r="T686" s="406"/>
      <c r="U686" s="406"/>
      <c r="V686" s="406"/>
      <c r="W686" s="406"/>
      <c r="X686" s="406"/>
      <c r="Y686" s="406"/>
      <c r="Z686" s="406"/>
    </row>
    <row r="687" spans="1:26" ht="19.5" customHeight="1">
      <c r="A687" s="406"/>
      <c r="B687" s="406"/>
      <c r="C687" s="452"/>
      <c r="D687" s="406"/>
      <c r="E687" s="406"/>
      <c r="F687" s="406"/>
      <c r="G687" s="406"/>
      <c r="H687" s="406"/>
      <c r="I687" s="406"/>
      <c r="J687" s="406"/>
      <c r="K687" s="406"/>
      <c r="L687" s="406"/>
      <c r="M687" s="406"/>
      <c r="N687" s="406"/>
      <c r="O687" s="406"/>
      <c r="P687" s="406"/>
      <c r="Q687" s="406"/>
      <c r="R687" s="406"/>
      <c r="S687" s="406"/>
      <c r="T687" s="406"/>
      <c r="U687" s="406"/>
      <c r="V687" s="406"/>
      <c r="W687" s="406"/>
      <c r="X687" s="406"/>
      <c r="Y687" s="406"/>
      <c r="Z687" s="406"/>
    </row>
    <row r="688" spans="1:26" ht="19.5" customHeight="1">
      <c r="A688" s="406"/>
      <c r="B688" s="406"/>
      <c r="C688" s="452"/>
      <c r="D688" s="406"/>
      <c r="E688" s="406"/>
      <c r="F688" s="406"/>
      <c r="G688" s="406"/>
      <c r="H688" s="406"/>
      <c r="I688" s="406"/>
      <c r="J688" s="406"/>
      <c r="K688" s="406"/>
      <c r="L688" s="406"/>
      <c r="M688" s="406"/>
      <c r="N688" s="406"/>
      <c r="O688" s="406"/>
      <c r="P688" s="406"/>
      <c r="Q688" s="406"/>
      <c r="R688" s="406"/>
      <c r="S688" s="406"/>
      <c r="T688" s="406"/>
      <c r="U688" s="406"/>
      <c r="V688" s="406"/>
      <c r="W688" s="406"/>
      <c r="X688" s="406"/>
      <c r="Y688" s="406"/>
      <c r="Z688" s="406"/>
    </row>
    <row r="689" spans="1:26" ht="19.5" customHeight="1">
      <c r="A689" s="406"/>
      <c r="B689" s="406"/>
      <c r="C689" s="452"/>
      <c r="D689" s="406"/>
      <c r="E689" s="406"/>
      <c r="F689" s="406"/>
      <c r="G689" s="406"/>
      <c r="H689" s="406"/>
      <c r="I689" s="406"/>
      <c r="J689" s="406"/>
      <c r="K689" s="406"/>
      <c r="L689" s="406"/>
      <c r="M689" s="406"/>
      <c r="N689" s="406"/>
      <c r="O689" s="406"/>
      <c r="P689" s="406"/>
      <c r="Q689" s="406"/>
      <c r="R689" s="406"/>
      <c r="S689" s="406"/>
      <c r="T689" s="406"/>
      <c r="U689" s="406"/>
      <c r="V689" s="406"/>
      <c r="W689" s="406"/>
      <c r="X689" s="406"/>
      <c r="Y689" s="406"/>
      <c r="Z689" s="406"/>
    </row>
    <row r="690" spans="1:26" ht="19.5" customHeight="1">
      <c r="A690" s="406"/>
      <c r="B690" s="406"/>
      <c r="C690" s="452"/>
      <c r="D690" s="406"/>
      <c r="E690" s="406"/>
      <c r="F690" s="406"/>
      <c r="G690" s="406"/>
      <c r="H690" s="406"/>
      <c r="I690" s="406"/>
      <c r="J690" s="406"/>
      <c r="K690" s="406"/>
      <c r="L690" s="406"/>
      <c r="M690" s="406"/>
      <c r="N690" s="406"/>
      <c r="O690" s="406"/>
      <c r="P690" s="406"/>
      <c r="Q690" s="406"/>
      <c r="R690" s="406"/>
      <c r="S690" s="406"/>
      <c r="T690" s="406"/>
      <c r="U690" s="406"/>
      <c r="V690" s="406"/>
      <c r="W690" s="406"/>
      <c r="X690" s="406"/>
      <c r="Y690" s="406"/>
      <c r="Z690" s="406"/>
    </row>
    <row r="691" spans="1:26" ht="19.5" customHeight="1">
      <c r="A691" s="406"/>
      <c r="B691" s="406"/>
      <c r="C691" s="452"/>
      <c r="D691" s="406"/>
      <c r="E691" s="406"/>
      <c r="F691" s="406"/>
      <c r="G691" s="406"/>
      <c r="H691" s="406"/>
      <c r="I691" s="406"/>
      <c r="J691" s="406"/>
      <c r="K691" s="406"/>
      <c r="L691" s="406"/>
      <c r="M691" s="406"/>
      <c r="N691" s="406"/>
      <c r="O691" s="406"/>
      <c r="P691" s="406"/>
      <c r="Q691" s="406"/>
      <c r="R691" s="406"/>
      <c r="S691" s="406"/>
      <c r="T691" s="406"/>
      <c r="U691" s="406"/>
      <c r="V691" s="406"/>
      <c r="W691" s="406"/>
      <c r="X691" s="406"/>
      <c r="Y691" s="406"/>
      <c r="Z691" s="406"/>
    </row>
    <row r="692" spans="1:26" ht="19.5" customHeight="1">
      <c r="A692" s="406"/>
      <c r="B692" s="406"/>
      <c r="C692" s="452"/>
      <c r="D692" s="406"/>
      <c r="E692" s="406"/>
      <c r="F692" s="406"/>
      <c r="G692" s="406"/>
      <c r="H692" s="406"/>
      <c r="I692" s="406"/>
      <c r="J692" s="406"/>
      <c r="K692" s="406"/>
      <c r="L692" s="406"/>
      <c r="M692" s="406"/>
      <c r="N692" s="406"/>
      <c r="O692" s="406"/>
      <c r="P692" s="406"/>
      <c r="Q692" s="406"/>
      <c r="R692" s="406"/>
      <c r="S692" s="406"/>
      <c r="T692" s="406"/>
      <c r="U692" s="406"/>
      <c r="V692" s="406"/>
      <c r="W692" s="406"/>
      <c r="X692" s="406"/>
      <c r="Y692" s="406"/>
      <c r="Z692" s="406"/>
    </row>
    <row r="693" spans="1:26" ht="19.5" customHeight="1">
      <c r="A693" s="406"/>
      <c r="B693" s="406"/>
      <c r="C693" s="452"/>
      <c r="D693" s="406"/>
      <c r="E693" s="406"/>
      <c r="F693" s="406"/>
      <c r="G693" s="406"/>
      <c r="H693" s="406"/>
      <c r="I693" s="406"/>
      <c r="J693" s="406"/>
      <c r="K693" s="406"/>
      <c r="L693" s="406"/>
      <c r="M693" s="406"/>
      <c r="N693" s="406"/>
      <c r="O693" s="406"/>
      <c r="P693" s="406"/>
      <c r="Q693" s="406"/>
      <c r="R693" s="406"/>
      <c r="S693" s="406"/>
      <c r="T693" s="406"/>
      <c r="U693" s="406"/>
      <c r="V693" s="406"/>
      <c r="W693" s="406"/>
      <c r="X693" s="406"/>
      <c r="Y693" s="406"/>
      <c r="Z693" s="406"/>
    </row>
    <row r="694" spans="1:26" ht="19.5" customHeight="1">
      <c r="A694" s="406"/>
      <c r="B694" s="406"/>
      <c r="C694" s="452"/>
      <c r="D694" s="406"/>
      <c r="E694" s="406"/>
      <c r="F694" s="406"/>
      <c r="G694" s="406"/>
      <c r="H694" s="406"/>
      <c r="I694" s="406"/>
      <c r="J694" s="406"/>
      <c r="K694" s="406"/>
      <c r="L694" s="406"/>
      <c r="M694" s="406"/>
      <c r="N694" s="406"/>
      <c r="O694" s="406"/>
      <c r="P694" s="406"/>
      <c r="Q694" s="406"/>
      <c r="R694" s="406"/>
      <c r="S694" s="406"/>
      <c r="T694" s="406"/>
      <c r="U694" s="406"/>
      <c r="V694" s="406"/>
      <c r="W694" s="406"/>
      <c r="X694" s="406"/>
      <c r="Y694" s="406"/>
      <c r="Z694" s="406"/>
    </row>
    <row r="695" spans="1:26" ht="19.5" customHeight="1">
      <c r="A695" s="406"/>
      <c r="B695" s="406"/>
      <c r="C695" s="452"/>
      <c r="D695" s="406"/>
      <c r="E695" s="406"/>
      <c r="F695" s="406"/>
      <c r="G695" s="406"/>
      <c r="H695" s="406"/>
      <c r="I695" s="406"/>
      <c r="J695" s="406"/>
      <c r="K695" s="406"/>
      <c r="L695" s="406"/>
      <c r="M695" s="406"/>
      <c r="N695" s="406"/>
      <c r="O695" s="406"/>
      <c r="P695" s="406"/>
      <c r="Q695" s="406"/>
      <c r="R695" s="406"/>
      <c r="S695" s="406"/>
      <c r="T695" s="406"/>
      <c r="U695" s="406"/>
      <c r="V695" s="406"/>
      <c r="W695" s="406"/>
      <c r="X695" s="406"/>
      <c r="Y695" s="406"/>
      <c r="Z695" s="406"/>
    </row>
    <row r="696" spans="1:26" ht="19.5" customHeight="1">
      <c r="A696" s="406"/>
      <c r="B696" s="406"/>
      <c r="C696" s="452"/>
      <c r="D696" s="406"/>
      <c r="E696" s="406"/>
      <c r="F696" s="406"/>
      <c r="G696" s="406"/>
      <c r="H696" s="406"/>
      <c r="I696" s="406"/>
      <c r="J696" s="406"/>
      <c r="K696" s="406"/>
      <c r="L696" s="406"/>
      <c r="M696" s="406"/>
      <c r="N696" s="406"/>
      <c r="O696" s="406"/>
      <c r="P696" s="406"/>
      <c r="Q696" s="406"/>
      <c r="R696" s="406"/>
      <c r="S696" s="406"/>
      <c r="T696" s="406"/>
      <c r="U696" s="406"/>
      <c r="V696" s="406"/>
      <c r="W696" s="406"/>
      <c r="X696" s="406"/>
      <c r="Y696" s="406"/>
      <c r="Z696" s="406"/>
    </row>
    <row r="697" spans="1:26" ht="19.5" customHeight="1">
      <c r="A697" s="406"/>
      <c r="B697" s="406"/>
      <c r="C697" s="452"/>
      <c r="D697" s="406"/>
      <c r="E697" s="406"/>
      <c r="F697" s="406"/>
      <c r="G697" s="406"/>
      <c r="H697" s="406"/>
      <c r="I697" s="406"/>
      <c r="J697" s="406"/>
      <c r="K697" s="406"/>
      <c r="L697" s="406"/>
      <c r="M697" s="406"/>
      <c r="N697" s="406"/>
      <c r="O697" s="406"/>
      <c r="P697" s="406"/>
      <c r="Q697" s="406"/>
      <c r="R697" s="406"/>
      <c r="S697" s="406"/>
      <c r="T697" s="406"/>
      <c r="U697" s="406"/>
      <c r="V697" s="406"/>
      <c r="W697" s="406"/>
      <c r="X697" s="406"/>
      <c r="Y697" s="406"/>
      <c r="Z697" s="406"/>
    </row>
    <row r="698" spans="1:26" ht="19.5" customHeight="1">
      <c r="A698" s="406"/>
      <c r="B698" s="406"/>
      <c r="C698" s="452"/>
      <c r="D698" s="406"/>
      <c r="E698" s="406"/>
      <c r="F698" s="406"/>
      <c r="G698" s="406"/>
      <c r="H698" s="406"/>
      <c r="I698" s="406"/>
      <c r="J698" s="406"/>
      <c r="K698" s="406"/>
      <c r="L698" s="406"/>
      <c r="M698" s="406"/>
      <c r="N698" s="406"/>
      <c r="O698" s="406"/>
      <c r="P698" s="406"/>
      <c r="Q698" s="406"/>
      <c r="R698" s="406"/>
      <c r="S698" s="406"/>
      <c r="T698" s="406"/>
      <c r="U698" s="406"/>
      <c r="V698" s="406"/>
      <c r="W698" s="406"/>
      <c r="X698" s="406"/>
      <c r="Y698" s="406"/>
      <c r="Z698" s="406"/>
    </row>
    <row r="699" spans="1:26" ht="19.5" customHeight="1">
      <c r="A699" s="406"/>
      <c r="B699" s="406"/>
      <c r="C699" s="452"/>
      <c r="D699" s="406"/>
      <c r="E699" s="406"/>
      <c r="F699" s="406"/>
      <c r="G699" s="406"/>
      <c r="H699" s="406"/>
      <c r="I699" s="406"/>
      <c r="J699" s="406"/>
      <c r="K699" s="406"/>
      <c r="L699" s="406"/>
      <c r="M699" s="406"/>
      <c r="N699" s="406"/>
      <c r="O699" s="406"/>
      <c r="P699" s="406"/>
      <c r="Q699" s="406"/>
      <c r="R699" s="406"/>
      <c r="S699" s="406"/>
      <c r="T699" s="406"/>
      <c r="U699" s="406"/>
      <c r="V699" s="406"/>
      <c r="W699" s="406"/>
      <c r="X699" s="406"/>
      <c r="Y699" s="406"/>
      <c r="Z699" s="406"/>
    </row>
    <row r="700" spans="1:26" ht="19.5" customHeight="1">
      <c r="A700" s="406"/>
      <c r="B700" s="406"/>
      <c r="C700" s="452"/>
      <c r="D700" s="406"/>
      <c r="E700" s="406"/>
      <c r="F700" s="406"/>
      <c r="G700" s="406"/>
      <c r="H700" s="406"/>
      <c r="I700" s="406"/>
      <c r="J700" s="406"/>
      <c r="K700" s="406"/>
      <c r="L700" s="406"/>
      <c r="M700" s="406"/>
      <c r="N700" s="406"/>
      <c r="O700" s="406"/>
      <c r="P700" s="406"/>
      <c r="Q700" s="406"/>
      <c r="R700" s="406"/>
      <c r="S700" s="406"/>
      <c r="T700" s="406"/>
      <c r="U700" s="406"/>
      <c r="V700" s="406"/>
      <c r="W700" s="406"/>
      <c r="X700" s="406"/>
      <c r="Y700" s="406"/>
      <c r="Z700" s="406"/>
    </row>
    <row r="701" spans="1:26" ht="19.5" customHeight="1">
      <c r="A701" s="406"/>
      <c r="B701" s="406"/>
      <c r="C701" s="452"/>
      <c r="D701" s="406"/>
      <c r="E701" s="406"/>
      <c r="F701" s="406"/>
      <c r="G701" s="406"/>
      <c r="H701" s="406"/>
      <c r="I701" s="406"/>
      <c r="J701" s="406"/>
      <c r="K701" s="406"/>
      <c r="L701" s="406"/>
      <c r="M701" s="406"/>
      <c r="N701" s="406"/>
      <c r="O701" s="406"/>
      <c r="P701" s="406"/>
      <c r="Q701" s="406"/>
      <c r="R701" s="406"/>
      <c r="S701" s="406"/>
      <c r="T701" s="406"/>
      <c r="U701" s="406"/>
      <c r="V701" s="406"/>
      <c r="W701" s="406"/>
      <c r="X701" s="406"/>
      <c r="Y701" s="406"/>
      <c r="Z701" s="406"/>
    </row>
    <row r="702" spans="1:26" ht="19.5" customHeight="1">
      <c r="A702" s="406"/>
      <c r="B702" s="406"/>
      <c r="C702" s="452"/>
      <c r="D702" s="406"/>
      <c r="E702" s="406"/>
      <c r="F702" s="406"/>
      <c r="G702" s="406"/>
      <c r="H702" s="406"/>
      <c r="I702" s="406"/>
      <c r="J702" s="406"/>
      <c r="K702" s="406"/>
      <c r="L702" s="406"/>
      <c r="M702" s="406"/>
      <c r="N702" s="406"/>
      <c r="O702" s="406"/>
      <c r="P702" s="406"/>
      <c r="Q702" s="406"/>
      <c r="R702" s="406"/>
      <c r="S702" s="406"/>
      <c r="T702" s="406"/>
      <c r="U702" s="406"/>
      <c r="V702" s="406"/>
      <c r="W702" s="406"/>
      <c r="X702" s="406"/>
      <c r="Y702" s="406"/>
      <c r="Z702" s="406"/>
    </row>
    <row r="703" spans="1:26" ht="19.5" customHeight="1">
      <c r="A703" s="406"/>
      <c r="B703" s="406"/>
      <c r="C703" s="452"/>
      <c r="D703" s="406"/>
      <c r="E703" s="406"/>
      <c r="F703" s="406"/>
      <c r="G703" s="406"/>
      <c r="H703" s="406"/>
      <c r="I703" s="406"/>
      <c r="J703" s="406"/>
      <c r="K703" s="406"/>
      <c r="L703" s="406"/>
      <c r="M703" s="406"/>
      <c r="N703" s="406"/>
      <c r="O703" s="406"/>
      <c r="P703" s="406"/>
      <c r="Q703" s="406"/>
      <c r="R703" s="406"/>
      <c r="S703" s="406"/>
      <c r="T703" s="406"/>
      <c r="U703" s="406"/>
      <c r="V703" s="406"/>
      <c r="W703" s="406"/>
      <c r="X703" s="406"/>
      <c r="Y703" s="406"/>
      <c r="Z703" s="406"/>
    </row>
    <row r="704" spans="1:26" ht="19.5" customHeight="1">
      <c r="A704" s="406"/>
      <c r="B704" s="406"/>
      <c r="C704" s="452"/>
      <c r="D704" s="406"/>
      <c r="E704" s="406"/>
      <c r="F704" s="406"/>
      <c r="G704" s="406"/>
      <c r="H704" s="406"/>
      <c r="I704" s="406"/>
      <c r="J704" s="406"/>
      <c r="K704" s="406"/>
      <c r="L704" s="406"/>
      <c r="M704" s="406"/>
      <c r="N704" s="406"/>
      <c r="O704" s="406"/>
      <c r="P704" s="406"/>
      <c r="Q704" s="406"/>
      <c r="R704" s="406"/>
      <c r="S704" s="406"/>
      <c r="T704" s="406"/>
      <c r="U704" s="406"/>
      <c r="V704" s="406"/>
      <c r="W704" s="406"/>
      <c r="X704" s="406"/>
      <c r="Y704" s="406"/>
      <c r="Z704" s="406"/>
    </row>
    <row r="705" spans="1:26" ht="19.5" customHeight="1">
      <c r="A705" s="406"/>
      <c r="B705" s="406"/>
      <c r="C705" s="452"/>
      <c r="D705" s="406"/>
      <c r="E705" s="406"/>
      <c r="F705" s="406"/>
      <c r="G705" s="406"/>
      <c r="H705" s="406"/>
      <c r="I705" s="406"/>
      <c r="J705" s="406"/>
      <c r="K705" s="406"/>
      <c r="L705" s="406"/>
      <c r="M705" s="406"/>
      <c r="N705" s="406"/>
      <c r="O705" s="406"/>
      <c r="P705" s="406"/>
      <c r="Q705" s="406"/>
      <c r="R705" s="406"/>
      <c r="S705" s="406"/>
      <c r="T705" s="406"/>
      <c r="U705" s="406"/>
      <c r="V705" s="406"/>
      <c r="W705" s="406"/>
      <c r="X705" s="406"/>
      <c r="Y705" s="406"/>
      <c r="Z705" s="406"/>
    </row>
    <row r="706" spans="1:26" ht="19.5" customHeight="1">
      <c r="A706" s="406"/>
      <c r="B706" s="406"/>
      <c r="C706" s="452"/>
      <c r="D706" s="406"/>
      <c r="E706" s="406"/>
      <c r="F706" s="406"/>
      <c r="G706" s="406"/>
      <c r="H706" s="406"/>
      <c r="I706" s="406"/>
      <c r="J706" s="406"/>
      <c r="K706" s="406"/>
      <c r="L706" s="406"/>
      <c r="M706" s="406"/>
      <c r="N706" s="406"/>
      <c r="O706" s="406"/>
      <c r="P706" s="406"/>
      <c r="Q706" s="406"/>
      <c r="R706" s="406"/>
      <c r="S706" s="406"/>
      <c r="T706" s="406"/>
      <c r="U706" s="406"/>
      <c r="V706" s="406"/>
      <c r="W706" s="406"/>
      <c r="X706" s="406"/>
      <c r="Y706" s="406"/>
      <c r="Z706" s="406"/>
    </row>
    <row r="707" spans="1:26" ht="19.5" customHeight="1">
      <c r="A707" s="406"/>
      <c r="B707" s="406"/>
      <c r="C707" s="452"/>
      <c r="D707" s="406"/>
      <c r="E707" s="406"/>
      <c r="F707" s="406"/>
      <c r="G707" s="406"/>
      <c r="H707" s="406"/>
      <c r="I707" s="406"/>
      <c r="J707" s="406"/>
      <c r="K707" s="406"/>
      <c r="L707" s="406"/>
      <c r="M707" s="406"/>
      <c r="N707" s="406"/>
      <c r="O707" s="406"/>
      <c r="P707" s="406"/>
      <c r="Q707" s="406"/>
      <c r="R707" s="406"/>
      <c r="S707" s="406"/>
      <c r="T707" s="406"/>
      <c r="U707" s="406"/>
      <c r="V707" s="406"/>
      <c r="W707" s="406"/>
      <c r="X707" s="406"/>
      <c r="Y707" s="406"/>
      <c r="Z707" s="406"/>
    </row>
    <row r="708" spans="1:26" ht="19.5" customHeight="1">
      <c r="A708" s="406"/>
      <c r="B708" s="406"/>
      <c r="C708" s="452"/>
      <c r="D708" s="406"/>
      <c r="E708" s="406"/>
      <c r="F708" s="406"/>
      <c r="G708" s="406"/>
      <c r="H708" s="406"/>
      <c r="I708" s="406"/>
      <c r="J708" s="406"/>
      <c r="K708" s="406"/>
      <c r="L708" s="406"/>
      <c r="M708" s="406"/>
      <c r="N708" s="406"/>
      <c r="O708" s="406"/>
      <c r="P708" s="406"/>
      <c r="Q708" s="406"/>
      <c r="R708" s="406"/>
      <c r="S708" s="406"/>
      <c r="T708" s="406"/>
      <c r="U708" s="406"/>
      <c r="V708" s="406"/>
      <c r="W708" s="406"/>
      <c r="X708" s="406"/>
      <c r="Y708" s="406"/>
      <c r="Z708" s="406"/>
    </row>
    <row r="709" spans="1:26" ht="19.5" customHeight="1">
      <c r="A709" s="406"/>
      <c r="B709" s="406"/>
      <c r="C709" s="452"/>
      <c r="D709" s="406"/>
      <c r="E709" s="406"/>
      <c r="F709" s="406"/>
      <c r="G709" s="406"/>
      <c r="H709" s="406"/>
      <c r="I709" s="406"/>
      <c r="J709" s="406"/>
      <c r="K709" s="406"/>
      <c r="L709" s="406"/>
      <c r="M709" s="406"/>
      <c r="N709" s="406"/>
      <c r="O709" s="406"/>
      <c r="P709" s="406"/>
      <c r="Q709" s="406"/>
      <c r="R709" s="406"/>
      <c r="S709" s="406"/>
      <c r="T709" s="406"/>
      <c r="U709" s="406"/>
      <c r="V709" s="406"/>
      <c r="W709" s="406"/>
      <c r="X709" s="406"/>
      <c r="Y709" s="406"/>
      <c r="Z709" s="406"/>
    </row>
    <row r="710" spans="1:26" ht="19.5" customHeight="1">
      <c r="A710" s="406"/>
      <c r="B710" s="406"/>
      <c r="C710" s="452"/>
      <c r="D710" s="406"/>
      <c r="E710" s="406"/>
      <c r="F710" s="406"/>
      <c r="G710" s="406"/>
      <c r="H710" s="406"/>
      <c r="I710" s="406"/>
      <c r="J710" s="406"/>
      <c r="K710" s="406"/>
      <c r="L710" s="406"/>
      <c r="M710" s="406"/>
      <c r="N710" s="406"/>
      <c r="O710" s="406"/>
      <c r="P710" s="406"/>
      <c r="Q710" s="406"/>
      <c r="R710" s="406"/>
      <c r="S710" s="406"/>
      <c r="T710" s="406"/>
      <c r="U710" s="406"/>
      <c r="V710" s="406"/>
      <c r="W710" s="406"/>
      <c r="X710" s="406"/>
      <c r="Y710" s="406"/>
      <c r="Z710" s="406"/>
    </row>
    <row r="711" spans="1:26" ht="19.5" customHeight="1">
      <c r="A711" s="406"/>
      <c r="B711" s="406"/>
      <c r="C711" s="452"/>
      <c r="D711" s="406"/>
      <c r="E711" s="406"/>
      <c r="F711" s="406"/>
      <c r="G711" s="406"/>
      <c r="H711" s="406"/>
      <c r="I711" s="406"/>
      <c r="J711" s="406"/>
      <c r="K711" s="406"/>
      <c r="L711" s="406"/>
      <c r="M711" s="406"/>
      <c r="N711" s="406"/>
      <c r="O711" s="406"/>
      <c r="P711" s="406"/>
      <c r="Q711" s="406"/>
      <c r="R711" s="406"/>
      <c r="S711" s="406"/>
      <c r="T711" s="406"/>
      <c r="U711" s="406"/>
      <c r="V711" s="406"/>
      <c r="W711" s="406"/>
      <c r="X711" s="406"/>
      <c r="Y711" s="406"/>
      <c r="Z711" s="406"/>
    </row>
    <row r="712" spans="1:26" ht="19.5" customHeight="1">
      <c r="A712" s="406"/>
      <c r="B712" s="406"/>
      <c r="C712" s="452"/>
      <c r="D712" s="406"/>
      <c r="E712" s="406"/>
      <c r="F712" s="406"/>
      <c r="G712" s="406"/>
      <c r="H712" s="406"/>
      <c r="I712" s="406"/>
      <c r="J712" s="406"/>
      <c r="K712" s="406"/>
      <c r="L712" s="406"/>
      <c r="M712" s="406"/>
      <c r="N712" s="406"/>
      <c r="O712" s="406"/>
      <c r="P712" s="406"/>
      <c r="Q712" s="406"/>
      <c r="R712" s="406"/>
      <c r="S712" s="406"/>
      <c r="T712" s="406"/>
      <c r="U712" s="406"/>
      <c r="V712" s="406"/>
      <c r="W712" s="406"/>
      <c r="X712" s="406"/>
      <c r="Y712" s="406"/>
      <c r="Z712" s="406"/>
    </row>
    <row r="713" spans="1:26" ht="19.5" customHeight="1">
      <c r="A713" s="406"/>
      <c r="B713" s="406"/>
      <c r="C713" s="452"/>
      <c r="D713" s="406"/>
      <c r="E713" s="406"/>
      <c r="F713" s="406"/>
      <c r="G713" s="406"/>
      <c r="H713" s="406"/>
      <c r="I713" s="406"/>
      <c r="J713" s="406"/>
      <c r="K713" s="406"/>
      <c r="L713" s="406"/>
      <c r="M713" s="406"/>
      <c r="N713" s="406"/>
      <c r="O713" s="406"/>
      <c r="P713" s="406"/>
      <c r="Q713" s="406"/>
      <c r="R713" s="406"/>
      <c r="S713" s="406"/>
      <c r="T713" s="406"/>
      <c r="U713" s="406"/>
      <c r="V713" s="406"/>
      <c r="W713" s="406"/>
      <c r="X713" s="406"/>
      <c r="Y713" s="406"/>
      <c r="Z713" s="406"/>
    </row>
    <row r="714" spans="1:26" ht="19.5" customHeight="1">
      <c r="A714" s="406"/>
      <c r="B714" s="406"/>
      <c r="C714" s="452"/>
      <c r="D714" s="406"/>
      <c r="E714" s="406"/>
      <c r="F714" s="406"/>
      <c r="G714" s="406"/>
      <c r="H714" s="406"/>
      <c r="I714" s="406"/>
      <c r="J714" s="406"/>
      <c r="K714" s="406"/>
      <c r="L714" s="406"/>
      <c r="M714" s="406"/>
      <c r="N714" s="406"/>
      <c r="O714" s="406"/>
      <c r="P714" s="406"/>
      <c r="Q714" s="406"/>
      <c r="R714" s="406"/>
      <c r="S714" s="406"/>
      <c r="T714" s="406"/>
      <c r="U714" s="406"/>
      <c r="V714" s="406"/>
      <c r="W714" s="406"/>
      <c r="X714" s="406"/>
      <c r="Y714" s="406"/>
      <c r="Z714" s="406"/>
    </row>
    <row r="715" spans="1:26" ht="19.5" customHeight="1">
      <c r="A715" s="406"/>
      <c r="B715" s="406"/>
      <c r="C715" s="452"/>
      <c r="D715" s="406"/>
      <c r="E715" s="406"/>
      <c r="F715" s="406"/>
      <c r="G715" s="406"/>
      <c r="H715" s="406"/>
      <c r="I715" s="406"/>
      <c r="J715" s="406"/>
      <c r="K715" s="406"/>
      <c r="L715" s="406"/>
      <c r="M715" s="406"/>
      <c r="N715" s="406"/>
      <c r="O715" s="406"/>
      <c r="P715" s="406"/>
      <c r="Q715" s="406"/>
      <c r="R715" s="406"/>
      <c r="S715" s="406"/>
      <c r="T715" s="406"/>
      <c r="U715" s="406"/>
      <c r="V715" s="406"/>
      <c r="W715" s="406"/>
      <c r="X715" s="406"/>
      <c r="Y715" s="406"/>
      <c r="Z715" s="406"/>
    </row>
    <row r="716" spans="1:26" ht="19.5" customHeight="1">
      <c r="A716" s="406"/>
      <c r="B716" s="406"/>
      <c r="C716" s="452"/>
      <c r="D716" s="406"/>
      <c r="E716" s="406"/>
      <c r="F716" s="406"/>
      <c r="G716" s="406"/>
      <c r="H716" s="406"/>
      <c r="I716" s="406"/>
      <c r="J716" s="406"/>
      <c r="K716" s="406"/>
      <c r="L716" s="406"/>
      <c r="M716" s="406"/>
      <c r="N716" s="406"/>
      <c r="O716" s="406"/>
      <c r="P716" s="406"/>
      <c r="Q716" s="406"/>
      <c r="R716" s="406"/>
      <c r="S716" s="406"/>
      <c r="T716" s="406"/>
      <c r="U716" s="406"/>
      <c r="V716" s="406"/>
      <c r="W716" s="406"/>
      <c r="X716" s="406"/>
      <c r="Y716" s="406"/>
      <c r="Z716" s="406"/>
    </row>
    <row r="717" spans="1:26" ht="19.5" customHeight="1">
      <c r="A717" s="406"/>
      <c r="B717" s="406"/>
      <c r="C717" s="452"/>
      <c r="D717" s="406"/>
      <c r="E717" s="406"/>
      <c r="F717" s="406"/>
      <c r="G717" s="406"/>
      <c r="H717" s="406"/>
      <c r="I717" s="406"/>
      <c r="J717" s="406"/>
      <c r="K717" s="406"/>
      <c r="L717" s="406"/>
      <c r="M717" s="406"/>
      <c r="N717" s="406"/>
      <c r="O717" s="406"/>
      <c r="P717" s="406"/>
      <c r="Q717" s="406"/>
      <c r="R717" s="406"/>
      <c r="S717" s="406"/>
      <c r="T717" s="406"/>
      <c r="U717" s="406"/>
      <c r="V717" s="406"/>
      <c r="W717" s="406"/>
      <c r="X717" s="406"/>
      <c r="Y717" s="406"/>
      <c r="Z717" s="406"/>
    </row>
    <row r="718" spans="1:26" ht="19.5" customHeight="1">
      <c r="A718" s="406"/>
      <c r="B718" s="406"/>
      <c r="C718" s="452"/>
      <c r="D718" s="406"/>
      <c r="E718" s="406"/>
      <c r="F718" s="406"/>
      <c r="G718" s="406"/>
      <c r="H718" s="406"/>
      <c r="I718" s="406"/>
      <c r="J718" s="406"/>
      <c r="K718" s="406"/>
      <c r="L718" s="406"/>
      <c r="M718" s="406"/>
      <c r="N718" s="406"/>
      <c r="O718" s="406"/>
      <c r="P718" s="406"/>
      <c r="Q718" s="406"/>
      <c r="R718" s="406"/>
      <c r="S718" s="406"/>
      <c r="T718" s="406"/>
      <c r="U718" s="406"/>
      <c r="V718" s="406"/>
      <c r="W718" s="406"/>
      <c r="X718" s="406"/>
      <c r="Y718" s="406"/>
      <c r="Z718" s="406"/>
    </row>
    <row r="719" spans="1:26" ht="19.5" customHeight="1">
      <c r="A719" s="406"/>
      <c r="B719" s="406"/>
      <c r="C719" s="452"/>
      <c r="D719" s="406"/>
      <c r="E719" s="406"/>
      <c r="F719" s="406"/>
      <c r="G719" s="406"/>
      <c r="H719" s="406"/>
      <c r="I719" s="406"/>
      <c r="J719" s="406"/>
      <c r="K719" s="406"/>
      <c r="L719" s="406"/>
      <c r="M719" s="406"/>
      <c r="N719" s="406"/>
      <c r="O719" s="406"/>
      <c r="P719" s="406"/>
      <c r="Q719" s="406"/>
      <c r="R719" s="406"/>
      <c r="S719" s="406"/>
      <c r="T719" s="406"/>
      <c r="U719" s="406"/>
      <c r="V719" s="406"/>
      <c r="W719" s="406"/>
      <c r="X719" s="406"/>
      <c r="Y719" s="406"/>
      <c r="Z719" s="406"/>
    </row>
    <row r="720" spans="1:26" ht="19.5" customHeight="1">
      <c r="A720" s="406"/>
      <c r="B720" s="406"/>
      <c r="C720" s="452"/>
      <c r="D720" s="406"/>
      <c r="E720" s="406"/>
      <c r="F720" s="406"/>
      <c r="G720" s="406"/>
      <c r="H720" s="406"/>
      <c r="I720" s="406"/>
      <c r="J720" s="406"/>
      <c r="K720" s="406"/>
      <c r="L720" s="406"/>
      <c r="M720" s="406"/>
      <c r="N720" s="406"/>
      <c r="O720" s="406"/>
      <c r="P720" s="406"/>
      <c r="Q720" s="406"/>
      <c r="R720" s="406"/>
      <c r="S720" s="406"/>
      <c r="T720" s="406"/>
      <c r="U720" s="406"/>
      <c r="V720" s="406"/>
      <c r="W720" s="406"/>
      <c r="X720" s="406"/>
      <c r="Y720" s="406"/>
      <c r="Z720" s="406"/>
    </row>
    <row r="721" spans="1:26" ht="19.5" customHeight="1">
      <c r="A721" s="406"/>
      <c r="B721" s="406"/>
      <c r="C721" s="452"/>
      <c r="D721" s="406"/>
      <c r="E721" s="406"/>
      <c r="F721" s="406"/>
      <c r="G721" s="406"/>
      <c r="H721" s="406"/>
      <c r="I721" s="406"/>
      <c r="J721" s="406"/>
      <c r="K721" s="406"/>
      <c r="L721" s="406"/>
      <c r="M721" s="406"/>
      <c r="N721" s="406"/>
      <c r="O721" s="406"/>
      <c r="P721" s="406"/>
      <c r="Q721" s="406"/>
      <c r="R721" s="406"/>
      <c r="S721" s="406"/>
      <c r="T721" s="406"/>
      <c r="U721" s="406"/>
      <c r="V721" s="406"/>
      <c r="W721" s="406"/>
      <c r="X721" s="406"/>
      <c r="Y721" s="406"/>
      <c r="Z721" s="406"/>
    </row>
    <row r="722" spans="1:26" ht="19.5" customHeight="1">
      <c r="A722" s="406"/>
      <c r="B722" s="406"/>
      <c r="C722" s="452"/>
      <c r="D722" s="406"/>
      <c r="E722" s="406"/>
      <c r="F722" s="406"/>
      <c r="G722" s="406"/>
      <c r="H722" s="406"/>
      <c r="I722" s="406"/>
      <c r="J722" s="406"/>
      <c r="K722" s="406"/>
      <c r="L722" s="406"/>
      <c r="M722" s="406"/>
      <c r="N722" s="406"/>
      <c r="O722" s="406"/>
      <c r="P722" s="406"/>
      <c r="Q722" s="406"/>
      <c r="R722" s="406"/>
      <c r="S722" s="406"/>
      <c r="T722" s="406"/>
      <c r="U722" s="406"/>
      <c r="V722" s="406"/>
      <c r="W722" s="406"/>
      <c r="X722" s="406"/>
      <c r="Y722" s="406"/>
      <c r="Z722" s="406"/>
    </row>
    <row r="723" spans="1:26" ht="19.5" customHeight="1">
      <c r="A723" s="406"/>
      <c r="B723" s="406"/>
      <c r="C723" s="452"/>
      <c r="D723" s="406"/>
      <c r="E723" s="406"/>
      <c r="F723" s="406"/>
      <c r="G723" s="406"/>
      <c r="H723" s="406"/>
      <c r="I723" s="406"/>
      <c r="J723" s="406"/>
      <c r="K723" s="406"/>
      <c r="L723" s="406"/>
      <c r="M723" s="406"/>
      <c r="N723" s="406"/>
      <c r="O723" s="406"/>
      <c r="P723" s="406"/>
      <c r="Q723" s="406"/>
      <c r="R723" s="406"/>
      <c r="S723" s="406"/>
      <c r="T723" s="406"/>
      <c r="U723" s="406"/>
      <c r="V723" s="406"/>
      <c r="W723" s="406"/>
      <c r="X723" s="406"/>
      <c r="Y723" s="406"/>
      <c r="Z723" s="406"/>
    </row>
    <row r="724" spans="1:26" ht="19.5" customHeight="1">
      <c r="A724" s="406"/>
      <c r="B724" s="406"/>
      <c r="C724" s="452"/>
      <c r="D724" s="406"/>
      <c r="E724" s="406"/>
      <c r="F724" s="406"/>
      <c r="G724" s="406"/>
      <c r="H724" s="406"/>
      <c r="I724" s="406"/>
      <c r="J724" s="406"/>
      <c r="K724" s="406"/>
      <c r="L724" s="406"/>
      <c r="M724" s="406"/>
      <c r="N724" s="406"/>
      <c r="O724" s="406"/>
      <c r="P724" s="406"/>
      <c r="Q724" s="406"/>
      <c r="R724" s="406"/>
      <c r="S724" s="406"/>
      <c r="T724" s="406"/>
      <c r="U724" s="406"/>
      <c r="V724" s="406"/>
      <c r="W724" s="406"/>
      <c r="X724" s="406"/>
      <c r="Y724" s="406"/>
      <c r="Z724" s="406"/>
    </row>
    <row r="725" spans="1:26" ht="19.5" customHeight="1">
      <c r="A725" s="406"/>
      <c r="B725" s="406"/>
      <c r="C725" s="452"/>
      <c r="D725" s="406"/>
      <c r="E725" s="406"/>
      <c r="F725" s="406"/>
      <c r="G725" s="406"/>
      <c r="H725" s="406"/>
      <c r="I725" s="406"/>
      <c r="J725" s="406"/>
      <c r="K725" s="406"/>
      <c r="L725" s="406"/>
      <c r="M725" s="406"/>
      <c r="N725" s="406"/>
      <c r="O725" s="406"/>
      <c r="P725" s="406"/>
      <c r="Q725" s="406"/>
      <c r="R725" s="406"/>
      <c r="S725" s="406"/>
      <c r="T725" s="406"/>
      <c r="U725" s="406"/>
      <c r="V725" s="406"/>
      <c r="W725" s="406"/>
      <c r="X725" s="406"/>
      <c r="Y725" s="406"/>
      <c r="Z725" s="406"/>
    </row>
    <row r="726" spans="1:26" ht="19.5" customHeight="1">
      <c r="A726" s="406"/>
      <c r="B726" s="406"/>
      <c r="C726" s="452"/>
      <c r="D726" s="406"/>
      <c r="E726" s="406"/>
      <c r="F726" s="406"/>
      <c r="G726" s="406"/>
      <c r="H726" s="406"/>
      <c r="I726" s="406"/>
      <c r="J726" s="406"/>
      <c r="K726" s="406"/>
      <c r="L726" s="406"/>
      <c r="M726" s="406"/>
      <c r="N726" s="406"/>
      <c r="O726" s="406"/>
      <c r="P726" s="406"/>
      <c r="Q726" s="406"/>
      <c r="R726" s="406"/>
      <c r="S726" s="406"/>
      <c r="T726" s="406"/>
      <c r="U726" s="406"/>
      <c r="V726" s="406"/>
      <c r="W726" s="406"/>
      <c r="X726" s="406"/>
      <c r="Y726" s="406"/>
      <c r="Z726" s="406"/>
    </row>
    <row r="727" spans="1:26" ht="19.5" customHeight="1">
      <c r="A727" s="406"/>
      <c r="B727" s="406"/>
      <c r="C727" s="452"/>
      <c r="D727" s="406"/>
      <c r="E727" s="406"/>
      <c r="F727" s="406"/>
      <c r="G727" s="406"/>
      <c r="H727" s="406"/>
      <c r="I727" s="406"/>
      <c r="J727" s="406"/>
      <c r="K727" s="406"/>
      <c r="L727" s="406"/>
      <c r="M727" s="406"/>
      <c r="N727" s="406"/>
      <c r="O727" s="406"/>
      <c r="P727" s="406"/>
      <c r="Q727" s="406"/>
      <c r="R727" s="406"/>
      <c r="S727" s="406"/>
      <c r="T727" s="406"/>
      <c r="U727" s="406"/>
      <c r="V727" s="406"/>
      <c r="W727" s="406"/>
      <c r="X727" s="406"/>
      <c r="Y727" s="406"/>
      <c r="Z727" s="406"/>
    </row>
    <row r="728" spans="1:26" ht="19.5" customHeight="1">
      <c r="A728" s="406"/>
      <c r="B728" s="406"/>
      <c r="C728" s="452"/>
      <c r="D728" s="406"/>
      <c r="E728" s="406"/>
      <c r="F728" s="406"/>
      <c r="G728" s="406"/>
      <c r="H728" s="406"/>
      <c r="I728" s="406"/>
      <c r="J728" s="406"/>
      <c r="K728" s="406"/>
      <c r="L728" s="406"/>
      <c r="M728" s="406"/>
      <c r="N728" s="406"/>
      <c r="O728" s="406"/>
      <c r="P728" s="406"/>
      <c r="Q728" s="406"/>
      <c r="R728" s="406"/>
      <c r="S728" s="406"/>
      <c r="T728" s="406"/>
      <c r="U728" s="406"/>
      <c r="V728" s="406"/>
      <c r="W728" s="406"/>
      <c r="X728" s="406"/>
      <c r="Y728" s="406"/>
      <c r="Z728" s="406"/>
    </row>
    <row r="729" spans="1:26" ht="19.5" customHeight="1">
      <c r="A729" s="406"/>
      <c r="B729" s="406"/>
      <c r="C729" s="452"/>
      <c r="D729" s="406"/>
      <c r="E729" s="406"/>
      <c r="F729" s="406"/>
      <c r="G729" s="406"/>
      <c r="H729" s="406"/>
      <c r="I729" s="406"/>
      <c r="J729" s="406"/>
      <c r="K729" s="406"/>
      <c r="L729" s="406"/>
      <c r="M729" s="406"/>
      <c r="N729" s="406"/>
      <c r="O729" s="406"/>
      <c r="P729" s="406"/>
      <c r="Q729" s="406"/>
      <c r="R729" s="406"/>
      <c r="S729" s="406"/>
      <c r="T729" s="406"/>
      <c r="U729" s="406"/>
      <c r="V729" s="406"/>
      <c r="W729" s="406"/>
      <c r="X729" s="406"/>
      <c r="Y729" s="406"/>
      <c r="Z729" s="406"/>
    </row>
    <row r="730" spans="1:26" ht="19.5" customHeight="1">
      <c r="A730" s="406"/>
      <c r="B730" s="406"/>
      <c r="C730" s="452"/>
      <c r="D730" s="406"/>
      <c r="E730" s="406"/>
      <c r="F730" s="406"/>
      <c r="G730" s="406"/>
      <c r="H730" s="406"/>
      <c r="I730" s="406"/>
      <c r="J730" s="406"/>
      <c r="K730" s="406"/>
      <c r="L730" s="406"/>
      <c r="M730" s="406"/>
      <c r="N730" s="406"/>
      <c r="O730" s="406"/>
      <c r="P730" s="406"/>
      <c r="Q730" s="406"/>
      <c r="R730" s="406"/>
      <c r="S730" s="406"/>
      <c r="T730" s="406"/>
      <c r="U730" s="406"/>
      <c r="V730" s="406"/>
      <c r="W730" s="406"/>
      <c r="X730" s="406"/>
      <c r="Y730" s="406"/>
      <c r="Z730" s="406"/>
    </row>
    <row r="731" spans="1:26" ht="19.5" customHeight="1">
      <c r="A731" s="406"/>
      <c r="B731" s="406"/>
      <c r="C731" s="452"/>
      <c r="D731" s="406"/>
      <c r="E731" s="406"/>
      <c r="F731" s="406"/>
      <c r="G731" s="406"/>
      <c r="H731" s="406"/>
      <c r="I731" s="406"/>
      <c r="J731" s="406"/>
      <c r="K731" s="406"/>
      <c r="L731" s="406"/>
      <c r="M731" s="406"/>
      <c r="N731" s="406"/>
      <c r="O731" s="406"/>
      <c r="P731" s="406"/>
      <c r="Q731" s="406"/>
      <c r="R731" s="406"/>
      <c r="S731" s="406"/>
      <c r="T731" s="406"/>
      <c r="U731" s="406"/>
      <c r="V731" s="406"/>
      <c r="W731" s="406"/>
      <c r="X731" s="406"/>
      <c r="Y731" s="406"/>
      <c r="Z731" s="406"/>
    </row>
    <row r="732" spans="1:26" ht="19.5" customHeight="1">
      <c r="A732" s="406"/>
      <c r="B732" s="406"/>
      <c r="C732" s="452"/>
      <c r="D732" s="406"/>
      <c r="E732" s="406"/>
      <c r="F732" s="406"/>
      <c r="G732" s="406"/>
      <c r="H732" s="406"/>
      <c r="I732" s="406"/>
      <c r="J732" s="406"/>
      <c r="K732" s="406"/>
      <c r="L732" s="406"/>
      <c r="M732" s="406"/>
      <c r="N732" s="406"/>
      <c r="O732" s="406"/>
      <c r="P732" s="406"/>
      <c r="Q732" s="406"/>
      <c r="R732" s="406"/>
      <c r="S732" s="406"/>
      <c r="T732" s="406"/>
      <c r="U732" s="406"/>
      <c r="V732" s="406"/>
      <c r="W732" s="406"/>
      <c r="X732" s="406"/>
      <c r="Y732" s="406"/>
      <c r="Z732" s="406"/>
    </row>
    <row r="733" spans="1:26" ht="19.5" customHeight="1">
      <c r="A733" s="406"/>
      <c r="B733" s="406"/>
      <c r="C733" s="452"/>
      <c r="D733" s="406"/>
      <c r="E733" s="406"/>
      <c r="F733" s="406"/>
      <c r="G733" s="406"/>
      <c r="H733" s="406"/>
      <c r="I733" s="406"/>
      <c r="J733" s="406"/>
      <c r="K733" s="406"/>
      <c r="L733" s="406"/>
      <c r="M733" s="406"/>
      <c r="N733" s="406"/>
      <c r="O733" s="406"/>
      <c r="P733" s="406"/>
      <c r="Q733" s="406"/>
      <c r="R733" s="406"/>
      <c r="S733" s="406"/>
      <c r="T733" s="406"/>
      <c r="U733" s="406"/>
      <c r="V733" s="406"/>
      <c r="W733" s="406"/>
      <c r="X733" s="406"/>
      <c r="Y733" s="406"/>
      <c r="Z733" s="406"/>
    </row>
    <row r="734" spans="1:26" ht="19.5" customHeight="1">
      <c r="A734" s="406"/>
      <c r="B734" s="406"/>
      <c r="C734" s="452"/>
      <c r="D734" s="406"/>
      <c r="E734" s="406"/>
      <c r="F734" s="406"/>
      <c r="G734" s="406"/>
      <c r="H734" s="406"/>
      <c r="I734" s="406"/>
      <c r="J734" s="406"/>
      <c r="K734" s="406"/>
      <c r="L734" s="406"/>
      <c r="M734" s="406"/>
      <c r="N734" s="406"/>
      <c r="O734" s="406"/>
      <c r="P734" s="406"/>
      <c r="Q734" s="406"/>
      <c r="R734" s="406"/>
      <c r="S734" s="406"/>
      <c r="T734" s="406"/>
      <c r="U734" s="406"/>
      <c r="V734" s="406"/>
      <c r="W734" s="406"/>
      <c r="X734" s="406"/>
      <c r="Y734" s="406"/>
      <c r="Z734" s="406"/>
    </row>
    <row r="735" spans="1:26" ht="19.5" customHeight="1">
      <c r="A735" s="406"/>
      <c r="B735" s="406"/>
      <c r="C735" s="452"/>
      <c r="D735" s="406"/>
      <c r="E735" s="406"/>
      <c r="F735" s="406"/>
      <c r="G735" s="406"/>
      <c r="H735" s="406"/>
      <c r="I735" s="406"/>
      <c r="J735" s="406"/>
      <c r="K735" s="406"/>
      <c r="L735" s="406"/>
      <c r="M735" s="406"/>
      <c r="N735" s="406"/>
      <c r="O735" s="406"/>
      <c r="P735" s="406"/>
      <c r="Q735" s="406"/>
      <c r="R735" s="406"/>
      <c r="S735" s="406"/>
      <c r="T735" s="406"/>
      <c r="U735" s="406"/>
      <c r="V735" s="406"/>
      <c r="W735" s="406"/>
      <c r="X735" s="406"/>
      <c r="Y735" s="406"/>
      <c r="Z735" s="406"/>
    </row>
    <row r="736" spans="1:26" ht="19.5" customHeight="1">
      <c r="A736" s="406"/>
      <c r="B736" s="406"/>
      <c r="C736" s="452"/>
      <c r="D736" s="406"/>
      <c r="E736" s="406"/>
      <c r="F736" s="406"/>
      <c r="G736" s="406"/>
      <c r="H736" s="406"/>
      <c r="I736" s="406"/>
      <c r="J736" s="406"/>
      <c r="K736" s="406"/>
      <c r="L736" s="406"/>
      <c r="M736" s="406"/>
      <c r="N736" s="406"/>
      <c r="O736" s="406"/>
      <c r="P736" s="406"/>
      <c r="Q736" s="406"/>
      <c r="R736" s="406"/>
      <c r="S736" s="406"/>
      <c r="T736" s="406"/>
      <c r="U736" s="406"/>
      <c r="V736" s="406"/>
      <c r="W736" s="406"/>
      <c r="X736" s="406"/>
      <c r="Y736" s="406"/>
      <c r="Z736" s="406"/>
    </row>
    <row r="737" spans="1:26" ht="19.5" customHeight="1">
      <c r="A737" s="406"/>
      <c r="B737" s="406"/>
      <c r="C737" s="452"/>
      <c r="D737" s="406"/>
      <c r="E737" s="406"/>
      <c r="F737" s="406"/>
      <c r="G737" s="406"/>
      <c r="H737" s="406"/>
      <c r="I737" s="406"/>
      <c r="J737" s="406"/>
      <c r="K737" s="406"/>
      <c r="L737" s="406"/>
      <c r="M737" s="406"/>
      <c r="N737" s="406"/>
      <c r="O737" s="406"/>
      <c r="P737" s="406"/>
      <c r="Q737" s="406"/>
      <c r="R737" s="406"/>
      <c r="S737" s="406"/>
      <c r="T737" s="406"/>
      <c r="U737" s="406"/>
      <c r="V737" s="406"/>
      <c r="W737" s="406"/>
      <c r="X737" s="406"/>
      <c r="Y737" s="406"/>
      <c r="Z737" s="406"/>
    </row>
    <row r="738" spans="1:26" ht="19.5" customHeight="1">
      <c r="A738" s="406"/>
      <c r="B738" s="406"/>
      <c r="C738" s="452"/>
      <c r="D738" s="406"/>
      <c r="E738" s="406"/>
      <c r="F738" s="406"/>
      <c r="G738" s="406"/>
      <c r="H738" s="406"/>
      <c r="I738" s="406"/>
      <c r="J738" s="406"/>
      <c r="K738" s="406"/>
      <c r="L738" s="406"/>
      <c r="M738" s="406"/>
      <c r="N738" s="406"/>
      <c r="O738" s="406"/>
      <c r="P738" s="406"/>
      <c r="Q738" s="406"/>
      <c r="R738" s="406"/>
      <c r="S738" s="406"/>
      <c r="T738" s="406"/>
      <c r="U738" s="406"/>
      <c r="V738" s="406"/>
      <c r="W738" s="406"/>
      <c r="X738" s="406"/>
      <c r="Y738" s="406"/>
      <c r="Z738" s="406"/>
    </row>
    <row r="739" spans="1:26" ht="19.5" customHeight="1">
      <c r="A739" s="406"/>
      <c r="B739" s="406"/>
      <c r="C739" s="452"/>
      <c r="D739" s="406"/>
      <c r="E739" s="406"/>
      <c r="F739" s="406"/>
      <c r="G739" s="406"/>
      <c r="H739" s="406"/>
      <c r="I739" s="406"/>
      <c r="J739" s="406"/>
      <c r="K739" s="406"/>
      <c r="L739" s="406"/>
      <c r="M739" s="406"/>
      <c r="N739" s="406"/>
      <c r="O739" s="406"/>
      <c r="P739" s="406"/>
      <c r="Q739" s="406"/>
      <c r="R739" s="406"/>
      <c r="S739" s="406"/>
      <c r="T739" s="406"/>
      <c r="U739" s="406"/>
      <c r="V739" s="406"/>
      <c r="W739" s="406"/>
      <c r="X739" s="406"/>
      <c r="Y739" s="406"/>
      <c r="Z739" s="406"/>
    </row>
    <row r="740" spans="1:26" ht="19.5" customHeight="1">
      <c r="A740" s="406"/>
      <c r="B740" s="406"/>
      <c r="C740" s="452"/>
      <c r="D740" s="406"/>
      <c r="E740" s="406"/>
      <c r="F740" s="406"/>
      <c r="G740" s="406"/>
      <c r="H740" s="406"/>
      <c r="I740" s="406"/>
      <c r="J740" s="406"/>
      <c r="K740" s="406"/>
      <c r="L740" s="406"/>
      <c r="M740" s="406"/>
      <c r="N740" s="406"/>
      <c r="O740" s="406"/>
      <c r="P740" s="406"/>
      <c r="Q740" s="406"/>
      <c r="R740" s="406"/>
      <c r="S740" s="406"/>
      <c r="T740" s="406"/>
      <c r="U740" s="406"/>
      <c r="V740" s="406"/>
      <c r="W740" s="406"/>
      <c r="X740" s="406"/>
      <c r="Y740" s="406"/>
      <c r="Z740" s="406"/>
    </row>
    <row r="741" spans="1:26" ht="19.5" customHeight="1">
      <c r="A741" s="406"/>
      <c r="B741" s="406"/>
      <c r="C741" s="452"/>
      <c r="D741" s="406"/>
      <c r="E741" s="406"/>
      <c r="F741" s="406"/>
      <c r="G741" s="406"/>
      <c r="H741" s="406"/>
      <c r="I741" s="406"/>
      <c r="J741" s="406"/>
      <c r="K741" s="406"/>
      <c r="L741" s="406"/>
      <c r="M741" s="406"/>
      <c r="N741" s="406"/>
      <c r="O741" s="406"/>
      <c r="P741" s="406"/>
      <c r="Q741" s="406"/>
      <c r="R741" s="406"/>
      <c r="S741" s="406"/>
      <c r="T741" s="406"/>
      <c r="U741" s="406"/>
      <c r="V741" s="406"/>
      <c r="W741" s="406"/>
      <c r="X741" s="406"/>
      <c r="Y741" s="406"/>
      <c r="Z741" s="406"/>
    </row>
    <row r="742" spans="1:26" ht="19.5" customHeight="1">
      <c r="A742" s="406"/>
      <c r="B742" s="406"/>
      <c r="C742" s="452"/>
      <c r="D742" s="406"/>
      <c r="E742" s="406"/>
      <c r="F742" s="406"/>
      <c r="G742" s="406"/>
      <c r="H742" s="406"/>
      <c r="I742" s="406"/>
      <c r="J742" s="406"/>
      <c r="K742" s="406"/>
      <c r="L742" s="406"/>
      <c r="M742" s="406"/>
      <c r="N742" s="406"/>
      <c r="O742" s="406"/>
      <c r="P742" s="406"/>
      <c r="Q742" s="406"/>
      <c r="R742" s="406"/>
      <c r="S742" s="406"/>
      <c r="T742" s="406"/>
      <c r="U742" s="406"/>
      <c r="V742" s="406"/>
      <c r="W742" s="406"/>
      <c r="X742" s="406"/>
      <c r="Y742" s="406"/>
      <c r="Z742" s="406"/>
    </row>
    <row r="743" spans="1:26" ht="19.5" customHeight="1">
      <c r="A743" s="406"/>
      <c r="B743" s="406"/>
      <c r="C743" s="452"/>
      <c r="D743" s="406"/>
      <c r="E743" s="406"/>
      <c r="F743" s="406"/>
      <c r="G743" s="406"/>
      <c r="H743" s="406"/>
      <c r="I743" s="406"/>
      <c r="J743" s="406"/>
      <c r="K743" s="406"/>
      <c r="L743" s="406"/>
      <c r="M743" s="406"/>
      <c r="N743" s="406"/>
      <c r="O743" s="406"/>
      <c r="P743" s="406"/>
      <c r="Q743" s="406"/>
      <c r="R743" s="406"/>
      <c r="S743" s="406"/>
      <c r="T743" s="406"/>
      <c r="U743" s="406"/>
      <c r="V743" s="406"/>
      <c r="W743" s="406"/>
      <c r="X743" s="406"/>
      <c r="Y743" s="406"/>
      <c r="Z743" s="406"/>
    </row>
    <row r="744" spans="1:26" ht="19.5" customHeight="1">
      <c r="A744" s="406"/>
      <c r="B744" s="406"/>
      <c r="C744" s="452"/>
      <c r="D744" s="406"/>
      <c r="E744" s="406"/>
      <c r="F744" s="406"/>
      <c r="G744" s="406"/>
      <c r="H744" s="406"/>
      <c r="I744" s="406"/>
      <c r="J744" s="406"/>
      <c r="K744" s="406"/>
      <c r="L744" s="406"/>
      <c r="M744" s="406"/>
      <c r="N744" s="406"/>
      <c r="O744" s="406"/>
      <c r="P744" s="406"/>
      <c r="Q744" s="406"/>
      <c r="R744" s="406"/>
      <c r="S744" s="406"/>
      <c r="T744" s="406"/>
      <c r="U744" s="406"/>
      <c r="V744" s="406"/>
      <c r="W744" s="406"/>
      <c r="X744" s="406"/>
      <c r="Y744" s="406"/>
      <c r="Z744" s="406"/>
    </row>
    <row r="745" spans="1:26" ht="19.5" customHeight="1">
      <c r="A745" s="406"/>
      <c r="B745" s="406"/>
      <c r="C745" s="452"/>
      <c r="D745" s="406"/>
      <c r="E745" s="406"/>
      <c r="F745" s="406"/>
      <c r="G745" s="406"/>
      <c r="H745" s="406"/>
      <c r="I745" s="406"/>
      <c r="J745" s="406"/>
      <c r="K745" s="406"/>
      <c r="L745" s="406"/>
      <c r="M745" s="406"/>
      <c r="N745" s="406"/>
      <c r="O745" s="406"/>
      <c r="P745" s="406"/>
      <c r="Q745" s="406"/>
      <c r="R745" s="406"/>
      <c r="S745" s="406"/>
      <c r="T745" s="406"/>
      <c r="U745" s="406"/>
      <c r="V745" s="406"/>
      <c r="W745" s="406"/>
      <c r="X745" s="406"/>
      <c r="Y745" s="406"/>
      <c r="Z745" s="406"/>
    </row>
    <row r="746" spans="1:26" ht="19.5" customHeight="1">
      <c r="A746" s="406"/>
      <c r="B746" s="406"/>
      <c r="C746" s="452"/>
      <c r="D746" s="406"/>
      <c r="E746" s="406"/>
      <c r="F746" s="406"/>
      <c r="G746" s="406"/>
      <c r="H746" s="406"/>
      <c r="I746" s="406"/>
      <c r="J746" s="406"/>
      <c r="K746" s="406"/>
      <c r="L746" s="406"/>
      <c r="M746" s="406"/>
      <c r="N746" s="406"/>
      <c r="O746" s="406"/>
      <c r="P746" s="406"/>
      <c r="Q746" s="406"/>
      <c r="R746" s="406"/>
      <c r="S746" s="406"/>
      <c r="T746" s="406"/>
      <c r="U746" s="406"/>
      <c r="V746" s="406"/>
      <c r="W746" s="406"/>
      <c r="X746" s="406"/>
      <c r="Y746" s="406"/>
      <c r="Z746" s="406"/>
    </row>
    <row r="747" spans="1:26" ht="19.5" customHeight="1">
      <c r="A747" s="406"/>
      <c r="B747" s="406"/>
      <c r="C747" s="452"/>
      <c r="D747" s="406"/>
      <c r="E747" s="406"/>
      <c r="F747" s="406"/>
      <c r="G747" s="406"/>
      <c r="H747" s="406"/>
      <c r="I747" s="406"/>
      <c r="J747" s="406"/>
      <c r="K747" s="406"/>
      <c r="L747" s="406"/>
      <c r="M747" s="406"/>
      <c r="N747" s="406"/>
      <c r="O747" s="406"/>
      <c r="P747" s="406"/>
      <c r="Q747" s="406"/>
      <c r="R747" s="406"/>
      <c r="S747" s="406"/>
      <c r="T747" s="406"/>
      <c r="U747" s="406"/>
      <c r="V747" s="406"/>
      <c r="W747" s="406"/>
      <c r="X747" s="406"/>
      <c r="Y747" s="406"/>
      <c r="Z747" s="406"/>
    </row>
    <row r="748" spans="1:26" ht="19.5" customHeight="1">
      <c r="A748" s="406"/>
      <c r="B748" s="406"/>
      <c r="C748" s="452"/>
      <c r="D748" s="406"/>
      <c r="E748" s="406"/>
      <c r="F748" s="406"/>
      <c r="G748" s="406"/>
      <c r="H748" s="406"/>
      <c r="I748" s="406"/>
      <c r="J748" s="406"/>
      <c r="K748" s="406"/>
      <c r="L748" s="406"/>
      <c r="M748" s="406"/>
      <c r="N748" s="406"/>
      <c r="O748" s="406"/>
      <c r="P748" s="406"/>
      <c r="Q748" s="406"/>
      <c r="R748" s="406"/>
      <c r="S748" s="406"/>
      <c r="T748" s="406"/>
      <c r="U748" s="406"/>
      <c r="V748" s="406"/>
      <c r="W748" s="406"/>
      <c r="X748" s="406"/>
      <c r="Y748" s="406"/>
      <c r="Z748" s="406"/>
    </row>
    <row r="749" spans="1:26" ht="19.5" customHeight="1">
      <c r="A749" s="406"/>
      <c r="B749" s="406"/>
      <c r="C749" s="452"/>
      <c r="D749" s="406"/>
      <c r="E749" s="406"/>
      <c r="F749" s="406"/>
      <c r="G749" s="406"/>
      <c r="H749" s="406"/>
      <c r="I749" s="406"/>
      <c r="J749" s="406"/>
      <c r="K749" s="406"/>
      <c r="L749" s="406"/>
      <c r="M749" s="406"/>
      <c r="N749" s="406"/>
      <c r="O749" s="406"/>
      <c r="P749" s="406"/>
      <c r="Q749" s="406"/>
      <c r="R749" s="406"/>
      <c r="S749" s="406"/>
      <c r="T749" s="406"/>
      <c r="U749" s="406"/>
      <c r="V749" s="406"/>
      <c r="W749" s="406"/>
      <c r="X749" s="406"/>
      <c r="Y749" s="406"/>
      <c r="Z749" s="406"/>
    </row>
    <row r="750" spans="1:26" ht="19.5" customHeight="1">
      <c r="A750" s="406"/>
      <c r="B750" s="406"/>
      <c r="C750" s="452"/>
      <c r="D750" s="406"/>
      <c r="E750" s="406"/>
      <c r="F750" s="406"/>
      <c r="G750" s="406"/>
      <c r="H750" s="406"/>
      <c r="I750" s="406"/>
      <c r="J750" s="406"/>
      <c r="K750" s="406"/>
      <c r="L750" s="406"/>
      <c r="M750" s="406"/>
      <c r="N750" s="406"/>
      <c r="O750" s="406"/>
      <c r="P750" s="406"/>
      <c r="Q750" s="406"/>
      <c r="R750" s="406"/>
      <c r="S750" s="406"/>
      <c r="T750" s="406"/>
      <c r="U750" s="406"/>
      <c r="V750" s="406"/>
      <c r="W750" s="406"/>
      <c r="X750" s="406"/>
      <c r="Y750" s="406"/>
      <c r="Z750" s="406"/>
    </row>
    <row r="751" spans="1:26" ht="19.5" customHeight="1">
      <c r="A751" s="406"/>
      <c r="B751" s="406"/>
      <c r="C751" s="452"/>
      <c r="D751" s="406"/>
      <c r="E751" s="406"/>
      <c r="F751" s="406"/>
      <c r="G751" s="406"/>
      <c r="H751" s="406"/>
      <c r="I751" s="406"/>
      <c r="J751" s="406"/>
      <c r="K751" s="406"/>
      <c r="L751" s="406"/>
      <c r="M751" s="406"/>
      <c r="N751" s="406"/>
      <c r="O751" s="406"/>
      <c r="P751" s="406"/>
      <c r="Q751" s="406"/>
      <c r="R751" s="406"/>
      <c r="S751" s="406"/>
      <c r="T751" s="406"/>
      <c r="U751" s="406"/>
      <c r="V751" s="406"/>
      <c r="W751" s="406"/>
      <c r="X751" s="406"/>
      <c r="Y751" s="406"/>
      <c r="Z751" s="406"/>
    </row>
    <row r="752" spans="1:26" ht="19.5" customHeight="1">
      <c r="A752" s="406"/>
      <c r="B752" s="406"/>
      <c r="C752" s="452"/>
      <c r="D752" s="406"/>
      <c r="E752" s="406"/>
      <c r="F752" s="406"/>
      <c r="G752" s="406"/>
      <c r="H752" s="406"/>
      <c r="I752" s="406"/>
      <c r="J752" s="406"/>
      <c r="K752" s="406"/>
      <c r="L752" s="406"/>
      <c r="M752" s="406"/>
      <c r="N752" s="406"/>
      <c r="O752" s="406"/>
      <c r="P752" s="406"/>
      <c r="Q752" s="406"/>
      <c r="R752" s="406"/>
      <c r="S752" s="406"/>
      <c r="T752" s="406"/>
      <c r="U752" s="406"/>
      <c r="V752" s="406"/>
      <c r="W752" s="406"/>
      <c r="X752" s="406"/>
      <c r="Y752" s="406"/>
      <c r="Z752" s="406"/>
    </row>
    <row r="753" spans="1:26" ht="19.5" customHeight="1">
      <c r="A753" s="406"/>
      <c r="B753" s="406"/>
      <c r="C753" s="452"/>
      <c r="D753" s="406"/>
      <c r="E753" s="406"/>
      <c r="F753" s="406"/>
      <c r="G753" s="406"/>
      <c r="H753" s="406"/>
      <c r="I753" s="406"/>
      <c r="J753" s="406"/>
      <c r="K753" s="406"/>
      <c r="L753" s="406"/>
      <c r="M753" s="406"/>
      <c r="N753" s="406"/>
      <c r="O753" s="406"/>
      <c r="P753" s="406"/>
      <c r="Q753" s="406"/>
      <c r="R753" s="406"/>
      <c r="S753" s="406"/>
      <c r="T753" s="406"/>
      <c r="U753" s="406"/>
      <c r="V753" s="406"/>
      <c r="W753" s="406"/>
      <c r="X753" s="406"/>
      <c r="Y753" s="406"/>
      <c r="Z753" s="406"/>
    </row>
    <row r="754" spans="1:26" ht="19.5" customHeight="1">
      <c r="A754" s="406"/>
      <c r="B754" s="406"/>
      <c r="C754" s="452"/>
      <c r="D754" s="406"/>
      <c r="E754" s="406"/>
      <c r="F754" s="406"/>
      <c r="G754" s="406"/>
      <c r="H754" s="406"/>
      <c r="I754" s="406"/>
      <c r="J754" s="406"/>
      <c r="K754" s="406"/>
      <c r="L754" s="406"/>
      <c r="M754" s="406"/>
      <c r="N754" s="406"/>
      <c r="O754" s="406"/>
      <c r="P754" s="406"/>
      <c r="Q754" s="406"/>
      <c r="R754" s="406"/>
      <c r="S754" s="406"/>
      <c r="T754" s="406"/>
      <c r="U754" s="406"/>
      <c r="V754" s="406"/>
      <c r="W754" s="406"/>
      <c r="X754" s="406"/>
      <c r="Y754" s="406"/>
      <c r="Z754" s="406"/>
    </row>
    <row r="755" spans="1:26" ht="19.5" customHeight="1">
      <c r="A755" s="406"/>
      <c r="B755" s="406"/>
      <c r="C755" s="452"/>
      <c r="D755" s="406"/>
      <c r="E755" s="406"/>
      <c r="F755" s="406"/>
      <c r="G755" s="406"/>
      <c r="H755" s="406"/>
      <c r="I755" s="406"/>
      <c r="J755" s="406"/>
      <c r="K755" s="406"/>
      <c r="L755" s="406"/>
      <c r="M755" s="406"/>
      <c r="N755" s="406"/>
      <c r="O755" s="406"/>
      <c r="P755" s="406"/>
      <c r="Q755" s="406"/>
      <c r="R755" s="406"/>
      <c r="S755" s="406"/>
      <c r="T755" s="406"/>
      <c r="U755" s="406"/>
      <c r="V755" s="406"/>
      <c r="W755" s="406"/>
      <c r="X755" s="406"/>
      <c r="Y755" s="406"/>
      <c r="Z755" s="406"/>
    </row>
    <row r="756" spans="1:26" ht="19.5" customHeight="1">
      <c r="A756" s="406"/>
      <c r="B756" s="406"/>
      <c r="C756" s="452"/>
      <c r="D756" s="406"/>
      <c r="E756" s="406"/>
      <c r="F756" s="406"/>
      <c r="G756" s="406"/>
      <c r="H756" s="406"/>
      <c r="I756" s="406"/>
      <c r="J756" s="406"/>
      <c r="K756" s="406"/>
      <c r="L756" s="406"/>
      <c r="M756" s="406"/>
      <c r="N756" s="406"/>
      <c r="O756" s="406"/>
      <c r="P756" s="406"/>
      <c r="Q756" s="406"/>
      <c r="R756" s="406"/>
      <c r="S756" s="406"/>
      <c r="T756" s="406"/>
      <c r="U756" s="406"/>
      <c r="V756" s="406"/>
      <c r="W756" s="406"/>
      <c r="X756" s="406"/>
      <c r="Y756" s="406"/>
      <c r="Z756" s="406"/>
    </row>
    <row r="757" spans="1:26" ht="19.5" customHeight="1">
      <c r="A757" s="406"/>
      <c r="B757" s="406"/>
      <c r="C757" s="452"/>
      <c r="D757" s="406"/>
      <c r="E757" s="406"/>
      <c r="F757" s="406"/>
      <c r="G757" s="406"/>
      <c r="H757" s="406"/>
      <c r="I757" s="406"/>
      <c r="J757" s="406"/>
      <c r="K757" s="406"/>
      <c r="L757" s="406"/>
      <c r="M757" s="406"/>
      <c r="N757" s="406"/>
      <c r="O757" s="406"/>
      <c r="P757" s="406"/>
      <c r="Q757" s="406"/>
      <c r="R757" s="406"/>
      <c r="S757" s="406"/>
      <c r="T757" s="406"/>
      <c r="U757" s="406"/>
      <c r="V757" s="406"/>
      <c r="W757" s="406"/>
      <c r="X757" s="406"/>
      <c r="Y757" s="406"/>
      <c r="Z757" s="406"/>
    </row>
    <row r="758" spans="1:26" ht="19.5" customHeight="1">
      <c r="A758" s="406"/>
      <c r="B758" s="406"/>
      <c r="C758" s="452"/>
      <c r="D758" s="406"/>
      <c r="E758" s="406"/>
      <c r="F758" s="406"/>
      <c r="G758" s="406"/>
      <c r="H758" s="406"/>
      <c r="I758" s="406"/>
      <c r="J758" s="406"/>
      <c r="K758" s="406"/>
      <c r="L758" s="406"/>
      <c r="M758" s="406"/>
      <c r="N758" s="406"/>
      <c r="O758" s="406"/>
      <c r="P758" s="406"/>
      <c r="Q758" s="406"/>
      <c r="R758" s="406"/>
      <c r="S758" s="406"/>
      <c r="T758" s="406"/>
      <c r="U758" s="406"/>
      <c r="V758" s="406"/>
      <c r="W758" s="406"/>
      <c r="X758" s="406"/>
      <c r="Y758" s="406"/>
      <c r="Z758" s="406"/>
    </row>
    <row r="759" spans="1:26" ht="19.5" customHeight="1">
      <c r="A759" s="406"/>
      <c r="B759" s="406"/>
      <c r="C759" s="452"/>
      <c r="D759" s="406"/>
      <c r="E759" s="406"/>
      <c r="F759" s="406"/>
      <c r="G759" s="406"/>
      <c r="H759" s="406"/>
      <c r="I759" s="406"/>
      <c r="J759" s="406"/>
      <c r="K759" s="406"/>
      <c r="L759" s="406"/>
      <c r="M759" s="406"/>
      <c r="N759" s="406"/>
      <c r="O759" s="406"/>
      <c r="P759" s="406"/>
      <c r="Q759" s="406"/>
      <c r="R759" s="406"/>
      <c r="S759" s="406"/>
      <c r="T759" s="406"/>
      <c r="U759" s="406"/>
      <c r="V759" s="406"/>
      <c r="W759" s="406"/>
      <c r="X759" s="406"/>
      <c r="Y759" s="406"/>
      <c r="Z759" s="406"/>
    </row>
    <row r="760" spans="1:26" ht="19.5" customHeight="1">
      <c r="A760" s="406"/>
      <c r="B760" s="406"/>
      <c r="C760" s="452"/>
      <c r="D760" s="406"/>
      <c r="E760" s="406"/>
      <c r="F760" s="406"/>
      <c r="G760" s="406"/>
      <c r="H760" s="406"/>
      <c r="I760" s="406"/>
      <c r="J760" s="406"/>
      <c r="K760" s="406"/>
      <c r="L760" s="406"/>
      <c r="M760" s="406"/>
      <c r="N760" s="406"/>
      <c r="O760" s="406"/>
      <c r="P760" s="406"/>
      <c r="Q760" s="406"/>
      <c r="R760" s="406"/>
      <c r="S760" s="406"/>
      <c r="T760" s="406"/>
      <c r="U760" s="406"/>
      <c r="V760" s="406"/>
      <c r="W760" s="406"/>
      <c r="X760" s="406"/>
      <c r="Y760" s="406"/>
      <c r="Z760" s="406"/>
    </row>
    <row r="761" spans="1:26" ht="19.5" customHeight="1">
      <c r="A761" s="406"/>
      <c r="B761" s="406"/>
      <c r="C761" s="452"/>
      <c r="D761" s="406"/>
      <c r="E761" s="406"/>
      <c r="F761" s="406"/>
      <c r="G761" s="406"/>
      <c r="H761" s="406"/>
      <c r="I761" s="406"/>
      <c r="J761" s="406"/>
      <c r="K761" s="406"/>
      <c r="L761" s="406"/>
      <c r="M761" s="406"/>
      <c r="N761" s="406"/>
      <c r="O761" s="406"/>
      <c r="P761" s="406"/>
      <c r="Q761" s="406"/>
      <c r="R761" s="406"/>
      <c r="S761" s="406"/>
      <c r="T761" s="406"/>
      <c r="U761" s="406"/>
      <c r="V761" s="406"/>
      <c r="W761" s="406"/>
      <c r="X761" s="406"/>
      <c r="Y761" s="406"/>
      <c r="Z761" s="406"/>
    </row>
    <row r="762" spans="1:26" ht="19.5" customHeight="1">
      <c r="A762" s="406"/>
      <c r="B762" s="406"/>
      <c r="C762" s="452"/>
      <c r="D762" s="406"/>
      <c r="E762" s="406"/>
      <c r="F762" s="406"/>
      <c r="G762" s="406"/>
      <c r="H762" s="406"/>
      <c r="I762" s="406"/>
      <c r="J762" s="406"/>
      <c r="K762" s="406"/>
      <c r="L762" s="406"/>
      <c r="M762" s="406"/>
      <c r="N762" s="406"/>
      <c r="O762" s="406"/>
      <c r="P762" s="406"/>
      <c r="Q762" s="406"/>
      <c r="R762" s="406"/>
      <c r="S762" s="406"/>
      <c r="T762" s="406"/>
      <c r="U762" s="406"/>
      <c r="V762" s="406"/>
      <c r="W762" s="406"/>
      <c r="X762" s="406"/>
      <c r="Y762" s="406"/>
      <c r="Z762" s="406"/>
    </row>
    <row r="763" spans="1:26" ht="19.5" customHeight="1">
      <c r="A763" s="406"/>
      <c r="B763" s="406"/>
      <c r="C763" s="452"/>
      <c r="D763" s="406"/>
      <c r="E763" s="406"/>
      <c r="F763" s="406"/>
      <c r="G763" s="406"/>
      <c r="H763" s="406"/>
      <c r="I763" s="406"/>
      <c r="J763" s="406"/>
      <c r="K763" s="406"/>
      <c r="L763" s="406"/>
      <c r="M763" s="406"/>
      <c r="N763" s="406"/>
      <c r="O763" s="406"/>
      <c r="P763" s="406"/>
      <c r="Q763" s="406"/>
      <c r="R763" s="406"/>
      <c r="S763" s="406"/>
      <c r="T763" s="406"/>
      <c r="U763" s="406"/>
      <c r="V763" s="406"/>
      <c r="W763" s="406"/>
      <c r="X763" s="406"/>
      <c r="Y763" s="406"/>
      <c r="Z763" s="406"/>
    </row>
    <row r="764" spans="1:26" ht="19.5" customHeight="1">
      <c r="A764" s="406"/>
      <c r="B764" s="406"/>
      <c r="C764" s="452"/>
      <c r="D764" s="406"/>
      <c r="E764" s="406"/>
      <c r="F764" s="406"/>
      <c r="G764" s="406"/>
      <c r="H764" s="406"/>
      <c r="I764" s="406"/>
      <c r="J764" s="406"/>
      <c r="K764" s="406"/>
      <c r="L764" s="406"/>
      <c r="M764" s="406"/>
      <c r="N764" s="406"/>
      <c r="O764" s="406"/>
      <c r="P764" s="406"/>
      <c r="Q764" s="406"/>
      <c r="R764" s="406"/>
      <c r="S764" s="406"/>
      <c r="T764" s="406"/>
      <c r="U764" s="406"/>
      <c r="V764" s="406"/>
      <c r="W764" s="406"/>
      <c r="X764" s="406"/>
      <c r="Y764" s="406"/>
      <c r="Z764" s="406"/>
    </row>
    <row r="765" spans="1:26" ht="19.5" customHeight="1">
      <c r="A765" s="406"/>
      <c r="B765" s="406"/>
      <c r="C765" s="452"/>
      <c r="D765" s="406"/>
      <c r="E765" s="406"/>
      <c r="F765" s="406"/>
      <c r="G765" s="406"/>
      <c r="H765" s="406"/>
      <c r="I765" s="406"/>
      <c r="J765" s="406"/>
      <c r="K765" s="406"/>
      <c r="L765" s="406"/>
      <c r="M765" s="406"/>
      <c r="N765" s="406"/>
      <c r="O765" s="406"/>
      <c r="P765" s="406"/>
      <c r="Q765" s="406"/>
      <c r="R765" s="406"/>
      <c r="S765" s="406"/>
      <c r="T765" s="406"/>
      <c r="U765" s="406"/>
      <c r="V765" s="406"/>
      <c r="W765" s="406"/>
      <c r="X765" s="406"/>
      <c r="Y765" s="406"/>
      <c r="Z765" s="406"/>
    </row>
    <row r="766" spans="1:26" ht="19.5" customHeight="1">
      <c r="A766" s="406"/>
      <c r="B766" s="406"/>
      <c r="C766" s="452"/>
      <c r="D766" s="406"/>
      <c r="E766" s="406"/>
      <c r="F766" s="406"/>
      <c r="G766" s="406"/>
      <c r="H766" s="406"/>
      <c r="I766" s="406"/>
      <c r="J766" s="406"/>
      <c r="K766" s="406"/>
      <c r="L766" s="406"/>
      <c r="M766" s="406"/>
      <c r="N766" s="406"/>
      <c r="O766" s="406"/>
      <c r="P766" s="406"/>
      <c r="Q766" s="406"/>
      <c r="R766" s="406"/>
      <c r="S766" s="406"/>
      <c r="T766" s="406"/>
      <c r="U766" s="406"/>
      <c r="V766" s="406"/>
      <c r="W766" s="406"/>
      <c r="X766" s="406"/>
      <c r="Y766" s="406"/>
      <c r="Z766" s="406"/>
    </row>
    <row r="767" spans="1:26" ht="19.5" customHeight="1">
      <c r="A767" s="406"/>
      <c r="B767" s="406"/>
      <c r="C767" s="452"/>
      <c r="D767" s="406"/>
      <c r="E767" s="406"/>
      <c r="F767" s="406"/>
      <c r="G767" s="406"/>
      <c r="H767" s="406"/>
      <c r="I767" s="406"/>
      <c r="J767" s="406"/>
      <c r="K767" s="406"/>
      <c r="L767" s="406"/>
      <c r="M767" s="406"/>
      <c r="N767" s="406"/>
      <c r="O767" s="406"/>
      <c r="P767" s="406"/>
      <c r="Q767" s="406"/>
      <c r="R767" s="406"/>
      <c r="S767" s="406"/>
      <c r="T767" s="406"/>
      <c r="U767" s="406"/>
      <c r="V767" s="406"/>
      <c r="W767" s="406"/>
      <c r="X767" s="406"/>
      <c r="Y767" s="406"/>
      <c r="Z767" s="406"/>
    </row>
    <row r="768" spans="1:26" ht="19.5" customHeight="1">
      <c r="A768" s="406"/>
      <c r="B768" s="406"/>
      <c r="C768" s="452"/>
      <c r="D768" s="406"/>
      <c r="E768" s="406"/>
      <c r="F768" s="406"/>
      <c r="G768" s="406"/>
      <c r="H768" s="406"/>
      <c r="I768" s="406"/>
      <c r="J768" s="406"/>
      <c r="K768" s="406"/>
      <c r="L768" s="406"/>
      <c r="M768" s="406"/>
      <c r="N768" s="406"/>
      <c r="O768" s="406"/>
      <c r="P768" s="406"/>
      <c r="Q768" s="406"/>
      <c r="R768" s="406"/>
      <c r="S768" s="406"/>
      <c r="T768" s="406"/>
      <c r="U768" s="406"/>
      <c r="V768" s="406"/>
      <c r="W768" s="406"/>
      <c r="X768" s="406"/>
      <c r="Y768" s="406"/>
      <c r="Z768" s="406"/>
    </row>
    <row r="769" spans="1:26" ht="19.5" customHeight="1">
      <c r="A769" s="406"/>
      <c r="B769" s="406"/>
      <c r="C769" s="452"/>
      <c r="D769" s="406"/>
      <c r="E769" s="406"/>
      <c r="F769" s="406"/>
      <c r="G769" s="406"/>
      <c r="H769" s="406"/>
      <c r="I769" s="406"/>
      <c r="J769" s="406"/>
      <c r="K769" s="406"/>
      <c r="L769" s="406"/>
      <c r="M769" s="406"/>
      <c r="N769" s="406"/>
      <c r="O769" s="406"/>
      <c r="P769" s="406"/>
      <c r="Q769" s="406"/>
      <c r="R769" s="406"/>
      <c r="S769" s="406"/>
      <c r="T769" s="406"/>
      <c r="U769" s="406"/>
      <c r="V769" s="406"/>
      <c r="W769" s="406"/>
      <c r="X769" s="406"/>
      <c r="Y769" s="406"/>
      <c r="Z769" s="406"/>
    </row>
    <row r="770" spans="1:26" ht="19.5" customHeight="1">
      <c r="A770" s="406"/>
      <c r="B770" s="406"/>
      <c r="C770" s="452"/>
      <c r="D770" s="406"/>
      <c r="E770" s="406"/>
      <c r="F770" s="406"/>
      <c r="G770" s="406"/>
      <c r="H770" s="406"/>
      <c r="I770" s="406"/>
      <c r="J770" s="406"/>
      <c r="K770" s="406"/>
      <c r="L770" s="406"/>
      <c r="M770" s="406"/>
      <c r="N770" s="406"/>
      <c r="O770" s="406"/>
      <c r="P770" s="406"/>
      <c r="Q770" s="406"/>
      <c r="R770" s="406"/>
      <c r="S770" s="406"/>
      <c r="T770" s="406"/>
      <c r="U770" s="406"/>
      <c r="V770" s="406"/>
      <c r="W770" s="406"/>
      <c r="X770" s="406"/>
      <c r="Y770" s="406"/>
      <c r="Z770" s="406"/>
    </row>
    <row r="771" spans="1:26" ht="19.5" customHeight="1">
      <c r="A771" s="406"/>
      <c r="B771" s="406"/>
      <c r="C771" s="452"/>
      <c r="D771" s="406"/>
      <c r="E771" s="406"/>
      <c r="F771" s="406"/>
      <c r="G771" s="406"/>
      <c r="H771" s="406"/>
      <c r="I771" s="406"/>
      <c r="J771" s="406"/>
      <c r="K771" s="406"/>
      <c r="L771" s="406"/>
      <c r="M771" s="406"/>
      <c r="N771" s="406"/>
      <c r="O771" s="406"/>
      <c r="P771" s="406"/>
      <c r="Q771" s="406"/>
      <c r="R771" s="406"/>
      <c r="S771" s="406"/>
      <c r="T771" s="406"/>
      <c r="U771" s="406"/>
      <c r="V771" s="406"/>
      <c r="W771" s="406"/>
      <c r="X771" s="406"/>
      <c r="Y771" s="406"/>
      <c r="Z771" s="406"/>
    </row>
    <row r="772" spans="1:26" ht="19.5" customHeight="1">
      <c r="A772" s="406"/>
      <c r="B772" s="406"/>
      <c r="C772" s="452"/>
      <c r="D772" s="406"/>
      <c r="E772" s="406"/>
      <c r="F772" s="406"/>
      <c r="G772" s="406"/>
      <c r="H772" s="406"/>
      <c r="I772" s="406"/>
      <c r="J772" s="406"/>
      <c r="K772" s="406"/>
      <c r="L772" s="406"/>
      <c r="M772" s="406"/>
      <c r="N772" s="406"/>
      <c r="O772" s="406"/>
      <c r="P772" s="406"/>
      <c r="Q772" s="406"/>
      <c r="R772" s="406"/>
      <c r="S772" s="406"/>
      <c r="T772" s="406"/>
      <c r="U772" s="406"/>
      <c r="V772" s="406"/>
      <c r="W772" s="406"/>
      <c r="X772" s="406"/>
      <c r="Y772" s="406"/>
      <c r="Z772" s="406"/>
    </row>
    <row r="773" spans="1:26" ht="19.5" customHeight="1">
      <c r="A773" s="406"/>
      <c r="B773" s="406"/>
      <c r="C773" s="452"/>
      <c r="D773" s="406"/>
      <c r="E773" s="406"/>
      <c r="F773" s="406"/>
      <c r="G773" s="406"/>
      <c r="H773" s="406"/>
      <c r="I773" s="406"/>
      <c r="J773" s="406"/>
      <c r="K773" s="406"/>
      <c r="L773" s="406"/>
      <c r="M773" s="406"/>
      <c r="N773" s="406"/>
      <c r="O773" s="406"/>
      <c r="P773" s="406"/>
      <c r="Q773" s="406"/>
      <c r="R773" s="406"/>
      <c r="S773" s="406"/>
      <c r="T773" s="406"/>
      <c r="U773" s="406"/>
      <c r="V773" s="406"/>
      <c r="W773" s="406"/>
      <c r="X773" s="406"/>
      <c r="Y773" s="406"/>
      <c r="Z773" s="406"/>
    </row>
    <row r="774" spans="1:26" ht="19.5" customHeight="1">
      <c r="A774" s="406"/>
      <c r="B774" s="406"/>
      <c r="C774" s="452"/>
      <c r="D774" s="406"/>
      <c r="E774" s="406"/>
      <c r="F774" s="406"/>
      <c r="G774" s="406"/>
      <c r="H774" s="406"/>
      <c r="I774" s="406"/>
      <c r="J774" s="406"/>
      <c r="K774" s="406"/>
      <c r="L774" s="406"/>
      <c r="M774" s="406"/>
      <c r="N774" s="406"/>
      <c r="O774" s="406"/>
      <c r="P774" s="406"/>
      <c r="Q774" s="406"/>
      <c r="R774" s="406"/>
      <c r="S774" s="406"/>
      <c r="T774" s="406"/>
      <c r="U774" s="406"/>
      <c r="V774" s="406"/>
      <c r="W774" s="406"/>
      <c r="X774" s="406"/>
      <c r="Y774" s="406"/>
      <c r="Z774" s="406"/>
    </row>
    <row r="775" spans="1:26" ht="19.5" customHeight="1">
      <c r="A775" s="406"/>
      <c r="B775" s="406"/>
      <c r="C775" s="452"/>
      <c r="D775" s="406"/>
      <c r="E775" s="406"/>
      <c r="F775" s="406"/>
      <c r="G775" s="406"/>
      <c r="H775" s="406"/>
      <c r="I775" s="406"/>
      <c r="J775" s="406"/>
      <c r="K775" s="406"/>
      <c r="L775" s="406"/>
      <c r="M775" s="406"/>
      <c r="N775" s="406"/>
      <c r="O775" s="406"/>
      <c r="P775" s="406"/>
      <c r="Q775" s="406"/>
      <c r="R775" s="406"/>
      <c r="S775" s="406"/>
      <c r="T775" s="406"/>
      <c r="U775" s="406"/>
      <c r="V775" s="406"/>
      <c r="W775" s="406"/>
      <c r="X775" s="406"/>
      <c r="Y775" s="406"/>
      <c r="Z775" s="406"/>
    </row>
    <row r="776" spans="1:26" ht="19.5" customHeight="1">
      <c r="A776" s="406"/>
      <c r="B776" s="406"/>
      <c r="C776" s="452"/>
      <c r="D776" s="406"/>
      <c r="E776" s="406"/>
      <c r="F776" s="406"/>
      <c r="G776" s="406"/>
      <c r="H776" s="406"/>
      <c r="I776" s="406"/>
      <c r="J776" s="406"/>
      <c r="K776" s="406"/>
      <c r="L776" s="406"/>
      <c r="M776" s="406"/>
      <c r="N776" s="406"/>
      <c r="O776" s="406"/>
      <c r="P776" s="406"/>
      <c r="Q776" s="406"/>
      <c r="R776" s="406"/>
      <c r="S776" s="406"/>
      <c r="T776" s="406"/>
      <c r="U776" s="406"/>
      <c r="V776" s="406"/>
      <c r="W776" s="406"/>
      <c r="X776" s="406"/>
      <c r="Y776" s="406"/>
      <c r="Z776" s="406"/>
    </row>
    <row r="777" spans="1:26" ht="19.5" customHeight="1">
      <c r="A777" s="406"/>
      <c r="B777" s="406"/>
      <c r="C777" s="452"/>
      <c r="D777" s="406"/>
      <c r="E777" s="406"/>
      <c r="F777" s="406"/>
      <c r="G777" s="406"/>
      <c r="H777" s="406"/>
      <c r="I777" s="406"/>
      <c r="J777" s="406"/>
      <c r="K777" s="406"/>
      <c r="L777" s="406"/>
      <c r="M777" s="406"/>
      <c r="N777" s="406"/>
      <c r="O777" s="406"/>
      <c r="P777" s="406"/>
      <c r="Q777" s="406"/>
      <c r="R777" s="406"/>
      <c r="S777" s="406"/>
      <c r="T777" s="406"/>
      <c r="U777" s="406"/>
      <c r="V777" s="406"/>
      <c r="W777" s="406"/>
      <c r="X777" s="406"/>
      <c r="Y777" s="406"/>
      <c r="Z777" s="406"/>
    </row>
    <row r="778" spans="1:26" ht="19.5" customHeight="1">
      <c r="A778" s="406"/>
      <c r="B778" s="406"/>
      <c r="C778" s="452"/>
      <c r="D778" s="406"/>
      <c r="E778" s="406"/>
      <c r="F778" s="406"/>
      <c r="G778" s="406"/>
      <c r="H778" s="406"/>
      <c r="I778" s="406"/>
      <c r="J778" s="406"/>
      <c r="K778" s="406"/>
      <c r="L778" s="406"/>
      <c r="M778" s="406"/>
      <c r="N778" s="406"/>
      <c r="O778" s="406"/>
      <c r="P778" s="406"/>
      <c r="Q778" s="406"/>
      <c r="R778" s="406"/>
      <c r="S778" s="406"/>
      <c r="T778" s="406"/>
      <c r="U778" s="406"/>
      <c r="V778" s="406"/>
      <c r="W778" s="406"/>
      <c r="X778" s="406"/>
      <c r="Y778" s="406"/>
      <c r="Z778" s="406"/>
    </row>
    <row r="779" spans="1:26" ht="19.5" customHeight="1">
      <c r="A779" s="406"/>
      <c r="B779" s="406"/>
      <c r="C779" s="452"/>
      <c r="D779" s="406"/>
      <c r="E779" s="406"/>
      <c r="F779" s="406"/>
      <c r="G779" s="406"/>
      <c r="H779" s="406"/>
      <c r="I779" s="406"/>
      <c r="J779" s="406"/>
      <c r="K779" s="406"/>
      <c r="L779" s="406"/>
      <c r="M779" s="406"/>
      <c r="N779" s="406"/>
      <c r="O779" s="406"/>
      <c r="P779" s="406"/>
      <c r="Q779" s="406"/>
      <c r="R779" s="406"/>
      <c r="S779" s="406"/>
      <c r="T779" s="406"/>
      <c r="U779" s="406"/>
      <c r="V779" s="406"/>
      <c r="W779" s="406"/>
      <c r="X779" s="406"/>
      <c r="Y779" s="406"/>
      <c r="Z779" s="406"/>
    </row>
    <row r="780" spans="1:26" ht="19.5" customHeight="1">
      <c r="A780" s="406"/>
      <c r="B780" s="406"/>
      <c r="C780" s="452"/>
      <c r="D780" s="406"/>
      <c r="E780" s="406"/>
      <c r="F780" s="406"/>
      <c r="G780" s="406"/>
      <c r="H780" s="406"/>
      <c r="I780" s="406"/>
      <c r="J780" s="406"/>
      <c r="K780" s="406"/>
      <c r="L780" s="406"/>
      <c r="M780" s="406"/>
      <c r="N780" s="406"/>
      <c r="O780" s="406"/>
      <c r="P780" s="406"/>
      <c r="Q780" s="406"/>
      <c r="R780" s="406"/>
      <c r="S780" s="406"/>
      <c r="T780" s="406"/>
      <c r="U780" s="406"/>
      <c r="V780" s="406"/>
      <c r="W780" s="406"/>
      <c r="X780" s="406"/>
      <c r="Y780" s="406"/>
      <c r="Z780" s="406"/>
    </row>
    <row r="781" spans="1:26" ht="19.5" customHeight="1">
      <c r="A781" s="406"/>
      <c r="B781" s="406"/>
      <c r="C781" s="452"/>
      <c r="D781" s="406"/>
      <c r="E781" s="406"/>
      <c r="F781" s="406"/>
      <c r="G781" s="406"/>
      <c r="H781" s="406"/>
      <c r="I781" s="406"/>
      <c r="J781" s="406"/>
      <c r="K781" s="406"/>
      <c r="L781" s="406"/>
      <c r="M781" s="406"/>
      <c r="N781" s="406"/>
      <c r="O781" s="406"/>
      <c r="P781" s="406"/>
      <c r="Q781" s="406"/>
      <c r="R781" s="406"/>
      <c r="S781" s="406"/>
      <c r="T781" s="406"/>
      <c r="U781" s="406"/>
      <c r="V781" s="406"/>
      <c r="W781" s="406"/>
      <c r="X781" s="406"/>
      <c r="Y781" s="406"/>
      <c r="Z781" s="406"/>
    </row>
    <row r="782" spans="1:26" ht="19.5" customHeight="1">
      <c r="A782" s="406"/>
      <c r="B782" s="406"/>
      <c r="C782" s="452"/>
      <c r="D782" s="406"/>
      <c r="E782" s="406"/>
      <c r="F782" s="406"/>
      <c r="G782" s="406"/>
      <c r="H782" s="406"/>
      <c r="I782" s="406"/>
      <c r="J782" s="406"/>
      <c r="K782" s="406"/>
      <c r="L782" s="406"/>
      <c r="M782" s="406"/>
      <c r="N782" s="406"/>
      <c r="O782" s="406"/>
      <c r="P782" s="406"/>
      <c r="Q782" s="406"/>
      <c r="R782" s="406"/>
      <c r="S782" s="406"/>
      <c r="T782" s="406"/>
      <c r="U782" s="406"/>
      <c r="V782" s="406"/>
      <c r="W782" s="406"/>
      <c r="X782" s="406"/>
      <c r="Y782" s="406"/>
      <c r="Z782" s="406"/>
    </row>
    <row r="783" spans="1:26" ht="19.5" customHeight="1">
      <c r="A783" s="406"/>
      <c r="B783" s="406"/>
      <c r="C783" s="452"/>
      <c r="D783" s="406"/>
      <c r="E783" s="406"/>
      <c r="F783" s="406"/>
      <c r="G783" s="406"/>
      <c r="H783" s="406"/>
      <c r="I783" s="406"/>
      <c r="J783" s="406"/>
      <c r="K783" s="406"/>
      <c r="L783" s="406"/>
      <c r="M783" s="406"/>
      <c r="N783" s="406"/>
      <c r="O783" s="406"/>
      <c r="P783" s="406"/>
      <c r="Q783" s="406"/>
      <c r="R783" s="406"/>
      <c r="S783" s="406"/>
      <c r="T783" s="406"/>
      <c r="U783" s="406"/>
      <c r="V783" s="406"/>
      <c r="W783" s="406"/>
      <c r="X783" s="406"/>
      <c r="Y783" s="406"/>
      <c r="Z783" s="406"/>
    </row>
    <row r="784" spans="1:26" ht="19.5" customHeight="1">
      <c r="A784" s="406"/>
      <c r="B784" s="406"/>
      <c r="C784" s="452"/>
      <c r="D784" s="406"/>
      <c r="E784" s="406"/>
      <c r="F784" s="406"/>
      <c r="G784" s="406"/>
      <c r="H784" s="406"/>
      <c r="I784" s="406"/>
      <c r="J784" s="406"/>
      <c r="K784" s="406"/>
      <c r="L784" s="406"/>
      <c r="M784" s="406"/>
      <c r="N784" s="406"/>
      <c r="O784" s="406"/>
      <c r="P784" s="406"/>
      <c r="Q784" s="406"/>
      <c r="R784" s="406"/>
      <c r="S784" s="406"/>
      <c r="T784" s="406"/>
      <c r="U784" s="406"/>
      <c r="V784" s="406"/>
      <c r="W784" s="406"/>
      <c r="X784" s="406"/>
      <c r="Y784" s="406"/>
      <c r="Z784" s="406"/>
    </row>
    <row r="785" spans="1:26" ht="19.5" customHeight="1">
      <c r="A785" s="406"/>
      <c r="B785" s="406"/>
      <c r="C785" s="452"/>
      <c r="D785" s="406"/>
      <c r="E785" s="406"/>
      <c r="F785" s="406"/>
      <c r="G785" s="406"/>
      <c r="H785" s="406"/>
      <c r="I785" s="406"/>
      <c r="J785" s="406"/>
      <c r="K785" s="406"/>
      <c r="L785" s="406"/>
      <c r="M785" s="406"/>
      <c r="N785" s="406"/>
      <c r="O785" s="406"/>
      <c r="P785" s="406"/>
      <c r="Q785" s="406"/>
      <c r="R785" s="406"/>
      <c r="S785" s="406"/>
      <c r="T785" s="406"/>
      <c r="U785" s="406"/>
      <c r="V785" s="406"/>
      <c r="W785" s="406"/>
      <c r="X785" s="406"/>
      <c r="Y785" s="406"/>
      <c r="Z785" s="406"/>
    </row>
    <row r="786" spans="1:26" ht="19.5" customHeight="1">
      <c r="A786" s="406"/>
      <c r="B786" s="406"/>
      <c r="C786" s="452"/>
      <c r="D786" s="406"/>
      <c r="E786" s="406"/>
      <c r="F786" s="406"/>
      <c r="G786" s="406"/>
      <c r="H786" s="406"/>
      <c r="I786" s="406"/>
      <c r="J786" s="406"/>
      <c r="K786" s="406"/>
      <c r="L786" s="406"/>
      <c r="M786" s="406"/>
      <c r="N786" s="406"/>
      <c r="O786" s="406"/>
      <c r="P786" s="406"/>
      <c r="Q786" s="406"/>
      <c r="R786" s="406"/>
      <c r="S786" s="406"/>
      <c r="T786" s="406"/>
      <c r="U786" s="406"/>
      <c r="V786" s="406"/>
      <c r="W786" s="406"/>
      <c r="X786" s="406"/>
      <c r="Y786" s="406"/>
      <c r="Z786" s="406"/>
    </row>
    <row r="787" spans="1:26" ht="19.5" customHeight="1">
      <c r="A787" s="406"/>
      <c r="B787" s="406"/>
      <c r="C787" s="452"/>
      <c r="D787" s="406"/>
      <c r="E787" s="406"/>
      <c r="F787" s="406"/>
      <c r="G787" s="406"/>
      <c r="H787" s="406"/>
      <c r="I787" s="406"/>
      <c r="J787" s="406"/>
      <c r="K787" s="406"/>
      <c r="L787" s="406"/>
      <c r="M787" s="406"/>
      <c r="N787" s="406"/>
      <c r="O787" s="406"/>
      <c r="P787" s="406"/>
      <c r="Q787" s="406"/>
      <c r="R787" s="406"/>
      <c r="S787" s="406"/>
      <c r="T787" s="406"/>
      <c r="U787" s="406"/>
      <c r="V787" s="406"/>
      <c r="W787" s="406"/>
      <c r="X787" s="406"/>
      <c r="Y787" s="406"/>
      <c r="Z787" s="406"/>
    </row>
    <row r="788" spans="1:26" ht="19.5" customHeight="1">
      <c r="A788" s="406"/>
      <c r="B788" s="406"/>
      <c r="C788" s="452"/>
      <c r="D788" s="406"/>
      <c r="E788" s="406"/>
      <c r="F788" s="406"/>
      <c r="G788" s="406"/>
      <c r="H788" s="406"/>
      <c r="I788" s="406"/>
      <c r="J788" s="406"/>
      <c r="K788" s="406"/>
      <c r="L788" s="406"/>
      <c r="M788" s="406"/>
      <c r="N788" s="406"/>
      <c r="O788" s="406"/>
      <c r="P788" s="406"/>
      <c r="Q788" s="406"/>
      <c r="R788" s="406"/>
      <c r="S788" s="406"/>
      <c r="T788" s="406"/>
      <c r="U788" s="406"/>
      <c r="V788" s="406"/>
      <c r="W788" s="406"/>
      <c r="X788" s="406"/>
      <c r="Y788" s="406"/>
      <c r="Z788" s="406"/>
    </row>
    <row r="789" spans="1:26" ht="19.5" customHeight="1">
      <c r="A789" s="406"/>
      <c r="B789" s="406"/>
      <c r="C789" s="452"/>
      <c r="D789" s="406"/>
      <c r="E789" s="406"/>
      <c r="F789" s="406"/>
      <c r="G789" s="406"/>
      <c r="H789" s="406"/>
      <c r="I789" s="406"/>
      <c r="J789" s="406"/>
      <c r="K789" s="406"/>
      <c r="L789" s="406"/>
      <c r="M789" s="406"/>
      <c r="N789" s="406"/>
      <c r="O789" s="406"/>
      <c r="P789" s="406"/>
      <c r="Q789" s="406"/>
      <c r="R789" s="406"/>
      <c r="S789" s="406"/>
      <c r="T789" s="406"/>
      <c r="U789" s="406"/>
      <c r="V789" s="406"/>
      <c r="W789" s="406"/>
      <c r="X789" s="406"/>
      <c r="Y789" s="406"/>
      <c r="Z789" s="406"/>
    </row>
    <row r="790" spans="1:26" ht="19.5" customHeight="1">
      <c r="A790" s="406"/>
      <c r="B790" s="406"/>
      <c r="C790" s="452"/>
      <c r="D790" s="406"/>
      <c r="E790" s="406"/>
      <c r="F790" s="406"/>
      <c r="G790" s="406"/>
      <c r="H790" s="406"/>
      <c r="I790" s="406"/>
      <c r="J790" s="406"/>
      <c r="K790" s="406"/>
      <c r="L790" s="406"/>
      <c r="M790" s="406"/>
      <c r="N790" s="406"/>
      <c r="O790" s="406"/>
      <c r="P790" s="406"/>
      <c r="Q790" s="406"/>
      <c r="R790" s="406"/>
      <c r="S790" s="406"/>
      <c r="T790" s="406"/>
      <c r="U790" s="406"/>
      <c r="V790" s="406"/>
      <c r="W790" s="406"/>
      <c r="X790" s="406"/>
      <c r="Y790" s="406"/>
      <c r="Z790" s="406"/>
    </row>
    <row r="791" spans="1:26" ht="19.5" customHeight="1">
      <c r="A791" s="406"/>
      <c r="B791" s="406"/>
      <c r="C791" s="452"/>
      <c r="D791" s="406"/>
      <c r="E791" s="406"/>
      <c r="F791" s="406"/>
      <c r="G791" s="406"/>
      <c r="H791" s="406"/>
      <c r="I791" s="406"/>
      <c r="J791" s="406"/>
      <c r="K791" s="406"/>
      <c r="L791" s="406"/>
      <c r="M791" s="406"/>
      <c r="N791" s="406"/>
      <c r="O791" s="406"/>
      <c r="P791" s="406"/>
      <c r="Q791" s="406"/>
      <c r="R791" s="406"/>
      <c r="S791" s="406"/>
      <c r="T791" s="406"/>
      <c r="U791" s="406"/>
      <c r="V791" s="406"/>
      <c r="W791" s="406"/>
      <c r="X791" s="406"/>
      <c r="Y791" s="406"/>
      <c r="Z791" s="406"/>
    </row>
    <row r="792" spans="1:26" ht="19.5" customHeight="1">
      <c r="A792" s="406"/>
      <c r="B792" s="406"/>
      <c r="C792" s="452"/>
      <c r="D792" s="406"/>
      <c r="E792" s="406"/>
      <c r="F792" s="406"/>
      <c r="G792" s="406"/>
      <c r="H792" s="406"/>
      <c r="I792" s="406"/>
      <c r="J792" s="406"/>
      <c r="K792" s="406"/>
      <c r="L792" s="406"/>
      <c r="M792" s="406"/>
      <c r="N792" s="406"/>
      <c r="O792" s="406"/>
      <c r="P792" s="406"/>
      <c r="Q792" s="406"/>
      <c r="R792" s="406"/>
      <c r="S792" s="406"/>
      <c r="T792" s="406"/>
      <c r="U792" s="406"/>
      <c r="V792" s="406"/>
      <c r="W792" s="406"/>
      <c r="X792" s="406"/>
      <c r="Y792" s="406"/>
      <c r="Z792" s="406"/>
    </row>
    <row r="793" spans="1:26" ht="19.5" customHeight="1">
      <c r="A793" s="406"/>
      <c r="B793" s="406"/>
      <c r="C793" s="452"/>
      <c r="D793" s="406"/>
      <c r="E793" s="406"/>
      <c r="F793" s="406"/>
      <c r="G793" s="406"/>
      <c r="H793" s="406"/>
      <c r="I793" s="406"/>
      <c r="J793" s="406"/>
      <c r="K793" s="406"/>
      <c r="L793" s="406"/>
      <c r="M793" s="406"/>
      <c r="N793" s="406"/>
      <c r="O793" s="406"/>
      <c r="P793" s="406"/>
      <c r="Q793" s="406"/>
      <c r="R793" s="406"/>
      <c r="S793" s="406"/>
      <c r="T793" s="406"/>
      <c r="U793" s="406"/>
      <c r="V793" s="406"/>
      <c r="W793" s="406"/>
      <c r="X793" s="406"/>
      <c r="Y793" s="406"/>
      <c r="Z793" s="406"/>
    </row>
    <row r="794" spans="1:26" ht="19.5" customHeight="1">
      <c r="A794" s="406"/>
      <c r="B794" s="406"/>
      <c r="C794" s="452"/>
      <c r="D794" s="406"/>
      <c r="E794" s="406"/>
      <c r="F794" s="406"/>
      <c r="G794" s="406"/>
      <c r="H794" s="406"/>
      <c r="I794" s="406"/>
      <c r="J794" s="406"/>
      <c r="K794" s="406"/>
      <c r="L794" s="406"/>
      <c r="M794" s="406"/>
      <c r="N794" s="406"/>
      <c r="O794" s="406"/>
      <c r="P794" s="406"/>
      <c r="Q794" s="406"/>
      <c r="R794" s="406"/>
      <c r="S794" s="406"/>
      <c r="T794" s="406"/>
      <c r="U794" s="406"/>
      <c r="V794" s="406"/>
      <c r="W794" s="406"/>
      <c r="X794" s="406"/>
      <c r="Y794" s="406"/>
      <c r="Z794" s="406"/>
    </row>
    <row r="795" spans="1:26" ht="19.5" customHeight="1">
      <c r="A795" s="406"/>
      <c r="B795" s="406"/>
      <c r="C795" s="452"/>
      <c r="D795" s="406"/>
      <c r="E795" s="406"/>
      <c r="F795" s="406"/>
      <c r="G795" s="406"/>
      <c r="H795" s="406"/>
      <c r="I795" s="406"/>
      <c r="J795" s="406"/>
      <c r="K795" s="406"/>
      <c r="L795" s="406"/>
      <c r="M795" s="406"/>
      <c r="N795" s="406"/>
      <c r="O795" s="406"/>
      <c r="P795" s="406"/>
      <c r="Q795" s="406"/>
      <c r="R795" s="406"/>
      <c r="S795" s="406"/>
      <c r="T795" s="406"/>
      <c r="U795" s="406"/>
      <c r="V795" s="406"/>
      <c r="W795" s="406"/>
      <c r="X795" s="406"/>
      <c r="Y795" s="406"/>
      <c r="Z795" s="406"/>
    </row>
    <row r="796" spans="1:26" ht="19.5" customHeight="1">
      <c r="A796" s="406"/>
      <c r="B796" s="406"/>
      <c r="C796" s="452"/>
      <c r="D796" s="406"/>
      <c r="E796" s="406"/>
      <c r="F796" s="406"/>
      <c r="G796" s="406"/>
      <c r="H796" s="406"/>
      <c r="I796" s="406"/>
      <c r="J796" s="406"/>
      <c r="K796" s="406"/>
      <c r="L796" s="406"/>
      <c r="M796" s="406"/>
      <c r="N796" s="406"/>
      <c r="O796" s="406"/>
      <c r="P796" s="406"/>
      <c r="Q796" s="406"/>
      <c r="R796" s="406"/>
      <c r="S796" s="406"/>
      <c r="T796" s="406"/>
      <c r="U796" s="406"/>
      <c r="V796" s="406"/>
      <c r="W796" s="406"/>
      <c r="X796" s="406"/>
      <c r="Y796" s="406"/>
      <c r="Z796" s="406"/>
    </row>
    <row r="797" spans="1:26" ht="19.5" customHeight="1">
      <c r="A797" s="406"/>
      <c r="B797" s="406"/>
      <c r="C797" s="452"/>
      <c r="D797" s="406"/>
      <c r="E797" s="406"/>
      <c r="F797" s="406"/>
      <c r="G797" s="406"/>
      <c r="H797" s="406"/>
      <c r="I797" s="406"/>
      <c r="J797" s="406"/>
      <c r="K797" s="406"/>
      <c r="L797" s="406"/>
      <c r="M797" s="406"/>
      <c r="N797" s="406"/>
      <c r="O797" s="406"/>
      <c r="P797" s="406"/>
      <c r="Q797" s="406"/>
      <c r="R797" s="406"/>
      <c r="S797" s="406"/>
      <c r="T797" s="406"/>
      <c r="U797" s="406"/>
      <c r="V797" s="406"/>
      <c r="W797" s="406"/>
      <c r="X797" s="406"/>
      <c r="Y797" s="406"/>
      <c r="Z797" s="406"/>
    </row>
    <row r="798" spans="1:26" ht="19.5" customHeight="1">
      <c r="A798" s="406"/>
      <c r="B798" s="406"/>
      <c r="C798" s="452"/>
      <c r="D798" s="406"/>
      <c r="E798" s="406"/>
      <c r="F798" s="406"/>
      <c r="G798" s="406"/>
      <c r="H798" s="406"/>
      <c r="I798" s="406"/>
      <c r="J798" s="406"/>
      <c r="K798" s="406"/>
      <c r="L798" s="406"/>
      <c r="M798" s="406"/>
      <c r="N798" s="406"/>
      <c r="O798" s="406"/>
      <c r="P798" s="406"/>
      <c r="Q798" s="406"/>
      <c r="R798" s="406"/>
      <c r="S798" s="406"/>
      <c r="T798" s="406"/>
      <c r="U798" s="406"/>
      <c r="V798" s="406"/>
      <c r="W798" s="406"/>
      <c r="X798" s="406"/>
      <c r="Y798" s="406"/>
      <c r="Z798" s="406"/>
    </row>
    <row r="799" spans="1:26" ht="19.5" customHeight="1">
      <c r="A799" s="406"/>
      <c r="B799" s="406"/>
      <c r="C799" s="452"/>
      <c r="D799" s="406"/>
      <c r="E799" s="406"/>
      <c r="F799" s="406"/>
      <c r="G799" s="406"/>
      <c r="H799" s="406"/>
      <c r="I799" s="406"/>
      <c r="J799" s="406"/>
      <c r="K799" s="406"/>
      <c r="L799" s="406"/>
      <c r="M799" s="406"/>
      <c r="N799" s="406"/>
      <c r="O799" s="406"/>
      <c r="P799" s="406"/>
      <c r="Q799" s="406"/>
      <c r="R799" s="406"/>
      <c r="S799" s="406"/>
      <c r="T799" s="406"/>
      <c r="U799" s="406"/>
      <c r="V799" s="406"/>
      <c r="W799" s="406"/>
      <c r="X799" s="406"/>
      <c r="Y799" s="406"/>
      <c r="Z799" s="406"/>
    </row>
    <row r="800" spans="1:26" ht="19.5" customHeight="1">
      <c r="A800" s="406"/>
      <c r="B800" s="406"/>
      <c r="C800" s="452"/>
      <c r="D800" s="406"/>
      <c r="E800" s="406"/>
      <c r="F800" s="406"/>
      <c r="G800" s="406"/>
      <c r="H800" s="406"/>
      <c r="I800" s="406"/>
      <c r="J800" s="406"/>
      <c r="K800" s="406"/>
      <c r="L800" s="406"/>
      <c r="M800" s="406"/>
      <c r="N800" s="406"/>
      <c r="O800" s="406"/>
      <c r="P800" s="406"/>
      <c r="Q800" s="406"/>
      <c r="R800" s="406"/>
      <c r="S800" s="406"/>
      <c r="T800" s="406"/>
      <c r="U800" s="406"/>
      <c r="V800" s="406"/>
      <c r="W800" s="406"/>
      <c r="X800" s="406"/>
      <c r="Y800" s="406"/>
      <c r="Z800" s="406"/>
    </row>
    <row r="801" spans="1:26" ht="19.5" customHeight="1">
      <c r="A801" s="406"/>
      <c r="B801" s="406"/>
      <c r="C801" s="452"/>
      <c r="D801" s="406"/>
      <c r="E801" s="406"/>
      <c r="F801" s="406"/>
      <c r="G801" s="406"/>
      <c r="H801" s="406"/>
      <c r="I801" s="406"/>
      <c r="J801" s="406"/>
      <c r="K801" s="406"/>
      <c r="L801" s="406"/>
      <c r="M801" s="406"/>
      <c r="N801" s="406"/>
      <c r="O801" s="406"/>
      <c r="P801" s="406"/>
      <c r="Q801" s="406"/>
      <c r="R801" s="406"/>
      <c r="S801" s="406"/>
      <c r="T801" s="406"/>
      <c r="U801" s="406"/>
      <c r="V801" s="406"/>
      <c r="W801" s="406"/>
      <c r="X801" s="406"/>
      <c r="Y801" s="406"/>
      <c r="Z801" s="406"/>
    </row>
    <row r="802" spans="1:26" ht="19.5" customHeight="1">
      <c r="A802" s="406"/>
      <c r="B802" s="406"/>
      <c r="C802" s="452"/>
      <c r="D802" s="406"/>
      <c r="E802" s="406"/>
      <c r="F802" s="406"/>
      <c r="G802" s="406"/>
      <c r="H802" s="406"/>
      <c r="I802" s="406"/>
      <c r="J802" s="406"/>
      <c r="K802" s="406"/>
      <c r="L802" s="406"/>
      <c r="M802" s="406"/>
      <c r="N802" s="406"/>
      <c r="O802" s="406"/>
      <c r="P802" s="406"/>
      <c r="Q802" s="406"/>
      <c r="R802" s="406"/>
      <c r="S802" s="406"/>
      <c r="T802" s="406"/>
      <c r="U802" s="406"/>
      <c r="V802" s="406"/>
      <c r="W802" s="406"/>
      <c r="X802" s="406"/>
      <c r="Y802" s="406"/>
      <c r="Z802" s="406"/>
    </row>
    <row r="803" spans="1:26" ht="19.5" customHeight="1">
      <c r="A803" s="406"/>
      <c r="B803" s="406"/>
      <c r="C803" s="452"/>
      <c r="D803" s="406"/>
      <c r="E803" s="406"/>
      <c r="F803" s="406"/>
      <c r="G803" s="406"/>
      <c r="H803" s="406"/>
      <c r="I803" s="406"/>
      <c r="J803" s="406"/>
      <c r="K803" s="406"/>
      <c r="L803" s="406"/>
      <c r="M803" s="406"/>
      <c r="N803" s="406"/>
      <c r="O803" s="406"/>
      <c r="P803" s="406"/>
      <c r="Q803" s="406"/>
      <c r="R803" s="406"/>
      <c r="S803" s="406"/>
      <c r="T803" s="406"/>
      <c r="U803" s="406"/>
      <c r="V803" s="406"/>
      <c r="W803" s="406"/>
      <c r="X803" s="406"/>
      <c r="Y803" s="406"/>
      <c r="Z803" s="406"/>
    </row>
    <row r="804" spans="1:26" ht="19.5" customHeight="1">
      <c r="A804" s="406"/>
      <c r="B804" s="406"/>
      <c r="C804" s="452"/>
      <c r="D804" s="406"/>
      <c r="E804" s="406"/>
      <c r="F804" s="406"/>
      <c r="G804" s="406"/>
      <c r="H804" s="406"/>
      <c r="I804" s="406"/>
      <c r="J804" s="406"/>
      <c r="K804" s="406"/>
      <c r="L804" s="406"/>
      <c r="M804" s="406"/>
      <c r="N804" s="406"/>
      <c r="O804" s="406"/>
      <c r="P804" s="406"/>
      <c r="Q804" s="406"/>
      <c r="R804" s="406"/>
      <c r="S804" s="406"/>
      <c r="T804" s="406"/>
      <c r="U804" s="406"/>
      <c r="V804" s="406"/>
      <c r="W804" s="406"/>
      <c r="X804" s="406"/>
      <c r="Y804" s="406"/>
      <c r="Z804" s="406"/>
    </row>
    <row r="805" spans="1:26" ht="19.5" customHeight="1">
      <c r="A805" s="406"/>
      <c r="B805" s="406"/>
      <c r="C805" s="452"/>
      <c r="D805" s="406"/>
      <c r="E805" s="406"/>
      <c r="F805" s="406"/>
      <c r="G805" s="406"/>
      <c r="H805" s="406"/>
      <c r="I805" s="406"/>
      <c r="J805" s="406"/>
      <c r="K805" s="406"/>
      <c r="L805" s="406"/>
      <c r="M805" s="406"/>
      <c r="N805" s="406"/>
      <c r="O805" s="406"/>
      <c r="P805" s="406"/>
      <c r="Q805" s="406"/>
      <c r="R805" s="406"/>
      <c r="S805" s="406"/>
      <c r="T805" s="406"/>
      <c r="U805" s="406"/>
      <c r="V805" s="406"/>
      <c r="W805" s="406"/>
      <c r="X805" s="406"/>
      <c r="Y805" s="406"/>
      <c r="Z805" s="406"/>
    </row>
    <row r="806" spans="1:26" ht="19.5" customHeight="1">
      <c r="A806" s="406"/>
      <c r="B806" s="406"/>
      <c r="C806" s="452"/>
      <c r="D806" s="406"/>
      <c r="E806" s="406"/>
      <c r="F806" s="406"/>
      <c r="G806" s="406"/>
      <c r="H806" s="406"/>
      <c r="I806" s="406"/>
      <c r="J806" s="406"/>
      <c r="K806" s="406"/>
      <c r="L806" s="406"/>
      <c r="M806" s="406"/>
      <c r="N806" s="406"/>
      <c r="O806" s="406"/>
      <c r="P806" s="406"/>
      <c r="Q806" s="406"/>
      <c r="R806" s="406"/>
      <c r="S806" s="406"/>
      <c r="T806" s="406"/>
      <c r="U806" s="406"/>
      <c r="V806" s="406"/>
      <c r="W806" s="406"/>
      <c r="X806" s="406"/>
      <c r="Y806" s="406"/>
      <c r="Z806" s="406"/>
    </row>
    <row r="807" spans="1:26" ht="19.5" customHeight="1">
      <c r="A807" s="406"/>
      <c r="B807" s="406"/>
      <c r="C807" s="452"/>
      <c r="D807" s="406"/>
      <c r="E807" s="406"/>
      <c r="F807" s="406"/>
      <c r="G807" s="406"/>
      <c r="H807" s="406"/>
      <c r="I807" s="406"/>
      <c r="J807" s="406"/>
      <c r="K807" s="406"/>
      <c r="L807" s="406"/>
      <c r="M807" s="406"/>
      <c r="N807" s="406"/>
      <c r="O807" s="406"/>
      <c r="P807" s="406"/>
      <c r="Q807" s="406"/>
      <c r="R807" s="406"/>
      <c r="S807" s="406"/>
      <c r="T807" s="406"/>
      <c r="U807" s="406"/>
      <c r="V807" s="406"/>
      <c r="W807" s="406"/>
      <c r="X807" s="406"/>
      <c r="Y807" s="406"/>
      <c r="Z807" s="406"/>
    </row>
    <row r="808" spans="1:26" ht="19.5" customHeight="1">
      <c r="A808" s="406"/>
      <c r="B808" s="406"/>
      <c r="C808" s="452"/>
      <c r="D808" s="406"/>
      <c r="E808" s="406"/>
      <c r="F808" s="406"/>
      <c r="G808" s="406"/>
      <c r="H808" s="406"/>
      <c r="I808" s="406"/>
      <c r="J808" s="406"/>
      <c r="K808" s="406"/>
      <c r="L808" s="406"/>
      <c r="M808" s="406"/>
      <c r="N808" s="406"/>
      <c r="O808" s="406"/>
      <c r="P808" s="406"/>
      <c r="Q808" s="406"/>
      <c r="R808" s="406"/>
      <c r="S808" s="406"/>
      <c r="T808" s="406"/>
      <c r="U808" s="406"/>
      <c r="V808" s="406"/>
      <c r="W808" s="406"/>
      <c r="X808" s="406"/>
      <c r="Y808" s="406"/>
      <c r="Z808" s="406"/>
    </row>
    <row r="809" spans="1:26" ht="19.5" customHeight="1">
      <c r="A809" s="406"/>
      <c r="B809" s="406"/>
      <c r="C809" s="452"/>
      <c r="D809" s="406"/>
      <c r="E809" s="406"/>
      <c r="F809" s="406"/>
      <c r="G809" s="406"/>
      <c r="H809" s="406"/>
      <c r="I809" s="406"/>
      <c r="J809" s="406"/>
      <c r="K809" s="406"/>
      <c r="L809" s="406"/>
      <c r="M809" s="406"/>
      <c r="N809" s="406"/>
      <c r="O809" s="406"/>
      <c r="P809" s="406"/>
      <c r="Q809" s="406"/>
      <c r="R809" s="406"/>
      <c r="S809" s="406"/>
      <c r="T809" s="406"/>
      <c r="U809" s="406"/>
      <c r="V809" s="406"/>
      <c r="W809" s="406"/>
      <c r="X809" s="406"/>
      <c r="Y809" s="406"/>
      <c r="Z809" s="406"/>
    </row>
    <row r="810" spans="1:26" ht="19.5" customHeight="1">
      <c r="A810" s="406"/>
      <c r="B810" s="406"/>
      <c r="C810" s="452"/>
      <c r="D810" s="406"/>
      <c r="E810" s="406"/>
      <c r="F810" s="406"/>
      <c r="G810" s="406"/>
      <c r="H810" s="406"/>
      <c r="I810" s="406"/>
      <c r="J810" s="406"/>
      <c r="K810" s="406"/>
      <c r="L810" s="406"/>
      <c r="M810" s="406"/>
      <c r="N810" s="406"/>
      <c r="O810" s="406"/>
      <c r="P810" s="406"/>
      <c r="Q810" s="406"/>
      <c r="R810" s="406"/>
      <c r="S810" s="406"/>
      <c r="T810" s="406"/>
      <c r="U810" s="406"/>
      <c r="V810" s="406"/>
      <c r="W810" s="406"/>
      <c r="X810" s="406"/>
      <c r="Y810" s="406"/>
      <c r="Z810" s="406"/>
    </row>
    <row r="811" spans="1:26" ht="19.5" customHeight="1">
      <c r="A811" s="406"/>
      <c r="B811" s="406"/>
      <c r="C811" s="452"/>
      <c r="D811" s="406"/>
      <c r="E811" s="406"/>
      <c r="F811" s="406"/>
      <c r="G811" s="406"/>
      <c r="H811" s="406"/>
      <c r="I811" s="406"/>
      <c r="J811" s="406"/>
      <c r="K811" s="406"/>
      <c r="L811" s="406"/>
      <c r="M811" s="406"/>
      <c r="N811" s="406"/>
      <c r="O811" s="406"/>
      <c r="P811" s="406"/>
      <c r="Q811" s="406"/>
      <c r="R811" s="406"/>
      <c r="S811" s="406"/>
      <c r="T811" s="406"/>
      <c r="U811" s="406"/>
      <c r="V811" s="406"/>
      <c r="W811" s="406"/>
      <c r="X811" s="406"/>
      <c r="Y811" s="406"/>
      <c r="Z811" s="406"/>
    </row>
    <row r="812" spans="1:26" ht="19.5" customHeight="1">
      <c r="A812" s="406"/>
      <c r="B812" s="406"/>
      <c r="C812" s="452"/>
      <c r="D812" s="406"/>
      <c r="E812" s="406"/>
      <c r="F812" s="406"/>
      <c r="G812" s="406"/>
      <c r="H812" s="406"/>
      <c r="I812" s="406"/>
      <c r="J812" s="406"/>
      <c r="K812" s="406"/>
      <c r="L812" s="406"/>
      <c r="M812" s="406"/>
      <c r="N812" s="406"/>
      <c r="O812" s="406"/>
      <c r="P812" s="406"/>
      <c r="Q812" s="406"/>
      <c r="R812" s="406"/>
      <c r="S812" s="406"/>
      <c r="T812" s="406"/>
      <c r="U812" s="406"/>
      <c r="V812" s="406"/>
      <c r="W812" s="406"/>
      <c r="X812" s="406"/>
      <c r="Y812" s="406"/>
      <c r="Z812" s="406"/>
    </row>
    <row r="813" spans="1:26" ht="19.5" customHeight="1">
      <c r="A813" s="406"/>
      <c r="B813" s="406"/>
      <c r="C813" s="452"/>
      <c r="D813" s="406"/>
      <c r="E813" s="406"/>
      <c r="F813" s="406"/>
      <c r="G813" s="406"/>
      <c r="H813" s="406"/>
      <c r="I813" s="406"/>
      <c r="J813" s="406"/>
      <c r="K813" s="406"/>
      <c r="L813" s="406"/>
      <c r="M813" s="406"/>
      <c r="N813" s="406"/>
      <c r="O813" s="406"/>
      <c r="P813" s="406"/>
      <c r="Q813" s="406"/>
      <c r="R813" s="406"/>
      <c r="S813" s="406"/>
      <c r="T813" s="406"/>
      <c r="U813" s="406"/>
      <c r="V813" s="406"/>
      <c r="W813" s="406"/>
      <c r="X813" s="406"/>
      <c r="Y813" s="406"/>
      <c r="Z813" s="406"/>
    </row>
    <row r="814" spans="1:26" ht="19.5" customHeight="1">
      <c r="A814" s="406"/>
      <c r="B814" s="406"/>
      <c r="C814" s="452"/>
      <c r="D814" s="406"/>
      <c r="E814" s="406"/>
      <c r="F814" s="406"/>
      <c r="G814" s="406"/>
      <c r="H814" s="406"/>
      <c r="I814" s="406"/>
      <c r="J814" s="406"/>
      <c r="K814" s="406"/>
      <c r="L814" s="406"/>
      <c r="M814" s="406"/>
      <c r="N814" s="406"/>
      <c r="O814" s="406"/>
      <c r="P814" s="406"/>
      <c r="Q814" s="406"/>
      <c r="R814" s="406"/>
      <c r="S814" s="406"/>
      <c r="T814" s="406"/>
      <c r="U814" s="406"/>
      <c r="V814" s="406"/>
      <c r="W814" s="406"/>
      <c r="X814" s="406"/>
      <c r="Y814" s="406"/>
      <c r="Z814" s="406"/>
    </row>
    <row r="815" spans="1:26" ht="19.5" customHeight="1">
      <c r="A815" s="406"/>
      <c r="B815" s="406"/>
      <c r="C815" s="452"/>
      <c r="D815" s="406"/>
      <c r="E815" s="406"/>
      <c r="F815" s="406"/>
      <c r="G815" s="406"/>
      <c r="H815" s="406"/>
      <c r="I815" s="406"/>
      <c r="J815" s="406"/>
      <c r="K815" s="406"/>
      <c r="L815" s="406"/>
      <c r="M815" s="406"/>
      <c r="N815" s="406"/>
      <c r="O815" s="406"/>
      <c r="P815" s="406"/>
      <c r="Q815" s="406"/>
      <c r="R815" s="406"/>
      <c r="S815" s="406"/>
      <c r="T815" s="406"/>
      <c r="U815" s="406"/>
      <c r="V815" s="406"/>
      <c r="W815" s="406"/>
      <c r="X815" s="406"/>
      <c r="Y815" s="406"/>
      <c r="Z815" s="406"/>
    </row>
    <row r="816" spans="1:26" ht="19.5" customHeight="1">
      <c r="A816" s="406"/>
      <c r="B816" s="406"/>
      <c r="C816" s="452"/>
      <c r="D816" s="406"/>
      <c r="E816" s="406"/>
      <c r="F816" s="406"/>
      <c r="G816" s="406"/>
      <c r="H816" s="406"/>
      <c r="I816" s="406"/>
      <c r="J816" s="406"/>
      <c r="K816" s="406"/>
      <c r="L816" s="406"/>
      <c r="M816" s="406"/>
      <c r="N816" s="406"/>
      <c r="O816" s="406"/>
      <c r="P816" s="406"/>
      <c r="Q816" s="406"/>
      <c r="R816" s="406"/>
      <c r="S816" s="406"/>
      <c r="T816" s="406"/>
      <c r="U816" s="406"/>
      <c r="V816" s="406"/>
      <c r="W816" s="406"/>
      <c r="X816" s="406"/>
      <c r="Y816" s="406"/>
      <c r="Z816" s="406"/>
    </row>
    <row r="817" spans="1:26" ht="19.5" customHeight="1">
      <c r="A817" s="406"/>
      <c r="B817" s="406"/>
      <c r="C817" s="452"/>
      <c r="D817" s="406"/>
      <c r="E817" s="406"/>
      <c r="F817" s="406"/>
      <c r="G817" s="406"/>
      <c r="H817" s="406"/>
      <c r="I817" s="406"/>
      <c r="J817" s="406"/>
      <c r="K817" s="406"/>
      <c r="L817" s="406"/>
      <c r="M817" s="406"/>
      <c r="N817" s="406"/>
      <c r="O817" s="406"/>
      <c r="P817" s="406"/>
      <c r="Q817" s="406"/>
      <c r="R817" s="406"/>
      <c r="S817" s="406"/>
      <c r="T817" s="406"/>
      <c r="U817" s="406"/>
      <c r="V817" s="406"/>
      <c r="W817" s="406"/>
      <c r="X817" s="406"/>
      <c r="Y817" s="406"/>
      <c r="Z817" s="406"/>
    </row>
    <row r="818" spans="1:26" ht="19.5" customHeight="1">
      <c r="A818" s="406"/>
      <c r="B818" s="406"/>
      <c r="C818" s="452"/>
      <c r="D818" s="406"/>
      <c r="E818" s="406"/>
      <c r="F818" s="406"/>
      <c r="G818" s="406"/>
      <c r="H818" s="406"/>
      <c r="I818" s="406"/>
      <c r="J818" s="406"/>
      <c r="K818" s="406"/>
      <c r="L818" s="406"/>
      <c r="M818" s="406"/>
      <c r="N818" s="406"/>
      <c r="O818" s="406"/>
      <c r="P818" s="406"/>
      <c r="Q818" s="406"/>
      <c r="R818" s="406"/>
      <c r="S818" s="406"/>
      <c r="T818" s="406"/>
      <c r="U818" s="406"/>
      <c r="V818" s="406"/>
      <c r="W818" s="406"/>
      <c r="X818" s="406"/>
      <c r="Y818" s="406"/>
      <c r="Z818" s="406"/>
    </row>
    <row r="819" spans="1:26" ht="19.5" customHeight="1">
      <c r="A819" s="406"/>
      <c r="B819" s="406"/>
      <c r="C819" s="452"/>
      <c r="D819" s="406"/>
      <c r="E819" s="406"/>
      <c r="F819" s="406"/>
      <c r="G819" s="406"/>
      <c r="H819" s="406"/>
      <c r="I819" s="406"/>
      <c r="J819" s="406"/>
      <c r="K819" s="406"/>
      <c r="L819" s="406"/>
      <c r="M819" s="406"/>
      <c r="N819" s="406"/>
      <c r="O819" s="406"/>
      <c r="P819" s="406"/>
      <c r="Q819" s="406"/>
      <c r="R819" s="406"/>
      <c r="S819" s="406"/>
      <c r="T819" s="406"/>
      <c r="U819" s="406"/>
      <c r="V819" s="406"/>
      <c r="W819" s="406"/>
      <c r="X819" s="406"/>
      <c r="Y819" s="406"/>
      <c r="Z819" s="406"/>
    </row>
    <row r="820" spans="1:26" ht="19.5" customHeight="1">
      <c r="A820" s="406"/>
      <c r="B820" s="406"/>
      <c r="C820" s="452"/>
      <c r="D820" s="406"/>
      <c r="E820" s="406"/>
      <c r="F820" s="406"/>
      <c r="G820" s="406"/>
      <c r="H820" s="406"/>
      <c r="I820" s="406"/>
      <c r="J820" s="406"/>
      <c r="K820" s="406"/>
      <c r="L820" s="406"/>
      <c r="M820" s="406"/>
      <c r="N820" s="406"/>
      <c r="O820" s="406"/>
      <c r="P820" s="406"/>
      <c r="Q820" s="406"/>
      <c r="R820" s="406"/>
      <c r="S820" s="406"/>
      <c r="T820" s="406"/>
      <c r="U820" s="406"/>
      <c r="V820" s="406"/>
      <c r="W820" s="406"/>
      <c r="X820" s="406"/>
      <c r="Y820" s="406"/>
      <c r="Z820" s="406"/>
    </row>
    <row r="821" spans="1:26" ht="19.5" customHeight="1">
      <c r="A821" s="406"/>
      <c r="B821" s="406"/>
      <c r="C821" s="452"/>
      <c r="D821" s="406"/>
      <c r="E821" s="406"/>
      <c r="F821" s="406"/>
      <c r="G821" s="406"/>
      <c r="H821" s="406"/>
      <c r="I821" s="406"/>
      <c r="J821" s="406"/>
      <c r="K821" s="406"/>
      <c r="L821" s="406"/>
      <c r="M821" s="406"/>
      <c r="N821" s="406"/>
      <c r="O821" s="406"/>
      <c r="P821" s="406"/>
      <c r="Q821" s="406"/>
      <c r="R821" s="406"/>
      <c r="S821" s="406"/>
      <c r="T821" s="406"/>
      <c r="U821" s="406"/>
      <c r="V821" s="406"/>
      <c r="W821" s="406"/>
      <c r="X821" s="406"/>
      <c r="Y821" s="406"/>
      <c r="Z821" s="406"/>
    </row>
    <row r="822" spans="1:26" ht="19.5" customHeight="1">
      <c r="A822" s="406"/>
      <c r="B822" s="406"/>
      <c r="C822" s="452"/>
      <c r="D822" s="406"/>
      <c r="E822" s="406"/>
      <c r="F822" s="406"/>
      <c r="G822" s="406"/>
      <c r="H822" s="406"/>
      <c r="I822" s="406"/>
      <c r="J822" s="406"/>
      <c r="K822" s="406"/>
      <c r="L822" s="406"/>
      <c r="M822" s="406"/>
      <c r="N822" s="406"/>
      <c r="O822" s="406"/>
      <c r="P822" s="406"/>
      <c r="Q822" s="406"/>
      <c r="R822" s="406"/>
      <c r="S822" s="406"/>
      <c r="T822" s="406"/>
      <c r="U822" s="406"/>
      <c r="V822" s="406"/>
      <c r="W822" s="406"/>
      <c r="X822" s="406"/>
      <c r="Y822" s="406"/>
      <c r="Z822" s="406"/>
    </row>
    <row r="823" spans="1:26" ht="19.5" customHeight="1">
      <c r="A823" s="406"/>
      <c r="B823" s="406"/>
      <c r="C823" s="452"/>
      <c r="D823" s="406"/>
      <c r="E823" s="406"/>
      <c r="F823" s="406"/>
      <c r="G823" s="406"/>
      <c r="H823" s="406"/>
      <c r="I823" s="406"/>
      <c r="J823" s="406"/>
      <c r="K823" s="406"/>
      <c r="L823" s="406"/>
      <c r="M823" s="406"/>
      <c r="N823" s="406"/>
      <c r="O823" s="406"/>
      <c r="P823" s="406"/>
      <c r="Q823" s="406"/>
      <c r="R823" s="406"/>
      <c r="S823" s="406"/>
      <c r="T823" s="406"/>
      <c r="U823" s="406"/>
      <c r="V823" s="406"/>
      <c r="W823" s="406"/>
      <c r="X823" s="406"/>
      <c r="Y823" s="406"/>
      <c r="Z823" s="406"/>
    </row>
    <row r="824" spans="1:26" ht="19.5" customHeight="1">
      <c r="A824" s="406"/>
      <c r="B824" s="406"/>
      <c r="C824" s="452"/>
      <c r="D824" s="406"/>
      <c r="E824" s="406"/>
      <c r="F824" s="406"/>
      <c r="G824" s="406"/>
      <c r="H824" s="406"/>
      <c r="I824" s="406"/>
      <c r="J824" s="406"/>
      <c r="K824" s="406"/>
      <c r="L824" s="406"/>
      <c r="M824" s="406"/>
      <c r="N824" s="406"/>
      <c r="O824" s="406"/>
      <c r="P824" s="406"/>
      <c r="Q824" s="406"/>
      <c r="R824" s="406"/>
      <c r="S824" s="406"/>
      <c r="T824" s="406"/>
      <c r="U824" s="406"/>
      <c r="V824" s="406"/>
      <c r="W824" s="406"/>
      <c r="X824" s="406"/>
      <c r="Y824" s="406"/>
      <c r="Z824" s="406"/>
    </row>
    <row r="825" spans="1:26" ht="19.5" customHeight="1">
      <c r="A825" s="406"/>
      <c r="B825" s="406"/>
      <c r="C825" s="452"/>
      <c r="D825" s="406"/>
      <c r="E825" s="406"/>
      <c r="F825" s="406"/>
      <c r="G825" s="406"/>
      <c r="H825" s="406"/>
      <c r="I825" s="406"/>
      <c r="J825" s="406"/>
      <c r="K825" s="406"/>
      <c r="L825" s="406"/>
      <c r="M825" s="406"/>
      <c r="N825" s="406"/>
      <c r="O825" s="406"/>
      <c r="P825" s="406"/>
      <c r="Q825" s="406"/>
      <c r="R825" s="406"/>
      <c r="S825" s="406"/>
      <c r="T825" s="406"/>
      <c r="U825" s="406"/>
      <c r="V825" s="406"/>
      <c r="W825" s="406"/>
      <c r="X825" s="406"/>
      <c r="Y825" s="406"/>
      <c r="Z825" s="406"/>
    </row>
    <row r="826" spans="1:26" ht="19.5" customHeight="1">
      <c r="A826" s="406"/>
      <c r="B826" s="406"/>
      <c r="C826" s="452"/>
      <c r="D826" s="406"/>
      <c r="E826" s="406"/>
      <c r="F826" s="406"/>
      <c r="G826" s="406"/>
      <c r="H826" s="406"/>
      <c r="I826" s="406"/>
      <c r="J826" s="406"/>
      <c r="K826" s="406"/>
      <c r="L826" s="406"/>
      <c r="M826" s="406"/>
      <c r="N826" s="406"/>
      <c r="O826" s="406"/>
      <c r="P826" s="406"/>
      <c r="Q826" s="406"/>
      <c r="R826" s="406"/>
      <c r="S826" s="406"/>
      <c r="T826" s="406"/>
      <c r="U826" s="406"/>
      <c r="V826" s="406"/>
      <c r="W826" s="406"/>
      <c r="X826" s="406"/>
      <c r="Y826" s="406"/>
      <c r="Z826" s="406"/>
    </row>
    <row r="827" spans="1:26" ht="19.5" customHeight="1">
      <c r="A827" s="406"/>
      <c r="B827" s="406"/>
      <c r="C827" s="452"/>
      <c r="D827" s="406"/>
      <c r="E827" s="406"/>
      <c r="F827" s="406"/>
      <c r="G827" s="406"/>
      <c r="H827" s="406"/>
      <c r="I827" s="406"/>
      <c r="J827" s="406"/>
      <c r="K827" s="406"/>
      <c r="L827" s="406"/>
      <c r="M827" s="406"/>
      <c r="N827" s="406"/>
      <c r="O827" s="406"/>
      <c r="P827" s="406"/>
      <c r="Q827" s="406"/>
      <c r="R827" s="406"/>
      <c r="S827" s="406"/>
      <c r="T827" s="406"/>
      <c r="U827" s="406"/>
      <c r="V827" s="406"/>
      <c r="W827" s="406"/>
      <c r="X827" s="406"/>
      <c r="Y827" s="406"/>
      <c r="Z827" s="406"/>
    </row>
    <row r="828" spans="1:26" ht="19.5" customHeight="1">
      <c r="A828" s="406"/>
      <c r="B828" s="406"/>
      <c r="C828" s="452"/>
      <c r="D828" s="406"/>
      <c r="E828" s="406"/>
      <c r="F828" s="406"/>
      <c r="G828" s="406"/>
      <c r="H828" s="406"/>
      <c r="I828" s="406"/>
      <c r="J828" s="406"/>
      <c r="K828" s="406"/>
      <c r="L828" s="406"/>
      <c r="M828" s="406"/>
      <c r="N828" s="406"/>
      <c r="O828" s="406"/>
      <c r="P828" s="406"/>
      <c r="Q828" s="406"/>
      <c r="R828" s="406"/>
      <c r="S828" s="406"/>
      <c r="T828" s="406"/>
      <c r="U828" s="406"/>
      <c r="V828" s="406"/>
      <c r="W828" s="406"/>
      <c r="X828" s="406"/>
      <c r="Y828" s="406"/>
      <c r="Z828" s="406"/>
    </row>
    <row r="829" spans="1:26" ht="19.5" customHeight="1">
      <c r="A829" s="406"/>
      <c r="B829" s="406"/>
      <c r="C829" s="452"/>
      <c r="D829" s="406"/>
      <c r="E829" s="406"/>
      <c r="F829" s="406"/>
      <c r="G829" s="406"/>
      <c r="H829" s="406"/>
      <c r="I829" s="406"/>
      <c r="J829" s="406"/>
      <c r="K829" s="406"/>
      <c r="L829" s="406"/>
      <c r="M829" s="406"/>
      <c r="N829" s="406"/>
      <c r="O829" s="406"/>
      <c r="P829" s="406"/>
      <c r="Q829" s="406"/>
      <c r="R829" s="406"/>
      <c r="S829" s="406"/>
      <c r="T829" s="406"/>
      <c r="U829" s="406"/>
      <c r="V829" s="406"/>
      <c r="W829" s="406"/>
      <c r="X829" s="406"/>
      <c r="Y829" s="406"/>
      <c r="Z829" s="406"/>
    </row>
    <row r="830" spans="1:26" ht="19.5" customHeight="1">
      <c r="A830" s="406"/>
      <c r="B830" s="406"/>
      <c r="C830" s="452"/>
      <c r="D830" s="406"/>
      <c r="E830" s="406"/>
      <c r="F830" s="406"/>
      <c r="G830" s="406"/>
      <c r="H830" s="406"/>
      <c r="I830" s="406"/>
      <c r="J830" s="406"/>
      <c r="K830" s="406"/>
      <c r="L830" s="406"/>
      <c r="M830" s="406"/>
      <c r="N830" s="406"/>
      <c r="O830" s="406"/>
      <c r="P830" s="406"/>
      <c r="Q830" s="406"/>
      <c r="R830" s="406"/>
      <c r="S830" s="406"/>
      <c r="T830" s="406"/>
      <c r="U830" s="406"/>
      <c r="V830" s="406"/>
      <c r="W830" s="406"/>
      <c r="X830" s="406"/>
      <c r="Y830" s="406"/>
      <c r="Z830" s="406"/>
    </row>
    <row r="831" spans="1:26" ht="19.5" customHeight="1">
      <c r="A831" s="406"/>
      <c r="B831" s="406"/>
      <c r="C831" s="452"/>
      <c r="D831" s="406"/>
      <c r="E831" s="406"/>
      <c r="F831" s="406"/>
      <c r="G831" s="406"/>
      <c r="H831" s="406"/>
      <c r="I831" s="406"/>
      <c r="J831" s="406"/>
      <c r="K831" s="406"/>
      <c r="L831" s="406"/>
      <c r="M831" s="406"/>
      <c r="N831" s="406"/>
      <c r="O831" s="406"/>
      <c r="P831" s="406"/>
      <c r="Q831" s="406"/>
      <c r="R831" s="406"/>
      <c r="S831" s="406"/>
      <c r="T831" s="406"/>
      <c r="U831" s="406"/>
      <c r="V831" s="406"/>
      <c r="W831" s="406"/>
      <c r="X831" s="406"/>
      <c r="Y831" s="406"/>
      <c r="Z831" s="406"/>
    </row>
    <row r="832" spans="1:26" ht="19.5" customHeight="1">
      <c r="A832" s="406"/>
      <c r="B832" s="406"/>
      <c r="C832" s="452"/>
      <c r="D832" s="406"/>
      <c r="E832" s="406"/>
      <c r="F832" s="406"/>
      <c r="G832" s="406"/>
      <c r="H832" s="406"/>
      <c r="I832" s="406"/>
      <c r="J832" s="406"/>
      <c r="K832" s="406"/>
      <c r="L832" s="406"/>
      <c r="M832" s="406"/>
      <c r="N832" s="406"/>
      <c r="O832" s="406"/>
      <c r="P832" s="406"/>
      <c r="Q832" s="406"/>
      <c r="R832" s="406"/>
      <c r="S832" s="406"/>
      <c r="T832" s="406"/>
      <c r="U832" s="406"/>
      <c r="V832" s="406"/>
      <c r="W832" s="406"/>
      <c r="X832" s="406"/>
      <c r="Y832" s="406"/>
      <c r="Z832" s="406"/>
    </row>
    <row r="833" spans="1:26" ht="19.5" customHeight="1">
      <c r="A833" s="406"/>
      <c r="B833" s="406"/>
      <c r="C833" s="452"/>
      <c r="D833" s="406"/>
      <c r="E833" s="406"/>
      <c r="F833" s="406"/>
      <c r="G833" s="406"/>
      <c r="H833" s="406"/>
      <c r="I833" s="406"/>
      <c r="J833" s="406"/>
      <c r="K833" s="406"/>
      <c r="L833" s="406"/>
      <c r="M833" s="406"/>
      <c r="N833" s="406"/>
      <c r="O833" s="406"/>
      <c r="P833" s="406"/>
      <c r="Q833" s="406"/>
      <c r="R833" s="406"/>
      <c r="S833" s="406"/>
      <c r="T833" s="406"/>
      <c r="U833" s="406"/>
      <c r="V833" s="406"/>
      <c r="W833" s="406"/>
      <c r="X833" s="406"/>
      <c r="Y833" s="406"/>
      <c r="Z833" s="406"/>
    </row>
    <row r="834" spans="1:26" ht="19.5" customHeight="1">
      <c r="A834" s="406"/>
      <c r="B834" s="406"/>
      <c r="C834" s="452"/>
      <c r="D834" s="406"/>
      <c r="E834" s="406"/>
      <c r="F834" s="406"/>
      <c r="G834" s="406"/>
      <c r="H834" s="406"/>
      <c r="I834" s="406"/>
      <c r="J834" s="406"/>
      <c r="K834" s="406"/>
      <c r="L834" s="406"/>
      <c r="M834" s="406"/>
      <c r="N834" s="406"/>
      <c r="O834" s="406"/>
      <c r="P834" s="406"/>
      <c r="Q834" s="406"/>
      <c r="R834" s="406"/>
      <c r="S834" s="406"/>
      <c r="T834" s="406"/>
      <c r="U834" s="406"/>
      <c r="V834" s="406"/>
      <c r="W834" s="406"/>
      <c r="X834" s="406"/>
      <c r="Y834" s="406"/>
      <c r="Z834" s="406"/>
    </row>
    <row r="835" spans="1:26" ht="19.5" customHeight="1">
      <c r="A835" s="406"/>
      <c r="B835" s="406"/>
      <c r="C835" s="452"/>
      <c r="D835" s="406"/>
      <c r="E835" s="406"/>
      <c r="F835" s="406"/>
      <c r="G835" s="406"/>
      <c r="H835" s="406"/>
      <c r="I835" s="406"/>
      <c r="J835" s="406"/>
      <c r="K835" s="406"/>
      <c r="L835" s="406"/>
      <c r="M835" s="406"/>
      <c r="N835" s="406"/>
      <c r="O835" s="406"/>
      <c r="P835" s="406"/>
      <c r="Q835" s="406"/>
      <c r="R835" s="406"/>
      <c r="S835" s="406"/>
      <c r="T835" s="406"/>
      <c r="U835" s="406"/>
      <c r="V835" s="406"/>
      <c r="W835" s="406"/>
      <c r="X835" s="406"/>
      <c r="Y835" s="406"/>
      <c r="Z835" s="406"/>
    </row>
    <row r="836" spans="1:26" ht="19.5" customHeight="1">
      <c r="A836" s="406"/>
      <c r="B836" s="406"/>
      <c r="C836" s="452"/>
      <c r="D836" s="406"/>
      <c r="E836" s="406"/>
      <c r="F836" s="406"/>
      <c r="G836" s="406"/>
      <c r="H836" s="406"/>
      <c r="I836" s="406"/>
      <c r="J836" s="406"/>
      <c r="K836" s="406"/>
      <c r="L836" s="406"/>
      <c r="M836" s="406"/>
      <c r="N836" s="406"/>
      <c r="O836" s="406"/>
      <c r="P836" s="406"/>
      <c r="Q836" s="406"/>
      <c r="R836" s="406"/>
      <c r="S836" s="406"/>
      <c r="T836" s="406"/>
      <c r="U836" s="406"/>
      <c r="V836" s="406"/>
      <c r="W836" s="406"/>
      <c r="X836" s="406"/>
      <c r="Y836" s="406"/>
      <c r="Z836" s="406"/>
    </row>
    <row r="837" spans="1:26" ht="19.5" customHeight="1">
      <c r="A837" s="406"/>
      <c r="B837" s="406"/>
      <c r="C837" s="452"/>
      <c r="D837" s="406"/>
      <c r="E837" s="406"/>
      <c r="F837" s="406"/>
      <c r="G837" s="406"/>
      <c r="H837" s="406"/>
      <c r="I837" s="406"/>
      <c r="J837" s="406"/>
      <c r="K837" s="406"/>
      <c r="L837" s="406"/>
      <c r="M837" s="406"/>
      <c r="N837" s="406"/>
      <c r="O837" s="406"/>
      <c r="P837" s="406"/>
      <c r="Q837" s="406"/>
      <c r="R837" s="406"/>
      <c r="S837" s="406"/>
      <c r="T837" s="406"/>
      <c r="U837" s="406"/>
      <c r="V837" s="406"/>
      <c r="W837" s="406"/>
      <c r="X837" s="406"/>
      <c r="Y837" s="406"/>
      <c r="Z837" s="406"/>
    </row>
    <row r="838" spans="1:26" ht="19.5" customHeight="1">
      <c r="A838" s="406"/>
      <c r="B838" s="406"/>
      <c r="C838" s="452"/>
      <c r="D838" s="406"/>
      <c r="E838" s="406"/>
      <c r="F838" s="406"/>
      <c r="G838" s="406"/>
      <c r="H838" s="406"/>
      <c r="I838" s="406"/>
      <c r="J838" s="406"/>
      <c r="K838" s="406"/>
      <c r="L838" s="406"/>
      <c r="M838" s="406"/>
      <c r="N838" s="406"/>
      <c r="O838" s="406"/>
      <c r="P838" s="406"/>
      <c r="Q838" s="406"/>
      <c r="R838" s="406"/>
      <c r="S838" s="406"/>
      <c r="T838" s="406"/>
      <c r="U838" s="406"/>
      <c r="V838" s="406"/>
      <c r="W838" s="406"/>
      <c r="X838" s="406"/>
      <c r="Y838" s="406"/>
      <c r="Z838" s="406"/>
    </row>
    <row r="839" spans="1:26" ht="19.5" customHeight="1">
      <c r="A839" s="406"/>
      <c r="B839" s="406"/>
      <c r="C839" s="452"/>
      <c r="D839" s="406"/>
      <c r="E839" s="406"/>
      <c r="F839" s="406"/>
      <c r="G839" s="406"/>
      <c r="H839" s="406"/>
      <c r="I839" s="406"/>
      <c r="J839" s="406"/>
      <c r="K839" s="406"/>
      <c r="L839" s="406"/>
      <c r="M839" s="406"/>
      <c r="N839" s="406"/>
      <c r="O839" s="406"/>
      <c r="P839" s="406"/>
      <c r="Q839" s="406"/>
      <c r="R839" s="406"/>
      <c r="S839" s="406"/>
      <c r="T839" s="406"/>
      <c r="U839" s="406"/>
      <c r="V839" s="406"/>
      <c r="W839" s="406"/>
      <c r="X839" s="406"/>
      <c r="Y839" s="406"/>
      <c r="Z839" s="406"/>
    </row>
    <row r="840" spans="1:26" ht="19.5" customHeight="1">
      <c r="A840" s="406"/>
      <c r="B840" s="406"/>
      <c r="C840" s="452"/>
      <c r="D840" s="406"/>
      <c r="E840" s="406"/>
      <c r="F840" s="406"/>
      <c r="G840" s="406"/>
      <c r="H840" s="406"/>
      <c r="I840" s="406"/>
      <c r="J840" s="406"/>
      <c r="K840" s="406"/>
      <c r="L840" s="406"/>
      <c r="M840" s="406"/>
      <c r="N840" s="406"/>
      <c r="O840" s="406"/>
      <c r="P840" s="406"/>
      <c r="Q840" s="406"/>
      <c r="R840" s="406"/>
      <c r="S840" s="406"/>
      <c r="T840" s="406"/>
      <c r="U840" s="406"/>
      <c r="V840" s="406"/>
      <c r="W840" s="406"/>
      <c r="X840" s="406"/>
      <c r="Y840" s="406"/>
      <c r="Z840" s="406"/>
    </row>
    <row r="841" spans="1:26" ht="19.5" customHeight="1">
      <c r="A841" s="406"/>
      <c r="B841" s="406"/>
      <c r="C841" s="452"/>
      <c r="D841" s="406"/>
      <c r="E841" s="406"/>
      <c r="F841" s="406"/>
      <c r="G841" s="406"/>
      <c r="H841" s="406"/>
      <c r="I841" s="406"/>
      <c r="J841" s="406"/>
      <c r="K841" s="406"/>
      <c r="L841" s="406"/>
      <c r="M841" s="406"/>
      <c r="N841" s="406"/>
      <c r="O841" s="406"/>
      <c r="P841" s="406"/>
      <c r="Q841" s="406"/>
      <c r="R841" s="406"/>
      <c r="S841" s="406"/>
      <c r="T841" s="406"/>
      <c r="U841" s="406"/>
      <c r="V841" s="406"/>
      <c r="W841" s="406"/>
      <c r="X841" s="406"/>
      <c r="Y841" s="406"/>
      <c r="Z841" s="406"/>
    </row>
    <row r="842" spans="1:26" ht="19.5" customHeight="1">
      <c r="A842" s="406"/>
      <c r="B842" s="406"/>
      <c r="C842" s="452"/>
      <c r="D842" s="406"/>
      <c r="E842" s="406"/>
      <c r="F842" s="406"/>
      <c r="G842" s="406"/>
      <c r="H842" s="406"/>
      <c r="I842" s="406"/>
      <c r="J842" s="406"/>
      <c r="K842" s="406"/>
      <c r="L842" s="406"/>
      <c r="M842" s="406"/>
      <c r="N842" s="406"/>
      <c r="O842" s="406"/>
      <c r="P842" s="406"/>
      <c r="Q842" s="406"/>
      <c r="R842" s="406"/>
      <c r="S842" s="406"/>
      <c r="T842" s="406"/>
      <c r="U842" s="406"/>
      <c r="V842" s="406"/>
      <c r="W842" s="406"/>
      <c r="X842" s="406"/>
      <c r="Y842" s="406"/>
      <c r="Z842" s="406"/>
    </row>
    <row r="843" spans="1:26" ht="19.5" customHeight="1">
      <c r="A843" s="406"/>
      <c r="B843" s="406"/>
      <c r="C843" s="452"/>
      <c r="D843" s="406"/>
      <c r="E843" s="406"/>
      <c r="F843" s="406"/>
      <c r="G843" s="406"/>
      <c r="H843" s="406"/>
      <c r="I843" s="406"/>
      <c r="J843" s="406"/>
      <c r="K843" s="406"/>
      <c r="L843" s="406"/>
      <c r="M843" s="406"/>
      <c r="N843" s="406"/>
      <c r="O843" s="406"/>
      <c r="P843" s="406"/>
      <c r="Q843" s="406"/>
      <c r="R843" s="406"/>
      <c r="S843" s="406"/>
      <c r="T843" s="406"/>
      <c r="U843" s="406"/>
      <c r="V843" s="406"/>
      <c r="W843" s="406"/>
      <c r="X843" s="406"/>
      <c r="Y843" s="406"/>
      <c r="Z843" s="406"/>
    </row>
    <row r="844" spans="1:26" ht="19.5" customHeight="1">
      <c r="A844" s="406"/>
      <c r="B844" s="406"/>
      <c r="C844" s="452"/>
      <c r="D844" s="406"/>
      <c r="E844" s="406"/>
      <c r="F844" s="406"/>
      <c r="G844" s="406"/>
      <c r="H844" s="406"/>
      <c r="I844" s="406"/>
      <c r="J844" s="406"/>
      <c r="K844" s="406"/>
      <c r="L844" s="406"/>
      <c r="M844" s="406"/>
      <c r="N844" s="406"/>
      <c r="O844" s="406"/>
      <c r="P844" s="406"/>
      <c r="Q844" s="406"/>
      <c r="R844" s="406"/>
      <c r="S844" s="406"/>
      <c r="T844" s="406"/>
      <c r="U844" s="406"/>
      <c r="V844" s="406"/>
      <c r="W844" s="406"/>
      <c r="X844" s="406"/>
      <c r="Y844" s="406"/>
      <c r="Z844" s="406"/>
    </row>
    <row r="845" spans="1:26" ht="19.5" customHeight="1">
      <c r="A845" s="406"/>
      <c r="B845" s="406"/>
      <c r="C845" s="452"/>
      <c r="D845" s="406"/>
      <c r="E845" s="406"/>
      <c r="F845" s="406"/>
      <c r="G845" s="406"/>
      <c r="H845" s="406"/>
      <c r="I845" s="406"/>
      <c r="J845" s="406"/>
      <c r="K845" s="406"/>
      <c r="L845" s="406"/>
      <c r="M845" s="406"/>
      <c r="N845" s="406"/>
      <c r="O845" s="406"/>
      <c r="P845" s="406"/>
      <c r="Q845" s="406"/>
      <c r="R845" s="406"/>
      <c r="S845" s="406"/>
      <c r="T845" s="406"/>
      <c r="U845" s="406"/>
      <c r="V845" s="406"/>
      <c r="W845" s="406"/>
      <c r="X845" s="406"/>
      <c r="Y845" s="406"/>
      <c r="Z845" s="406"/>
    </row>
    <row r="846" spans="1:26" ht="19.5" customHeight="1">
      <c r="A846" s="406"/>
      <c r="B846" s="406"/>
      <c r="C846" s="452"/>
      <c r="D846" s="406"/>
      <c r="E846" s="406"/>
      <c r="F846" s="406"/>
      <c r="G846" s="406"/>
      <c r="H846" s="406"/>
      <c r="I846" s="406"/>
      <c r="J846" s="406"/>
      <c r="K846" s="406"/>
      <c r="L846" s="406"/>
      <c r="M846" s="406"/>
      <c r="N846" s="406"/>
      <c r="O846" s="406"/>
      <c r="P846" s="406"/>
      <c r="Q846" s="406"/>
      <c r="R846" s="406"/>
      <c r="S846" s="406"/>
      <c r="T846" s="406"/>
      <c r="U846" s="406"/>
      <c r="V846" s="406"/>
      <c r="W846" s="406"/>
      <c r="X846" s="406"/>
      <c r="Y846" s="406"/>
      <c r="Z846" s="406"/>
    </row>
    <row r="847" spans="1:26" ht="19.5" customHeight="1">
      <c r="A847" s="406"/>
      <c r="B847" s="406"/>
      <c r="C847" s="452"/>
      <c r="D847" s="406"/>
      <c r="E847" s="406"/>
      <c r="F847" s="406"/>
      <c r="G847" s="406"/>
      <c r="H847" s="406"/>
      <c r="I847" s="406"/>
      <c r="J847" s="406"/>
      <c r="K847" s="406"/>
      <c r="L847" s="406"/>
      <c r="M847" s="406"/>
      <c r="N847" s="406"/>
      <c r="O847" s="406"/>
      <c r="P847" s="406"/>
      <c r="Q847" s="406"/>
      <c r="R847" s="406"/>
      <c r="S847" s="406"/>
      <c r="T847" s="406"/>
      <c r="U847" s="406"/>
      <c r="V847" s="406"/>
      <c r="W847" s="406"/>
      <c r="X847" s="406"/>
      <c r="Y847" s="406"/>
      <c r="Z847" s="406"/>
    </row>
    <row r="848" spans="1:26" ht="19.5" customHeight="1">
      <c r="A848" s="406"/>
      <c r="B848" s="406"/>
      <c r="C848" s="452"/>
      <c r="D848" s="406"/>
      <c r="E848" s="406"/>
      <c r="F848" s="406"/>
      <c r="G848" s="406"/>
      <c r="H848" s="406"/>
      <c r="I848" s="406"/>
      <c r="J848" s="406"/>
      <c r="K848" s="406"/>
      <c r="L848" s="406"/>
      <c r="M848" s="406"/>
      <c r="N848" s="406"/>
      <c r="O848" s="406"/>
      <c r="P848" s="406"/>
      <c r="Q848" s="406"/>
      <c r="R848" s="406"/>
      <c r="S848" s="406"/>
      <c r="T848" s="406"/>
      <c r="U848" s="406"/>
      <c r="V848" s="406"/>
      <c r="W848" s="406"/>
      <c r="X848" s="406"/>
      <c r="Y848" s="406"/>
      <c r="Z848" s="406"/>
    </row>
    <row r="849" spans="1:26" ht="19.5" customHeight="1">
      <c r="A849" s="406"/>
      <c r="B849" s="406"/>
      <c r="C849" s="452"/>
      <c r="D849" s="406"/>
      <c r="E849" s="406"/>
      <c r="F849" s="406"/>
      <c r="G849" s="406"/>
      <c r="H849" s="406"/>
      <c r="I849" s="406"/>
      <c r="J849" s="406"/>
      <c r="K849" s="406"/>
      <c r="L849" s="406"/>
      <c r="M849" s="406"/>
      <c r="N849" s="406"/>
      <c r="O849" s="406"/>
      <c r="P849" s="406"/>
      <c r="Q849" s="406"/>
      <c r="R849" s="406"/>
      <c r="S849" s="406"/>
      <c r="T849" s="406"/>
      <c r="U849" s="406"/>
      <c r="V849" s="406"/>
      <c r="W849" s="406"/>
      <c r="X849" s="406"/>
      <c r="Y849" s="406"/>
      <c r="Z849" s="406"/>
    </row>
    <row r="850" spans="1:26" ht="19.5" customHeight="1">
      <c r="A850" s="406"/>
      <c r="B850" s="406"/>
      <c r="C850" s="452"/>
      <c r="D850" s="406"/>
      <c r="E850" s="406"/>
      <c r="F850" s="406"/>
      <c r="G850" s="406"/>
      <c r="H850" s="406"/>
      <c r="I850" s="406"/>
      <c r="J850" s="406"/>
      <c r="K850" s="406"/>
      <c r="L850" s="406"/>
      <c r="M850" s="406"/>
      <c r="N850" s="406"/>
      <c r="O850" s="406"/>
      <c r="P850" s="406"/>
      <c r="Q850" s="406"/>
      <c r="R850" s="406"/>
      <c r="S850" s="406"/>
      <c r="T850" s="406"/>
      <c r="U850" s="406"/>
      <c r="V850" s="406"/>
      <c r="W850" s="406"/>
      <c r="X850" s="406"/>
      <c r="Y850" s="406"/>
      <c r="Z850" s="406"/>
    </row>
    <row r="851" spans="1:26" ht="19.5" customHeight="1">
      <c r="A851" s="406"/>
      <c r="B851" s="406"/>
      <c r="C851" s="452"/>
      <c r="D851" s="406"/>
      <c r="E851" s="406"/>
      <c r="F851" s="406"/>
      <c r="G851" s="406"/>
      <c r="H851" s="406"/>
      <c r="I851" s="406"/>
      <c r="J851" s="406"/>
      <c r="K851" s="406"/>
      <c r="L851" s="406"/>
      <c r="M851" s="406"/>
      <c r="N851" s="406"/>
      <c r="O851" s="406"/>
      <c r="P851" s="406"/>
      <c r="Q851" s="406"/>
      <c r="R851" s="406"/>
      <c r="S851" s="406"/>
      <c r="T851" s="406"/>
      <c r="U851" s="406"/>
      <c r="V851" s="406"/>
      <c r="W851" s="406"/>
      <c r="X851" s="406"/>
      <c r="Y851" s="406"/>
      <c r="Z851" s="406"/>
    </row>
    <row r="852" spans="1:26" ht="19.5" customHeight="1">
      <c r="A852" s="406"/>
      <c r="B852" s="406"/>
      <c r="C852" s="452"/>
      <c r="D852" s="406"/>
      <c r="E852" s="406"/>
      <c r="F852" s="406"/>
      <c r="G852" s="406"/>
      <c r="H852" s="406"/>
      <c r="I852" s="406"/>
      <c r="J852" s="406"/>
      <c r="K852" s="406"/>
      <c r="L852" s="406"/>
      <c r="M852" s="406"/>
      <c r="N852" s="406"/>
      <c r="O852" s="406"/>
      <c r="P852" s="406"/>
      <c r="Q852" s="406"/>
      <c r="R852" s="406"/>
      <c r="S852" s="406"/>
      <c r="T852" s="406"/>
      <c r="U852" s="406"/>
      <c r="V852" s="406"/>
      <c r="W852" s="406"/>
      <c r="X852" s="406"/>
      <c r="Y852" s="406"/>
      <c r="Z852" s="406"/>
    </row>
    <row r="853" spans="1:26" ht="19.5" customHeight="1">
      <c r="A853" s="406"/>
      <c r="B853" s="406"/>
      <c r="C853" s="452"/>
      <c r="D853" s="406"/>
      <c r="E853" s="406"/>
      <c r="F853" s="406"/>
      <c r="G853" s="406"/>
      <c r="H853" s="406"/>
      <c r="I853" s="406"/>
      <c r="J853" s="406"/>
      <c r="K853" s="406"/>
      <c r="L853" s="406"/>
      <c r="M853" s="406"/>
      <c r="N853" s="406"/>
      <c r="O853" s="406"/>
      <c r="P853" s="406"/>
      <c r="Q853" s="406"/>
      <c r="R853" s="406"/>
      <c r="S853" s="406"/>
      <c r="T853" s="406"/>
      <c r="U853" s="406"/>
      <c r="V853" s="406"/>
      <c r="W853" s="406"/>
      <c r="X853" s="406"/>
      <c r="Y853" s="406"/>
      <c r="Z853" s="406"/>
    </row>
    <row r="854" spans="1:26" ht="19.5" customHeight="1">
      <c r="A854" s="406"/>
      <c r="B854" s="406"/>
      <c r="C854" s="452"/>
      <c r="D854" s="406"/>
      <c r="E854" s="406"/>
      <c r="F854" s="406"/>
      <c r="G854" s="406"/>
      <c r="H854" s="406"/>
      <c r="I854" s="406"/>
      <c r="J854" s="406"/>
      <c r="K854" s="406"/>
      <c r="L854" s="406"/>
      <c r="M854" s="406"/>
      <c r="N854" s="406"/>
      <c r="O854" s="406"/>
      <c r="P854" s="406"/>
      <c r="Q854" s="406"/>
      <c r="R854" s="406"/>
      <c r="S854" s="406"/>
      <c r="T854" s="406"/>
      <c r="U854" s="406"/>
      <c r="V854" s="406"/>
      <c r="W854" s="406"/>
      <c r="X854" s="406"/>
      <c r="Y854" s="406"/>
      <c r="Z854" s="406"/>
    </row>
    <row r="855" spans="1:26" ht="19.5" customHeight="1">
      <c r="A855" s="406"/>
      <c r="B855" s="406"/>
      <c r="C855" s="452"/>
      <c r="D855" s="406"/>
      <c r="E855" s="406"/>
      <c r="F855" s="406"/>
      <c r="G855" s="406"/>
      <c r="H855" s="406"/>
      <c r="I855" s="406"/>
      <c r="J855" s="406"/>
      <c r="K855" s="406"/>
      <c r="L855" s="406"/>
      <c r="M855" s="406"/>
      <c r="N855" s="406"/>
      <c r="O855" s="406"/>
      <c r="P855" s="406"/>
      <c r="Q855" s="406"/>
      <c r="R855" s="406"/>
      <c r="S855" s="406"/>
      <c r="T855" s="406"/>
      <c r="U855" s="406"/>
      <c r="V855" s="406"/>
      <c r="W855" s="406"/>
      <c r="X855" s="406"/>
      <c r="Y855" s="406"/>
      <c r="Z855" s="406"/>
    </row>
    <row r="856" spans="1:26" ht="19.5" customHeight="1">
      <c r="A856" s="406"/>
      <c r="B856" s="406"/>
      <c r="C856" s="452"/>
      <c r="D856" s="406"/>
      <c r="E856" s="406"/>
      <c r="F856" s="406"/>
      <c r="G856" s="406"/>
      <c r="H856" s="406"/>
      <c r="I856" s="406"/>
      <c r="J856" s="406"/>
      <c r="K856" s="406"/>
      <c r="L856" s="406"/>
      <c r="M856" s="406"/>
      <c r="N856" s="406"/>
      <c r="O856" s="406"/>
      <c r="P856" s="406"/>
      <c r="Q856" s="406"/>
      <c r="R856" s="406"/>
      <c r="S856" s="406"/>
      <c r="T856" s="406"/>
      <c r="U856" s="406"/>
      <c r="V856" s="406"/>
      <c r="W856" s="406"/>
      <c r="X856" s="406"/>
      <c r="Y856" s="406"/>
      <c r="Z856" s="406"/>
    </row>
    <row r="857" spans="1:26" ht="19.5" customHeight="1">
      <c r="A857" s="406"/>
      <c r="B857" s="406"/>
      <c r="C857" s="452"/>
      <c r="D857" s="406"/>
      <c r="E857" s="406"/>
      <c r="F857" s="406"/>
      <c r="G857" s="406"/>
      <c r="H857" s="406"/>
      <c r="I857" s="406"/>
      <c r="J857" s="406"/>
      <c r="K857" s="406"/>
      <c r="L857" s="406"/>
      <c r="M857" s="406"/>
      <c r="N857" s="406"/>
      <c r="O857" s="406"/>
      <c r="P857" s="406"/>
      <c r="Q857" s="406"/>
      <c r="R857" s="406"/>
      <c r="S857" s="406"/>
      <c r="T857" s="406"/>
      <c r="U857" s="406"/>
      <c r="V857" s="406"/>
      <c r="W857" s="406"/>
      <c r="X857" s="406"/>
      <c r="Y857" s="406"/>
      <c r="Z857" s="406"/>
    </row>
    <row r="858" spans="1:26" ht="19.5" customHeight="1">
      <c r="A858" s="406"/>
      <c r="B858" s="406"/>
      <c r="C858" s="452"/>
      <c r="D858" s="406"/>
      <c r="E858" s="406"/>
      <c r="F858" s="406"/>
      <c r="G858" s="406"/>
      <c r="H858" s="406"/>
      <c r="I858" s="406"/>
      <c r="J858" s="406"/>
      <c r="K858" s="406"/>
      <c r="L858" s="406"/>
      <c r="M858" s="406"/>
      <c r="N858" s="406"/>
      <c r="O858" s="406"/>
      <c r="P858" s="406"/>
      <c r="Q858" s="406"/>
      <c r="R858" s="406"/>
      <c r="S858" s="406"/>
      <c r="T858" s="406"/>
      <c r="U858" s="406"/>
      <c r="V858" s="406"/>
      <c r="W858" s="406"/>
      <c r="X858" s="406"/>
      <c r="Y858" s="406"/>
      <c r="Z858" s="406"/>
    </row>
    <row r="859" spans="1:26" ht="19.5" customHeight="1">
      <c r="A859" s="406"/>
      <c r="B859" s="406"/>
      <c r="C859" s="452"/>
      <c r="D859" s="406"/>
      <c r="E859" s="406"/>
      <c r="F859" s="406"/>
      <c r="G859" s="406"/>
      <c r="H859" s="406"/>
      <c r="I859" s="406"/>
      <c r="J859" s="406"/>
      <c r="K859" s="406"/>
      <c r="L859" s="406"/>
      <c r="M859" s="406"/>
      <c r="N859" s="406"/>
      <c r="O859" s="406"/>
      <c r="P859" s="406"/>
      <c r="Q859" s="406"/>
      <c r="R859" s="406"/>
      <c r="S859" s="406"/>
      <c r="T859" s="406"/>
      <c r="U859" s="406"/>
      <c r="V859" s="406"/>
      <c r="W859" s="406"/>
      <c r="X859" s="406"/>
      <c r="Y859" s="406"/>
      <c r="Z859" s="406"/>
    </row>
    <row r="860" spans="1:26" ht="19.5" customHeight="1">
      <c r="A860" s="406"/>
      <c r="B860" s="406"/>
      <c r="C860" s="452"/>
      <c r="D860" s="406"/>
      <c r="E860" s="406"/>
      <c r="F860" s="406"/>
      <c r="G860" s="406"/>
      <c r="H860" s="406"/>
      <c r="I860" s="406"/>
      <c r="J860" s="406"/>
      <c r="K860" s="406"/>
      <c r="L860" s="406"/>
      <c r="M860" s="406"/>
      <c r="N860" s="406"/>
      <c r="O860" s="406"/>
      <c r="P860" s="406"/>
      <c r="Q860" s="406"/>
      <c r="R860" s="406"/>
      <c r="S860" s="406"/>
      <c r="T860" s="406"/>
      <c r="U860" s="406"/>
      <c r="V860" s="406"/>
      <c r="W860" s="406"/>
      <c r="X860" s="406"/>
      <c r="Y860" s="406"/>
      <c r="Z860" s="406"/>
    </row>
    <row r="861" spans="1:26" ht="19.5" customHeight="1">
      <c r="A861" s="406"/>
      <c r="B861" s="406"/>
      <c r="C861" s="452"/>
      <c r="D861" s="406"/>
      <c r="E861" s="406"/>
      <c r="F861" s="406"/>
      <c r="G861" s="406"/>
      <c r="H861" s="406"/>
      <c r="I861" s="406"/>
      <c r="J861" s="406"/>
      <c r="K861" s="406"/>
      <c r="L861" s="406"/>
      <c r="M861" s="406"/>
      <c r="N861" s="406"/>
      <c r="O861" s="406"/>
      <c r="P861" s="406"/>
      <c r="Q861" s="406"/>
      <c r="R861" s="406"/>
      <c r="S861" s="406"/>
      <c r="T861" s="406"/>
      <c r="U861" s="406"/>
      <c r="V861" s="406"/>
      <c r="W861" s="406"/>
      <c r="X861" s="406"/>
      <c r="Y861" s="406"/>
      <c r="Z861" s="406"/>
    </row>
    <row r="862" spans="1:26" ht="19.5" customHeight="1">
      <c r="A862" s="406"/>
      <c r="B862" s="406"/>
      <c r="C862" s="452"/>
      <c r="D862" s="406"/>
      <c r="E862" s="406"/>
      <c r="F862" s="406"/>
      <c r="G862" s="406"/>
      <c r="H862" s="406"/>
      <c r="I862" s="406"/>
      <c r="J862" s="406"/>
      <c r="K862" s="406"/>
      <c r="L862" s="406"/>
      <c r="M862" s="406"/>
      <c r="N862" s="406"/>
      <c r="O862" s="406"/>
      <c r="P862" s="406"/>
      <c r="Q862" s="406"/>
      <c r="R862" s="406"/>
      <c r="S862" s="406"/>
      <c r="T862" s="406"/>
      <c r="U862" s="406"/>
      <c r="V862" s="406"/>
      <c r="W862" s="406"/>
      <c r="X862" s="406"/>
      <c r="Y862" s="406"/>
      <c r="Z862" s="406"/>
    </row>
    <row r="863" spans="1:26" ht="19.5" customHeight="1">
      <c r="A863" s="406"/>
      <c r="B863" s="406"/>
      <c r="C863" s="452"/>
      <c r="D863" s="406"/>
      <c r="E863" s="406"/>
      <c r="F863" s="406"/>
      <c r="G863" s="406"/>
      <c r="H863" s="406"/>
      <c r="I863" s="406"/>
      <c r="J863" s="406"/>
      <c r="K863" s="406"/>
      <c r="L863" s="406"/>
      <c r="M863" s="406"/>
      <c r="N863" s="406"/>
      <c r="O863" s="406"/>
      <c r="P863" s="406"/>
      <c r="Q863" s="406"/>
      <c r="R863" s="406"/>
      <c r="S863" s="406"/>
      <c r="T863" s="406"/>
      <c r="U863" s="406"/>
      <c r="V863" s="406"/>
      <c r="W863" s="406"/>
      <c r="X863" s="406"/>
      <c r="Y863" s="406"/>
      <c r="Z863" s="406"/>
    </row>
    <row r="864" spans="1:26" ht="19.5" customHeight="1">
      <c r="A864" s="406"/>
      <c r="B864" s="406"/>
      <c r="C864" s="452"/>
      <c r="D864" s="406"/>
      <c r="E864" s="406"/>
      <c r="F864" s="406"/>
      <c r="G864" s="406"/>
      <c r="H864" s="406"/>
      <c r="I864" s="406"/>
      <c r="J864" s="406"/>
      <c r="K864" s="406"/>
      <c r="L864" s="406"/>
      <c r="M864" s="406"/>
      <c r="N864" s="406"/>
      <c r="O864" s="406"/>
      <c r="P864" s="406"/>
      <c r="Q864" s="406"/>
      <c r="R864" s="406"/>
      <c r="S864" s="406"/>
      <c r="T864" s="406"/>
      <c r="U864" s="406"/>
      <c r="V864" s="406"/>
      <c r="W864" s="406"/>
      <c r="X864" s="406"/>
      <c r="Y864" s="406"/>
      <c r="Z864" s="406"/>
    </row>
    <row r="865" spans="1:26" ht="19.5" customHeight="1">
      <c r="A865" s="406"/>
      <c r="B865" s="406"/>
      <c r="C865" s="452"/>
      <c r="D865" s="406"/>
      <c r="E865" s="406"/>
      <c r="F865" s="406"/>
      <c r="G865" s="406"/>
      <c r="H865" s="406"/>
      <c r="I865" s="406"/>
      <c r="J865" s="406"/>
      <c r="K865" s="406"/>
      <c r="L865" s="406"/>
      <c r="M865" s="406"/>
      <c r="N865" s="406"/>
      <c r="O865" s="406"/>
      <c r="P865" s="406"/>
      <c r="Q865" s="406"/>
      <c r="R865" s="406"/>
      <c r="S865" s="406"/>
      <c r="T865" s="406"/>
      <c r="U865" s="406"/>
      <c r="V865" s="406"/>
      <c r="W865" s="406"/>
      <c r="X865" s="406"/>
      <c r="Y865" s="406"/>
      <c r="Z865" s="406"/>
    </row>
    <row r="866" spans="1:26" ht="19.5" customHeight="1">
      <c r="A866" s="406"/>
      <c r="B866" s="406"/>
      <c r="C866" s="452"/>
      <c r="D866" s="406"/>
      <c r="E866" s="406"/>
      <c r="F866" s="406"/>
      <c r="G866" s="406"/>
      <c r="H866" s="406"/>
      <c r="I866" s="406"/>
      <c r="J866" s="406"/>
      <c r="K866" s="406"/>
      <c r="L866" s="406"/>
      <c r="M866" s="406"/>
      <c r="N866" s="406"/>
      <c r="O866" s="406"/>
      <c r="P866" s="406"/>
      <c r="Q866" s="406"/>
      <c r="R866" s="406"/>
      <c r="S866" s="406"/>
      <c r="T866" s="406"/>
      <c r="U866" s="406"/>
      <c r="V866" s="406"/>
      <c r="W866" s="406"/>
      <c r="X866" s="406"/>
      <c r="Y866" s="406"/>
      <c r="Z866" s="406"/>
    </row>
    <row r="867" spans="1:26" ht="19.5" customHeight="1">
      <c r="A867" s="406"/>
      <c r="B867" s="406"/>
      <c r="C867" s="452"/>
      <c r="D867" s="406"/>
      <c r="E867" s="406"/>
      <c r="F867" s="406"/>
      <c r="G867" s="406"/>
      <c r="H867" s="406"/>
      <c r="I867" s="406"/>
      <c r="J867" s="406"/>
      <c r="K867" s="406"/>
      <c r="L867" s="406"/>
      <c r="M867" s="406"/>
      <c r="N867" s="406"/>
      <c r="O867" s="406"/>
      <c r="P867" s="406"/>
      <c r="Q867" s="406"/>
      <c r="R867" s="406"/>
      <c r="S867" s="406"/>
      <c r="T867" s="406"/>
      <c r="U867" s="406"/>
      <c r="V867" s="406"/>
      <c r="W867" s="406"/>
      <c r="X867" s="406"/>
      <c r="Y867" s="406"/>
      <c r="Z867" s="406"/>
    </row>
    <row r="868" spans="1:26" ht="19.5" customHeight="1">
      <c r="A868" s="406"/>
      <c r="B868" s="406"/>
      <c r="C868" s="452"/>
      <c r="D868" s="406"/>
      <c r="E868" s="406"/>
      <c r="F868" s="406"/>
      <c r="G868" s="406"/>
      <c r="H868" s="406"/>
      <c r="I868" s="406"/>
      <c r="J868" s="406"/>
      <c r="K868" s="406"/>
      <c r="L868" s="406"/>
      <c r="M868" s="406"/>
      <c r="N868" s="406"/>
      <c r="O868" s="406"/>
      <c r="P868" s="406"/>
      <c r="Q868" s="406"/>
      <c r="R868" s="406"/>
      <c r="S868" s="406"/>
      <c r="T868" s="406"/>
      <c r="U868" s="406"/>
      <c r="V868" s="406"/>
      <c r="W868" s="406"/>
      <c r="X868" s="406"/>
      <c r="Y868" s="406"/>
      <c r="Z868" s="406"/>
    </row>
    <row r="869" spans="1:26" ht="19.5" customHeight="1">
      <c r="A869" s="406"/>
      <c r="B869" s="406"/>
      <c r="C869" s="452"/>
      <c r="D869" s="406"/>
      <c r="E869" s="406"/>
      <c r="F869" s="406"/>
      <c r="G869" s="406"/>
      <c r="H869" s="406"/>
      <c r="I869" s="406"/>
      <c r="J869" s="406"/>
      <c r="K869" s="406"/>
      <c r="L869" s="406"/>
      <c r="M869" s="406"/>
      <c r="N869" s="406"/>
      <c r="O869" s="406"/>
      <c r="P869" s="406"/>
      <c r="Q869" s="406"/>
      <c r="R869" s="406"/>
      <c r="S869" s="406"/>
      <c r="T869" s="406"/>
      <c r="U869" s="406"/>
      <c r="V869" s="406"/>
      <c r="W869" s="406"/>
      <c r="X869" s="406"/>
      <c r="Y869" s="406"/>
      <c r="Z869" s="406"/>
    </row>
    <row r="870" spans="1:26" ht="19.5" customHeight="1">
      <c r="A870" s="406"/>
      <c r="B870" s="406"/>
      <c r="C870" s="452"/>
      <c r="D870" s="406"/>
      <c r="E870" s="406"/>
      <c r="F870" s="406"/>
      <c r="G870" s="406"/>
      <c r="H870" s="406"/>
      <c r="I870" s="406"/>
      <c r="J870" s="406"/>
      <c r="K870" s="406"/>
      <c r="L870" s="406"/>
      <c r="M870" s="406"/>
      <c r="N870" s="406"/>
      <c r="O870" s="406"/>
      <c r="P870" s="406"/>
      <c r="Q870" s="406"/>
      <c r="R870" s="406"/>
      <c r="S870" s="406"/>
      <c r="T870" s="406"/>
      <c r="U870" s="406"/>
      <c r="V870" s="406"/>
      <c r="W870" s="406"/>
      <c r="X870" s="406"/>
      <c r="Y870" s="406"/>
      <c r="Z870" s="406"/>
    </row>
    <row r="871" spans="1:26" ht="19.5" customHeight="1">
      <c r="A871" s="406"/>
      <c r="B871" s="406"/>
      <c r="C871" s="452"/>
      <c r="D871" s="406"/>
      <c r="E871" s="406"/>
      <c r="F871" s="406"/>
      <c r="G871" s="406"/>
      <c r="H871" s="406"/>
      <c r="I871" s="406"/>
      <c r="J871" s="406"/>
      <c r="K871" s="406"/>
      <c r="L871" s="406"/>
      <c r="M871" s="406"/>
      <c r="N871" s="406"/>
      <c r="O871" s="406"/>
      <c r="P871" s="406"/>
      <c r="Q871" s="406"/>
      <c r="R871" s="406"/>
      <c r="S871" s="406"/>
      <c r="T871" s="406"/>
      <c r="U871" s="406"/>
      <c r="V871" s="406"/>
      <c r="W871" s="406"/>
      <c r="X871" s="406"/>
      <c r="Y871" s="406"/>
      <c r="Z871" s="406"/>
    </row>
    <row r="872" spans="1:26" ht="19.5" customHeight="1">
      <c r="A872" s="406"/>
      <c r="B872" s="406"/>
      <c r="C872" s="452"/>
      <c r="D872" s="406"/>
      <c r="E872" s="406"/>
      <c r="F872" s="406"/>
      <c r="G872" s="406"/>
      <c r="H872" s="406"/>
      <c r="I872" s="406"/>
      <c r="J872" s="406"/>
      <c r="K872" s="406"/>
      <c r="L872" s="406"/>
      <c r="M872" s="406"/>
      <c r="N872" s="406"/>
      <c r="O872" s="406"/>
      <c r="P872" s="406"/>
      <c r="Q872" s="406"/>
      <c r="R872" s="406"/>
      <c r="S872" s="406"/>
      <c r="T872" s="406"/>
      <c r="U872" s="406"/>
      <c r="V872" s="406"/>
      <c r="W872" s="406"/>
      <c r="X872" s="406"/>
      <c r="Y872" s="406"/>
      <c r="Z872" s="406"/>
    </row>
    <row r="873" spans="1:26" ht="19.5" customHeight="1">
      <c r="A873" s="406"/>
      <c r="B873" s="406"/>
      <c r="C873" s="452"/>
      <c r="D873" s="406"/>
      <c r="E873" s="406"/>
      <c r="F873" s="406"/>
      <c r="G873" s="406"/>
      <c r="H873" s="406"/>
      <c r="I873" s="406"/>
      <c r="J873" s="406"/>
      <c r="K873" s="406"/>
      <c r="L873" s="406"/>
      <c r="M873" s="406"/>
      <c r="N873" s="406"/>
      <c r="O873" s="406"/>
      <c r="P873" s="406"/>
      <c r="Q873" s="406"/>
      <c r="R873" s="406"/>
      <c r="S873" s="406"/>
      <c r="T873" s="406"/>
      <c r="U873" s="406"/>
      <c r="V873" s="406"/>
      <c r="W873" s="406"/>
      <c r="X873" s="406"/>
      <c r="Y873" s="406"/>
      <c r="Z873" s="406"/>
    </row>
    <row r="874" spans="1:26" ht="19.5" customHeight="1">
      <c r="A874" s="406"/>
      <c r="B874" s="406"/>
      <c r="C874" s="452"/>
      <c r="D874" s="406"/>
      <c r="E874" s="406"/>
      <c r="F874" s="406"/>
      <c r="G874" s="406"/>
      <c r="H874" s="406"/>
      <c r="I874" s="406"/>
      <c r="J874" s="406"/>
      <c r="K874" s="406"/>
      <c r="L874" s="406"/>
      <c r="M874" s="406"/>
      <c r="N874" s="406"/>
      <c r="O874" s="406"/>
      <c r="P874" s="406"/>
      <c r="Q874" s="406"/>
      <c r="R874" s="406"/>
      <c r="S874" s="406"/>
      <c r="T874" s="406"/>
      <c r="U874" s="406"/>
      <c r="V874" s="406"/>
      <c r="W874" s="406"/>
      <c r="X874" s="406"/>
      <c r="Y874" s="406"/>
      <c r="Z874" s="406"/>
    </row>
    <row r="875" spans="1:26" ht="19.5" customHeight="1">
      <c r="A875" s="406"/>
      <c r="B875" s="406"/>
      <c r="C875" s="452"/>
      <c r="D875" s="406"/>
      <c r="E875" s="406"/>
      <c r="F875" s="406"/>
      <c r="G875" s="406"/>
      <c r="H875" s="406"/>
      <c r="I875" s="406"/>
      <c r="J875" s="406"/>
      <c r="K875" s="406"/>
      <c r="L875" s="406"/>
      <c r="M875" s="406"/>
      <c r="N875" s="406"/>
      <c r="O875" s="406"/>
      <c r="P875" s="406"/>
      <c r="Q875" s="406"/>
      <c r="R875" s="406"/>
      <c r="S875" s="406"/>
      <c r="T875" s="406"/>
      <c r="U875" s="406"/>
      <c r="V875" s="406"/>
      <c r="W875" s="406"/>
      <c r="X875" s="406"/>
      <c r="Y875" s="406"/>
      <c r="Z875" s="406"/>
    </row>
    <row r="876" spans="1:26" ht="19.5" customHeight="1">
      <c r="A876" s="406"/>
      <c r="B876" s="406"/>
      <c r="C876" s="452"/>
      <c r="D876" s="406"/>
      <c r="E876" s="406"/>
      <c r="F876" s="406"/>
      <c r="G876" s="406"/>
      <c r="H876" s="406"/>
      <c r="I876" s="406"/>
      <c r="J876" s="406"/>
      <c r="K876" s="406"/>
      <c r="L876" s="406"/>
      <c r="M876" s="406"/>
      <c r="N876" s="406"/>
      <c r="O876" s="406"/>
      <c r="P876" s="406"/>
      <c r="Q876" s="406"/>
      <c r="R876" s="406"/>
      <c r="S876" s="406"/>
      <c r="T876" s="406"/>
      <c r="U876" s="406"/>
      <c r="V876" s="406"/>
      <c r="W876" s="406"/>
      <c r="X876" s="406"/>
      <c r="Y876" s="406"/>
      <c r="Z876" s="406"/>
    </row>
    <row r="877" spans="1:26" ht="19.5" customHeight="1">
      <c r="A877" s="406"/>
      <c r="B877" s="406"/>
      <c r="C877" s="452"/>
      <c r="D877" s="406"/>
      <c r="E877" s="406"/>
      <c r="F877" s="406"/>
      <c r="G877" s="406"/>
      <c r="H877" s="406"/>
      <c r="I877" s="406"/>
      <c r="J877" s="406"/>
      <c r="K877" s="406"/>
      <c r="L877" s="406"/>
      <c r="M877" s="406"/>
      <c r="N877" s="406"/>
      <c r="O877" s="406"/>
      <c r="P877" s="406"/>
      <c r="Q877" s="406"/>
      <c r="R877" s="406"/>
      <c r="S877" s="406"/>
      <c r="T877" s="406"/>
      <c r="U877" s="406"/>
      <c r="V877" s="406"/>
      <c r="W877" s="406"/>
      <c r="X877" s="406"/>
      <c r="Y877" s="406"/>
      <c r="Z877" s="406"/>
    </row>
    <row r="878" spans="1:26" ht="19.5" customHeight="1">
      <c r="A878" s="406"/>
      <c r="B878" s="406"/>
      <c r="C878" s="452"/>
      <c r="D878" s="406"/>
      <c r="E878" s="406"/>
      <c r="F878" s="406"/>
      <c r="G878" s="406"/>
      <c r="H878" s="406"/>
      <c r="I878" s="406"/>
      <c r="J878" s="406"/>
      <c r="K878" s="406"/>
      <c r="L878" s="406"/>
      <c r="M878" s="406"/>
      <c r="N878" s="406"/>
      <c r="O878" s="406"/>
      <c r="P878" s="406"/>
      <c r="Q878" s="406"/>
      <c r="R878" s="406"/>
      <c r="S878" s="406"/>
      <c r="T878" s="406"/>
      <c r="U878" s="406"/>
      <c r="V878" s="406"/>
      <c r="W878" s="406"/>
      <c r="X878" s="406"/>
      <c r="Y878" s="406"/>
      <c r="Z878" s="406"/>
    </row>
    <row r="879" spans="1:26" ht="19.5" customHeight="1">
      <c r="A879" s="406"/>
      <c r="B879" s="406"/>
      <c r="C879" s="452"/>
      <c r="D879" s="406"/>
      <c r="E879" s="406"/>
      <c r="F879" s="406"/>
      <c r="G879" s="406"/>
      <c r="H879" s="406"/>
      <c r="I879" s="406"/>
      <c r="J879" s="406"/>
      <c r="K879" s="406"/>
      <c r="L879" s="406"/>
      <c r="M879" s="406"/>
      <c r="N879" s="406"/>
      <c r="O879" s="406"/>
      <c r="P879" s="406"/>
      <c r="Q879" s="406"/>
      <c r="R879" s="406"/>
      <c r="S879" s="406"/>
      <c r="T879" s="406"/>
      <c r="U879" s="406"/>
      <c r="V879" s="406"/>
      <c r="W879" s="406"/>
      <c r="X879" s="406"/>
      <c r="Y879" s="406"/>
      <c r="Z879" s="406"/>
    </row>
    <row r="880" spans="1:26" ht="19.5" customHeight="1">
      <c r="A880" s="406"/>
      <c r="B880" s="406"/>
      <c r="C880" s="452"/>
      <c r="D880" s="406"/>
      <c r="E880" s="406"/>
      <c r="F880" s="406"/>
      <c r="G880" s="406"/>
      <c r="H880" s="406"/>
      <c r="I880" s="406"/>
      <c r="J880" s="406"/>
      <c r="K880" s="406"/>
      <c r="L880" s="406"/>
      <c r="M880" s="406"/>
      <c r="N880" s="406"/>
      <c r="O880" s="406"/>
      <c r="P880" s="406"/>
      <c r="Q880" s="406"/>
      <c r="R880" s="406"/>
      <c r="S880" s="406"/>
      <c r="T880" s="406"/>
      <c r="U880" s="406"/>
      <c r="V880" s="406"/>
      <c r="W880" s="406"/>
      <c r="X880" s="406"/>
      <c r="Y880" s="406"/>
      <c r="Z880" s="406"/>
    </row>
    <row r="881" spans="1:26" ht="19.5" customHeight="1">
      <c r="A881" s="406"/>
      <c r="B881" s="406"/>
      <c r="C881" s="452"/>
      <c r="D881" s="406"/>
      <c r="E881" s="406"/>
      <c r="F881" s="406"/>
      <c r="G881" s="406"/>
      <c r="H881" s="406"/>
      <c r="I881" s="406"/>
      <c r="J881" s="406"/>
      <c r="K881" s="406"/>
      <c r="L881" s="406"/>
      <c r="M881" s="406"/>
      <c r="N881" s="406"/>
      <c r="O881" s="406"/>
      <c r="P881" s="406"/>
      <c r="Q881" s="406"/>
      <c r="R881" s="406"/>
      <c r="S881" s="406"/>
      <c r="T881" s="406"/>
      <c r="U881" s="406"/>
      <c r="V881" s="406"/>
      <c r="W881" s="406"/>
      <c r="X881" s="406"/>
      <c r="Y881" s="406"/>
      <c r="Z881" s="406"/>
    </row>
    <row r="882" spans="1:26" ht="19.5" customHeight="1">
      <c r="A882" s="406"/>
      <c r="B882" s="406"/>
      <c r="C882" s="452"/>
      <c r="D882" s="406"/>
      <c r="E882" s="406"/>
      <c r="F882" s="406"/>
      <c r="G882" s="406"/>
      <c r="H882" s="406"/>
      <c r="I882" s="406"/>
      <c r="J882" s="406"/>
      <c r="K882" s="406"/>
      <c r="L882" s="406"/>
      <c r="M882" s="406"/>
      <c r="N882" s="406"/>
      <c r="O882" s="406"/>
      <c r="P882" s="406"/>
      <c r="Q882" s="406"/>
      <c r="R882" s="406"/>
      <c r="S882" s="406"/>
      <c r="T882" s="406"/>
      <c r="U882" s="406"/>
      <c r="V882" s="406"/>
      <c r="W882" s="406"/>
      <c r="X882" s="406"/>
      <c r="Y882" s="406"/>
      <c r="Z882" s="406"/>
    </row>
    <row r="883" spans="1:26" ht="19.5" customHeight="1">
      <c r="A883" s="406"/>
      <c r="B883" s="406"/>
      <c r="C883" s="452"/>
      <c r="D883" s="406"/>
      <c r="E883" s="406"/>
      <c r="F883" s="406"/>
      <c r="G883" s="406"/>
      <c r="H883" s="406"/>
      <c r="I883" s="406"/>
      <c r="J883" s="406"/>
      <c r="K883" s="406"/>
      <c r="L883" s="406"/>
      <c r="M883" s="406"/>
      <c r="N883" s="406"/>
      <c r="O883" s="406"/>
      <c r="P883" s="406"/>
      <c r="Q883" s="406"/>
      <c r="R883" s="406"/>
      <c r="S883" s="406"/>
      <c r="T883" s="406"/>
      <c r="U883" s="406"/>
      <c r="V883" s="406"/>
      <c r="W883" s="406"/>
      <c r="X883" s="406"/>
      <c r="Y883" s="406"/>
      <c r="Z883" s="406"/>
    </row>
    <row r="884" spans="1:26" ht="19.5" customHeight="1">
      <c r="A884" s="406"/>
      <c r="B884" s="406"/>
      <c r="C884" s="452"/>
      <c r="D884" s="406"/>
      <c r="E884" s="406"/>
      <c r="F884" s="406"/>
      <c r="G884" s="406"/>
      <c r="H884" s="406"/>
      <c r="I884" s="406"/>
      <c r="J884" s="406"/>
      <c r="K884" s="406"/>
      <c r="L884" s="406"/>
      <c r="M884" s="406"/>
      <c r="N884" s="406"/>
      <c r="O884" s="406"/>
      <c r="P884" s="406"/>
      <c r="Q884" s="406"/>
      <c r="R884" s="406"/>
      <c r="S884" s="406"/>
      <c r="T884" s="406"/>
      <c r="U884" s="406"/>
      <c r="V884" s="406"/>
      <c r="W884" s="406"/>
      <c r="X884" s="406"/>
      <c r="Y884" s="406"/>
      <c r="Z884" s="406"/>
    </row>
    <row r="885" spans="1:26" ht="19.5" customHeight="1">
      <c r="A885" s="406"/>
      <c r="B885" s="406"/>
      <c r="C885" s="452"/>
      <c r="D885" s="406"/>
      <c r="E885" s="406"/>
      <c r="F885" s="406"/>
      <c r="G885" s="406"/>
      <c r="H885" s="406"/>
      <c r="I885" s="406"/>
      <c r="J885" s="406"/>
      <c r="K885" s="406"/>
      <c r="L885" s="406"/>
      <c r="M885" s="406"/>
      <c r="N885" s="406"/>
      <c r="O885" s="406"/>
      <c r="P885" s="406"/>
      <c r="Q885" s="406"/>
      <c r="R885" s="406"/>
      <c r="S885" s="406"/>
      <c r="T885" s="406"/>
      <c r="U885" s="406"/>
      <c r="V885" s="406"/>
      <c r="W885" s="406"/>
      <c r="X885" s="406"/>
      <c r="Y885" s="406"/>
      <c r="Z885" s="406"/>
    </row>
    <row r="886" spans="1:26" ht="19.5" customHeight="1">
      <c r="A886" s="406"/>
      <c r="B886" s="406"/>
      <c r="C886" s="452"/>
      <c r="D886" s="406"/>
      <c r="E886" s="406"/>
      <c r="F886" s="406"/>
      <c r="G886" s="406"/>
      <c r="H886" s="406"/>
      <c r="I886" s="406"/>
      <c r="J886" s="406"/>
      <c r="K886" s="406"/>
      <c r="L886" s="406"/>
      <c r="M886" s="406"/>
      <c r="N886" s="406"/>
      <c r="O886" s="406"/>
      <c r="P886" s="406"/>
      <c r="Q886" s="406"/>
      <c r="R886" s="406"/>
      <c r="S886" s="406"/>
      <c r="T886" s="406"/>
      <c r="U886" s="406"/>
      <c r="V886" s="406"/>
      <c r="W886" s="406"/>
      <c r="X886" s="406"/>
      <c r="Y886" s="406"/>
      <c r="Z886" s="406"/>
    </row>
    <row r="887" spans="1:26" ht="19.5" customHeight="1">
      <c r="A887" s="406"/>
      <c r="B887" s="406"/>
      <c r="C887" s="452"/>
      <c r="D887" s="406"/>
      <c r="E887" s="406"/>
      <c r="F887" s="406"/>
      <c r="G887" s="406"/>
      <c r="H887" s="406"/>
      <c r="I887" s="406"/>
      <c r="J887" s="406"/>
      <c r="K887" s="406"/>
      <c r="L887" s="406"/>
      <c r="M887" s="406"/>
      <c r="N887" s="406"/>
      <c r="O887" s="406"/>
      <c r="P887" s="406"/>
      <c r="Q887" s="406"/>
      <c r="R887" s="406"/>
      <c r="S887" s="406"/>
      <c r="T887" s="406"/>
      <c r="U887" s="406"/>
      <c r="V887" s="406"/>
      <c r="W887" s="406"/>
      <c r="X887" s="406"/>
      <c r="Y887" s="406"/>
      <c r="Z887" s="406"/>
    </row>
    <row r="888" spans="1:26" ht="19.5" customHeight="1">
      <c r="A888" s="406"/>
      <c r="B888" s="406"/>
      <c r="C888" s="452"/>
      <c r="D888" s="406"/>
      <c r="E888" s="406"/>
      <c r="F888" s="406"/>
      <c r="G888" s="406"/>
      <c r="H888" s="406"/>
      <c r="I888" s="406"/>
      <c r="J888" s="406"/>
      <c r="K888" s="406"/>
      <c r="L888" s="406"/>
      <c r="M888" s="406"/>
      <c r="N888" s="406"/>
      <c r="O888" s="406"/>
      <c r="P888" s="406"/>
      <c r="Q888" s="406"/>
      <c r="R888" s="406"/>
      <c r="S888" s="406"/>
      <c r="T888" s="406"/>
      <c r="U888" s="406"/>
      <c r="V888" s="406"/>
      <c r="W888" s="406"/>
      <c r="X888" s="406"/>
      <c r="Y888" s="406"/>
      <c r="Z888" s="406"/>
    </row>
    <row r="889" spans="1:26" ht="19.5" customHeight="1">
      <c r="A889" s="406"/>
      <c r="B889" s="406"/>
      <c r="C889" s="452"/>
      <c r="D889" s="406"/>
      <c r="E889" s="406"/>
      <c r="F889" s="406"/>
      <c r="G889" s="406"/>
      <c r="H889" s="406"/>
      <c r="I889" s="406"/>
      <c r="J889" s="406"/>
      <c r="K889" s="406"/>
      <c r="L889" s="406"/>
      <c r="M889" s="406"/>
      <c r="N889" s="406"/>
      <c r="O889" s="406"/>
      <c r="P889" s="406"/>
      <c r="Q889" s="406"/>
      <c r="R889" s="406"/>
      <c r="S889" s="406"/>
      <c r="T889" s="406"/>
      <c r="U889" s="406"/>
      <c r="V889" s="406"/>
      <c r="W889" s="406"/>
      <c r="X889" s="406"/>
      <c r="Y889" s="406"/>
      <c r="Z889" s="406"/>
    </row>
    <row r="890" spans="1:26" ht="19.5" customHeight="1">
      <c r="A890" s="406"/>
      <c r="B890" s="406"/>
      <c r="C890" s="452"/>
      <c r="D890" s="406"/>
      <c r="E890" s="406"/>
      <c r="F890" s="406"/>
      <c r="G890" s="406"/>
      <c r="H890" s="406"/>
      <c r="I890" s="406"/>
      <c r="J890" s="406"/>
      <c r="K890" s="406"/>
      <c r="L890" s="406"/>
      <c r="M890" s="406"/>
      <c r="N890" s="406"/>
      <c r="O890" s="406"/>
      <c r="P890" s="406"/>
      <c r="Q890" s="406"/>
      <c r="R890" s="406"/>
      <c r="S890" s="406"/>
      <c r="T890" s="406"/>
      <c r="U890" s="406"/>
      <c r="V890" s="406"/>
      <c r="W890" s="406"/>
      <c r="X890" s="406"/>
      <c r="Y890" s="406"/>
      <c r="Z890" s="406"/>
    </row>
    <row r="891" spans="1:26" ht="19.5" customHeight="1">
      <c r="A891" s="406"/>
      <c r="B891" s="406"/>
      <c r="C891" s="452"/>
      <c r="D891" s="406"/>
      <c r="E891" s="406"/>
      <c r="F891" s="406"/>
      <c r="G891" s="406"/>
      <c r="H891" s="406"/>
      <c r="I891" s="406"/>
      <c r="J891" s="406"/>
      <c r="K891" s="406"/>
      <c r="L891" s="406"/>
      <c r="M891" s="406"/>
      <c r="N891" s="406"/>
      <c r="O891" s="406"/>
      <c r="P891" s="406"/>
      <c r="Q891" s="406"/>
      <c r="R891" s="406"/>
      <c r="S891" s="406"/>
      <c r="T891" s="406"/>
      <c r="U891" s="406"/>
      <c r="V891" s="406"/>
      <c r="W891" s="406"/>
      <c r="X891" s="406"/>
      <c r="Y891" s="406"/>
      <c r="Z891" s="406"/>
    </row>
    <row r="892" spans="1:26" ht="19.5" customHeight="1">
      <c r="A892" s="406"/>
      <c r="B892" s="406"/>
      <c r="C892" s="452"/>
      <c r="D892" s="406"/>
      <c r="E892" s="406"/>
      <c r="F892" s="406"/>
      <c r="G892" s="406"/>
      <c r="H892" s="406"/>
      <c r="I892" s="406"/>
      <c r="J892" s="406"/>
      <c r="K892" s="406"/>
      <c r="L892" s="406"/>
      <c r="M892" s="406"/>
      <c r="N892" s="406"/>
      <c r="O892" s="406"/>
      <c r="P892" s="406"/>
      <c r="Q892" s="406"/>
      <c r="R892" s="406"/>
      <c r="S892" s="406"/>
      <c r="T892" s="406"/>
      <c r="U892" s="406"/>
      <c r="V892" s="406"/>
      <c r="W892" s="406"/>
      <c r="X892" s="406"/>
      <c r="Y892" s="406"/>
      <c r="Z892" s="406"/>
    </row>
    <row r="893" spans="1:26" ht="19.5" customHeight="1">
      <c r="A893" s="406"/>
      <c r="B893" s="406"/>
      <c r="C893" s="452"/>
      <c r="D893" s="406"/>
      <c r="E893" s="406"/>
      <c r="F893" s="406"/>
      <c r="G893" s="406"/>
      <c r="H893" s="406"/>
      <c r="I893" s="406"/>
      <c r="J893" s="406"/>
      <c r="K893" s="406"/>
      <c r="L893" s="406"/>
      <c r="M893" s="406"/>
      <c r="N893" s="406"/>
      <c r="O893" s="406"/>
      <c r="P893" s="406"/>
      <c r="Q893" s="406"/>
      <c r="R893" s="406"/>
      <c r="S893" s="406"/>
      <c r="T893" s="406"/>
      <c r="U893" s="406"/>
      <c r="V893" s="406"/>
      <c r="W893" s="406"/>
      <c r="X893" s="406"/>
      <c r="Y893" s="406"/>
      <c r="Z893" s="406"/>
    </row>
    <row r="894" spans="1:26" ht="19.5" customHeight="1">
      <c r="A894" s="406"/>
      <c r="B894" s="406"/>
      <c r="C894" s="452"/>
      <c r="D894" s="406"/>
      <c r="E894" s="406"/>
      <c r="F894" s="406"/>
      <c r="G894" s="406"/>
      <c r="H894" s="406"/>
      <c r="I894" s="406"/>
      <c r="J894" s="406"/>
      <c r="K894" s="406"/>
      <c r="L894" s="406"/>
      <c r="M894" s="406"/>
      <c r="N894" s="406"/>
      <c r="O894" s="406"/>
      <c r="P894" s="406"/>
      <c r="Q894" s="406"/>
      <c r="R894" s="406"/>
      <c r="S894" s="406"/>
      <c r="T894" s="406"/>
      <c r="U894" s="406"/>
      <c r="V894" s="406"/>
      <c r="W894" s="406"/>
      <c r="X894" s="406"/>
      <c r="Y894" s="406"/>
      <c r="Z894" s="406"/>
    </row>
    <row r="895" spans="1:26" ht="19.5" customHeight="1">
      <c r="A895" s="406"/>
      <c r="B895" s="406"/>
      <c r="C895" s="452"/>
      <c r="D895" s="406"/>
      <c r="E895" s="406"/>
      <c r="F895" s="406"/>
      <c r="G895" s="406"/>
      <c r="H895" s="406"/>
      <c r="I895" s="406"/>
      <c r="J895" s="406"/>
      <c r="K895" s="406"/>
      <c r="L895" s="406"/>
      <c r="M895" s="406"/>
      <c r="N895" s="406"/>
      <c r="O895" s="406"/>
      <c r="P895" s="406"/>
      <c r="Q895" s="406"/>
      <c r="R895" s="406"/>
      <c r="S895" s="406"/>
      <c r="T895" s="406"/>
      <c r="U895" s="406"/>
      <c r="V895" s="406"/>
      <c r="W895" s="406"/>
      <c r="X895" s="406"/>
      <c r="Y895" s="406"/>
      <c r="Z895" s="406"/>
    </row>
    <row r="896" spans="1:26" ht="19.5" customHeight="1">
      <c r="A896" s="406"/>
      <c r="B896" s="406"/>
      <c r="C896" s="452"/>
      <c r="D896" s="406"/>
      <c r="E896" s="406"/>
      <c r="F896" s="406"/>
      <c r="G896" s="406"/>
      <c r="H896" s="406"/>
      <c r="I896" s="406"/>
      <c r="J896" s="406"/>
      <c r="K896" s="406"/>
      <c r="L896" s="406"/>
      <c r="M896" s="406"/>
      <c r="N896" s="406"/>
      <c r="O896" s="406"/>
      <c r="P896" s="406"/>
      <c r="Q896" s="406"/>
      <c r="R896" s="406"/>
      <c r="S896" s="406"/>
      <c r="T896" s="406"/>
      <c r="U896" s="406"/>
      <c r="V896" s="406"/>
      <c r="W896" s="406"/>
      <c r="X896" s="406"/>
      <c r="Y896" s="406"/>
      <c r="Z896" s="406"/>
    </row>
    <row r="897" spans="1:26" ht="19.5" customHeight="1">
      <c r="A897" s="406"/>
      <c r="B897" s="406"/>
      <c r="C897" s="452"/>
      <c r="D897" s="406"/>
      <c r="E897" s="406"/>
      <c r="F897" s="406"/>
      <c r="G897" s="406"/>
      <c r="H897" s="406"/>
      <c r="I897" s="406"/>
      <c r="J897" s="406"/>
      <c r="K897" s="406"/>
      <c r="L897" s="406"/>
      <c r="M897" s="406"/>
      <c r="N897" s="406"/>
      <c r="O897" s="406"/>
      <c r="P897" s="406"/>
      <c r="Q897" s="406"/>
      <c r="R897" s="406"/>
      <c r="S897" s="406"/>
      <c r="T897" s="406"/>
      <c r="U897" s="406"/>
      <c r="V897" s="406"/>
      <c r="W897" s="406"/>
      <c r="X897" s="406"/>
      <c r="Y897" s="406"/>
      <c r="Z897" s="406"/>
    </row>
    <row r="898" spans="1:26" ht="19.5" customHeight="1">
      <c r="A898" s="406"/>
      <c r="B898" s="406"/>
      <c r="C898" s="452"/>
      <c r="D898" s="406"/>
      <c r="E898" s="406"/>
      <c r="F898" s="406"/>
      <c r="G898" s="406"/>
      <c r="H898" s="406"/>
      <c r="I898" s="406"/>
      <c r="J898" s="406"/>
      <c r="K898" s="406"/>
      <c r="L898" s="406"/>
      <c r="M898" s="406"/>
      <c r="N898" s="406"/>
      <c r="O898" s="406"/>
      <c r="P898" s="406"/>
      <c r="Q898" s="406"/>
      <c r="R898" s="406"/>
      <c r="S898" s="406"/>
      <c r="T898" s="406"/>
      <c r="U898" s="406"/>
      <c r="V898" s="406"/>
      <c r="W898" s="406"/>
      <c r="X898" s="406"/>
      <c r="Y898" s="406"/>
      <c r="Z898" s="406"/>
    </row>
    <row r="899" spans="1:26" ht="19.5" customHeight="1">
      <c r="A899" s="406"/>
      <c r="B899" s="406"/>
      <c r="C899" s="452"/>
      <c r="D899" s="406"/>
      <c r="E899" s="406"/>
      <c r="F899" s="406"/>
      <c r="G899" s="406"/>
      <c r="H899" s="406"/>
      <c r="I899" s="406"/>
      <c r="J899" s="406"/>
      <c r="K899" s="406"/>
      <c r="L899" s="406"/>
      <c r="M899" s="406"/>
      <c r="N899" s="406"/>
      <c r="O899" s="406"/>
      <c r="P899" s="406"/>
      <c r="Q899" s="406"/>
      <c r="R899" s="406"/>
      <c r="S899" s="406"/>
      <c r="T899" s="406"/>
      <c r="U899" s="406"/>
      <c r="V899" s="406"/>
      <c r="W899" s="406"/>
      <c r="X899" s="406"/>
      <c r="Y899" s="406"/>
      <c r="Z899" s="406"/>
    </row>
    <row r="900" spans="1:26" ht="19.5" customHeight="1">
      <c r="A900" s="406"/>
      <c r="B900" s="406"/>
      <c r="C900" s="452"/>
      <c r="D900" s="406"/>
      <c r="E900" s="406"/>
      <c r="F900" s="406"/>
      <c r="G900" s="406"/>
      <c r="H900" s="406"/>
      <c r="I900" s="406"/>
      <c r="J900" s="406"/>
      <c r="K900" s="406"/>
      <c r="L900" s="406"/>
      <c r="M900" s="406"/>
      <c r="N900" s="406"/>
      <c r="O900" s="406"/>
      <c r="P900" s="406"/>
      <c r="Q900" s="406"/>
      <c r="R900" s="406"/>
      <c r="S900" s="406"/>
      <c r="T900" s="406"/>
      <c r="U900" s="406"/>
      <c r="V900" s="406"/>
      <c r="W900" s="406"/>
      <c r="X900" s="406"/>
      <c r="Y900" s="406"/>
      <c r="Z900" s="406"/>
    </row>
    <row r="901" spans="1:26" ht="19.5" customHeight="1">
      <c r="A901" s="406"/>
      <c r="B901" s="406"/>
      <c r="C901" s="452"/>
      <c r="D901" s="406"/>
      <c r="E901" s="406"/>
      <c r="F901" s="406"/>
      <c r="G901" s="406"/>
      <c r="H901" s="406"/>
      <c r="I901" s="406"/>
      <c r="J901" s="406"/>
      <c r="K901" s="406"/>
      <c r="L901" s="406"/>
      <c r="M901" s="406"/>
      <c r="N901" s="406"/>
      <c r="O901" s="406"/>
      <c r="P901" s="406"/>
      <c r="Q901" s="406"/>
      <c r="R901" s="406"/>
      <c r="S901" s="406"/>
      <c r="T901" s="406"/>
      <c r="U901" s="406"/>
      <c r="V901" s="406"/>
      <c r="W901" s="406"/>
      <c r="X901" s="406"/>
      <c r="Y901" s="406"/>
      <c r="Z901" s="406"/>
    </row>
    <row r="902" spans="1:26" ht="19.5" customHeight="1">
      <c r="A902" s="406"/>
      <c r="B902" s="406"/>
      <c r="C902" s="452"/>
      <c r="D902" s="406"/>
      <c r="E902" s="406"/>
      <c r="F902" s="406"/>
      <c r="G902" s="406"/>
      <c r="H902" s="406"/>
      <c r="I902" s="406"/>
      <c r="J902" s="406"/>
      <c r="K902" s="406"/>
      <c r="L902" s="406"/>
      <c r="M902" s="406"/>
      <c r="N902" s="406"/>
      <c r="O902" s="406"/>
      <c r="P902" s="406"/>
      <c r="Q902" s="406"/>
      <c r="R902" s="406"/>
      <c r="S902" s="406"/>
      <c r="T902" s="406"/>
      <c r="U902" s="406"/>
      <c r="V902" s="406"/>
      <c r="W902" s="406"/>
      <c r="X902" s="406"/>
      <c r="Y902" s="406"/>
      <c r="Z902" s="406"/>
    </row>
    <row r="903" spans="1:26" ht="19.5" customHeight="1">
      <c r="A903" s="406"/>
      <c r="B903" s="406"/>
      <c r="C903" s="452"/>
      <c r="D903" s="406"/>
      <c r="E903" s="406"/>
      <c r="F903" s="406"/>
      <c r="G903" s="406"/>
      <c r="H903" s="406"/>
      <c r="I903" s="406"/>
      <c r="J903" s="406"/>
      <c r="K903" s="406"/>
      <c r="L903" s="406"/>
      <c r="M903" s="406"/>
      <c r="N903" s="406"/>
      <c r="O903" s="406"/>
      <c r="P903" s="406"/>
      <c r="Q903" s="406"/>
      <c r="R903" s="406"/>
      <c r="S903" s="406"/>
      <c r="T903" s="406"/>
      <c r="U903" s="406"/>
      <c r="V903" s="406"/>
      <c r="W903" s="406"/>
      <c r="X903" s="406"/>
      <c r="Y903" s="406"/>
      <c r="Z903" s="406"/>
    </row>
    <row r="904" spans="1:26" ht="19.5" customHeight="1">
      <c r="A904" s="406"/>
      <c r="B904" s="406"/>
      <c r="C904" s="452"/>
      <c r="D904" s="406"/>
      <c r="E904" s="406"/>
      <c r="F904" s="406"/>
      <c r="G904" s="406"/>
      <c r="H904" s="406"/>
      <c r="I904" s="406"/>
      <c r="J904" s="406"/>
      <c r="K904" s="406"/>
      <c r="L904" s="406"/>
      <c r="M904" s="406"/>
      <c r="N904" s="406"/>
      <c r="O904" s="406"/>
      <c r="P904" s="406"/>
      <c r="Q904" s="406"/>
      <c r="R904" s="406"/>
      <c r="S904" s="406"/>
      <c r="T904" s="406"/>
      <c r="U904" s="406"/>
      <c r="V904" s="406"/>
      <c r="W904" s="406"/>
      <c r="X904" s="406"/>
      <c r="Y904" s="406"/>
      <c r="Z904" s="406"/>
    </row>
    <row r="905" spans="1:26" ht="19.5" customHeight="1">
      <c r="A905" s="406"/>
      <c r="B905" s="406"/>
      <c r="C905" s="452"/>
      <c r="D905" s="406"/>
      <c r="E905" s="406"/>
      <c r="F905" s="406"/>
      <c r="G905" s="406"/>
      <c r="H905" s="406"/>
      <c r="I905" s="406"/>
      <c r="J905" s="406"/>
      <c r="K905" s="406"/>
      <c r="L905" s="406"/>
      <c r="M905" s="406"/>
      <c r="N905" s="406"/>
      <c r="O905" s="406"/>
      <c r="P905" s="406"/>
      <c r="Q905" s="406"/>
      <c r="R905" s="406"/>
      <c r="S905" s="406"/>
      <c r="T905" s="406"/>
      <c r="U905" s="406"/>
      <c r="V905" s="406"/>
      <c r="W905" s="406"/>
      <c r="X905" s="406"/>
      <c r="Y905" s="406"/>
      <c r="Z905" s="406"/>
    </row>
    <row r="906" spans="1:26" ht="19.5" customHeight="1">
      <c r="A906" s="406"/>
      <c r="B906" s="406"/>
      <c r="C906" s="452"/>
      <c r="D906" s="406"/>
      <c r="E906" s="406"/>
      <c r="F906" s="406"/>
      <c r="G906" s="406"/>
      <c r="H906" s="406"/>
      <c r="I906" s="406"/>
      <c r="J906" s="406"/>
      <c r="K906" s="406"/>
      <c r="L906" s="406"/>
      <c r="M906" s="406"/>
      <c r="N906" s="406"/>
      <c r="O906" s="406"/>
      <c r="P906" s="406"/>
      <c r="Q906" s="406"/>
      <c r="R906" s="406"/>
      <c r="S906" s="406"/>
      <c r="T906" s="406"/>
      <c r="U906" s="406"/>
      <c r="V906" s="406"/>
      <c r="W906" s="406"/>
      <c r="X906" s="406"/>
      <c r="Y906" s="406"/>
      <c r="Z906" s="406"/>
    </row>
    <row r="907" spans="1:26" ht="19.5" customHeight="1">
      <c r="A907" s="406"/>
      <c r="B907" s="406"/>
      <c r="C907" s="452"/>
      <c r="D907" s="406"/>
      <c r="E907" s="406"/>
      <c r="F907" s="406"/>
      <c r="G907" s="406"/>
      <c r="H907" s="406"/>
      <c r="I907" s="406"/>
      <c r="J907" s="406"/>
      <c r="K907" s="406"/>
      <c r="L907" s="406"/>
      <c r="M907" s="406"/>
      <c r="N907" s="406"/>
      <c r="O907" s="406"/>
      <c r="P907" s="406"/>
      <c r="Q907" s="406"/>
      <c r="R907" s="406"/>
      <c r="S907" s="406"/>
      <c r="T907" s="406"/>
      <c r="U907" s="406"/>
      <c r="V907" s="406"/>
      <c r="W907" s="406"/>
      <c r="X907" s="406"/>
      <c r="Y907" s="406"/>
      <c r="Z907" s="406"/>
    </row>
    <row r="908" spans="1:26" ht="19.5" customHeight="1">
      <c r="A908" s="406"/>
      <c r="B908" s="406"/>
      <c r="C908" s="452"/>
      <c r="D908" s="406"/>
      <c r="E908" s="406"/>
      <c r="F908" s="406"/>
      <c r="G908" s="406"/>
      <c r="H908" s="406"/>
      <c r="I908" s="406"/>
      <c r="J908" s="406"/>
      <c r="K908" s="406"/>
      <c r="L908" s="406"/>
      <c r="M908" s="406"/>
      <c r="N908" s="406"/>
      <c r="O908" s="406"/>
      <c r="P908" s="406"/>
      <c r="Q908" s="406"/>
      <c r="R908" s="406"/>
      <c r="S908" s="406"/>
      <c r="T908" s="406"/>
      <c r="U908" s="406"/>
      <c r="V908" s="406"/>
      <c r="W908" s="406"/>
      <c r="X908" s="406"/>
      <c r="Y908" s="406"/>
      <c r="Z908" s="406"/>
    </row>
    <row r="909" spans="1:26" ht="19.5" customHeight="1">
      <c r="A909" s="406"/>
      <c r="B909" s="406"/>
      <c r="C909" s="452"/>
      <c r="D909" s="406"/>
      <c r="E909" s="406"/>
      <c r="F909" s="406"/>
      <c r="G909" s="406"/>
      <c r="H909" s="406"/>
      <c r="I909" s="406"/>
      <c r="J909" s="406"/>
      <c r="K909" s="406"/>
      <c r="L909" s="406"/>
      <c r="M909" s="406"/>
      <c r="N909" s="406"/>
      <c r="O909" s="406"/>
      <c r="P909" s="406"/>
      <c r="Q909" s="406"/>
      <c r="R909" s="406"/>
      <c r="S909" s="406"/>
      <c r="T909" s="406"/>
      <c r="U909" s="406"/>
      <c r="V909" s="406"/>
      <c r="W909" s="406"/>
      <c r="X909" s="406"/>
      <c r="Y909" s="406"/>
      <c r="Z909" s="406"/>
    </row>
    <row r="910" spans="1:26" ht="19.5" customHeight="1">
      <c r="A910" s="406"/>
      <c r="B910" s="406"/>
      <c r="C910" s="452"/>
      <c r="D910" s="406"/>
      <c r="E910" s="406"/>
      <c r="F910" s="406"/>
      <c r="G910" s="406"/>
      <c r="H910" s="406"/>
      <c r="I910" s="406"/>
      <c r="J910" s="406"/>
      <c r="K910" s="406"/>
      <c r="L910" s="406"/>
      <c r="M910" s="406"/>
      <c r="N910" s="406"/>
      <c r="O910" s="406"/>
      <c r="P910" s="406"/>
      <c r="Q910" s="406"/>
      <c r="R910" s="406"/>
      <c r="S910" s="406"/>
      <c r="T910" s="406"/>
      <c r="U910" s="406"/>
      <c r="V910" s="406"/>
      <c r="W910" s="406"/>
      <c r="X910" s="406"/>
      <c r="Y910" s="406"/>
      <c r="Z910" s="406"/>
    </row>
    <row r="911" spans="1:26" ht="19.5" customHeight="1">
      <c r="A911" s="406"/>
      <c r="B911" s="406"/>
      <c r="C911" s="452"/>
      <c r="D911" s="406"/>
      <c r="E911" s="406"/>
      <c r="F911" s="406"/>
      <c r="G911" s="406"/>
      <c r="H911" s="406"/>
      <c r="I911" s="406"/>
      <c r="J911" s="406"/>
      <c r="K911" s="406"/>
      <c r="L911" s="406"/>
      <c r="M911" s="406"/>
      <c r="N911" s="406"/>
      <c r="O911" s="406"/>
      <c r="P911" s="406"/>
      <c r="Q911" s="406"/>
      <c r="R911" s="406"/>
      <c r="S911" s="406"/>
      <c r="T911" s="406"/>
      <c r="U911" s="406"/>
      <c r="V911" s="406"/>
      <c r="W911" s="406"/>
      <c r="X911" s="406"/>
      <c r="Y911" s="406"/>
      <c r="Z911" s="406"/>
    </row>
    <row r="912" spans="1:26" ht="19.5" customHeight="1">
      <c r="A912" s="406"/>
      <c r="B912" s="406"/>
      <c r="C912" s="452"/>
      <c r="D912" s="406"/>
      <c r="E912" s="406"/>
      <c r="F912" s="406"/>
      <c r="G912" s="406"/>
      <c r="H912" s="406"/>
      <c r="I912" s="406"/>
      <c r="J912" s="406"/>
      <c r="K912" s="406"/>
      <c r="L912" s="406"/>
      <c r="M912" s="406"/>
      <c r="N912" s="406"/>
      <c r="O912" s="406"/>
      <c r="P912" s="406"/>
      <c r="Q912" s="406"/>
      <c r="R912" s="406"/>
      <c r="S912" s="406"/>
      <c r="T912" s="406"/>
      <c r="U912" s="406"/>
      <c r="V912" s="406"/>
      <c r="W912" s="406"/>
      <c r="X912" s="406"/>
      <c r="Y912" s="406"/>
      <c r="Z912" s="406"/>
    </row>
    <row r="913" spans="1:26" ht="19.5" customHeight="1">
      <c r="A913" s="406"/>
      <c r="B913" s="406"/>
      <c r="C913" s="452"/>
      <c r="D913" s="406"/>
      <c r="E913" s="406"/>
      <c r="F913" s="406"/>
      <c r="G913" s="406"/>
      <c r="H913" s="406"/>
      <c r="I913" s="406"/>
      <c r="J913" s="406"/>
      <c r="K913" s="406"/>
      <c r="L913" s="406"/>
      <c r="M913" s="406"/>
      <c r="N913" s="406"/>
      <c r="O913" s="406"/>
      <c r="P913" s="406"/>
      <c r="Q913" s="406"/>
      <c r="R913" s="406"/>
      <c r="S913" s="406"/>
      <c r="T913" s="406"/>
      <c r="U913" s="406"/>
      <c r="V913" s="406"/>
      <c r="W913" s="406"/>
      <c r="X913" s="406"/>
      <c r="Y913" s="406"/>
      <c r="Z913" s="406"/>
    </row>
    <row r="914" spans="1:26" ht="19.5" customHeight="1">
      <c r="A914" s="406"/>
      <c r="B914" s="406"/>
      <c r="C914" s="452"/>
      <c r="D914" s="406"/>
      <c r="E914" s="406"/>
      <c r="F914" s="406"/>
      <c r="G914" s="406"/>
      <c r="H914" s="406"/>
      <c r="I914" s="406"/>
      <c r="J914" s="406"/>
      <c r="K914" s="406"/>
      <c r="L914" s="406"/>
      <c r="M914" s="406"/>
      <c r="N914" s="406"/>
      <c r="O914" s="406"/>
      <c r="P914" s="406"/>
      <c r="Q914" s="406"/>
      <c r="R914" s="406"/>
      <c r="S914" s="406"/>
      <c r="T914" s="406"/>
      <c r="U914" s="406"/>
      <c r="V914" s="406"/>
      <c r="W914" s="406"/>
      <c r="X914" s="406"/>
      <c r="Y914" s="406"/>
      <c r="Z914" s="406"/>
    </row>
    <row r="915" spans="1:26" ht="19.5" customHeight="1">
      <c r="A915" s="406"/>
      <c r="B915" s="406"/>
      <c r="C915" s="452"/>
      <c r="D915" s="406"/>
      <c r="E915" s="406"/>
      <c r="F915" s="406"/>
      <c r="G915" s="406"/>
      <c r="H915" s="406"/>
      <c r="I915" s="406"/>
      <c r="J915" s="406"/>
      <c r="K915" s="406"/>
      <c r="L915" s="406"/>
      <c r="M915" s="406"/>
      <c r="N915" s="406"/>
      <c r="O915" s="406"/>
      <c r="P915" s="406"/>
      <c r="Q915" s="406"/>
      <c r="R915" s="406"/>
      <c r="S915" s="406"/>
      <c r="T915" s="406"/>
      <c r="U915" s="406"/>
      <c r="V915" s="406"/>
      <c r="W915" s="406"/>
      <c r="X915" s="406"/>
      <c r="Y915" s="406"/>
      <c r="Z915" s="406"/>
    </row>
    <row r="916" spans="1:26" ht="19.5" customHeight="1">
      <c r="A916" s="406"/>
      <c r="B916" s="406"/>
      <c r="C916" s="452"/>
      <c r="D916" s="406"/>
      <c r="E916" s="406"/>
      <c r="F916" s="406"/>
      <c r="G916" s="406"/>
      <c r="H916" s="406"/>
      <c r="I916" s="406"/>
      <c r="J916" s="406"/>
      <c r="K916" s="406"/>
      <c r="L916" s="406"/>
      <c r="M916" s="406"/>
      <c r="N916" s="406"/>
      <c r="O916" s="406"/>
      <c r="P916" s="406"/>
      <c r="Q916" s="406"/>
      <c r="R916" s="406"/>
      <c r="S916" s="406"/>
      <c r="T916" s="406"/>
      <c r="U916" s="406"/>
      <c r="V916" s="406"/>
      <c r="W916" s="406"/>
      <c r="X916" s="406"/>
      <c r="Y916" s="406"/>
      <c r="Z916" s="406"/>
    </row>
    <row r="917" spans="1:26" ht="19.5" customHeight="1">
      <c r="A917" s="406"/>
      <c r="B917" s="406"/>
      <c r="C917" s="452"/>
      <c r="D917" s="406"/>
      <c r="E917" s="406"/>
      <c r="F917" s="406"/>
      <c r="G917" s="406"/>
      <c r="H917" s="406"/>
      <c r="I917" s="406"/>
      <c r="J917" s="406"/>
      <c r="K917" s="406"/>
      <c r="L917" s="406"/>
      <c r="M917" s="406"/>
      <c r="N917" s="406"/>
      <c r="O917" s="406"/>
      <c r="P917" s="406"/>
      <c r="Q917" s="406"/>
      <c r="R917" s="406"/>
      <c r="S917" s="406"/>
      <c r="T917" s="406"/>
      <c r="U917" s="406"/>
      <c r="V917" s="406"/>
      <c r="W917" s="406"/>
      <c r="X917" s="406"/>
      <c r="Y917" s="406"/>
      <c r="Z917" s="406"/>
    </row>
    <row r="918" spans="1:26" ht="19.5" customHeight="1">
      <c r="A918" s="406"/>
      <c r="B918" s="406"/>
      <c r="C918" s="452"/>
      <c r="D918" s="406"/>
      <c r="E918" s="406"/>
      <c r="F918" s="406"/>
      <c r="G918" s="406"/>
      <c r="H918" s="406"/>
      <c r="I918" s="406"/>
      <c r="J918" s="406"/>
      <c r="K918" s="406"/>
      <c r="L918" s="406"/>
      <c r="M918" s="406"/>
      <c r="N918" s="406"/>
      <c r="O918" s="406"/>
      <c r="P918" s="406"/>
      <c r="Q918" s="406"/>
      <c r="R918" s="406"/>
      <c r="S918" s="406"/>
      <c r="T918" s="406"/>
      <c r="U918" s="406"/>
      <c r="V918" s="406"/>
      <c r="W918" s="406"/>
      <c r="X918" s="406"/>
      <c r="Y918" s="406"/>
      <c r="Z918" s="406"/>
    </row>
    <row r="919" spans="1:26" ht="19.5" customHeight="1">
      <c r="A919" s="406"/>
      <c r="B919" s="406"/>
      <c r="C919" s="452"/>
      <c r="D919" s="406"/>
      <c r="E919" s="406"/>
      <c r="F919" s="406"/>
      <c r="G919" s="406"/>
      <c r="H919" s="406"/>
      <c r="I919" s="406"/>
      <c r="J919" s="406"/>
      <c r="K919" s="406"/>
      <c r="L919" s="406"/>
      <c r="M919" s="406"/>
      <c r="N919" s="406"/>
      <c r="O919" s="406"/>
      <c r="P919" s="406"/>
      <c r="Q919" s="406"/>
      <c r="R919" s="406"/>
      <c r="S919" s="406"/>
      <c r="T919" s="406"/>
      <c r="U919" s="406"/>
      <c r="V919" s="406"/>
      <c r="W919" s="406"/>
      <c r="X919" s="406"/>
      <c r="Y919" s="406"/>
      <c r="Z919" s="406"/>
    </row>
    <row r="920" spans="1:26" ht="19.5" customHeight="1">
      <c r="A920" s="406"/>
      <c r="B920" s="406"/>
      <c r="C920" s="452"/>
      <c r="D920" s="406"/>
      <c r="E920" s="406"/>
      <c r="F920" s="406"/>
      <c r="G920" s="406"/>
      <c r="H920" s="406"/>
      <c r="I920" s="406"/>
      <c r="J920" s="406"/>
      <c r="K920" s="406"/>
      <c r="L920" s="406"/>
      <c r="M920" s="406"/>
      <c r="N920" s="406"/>
      <c r="O920" s="406"/>
      <c r="P920" s="406"/>
      <c r="Q920" s="406"/>
      <c r="R920" s="406"/>
      <c r="S920" s="406"/>
      <c r="T920" s="406"/>
      <c r="U920" s="406"/>
      <c r="V920" s="406"/>
      <c r="W920" s="406"/>
      <c r="X920" s="406"/>
      <c r="Y920" s="406"/>
      <c r="Z920" s="406"/>
    </row>
    <row r="921" spans="1:26" ht="19.5" customHeight="1">
      <c r="A921" s="406"/>
      <c r="B921" s="406"/>
      <c r="C921" s="452"/>
      <c r="D921" s="406"/>
      <c r="E921" s="406"/>
      <c r="F921" s="406"/>
      <c r="G921" s="406"/>
      <c r="H921" s="406"/>
      <c r="I921" s="406"/>
      <c r="J921" s="406"/>
      <c r="K921" s="406"/>
      <c r="L921" s="406"/>
      <c r="M921" s="406"/>
      <c r="N921" s="406"/>
      <c r="O921" s="406"/>
      <c r="P921" s="406"/>
      <c r="Q921" s="406"/>
      <c r="R921" s="406"/>
      <c r="S921" s="406"/>
      <c r="T921" s="406"/>
      <c r="U921" s="406"/>
      <c r="V921" s="406"/>
      <c r="W921" s="406"/>
      <c r="X921" s="406"/>
      <c r="Y921" s="406"/>
      <c r="Z921" s="406"/>
    </row>
    <row r="922" spans="1:26" ht="19.5" customHeight="1">
      <c r="A922" s="406"/>
      <c r="B922" s="406"/>
      <c r="C922" s="452"/>
      <c r="D922" s="406"/>
      <c r="E922" s="406"/>
      <c r="F922" s="406"/>
      <c r="G922" s="406"/>
      <c r="H922" s="406"/>
      <c r="I922" s="406"/>
      <c r="J922" s="406"/>
      <c r="K922" s="406"/>
      <c r="L922" s="406"/>
      <c r="M922" s="406"/>
      <c r="N922" s="406"/>
      <c r="O922" s="406"/>
      <c r="P922" s="406"/>
      <c r="Q922" s="406"/>
      <c r="R922" s="406"/>
      <c r="S922" s="406"/>
      <c r="T922" s="406"/>
      <c r="U922" s="406"/>
      <c r="V922" s="406"/>
      <c r="W922" s="406"/>
      <c r="X922" s="406"/>
      <c r="Y922" s="406"/>
      <c r="Z922" s="406"/>
    </row>
    <row r="923" spans="1:26" ht="19.5" customHeight="1">
      <c r="A923" s="406"/>
      <c r="B923" s="406"/>
      <c r="C923" s="452"/>
      <c r="D923" s="406"/>
      <c r="E923" s="406"/>
      <c r="F923" s="406"/>
      <c r="G923" s="406"/>
      <c r="H923" s="406"/>
      <c r="I923" s="406"/>
      <c r="J923" s="406"/>
      <c r="K923" s="406"/>
      <c r="L923" s="406"/>
      <c r="M923" s="406"/>
      <c r="N923" s="406"/>
      <c r="O923" s="406"/>
      <c r="P923" s="406"/>
      <c r="Q923" s="406"/>
      <c r="R923" s="406"/>
      <c r="S923" s="406"/>
      <c r="T923" s="406"/>
      <c r="U923" s="406"/>
      <c r="V923" s="406"/>
      <c r="W923" s="406"/>
      <c r="X923" s="406"/>
      <c r="Y923" s="406"/>
      <c r="Z923" s="406"/>
    </row>
    <row r="924" spans="1:26" ht="19.5" customHeight="1">
      <c r="A924" s="406"/>
      <c r="B924" s="406"/>
      <c r="C924" s="452"/>
      <c r="D924" s="406"/>
      <c r="E924" s="406"/>
      <c r="F924" s="406"/>
      <c r="G924" s="406"/>
      <c r="H924" s="406"/>
      <c r="I924" s="406"/>
      <c r="J924" s="406"/>
      <c r="K924" s="406"/>
      <c r="L924" s="406"/>
      <c r="M924" s="406"/>
      <c r="N924" s="406"/>
      <c r="O924" s="406"/>
      <c r="P924" s="406"/>
      <c r="Q924" s="406"/>
      <c r="R924" s="406"/>
      <c r="S924" s="406"/>
      <c r="T924" s="406"/>
      <c r="U924" s="406"/>
      <c r="V924" s="406"/>
      <c r="W924" s="406"/>
      <c r="X924" s="406"/>
      <c r="Y924" s="406"/>
      <c r="Z924" s="406"/>
    </row>
    <row r="925" spans="1:26" ht="19.5" customHeight="1">
      <c r="A925" s="406"/>
      <c r="B925" s="406"/>
      <c r="C925" s="452"/>
      <c r="D925" s="406"/>
      <c r="E925" s="406"/>
      <c r="F925" s="406"/>
      <c r="G925" s="406"/>
      <c r="H925" s="406"/>
      <c r="I925" s="406"/>
      <c r="J925" s="406"/>
      <c r="K925" s="406"/>
      <c r="L925" s="406"/>
      <c r="M925" s="406"/>
      <c r="N925" s="406"/>
      <c r="O925" s="406"/>
      <c r="P925" s="406"/>
      <c r="Q925" s="406"/>
      <c r="R925" s="406"/>
      <c r="S925" s="406"/>
      <c r="T925" s="406"/>
      <c r="U925" s="406"/>
      <c r="V925" s="406"/>
      <c r="W925" s="406"/>
      <c r="X925" s="406"/>
      <c r="Y925" s="406"/>
      <c r="Z925" s="406"/>
    </row>
    <row r="926" spans="1:26" ht="19.5" customHeight="1">
      <c r="A926" s="406"/>
      <c r="B926" s="406"/>
      <c r="C926" s="452"/>
      <c r="D926" s="406"/>
      <c r="E926" s="406"/>
      <c r="F926" s="406"/>
      <c r="G926" s="406"/>
      <c r="H926" s="406"/>
      <c r="I926" s="406"/>
      <c r="J926" s="406"/>
      <c r="K926" s="406"/>
      <c r="L926" s="406"/>
      <c r="M926" s="406"/>
      <c r="N926" s="406"/>
      <c r="O926" s="406"/>
      <c r="P926" s="406"/>
      <c r="Q926" s="406"/>
      <c r="R926" s="406"/>
      <c r="S926" s="406"/>
      <c r="T926" s="406"/>
      <c r="U926" s="406"/>
      <c r="V926" s="406"/>
      <c r="W926" s="406"/>
      <c r="X926" s="406"/>
      <c r="Y926" s="406"/>
      <c r="Z926" s="406"/>
    </row>
    <row r="927" spans="1:26" ht="19.5" customHeight="1">
      <c r="A927" s="406"/>
      <c r="B927" s="406"/>
      <c r="C927" s="452"/>
      <c r="D927" s="406"/>
      <c r="E927" s="406"/>
      <c r="F927" s="406"/>
      <c r="G927" s="406"/>
      <c r="H927" s="406"/>
      <c r="I927" s="406"/>
      <c r="J927" s="406"/>
      <c r="K927" s="406"/>
      <c r="L927" s="406"/>
      <c r="M927" s="406"/>
      <c r="N927" s="406"/>
      <c r="O927" s="406"/>
      <c r="P927" s="406"/>
      <c r="Q927" s="406"/>
      <c r="R927" s="406"/>
      <c r="S927" s="406"/>
      <c r="T927" s="406"/>
      <c r="U927" s="406"/>
      <c r="V927" s="406"/>
      <c r="W927" s="406"/>
      <c r="X927" s="406"/>
      <c r="Y927" s="406"/>
      <c r="Z927" s="406"/>
    </row>
    <row r="928" spans="1:26" ht="19.5" customHeight="1">
      <c r="A928" s="406"/>
      <c r="B928" s="406"/>
      <c r="C928" s="452"/>
      <c r="D928" s="406"/>
      <c r="E928" s="406"/>
      <c r="F928" s="406"/>
      <c r="G928" s="406"/>
      <c r="H928" s="406"/>
      <c r="I928" s="406"/>
      <c r="J928" s="406"/>
      <c r="K928" s="406"/>
      <c r="L928" s="406"/>
      <c r="M928" s="406"/>
      <c r="N928" s="406"/>
      <c r="O928" s="406"/>
      <c r="P928" s="406"/>
      <c r="Q928" s="406"/>
      <c r="R928" s="406"/>
      <c r="S928" s="406"/>
      <c r="T928" s="406"/>
      <c r="U928" s="406"/>
      <c r="V928" s="406"/>
      <c r="W928" s="406"/>
      <c r="X928" s="406"/>
      <c r="Y928" s="406"/>
      <c r="Z928" s="406"/>
    </row>
    <row r="929" spans="1:26" ht="19.5" customHeight="1">
      <c r="A929" s="406"/>
      <c r="B929" s="406"/>
      <c r="C929" s="452"/>
      <c r="D929" s="406"/>
      <c r="E929" s="406"/>
      <c r="F929" s="406"/>
      <c r="G929" s="406"/>
      <c r="H929" s="406"/>
      <c r="I929" s="406"/>
      <c r="J929" s="406"/>
      <c r="K929" s="406"/>
      <c r="L929" s="406"/>
      <c r="M929" s="406"/>
      <c r="N929" s="406"/>
      <c r="O929" s="406"/>
      <c r="P929" s="406"/>
      <c r="Q929" s="406"/>
      <c r="R929" s="406"/>
      <c r="S929" s="406"/>
      <c r="T929" s="406"/>
      <c r="U929" s="406"/>
      <c r="V929" s="406"/>
      <c r="W929" s="406"/>
      <c r="X929" s="406"/>
      <c r="Y929" s="406"/>
      <c r="Z929" s="406"/>
    </row>
    <row r="930" spans="1:26" ht="19.5" customHeight="1">
      <c r="A930" s="406"/>
      <c r="B930" s="406"/>
      <c r="C930" s="452"/>
      <c r="D930" s="406"/>
      <c r="E930" s="406"/>
      <c r="F930" s="406"/>
      <c r="G930" s="406"/>
      <c r="H930" s="406"/>
      <c r="I930" s="406"/>
      <c r="J930" s="406"/>
      <c r="K930" s="406"/>
      <c r="L930" s="406"/>
      <c r="M930" s="406"/>
      <c r="N930" s="406"/>
      <c r="O930" s="406"/>
      <c r="P930" s="406"/>
      <c r="Q930" s="406"/>
      <c r="R930" s="406"/>
      <c r="S930" s="406"/>
      <c r="T930" s="406"/>
      <c r="U930" s="406"/>
      <c r="V930" s="406"/>
      <c r="W930" s="406"/>
      <c r="X930" s="406"/>
      <c r="Y930" s="406"/>
      <c r="Z930" s="406"/>
    </row>
    <row r="931" spans="1:26" ht="19.5" customHeight="1">
      <c r="A931" s="406"/>
      <c r="B931" s="406"/>
      <c r="C931" s="452"/>
      <c r="D931" s="406"/>
      <c r="E931" s="406"/>
      <c r="F931" s="406"/>
      <c r="G931" s="406"/>
      <c r="H931" s="406"/>
      <c r="I931" s="406"/>
      <c r="J931" s="406"/>
      <c r="K931" s="406"/>
      <c r="L931" s="406"/>
      <c r="M931" s="406"/>
      <c r="N931" s="406"/>
      <c r="O931" s="406"/>
      <c r="P931" s="406"/>
      <c r="Q931" s="406"/>
      <c r="R931" s="406"/>
      <c r="S931" s="406"/>
      <c r="T931" s="406"/>
      <c r="U931" s="406"/>
      <c r="V931" s="406"/>
      <c r="W931" s="406"/>
      <c r="X931" s="406"/>
      <c r="Y931" s="406"/>
      <c r="Z931" s="406"/>
    </row>
    <row r="932" spans="1:26" ht="19.5" customHeight="1">
      <c r="A932" s="406"/>
      <c r="B932" s="406"/>
      <c r="C932" s="452"/>
      <c r="D932" s="406"/>
      <c r="E932" s="406"/>
      <c r="F932" s="406"/>
      <c r="G932" s="406"/>
      <c r="H932" s="406"/>
      <c r="I932" s="406"/>
      <c r="J932" s="406"/>
      <c r="K932" s="406"/>
      <c r="L932" s="406"/>
      <c r="M932" s="406"/>
      <c r="N932" s="406"/>
      <c r="O932" s="406"/>
      <c r="P932" s="406"/>
      <c r="Q932" s="406"/>
      <c r="R932" s="406"/>
      <c r="S932" s="406"/>
      <c r="T932" s="406"/>
      <c r="U932" s="406"/>
      <c r="V932" s="406"/>
      <c r="W932" s="406"/>
      <c r="X932" s="406"/>
      <c r="Y932" s="406"/>
      <c r="Z932" s="406"/>
    </row>
    <row r="933" spans="1:26" ht="19.5" customHeight="1">
      <c r="A933" s="406"/>
      <c r="B933" s="406"/>
      <c r="C933" s="452"/>
      <c r="D933" s="406"/>
      <c r="E933" s="406"/>
      <c r="F933" s="406"/>
      <c r="G933" s="406"/>
      <c r="H933" s="406"/>
      <c r="I933" s="406"/>
      <c r="J933" s="406"/>
      <c r="K933" s="406"/>
      <c r="L933" s="406"/>
      <c r="M933" s="406"/>
      <c r="N933" s="406"/>
      <c r="O933" s="406"/>
      <c r="P933" s="406"/>
      <c r="Q933" s="406"/>
      <c r="R933" s="406"/>
      <c r="S933" s="406"/>
      <c r="T933" s="406"/>
      <c r="U933" s="406"/>
      <c r="V933" s="406"/>
      <c r="W933" s="406"/>
      <c r="X933" s="406"/>
      <c r="Y933" s="406"/>
      <c r="Z933" s="406"/>
    </row>
    <row r="934" spans="1:26" ht="19.5" customHeight="1">
      <c r="A934" s="406"/>
      <c r="B934" s="406"/>
      <c r="C934" s="452"/>
      <c r="D934" s="406"/>
      <c r="E934" s="406"/>
      <c r="F934" s="406"/>
      <c r="G934" s="406"/>
      <c r="H934" s="406"/>
      <c r="I934" s="406"/>
      <c r="J934" s="406"/>
      <c r="K934" s="406"/>
      <c r="L934" s="406"/>
      <c r="M934" s="406"/>
      <c r="N934" s="406"/>
      <c r="O934" s="406"/>
      <c r="P934" s="406"/>
      <c r="Q934" s="406"/>
      <c r="R934" s="406"/>
      <c r="S934" s="406"/>
      <c r="T934" s="406"/>
      <c r="U934" s="406"/>
      <c r="V934" s="406"/>
      <c r="W934" s="406"/>
      <c r="X934" s="406"/>
      <c r="Y934" s="406"/>
      <c r="Z934" s="406"/>
    </row>
    <row r="935" spans="1:26" ht="19.5" customHeight="1">
      <c r="A935" s="406"/>
      <c r="B935" s="406"/>
      <c r="C935" s="452"/>
      <c r="D935" s="406"/>
      <c r="E935" s="406"/>
      <c r="F935" s="406"/>
      <c r="G935" s="406"/>
      <c r="H935" s="406"/>
      <c r="I935" s="406"/>
      <c r="J935" s="406"/>
      <c r="K935" s="406"/>
      <c r="L935" s="406"/>
      <c r="M935" s="406"/>
      <c r="N935" s="406"/>
      <c r="O935" s="406"/>
      <c r="P935" s="406"/>
      <c r="Q935" s="406"/>
      <c r="R935" s="406"/>
      <c r="S935" s="406"/>
      <c r="T935" s="406"/>
      <c r="U935" s="406"/>
      <c r="V935" s="406"/>
      <c r="W935" s="406"/>
      <c r="X935" s="406"/>
      <c r="Y935" s="406"/>
      <c r="Z935" s="406"/>
    </row>
    <row r="936" spans="1:26" ht="19.5" customHeight="1">
      <c r="A936" s="406"/>
      <c r="B936" s="406"/>
      <c r="C936" s="452"/>
      <c r="D936" s="406"/>
      <c r="E936" s="406"/>
      <c r="F936" s="406"/>
      <c r="G936" s="406"/>
      <c r="H936" s="406"/>
      <c r="I936" s="406"/>
      <c r="J936" s="406"/>
      <c r="K936" s="406"/>
      <c r="L936" s="406"/>
      <c r="M936" s="406"/>
      <c r="N936" s="406"/>
      <c r="O936" s="406"/>
      <c r="P936" s="406"/>
      <c r="Q936" s="406"/>
      <c r="R936" s="406"/>
      <c r="S936" s="406"/>
      <c r="T936" s="406"/>
      <c r="U936" s="406"/>
      <c r="V936" s="406"/>
      <c r="W936" s="406"/>
      <c r="X936" s="406"/>
      <c r="Y936" s="406"/>
      <c r="Z936" s="406"/>
    </row>
    <row r="937" spans="1:26" ht="19.5" customHeight="1">
      <c r="A937" s="406"/>
      <c r="B937" s="406"/>
      <c r="C937" s="452"/>
      <c r="D937" s="406"/>
      <c r="E937" s="406"/>
      <c r="F937" s="406"/>
      <c r="G937" s="406"/>
      <c r="H937" s="406"/>
      <c r="I937" s="406"/>
      <c r="J937" s="406"/>
      <c r="K937" s="406"/>
      <c r="L937" s="406"/>
      <c r="M937" s="406"/>
      <c r="N937" s="406"/>
      <c r="O937" s="406"/>
      <c r="P937" s="406"/>
      <c r="Q937" s="406"/>
      <c r="R937" s="406"/>
      <c r="S937" s="406"/>
      <c r="T937" s="406"/>
      <c r="U937" s="406"/>
      <c r="V937" s="406"/>
      <c r="W937" s="406"/>
      <c r="X937" s="406"/>
      <c r="Y937" s="406"/>
      <c r="Z937" s="406"/>
    </row>
    <row r="938" spans="1:26" ht="19.5" customHeight="1">
      <c r="A938" s="406"/>
      <c r="B938" s="406"/>
      <c r="C938" s="452"/>
      <c r="D938" s="406"/>
      <c r="E938" s="406"/>
      <c r="F938" s="406"/>
      <c r="G938" s="406"/>
      <c r="H938" s="406"/>
      <c r="I938" s="406"/>
      <c r="J938" s="406"/>
      <c r="K938" s="406"/>
      <c r="L938" s="406"/>
      <c r="M938" s="406"/>
      <c r="N938" s="406"/>
      <c r="O938" s="406"/>
      <c r="P938" s="406"/>
      <c r="Q938" s="406"/>
      <c r="R938" s="406"/>
      <c r="S938" s="406"/>
      <c r="T938" s="406"/>
      <c r="U938" s="406"/>
      <c r="V938" s="406"/>
      <c r="W938" s="406"/>
      <c r="X938" s="406"/>
      <c r="Y938" s="406"/>
      <c r="Z938" s="406"/>
    </row>
    <row r="939" spans="1:26" ht="19.5" customHeight="1">
      <c r="A939" s="406"/>
      <c r="B939" s="406"/>
      <c r="C939" s="452"/>
      <c r="D939" s="406"/>
      <c r="E939" s="406"/>
      <c r="F939" s="406"/>
      <c r="G939" s="406"/>
      <c r="H939" s="406"/>
      <c r="I939" s="406"/>
      <c r="J939" s="406"/>
      <c r="K939" s="406"/>
      <c r="L939" s="406"/>
      <c r="M939" s="406"/>
      <c r="N939" s="406"/>
      <c r="O939" s="406"/>
      <c r="P939" s="406"/>
      <c r="Q939" s="406"/>
      <c r="R939" s="406"/>
      <c r="S939" s="406"/>
      <c r="T939" s="406"/>
      <c r="U939" s="406"/>
      <c r="V939" s="406"/>
      <c r="W939" s="406"/>
      <c r="X939" s="406"/>
      <c r="Y939" s="406"/>
      <c r="Z939" s="406"/>
    </row>
    <row r="940" spans="1:26" ht="19.5" customHeight="1">
      <c r="A940" s="406"/>
      <c r="B940" s="406"/>
      <c r="C940" s="452"/>
      <c r="D940" s="406"/>
      <c r="E940" s="406"/>
      <c r="F940" s="406"/>
      <c r="G940" s="406"/>
      <c r="H940" s="406"/>
      <c r="I940" s="406"/>
      <c r="J940" s="406"/>
      <c r="K940" s="406"/>
      <c r="L940" s="406"/>
      <c r="M940" s="406"/>
      <c r="N940" s="406"/>
      <c r="O940" s="406"/>
      <c r="P940" s="406"/>
      <c r="Q940" s="406"/>
      <c r="R940" s="406"/>
      <c r="S940" s="406"/>
      <c r="T940" s="406"/>
      <c r="U940" s="406"/>
      <c r="V940" s="406"/>
      <c r="W940" s="406"/>
      <c r="X940" s="406"/>
      <c r="Y940" s="406"/>
      <c r="Z940" s="406"/>
    </row>
    <row r="941" spans="1:26" ht="19.5" customHeight="1">
      <c r="A941" s="406"/>
      <c r="B941" s="406"/>
      <c r="C941" s="452"/>
      <c r="D941" s="406"/>
      <c r="E941" s="406"/>
      <c r="F941" s="406"/>
      <c r="G941" s="406"/>
      <c r="H941" s="406"/>
      <c r="I941" s="406"/>
      <c r="J941" s="406"/>
      <c r="K941" s="406"/>
      <c r="L941" s="406"/>
      <c r="M941" s="406"/>
      <c r="N941" s="406"/>
      <c r="O941" s="406"/>
      <c r="P941" s="406"/>
      <c r="Q941" s="406"/>
      <c r="R941" s="406"/>
      <c r="S941" s="406"/>
      <c r="T941" s="406"/>
      <c r="U941" s="406"/>
      <c r="V941" s="406"/>
      <c r="W941" s="406"/>
      <c r="X941" s="406"/>
      <c r="Y941" s="406"/>
      <c r="Z941" s="406"/>
    </row>
    <row r="942" spans="1:26" ht="19.5" customHeight="1">
      <c r="A942" s="406"/>
      <c r="B942" s="406"/>
      <c r="C942" s="452"/>
      <c r="D942" s="406"/>
      <c r="E942" s="406"/>
      <c r="F942" s="406"/>
      <c r="G942" s="406"/>
      <c r="H942" s="406"/>
      <c r="I942" s="406"/>
      <c r="J942" s="406"/>
      <c r="K942" s="406"/>
      <c r="L942" s="406"/>
      <c r="M942" s="406"/>
      <c r="N942" s="406"/>
      <c r="O942" s="406"/>
      <c r="P942" s="406"/>
      <c r="Q942" s="406"/>
      <c r="R942" s="406"/>
      <c r="S942" s="406"/>
      <c r="T942" s="406"/>
      <c r="U942" s="406"/>
      <c r="V942" s="406"/>
      <c r="W942" s="406"/>
      <c r="X942" s="406"/>
      <c r="Y942" s="406"/>
      <c r="Z942" s="406"/>
    </row>
    <row r="943" spans="1:26" ht="19.5" customHeight="1">
      <c r="A943" s="406"/>
      <c r="B943" s="406"/>
      <c r="C943" s="452"/>
      <c r="D943" s="406"/>
      <c r="E943" s="406"/>
      <c r="F943" s="406"/>
      <c r="G943" s="406"/>
      <c r="H943" s="406"/>
      <c r="I943" s="406"/>
      <c r="J943" s="406"/>
      <c r="K943" s="406"/>
      <c r="L943" s="406"/>
      <c r="M943" s="406"/>
      <c r="N943" s="406"/>
      <c r="O943" s="406"/>
      <c r="P943" s="406"/>
      <c r="Q943" s="406"/>
      <c r="R943" s="406"/>
      <c r="S943" s="406"/>
      <c r="T943" s="406"/>
      <c r="U943" s="406"/>
      <c r="V943" s="406"/>
      <c r="W943" s="406"/>
      <c r="X943" s="406"/>
      <c r="Y943" s="406"/>
      <c r="Z943" s="406"/>
    </row>
    <row r="944" spans="1:26" ht="19.5" customHeight="1">
      <c r="A944" s="406"/>
      <c r="B944" s="406"/>
      <c r="C944" s="452"/>
      <c r="D944" s="406"/>
      <c r="E944" s="406"/>
      <c r="F944" s="406"/>
      <c r="G944" s="406"/>
      <c r="H944" s="406"/>
      <c r="I944" s="406"/>
      <c r="J944" s="406"/>
      <c r="K944" s="406"/>
      <c r="L944" s="406"/>
      <c r="M944" s="406"/>
      <c r="N944" s="406"/>
      <c r="O944" s="406"/>
      <c r="P944" s="406"/>
      <c r="Q944" s="406"/>
      <c r="R944" s="406"/>
      <c r="S944" s="406"/>
      <c r="T944" s="406"/>
      <c r="U944" s="406"/>
      <c r="V944" s="406"/>
      <c r="W944" s="406"/>
      <c r="X944" s="406"/>
      <c r="Y944" s="406"/>
      <c r="Z944" s="406"/>
    </row>
    <row r="945" spans="1:26" ht="19.5" customHeight="1">
      <c r="A945" s="406"/>
      <c r="B945" s="406"/>
      <c r="C945" s="452"/>
      <c r="D945" s="406"/>
      <c r="E945" s="406"/>
      <c r="F945" s="406"/>
      <c r="G945" s="406"/>
      <c r="H945" s="406"/>
      <c r="I945" s="406"/>
      <c r="J945" s="406"/>
      <c r="K945" s="406"/>
      <c r="L945" s="406"/>
      <c r="M945" s="406"/>
      <c r="N945" s="406"/>
      <c r="O945" s="406"/>
      <c r="P945" s="406"/>
      <c r="Q945" s="406"/>
      <c r="R945" s="406"/>
      <c r="S945" s="406"/>
      <c r="T945" s="406"/>
      <c r="U945" s="406"/>
      <c r="V945" s="406"/>
      <c r="W945" s="406"/>
      <c r="X945" s="406"/>
      <c r="Y945" s="406"/>
      <c r="Z945" s="406"/>
    </row>
    <row r="946" spans="1:26" ht="19.5" customHeight="1">
      <c r="A946" s="406"/>
      <c r="B946" s="406"/>
      <c r="C946" s="452"/>
      <c r="D946" s="406"/>
      <c r="E946" s="406"/>
      <c r="F946" s="406"/>
      <c r="G946" s="406"/>
      <c r="H946" s="406"/>
      <c r="I946" s="406"/>
      <c r="J946" s="406"/>
      <c r="K946" s="406"/>
      <c r="L946" s="406"/>
      <c r="M946" s="406"/>
      <c r="N946" s="406"/>
      <c r="O946" s="406"/>
      <c r="P946" s="406"/>
      <c r="Q946" s="406"/>
      <c r="R946" s="406"/>
      <c r="S946" s="406"/>
      <c r="T946" s="406"/>
      <c r="U946" s="406"/>
      <c r="V946" s="406"/>
      <c r="W946" s="406"/>
      <c r="X946" s="406"/>
      <c r="Y946" s="406"/>
      <c r="Z946" s="406"/>
    </row>
    <row r="947" spans="1:26" ht="19.5" customHeight="1">
      <c r="A947" s="406"/>
      <c r="B947" s="406"/>
      <c r="C947" s="452"/>
      <c r="D947" s="406"/>
      <c r="E947" s="406"/>
      <c r="F947" s="406"/>
      <c r="G947" s="406"/>
      <c r="H947" s="406"/>
      <c r="I947" s="406"/>
      <c r="J947" s="406"/>
      <c r="K947" s="406"/>
      <c r="L947" s="406"/>
      <c r="M947" s="406"/>
      <c r="N947" s="406"/>
      <c r="O947" s="406"/>
      <c r="P947" s="406"/>
      <c r="Q947" s="406"/>
      <c r="R947" s="406"/>
      <c r="S947" s="406"/>
      <c r="T947" s="406"/>
      <c r="U947" s="406"/>
      <c r="V947" s="406"/>
      <c r="W947" s="406"/>
      <c r="X947" s="406"/>
      <c r="Y947" s="406"/>
      <c r="Z947" s="406"/>
    </row>
    <row r="948" spans="1:26" ht="19.5" customHeight="1">
      <c r="A948" s="406"/>
      <c r="B948" s="406"/>
      <c r="C948" s="452"/>
      <c r="D948" s="406"/>
      <c r="E948" s="406"/>
      <c r="F948" s="406"/>
      <c r="G948" s="406"/>
      <c r="H948" s="406"/>
      <c r="I948" s="406"/>
      <c r="J948" s="406"/>
      <c r="K948" s="406"/>
      <c r="L948" s="406"/>
      <c r="M948" s="406"/>
      <c r="N948" s="406"/>
      <c r="O948" s="406"/>
      <c r="P948" s="406"/>
      <c r="Q948" s="406"/>
      <c r="R948" s="406"/>
      <c r="S948" s="406"/>
      <c r="T948" s="406"/>
      <c r="U948" s="406"/>
      <c r="V948" s="406"/>
      <c r="W948" s="406"/>
      <c r="X948" s="406"/>
      <c r="Y948" s="406"/>
      <c r="Z948" s="406"/>
    </row>
    <row r="949" spans="1:26" ht="19.5" customHeight="1">
      <c r="A949" s="406"/>
      <c r="B949" s="406"/>
      <c r="C949" s="452"/>
      <c r="D949" s="406"/>
      <c r="E949" s="406"/>
      <c r="F949" s="406"/>
      <c r="G949" s="406"/>
      <c r="H949" s="406"/>
      <c r="I949" s="406"/>
      <c r="J949" s="406"/>
      <c r="K949" s="406"/>
      <c r="L949" s="406"/>
      <c r="M949" s="406"/>
      <c r="N949" s="406"/>
      <c r="O949" s="406"/>
      <c r="P949" s="406"/>
      <c r="Q949" s="406"/>
      <c r="R949" s="406"/>
      <c r="S949" s="406"/>
      <c r="T949" s="406"/>
      <c r="U949" s="406"/>
      <c r="V949" s="406"/>
      <c r="W949" s="406"/>
      <c r="X949" s="406"/>
      <c r="Y949" s="406"/>
      <c r="Z949" s="406"/>
    </row>
    <row r="950" spans="1:26" ht="19.5" customHeight="1">
      <c r="A950" s="406"/>
      <c r="B950" s="406"/>
      <c r="C950" s="452"/>
      <c r="D950" s="406"/>
      <c r="E950" s="406"/>
      <c r="F950" s="406"/>
      <c r="G950" s="406"/>
      <c r="H950" s="406"/>
      <c r="I950" s="406"/>
      <c r="J950" s="406"/>
      <c r="K950" s="406"/>
      <c r="L950" s="406"/>
      <c r="M950" s="406"/>
      <c r="N950" s="406"/>
      <c r="O950" s="406"/>
      <c r="P950" s="406"/>
      <c r="Q950" s="406"/>
      <c r="R950" s="406"/>
      <c r="S950" s="406"/>
      <c r="T950" s="406"/>
      <c r="U950" s="406"/>
      <c r="V950" s="406"/>
      <c r="W950" s="406"/>
      <c r="X950" s="406"/>
      <c r="Y950" s="406"/>
      <c r="Z950" s="406"/>
    </row>
    <row r="951" spans="1:26" ht="19.5" customHeight="1">
      <c r="A951" s="406"/>
      <c r="B951" s="406"/>
      <c r="C951" s="452"/>
      <c r="D951" s="406"/>
      <c r="E951" s="406"/>
      <c r="F951" s="406"/>
      <c r="G951" s="406"/>
      <c r="H951" s="406"/>
      <c r="I951" s="406"/>
      <c r="J951" s="406"/>
      <c r="K951" s="406"/>
      <c r="L951" s="406"/>
      <c r="M951" s="406"/>
      <c r="N951" s="406"/>
      <c r="O951" s="406"/>
      <c r="P951" s="406"/>
      <c r="Q951" s="406"/>
      <c r="R951" s="406"/>
      <c r="S951" s="406"/>
      <c r="T951" s="406"/>
      <c r="U951" s="406"/>
      <c r="V951" s="406"/>
      <c r="W951" s="406"/>
      <c r="X951" s="406"/>
      <c r="Y951" s="406"/>
      <c r="Z951" s="406"/>
    </row>
    <row r="952" spans="1:26" ht="19.5" customHeight="1">
      <c r="A952" s="406"/>
      <c r="B952" s="406"/>
      <c r="C952" s="452"/>
      <c r="D952" s="406"/>
      <c r="E952" s="406"/>
      <c r="F952" s="406"/>
      <c r="G952" s="406"/>
      <c r="H952" s="406"/>
      <c r="I952" s="406"/>
      <c r="J952" s="406"/>
      <c r="K952" s="406"/>
      <c r="L952" s="406"/>
      <c r="M952" s="406"/>
      <c r="N952" s="406"/>
      <c r="O952" s="406"/>
      <c r="P952" s="406"/>
      <c r="Q952" s="406"/>
      <c r="R952" s="406"/>
      <c r="S952" s="406"/>
      <c r="T952" s="406"/>
      <c r="U952" s="406"/>
      <c r="V952" s="406"/>
      <c r="W952" s="406"/>
      <c r="X952" s="406"/>
      <c r="Y952" s="406"/>
      <c r="Z952" s="406"/>
    </row>
    <row r="953" spans="1:26" ht="19.5" customHeight="1">
      <c r="A953" s="406"/>
      <c r="B953" s="406"/>
      <c r="C953" s="452"/>
      <c r="D953" s="406"/>
      <c r="E953" s="406"/>
      <c r="F953" s="406"/>
      <c r="G953" s="406"/>
      <c r="H953" s="406"/>
      <c r="I953" s="406"/>
      <c r="J953" s="406"/>
      <c r="K953" s="406"/>
      <c r="L953" s="406"/>
      <c r="M953" s="406"/>
      <c r="N953" s="406"/>
      <c r="O953" s="406"/>
      <c r="P953" s="406"/>
      <c r="Q953" s="406"/>
      <c r="R953" s="406"/>
      <c r="S953" s="406"/>
      <c r="T953" s="406"/>
      <c r="U953" s="406"/>
      <c r="V953" s="406"/>
      <c r="W953" s="406"/>
      <c r="X953" s="406"/>
      <c r="Y953" s="406"/>
      <c r="Z953" s="406"/>
    </row>
    <row r="954" spans="1:26" ht="19.5" customHeight="1">
      <c r="A954" s="406"/>
      <c r="B954" s="406"/>
      <c r="C954" s="452"/>
      <c r="D954" s="406"/>
      <c r="E954" s="406"/>
      <c r="F954" s="406"/>
      <c r="G954" s="406"/>
      <c r="H954" s="406"/>
      <c r="I954" s="406"/>
      <c r="J954" s="406"/>
      <c r="K954" s="406"/>
      <c r="L954" s="406"/>
      <c r="M954" s="406"/>
      <c r="N954" s="406"/>
      <c r="O954" s="406"/>
      <c r="P954" s="406"/>
      <c r="Q954" s="406"/>
      <c r="R954" s="406"/>
      <c r="S954" s="406"/>
      <c r="T954" s="406"/>
      <c r="U954" s="406"/>
      <c r="V954" s="406"/>
      <c r="W954" s="406"/>
      <c r="X954" s="406"/>
      <c r="Y954" s="406"/>
      <c r="Z954" s="406"/>
    </row>
    <row r="955" spans="1:26" ht="19.5" customHeight="1">
      <c r="A955" s="406"/>
      <c r="B955" s="406"/>
      <c r="C955" s="452"/>
      <c r="D955" s="406"/>
      <c r="E955" s="406"/>
      <c r="F955" s="406"/>
      <c r="G955" s="406"/>
      <c r="H955" s="406"/>
      <c r="I955" s="406"/>
      <c r="J955" s="406"/>
      <c r="K955" s="406"/>
      <c r="L955" s="406"/>
      <c r="M955" s="406"/>
      <c r="N955" s="406"/>
      <c r="O955" s="406"/>
      <c r="P955" s="406"/>
      <c r="Q955" s="406"/>
      <c r="R955" s="406"/>
      <c r="S955" s="406"/>
      <c r="T955" s="406"/>
      <c r="U955" s="406"/>
      <c r="V955" s="406"/>
      <c r="W955" s="406"/>
      <c r="X955" s="406"/>
      <c r="Y955" s="406"/>
      <c r="Z955" s="406"/>
    </row>
    <row r="956" spans="1:26" ht="19.5" customHeight="1">
      <c r="A956" s="406"/>
      <c r="B956" s="406"/>
      <c r="C956" s="452"/>
      <c r="D956" s="406"/>
      <c r="E956" s="406"/>
      <c r="F956" s="406"/>
      <c r="G956" s="406"/>
      <c r="H956" s="406"/>
      <c r="I956" s="406"/>
      <c r="J956" s="406"/>
      <c r="K956" s="406"/>
      <c r="L956" s="406"/>
      <c r="M956" s="406"/>
      <c r="N956" s="406"/>
      <c r="O956" s="406"/>
      <c r="P956" s="406"/>
      <c r="Q956" s="406"/>
      <c r="R956" s="406"/>
      <c r="S956" s="406"/>
      <c r="T956" s="406"/>
      <c r="U956" s="406"/>
      <c r="V956" s="406"/>
      <c r="W956" s="406"/>
      <c r="X956" s="406"/>
      <c r="Y956" s="406"/>
      <c r="Z956" s="406"/>
    </row>
    <row r="957" spans="1:26" ht="19.5" customHeight="1">
      <c r="A957" s="406"/>
      <c r="B957" s="406"/>
      <c r="C957" s="452"/>
      <c r="D957" s="406"/>
      <c r="E957" s="406"/>
      <c r="F957" s="406"/>
      <c r="G957" s="406"/>
      <c r="H957" s="406"/>
      <c r="I957" s="406"/>
      <c r="J957" s="406"/>
      <c r="K957" s="406"/>
      <c r="L957" s="406"/>
      <c r="M957" s="406"/>
      <c r="N957" s="406"/>
      <c r="O957" s="406"/>
      <c r="P957" s="406"/>
      <c r="Q957" s="406"/>
      <c r="R957" s="406"/>
      <c r="S957" s="406"/>
      <c r="T957" s="406"/>
      <c r="U957" s="406"/>
      <c r="V957" s="406"/>
      <c r="W957" s="406"/>
      <c r="X957" s="406"/>
      <c r="Y957" s="406"/>
      <c r="Z957" s="406"/>
    </row>
    <row r="958" spans="1:26" ht="19.5" customHeight="1">
      <c r="A958" s="406"/>
      <c r="B958" s="406"/>
      <c r="C958" s="452"/>
      <c r="D958" s="406"/>
      <c r="E958" s="406"/>
      <c r="F958" s="406"/>
      <c r="G958" s="406"/>
      <c r="H958" s="406"/>
      <c r="I958" s="406"/>
      <c r="J958" s="406"/>
      <c r="K958" s="406"/>
      <c r="L958" s="406"/>
      <c r="M958" s="406"/>
      <c r="N958" s="406"/>
      <c r="O958" s="406"/>
      <c r="P958" s="406"/>
      <c r="Q958" s="406"/>
      <c r="R958" s="406"/>
      <c r="S958" s="406"/>
      <c r="T958" s="406"/>
      <c r="U958" s="406"/>
      <c r="V958" s="406"/>
      <c r="W958" s="406"/>
      <c r="X958" s="406"/>
      <c r="Y958" s="406"/>
      <c r="Z958" s="406"/>
    </row>
    <row r="959" spans="1:26" ht="19.5" customHeight="1">
      <c r="A959" s="406"/>
      <c r="B959" s="406"/>
      <c r="C959" s="452"/>
      <c r="D959" s="406"/>
      <c r="E959" s="406"/>
      <c r="F959" s="406"/>
      <c r="G959" s="406"/>
      <c r="H959" s="406"/>
      <c r="I959" s="406"/>
      <c r="J959" s="406"/>
      <c r="K959" s="406"/>
      <c r="L959" s="406"/>
      <c r="M959" s="406"/>
      <c r="N959" s="406"/>
      <c r="O959" s="406"/>
      <c r="P959" s="406"/>
      <c r="Q959" s="406"/>
      <c r="R959" s="406"/>
      <c r="S959" s="406"/>
      <c r="T959" s="406"/>
      <c r="U959" s="406"/>
      <c r="V959" s="406"/>
      <c r="W959" s="406"/>
      <c r="X959" s="406"/>
      <c r="Y959" s="406"/>
      <c r="Z959" s="406"/>
    </row>
    <row r="960" spans="1:26" ht="19.5" customHeight="1">
      <c r="A960" s="406"/>
      <c r="B960" s="406"/>
      <c r="C960" s="452"/>
      <c r="D960" s="406"/>
      <c r="E960" s="406"/>
      <c r="F960" s="406"/>
      <c r="G960" s="406"/>
      <c r="H960" s="406"/>
      <c r="I960" s="406"/>
      <c r="J960" s="406"/>
      <c r="K960" s="406"/>
      <c r="L960" s="406"/>
      <c r="M960" s="406"/>
      <c r="N960" s="406"/>
      <c r="O960" s="406"/>
      <c r="P960" s="406"/>
      <c r="Q960" s="406"/>
      <c r="R960" s="406"/>
      <c r="S960" s="406"/>
      <c r="T960" s="406"/>
      <c r="U960" s="406"/>
      <c r="V960" s="406"/>
      <c r="W960" s="406"/>
      <c r="X960" s="406"/>
      <c r="Y960" s="406"/>
      <c r="Z960" s="406"/>
    </row>
    <row r="961" spans="1:26" ht="19.5" customHeight="1">
      <c r="A961" s="406"/>
      <c r="B961" s="406"/>
      <c r="C961" s="452"/>
      <c r="D961" s="406"/>
      <c r="E961" s="406"/>
      <c r="F961" s="406"/>
      <c r="G961" s="406"/>
      <c r="H961" s="406"/>
      <c r="I961" s="406"/>
      <c r="J961" s="406"/>
      <c r="K961" s="406"/>
      <c r="L961" s="406"/>
      <c r="M961" s="406"/>
      <c r="N961" s="406"/>
      <c r="O961" s="406"/>
      <c r="P961" s="406"/>
      <c r="Q961" s="406"/>
      <c r="R961" s="406"/>
      <c r="S961" s="406"/>
      <c r="T961" s="406"/>
      <c r="U961" s="406"/>
      <c r="V961" s="406"/>
      <c r="W961" s="406"/>
      <c r="X961" s="406"/>
      <c r="Y961" s="406"/>
      <c r="Z961" s="406"/>
    </row>
    <row r="962" spans="1:26" ht="19.5" customHeight="1">
      <c r="A962" s="406"/>
      <c r="B962" s="406"/>
      <c r="C962" s="452"/>
      <c r="D962" s="406"/>
      <c r="E962" s="406"/>
      <c r="F962" s="406"/>
      <c r="G962" s="406"/>
      <c r="H962" s="406"/>
      <c r="I962" s="406"/>
      <c r="J962" s="406"/>
      <c r="K962" s="406"/>
      <c r="L962" s="406"/>
      <c r="M962" s="406"/>
      <c r="N962" s="406"/>
      <c r="O962" s="406"/>
      <c r="P962" s="406"/>
      <c r="Q962" s="406"/>
      <c r="R962" s="406"/>
      <c r="S962" s="406"/>
      <c r="T962" s="406"/>
      <c r="U962" s="406"/>
      <c r="V962" s="406"/>
      <c r="W962" s="406"/>
      <c r="X962" s="406"/>
      <c r="Y962" s="406"/>
      <c r="Z962" s="406"/>
    </row>
    <row r="963" spans="1:26" ht="19.5" customHeight="1">
      <c r="A963" s="406"/>
      <c r="B963" s="406"/>
      <c r="C963" s="452"/>
      <c r="D963" s="406"/>
      <c r="E963" s="406"/>
      <c r="F963" s="406"/>
      <c r="G963" s="406"/>
      <c r="H963" s="406"/>
      <c r="I963" s="406"/>
      <c r="J963" s="406"/>
      <c r="K963" s="406"/>
      <c r="L963" s="406"/>
      <c r="M963" s="406"/>
      <c r="N963" s="406"/>
      <c r="O963" s="406"/>
      <c r="P963" s="406"/>
      <c r="Q963" s="406"/>
      <c r="R963" s="406"/>
      <c r="S963" s="406"/>
      <c r="T963" s="406"/>
      <c r="U963" s="406"/>
      <c r="V963" s="406"/>
      <c r="W963" s="406"/>
      <c r="X963" s="406"/>
      <c r="Y963" s="406"/>
      <c r="Z963" s="406"/>
    </row>
    <row r="964" spans="1:26" ht="19.5" customHeight="1">
      <c r="A964" s="406"/>
      <c r="B964" s="406"/>
      <c r="C964" s="452"/>
      <c r="D964" s="406"/>
      <c r="E964" s="406"/>
      <c r="F964" s="406"/>
      <c r="G964" s="406"/>
      <c r="H964" s="406"/>
      <c r="I964" s="406"/>
      <c r="J964" s="406"/>
      <c r="K964" s="406"/>
      <c r="L964" s="406"/>
      <c r="M964" s="406"/>
      <c r="N964" s="406"/>
      <c r="O964" s="406"/>
      <c r="P964" s="406"/>
      <c r="Q964" s="406"/>
      <c r="R964" s="406"/>
      <c r="S964" s="406"/>
      <c r="T964" s="406"/>
      <c r="U964" s="406"/>
      <c r="V964" s="406"/>
      <c r="W964" s="406"/>
      <c r="X964" s="406"/>
      <c r="Y964" s="406"/>
      <c r="Z964" s="406"/>
    </row>
    <row r="965" spans="1:26" ht="19.5" customHeight="1">
      <c r="A965" s="406"/>
      <c r="B965" s="406"/>
      <c r="C965" s="452"/>
      <c r="D965" s="406"/>
      <c r="E965" s="406"/>
      <c r="F965" s="406"/>
      <c r="G965" s="406"/>
      <c r="H965" s="406"/>
      <c r="I965" s="406"/>
      <c r="J965" s="406"/>
      <c r="K965" s="406"/>
      <c r="L965" s="406"/>
      <c r="M965" s="406"/>
      <c r="N965" s="406"/>
      <c r="O965" s="406"/>
      <c r="P965" s="406"/>
      <c r="Q965" s="406"/>
      <c r="R965" s="406"/>
      <c r="S965" s="406"/>
      <c r="T965" s="406"/>
      <c r="U965" s="406"/>
      <c r="V965" s="406"/>
      <c r="W965" s="406"/>
      <c r="X965" s="406"/>
      <c r="Y965" s="406"/>
      <c r="Z965" s="406"/>
    </row>
    <row r="966" spans="1:26" ht="19.5" customHeight="1">
      <c r="A966" s="406"/>
      <c r="B966" s="406"/>
      <c r="C966" s="452"/>
      <c r="D966" s="406"/>
      <c r="E966" s="406"/>
      <c r="F966" s="406"/>
      <c r="G966" s="406"/>
      <c r="H966" s="406"/>
      <c r="I966" s="406"/>
      <c r="J966" s="406"/>
      <c r="K966" s="406"/>
      <c r="L966" s="406"/>
      <c r="M966" s="406"/>
      <c r="N966" s="406"/>
      <c r="O966" s="406"/>
      <c r="P966" s="406"/>
      <c r="Q966" s="406"/>
      <c r="R966" s="406"/>
      <c r="S966" s="406"/>
      <c r="T966" s="406"/>
      <c r="U966" s="406"/>
      <c r="V966" s="406"/>
      <c r="W966" s="406"/>
      <c r="X966" s="406"/>
      <c r="Y966" s="406"/>
      <c r="Z966" s="406"/>
    </row>
    <row r="967" spans="1:26" ht="19.5" customHeight="1">
      <c r="A967" s="406"/>
      <c r="B967" s="406"/>
      <c r="C967" s="452"/>
      <c r="D967" s="406"/>
      <c r="E967" s="406"/>
      <c r="F967" s="406"/>
      <c r="G967" s="406"/>
      <c r="H967" s="406"/>
      <c r="I967" s="406"/>
      <c r="J967" s="406"/>
      <c r="K967" s="406"/>
      <c r="L967" s="406"/>
      <c r="M967" s="406"/>
      <c r="N967" s="406"/>
      <c r="O967" s="406"/>
      <c r="P967" s="406"/>
      <c r="Q967" s="406"/>
      <c r="R967" s="406"/>
      <c r="S967" s="406"/>
      <c r="T967" s="406"/>
      <c r="U967" s="406"/>
      <c r="V967" s="406"/>
      <c r="W967" s="406"/>
      <c r="X967" s="406"/>
      <c r="Y967" s="406"/>
      <c r="Z967" s="406"/>
    </row>
    <row r="968" spans="1:26" ht="19.5" customHeight="1">
      <c r="A968" s="406"/>
      <c r="B968" s="406"/>
      <c r="C968" s="452"/>
      <c r="D968" s="406"/>
      <c r="E968" s="406"/>
      <c r="F968" s="406"/>
      <c r="G968" s="406"/>
      <c r="H968" s="406"/>
      <c r="I968" s="406"/>
      <c r="J968" s="406"/>
      <c r="K968" s="406"/>
      <c r="L968" s="406"/>
      <c r="M968" s="406"/>
      <c r="N968" s="406"/>
      <c r="O968" s="406"/>
      <c r="P968" s="406"/>
      <c r="Q968" s="406"/>
      <c r="R968" s="406"/>
      <c r="S968" s="406"/>
      <c r="T968" s="406"/>
      <c r="U968" s="406"/>
      <c r="V968" s="406"/>
      <c r="W968" s="406"/>
      <c r="X968" s="406"/>
      <c r="Y968" s="406"/>
      <c r="Z968" s="406"/>
    </row>
    <row r="969" spans="1:26" ht="19.5" customHeight="1">
      <c r="A969" s="406"/>
      <c r="B969" s="406"/>
      <c r="C969" s="452"/>
      <c r="D969" s="406"/>
      <c r="E969" s="406"/>
      <c r="F969" s="406"/>
      <c r="G969" s="406"/>
      <c r="H969" s="406"/>
      <c r="I969" s="406"/>
      <c r="J969" s="406"/>
      <c r="K969" s="406"/>
      <c r="L969" s="406"/>
      <c r="M969" s="406"/>
      <c r="N969" s="406"/>
      <c r="O969" s="406"/>
      <c r="P969" s="406"/>
      <c r="Q969" s="406"/>
      <c r="R969" s="406"/>
      <c r="S969" s="406"/>
      <c r="T969" s="406"/>
      <c r="U969" s="406"/>
      <c r="V969" s="406"/>
      <c r="W969" s="406"/>
      <c r="X969" s="406"/>
      <c r="Y969" s="406"/>
      <c r="Z969" s="406"/>
    </row>
    <row r="970" spans="1:26" ht="19.5" customHeight="1">
      <c r="A970" s="406"/>
      <c r="B970" s="406"/>
      <c r="C970" s="452"/>
      <c r="D970" s="406"/>
      <c r="E970" s="406"/>
      <c r="F970" s="406"/>
      <c r="G970" s="406"/>
      <c r="H970" s="406"/>
      <c r="I970" s="406"/>
      <c r="J970" s="406"/>
      <c r="K970" s="406"/>
      <c r="L970" s="406"/>
      <c r="M970" s="406"/>
      <c r="N970" s="406"/>
      <c r="O970" s="406"/>
      <c r="P970" s="406"/>
      <c r="Q970" s="406"/>
      <c r="R970" s="406"/>
      <c r="S970" s="406"/>
      <c r="T970" s="406"/>
      <c r="U970" s="406"/>
      <c r="V970" s="406"/>
      <c r="W970" s="406"/>
      <c r="X970" s="406"/>
      <c r="Y970" s="406"/>
      <c r="Z970" s="406"/>
    </row>
    <row r="971" spans="1:26" ht="19.5" customHeight="1">
      <c r="A971" s="406"/>
      <c r="B971" s="406"/>
      <c r="C971" s="452"/>
      <c r="D971" s="406"/>
      <c r="E971" s="406"/>
      <c r="F971" s="406"/>
      <c r="G971" s="406"/>
      <c r="H971" s="406"/>
      <c r="I971" s="406"/>
      <c r="J971" s="406"/>
      <c r="K971" s="406"/>
      <c r="L971" s="406"/>
      <c r="M971" s="406"/>
      <c r="N971" s="406"/>
      <c r="O971" s="406"/>
      <c r="P971" s="406"/>
      <c r="Q971" s="406"/>
      <c r="R971" s="406"/>
      <c r="S971" s="406"/>
      <c r="T971" s="406"/>
      <c r="U971" s="406"/>
      <c r="V971" s="406"/>
      <c r="W971" s="406"/>
      <c r="X971" s="406"/>
      <c r="Y971" s="406"/>
      <c r="Z971" s="406"/>
    </row>
    <row r="972" spans="1:26" ht="19.5" customHeight="1">
      <c r="A972" s="406"/>
      <c r="B972" s="406"/>
      <c r="C972" s="452"/>
      <c r="D972" s="406"/>
      <c r="E972" s="406"/>
      <c r="F972" s="406"/>
      <c r="G972" s="406"/>
      <c r="H972" s="406"/>
      <c r="I972" s="406"/>
      <c r="J972" s="406"/>
      <c r="K972" s="406"/>
      <c r="L972" s="406"/>
      <c r="M972" s="406"/>
      <c r="N972" s="406"/>
      <c r="O972" s="406"/>
      <c r="P972" s="406"/>
      <c r="Q972" s="406"/>
      <c r="R972" s="406"/>
      <c r="S972" s="406"/>
      <c r="T972" s="406"/>
      <c r="U972" s="406"/>
      <c r="V972" s="406"/>
      <c r="W972" s="406"/>
      <c r="X972" s="406"/>
      <c r="Y972" s="406"/>
      <c r="Z972" s="406"/>
    </row>
    <row r="973" spans="1:26" ht="19.5" customHeight="1">
      <c r="A973" s="406"/>
      <c r="B973" s="406"/>
      <c r="C973" s="452"/>
      <c r="D973" s="406"/>
      <c r="E973" s="406"/>
      <c r="F973" s="406"/>
      <c r="G973" s="406"/>
      <c r="H973" s="406"/>
      <c r="I973" s="406"/>
      <c r="J973" s="406"/>
      <c r="K973" s="406"/>
      <c r="L973" s="406"/>
      <c r="M973" s="406"/>
      <c r="N973" s="406"/>
      <c r="O973" s="406"/>
      <c r="P973" s="406"/>
      <c r="Q973" s="406"/>
      <c r="R973" s="406"/>
      <c r="S973" s="406"/>
      <c r="T973" s="406"/>
      <c r="U973" s="406"/>
      <c r="V973" s="406"/>
      <c r="W973" s="406"/>
      <c r="X973" s="406"/>
      <c r="Y973" s="406"/>
      <c r="Z973" s="406"/>
    </row>
    <row r="974" spans="1:26" ht="19.5" customHeight="1">
      <c r="A974" s="406"/>
      <c r="B974" s="406"/>
      <c r="C974" s="452"/>
      <c r="D974" s="406"/>
      <c r="E974" s="406"/>
      <c r="F974" s="406"/>
      <c r="G974" s="406"/>
      <c r="H974" s="406"/>
      <c r="I974" s="406"/>
      <c r="J974" s="406"/>
      <c r="K974" s="406"/>
      <c r="L974" s="406"/>
      <c r="M974" s="406"/>
      <c r="N974" s="406"/>
      <c r="O974" s="406"/>
      <c r="P974" s="406"/>
      <c r="Q974" s="406"/>
      <c r="R974" s="406"/>
      <c r="S974" s="406"/>
      <c r="T974" s="406"/>
      <c r="U974" s="406"/>
      <c r="V974" s="406"/>
      <c r="W974" s="406"/>
      <c r="X974" s="406"/>
      <c r="Y974" s="406"/>
      <c r="Z974" s="406"/>
    </row>
    <row r="975" spans="1:26" ht="19.5" customHeight="1">
      <c r="A975" s="406"/>
      <c r="B975" s="406"/>
      <c r="C975" s="452"/>
      <c r="D975" s="406"/>
      <c r="E975" s="406"/>
      <c r="F975" s="406"/>
      <c r="G975" s="406"/>
      <c r="H975" s="406"/>
      <c r="I975" s="406"/>
      <c r="J975" s="406"/>
      <c r="K975" s="406"/>
      <c r="L975" s="406"/>
      <c r="M975" s="406"/>
      <c r="N975" s="406"/>
      <c r="O975" s="406"/>
      <c r="P975" s="406"/>
      <c r="Q975" s="406"/>
      <c r="R975" s="406"/>
      <c r="S975" s="406"/>
      <c r="T975" s="406"/>
      <c r="U975" s="406"/>
      <c r="V975" s="406"/>
      <c r="W975" s="406"/>
      <c r="X975" s="406"/>
      <c r="Y975" s="406"/>
      <c r="Z975" s="406"/>
    </row>
    <row r="976" spans="1:26" ht="19.5" customHeight="1">
      <c r="A976" s="406"/>
      <c r="B976" s="406"/>
      <c r="C976" s="452"/>
      <c r="D976" s="406"/>
      <c r="E976" s="406"/>
      <c r="F976" s="406"/>
      <c r="G976" s="406"/>
      <c r="H976" s="406"/>
      <c r="I976" s="406"/>
      <c r="J976" s="406"/>
      <c r="K976" s="406"/>
      <c r="L976" s="406"/>
      <c r="M976" s="406"/>
      <c r="N976" s="406"/>
      <c r="O976" s="406"/>
      <c r="P976" s="406"/>
      <c r="Q976" s="406"/>
      <c r="R976" s="406"/>
      <c r="S976" s="406"/>
      <c r="T976" s="406"/>
      <c r="U976" s="406"/>
      <c r="V976" s="406"/>
      <c r="W976" s="406"/>
      <c r="X976" s="406"/>
      <c r="Y976" s="406"/>
      <c r="Z976" s="406"/>
    </row>
    <row r="977" spans="1:26" ht="19.5" customHeight="1">
      <c r="A977" s="406"/>
      <c r="B977" s="406"/>
      <c r="C977" s="452"/>
      <c r="D977" s="406"/>
      <c r="E977" s="406"/>
      <c r="F977" s="406"/>
      <c r="G977" s="406"/>
      <c r="H977" s="406"/>
      <c r="I977" s="406"/>
      <c r="J977" s="406"/>
      <c r="K977" s="406"/>
      <c r="L977" s="406"/>
      <c r="M977" s="406"/>
      <c r="N977" s="406"/>
      <c r="O977" s="406"/>
      <c r="P977" s="406"/>
      <c r="Q977" s="406"/>
      <c r="R977" s="406"/>
      <c r="S977" s="406"/>
      <c r="T977" s="406"/>
      <c r="U977" s="406"/>
      <c r="V977" s="406"/>
      <c r="W977" s="406"/>
      <c r="X977" s="406"/>
      <c r="Y977" s="406"/>
      <c r="Z977" s="406"/>
    </row>
    <row r="978" spans="1:26" ht="19.5" customHeight="1">
      <c r="A978" s="406"/>
      <c r="B978" s="406"/>
      <c r="C978" s="452"/>
      <c r="D978" s="406"/>
      <c r="E978" s="406"/>
      <c r="F978" s="406"/>
      <c r="G978" s="406"/>
      <c r="H978" s="406"/>
      <c r="I978" s="406"/>
      <c r="J978" s="406"/>
      <c r="K978" s="406"/>
      <c r="L978" s="406"/>
      <c r="M978" s="406"/>
      <c r="N978" s="406"/>
      <c r="O978" s="406"/>
      <c r="P978" s="406"/>
      <c r="Q978" s="406"/>
      <c r="R978" s="406"/>
      <c r="S978" s="406"/>
      <c r="T978" s="406"/>
      <c r="U978" s="406"/>
      <c r="V978" s="406"/>
      <c r="W978" s="406"/>
      <c r="X978" s="406"/>
      <c r="Y978" s="406"/>
      <c r="Z978" s="406"/>
    </row>
    <row r="979" spans="1:26" ht="19.5" customHeight="1">
      <c r="A979" s="406"/>
      <c r="B979" s="406"/>
      <c r="C979" s="452"/>
      <c r="D979" s="406"/>
      <c r="E979" s="406"/>
      <c r="F979" s="406"/>
      <c r="G979" s="406"/>
      <c r="H979" s="406"/>
      <c r="I979" s="406"/>
      <c r="J979" s="406"/>
      <c r="K979" s="406"/>
      <c r="L979" s="406"/>
      <c r="M979" s="406"/>
      <c r="N979" s="406"/>
      <c r="O979" s="406"/>
      <c r="P979" s="406"/>
      <c r="Q979" s="406"/>
      <c r="R979" s="406"/>
      <c r="S979" s="406"/>
      <c r="T979" s="406"/>
      <c r="U979" s="406"/>
      <c r="V979" s="406"/>
      <c r="W979" s="406"/>
      <c r="X979" s="406"/>
      <c r="Y979" s="406"/>
      <c r="Z979" s="406"/>
    </row>
    <row r="980" spans="1:26" ht="19.5" customHeight="1">
      <c r="A980" s="406"/>
      <c r="B980" s="406"/>
      <c r="C980" s="452"/>
      <c r="D980" s="406"/>
      <c r="E980" s="406"/>
      <c r="F980" s="406"/>
      <c r="G980" s="406"/>
      <c r="H980" s="406"/>
      <c r="I980" s="406"/>
      <c r="J980" s="406"/>
      <c r="K980" s="406"/>
      <c r="L980" s="406"/>
      <c r="M980" s="406"/>
      <c r="N980" s="406"/>
      <c r="O980" s="406"/>
      <c r="P980" s="406"/>
      <c r="Q980" s="406"/>
      <c r="R980" s="406"/>
      <c r="S980" s="406"/>
      <c r="T980" s="406"/>
      <c r="U980" s="406"/>
      <c r="V980" s="406"/>
      <c r="W980" s="406"/>
      <c r="X980" s="406"/>
      <c r="Y980" s="406"/>
      <c r="Z980" s="406"/>
    </row>
    <row r="981" spans="1:26" ht="19.5" customHeight="1">
      <c r="A981" s="406"/>
      <c r="B981" s="406"/>
      <c r="C981" s="452"/>
      <c r="D981" s="406"/>
      <c r="E981" s="406"/>
      <c r="F981" s="406"/>
      <c r="G981" s="406"/>
      <c r="H981" s="406"/>
      <c r="I981" s="406"/>
      <c r="J981" s="406"/>
      <c r="K981" s="406"/>
      <c r="L981" s="406"/>
      <c r="M981" s="406"/>
      <c r="N981" s="406"/>
      <c r="O981" s="406"/>
      <c r="P981" s="406"/>
      <c r="Q981" s="406"/>
      <c r="R981" s="406"/>
      <c r="S981" s="406"/>
      <c r="T981" s="406"/>
      <c r="U981" s="406"/>
      <c r="V981" s="406"/>
      <c r="W981" s="406"/>
      <c r="X981" s="406"/>
      <c r="Y981" s="406"/>
      <c r="Z981" s="406"/>
    </row>
    <row r="982" spans="1:26" ht="19.5" customHeight="1">
      <c r="A982" s="406"/>
      <c r="B982" s="406"/>
      <c r="C982" s="452"/>
      <c r="D982" s="406"/>
      <c r="E982" s="406"/>
      <c r="F982" s="406"/>
      <c r="G982" s="406"/>
      <c r="H982" s="406"/>
      <c r="I982" s="406"/>
      <c r="J982" s="406"/>
      <c r="K982" s="406"/>
      <c r="L982" s="406"/>
      <c r="M982" s="406"/>
      <c r="N982" s="406"/>
      <c r="O982" s="406"/>
      <c r="P982" s="406"/>
      <c r="Q982" s="406"/>
      <c r="R982" s="406"/>
      <c r="S982" s="406"/>
      <c r="T982" s="406"/>
      <c r="U982" s="406"/>
      <c r="V982" s="406"/>
      <c r="W982" s="406"/>
      <c r="X982" s="406"/>
      <c r="Y982" s="406"/>
      <c r="Z982" s="406"/>
    </row>
    <row r="983" spans="1:26" ht="19.5" customHeight="1">
      <c r="A983" s="406"/>
      <c r="B983" s="406"/>
      <c r="C983" s="452"/>
      <c r="D983" s="406"/>
      <c r="E983" s="406"/>
      <c r="F983" s="406"/>
      <c r="G983" s="406"/>
      <c r="H983" s="406"/>
      <c r="I983" s="406"/>
      <c r="J983" s="406"/>
      <c r="K983" s="406"/>
      <c r="L983" s="406"/>
      <c r="M983" s="406"/>
      <c r="N983" s="406"/>
      <c r="O983" s="406"/>
      <c r="P983" s="406"/>
      <c r="Q983" s="406"/>
      <c r="R983" s="406"/>
      <c r="S983" s="406"/>
      <c r="T983" s="406"/>
      <c r="U983" s="406"/>
      <c r="V983" s="406"/>
      <c r="W983" s="406"/>
      <c r="X983" s="406"/>
      <c r="Y983" s="406"/>
      <c r="Z983" s="406"/>
    </row>
    <row r="984" spans="1:26" ht="19.5" customHeight="1">
      <c r="A984" s="406"/>
      <c r="B984" s="406"/>
      <c r="C984" s="452"/>
      <c r="D984" s="406"/>
      <c r="E984" s="406"/>
      <c r="F984" s="406"/>
      <c r="G984" s="406"/>
      <c r="H984" s="406"/>
      <c r="I984" s="406"/>
      <c r="J984" s="406"/>
      <c r="K984" s="406"/>
      <c r="L984" s="406"/>
      <c r="M984" s="406"/>
      <c r="N984" s="406"/>
      <c r="O984" s="406"/>
      <c r="P984" s="406"/>
      <c r="Q984" s="406"/>
      <c r="R984" s="406"/>
      <c r="S984" s="406"/>
      <c r="T984" s="406"/>
      <c r="U984" s="406"/>
      <c r="V984" s="406"/>
      <c r="W984" s="406"/>
      <c r="X984" s="406"/>
      <c r="Y984" s="406"/>
      <c r="Z984" s="406"/>
    </row>
    <row r="985" spans="1:26" ht="19.5" customHeight="1">
      <c r="A985" s="406"/>
      <c r="B985" s="406"/>
      <c r="C985" s="452"/>
      <c r="D985" s="406"/>
      <c r="E985" s="406"/>
      <c r="F985" s="406"/>
      <c r="G985" s="406"/>
      <c r="H985" s="406"/>
      <c r="I985" s="406"/>
      <c r="J985" s="406"/>
      <c r="K985" s="406"/>
      <c r="L985" s="406"/>
      <c r="M985" s="406"/>
      <c r="N985" s="406"/>
      <c r="O985" s="406"/>
      <c r="P985" s="406"/>
      <c r="Q985" s="406"/>
      <c r="R985" s="406"/>
      <c r="S985" s="406"/>
      <c r="T985" s="406"/>
      <c r="U985" s="406"/>
      <c r="V985" s="406"/>
      <c r="W985" s="406"/>
      <c r="X985" s="406"/>
      <c r="Y985" s="406"/>
      <c r="Z985" s="406"/>
    </row>
    <row r="986" spans="1:26" ht="19.5" customHeight="1">
      <c r="A986" s="406"/>
      <c r="B986" s="406"/>
      <c r="C986" s="452"/>
      <c r="D986" s="406"/>
      <c r="E986" s="406"/>
      <c r="F986" s="406"/>
      <c r="G986" s="406"/>
      <c r="H986" s="406"/>
      <c r="I986" s="406"/>
      <c r="J986" s="406"/>
      <c r="K986" s="406"/>
      <c r="L986" s="406"/>
      <c r="M986" s="406"/>
      <c r="N986" s="406"/>
      <c r="O986" s="406"/>
      <c r="P986" s="406"/>
      <c r="Q986" s="406"/>
      <c r="R986" s="406"/>
      <c r="S986" s="406"/>
      <c r="T986" s="406"/>
      <c r="U986" s="406"/>
      <c r="V986" s="406"/>
      <c r="W986" s="406"/>
      <c r="X986" s="406"/>
      <c r="Y986" s="406"/>
      <c r="Z986" s="406"/>
    </row>
    <row r="987" spans="1:26" ht="19.5" customHeight="1">
      <c r="A987" s="406"/>
      <c r="B987" s="406"/>
      <c r="C987" s="452"/>
      <c r="D987" s="406"/>
      <c r="E987" s="406"/>
      <c r="F987" s="406"/>
      <c r="G987" s="406"/>
      <c r="H987" s="406"/>
      <c r="I987" s="406"/>
      <c r="J987" s="406"/>
      <c r="K987" s="406"/>
      <c r="L987" s="406"/>
      <c r="M987" s="406"/>
      <c r="N987" s="406"/>
      <c r="O987" s="406"/>
      <c r="P987" s="406"/>
      <c r="Q987" s="406"/>
      <c r="R987" s="406"/>
      <c r="S987" s="406"/>
      <c r="T987" s="406"/>
      <c r="U987" s="406"/>
      <c r="V987" s="406"/>
      <c r="W987" s="406"/>
      <c r="X987" s="406"/>
      <c r="Y987" s="406"/>
      <c r="Z987" s="406"/>
    </row>
    <row r="988" spans="1:26" ht="19.5" customHeight="1">
      <c r="A988" s="406"/>
      <c r="B988" s="406"/>
      <c r="C988" s="452"/>
      <c r="D988" s="406"/>
      <c r="E988" s="406"/>
      <c r="F988" s="406"/>
      <c r="G988" s="406"/>
      <c r="H988" s="406"/>
      <c r="I988" s="406"/>
      <c r="J988" s="406"/>
      <c r="K988" s="406"/>
      <c r="L988" s="406"/>
      <c r="M988" s="406"/>
      <c r="N988" s="406"/>
      <c r="O988" s="406"/>
      <c r="P988" s="406"/>
      <c r="Q988" s="406"/>
      <c r="R988" s="406"/>
      <c r="S988" s="406"/>
      <c r="T988" s="406"/>
      <c r="U988" s="406"/>
      <c r="V988" s="406"/>
      <c r="W988" s="406"/>
      <c r="X988" s="406"/>
      <c r="Y988" s="406"/>
      <c r="Z988" s="406"/>
    </row>
    <row r="989" spans="1:26" ht="19.5" customHeight="1">
      <c r="A989" s="406"/>
      <c r="B989" s="406"/>
      <c r="C989" s="452"/>
      <c r="D989" s="406"/>
      <c r="E989" s="406"/>
      <c r="F989" s="406"/>
      <c r="G989" s="406"/>
      <c r="H989" s="406"/>
      <c r="I989" s="406"/>
      <c r="J989" s="406"/>
      <c r="K989" s="406"/>
      <c r="L989" s="406"/>
      <c r="M989" s="406"/>
      <c r="N989" s="406"/>
      <c r="O989" s="406"/>
      <c r="P989" s="406"/>
      <c r="Q989" s="406"/>
      <c r="R989" s="406"/>
      <c r="S989" s="406"/>
      <c r="T989" s="406"/>
      <c r="U989" s="406"/>
      <c r="V989" s="406"/>
      <c r="W989" s="406"/>
      <c r="X989" s="406"/>
      <c r="Y989" s="406"/>
      <c r="Z989" s="406"/>
    </row>
    <row r="990" spans="1:26" ht="19.5" customHeight="1">
      <c r="A990" s="406"/>
      <c r="B990" s="406"/>
      <c r="C990" s="452"/>
      <c r="D990" s="406"/>
      <c r="E990" s="406"/>
      <c r="F990" s="406"/>
      <c r="G990" s="406"/>
      <c r="H990" s="406"/>
      <c r="I990" s="406"/>
      <c r="J990" s="406"/>
      <c r="K990" s="406"/>
      <c r="L990" s="406"/>
      <c r="M990" s="406"/>
      <c r="N990" s="406"/>
      <c r="O990" s="406"/>
      <c r="P990" s="406"/>
      <c r="Q990" s="406"/>
      <c r="R990" s="406"/>
      <c r="S990" s="406"/>
      <c r="T990" s="406"/>
      <c r="U990" s="406"/>
      <c r="V990" s="406"/>
      <c r="W990" s="406"/>
      <c r="X990" s="406"/>
      <c r="Y990" s="406"/>
      <c r="Z990" s="406"/>
    </row>
    <row r="991" spans="1:26" ht="19.5" customHeight="1">
      <c r="A991" s="406"/>
      <c r="B991" s="406"/>
      <c r="C991" s="452"/>
      <c r="D991" s="406"/>
      <c r="E991" s="406"/>
      <c r="F991" s="406"/>
      <c r="G991" s="406"/>
      <c r="H991" s="406"/>
      <c r="I991" s="406"/>
      <c r="J991" s="406"/>
      <c r="K991" s="406"/>
      <c r="L991" s="406"/>
      <c r="M991" s="406"/>
      <c r="N991" s="406"/>
      <c r="O991" s="406"/>
      <c r="P991" s="406"/>
      <c r="Q991" s="406"/>
      <c r="R991" s="406"/>
      <c r="S991" s="406"/>
      <c r="T991" s="406"/>
      <c r="U991" s="406"/>
      <c r="V991" s="406"/>
      <c r="W991" s="406"/>
      <c r="X991" s="406"/>
      <c r="Y991" s="406"/>
      <c r="Z991" s="406"/>
    </row>
    <row r="992" spans="1:26" ht="19.5" customHeight="1">
      <c r="A992" s="406"/>
      <c r="B992" s="406"/>
      <c r="C992" s="452"/>
      <c r="D992" s="406"/>
      <c r="E992" s="406"/>
      <c r="F992" s="406"/>
      <c r="G992" s="406"/>
      <c r="H992" s="406"/>
      <c r="I992" s="406"/>
      <c r="J992" s="406"/>
      <c r="K992" s="406"/>
      <c r="L992" s="406"/>
      <c r="M992" s="406"/>
      <c r="N992" s="406"/>
      <c r="O992" s="406"/>
      <c r="P992" s="406"/>
      <c r="Q992" s="406"/>
      <c r="R992" s="406"/>
      <c r="S992" s="406"/>
      <c r="T992" s="406"/>
      <c r="U992" s="406"/>
      <c r="V992" s="406"/>
      <c r="W992" s="406"/>
      <c r="X992" s="406"/>
      <c r="Y992" s="406"/>
      <c r="Z992" s="406"/>
    </row>
    <row r="993" spans="1:26" ht="19.5" customHeight="1">
      <c r="A993" s="406"/>
      <c r="B993" s="406"/>
      <c r="C993" s="452"/>
      <c r="D993" s="406"/>
      <c r="E993" s="406"/>
      <c r="F993" s="406"/>
      <c r="G993" s="406"/>
      <c r="H993" s="406"/>
      <c r="I993" s="406"/>
      <c r="J993" s="406"/>
      <c r="K993" s="406"/>
      <c r="L993" s="406"/>
      <c r="M993" s="406"/>
      <c r="N993" s="406"/>
      <c r="O993" s="406"/>
      <c r="P993" s="406"/>
      <c r="Q993" s="406"/>
      <c r="R993" s="406"/>
      <c r="S993" s="406"/>
      <c r="T993" s="406"/>
      <c r="U993" s="406"/>
      <c r="V993" s="406"/>
      <c r="W993" s="406"/>
      <c r="X993" s="406"/>
      <c r="Y993" s="406"/>
      <c r="Z993" s="406"/>
    </row>
    <row r="994" spans="1:26" ht="19.5" customHeight="1">
      <c r="A994" s="406"/>
      <c r="B994" s="406"/>
      <c r="C994" s="452"/>
      <c r="D994" s="406"/>
      <c r="E994" s="406"/>
      <c r="F994" s="406"/>
      <c r="G994" s="406"/>
      <c r="H994" s="406"/>
      <c r="I994" s="406"/>
      <c r="J994" s="406"/>
      <c r="K994" s="406"/>
      <c r="L994" s="406"/>
      <c r="M994" s="406"/>
      <c r="N994" s="406"/>
      <c r="O994" s="406"/>
      <c r="P994" s="406"/>
      <c r="Q994" s="406"/>
      <c r="R994" s="406"/>
      <c r="S994" s="406"/>
      <c r="T994" s="406"/>
      <c r="U994" s="406"/>
      <c r="V994" s="406"/>
      <c r="W994" s="406"/>
      <c r="X994" s="406"/>
      <c r="Y994" s="406"/>
      <c r="Z994" s="406"/>
    </row>
    <row r="995" spans="1:26" ht="19.5" customHeight="1">
      <c r="A995" s="406"/>
      <c r="B995" s="406"/>
      <c r="C995" s="452"/>
      <c r="D995" s="406"/>
      <c r="E995" s="406"/>
      <c r="F995" s="406"/>
      <c r="G995" s="406"/>
      <c r="H995" s="406"/>
      <c r="I995" s="406"/>
      <c r="J995" s="406"/>
      <c r="K995" s="406"/>
      <c r="L995" s="406"/>
      <c r="M995" s="406"/>
      <c r="N995" s="406"/>
      <c r="O995" s="406"/>
      <c r="P995" s="406"/>
      <c r="Q995" s="406"/>
      <c r="R995" s="406"/>
      <c r="S995" s="406"/>
      <c r="T995" s="406"/>
      <c r="U995" s="406"/>
      <c r="V995" s="406"/>
      <c r="W995" s="406"/>
      <c r="X995" s="406"/>
      <c r="Y995" s="406"/>
      <c r="Z995" s="406"/>
    </row>
    <row r="996" spans="1:26" ht="19.5" customHeight="1">
      <c r="A996" s="406"/>
      <c r="B996" s="406"/>
      <c r="C996" s="452"/>
      <c r="D996" s="406"/>
      <c r="E996" s="406"/>
      <c r="F996" s="406"/>
      <c r="G996" s="406"/>
      <c r="H996" s="406"/>
      <c r="I996" s="406"/>
      <c r="J996" s="406"/>
      <c r="K996" s="406"/>
      <c r="L996" s="406"/>
      <c r="M996" s="406"/>
      <c r="N996" s="406"/>
      <c r="O996" s="406"/>
      <c r="P996" s="406"/>
      <c r="Q996" s="406"/>
      <c r="R996" s="406"/>
      <c r="S996" s="406"/>
      <c r="T996" s="406"/>
      <c r="U996" s="406"/>
      <c r="V996" s="406"/>
      <c r="W996" s="406"/>
      <c r="X996" s="406"/>
      <c r="Y996" s="406"/>
      <c r="Z996" s="406"/>
    </row>
    <row r="997" spans="1:26" ht="19.5" customHeight="1">
      <c r="A997" s="406"/>
      <c r="B997" s="406"/>
      <c r="C997" s="452"/>
      <c r="D997" s="406"/>
      <c r="E997" s="406"/>
      <c r="F997" s="406"/>
      <c r="G997" s="406"/>
      <c r="H997" s="406"/>
      <c r="I997" s="406"/>
      <c r="J997" s="406"/>
      <c r="K997" s="406"/>
      <c r="L997" s="406"/>
      <c r="M997" s="406"/>
      <c r="N997" s="406"/>
      <c r="O997" s="406"/>
      <c r="P997" s="406"/>
      <c r="Q997" s="406"/>
      <c r="R997" s="406"/>
      <c r="S997" s="406"/>
      <c r="T997" s="406"/>
      <c r="U997" s="406"/>
      <c r="V997" s="406"/>
      <c r="W997" s="406"/>
      <c r="X997" s="406"/>
      <c r="Y997" s="406"/>
      <c r="Z997" s="406"/>
    </row>
    <row r="998" spans="1:26" ht="19.5" customHeight="1">
      <c r="A998" s="406"/>
      <c r="B998" s="406"/>
      <c r="C998" s="452"/>
      <c r="D998" s="406"/>
      <c r="E998" s="406"/>
      <c r="F998" s="406"/>
      <c r="G998" s="406"/>
      <c r="H998" s="406"/>
      <c r="I998" s="406"/>
      <c r="J998" s="406"/>
      <c r="K998" s="406"/>
      <c r="L998" s="406"/>
      <c r="M998" s="406"/>
      <c r="N998" s="406"/>
      <c r="O998" s="406"/>
      <c r="P998" s="406"/>
      <c r="Q998" s="406"/>
      <c r="R998" s="406"/>
      <c r="S998" s="406"/>
      <c r="T998" s="406"/>
      <c r="U998" s="406"/>
      <c r="V998" s="406"/>
      <c r="W998" s="406"/>
      <c r="X998" s="406"/>
      <c r="Y998" s="406"/>
      <c r="Z998" s="406"/>
    </row>
    <row r="999" spans="1:26" ht="19.5" customHeight="1">
      <c r="A999" s="406"/>
      <c r="B999" s="406"/>
      <c r="C999" s="452"/>
      <c r="D999" s="406"/>
      <c r="E999" s="406"/>
      <c r="F999" s="406"/>
      <c r="G999" s="406"/>
      <c r="H999" s="406"/>
      <c r="I999" s="406"/>
      <c r="J999" s="406"/>
      <c r="K999" s="406"/>
      <c r="L999" s="406"/>
      <c r="M999" s="406"/>
      <c r="N999" s="406"/>
      <c r="O999" s="406"/>
      <c r="P999" s="406"/>
      <c r="Q999" s="406"/>
      <c r="R999" s="406"/>
      <c r="S999" s="406"/>
      <c r="T999" s="406"/>
      <c r="U999" s="406"/>
      <c r="V999" s="406"/>
      <c r="W999" s="406"/>
      <c r="X999" s="406"/>
      <c r="Y999" s="406"/>
      <c r="Z999" s="406"/>
    </row>
    <row r="1000" spans="1:26" ht="19.5" customHeight="1">
      <c r="A1000" s="406"/>
      <c r="B1000" s="406"/>
      <c r="C1000" s="452"/>
      <c r="D1000" s="406"/>
      <c r="E1000" s="406"/>
      <c r="F1000" s="406"/>
      <c r="G1000" s="406"/>
      <c r="H1000" s="406"/>
      <c r="I1000" s="406"/>
      <c r="J1000" s="406"/>
      <c r="K1000" s="406"/>
      <c r="L1000" s="406"/>
      <c r="M1000" s="406"/>
      <c r="N1000" s="406"/>
      <c r="O1000" s="406"/>
      <c r="P1000" s="406"/>
      <c r="Q1000" s="406"/>
      <c r="R1000" s="406"/>
      <c r="S1000" s="406"/>
      <c r="T1000" s="406"/>
      <c r="U1000" s="406"/>
      <c r="V1000" s="406"/>
      <c r="W1000" s="406"/>
      <c r="X1000" s="406"/>
      <c r="Y1000" s="406"/>
      <c r="Z1000" s="406"/>
    </row>
  </sheetData>
  <dataValidations count="1">
    <dataValidation type="list" allowBlank="1" showInputMessage="1" showErrorMessage="1" prompt=" - " sqref="J68 J70:J108 J113:J135 J137:J146 J148:J149 J153:J181 J183:J187 J193:J219 J225:J250 J252 J255 J258 J260" xr:uid="{00000000-0002-0000-0200-000000000000}">
      <formula1>"OK"</formula1>
    </dataValidation>
  </dataValidations>
  <pageMargins left="0.7" right="0.7" top="0.75" bottom="0.75" header="0" footer="0"/>
  <pageSetup orientation="landscape"/>
  <headerFooter>
    <oddFooter>&amp;CReports Page 8 of 8</oddFooter>
  </headerFooter>
  <legacy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16" filterMode="1">
    <tabColor rgb="FF969696"/>
  </sheetPr>
  <dimension ref="A1:AI930"/>
  <sheetViews>
    <sheetView showGridLines="0" workbookViewId="0"/>
  </sheetViews>
  <sheetFormatPr defaultColWidth="11.21875" defaultRowHeight="15" customHeight="1"/>
  <cols>
    <col min="1" max="1" width="8.88671875" customWidth="1"/>
    <col min="2" max="2" width="5.88671875" customWidth="1"/>
    <col min="3" max="3" width="9.88671875" customWidth="1"/>
    <col min="4" max="4" width="43.33203125" customWidth="1"/>
    <col min="5" max="5" width="10.88671875" customWidth="1"/>
    <col min="6" max="6" width="5.88671875" customWidth="1"/>
    <col min="7" max="7" width="9.88671875" customWidth="1"/>
    <col min="8" max="8" width="38.109375" customWidth="1"/>
    <col min="9" max="9" width="10.88671875" customWidth="1"/>
    <col min="10" max="15" width="8.88671875" customWidth="1"/>
    <col min="16" max="16" width="25" customWidth="1"/>
    <col min="17" max="17" width="24.6640625" customWidth="1"/>
    <col min="18" max="35" width="8.88671875" customWidth="1"/>
  </cols>
  <sheetData>
    <row r="1" spans="1:35" ht="12.75" customHeight="1">
      <c r="A1" s="407"/>
      <c r="B1" s="407"/>
      <c r="C1" s="468"/>
      <c r="D1" s="407"/>
      <c r="E1" s="407"/>
      <c r="F1" s="407"/>
      <c r="G1" s="407"/>
      <c r="H1" s="407"/>
      <c r="I1" s="407"/>
      <c r="J1" s="407"/>
      <c r="K1" s="407"/>
      <c r="L1" s="407"/>
      <c r="M1" s="407"/>
      <c r="N1" s="407"/>
      <c r="O1" s="407"/>
      <c r="P1" s="407"/>
      <c r="Q1" s="407"/>
      <c r="R1" s="407"/>
      <c r="S1" s="407"/>
      <c r="T1" s="407"/>
      <c r="U1" s="407"/>
      <c r="V1" s="407"/>
      <c r="W1" s="407"/>
      <c r="X1" s="407"/>
      <c r="Y1" s="407"/>
      <c r="Z1" s="407"/>
      <c r="AA1" s="407"/>
      <c r="AB1" s="407"/>
      <c r="AC1" s="407"/>
      <c r="AD1" s="407"/>
      <c r="AE1" s="407"/>
      <c r="AF1" s="407"/>
      <c r="AG1" s="407"/>
      <c r="AH1" s="407"/>
      <c r="AI1" s="407"/>
    </row>
    <row r="2" spans="1:35" ht="12" hidden="1" customHeight="1">
      <c r="A2" s="407"/>
      <c r="B2" s="407"/>
      <c r="C2" s="468"/>
      <c r="D2" s="407"/>
      <c r="E2" s="407"/>
      <c r="F2" s="407"/>
      <c r="G2" s="407"/>
      <c r="H2" s="407"/>
      <c r="I2" s="407"/>
      <c r="J2" s="407"/>
      <c r="K2" s="407"/>
      <c r="L2" s="407"/>
      <c r="M2" s="407"/>
      <c r="N2" s="407"/>
      <c r="O2" s="407"/>
      <c r="P2" s="407"/>
      <c r="Q2" s="407"/>
      <c r="R2" s="407"/>
      <c r="S2" s="407"/>
      <c r="T2" s="407"/>
      <c r="U2" s="407"/>
      <c r="V2" s="407"/>
      <c r="W2" s="407"/>
      <c r="X2" s="407"/>
      <c r="Y2" s="407"/>
      <c r="Z2" s="407"/>
      <c r="AA2" s="407"/>
      <c r="AB2" s="407"/>
      <c r="AC2" s="407"/>
      <c r="AD2" s="407"/>
      <c r="AE2" s="407"/>
      <c r="AF2" s="407"/>
      <c r="AG2" s="407"/>
      <c r="AH2" s="407"/>
      <c r="AI2" s="407"/>
    </row>
    <row r="3" spans="1:35" ht="12.75" hidden="1" customHeight="1">
      <c r="A3" s="407"/>
      <c r="B3" s="407"/>
      <c r="C3" s="468"/>
      <c r="D3" s="407"/>
      <c r="E3" s="407"/>
      <c r="F3" s="407"/>
      <c r="G3" s="407"/>
      <c r="H3" s="407"/>
      <c r="I3" s="407"/>
      <c r="J3" s="407"/>
      <c r="K3" s="407"/>
      <c r="L3" s="407"/>
      <c r="M3" s="407"/>
      <c r="N3" s="407"/>
      <c r="O3" s="407"/>
      <c r="P3" s="407"/>
      <c r="Q3" s="407"/>
      <c r="R3" s="407"/>
      <c r="S3" s="407"/>
      <c r="T3" s="407"/>
      <c r="U3" s="407"/>
      <c r="V3" s="407"/>
      <c r="W3" s="407"/>
      <c r="X3" s="407"/>
      <c r="Y3" s="407"/>
      <c r="Z3" s="407"/>
      <c r="AA3" s="407"/>
      <c r="AB3" s="407"/>
      <c r="AC3" s="407"/>
      <c r="AD3" s="407"/>
      <c r="AE3" s="407"/>
      <c r="AF3" s="407"/>
      <c r="AG3" s="407"/>
      <c r="AH3" s="407"/>
      <c r="AI3" s="407"/>
    </row>
    <row r="4" spans="1:35" ht="12.75" customHeight="1">
      <c r="A4" s="407"/>
      <c r="B4" s="407" t="s">
        <v>835</v>
      </c>
      <c r="C4" s="468"/>
      <c r="D4" s="407"/>
      <c r="E4" s="407"/>
      <c r="F4" s="407"/>
      <c r="G4" s="407"/>
      <c r="H4" s="407"/>
      <c r="I4" s="407"/>
      <c r="J4" s="407"/>
      <c r="K4" s="407"/>
      <c r="L4" s="407"/>
      <c r="M4" s="407"/>
      <c r="N4" s="407"/>
      <c r="O4" s="407"/>
      <c r="P4" s="407"/>
      <c r="Q4" s="407"/>
      <c r="R4" s="407"/>
      <c r="S4" s="407"/>
      <c r="T4" s="407"/>
      <c r="U4" s="407"/>
      <c r="V4" s="407"/>
      <c r="W4" s="407"/>
      <c r="X4" s="407"/>
      <c r="Y4" s="407"/>
      <c r="Z4" s="407"/>
      <c r="AA4" s="407"/>
      <c r="AB4" s="407"/>
      <c r="AC4" s="407"/>
      <c r="AD4" s="407"/>
      <c r="AE4" s="407"/>
      <c r="AF4" s="407"/>
      <c r="AG4" s="407"/>
      <c r="AH4" s="407"/>
      <c r="AI4" s="407"/>
    </row>
    <row r="5" spans="1:35" ht="12.75" customHeight="1">
      <c r="A5" s="407"/>
      <c r="B5" s="407" t="s">
        <v>836</v>
      </c>
      <c r="C5" s="468"/>
      <c r="D5" s="407"/>
      <c r="E5" s="407"/>
      <c r="F5" s="407"/>
      <c r="G5" s="407"/>
      <c r="H5" s="407"/>
      <c r="I5" s="407"/>
      <c r="J5" s="407"/>
      <c r="K5" s="407"/>
      <c r="L5" s="407"/>
      <c r="M5" s="407"/>
      <c r="N5" s="407"/>
      <c r="O5" s="407"/>
      <c r="P5" s="407"/>
      <c r="Q5" s="407"/>
      <c r="R5" s="407"/>
      <c r="S5" s="407"/>
      <c r="T5" s="407"/>
      <c r="U5" s="407"/>
      <c r="V5" s="407"/>
      <c r="W5" s="407"/>
      <c r="X5" s="407"/>
      <c r="Y5" s="407"/>
      <c r="Z5" s="407"/>
      <c r="AA5" s="407"/>
      <c r="AB5" s="407"/>
      <c r="AC5" s="407"/>
      <c r="AD5" s="407"/>
      <c r="AE5" s="407"/>
      <c r="AF5" s="407"/>
      <c r="AG5" s="407"/>
      <c r="AH5" s="407"/>
      <c r="AI5" s="407"/>
    </row>
    <row r="6" spans="1:35" ht="15.75" customHeight="1">
      <c r="A6" s="407"/>
      <c r="B6" s="407" t="s">
        <v>837</v>
      </c>
      <c r="C6" s="468"/>
      <c r="D6" s="407"/>
      <c r="E6" s="407"/>
      <c r="F6" s="407"/>
      <c r="G6" s="407"/>
      <c r="H6" s="1"/>
      <c r="I6" s="407"/>
      <c r="J6" s="407"/>
      <c r="K6" s="407"/>
      <c r="L6" s="407"/>
      <c r="M6" s="407"/>
      <c r="N6" s="407"/>
      <c r="O6" s="407"/>
      <c r="P6" s="407"/>
      <c r="Q6" s="407"/>
      <c r="R6" s="407"/>
      <c r="S6" s="407"/>
      <c r="T6" s="407"/>
      <c r="U6" s="407"/>
      <c r="V6" s="407"/>
      <c r="W6" s="1"/>
      <c r="X6" s="1"/>
      <c r="Y6" s="1"/>
      <c r="Z6" s="1"/>
      <c r="AA6" s="1"/>
      <c r="AB6" s="1"/>
      <c r="AC6" s="167"/>
      <c r="AD6" s="11"/>
      <c r="AE6" s="1"/>
      <c r="AF6" s="1"/>
      <c r="AG6" s="1"/>
      <c r="AH6" s="2"/>
    </row>
    <row r="7" spans="1:35" ht="15.75" customHeight="1">
      <c r="A7" s="407"/>
      <c r="B7" s="407" t="s">
        <v>838</v>
      </c>
      <c r="C7" s="468"/>
      <c r="D7" s="407"/>
      <c r="E7" s="407"/>
      <c r="F7" s="407"/>
      <c r="G7" s="407"/>
      <c r="H7" s="1"/>
      <c r="I7" s="407"/>
      <c r="J7" s="407"/>
      <c r="K7" s="407"/>
      <c r="L7" s="407"/>
      <c r="M7" s="407"/>
      <c r="N7" s="407"/>
      <c r="O7" s="407"/>
      <c r="P7" s="407"/>
      <c r="Q7" s="407"/>
      <c r="R7" s="407"/>
      <c r="S7" s="407"/>
      <c r="T7" s="407"/>
      <c r="U7" s="407"/>
      <c r="V7" s="407"/>
      <c r="W7" s="1"/>
      <c r="X7" s="1"/>
      <c r="Y7" s="1"/>
      <c r="Z7" s="1"/>
      <c r="AA7" s="1"/>
      <c r="AB7" s="1"/>
      <c r="AC7" s="167"/>
      <c r="AD7" s="11"/>
      <c r="AE7" s="1"/>
      <c r="AF7" s="1"/>
      <c r="AG7" s="1"/>
      <c r="AH7" s="2"/>
    </row>
    <row r="8" spans="1:35" ht="15.75" customHeight="1">
      <c r="A8" s="407"/>
      <c r="B8" s="407" t="s">
        <v>839</v>
      </c>
      <c r="C8" s="468"/>
      <c r="D8" s="407"/>
      <c r="E8" s="407"/>
      <c r="F8" s="407"/>
      <c r="G8" s="407"/>
      <c r="H8" s="1"/>
      <c r="I8" s="407"/>
      <c r="J8" s="407"/>
      <c r="K8" s="407"/>
      <c r="L8" s="407"/>
      <c r="M8" s="407"/>
      <c r="N8" s="407"/>
      <c r="O8" s="407"/>
      <c r="P8" s="407"/>
      <c r="Q8" s="407"/>
      <c r="R8" s="407"/>
      <c r="S8" s="407"/>
      <c r="T8" s="407"/>
      <c r="U8" s="407"/>
      <c r="V8" s="407"/>
      <c r="W8" s="1"/>
      <c r="X8" s="1"/>
      <c r="Y8" s="1"/>
      <c r="Z8" s="1"/>
      <c r="AA8" s="1"/>
      <c r="AB8" s="1"/>
      <c r="AC8" s="167"/>
      <c r="AD8" s="11"/>
      <c r="AE8" s="1"/>
      <c r="AF8" s="1"/>
      <c r="AG8" s="1"/>
      <c r="AH8" s="2"/>
    </row>
    <row r="9" spans="1:35" ht="15.75" customHeight="1">
      <c r="A9" s="407"/>
      <c r="B9" s="407" t="s">
        <v>840</v>
      </c>
      <c r="C9" s="468"/>
      <c r="D9" s="407"/>
      <c r="E9" s="407"/>
      <c r="F9" s="407"/>
      <c r="G9" s="407"/>
      <c r="H9" s="1"/>
      <c r="I9" s="407"/>
      <c r="J9" s="407"/>
      <c r="K9" s="407"/>
      <c r="L9" s="407"/>
      <c r="M9" s="407"/>
      <c r="N9" s="407"/>
      <c r="O9" s="407"/>
      <c r="P9" s="407"/>
      <c r="Q9" s="407"/>
      <c r="R9" s="407"/>
      <c r="S9" s="407"/>
      <c r="T9" s="407"/>
      <c r="U9" s="407"/>
      <c r="V9" s="407"/>
      <c r="W9" s="1"/>
      <c r="X9" s="1"/>
      <c r="Y9" s="1"/>
      <c r="Z9" s="1"/>
      <c r="AA9" s="1"/>
      <c r="AB9" s="1"/>
      <c r="AC9" s="167"/>
      <c r="AD9" s="11"/>
      <c r="AE9" s="1"/>
      <c r="AF9" s="1"/>
      <c r="AG9" s="1"/>
      <c r="AH9" s="2"/>
    </row>
    <row r="10" spans="1:35" ht="15.75" customHeight="1">
      <c r="A10" s="407"/>
      <c r="B10" s="407" t="s">
        <v>841</v>
      </c>
      <c r="C10" s="468"/>
      <c r="D10" s="407"/>
      <c r="E10" s="407"/>
      <c r="F10" s="407"/>
      <c r="G10" s="407"/>
      <c r="H10" s="407"/>
      <c r="I10" s="407"/>
      <c r="J10" s="407"/>
      <c r="K10" s="407"/>
      <c r="L10" s="407"/>
      <c r="M10" s="407"/>
      <c r="N10" s="407"/>
      <c r="O10" s="407"/>
      <c r="P10" s="407"/>
      <c r="Q10" s="407"/>
      <c r="R10" s="407"/>
      <c r="S10" s="407"/>
      <c r="T10" s="407"/>
      <c r="U10" s="407"/>
      <c r="V10" s="407"/>
      <c r="W10" s="1"/>
      <c r="X10" s="1"/>
      <c r="Y10" s="1"/>
      <c r="Z10" s="1"/>
      <c r="AA10" s="1"/>
      <c r="AB10" s="1"/>
      <c r="AC10" s="167"/>
      <c r="AD10" s="11"/>
      <c r="AE10" s="1"/>
      <c r="AF10" s="1"/>
      <c r="AG10" s="1"/>
      <c r="AH10" s="2"/>
    </row>
    <row r="11" spans="1:35" ht="14.25" customHeight="1">
      <c r="A11" s="407"/>
      <c r="B11" s="407"/>
      <c r="C11" s="468"/>
      <c r="D11" s="407"/>
      <c r="E11" s="407"/>
      <c r="F11" s="407"/>
      <c r="G11" s="407"/>
      <c r="H11" s="407"/>
      <c r="I11" s="407"/>
      <c r="J11" s="407"/>
      <c r="K11" s="407"/>
      <c r="L11" s="407"/>
      <c r="M11" s="407"/>
      <c r="N11" s="407"/>
      <c r="O11" s="407"/>
      <c r="P11" s="407"/>
      <c r="Q11" s="407"/>
      <c r="R11" s="407"/>
      <c r="S11" s="407"/>
      <c r="T11" s="407"/>
      <c r="U11" s="407"/>
      <c r="V11" s="407"/>
      <c r="W11" s="1"/>
      <c r="X11" s="1"/>
      <c r="Y11" s="1"/>
      <c r="Z11" s="1"/>
      <c r="AA11" s="1"/>
      <c r="AB11" s="1"/>
      <c r="AC11" s="167"/>
      <c r="AD11" s="11"/>
      <c r="AE11" s="1"/>
      <c r="AF11" s="1"/>
      <c r="AG11" s="1"/>
      <c r="AH11" s="2"/>
    </row>
    <row r="12" spans="1:35" ht="15.75" customHeight="1">
      <c r="A12" s="407"/>
      <c r="B12" s="469"/>
      <c r="C12" s="470" t="s">
        <v>842</v>
      </c>
      <c r="D12" s="471" t="str">
        <f>'eoy23'!C7</f>
        <v>162</v>
      </c>
      <c r="E12" s="407"/>
      <c r="F12" s="407"/>
      <c r="G12" s="407"/>
      <c r="H12" s="407"/>
      <c r="I12" s="407"/>
      <c r="J12" s="407"/>
      <c r="K12" s="407"/>
      <c r="L12" s="407"/>
      <c r="M12" s="407"/>
      <c r="N12" s="407"/>
      <c r="O12" s="407"/>
      <c r="P12" s="407"/>
      <c r="Q12" s="407"/>
      <c r="R12" s="407"/>
      <c r="S12" s="407"/>
      <c r="T12" s="407"/>
      <c r="U12" s="407"/>
      <c r="V12" s="407"/>
      <c r="W12" s="1"/>
      <c r="X12" s="1"/>
      <c r="Y12" s="1"/>
      <c r="Z12" s="1"/>
      <c r="AA12" s="1"/>
      <c r="AB12" s="1"/>
      <c r="AC12" s="167"/>
      <c r="AD12" s="11"/>
      <c r="AE12" s="1"/>
      <c r="AF12" s="1"/>
      <c r="AG12" s="1"/>
      <c r="AH12" s="2"/>
    </row>
    <row r="13" spans="1:35" ht="15.75" customHeight="1">
      <c r="A13" s="407"/>
      <c r="B13" s="469"/>
      <c r="C13" s="470" t="s">
        <v>843</v>
      </c>
      <c r="D13" s="407" t="str">
        <f>'eoy23'!D7</f>
        <v>Lunenburg</v>
      </c>
      <c r="E13" s="407"/>
      <c r="F13" s="407"/>
      <c r="G13" s="407"/>
      <c r="H13" s="472">
        <f ca="1">TODAY()</f>
        <v>45818</v>
      </c>
      <c r="I13" s="407"/>
      <c r="J13" s="407"/>
      <c r="K13" s="407"/>
      <c r="L13" s="407"/>
      <c r="M13" s="407"/>
      <c r="N13" s="407"/>
      <c r="O13" s="407"/>
      <c r="P13" s="407"/>
      <c r="Q13" s="407"/>
      <c r="R13" s="407"/>
      <c r="S13" s="407"/>
      <c r="T13" s="407"/>
      <c r="U13" s="407"/>
      <c r="V13" s="407"/>
      <c r="W13" s="1"/>
      <c r="X13" s="1"/>
      <c r="Y13" s="1"/>
      <c r="Z13" s="1"/>
      <c r="AA13" s="1"/>
      <c r="AB13" s="1"/>
      <c r="AC13" s="167"/>
      <c r="AD13" s="11"/>
      <c r="AE13" s="1"/>
      <c r="AF13" s="1"/>
      <c r="AG13" s="1"/>
      <c r="AH13" s="2"/>
    </row>
    <row r="14" spans="1:35" ht="14.25" customHeight="1">
      <c r="A14" s="407"/>
      <c r="B14" s="469"/>
      <c r="C14" s="470"/>
      <c r="D14" s="407"/>
      <c r="E14" s="407"/>
      <c r="F14" s="407"/>
      <c r="G14" s="407"/>
      <c r="H14" s="407"/>
      <c r="I14" s="407"/>
      <c r="J14" s="407"/>
      <c r="K14" s="407"/>
      <c r="L14" s="407"/>
      <c r="M14" s="407"/>
      <c r="N14" s="407"/>
      <c r="O14" s="407"/>
      <c r="P14" s="407"/>
      <c r="Q14" s="407"/>
      <c r="R14" s="407"/>
      <c r="S14" s="407"/>
      <c r="T14" s="407"/>
      <c r="U14" s="407"/>
      <c r="V14" s="407"/>
      <c r="W14" s="1"/>
      <c r="X14" s="1"/>
      <c r="Y14" s="1"/>
      <c r="Z14" s="1"/>
      <c r="AA14" s="1"/>
      <c r="AB14" s="1"/>
      <c r="AC14" s="167"/>
      <c r="AD14" s="11"/>
      <c r="AE14" s="1"/>
      <c r="AF14" s="1"/>
      <c r="AG14" s="1"/>
      <c r="AH14" s="2"/>
    </row>
    <row r="15" spans="1:35" ht="15.75" hidden="1">
      <c r="A15" s="407"/>
      <c r="B15" s="407"/>
      <c r="C15" s="468"/>
      <c r="D15" s="407"/>
      <c r="E15" s="407"/>
      <c r="F15" s="407"/>
      <c r="G15" s="407"/>
      <c r="H15" s="407"/>
      <c r="I15" s="407"/>
      <c r="J15" s="407"/>
      <c r="K15" s="407"/>
      <c r="L15" s="407"/>
      <c r="M15" s="407"/>
      <c r="N15" s="407"/>
      <c r="O15" s="407"/>
      <c r="P15" s="407"/>
      <c r="Q15" s="407"/>
      <c r="R15" s="407"/>
      <c r="S15" s="407"/>
      <c r="T15" s="407"/>
      <c r="U15" s="407"/>
      <c r="V15" s="407"/>
      <c r="W15" s="1"/>
      <c r="X15" s="1"/>
      <c r="Y15" s="1"/>
      <c r="Z15" s="1"/>
      <c r="AA15" s="1"/>
      <c r="AB15" s="1"/>
      <c r="AC15" s="167"/>
      <c r="AD15" s="11"/>
      <c r="AE15" s="1"/>
      <c r="AF15" s="1"/>
      <c r="AG15" s="1"/>
      <c r="AH15" s="2"/>
    </row>
    <row r="16" spans="1:35" ht="15.75" hidden="1">
      <c r="A16" s="1">
        <f t="shared" ref="A16:A18" ca="1" si="0">IF(SUM(A$24:A$26)&gt;0,1,0)</f>
        <v>0</v>
      </c>
      <c r="B16" s="1"/>
      <c r="C16" s="168"/>
      <c r="D16" s="1"/>
      <c r="E16" s="1"/>
      <c r="F16" s="1"/>
      <c r="G16" s="1"/>
      <c r="H16" s="1"/>
      <c r="I16" s="1"/>
      <c r="J16" s="407"/>
      <c r="K16" s="407"/>
      <c r="L16" s="407"/>
      <c r="M16" s="407"/>
      <c r="N16" s="407"/>
      <c r="O16" s="407"/>
      <c r="P16" s="407"/>
      <c r="Q16" s="407"/>
      <c r="R16" s="407"/>
      <c r="S16" s="407"/>
      <c r="T16" s="407"/>
      <c r="U16" s="407"/>
      <c r="V16" s="407"/>
      <c r="W16" s="1"/>
      <c r="X16" s="1"/>
      <c r="Y16" s="1"/>
      <c r="Z16" s="1"/>
      <c r="AA16" s="1"/>
      <c r="AB16" s="1"/>
      <c r="AC16" s="167"/>
      <c r="AD16" s="11"/>
      <c r="AE16" s="1"/>
      <c r="AF16" s="1"/>
      <c r="AG16" s="1"/>
      <c r="AH16" s="2"/>
    </row>
    <row r="17" spans="1:35" ht="15.75" hidden="1">
      <c r="A17" s="473">
        <f t="shared" ca="1" si="0"/>
        <v>0</v>
      </c>
      <c r="B17" s="474" t="s">
        <v>844</v>
      </c>
      <c r="C17" s="475"/>
      <c r="D17" s="473"/>
      <c r="E17" s="473"/>
      <c r="F17" s="473"/>
      <c r="G17" s="473"/>
      <c r="H17" s="473"/>
      <c r="I17" s="473"/>
      <c r="J17" s="407"/>
      <c r="K17" s="407"/>
      <c r="L17" s="407"/>
      <c r="M17" s="407"/>
      <c r="N17" s="407"/>
      <c r="O17" s="407"/>
      <c r="P17" s="407"/>
      <c r="Q17" s="407"/>
      <c r="R17" s="407"/>
      <c r="S17" s="407"/>
      <c r="T17" s="407"/>
      <c r="U17" s="407"/>
      <c r="V17" s="407"/>
      <c r="W17" s="1"/>
      <c r="X17" s="1"/>
      <c r="Y17" s="1"/>
      <c r="Z17" s="1"/>
      <c r="AA17" s="13"/>
      <c r="AB17" s="1"/>
      <c r="AC17" s="167"/>
      <c r="AD17" s="11"/>
      <c r="AE17" s="1"/>
      <c r="AF17" s="1"/>
      <c r="AG17" s="1"/>
      <c r="AH17" s="2"/>
    </row>
    <row r="18" spans="1:35" ht="15.75" hidden="1">
      <c r="A18" s="407">
        <f t="shared" ca="1" si="0"/>
        <v>0</v>
      </c>
      <c r="B18" s="407"/>
      <c r="C18" s="468"/>
      <c r="D18" s="407"/>
      <c r="E18" s="407"/>
      <c r="F18" s="407"/>
      <c r="G18" s="407"/>
      <c r="H18" s="407"/>
      <c r="I18" s="407"/>
      <c r="J18" s="407"/>
      <c r="K18" s="407"/>
      <c r="L18" s="407"/>
      <c r="M18" s="407"/>
      <c r="N18" s="407"/>
      <c r="O18" s="407"/>
      <c r="P18" s="407"/>
      <c r="Q18" s="407"/>
      <c r="R18" s="407"/>
      <c r="S18" s="407"/>
      <c r="T18" s="407"/>
      <c r="U18" s="407"/>
      <c r="V18" s="407"/>
      <c r="W18" s="1"/>
      <c r="X18" s="1"/>
      <c r="Y18" s="1"/>
      <c r="Z18" s="1"/>
      <c r="AA18" s="1"/>
      <c r="AB18" s="1"/>
      <c r="AC18" s="167"/>
      <c r="AD18" s="11"/>
      <c r="AE18" s="1"/>
      <c r="AF18" s="1"/>
      <c r="AG18" s="1"/>
      <c r="AH18" s="2"/>
    </row>
    <row r="19" spans="1:35" ht="15.75" hidden="1">
      <c r="A19" s="1">
        <f t="shared" ref="A19:A20" si="1">IF(A$24&gt;0,1,0)</f>
        <v>0</v>
      </c>
      <c r="B19" s="1"/>
      <c r="C19" s="168" t="s">
        <v>845</v>
      </c>
      <c r="D19" s="1"/>
      <c r="E19" s="1"/>
      <c r="F19" s="1"/>
      <c r="G19" s="1"/>
      <c r="H19" s="1"/>
      <c r="I19" s="1"/>
      <c r="J19" s="1"/>
      <c r="K19" s="1"/>
      <c r="L19" s="1"/>
      <c r="M19" s="1"/>
      <c r="N19" s="1"/>
      <c r="O19" s="1"/>
      <c r="P19" s="1"/>
      <c r="Q19" s="1"/>
      <c r="R19" s="1"/>
      <c r="S19" s="1"/>
      <c r="T19" s="1"/>
      <c r="U19" s="1"/>
      <c r="V19" s="1"/>
      <c r="W19" s="1"/>
      <c r="X19" s="1"/>
      <c r="Y19" s="1"/>
      <c r="Z19" s="1"/>
      <c r="AA19" s="1"/>
      <c r="AB19" s="1"/>
      <c r="AC19" s="167"/>
      <c r="AD19" s="11"/>
      <c r="AE19" s="1"/>
      <c r="AF19" s="1"/>
      <c r="AG19" s="1"/>
      <c r="AH19" s="2"/>
      <c r="AI19" s="13"/>
    </row>
    <row r="20" spans="1:35" ht="15.75" hidden="1">
      <c r="A20" s="1">
        <f t="shared" si="1"/>
        <v>0</v>
      </c>
      <c r="B20" s="1"/>
      <c r="C20" s="168" t="s">
        <v>846</v>
      </c>
      <c r="D20" s="1"/>
      <c r="E20" s="1"/>
      <c r="F20" s="1"/>
      <c r="G20" s="1"/>
      <c r="H20" s="1"/>
      <c r="I20" s="1"/>
      <c r="J20" s="1"/>
      <c r="K20" s="1"/>
      <c r="L20" s="1"/>
      <c r="M20" s="1"/>
      <c r="N20" s="1"/>
      <c r="O20" s="1"/>
      <c r="P20" s="1"/>
      <c r="Q20" s="1"/>
      <c r="R20" s="1"/>
      <c r="S20" s="1"/>
      <c r="T20" s="1"/>
      <c r="U20" s="1"/>
      <c r="V20" s="1"/>
      <c r="W20" s="1"/>
      <c r="X20" s="1"/>
      <c r="Y20" s="1"/>
      <c r="Z20" s="1"/>
      <c r="AA20" s="13"/>
      <c r="AB20" s="1"/>
      <c r="AC20" s="167"/>
      <c r="AD20" s="11"/>
      <c r="AE20" s="1"/>
      <c r="AF20" s="1"/>
      <c r="AG20" s="1"/>
      <c r="AH20" s="2"/>
      <c r="AI20" s="13"/>
    </row>
    <row r="21" spans="1:35" ht="15.75" hidden="1" customHeight="1">
      <c r="A21" s="407">
        <f t="shared" ref="A21:A23" ca="1" si="2">IF(SUM(A$24:A$26)&gt;0,1,0)</f>
        <v>0</v>
      </c>
      <c r="B21" s="407"/>
      <c r="C21" s="468"/>
      <c r="D21" s="407"/>
      <c r="E21" s="407"/>
      <c r="F21" s="407"/>
      <c r="G21" s="407"/>
      <c r="H21" s="407"/>
      <c r="I21" s="407"/>
      <c r="J21" s="407"/>
      <c r="K21" s="407"/>
      <c r="L21" s="407"/>
      <c r="M21" s="407"/>
      <c r="N21" s="407"/>
      <c r="O21" s="407"/>
      <c r="P21" s="407"/>
      <c r="Q21" s="407"/>
      <c r="R21" s="407"/>
      <c r="S21" s="407"/>
      <c r="T21" s="407"/>
      <c r="U21" s="407"/>
      <c r="V21" s="407"/>
      <c r="W21" s="1"/>
      <c r="X21" s="1"/>
      <c r="Y21" s="1"/>
      <c r="Z21" s="1"/>
      <c r="AA21" s="13"/>
      <c r="AB21" s="1"/>
      <c r="AC21" s="167"/>
      <c r="AD21" s="11"/>
      <c r="AE21" s="1"/>
      <c r="AF21" s="1"/>
      <c r="AG21" s="1"/>
      <c r="AH21" s="2"/>
    </row>
    <row r="22" spans="1:35" ht="15.75" hidden="1" customHeight="1">
      <c r="A22" s="407">
        <f t="shared" ca="1" si="2"/>
        <v>0</v>
      </c>
      <c r="B22" s="407"/>
      <c r="C22" s="476" t="s">
        <v>847</v>
      </c>
      <c r="D22" s="477"/>
      <c r="E22" s="477"/>
      <c r="F22" s="478"/>
      <c r="G22" s="479" t="s">
        <v>848</v>
      </c>
      <c r="H22" s="477"/>
      <c r="I22" s="477"/>
      <c r="J22" s="407"/>
      <c r="K22" s="407"/>
      <c r="L22" s="407"/>
      <c r="M22" s="407"/>
      <c r="N22" s="407"/>
      <c r="O22" s="407"/>
      <c r="P22" s="407"/>
      <c r="Q22" s="407"/>
      <c r="R22" s="407"/>
      <c r="S22" s="407"/>
      <c r="T22" s="407"/>
      <c r="U22" s="407"/>
      <c r="V22" s="407"/>
      <c r="W22" s="1"/>
      <c r="X22" s="1"/>
      <c r="Y22" s="1"/>
      <c r="Z22" s="1"/>
      <c r="AA22" s="1"/>
      <c r="AB22" s="1"/>
      <c r="AC22" s="167"/>
      <c r="AD22" s="11"/>
      <c r="AE22" s="1"/>
      <c r="AF22" s="1"/>
      <c r="AG22" s="1"/>
      <c r="AH22" s="2"/>
    </row>
    <row r="23" spans="1:35" ht="15.75" hidden="1" customHeight="1">
      <c r="A23" s="407">
        <f t="shared" ca="1" si="2"/>
        <v>0</v>
      </c>
      <c r="B23" s="407"/>
      <c r="C23" s="480" t="s">
        <v>36</v>
      </c>
      <c r="D23" s="481" t="s">
        <v>849</v>
      </c>
      <c r="E23" s="481" t="s">
        <v>850</v>
      </c>
      <c r="F23" s="469"/>
      <c r="G23" s="481" t="s">
        <v>36</v>
      </c>
      <c r="H23" s="481" t="s">
        <v>849</v>
      </c>
      <c r="I23" s="481" t="s">
        <v>850</v>
      </c>
      <c r="J23" s="407"/>
      <c r="K23" s="407"/>
      <c r="L23" s="407"/>
      <c r="M23" s="407"/>
      <c r="N23" s="407"/>
      <c r="O23" s="407"/>
      <c r="P23" s="407"/>
      <c r="Q23" s="407"/>
      <c r="R23" s="407"/>
      <c r="S23" s="407"/>
      <c r="T23" s="407"/>
      <c r="U23" s="407"/>
      <c r="V23" s="407"/>
      <c r="W23" s="1"/>
      <c r="X23" s="1"/>
      <c r="Y23" s="1"/>
      <c r="Z23" s="1"/>
      <c r="AA23" s="1"/>
      <c r="AB23" s="1"/>
      <c r="AC23" s="167"/>
      <c r="AD23" s="11"/>
      <c r="AE23" s="1"/>
      <c r="AF23" s="1"/>
      <c r="AG23" s="1"/>
      <c r="AH23" s="2"/>
    </row>
    <row r="24" spans="1:35" ht="15.75" hidden="1" customHeight="1">
      <c r="A24" s="407">
        <f t="shared" ref="A24:A26" si="3">IF((E24-I24)&gt;100,1,0)</f>
        <v>0</v>
      </c>
      <c r="B24" s="469"/>
      <c r="C24" s="482">
        <v>70</v>
      </c>
      <c r="D24" s="407" t="s">
        <v>851</v>
      </c>
      <c r="E24" s="407">
        <f>'eoy23'!E21</f>
        <v>0</v>
      </c>
      <c r="F24" s="481" t="s">
        <v>852</v>
      </c>
      <c r="G24" s="482">
        <v>4000</v>
      </c>
      <c r="H24" s="407" t="s">
        <v>853</v>
      </c>
      <c r="I24" s="407">
        <f>'eoy23'!G1036</f>
        <v>141120</v>
      </c>
      <c r="J24" s="407"/>
      <c r="K24" s="407"/>
      <c r="L24" s="407"/>
      <c r="M24" s="407"/>
      <c r="N24" s="407"/>
      <c r="O24" s="407"/>
      <c r="P24" s="407"/>
      <c r="Q24" s="407"/>
      <c r="R24" s="407"/>
      <c r="S24" s="407"/>
      <c r="T24" s="407"/>
      <c r="U24" s="407"/>
      <c r="V24" s="407"/>
      <c r="W24" s="1"/>
      <c r="X24" s="1"/>
      <c r="Y24" s="1"/>
      <c r="Z24" s="1"/>
      <c r="AA24" s="1"/>
      <c r="AB24" s="1"/>
      <c r="AC24" s="167"/>
      <c r="AD24" s="11"/>
      <c r="AE24" s="1"/>
      <c r="AF24" s="1"/>
      <c r="AG24" s="1"/>
      <c r="AH24" s="2"/>
    </row>
    <row r="25" spans="1:35" ht="15.75" hidden="1" customHeight="1">
      <c r="A25" s="407">
        <f t="shared" si="3"/>
        <v>0</v>
      </c>
      <c r="B25" s="469"/>
      <c r="C25" s="482" t="s">
        <v>854</v>
      </c>
      <c r="D25" s="407" t="s">
        <v>855</v>
      </c>
      <c r="E25" s="407">
        <f>'eoy23'!E304+'eoy23'!E490</f>
        <v>837900</v>
      </c>
      <c r="F25" s="481" t="s">
        <v>856</v>
      </c>
      <c r="G25" s="482" t="s">
        <v>854</v>
      </c>
      <c r="H25" s="407" t="s">
        <v>857</v>
      </c>
      <c r="I25" s="407">
        <f>('eoy23'!I1039+'eoy23'!I1077+'eoy23'!I1078+'eoy23'!I1080+'eoy23'!I1081+'eoy23'!I1082+'eoy23'!I1083)-('eoy23'!H1039+'eoy23'!H1077+'eoy23'!H1078+'eoy23'!H1080+'eoy23'!H1081+'eoy23'!H1082+'eoy23'!H1083)</f>
        <v>869532</v>
      </c>
      <c r="J25" s="407"/>
      <c r="K25" s="407"/>
      <c r="L25" s="407"/>
      <c r="M25" s="407"/>
      <c r="N25" s="407"/>
      <c r="O25" s="407"/>
      <c r="P25" s="407"/>
      <c r="Q25" s="407"/>
      <c r="R25" s="407"/>
      <c r="S25" s="407"/>
      <c r="T25" s="407"/>
      <c r="U25" s="407"/>
      <c r="V25" s="407"/>
      <c r="W25" s="1"/>
      <c r="X25" s="1"/>
      <c r="Y25" s="1"/>
      <c r="Z25" s="1"/>
      <c r="AA25" s="1"/>
      <c r="AB25" s="1"/>
      <c r="AC25" s="167"/>
      <c r="AD25" s="11"/>
      <c r="AE25" s="1"/>
      <c r="AF25" s="1"/>
      <c r="AG25" s="1"/>
      <c r="AH25" s="2"/>
    </row>
    <row r="26" spans="1:35" ht="15.75" hidden="1" customHeight="1">
      <c r="A26" s="407">
        <f t="shared" ca="1" si="3"/>
        <v>0</v>
      </c>
      <c r="B26" s="469"/>
      <c r="C26" s="482">
        <v>2930</v>
      </c>
      <c r="D26" s="407" t="s">
        <v>858</v>
      </c>
      <c r="E26" s="407">
        <f ca="1">SUM('eoy23'!L589:'eoy23'!P589)</f>
        <v>0</v>
      </c>
      <c r="F26" s="481" t="s">
        <v>856</v>
      </c>
      <c r="G26" s="482">
        <v>4320</v>
      </c>
      <c r="H26" s="407" t="s">
        <v>859</v>
      </c>
      <c r="I26" s="407">
        <f>'eoy23'!I1088</f>
        <v>0</v>
      </c>
      <c r="J26" s="407"/>
      <c r="K26" s="407"/>
      <c r="L26" s="407"/>
      <c r="M26" s="407"/>
      <c r="N26" s="407"/>
      <c r="O26" s="407"/>
      <c r="P26" s="407"/>
      <c r="Q26" s="407"/>
      <c r="R26" s="407"/>
      <c r="S26" s="407"/>
      <c r="T26" s="407"/>
      <c r="U26" s="407"/>
      <c r="V26" s="407"/>
      <c r="W26" s="1"/>
      <c r="X26" s="1"/>
      <c r="Y26" s="1"/>
      <c r="Z26" s="1"/>
      <c r="AA26" s="13"/>
      <c r="AB26" s="1"/>
      <c r="AC26" s="167"/>
      <c r="AD26" s="11"/>
      <c r="AE26" s="1"/>
      <c r="AF26" s="1"/>
      <c r="AG26" s="1"/>
      <c r="AH26" s="2"/>
    </row>
    <row r="27" spans="1:35" ht="15.75" hidden="1" customHeight="1">
      <c r="A27" s="1">
        <f t="shared" ref="A27:A30" si="4">IF(SUM(A$31:A$80)&gt;0,1,0)</f>
        <v>0</v>
      </c>
      <c r="B27" s="1"/>
      <c r="C27" s="168"/>
      <c r="D27" s="1"/>
      <c r="E27" s="1"/>
      <c r="F27" s="1"/>
      <c r="G27" s="1"/>
      <c r="H27" s="1"/>
      <c r="I27" s="1"/>
      <c r="J27" s="407"/>
      <c r="K27" s="407"/>
      <c r="L27" s="407"/>
      <c r="M27" s="407"/>
      <c r="N27" s="407"/>
      <c r="O27" s="407"/>
      <c r="P27" s="407"/>
      <c r="Q27" s="407"/>
      <c r="R27" s="407"/>
      <c r="S27" s="407"/>
      <c r="T27" s="407"/>
      <c r="U27" s="407"/>
      <c r="V27" s="407"/>
      <c r="W27" s="1"/>
      <c r="X27" s="1"/>
      <c r="Y27" s="1"/>
      <c r="Z27" s="1"/>
      <c r="AA27" s="13"/>
      <c r="AB27" s="1"/>
      <c r="AC27" s="167"/>
      <c r="AD27" s="11"/>
      <c r="AE27" s="1"/>
      <c r="AF27" s="1"/>
      <c r="AG27" s="1"/>
      <c r="AH27" s="2"/>
    </row>
    <row r="28" spans="1:35" ht="15.75" hidden="1" customHeight="1">
      <c r="A28" s="473">
        <f t="shared" si="4"/>
        <v>0</v>
      </c>
      <c r="B28" s="474" t="s">
        <v>860</v>
      </c>
      <c r="C28" s="483"/>
      <c r="D28" s="484"/>
      <c r="E28" s="485"/>
      <c r="F28" s="486"/>
      <c r="G28" s="487"/>
      <c r="H28" s="485"/>
      <c r="I28" s="473"/>
      <c r="J28" s="407"/>
      <c r="K28" s="407"/>
      <c r="L28" s="407"/>
      <c r="M28" s="407"/>
      <c r="N28" s="407"/>
      <c r="O28" s="407"/>
      <c r="P28" s="407"/>
      <c r="Q28" s="407"/>
      <c r="R28" s="407"/>
      <c r="S28" s="407"/>
      <c r="T28" s="407"/>
      <c r="U28" s="407"/>
      <c r="V28" s="407"/>
      <c r="W28" s="1"/>
      <c r="X28" s="1"/>
      <c r="Y28" s="1"/>
      <c r="Z28" s="1"/>
      <c r="AA28" s="1"/>
      <c r="AB28" s="1"/>
      <c r="AC28" s="167"/>
      <c r="AD28" s="11"/>
      <c r="AE28" s="1"/>
      <c r="AF28" s="1"/>
      <c r="AG28" s="1"/>
      <c r="AH28" s="2"/>
    </row>
    <row r="29" spans="1:35" ht="15.75" hidden="1" customHeight="1">
      <c r="A29" s="407">
        <f t="shared" si="4"/>
        <v>0</v>
      </c>
      <c r="B29" s="407"/>
      <c r="C29" s="488" t="s">
        <v>861</v>
      </c>
      <c r="D29" s="489"/>
      <c r="E29" s="489"/>
      <c r="F29" s="490"/>
      <c r="G29" s="489" t="s">
        <v>862</v>
      </c>
      <c r="H29" s="489"/>
      <c r="I29" s="489"/>
      <c r="J29" s="407"/>
      <c r="K29" s="407"/>
      <c r="L29" s="407"/>
      <c r="M29" s="407"/>
      <c r="N29" s="407"/>
      <c r="O29" s="407"/>
      <c r="P29" s="407"/>
      <c r="Q29" s="407"/>
      <c r="R29" s="407"/>
      <c r="S29" s="407"/>
      <c r="T29" s="407"/>
      <c r="U29" s="407"/>
      <c r="V29" s="407"/>
      <c r="W29" s="1"/>
      <c r="X29" s="1"/>
      <c r="Y29" s="1"/>
      <c r="Z29" s="1"/>
      <c r="AA29" s="1"/>
      <c r="AB29" s="1"/>
      <c r="AC29" s="167"/>
      <c r="AD29" s="11"/>
      <c r="AE29" s="1"/>
      <c r="AF29" s="1"/>
      <c r="AG29" s="1"/>
      <c r="AH29" s="2"/>
    </row>
    <row r="30" spans="1:35" ht="15.75" hidden="1" customHeight="1">
      <c r="A30" s="407">
        <f t="shared" si="4"/>
        <v>0</v>
      </c>
      <c r="B30" s="407"/>
      <c r="C30" s="491" t="s">
        <v>36</v>
      </c>
      <c r="D30" s="492" t="s">
        <v>849</v>
      </c>
      <c r="E30" s="492" t="s">
        <v>850</v>
      </c>
      <c r="F30" s="490"/>
      <c r="G30" s="492" t="s">
        <v>36</v>
      </c>
      <c r="H30" s="492" t="s">
        <v>849</v>
      </c>
      <c r="I30" s="492" t="s">
        <v>850</v>
      </c>
      <c r="J30" s="407"/>
      <c r="K30" s="407"/>
      <c r="L30" s="407"/>
      <c r="M30" s="407"/>
      <c r="N30" s="407"/>
      <c r="O30" s="407"/>
      <c r="P30" s="407"/>
      <c r="Q30" s="407"/>
      <c r="R30" s="407"/>
      <c r="S30" s="407"/>
      <c r="T30" s="407"/>
      <c r="U30" s="407"/>
      <c r="V30" s="407"/>
      <c r="W30" s="1"/>
      <c r="X30" s="1"/>
      <c r="Y30" s="1"/>
      <c r="Z30" s="1"/>
      <c r="AA30" s="1"/>
      <c r="AB30" s="1"/>
      <c r="AC30" s="167"/>
      <c r="AD30" s="11"/>
      <c r="AE30" s="1"/>
      <c r="AF30" s="1"/>
      <c r="AG30" s="1"/>
      <c r="AH30" s="2"/>
    </row>
    <row r="31" spans="1:35" ht="15.75" hidden="1" customHeight="1">
      <c r="A31" s="407">
        <f t="shared" ref="A31:A80" si="5">IF(OR(AND(E31&gt;0,I31=0),AND(I31&gt;0,E31=0)),1,0)</f>
        <v>0</v>
      </c>
      <c r="B31" s="407"/>
      <c r="C31" s="482">
        <v>4000</v>
      </c>
      <c r="D31" s="471" t="s">
        <v>863</v>
      </c>
      <c r="E31" s="407">
        <f>'eoy23'!E1036</f>
        <v>696760</v>
      </c>
      <c r="F31" s="407"/>
      <c r="G31" s="482">
        <v>4000</v>
      </c>
      <c r="H31" s="471" t="s">
        <v>864</v>
      </c>
      <c r="I31" s="407">
        <f>'eoy23'!J1036</f>
        <v>948</v>
      </c>
      <c r="J31" s="407"/>
      <c r="K31" s="407"/>
      <c r="L31" s="407"/>
      <c r="M31" s="407"/>
      <c r="N31" s="407"/>
      <c r="O31" s="407"/>
      <c r="P31" s="407"/>
      <c r="Q31" s="407"/>
      <c r="R31" s="407"/>
      <c r="S31" s="407"/>
      <c r="T31" s="407"/>
      <c r="U31" s="407"/>
      <c r="V31" s="407"/>
      <c r="W31" s="1"/>
      <c r="X31" s="1"/>
      <c r="Y31" s="1"/>
      <c r="Z31" s="1"/>
      <c r="AA31" s="13"/>
      <c r="AB31" s="1"/>
      <c r="AC31" s="167"/>
      <c r="AD31" s="11"/>
      <c r="AE31" s="1"/>
      <c r="AF31" s="1"/>
      <c r="AG31" s="1"/>
      <c r="AH31" s="2"/>
    </row>
    <row r="32" spans="1:35" ht="15.75" hidden="1" customHeight="1">
      <c r="A32" s="407">
        <f t="shared" si="5"/>
        <v>0</v>
      </c>
      <c r="B32" s="407"/>
      <c r="C32" s="482">
        <v>4000</v>
      </c>
      <c r="D32" s="471" t="s">
        <v>865</v>
      </c>
      <c r="E32" s="407">
        <f>'eoy23'!F1036</f>
        <v>0</v>
      </c>
      <c r="F32" s="407"/>
      <c r="G32" s="482">
        <v>4000</v>
      </c>
      <c r="H32" s="471" t="s">
        <v>866</v>
      </c>
      <c r="I32" s="407">
        <f>'eoy23'!K1036</f>
        <v>0</v>
      </c>
      <c r="J32" s="407"/>
      <c r="K32" s="407"/>
      <c r="L32" s="407"/>
      <c r="M32" s="407"/>
      <c r="N32" s="407"/>
      <c r="O32" s="407"/>
      <c r="P32" s="407"/>
      <c r="Q32" s="407"/>
      <c r="R32" s="407"/>
      <c r="S32" s="407"/>
      <c r="T32" s="407"/>
      <c r="U32" s="407"/>
      <c r="V32" s="407"/>
      <c r="W32" s="1"/>
      <c r="X32" s="1"/>
      <c r="Y32" s="1"/>
      <c r="Z32" s="1"/>
      <c r="AA32" s="13"/>
      <c r="AB32" s="1"/>
      <c r="AC32" s="167"/>
      <c r="AD32" s="11"/>
      <c r="AE32" s="1"/>
      <c r="AF32" s="1"/>
      <c r="AG32" s="1"/>
      <c r="AH32" s="2"/>
    </row>
    <row r="33" spans="1:34" ht="15.75" hidden="1" customHeight="1">
      <c r="A33" s="407">
        <f t="shared" si="5"/>
        <v>0</v>
      </c>
      <c r="B33" s="407"/>
      <c r="C33" s="482">
        <v>4000</v>
      </c>
      <c r="D33" s="471" t="s">
        <v>867</v>
      </c>
      <c r="E33" s="407">
        <f>'eoy23'!G1036</f>
        <v>141120</v>
      </c>
      <c r="F33" s="407"/>
      <c r="G33" s="482">
        <v>4000</v>
      </c>
      <c r="H33" s="471" t="s">
        <v>868</v>
      </c>
      <c r="I33" s="407">
        <f>'eoy23'!L1036</f>
        <v>192</v>
      </c>
      <c r="J33" s="407"/>
      <c r="K33" s="407"/>
      <c r="L33" s="407"/>
      <c r="M33" s="407"/>
      <c r="N33" s="407"/>
      <c r="O33" s="407"/>
      <c r="P33" s="407"/>
      <c r="Q33" s="407"/>
      <c r="R33" s="407"/>
      <c r="S33" s="407"/>
      <c r="T33" s="407"/>
      <c r="U33" s="407"/>
      <c r="V33" s="407"/>
      <c r="W33" s="1"/>
      <c r="X33" s="1"/>
      <c r="Y33" s="1"/>
      <c r="Z33" s="1"/>
      <c r="AA33" s="1"/>
      <c r="AB33" s="1"/>
      <c r="AC33" s="167"/>
      <c r="AD33" s="11"/>
      <c r="AE33" s="1"/>
      <c r="AF33" s="1"/>
      <c r="AG33" s="1"/>
      <c r="AH33" s="2"/>
    </row>
    <row r="34" spans="1:34" ht="15.75" hidden="1" customHeight="1">
      <c r="A34" s="407">
        <f t="shared" si="5"/>
        <v>0</v>
      </c>
      <c r="B34" s="407"/>
      <c r="C34" s="482">
        <v>4010</v>
      </c>
      <c r="D34" s="471" t="s">
        <v>863</v>
      </c>
      <c r="E34" s="407">
        <f>'eoy23'!E1037</f>
        <v>0</v>
      </c>
      <c r="F34" s="407"/>
      <c r="G34" s="482">
        <v>4010</v>
      </c>
      <c r="H34" s="471" t="s">
        <v>864</v>
      </c>
      <c r="I34" s="407">
        <f>'eoy23'!J1037</f>
        <v>0</v>
      </c>
      <c r="J34" s="407"/>
      <c r="K34" s="407"/>
      <c r="L34" s="407"/>
      <c r="M34" s="407"/>
      <c r="N34" s="407"/>
      <c r="O34" s="407"/>
      <c r="P34" s="407"/>
      <c r="Q34" s="407"/>
      <c r="R34" s="407"/>
      <c r="S34" s="407"/>
      <c r="T34" s="407"/>
      <c r="U34" s="407"/>
      <c r="V34" s="407"/>
      <c r="W34" s="1"/>
      <c r="X34" s="1"/>
      <c r="Y34" s="1"/>
      <c r="Z34" s="1"/>
      <c r="AA34" s="1"/>
      <c r="AB34" s="1"/>
      <c r="AC34" s="167"/>
      <c r="AD34" s="11"/>
      <c r="AE34" s="1"/>
      <c r="AF34" s="1"/>
      <c r="AG34" s="1"/>
      <c r="AH34" s="2"/>
    </row>
    <row r="35" spans="1:34" ht="15.75" hidden="1" customHeight="1">
      <c r="A35" s="407">
        <f t="shared" si="5"/>
        <v>0</v>
      </c>
      <c r="B35" s="407"/>
      <c r="C35" s="482">
        <v>4010</v>
      </c>
      <c r="D35" s="471" t="s">
        <v>865</v>
      </c>
      <c r="E35" s="407">
        <f>'eoy23'!F1037</f>
        <v>0</v>
      </c>
      <c r="F35" s="407"/>
      <c r="G35" s="482">
        <v>4010</v>
      </c>
      <c r="H35" s="471" t="s">
        <v>866</v>
      </c>
      <c r="I35" s="407">
        <f>'eoy23'!K1037</f>
        <v>0</v>
      </c>
      <c r="J35" s="407"/>
      <c r="K35" s="407"/>
      <c r="L35" s="407"/>
      <c r="M35" s="407"/>
      <c r="N35" s="407"/>
      <c r="O35" s="407"/>
      <c r="P35" s="407"/>
      <c r="Q35" s="407"/>
      <c r="R35" s="407"/>
      <c r="S35" s="407"/>
      <c r="T35" s="407"/>
      <c r="U35" s="407"/>
      <c r="V35" s="407"/>
      <c r="W35" s="1"/>
      <c r="X35" s="1"/>
      <c r="Y35" s="1"/>
      <c r="Z35" s="1"/>
      <c r="AA35" s="13"/>
      <c r="AB35" s="1"/>
      <c r="AC35" s="167"/>
      <c r="AD35" s="11"/>
      <c r="AE35" s="1"/>
      <c r="AF35" s="1"/>
      <c r="AG35" s="1"/>
      <c r="AH35" s="2"/>
    </row>
    <row r="36" spans="1:34" ht="15.75" hidden="1" customHeight="1">
      <c r="A36" s="407">
        <f t="shared" si="5"/>
        <v>0</v>
      </c>
      <c r="B36" s="407"/>
      <c r="C36" s="482">
        <v>4010</v>
      </c>
      <c r="D36" s="471" t="s">
        <v>867</v>
      </c>
      <c r="E36" s="407">
        <f>'eoy23'!G1037</f>
        <v>0</v>
      </c>
      <c r="F36" s="407"/>
      <c r="G36" s="482">
        <v>4010</v>
      </c>
      <c r="H36" s="471" t="s">
        <v>868</v>
      </c>
      <c r="I36" s="407">
        <f>'eoy23'!L1037</f>
        <v>0</v>
      </c>
      <c r="J36" s="407"/>
      <c r="K36" s="407"/>
      <c r="L36" s="407"/>
      <c r="M36" s="407"/>
      <c r="N36" s="407"/>
      <c r="O36" s="407"/>
      <c r="P36" s="407"/>
      <c r="Q36" s="407"/>
      <c r="R36" s="407"/>
      <c r="S36" s="407"/>
      <c r="T36" s="407"/>
      <c r="U36" s="407"/>
      <c r="V36" s="407"/>
      <c r="W36" s="1"/>
      <c r="X36" s="1"/>
      <c r="Y36" s="1"/>
      <c r="Z36" s="1"/>
      <c r="AA36" s="1"/>
      <c r="AB36" s="1"/>
      <c r="AC36" s="167"/>
      <c r="AD36" s="11"/>
      <c r="AE36" s="1"/>
      <c r="AF36" s="1"/>
      <c r="AG36" s="1"/>
      <c r="AH36" s="2"/>
    </row>
    <row r="37" spans="1:34" ht="15.75" hidden="1" customHeight="1">
      <c r="A37" s="407">
        <f t="shared" si="5"/>
        <v>0</v>
      </c>
      <c r="B37" s="407"/>
      <c r="C37" s="482">
        <v>4020</v>
      </c>
      <c r="D37" s="471" t="s">
        <v>863</v>
      </c>
      <c r="E37" s="407">
        <f>'eoy23'!E1038</f>
        <v>0</v>
      </c>
      <c r="F37" s="407"/>
      <c r="G37" s="482">
        <v>4020</v>
      </c>
      <c r="H37" s="471" t="s">
        <v>864</v>
      </c>
      <c r="I37" s="407">
        <f>'eoy23'!J1038</f>
        <v>0</v>
      </c>
      <c r="J37" s="407"/>
      <c r="K37" s="407"/>
      <c r="L37" s="407"/>
      <c r="M37" s="407"/>
      <c r="N37" s="407"/>
      <c r="O37" s="407"/>
      <c r="P37" s="407"/>
      <c r="Q37" s="407"/>
      <c r="R37" s="407"/>
      <c r="S37" s="407"/>
      <c r="T37" s="407"/>
      <c r="U37" s="407"/>
      <c r="V37" s="407"/>
      <c r="W37" s="1"/>
      <c r="X37" s="1"/>
      <c r="Y37" s="1"/>
      <c r="Z37" s="1"/>
      <c r="AA37" s="1"/>
      <c r="AB37" s="1"/>
      <c r="AC37" s="167"/>
      <c r="AD37" s="11"/>
      <c r="AE37" s="1"/>
      <c r="AF37" s="1"/>
      <c r="AG37" s="1"/>
      <c r="AH37" s="2"/>
    </row>
    <row r="38" spans="1:34" ht="15.75" hidden="1" customHeight="1">
      <c r="A38" s="407">
        <f t="shared" si="5"/>
        <v>0</v>
      </c>
      <c r="B38" s="407"/>
      <c r="C38" s="482">
        <v>4020</v>
      </c>
      <c r="D38" s="471" t="s">
        <v>865</v>
      </c>
      <c r="E38" s="407">
        <f>'eoy23'!F1038</f>
        <v>0</v>
      </c>
      <c r="F38" s="407"/>
      <c r="G38" s="482">
        <v>4020</v>
      </c>
      <c r="H38" s="471" t="s">
        <v>866</v>
      </c>
      <c r="I38" s="407">
        <f>'eoy23'!K1038</f>
        <v>0</v>
      </c>
      <c r="J38" s="407"/>
      <c r="K38" s="407"/>
      <c r="L38" s="407"/>
      <c r="M38" s="407"/>
      <c r="N38" s="407"/>
      <c r="O38" s="407"/>
      <c r="P38" s="407"/>
      <c r="Q38" s="407"/>
      <c r="R38" s="407"/>
      <c r="S38" s="407"/>
      <c r="T38" s="407"/>
      <c r="U38" s="407"/>
      <c r="V38" s="407"/>
      <c r="W38" s="1"/>
      <c r="X38" s="1"/>
      <c r="Y38" s="1"/>
      <c r="Z38" s="1"/>
      <c r="AA38" s="1"/>
      <c r="AB38" s="1"/>
      <c r="AC38" s="167"/>
      <c r="AD38" s="11"/>
      <c r="AE38" s="1"/>
      <c r="AF38" s="1"/>
      <c r="AG38" s="1"/>
      <c r="AH38" s="2"/>
    </row>
    <row r="39" spans="1:34" ht="15.75" hidden="1" customHeight="1">
      <c r="A39" s="407">
        <f t="shared" si="5"/>
        <v>0</v>
      </c>
      <c r="B39" s="407"/>
      <c r="C39" s="482">
        <v>4020</v>
      </c>
      <c r="D39" s="471" t="s">
        <v>867</v>
      </c>
      <c r="E39" s="407">
        <f>'eoy23'!G1038</f>
        <v>0</v>
      </c>
      <c r="F39" s="407"/>
      <c r="G39" s="482">
        <v>4020</v>
      </c>
      <c r="H39" s="471" t="s">
        <v>868</v>
      </c>
      <c r="I39" s="407">
        <f>'eoy23'!L1038</f>
        <v>0</v>
      </c>
      <c r="J39" s="407"/>
      <c r="K39" s="407"/>
      <c r="L39" s="407"/>
      <c r="M39" s="407"/>
      <c r="N39" s="407"/>
      <c r="O39" s="407"/>
      <c r="P39" s="407"/>
      <c r="Q39" s="407"/>
      <c r="R39" s="407"/>
      <c r="S39" s="407"/>
      <c r="T39" s="407"/>
      <c r="U39" s="407"/>
      <c r="V39" s="407"/>
      <c r="W39" s="1"/>
      <c r="X39" s="1"/>
      <c r="Y39" s="1"/>
      <c r="Z39" s="1"/>
      <c r="AA39" s="1"/>
      <c r="AB39" s="1"/>
      <c r="AC39" s="167"/>
      <c r="AD39" s="11"/>
      <c r="AE39" s="1"/>
      <c r="AF39" s="1"/>
      <c r="AG39" s="1"/>
      <c r="AH39" s="2"/>
    </row>
    <row r="40" spans="1:34" ht="15.75" hidden="1" customHeight="1">
      <c r="A40" s="407">
        <f t="shared" si="5"/>
        <v>0</v>
      </c>
      <c r="B40" s="407"/>
      <c r="C40" s="482">
        <v>4070</v>
      </c>
      <c r="D40" s="471" t="s">
        <v>869</v>
      </c>
      <c r="E40" s="407">
        <f>'eoy23'!E1043</f>
        <v>37972</v>
      </c>
      <c r="F40" s="407"/>
      <c r="G40" s="482">
        <v>4070</v>
      </c>
      <c r="H40" s="471" t="s">
        <v>870</v>
      </c>
      <c r="I40" s="407">
        <f>'eoy23'!J1043</f>
        <v>7</v>
      </c>
      <c r="J40" s="407"/>
      <c r="K40" s="407"/>
      <c r="L40" s="407"/>
      <c r="M40" s="407"/>
      <c r="N40" s="407"/>
      <c r="O40" s="407"/>
      <c r="P40" s="407"/>
      <c r="Q40" s="407"/>
      <c r="R40" s="407"/>
      <c r="S40" s="407"/>
      <c r="T40" s="407"/>
      <c r="U40" s="407"/>
      <c r="V40" s="407"/>
      <c r="W40" s="1"/>
      <c r="X40" s="1"/>
      <c r="Y40" s="1"/>
      <c r="Z40" s="1"/>
      <c r="AA40" s="13"/>
      <c r="AB40" s="1"/>
      <c r="AC40" s="167"/>
      <c r="AD40" s="11"/>
      <c r="AE40" s="1"/>
      <c r="AF40" s="1"/>
      <c r="AG40" s="1"/>
      <c r="AH40" s="2"/>
    </row>
    <row r="41" spans="1:34" ht="15.75" hidden="1" customHeight="1">
      <c r="A41" s="407">
        <f t="shared" si="5"/>
        <v>0</v>
      </c>
      <c r="B41" s="407"/>
      <c r="C41" s="482">
        <v>4070</v>
      </c>
      <c r="D41" s="471" t="s">
        <v>871</v>
      </c>
      <c r="E41" s="407">
        <f>'eoy23'!F1043</f>
        <v>0</v>
      </c>
      <c r="F41" s="407"/>
      <c r="G41" s="482">
        <v>4070</v>
      </c>
      <c r="H41" s="471" t="s">
        <v>872</v>
      </c>
      <c r="I41" s="407">
        <f>'eoy23'!K1043</f>
        <v>0</v>
      </c>
      <c r="J41" s="407"/>
      <c r="K41" s="407"/>
      <c r="L41" s="407"/>
      <c r="M41" s="407"/>
      <c r="N41" s="407"/>
      <c r="O41" s="407"/>
      <c r="P41" s="407"/>
      <c r="Q41" s="407"/>
      <c r="R41" s="407"/>
      <c r="S41" s="407"/>
      <c r="T41" s="407"/>
      <c r="U41" s="407"/>
      <c r="V41" s="407"/>
      <c r="W41" s="1"/>
      <c r="X41" s="1"/>
      <c r="Y41" s="1"/>
      <c r="Z41" s="1"/>
      <c r="AA41" s="13"/>
      <c r="AB41" s="1"/>
      <c r="AC41" s="167"/>
      <c r="AD41" s="11"/>
      <c r="AE41" s="1"/>
      <c r="AF41" s="1"/>
      <c r="AG41" s="1"/>
      <c r="AH41" s="2"/>
    </row>
    <row r="42" spans="1:34" ht="15.75" hidden="1" customHeight="1">
      <c r="A42" s="407">
        <f t="shared" si="5"/>
        <v>0</v>
      </c>
      <c r="B42" s="407"/>
      <c r="C42" s="482">
        <v>4080</v>
      </c>
      <c r="D42" s="471" t="s">
        <v>869</v>
      </c>
      <c r="E42" s="407">
        <f>'eoy23'!E1044</f>
        <v>62035</v>
      </c>
      <c r="F42" s="407"/>
      <c r="G42" s="482">
        <v>4080</v>
      </c>
      <c r="H42" s="471" t="s">
        <v>870</v>
      </c>
      <c r="I42" s="407">
        <f>'eoy23'!J1044</f>
        <v>26</v>
      </c>
      <c r="J42" s="407"/>
      <c r="K42" s="407"/>
      <c r="L42" s="407"/>
      <c r="M42" s="407"/>
      <c r="N42" s="407"/>
      <c r="O42" s="407"/>
      <c r="P42" s="407"/>
      <c r="Q42" s="407"/>
      <c r="R42" s="407"/>
      <c r="S42" s="407"/>
      <c r="T42" s="407"/>
      <c r="U42" s="407"/>
      <c r="V42" s="407"/>
      <c r="W42" s="1"/>
      <c r="X42" s="1"/>
      <c r="Y42" s="1"/>
      <c r="Z42" s="1"/>
      <c r="AA42" s="1"/>
      <c r="AB42" s="1"/>
      <c r="AC42" s="167"/>
      <c r="AD42" s="11"/>
      <c r="AE42" s="1"/>
      <c r="AF42" s="1"/>
      <c r="AG42" s="1"/>
      <c r="AH42" s="2"/>
    </row>
    <row r="43" spans="1:34" ht="15.75" hidden="1" customHeight="1">
      <c r="A43" s="407">
        <f t="shared" si="5"/>
        <v>0</v>
      </c>
      <c r="B43" s="407"/>
      <c r="C43" s="482">
        <v>4080</v>
      </c>
      <c r="D43" s="471" t="s">
        <v>871</v>
      </c>
      <c r="E43" s="407">
        <f>'eoy23'!F1044</f>
        <v>0</v>
      </c>
      <c r="F43" s="407"/>
      <c r="G43" s="482">
        <v>4080</v>
      </c>
      <c r="H43" s="471" t="s">
        <v>872</v>
      </c>
      <c r="I43" s="407">
        <f>'eoy23'!K1044</f>
        <v>0</v>
      </c>
      <c r="J43" s="407"/>
      <c r="K43" s="407"/>
      <c r="L43" s="407"/>
      <c r="M43" s="407"/>
      <c r="N43" s="407"/>
      <c r="O43" s="407"/>
      <c r="P43" s="407"/>
      <c r="Q43" s="407"/>
      <c r="R43" s="407"/>
      <c r="S43" s="407"/>
      <c r="T43" s="407"/>
      <c r="U43" s="407"/>
      <c r="V43" s="407"/>
      <c r="W43" s="1"/>
      <c r="X43" s="1"/>
      <c r="Y43" s="1"/>
      <c r="Z43" s="1"/>
      <c r="AA43" s="1"/>
      <c r="AB43" s="1"/>
      <c r="AC43" s="167"/>
      <c r="AD43" s="11"/>
      <c r="AE43" s="1"/>
      <c r="AF43" s="1"/>
      <c r="AG43" s="1"/>
      <c r="AH43" s="2"/>
    </row>
    <row r="44" spans="1:34" ht="15.75" hidden="1" customHeight="1">
      <c r="A44" s="407">
        <f t="shared" si="5"/>
        <v>0</v>
      </c>
      <c r="B44" s="407"/>
      <c r="C44" s="482">
        <v>4110</v>
      </c>
      <c r="D44" s="471" t="s">
        <v>869</v>
      </c>
      <c r="E44" s="407">
        <f>'eoy23'!E1045</f>
        <v>68332</v>
      </c>
      <c r="F44" s="407"/>
      <c r="G44" s="482">
        <v>4110</v>
      </c>
      <c r="H44" s="471" t="s">
        <v>870</v>
      </c>
      <c r="I44" s="407">
        <f>'eoy23'!J1045</f>
        <v>6</v>
      </c>
      <c r="J44" s="407"/>
      <c r="K44" s="407"/>
      <c r="L44" s="407"/>
      <c r="M44" s="407"/>
      <c r="N44" s="407"/>
      <c r="O44" s="407"/>
      <c r="P44" s="407"/>
      <c r="Q44" s="407"/>
      <c r="R44" s="407"/>
      <c r="S44" s="407"/>
      <c r="T44" s="407"/>
      <c r="U44" s="407"/>
      <c r="V44" s="407"/>
      <c r="W44" s="1"/>
      <c r="X44" s="1"/>
      <c r="Y44" s="1"/>
      <c r="Z44" s="1"/>
      <c r="AA44" s="1"/>
      <c r="AB44" s="1"/>
      <c r="AC44" s="167"/>
      <c r="AD44" s="11"/>
      <c r="AE44" s="1"/>
      <c r="AF44" s="1"/>
      <c r="AG44" s="1"/>
      <c r="AH44" s="2"/>
    </row>
    <row r="45" spans="1:34" ht="15.75" hidden="1" customHeight="1">
      <c r="A45" s="407">
        <f t="shared" si="5"/>
        <v>0</v>
      </c>
      <c r="B45" s="407"/>
      <c r="C45" s="482">
        <v>4110</v>
      </c>
      <c r="D45" s="471" t="s">
        <v>871</v>
      </c>
      <c r="E45" s="407">
        <f>'eoy23'!F1045</f>
        <v>13666</v>
      </c>
      <c r="F45" s="407"/>
      <c r="G45" s="482">
        <v>4110</v>
      </c>
      <c r="H45" s="471" t="s">
        <v>872</v>
      </c>
      <c r="I45" s="407">
        <f>'eoy23'!K1045</f>
        <v>1</v>
      </c>
      <c r="J45" s="407"/>
      <c r="K45" s="407"/>
      <c r="L45" s="407"/>
      <c r="M45" s="407"/>
      <c r="N45" s="407"/>
      <c r="O45" s="407"/>
      <c r="P45" s="407"/>
      <c r="Q45" s="407"/>
      <c r="R45" s="407"/>
      <c r="S45" s="407"/>
      <c r="T45" s="407"/>
      <c r="U45" s="407"/>
      <c r="V45" s="407"/>
      <c r="W45" s="1"/>
      <c r="X45" s="1"/>
      <c r="Y45" s="1"/>
      <c r="Z45" s="1"/>
      <c r="AA45" s="1"/>
      <c r="AB45" s="1"/>
      <c r="AC45" s="167"/>
      <c r="AD45" s="11"/>
      <c r="AE45" s="1"/>
      <c r="AF45" s="1"/>
      <c r="AG45" s="1"/>
      <c r="AH45" s="2"/>
    </row>
    <row r="46" spans="1:34" ht="15.75" hidden="1" customHeight="1">
      <c r="A46" s="407">
        <f t="shared" si="5"/>
        <v>0</v>
      </c>
      <c r="B46" s="407"/>
      <c r="C46" s="482">
        <v>4120</v>
      </c>
      <c r="D46" s="471" t="s">
        <v>869</v>
      </c>
      <c r="E46" s="407">
        <f>'eoy23'!E1046</f>
        <v>0</v>
      </c>
      <c r="F46" s="407"/>
      <c r="G46" s="482">
        <v>4120</v>
      </c>
      <c r="H46" s="471" t="s">
        <v>870</v>
      </c>
      <c r="I46" s="407">
        <f>'eoy23'!J1046</f>
        <v>0</v>
      </c>
      <c r="J46" s="407"/>
      <c r="K46" s="407"/>
      <c r="L46" s="407"/>
      <c r="M46" s="407"/>
      <c r="N46" s="407"/>
      <c r="O46" s="407"/>
      <c r="P46" s="407"/>
      <c r="Q46" s="407"/>
      <c r="R46" s="407"/>
      <c r="S46" s="407"/>
      <c r="T46" s="407"/>
      <c r="U46" s="407"/>
      <c r="V46" s="407"/>
      <c r="W46" s="1"/>
      <c r="X46" s="1"/>
      <c r="Y46" s="1"/>
      <c r="Z46" s="1"/>
      <c r="AA46" s="1"/>
      <c r="AB46" s="1"/>
      <c r="AC46" s="167"/>
      <c r="AD46" s="11"/>
      <c r="AE46" s="1"/>
      <c r="AF46" s="1"/>
      <c r="AG46" s="1"/>
      <c r="AH46" s="2"/>
    </row>
    <row r="47" spans="1:34" ht="15.75" hidden="1" customHeight="1">
      <c r="A47" s="407">
        <f t="shared" si="5"/>
        <v>0</v>
      </c>
      <c r="B47" s="407"/>
      <c r="C47" s="482">
        <v>4120</v>
      </c>
      <c r="D47" s="471" t="s">
        <v>871</v>
      </c>
      <c r="E47" s="407">
        <f>'eoy23'!F1046</f>
        <v>94705</v>
      </c>
      <c r="F47" s="407"/>
      <c r="G47" s="482">
        <v>4120</v>
      </c>
      <c r="H47" s="471" t="s">
        <v>872</v>
      </c>
      <c r="I47" s="407">
        <f>'eoy23'!K1046</f>
        <v>4</v>
      </c>
      <c r="J47" s="407"/>
      <c r="K47" s="407"/>
      <c r="L47" s="407"/>
      <c r="M47" s="407"/>
      <c r="N47" s="407"/>
      <c r="O47" s="407"/>
      <c r="P47" s="407"/>
      <c r="Q47" s="407"/>
      <c r="R47" s="407"/>
      <c r="S47" s="407"/>
      <c r="T47" s="407"/>
      <c r="U47" s="407"/>
      <c r="V47" s="407"/>
      <c r="W47" s="1"/>
      <c r="X47" s="1"/>
      <c r="Y47" s="1"/>
      <c r="Z47" s="1"/>
      <c r="AA47" s="1"/>
      <c r="AB47" s="1"/>
      <c r="AC47" s="167"/>
      <c r="AD47" s="11"/>
      <c r="AE47" s="1"/>
      <c r="AF47" s="1"/>
      <c r="AG47" s="1"/>
      <c r="AH47" s="2"/>
    </row>
    <row r="48" spans="1:34" ht="15.75" hidden="1" customHeight="1">
      <c r="A48" s="407">
        <f t="shared" si="5"/>
        <v>0</v>
      </c>
      <c r="B48" s="407"/>
      <c r="C48" s="482">
        <v>4130</v>
      </c>
      <c r="D48" s="471" t="s">
        <v>869</v>
      </c>
      <c r="E48" s="407">
        <f>'eoy23'!E1047</f>
        <v>0</v>
      </c>
      <c r="F48" s="407"/>
      <c r="G48" s="482">
        <v>4130</v>
      </c>
      <c r="H48" s="471" t="s">
        <v>870</v>
      </c>
      <c r="I48" s="407">
        <f>'eoy23'!J1047</f>
        <v>0</v>
      </c>
      <c r="J48" s="407"/>
      <c r="K48" s="407"/>
      <c r="L48" s="407"/>
      <c r="M48" s="407"/>
      <c r="N48" s="407"/>
      <c r="O48" s="407"/>
      <c r="P48" s="407"/>
      <c r="Q48" s="407"/>
      <c r="R48" s="407"/>
      <c r="S48" s="407"/>
      <c r="T48" s="407"/>
      <c r="U48" s="407"/>
      <c r="V48" s="407"/>
      <c r="W48" s="1"/>
      <c r="X48" s="1"/>
      <c r="Y48" s="1"/>
      <c r="Z48" s="1"/>
      <c r="AA48" s="1"/>
      <c r="AB48" s="1"/>
      <c r="AC48" s="167"/>
      <c r="AD48" s="11"/>
      <c r="AE48" s="1"/>
      <c r="AF48" s="1"/>
      <c r="AG48" s="1"/>
      <c r="AH48" s="2"/>
    </row>
    <row r="49" spans="1:34" ht="15.75" hidden="1" customHeight="1">
      <c r="A49" s="407">
        <f t="shared" si="5"/>
        <v>0</v>
      </c>
      <c r="B49" s="407"/>
      <c r="C49" s="482">
        <v>4130</v>
      </c>
      <c r="D49" s="471" t="s">
        <v>871</v>
      </c>
      <c r="E49" s="407">
        <f>'eoy23'!F1047</f>
        <v>7416</v>
      </c>
      <c r="F49" s="407"/>
      <c r="G49" s="482">
        <v>4130</v>
      </c>
      <c r="H49" s="471" t="s">
        <v>872</v>
      </c>
      <c r="I49" s="407">
        <f>'eoy23'!K1047</f>
        <v>1</v>
      </c>
      <c r="J49" s="407"/>
      <c r="K49" s="407"/>
      <c r="L49" s="407"/>
      <c r="M49" s="407"/>
      <c r="N49" s="407"/>
      <c r="O49" s="407"/>
      <c r="P49" s="407"/>
      <c r="Q49" s="407"/>
      <c r="R49" s="407"/>
      <c r="S49" s="407"/>
      <c r="T49" s="407"/>
      <c r="U49" s="407"/>
      <c r="V49" s="407"/>
      <c r="W49" s="1"/>
      <c r="X49" s="1"/>
      <c r="Y49" s="1"/>
      <c r="Z49" s="1"/>
      <c r="AA49" s="1"/>
      <c r="AB49" s="1"/>
      <c r="AC49" s="167"/>
      <c r="AD49" s="11"/>
      <c r="AE49" s="1"/>
      <c r="AF49" s="1"/>
      <c r="AG49" s="1"/>
      <c r="AH49" s="2"/>
    </row>
    <row r="50" spans="1:34" ht="15.75" hidden="1" customHeight="1">
      <c r="A50" s="407">
        <f t="shared" si="5"/>
        <v>0</v>
      </c>
      <c r="B50" s="407"/>
      <c r="C50" s="482">
        <v>4140</v>
      </c>
      <c r="D50" s="471" t="s">
        <v>869</v>
      </c>
      <c r="E50" s="407">
        <f>'eoy23'!E1048</f>
        <v>0</v>
      </c>
      <c r="F50" s="407"/>
      <c r="G50" s="482">
        <v>4140</v>
      </c>
      <c r="H50" s="471" t="s">
        <v>870</v>
      </c>
      <c r="I50" s="407">
        <f>'eoy23'!J1048</f>
        <v>0</v>
      </c>
      <c r="J50" s="407"/>
      <c r="K50" s="407"/>
      <c r="L50" s="407"/>
      <c r="M50" s="407"/>
      <c r="N50" s="407"/>
      <c r="O50" s="407"/>
      <c r="P50" s="407"/>
      <c r="Q50" s="407"/>
      <c r="R50" s="407"/>
      <c r="S50" s="407"/>
      <c r="T50" s="407"/>
      <c r="U50" s="407"/>
      <c r="V50" s="407"/>
      <c r="W50" s="1"/>
      <c r="X50" s="1"/>
      <c r="Y50" s="1"/>
      <c r="Z50" s="1"/>
      <c r="AA50" s="1"/>
      <c r="AB50" s="1"/>
      <c r="AC50" s="167"/>
      <c r="AD50" s="11"/>
      <c r="AE50" s="1"/>
      <c r="AF50" s="1"/>
      <c r="AG50" s="1"/>
      <c r="AH50" s="2"/>
    </row>
    <row r="51" spans="1:34" ht="15.75" hidden="1" customHeight="1">
      <c r="A51" s="407">
        <f t="shared" si="5"/>
        <v>0</v>
      </c>
      <c r="B51" s="407"/>
      <c r="C51" s="482">
        <v>4140</v>
      </c>
      <c r="D51" s="471" t="s">
        <v>871</v>
      </c>
      <c r="E51" s="407">
        <f>'eoy23'!F1048</f>
        <v>0</v>
      </c>
      <c r="F51" s="407"/>
      <c r="G51" s="482">
        <v>4140</v>
      </c>
      <c r="H51" s="471" t="s">
        <v>872</v>
      </c>
      <c r="I51" s="407">
        <f>'eoy23'!K1048</f>
        <v>0</v>
      </c>
      <c r="J51" s="407"/>
      <c r="K51" s="407"/>
      <c r="L51" s="407"/>
      <c r="M51" s="407"/>
      <c r="N51" s="407"/>
      <c r="O51" s="407"/>
      <c r="P51" s="407"/>
      <c r="Q51" s="407"/>
      <c r="R51" s="407"/>
      <c r="S51" s="407"/>
      <c r="T51" s="407"/>
      <c r="U51" s="407"/>
      <c r="V51" s="407"/>
      <c r="W51" s="1"/>
      <c r="X51" s="1"/>
      <c r="Y51" s="1"/>
      <c r="Z51" s="1"/>
      <c r="AA51" s="1"/>
      <c r="AB51" s="1"/>
      <c r="AC51" s="167"/>
      <c r="AD51" s="11"/>
      <c r="AE51" s="1"/>
      <c r="AF51" s="1"/>
      <c r="AG51" s="1"/>
      <c r="AH51" s="2"/>
    </row>
    <row r="52" spans="1:34" ht="15.75" hidden="1" customHeight="1">
      <c r="A52" s="407">
        <f t="shared" si="5"/>
        <v>0</v>
      </c>
      <c r="B52" s="407"/>
      <c r="C52" s="482">
        <v>4150</v>
      </c>
      <c r="D52" s="471" t="s">
        <v>869</v>
      </c>
      <c r="E52" s="407">
        <f>'eoy23'!E1049</f>
        <v>0</v>
      </c>
      <c r="F52" s="407"/>
      <c r="G52" s="482">
        <v>4150</v>
      </c>
      <c r="H52" s="471" t="s">
        <v>870</v>
      </c>
      <c r="I52" s="407">
        <f>'eoy23'!J1049</f>
        <v>0</v>
      </c>
      <c r="J52" s="407"/>
      <c r="K52" s="407"/>
      <c r="L52" s="407"/>
      <c r="M52" s="407"/>
      <c r="N52" s="407"/>
      <c r="O52" s="407"/>
      <c r="P52" s="407"/>
      <c r="Q52" s="407"/>
      <c r="R52" s="407"/>
      <c r="S52" s="407"/>
      <c r="T52" s="407"/>
      <c r="U52" s="407"/>
      <c r="V52" s="407"/>
      <c r="W52" s="1"/>
      <c r="X52" s="1"/>
      <c r="Y52" s="1"/>
      <c r="Z52" s="1"/>
      <c r="AA52" s="1"/>
      <c r="AB52" s="1"/>
      <c r="AC52" s="167"/>
      <c r="AD52" s="11"/>
      <c r="AE52" s="1"/>
      <c r="AF52" s="1"/>
      <c r="AG52" s="1"/>
      <c r="AH52" s="2"/>
    </row>
    <row r="53" spans="1:34" ht="15.75" hidden="1" customHeight="1">
      <c r="A53" s="407">
        <f t="shared" si="5"/>
        <v>0</v>
      </c>
      <c r="B53" s="407"/>
      <c r="C53" s="482">
        <v>4150</v>
      </c>
      <c r="D53" s="471" t="s">
        <v>871</v>
      </c>
      <c r="E53" s="407">
        <f>'eoy23'!F1049</f>
        <v>4461</v>
      </c>
      <c r="F53" s="407"/>
      <c r="G53" s="482">
        <v>4150</v>
      </c>
      <c r="H53" s="471" t="s">
        <v>872</v>
      </c>
      <c r="I53" s="407">
        <f>'eoy23'!K1049</f>
        <v>5</v>
      </c>
      <c r="J53" s="407"/>
      <c r="K53" s="407"/>
      <c r="L53" s="407"/>
      <c r="M53" s="407"/>
      <c r="N53" s="407"/>
      <c r="O53" s="407"/>
      <c r="P53" s="407"/>
      <c r="Q53" s="407"/>
      <c r="R53" s="407"/>
      <c r="S53" s="407"/>
      <c r="T53" s="407"/>
      <c r="U53" s="407"/>
      <c r="V53" s="407"/>
      <c r="W53" s="1"/>
      <c r="X53" s="1"/>
      <c r="Y53" s="1"/>
      <c r="Z53" s="1"/>
      <c r="AA53" s="1"/>
      <c r="AB53" s="1"/>
      <c r="AC53" s="167"/>
      <c r="AD53" s="11"/>
      <c r="AE53" s="1"/>
      <c r="AF53" s="1"/>
      <c r="AG53" s="1"/>
      <c r="AH53" s="2"/>
    </row>
    <row r="54" spans="1:34" ht="15.75" hidden="1" customHeight="1">
      <c r="A54" s="407">
        <f t="shared" si="5"/>
        <v>0</v>
      </c>
      <c r="B54" s="407"/>
      <c r="C54" s="482">
        <v>4190</v>
      </c>
      <c r="D54" s="471" t="s">
        <v>863</v>
      </c>
      <c r="E54" s="407">
        <f>'eoy23'!E1058</f>
        <v>0</v>
      </c>
      <c r="F54" s="407"/>
      <c r="G54" s="482">
        <v>4190</v>
      </c>
      <c r="H54" s="471" t="s">
        <v>864</v>
      </c>
      <c r="I54" s="407">
        <f>'eoy23'!J1058</f>
        <v>0</v>
      </c>
      <c r="J54" s="407"/>
      <c r="K54" s="407"/>
      <c r="L54" s="407"/>
      <c r="M54" s="407"/>
      <c r="N54" s="407"/>
      <c r="O54" s="407"/>
      <c r="P54" s="407"/>
      <c r="Q54" s="407"/>
      <c r="R54" s="407"/>
      <c r="S54" s="407"/>
      <c r="T54" s="407"/>
      <c r="U54" s="407"/>
      <c r="V54" s="407"/>
      <c r="W54" s="1"/>
      <c r="X54" s="1"/>
      <c r="Y54" s="1"/>
      <c r="Z54" s="1"/>
      <c r="AA54" s="1"/>
      <c r="AB54" s="1"/>
      <c r="AC54" s="167"/>
      <c r="AD54" s="11"/>
      <c r="AE54" s="1"/>
      <c r="AF54" s="1"/>
      <c r="AG54" s="1"/>
      <c r="AH54" s="2"/>
    </row>
    <row r="55" spans="1:34" ht="15.75" hidden="1" customHeight="1">
      <c r="A55" s="407">
        <f t="shared" si="5"/>
        <v>0</v>
      </c>
      <c r="B55" s="407"/>
      <c r="C55" s="482">
        <v>4190</v>
      </c>
      <c r="D55" s="471" t="s">
        <v>865</v>
      </c>
      <c r="E55" s="407">
        <f>'eoy23'!F1058</f>
        <v>0</v>
      </c>
      <c r="F55" s="407"/>
      <c r="G55" s="482">
        <v>4190</v>
      </c>
      <c r="H55" s="471" t="s">
        <v>866</v>
      </c>
      <c r="I55" s="407">
        <f>'eoy23'!K1058</f>
        <v>0</v>
      </c>
      <c r="J55" s="407"/>
      <c r="K55" s="407"/>
      <c r="L55" s="407"/>
      <c r="M55" s="407"/>
      <c r="N55" s="407"/>
      <c r="O55" s="407"/>
      <c r="P55" s="407"/>
      <c r="Q55" s="407"/>
      <c r="R55" s="407"/>
      <c r="S55" s="407"/>
      <c r="T55" s="407"/>
      <c r="U55" s="407"/>
      <c r="V55" s="407"/>
      <c r="W55" s="1"/>
      <c r="X55" s="1"/>
      <c r="Y55" s="1"/>
      <c r="Z55" s="1"/>
      <c r="AA55" s="1"/>
      <c r="AB55" s="1"/>
      <c r="AC55" s="167"/>
      <c r="AD55" s="11"/>
      <c r="AE55" s="1"/>
      <c r="AF55" s="1"/>
      <c r="AG55" s="1"/>
      <c r="AH55" s="2"/>
    </row>
    <row r="56" spans="1:34" ht="15.75" hidden="1" customHeight="1">
      <c r="A56" s="407">
        <f t="shared" si="5"/>
        <v>0</v>
      </c>
      <c r="B56" s="407"/>
      <c r="C56" s="482">
        <v>4190</v>
      </c>
      <c r="D56" s="471" t="s">
        <v>867</v>
      </c>
      <c r="E56" s="407">
        <f>'eoy23'!G1058</f>
        <v>0</v>
      </c>
      <c r="F56" s="407"/>
      <c r="G56" s="482">
        <v>4190</v>
      </c>
      <c r="H56" s="471" t="s">
        <v>868</v>
      </c>
      <c r="I56" s="407">
        <f>'eoy23'!L1058</f>
        <v>0</v>
      </c>
      <c r="J56" s="407"/>
      <c r="K56" s="407"/>
      <c r="L56" s="407"/>
      <c r="M56" s="407"/>
      <c r="N56" s="407"/>
      <c r="O56" s="407"/>
      <c r="P56" s="407"/>
      <c r="Q56" s="407"/>
      <c r="R56" s="407"/>
      <c r="S56" s="407"/>
      <c r="T56" s="407"/>
      <c r="U56" s="407"/>
      <c r="V56" s="407"/>
      <c r="W56" s="1"/>
      <c r="X56" s="1"/>
      <c r="Y56" s="1"/>
      <c r="Z56" s="1"/>
      <c r="AA56" s="1"/>
      <c r="AB56" s="1"/>
      <c r="AC56" s="167"/>
      <c r="AD56" s="11"/>
      <c r="AE56" s="1"/>
      <c r="AF56" s="1"/>
      <c r="AG56" s="1"/>
      <c r="AH56" s="2"/>
    </row>
    <row r="57" spans="1:34" ht="15.75" hidden="1" customHeight="1">
      <c r="A57" s="407">
        <f t="shared" si="5"/>
        <v>0</v>
      </c>
      <c r="B57" s="407"/>
      <c r="C57" s="482">
        <v>4200</v>
      </c>
      <c r="D57" s="471" t="s">
        <v>863</v>
      </c>
      <c r="E57" s="407">
        <f>'eoy23'!E1059</f>
        <v>0</v>
      </c>
      <c r="F57" s="407"/>
      <c r="G57" s="482">
        <v>4200</v>
      </c>
      <c r="H57" s="471" t="s">
        <v>864</v>
      </c>
      <c r="I57" s="407">
        <f>'eoy23'!J1059</f>
        <v>0</v>
      </c>
      <c r="J57" s="407"/>
      <c r="K57" s="407"/>
      <c r="L57" s="407"/>
      <c r="M57" s="407"/>
      <c r="N57" s="407"/>
      <c r="O57" s="407"/>
      <c r="P57" s="407"/>
      <c r="Q57" s="407"/>
      <c r="R57" s="407"/>
      <c r="S57" s="407"/>
      <c r="T57" s="407"/>
      <c r="U57" s="407"/>
      <c r="V57" s="407"/>
      <c r="W57" s="1"/>
      <c r="X57" s="1"/>
      <c r="Y57" s="1"/>
      <c r="Z57" s="1"/>
      <c r="AA57" s="1"/>
      <c r="AB57" s="1"/>
      <c r="AC57" s="167"/>
      <c r="AD57" s="11"/>
      <c r="AE57" s="1"/>
      <c r="AF57" s="1"/>
      <c r="AG57" s="1"/>
      <c r="AH57" s="2"/>
    </row>
    <row r="58" spans="1:34" ht="15.75" hidden="1" customHeight="1">
      <c r="A58" s="407">
        <f t="shared" si="5"/>
        <v>0</v>
      </c>
      <c r="B58" s="407"/>
      <c r="C58" s="482">
        <v>4200</v>
      </c>
      <c r="D58" s="471" t="s">
        <v>865</v>
      </c>
      <c r="E58" s="407">
        <f>'eoy23'!F1059</f>
        <v>0</v>
      </c>
      <c r="F58" s="407"/>
      <c r="G58" s="482">
        <v>4200</v>
      </c>
      <c r="H58" s="471" t="s">
        <v>866</v>
      </c>
      <c r="I58" s="407">
        <f>'eoy23'!K1059</f>
        <v>0</v>
      </c>
      <c r="J58" s="407"/>
      <c r="K58" s="407"/>
      <c r="L58" s="407"/>
      <c r="M58" s="407"/>
      <c r="N58" s="407"/>
      <c r="O58" s="407"/>
      <c r="P58" s="407"/>
      <c r="Q58" s="407"/>
      <c r="R58" s="407"/>
      <c r="S58" s="407"/>
      <c r="T58" s="407"/>
      <c r="U58" s="407"/>
      <c r="V58" s="407"/>
      <c r="W58" s="1"/>
      <c r="X58" s="1"/>
      <c r="Y58" s="1"/>
      <c r="Z58" s="1"/>
      <c r="AA58" s="1"/>
      <c r="AB58" s="1"/>
      <c r="AC58" s="167"/>
      <c r="AD58" s="11"/>
      <c r="AE58" s="1"/>
      <c r="AF58" s="1"/>
      <c r="AG58" s="1"/>
      <c r="AH58" s="2"/>
    </row>
    <row r="59" spans="1:34" ht="15.75" hidden="1" customHeight="1">
      <c r="A59" s="407">
        <f t="shared" si="5"/>
        <v>0</v>
      </c>
      <c r="B59" s="407"/>
      <c r="C59" s="482">
        <v>4200</v>
      </c>
      <c r="D59" s="471" t="s">
        <v>867</v>
      </c>
      <c r="E59" s="407">
        <f>'eoy23'!G1059</f>
        <v>0</v>
      </c>
      <c r="F59" s="407"/>
      <c r="G59" s="482">
        <v>4200</v>
      </c>
      <c r="H59" s="471" t="s">
        <v>868</v>
      </c>
      <c r="I59" s="407">
        <f>'eoy23'!L1059</f>
        <v>0</v>
      </c>
      <c r="J59" s="407"/>
      <c r="K59" s="407"/>
      <c r="L59" s="407"/>
      <c r="M59" s="407"/>
      <c r="N59" s="407"/>
      <c r="O59" s="407"/>
      <c r="P59" s="407"/>
      <c r="Q59" s="407"/>
      <c r="R59" s="407"/>
      <c r="S59" s="407"/>
      <c r="T59" s="407"/>
      <c r="U59" s="407"/>
      <c r="V59" s="407"/>
      <c r="W59" s="1"/>
      <c r="X59" s="1"/>
      <c r="Y59" s="1"/>
      <c r="Z59" s="1"/>
      <c r="AA59" s="13"/>
      <c r="AB59" s="1"/>
      <c r="AC59" s="167"/>
      <c r="AD59" s="11"/>
      <c r="AE59" s="1"/>
      <c r="AF59" s="1"/>
      <c r="AG59" s="1"/>
      <c r="AH59" s="2"/>
    </row>
    <row r="60" spans="1:34" ht="15.75" hidden="1" customHeight="1">
      <c r="A60" s="407">
        <f t="shared" si="5"/>
        <v>0</v>
      </c>
      <c r="B60" s="407"/>
      <c r="C60" s="482">
        <v>4220</v>
      </c>
      <c r="D60" s="471" t="s">
        <v>863</v>
      </c>
      <c r="E60" s="407">
        <f>'eoy23'!E1067</f>
        <v>0</v>
      </c>
      <c r="F60" s="407"/>
      <c r="G60" s="482">
        <v>4220</v>
      </c>
      <c r="H60" s="471" t="s">
        <v>864</v>
      </c>
      <c r="I60" s="407">
        <f>'eoy23'!J1067</f>
        <v>0</v>
      </c>
      <c r="J60" s="407"/>
      <c r="K60" s="407"/>
      <c r="L60" s="407"/>
      <c r="M60" s="407"/>
      <c r="N60" s="407"/>
      <c r="O60" s="407"/>
      <c r="P60" s="407"/>
      <c r="Q60" s="407"/>
      <c r="R60" s="407"/>
      <c r="S60" s="407"/>
      <c r="T60" s="407"/>
      <c r="U60" s="407"/>
      <c r="V60" s="407"/>
      <c r="W60" s="1"/>
      <c r="X60" s="1"/>
      <c r="Y60" s="1"/>
      <c r="Z60" s="1"/>
      <c r="AA60" s="1"/>
      <c r="AB60" s="1"/>
      <c r="AC60" s="167"/>
      <c r="AD60" s="11"/>
      <c r="AE60" s="1"/>
      <c r="AF60" s="1"/>
      <c r="AG60" s="1"/>
      <c r="AH60" s="2"/>
    </row>
    <row r="61" spans="1:34" ht="15.75" hidden="1" customHeight="1">
      <c r="A61" s="407">
        <f t="shared" si="5"/>
        <v>0</v>
      </c>
      <c r="B61" s="407"/>
      <c r="C61" s="482">
        <v>4220</v>
      </c>
      <c r="D61" s="471" t="s">
        <v>865</v>
      </c>
      <c r="E61" s="407">
        <f>'eoy23'!F1067</f>
        <v>0</v>
      </c>
      <c r="F61" s="407"/>
      <c r="G61" s="482">
        <v>4220</v>
      </c>
      <c r="H61" s="471" t="s">
        <v>866</v>
      </c>
      <c r="I61" s="407">
        <f>'eoy23'!K1067</f>
        <v>0</v>
      </c>
      <c r="J61" s="407"/>
      <c r="K61" s="407"/>
      <c r="L61" s="407"/>
      <c r="M61" s="407"/>
      <c r="N61" s="407"/>
      <c r="O61" s="407"/>
      <c r="P61" s="407"/>
      <c r="Q61" s="407"/>
      <c r="R61" s="407"/>
      <c r="S61" s="407"/>
      <c r="T61" s="407"/>
      <c r="U61" s="407"/>
      <c r="V61" s="407"/>
      <c r="W61" s="1"/>
      <c r="X61" s="1"/>
      <c r="Y61" s="1"/>
      <c r="Z61" s="1"/>
      <c r="AA61" s="13"/>
      <c r="AB61" s="1"/>
      <c r="AC61" s="167"/>
      <c r="AD61" s="11"/>
      <c r="AE61" s="1"/>
      <c r="AF61" s="1"/>
      <c r="AG61" s="1"/>
      <c r="AH61" s="2"/>
    </row>
    <row r="62" spans="1:34" ht="15.75" hidden="1" customHeight="1">
      <c r="A62" s="407">
        <f t="shared" si="5"/>
        <v>0</v>
      </c>
      <c r="B62" s="407"/>
      <c r="C62" s="482">
        <v>4220</v>
      </c>
      <c r="D62" s="471" t="s">
        <v>867</v>
      </c>
      <c r="E62" s="407">
        <f>'eoy23'!G1067</f>
        <v>0</v>
      </c>
      <c r="F62" s="407"/>
      <c r="G62" s="482">
        <v>4220</v>
      </c>
      <c r="H62" s="471" t="s">
        <v>868</v>
      </c>
      <c r="I62" s="407">
        <f>'eoy23'!L1067</f>
        <v>0</v>
      </c>
      <c r="J62" s="407"/>
      <c r="K62" s="407"/>
      <c r="L62" s="407"/>
      <c r="M62" s="407"/>
      <c r="N62" s="407"/>
      <c r="O62" s="407"/>
      <c r="P62" s="407"/>
      <c r="Q62" s="407"/>
      <c r="R62" s="407"/>
      <c r="S62" s="407"/>
      <c r="T62" s="407"/>
      <c r="U62" s="407"/>
      <c r="V62" s="407"/>
      <c r="W62" s="1"/>
      <c r="X62" s="1"/>
      <c r="Y62" s="1"/>
      <c r="Z62" s="1"/>
      <c r="AA62" s="1"/>
      <c r="AB62" s="1"/>
      <c r="AC62" s="167"/>
      <c r="AD62" s="11"/>
      <c r="AE62" s="1"/>
      <c r="AF62" s="1"/>
      <c r="AG62" s="1"/>
      <c r="AH62" s="2"/>
    </row>
    <row r="63" spans="1:34" ht="15.75" hidden="1" customHeight="1">
      <c r="A63" s="407">
        <f t="shared" si="5"/>
        <v>0</v>
      </c>
      <c r="B63" s="407"/>
      <c r="C63" s="482">
        <v>4230</v>
      </c>
      <c r="D63" s="471" t="s">
        <v>863</v>
      </c>
      <c r="E63" s="407">
        <f>'eoy23'!E1068</f>
        <v>0</v>
      </c>
      <c r="F63" s="407"/>
      <c r="G63" s="482">
        <v>4230</v>
      </c>
      <c r="H63" s="471" t="s">
        <v>864</v>
      </c>
      <c r="I63" s="407">
        <f>'eoy23'!J1068</f>
        <v>0</v>
      </c>
      <c r="J63" s="407"/>
      <c r="K63" s="407"/>
      <c r="L63" s="407"/>
      <c r="M63" s="407"/>
      <c r="N63" s="407"/>
      <c r="O63" s="407"/>
      <c r="P63" s="407"/>
      <c r="Q63" s="407"/>
      <c r="R63" s="407"/>
      <c r="S63" s="407"/>
      <c r="T63" s="407"/>
      <c r="U63" s="407"/>
      <c r="V63" s="407"/>
      <c r="W63" s="1"/>
      <c r="X63" s="1"/>
      <c r="Y63" s="1"/>
      <c r="Z63" s="1"/>
      <c r="AA63" s="13"/>
      <c r="AB63" s="1"/>
      <c r="AC63" s="167"/>
      <c r="AD63" s="11"/>
      <c r="AE63" s="1"/>
      <c r="AF63" s="1"/>
      <c r="AG63" s="1"/>
      <c r="AH63" s="2"/>
    </row>
    <row r="64" spans="1:34" ht="15.75" hidden="1" customHeight="1">
      <c r="A64" s="407">
        <f t="shared" si="5"/>
        <v>0</v>
      </c>
      <c r="B64" s="407"/>
      <c r="C64" s="482">
        <v>4230</v>
      </c>
      <c r="D64" s="471" t="s">
        <v>865</v>
      </c>
      <c r="E64" s="407">
        <f>'eoy23'!F1068</f>
        <v>0</v>
      </c>
      <c r="F64" s="407"/>
      <c r="G64" s="482">
        <v>4230</v>
      </c>
      <c r="H64" s="471" t="s">
        <v>866</v>
      </c>
      <c r="I64" s="407">
        <f>'eoy23'!K1068</f>
        <v>0</v>
      </c>
      <c r="J64" s="407"/>
      <c r="K64" s="407"/>
      <c r="L64" s="407"/>
      <c r="M64" s="407"/>
      <c r="N64" s="407"/>
      <c r="O64" s="407"/>
      <c r="P64" s="407"/>
      <c r="Q64" s="407"/>
      <c r="R64" s="407"/>
      <c r="S64" s="407"/>
      <c r="T64" s="407"/>
      <c r="U64" s="407"/>
      <c r="V64" s="407"/>
      <c r="W64" s="1"/>
      <c r="X64" s="1"/>
      <c r="Y64" s="1"/>
      <c r="Z64" s="1"/>
      <c r="AA64" s="13"/>
      <c r="AB64" s="1"/>
      <c r="AC64" s="167"/>
      <c r="AD64" s="11"/>
      <c r="AE64" s="1"/>
      <c r="AF64" s="1"/>
      <c r="AG64" s="1"/>
      <c r="AH64" s="2"/>
    </row>
    <row r="65" spans="1:34" ht="15.75" hidden="1" customHeight="1">
      <c r="A65" s="407">
        <f t="shared" si="5"/>
        <v>0</v>
      </c>
      <c r="B65" s="407"/>
      <c r="C65" s="482">
        <v>4230</v>
      </c>
      <c r="D65" s="471" t="s">
        <v>867</v>
      </c>
      <c r="E65" s="407">
        <f>'eoy23'!G1068</f>
        <v>0</v>
      </c>
      <c r="F65" s="407"/>
      <c r="G65" s="482">
        <v>4230</v>
      </c>
      <c r="H65" s="471" t="s">
        <v>868</v>
      </c>
      <c r="I65" s="407">
        <f>'eoy23'!L1068</f>
        <v>0</v>
      </c>
      <c r="J65" s="407"/>
      <c r="K65" s="407"/>
      <c r="L65" s="407"/>
      <c r="M65" s="407"/>
      <c r="N65" s="407"/>
      <c r="O65" s="407"/>
      <c r="P65" s="407"/>
      <c r="Q65" s="407"/>
      <c r="R65" s="407"/>
      <c r="S65" s="407"/>
      <c r="T65" s="407"/>
      <c r="U65" s="407"/>
      <c r="V65" s="407"/>
      <c r="W65" s="1"/>
      <c r="X65" s="1"/>
      <c r="Y65" s="1"/>
      <c r="Z65" s="1"/>
      <c r="AA65" s="1"/>
      <c r="AB65" s="1"/>
      <c r="AC65" s="167"/>
      <c r="AD65" s="11"/>
      <c r="AE65" s="1"/>
      <c r="AF65" s="1"/>
      <c r="AG65" s="1"/>
      <c r="AH65" s="2"/>
    </row>
    <row r="66" spans="1:34" ht="15.75" hidden="1" customHeight="1">
      <c r="A66" s="407">
        <f t="shared" si="5"/>
        <v>0</v>
      </c>
      <c r="B66" s="407"/>
      <c r="C66" s="482">
        <v>4250</v>
      </c>
      <c r="D66" s="471" t="s">
        <v>863</v>
      </c>
      <c r="E66" s="407">
        <f>'eoy23'!E1077</f>
        <v>0</v>
      </c>
      <c r="F66" s="407"/>
      <c r="G66" s="482">
        <v>4250</v>
      </c>
      <c r="H66" s="471" t="s">
        <v>864</v>
      </c>
      <c r="I66" s="407">
        <f>'eoy23'!J1077</f>
        <v>0</v>
      </c>
      <c r="J66" s="407"/>
      <c r="K66" s="407"/>
      <c r="L66" s="407"/>
      <c r="M66" s="407"/>
      <c r="N66" s="407"/>
      <c r="O66" s="407"/>
      <c r="P66" s="407"/>
      <c r="Q66" s="407"/>
      <c r="R66" s="407"/>
      <c r="S66" s="407"/>
      <c r="T66" s="407"/>
      <c r="U66" s="407"/>
      <c r="V66" s="407"/>
      <c r="W66" s="1"/>
      <c r="X66" s="1"/>
      <c r="Y66" s="1"/>
      <c r="Z66" s="1"/>
      <c r="AA66" s="1"/>
      <c r="AB66" s="1"/>
      <c r="AC66" s="167"/>
      <c r="AD66" s="11"/>
      <c r="AE66" s="1"/>
      <c r="AF66" s="1"/>
      <c r="AG66" s="1"/>
      <c r="AH66" s="2"/>
    </row>
    <row r="67" spans="1:34" ht="15.75" hidden="1" customHeight="1">
      <c r="A67" s="407">
        <f t="shared" si="5"/>
        <v>0</v>
      </c>
      <c r="B67" s="407"/>
      <c r="C67" s="482">
        <v>4250</v>
      </c>
      <c r="D67" s="471" t="s">
        <v>865</v>
      </c>
      <c r="E67" s="407">
        <f>'eoy23'!F1077</f>
        <v>0</v>
      </c>
      <c r="F67" s="407"/>
      <c r="G67" s="482">
        <v>4250</v>
      </c>
      <c r="H67" s="471" t="s">
        <v>866</v>
      </c>
      <c r="I67" s="407">
        <f>'eoy23'!K1077</f>
        <v>0</v>
      </c>
      <c r="J67" s="407"/>
      <c r="K67" s="407"/>
      <c r="L67" s="407"/>
      <c r="M67" s="407"/>
      <c r="N67" s="407"/>
      <c r="O67" s="407"/>
      <c r="P67" s="407"/>
      <c r="Q67" s="407"/>
      <c r="R67" s="407"/>
      <c r="S67" s="407"/>
      <c r="T67" s="407"/>
      <c r="U67" s="407"/>
      <c r="V67" s="407"/>
      <c r="W67" s="1"/>
      <c r="X67" s="1"/>
      <c r="Y67" s="1"/>
      <c r="Z67" s="1"/>
      <c r="AA67" s="1"/>
      <c r="AB67" s="1"/>
      <c r="AC67" s="167"/>
      <c r="AD67" s="11"/>
      <c r="AE67" s="1"/>
      <c r="AF67" s="1"/>
      <c r="AG67" s="1"/>
      <c r="AH67" s="2"/>
    </row>
    <row r="68" spans="1:34" ht="15.75" hidden="1" customHeight="1">
      <c r="A68" s="407">
        <f t="shared" si="5"/>
        <v>0</v>
      </c>
      <c r="B68" s="407"/>
      <c r="C68" s="482">
        <v>4260</v>
      </c>
      <c r="D68" s="471" t="s">
        <v>863</v>
      </c>
      <c r="E68" s="407">
        <f>'eoy23'!E1078</f>
        <v>0</v>
      </c>
      <c r="F68" s="407"/>
      <c r="G68" s="482">
        <v>4260</v>
      </c>
      <c r="H68" s="471" t="s">
        <v>864</v>
      </c>
      <c r="I68" s="407">
        <f>'eoy23'!J1078</f>
        <v>0</v>
      </c>
      <c r="J68" s="407"/>
      <c r="K68" s="407"/>
      <c r="L68" s="407"/>
      <c r="M68" s="407"/>
      <c r="N68" s="407"/>
      <c r="O68" s="407"/>
      <c r="P68" s="407"/>
      <c r="Q68" s="407"/>
      <c r="R68" s="407"/>
      <c r="S68" s="407"/>
      <c r="T68" s="407"/>
      <c r="U68" s="407"/>
      <c r="V68" s="407"/>
      <c r="W68" s="1"/>
      <c r="X68" s="1"/>
      <c r="Y68" s="1"/>
      <c r="Z68" s="1"/>
      <c r="AA68" s="1"/>
      <c r="AB68" s="1"/>
      <c r="AC68" s="167"/>
      <c r="AD68" s="11"/>
      <c r="AE68" s="1"/>
      <c r="AF68" s="1"/>
      <c r="AG68" s="1"/>
      <c r="AH68" s="2"/>
    </row>
    <row r="69" spans="1:34" ht="15.75" hidden="1" customHeight="1">
      <c r="A69" s="407">
        <f t="shared" si="5"/>
        <v>0</v>
      </c>
      <c r="B69" s="407"/>
      <c r="C69" s="482">
        <v>4260</v>
      </c>
      <c r="D69" s="471" t="s">
        <v>865</v>
      </c>
      <c r="E69" s="407">
        <f>'eoy23'!F1078</f>
        <v>0</v>
      </c>
      <c r="F69" s="407"/>
      <c r="G69" s="482">
        <v>4260</v>
      </c>
      <c r="H69" s="471" t="s">
        <v>866</v>
      </c>
      <c r="I69" s="407">
        <f>'eoy23'!K1078</f>
        <v>0</v>
      </c>
      <c r="J69" s="407"/>
      <c r="K69" s="407"/>
      <c r="L69" s="407"/>
      <c r="M69" s="407"/>
      <c r="N69" s="407"/>
      <c r="O69" s="407"/>
      <c r="P69" s="407"/>
      <c r="Q69" s="407"/>
      <c r="R69" s="407"/>
      <c r="S69" s="407"/>
      <c r="T69" s="407"/>
      <c r="U69" s="407"/>
      <c r="V69" s="407"/>
      <c r="W69" s="1"/>
      <c r="X69" s="1"/>
      <c r="Y69" s="1"/>
      <c r="Z69" s="1"/>
      <c r="AA69" s="1"/>
      <c r="AB69" s="1"/>
      <c r="AC69" s="167"/>
      <c r="AD69" s="11"/>
      <c r="AE69" s="1"/>
      <c r="AF69" s="1"/>
      <c r="AG69" s="1"/>
      <c r="AH69" s="2"/>
    </row>
    <row r="70" spans="1:34" ht="15.75" hidden="1" customHeight="1">
      <c r="A70" s="407">
        <f t="shared" si="5"/>
        <v>0</v>
      </c>
      <c r="B70" s="407"/>
      <c r="C70" s="482">
        <v>4260</v>
      </c>
      <c r="D70" s="471" t="s">
        <v>867</v>
      </c>
      <c r="E70" s="407">
        <f>'eoy23'!G1078</f>
        <v>0</v>
      </c>
      <c r="F70" s="407"/>
      <c r="G70" s="482">
        <v>4260</v>
      </c>
      <c r="H70" s="471" t="s">
        <v>868</v>
      </c>
      <c r="I70" s="407">
        <f>'eoy23'!L1078</f>
        <v>0</v>
      </c>
      <c r="J70" s="407"/>
      <c r="K70" s="407"/>
      <c r="L70" s="407"/>
      <c r="M70" s="407"/>
      <c r="N70" s="407"/>
      <c r="O70" s="407"/>
      <c r="P70" s="407"/>
      <c r="Q70" s="407"/>
      <c r="R70" s="407"/>
      <c r="S70" s="407"/>
      <c r="T70" s="407"/>
      <c r="U70" s="407"/>
      <c r="V70" s="407"/>
      <c r="W70" s="1"/>
      <c r="X70" s="1"/>
      <c r="Y70" s="1"/>
      <c r="Z70" s="1"/>
      <c r="AA70" s="1"/>
      <c r="AB70" s="1"/>
      <c r="AC70" s="167"/>
      <c r="AD70" s="11"/>
      <c r="AE70" s="1"/>
      <c r="AF70" s="1"/>
      <c r="AG70" s="1"/>
      <c r="AH70" s="2"/>
    </row>
    <row r="71" spans="1:34" ht="15.75" hidden="1" customHeight="1">
      <c r="A71" s="407">
        <f t="shared" si="5"/>
        <v>0</v>
      </c>
      <c r="B71" s="407"/>
      <c r="C71" s="482">
        <v>4270</v>
      </c>
      <c r="D71" s="471" t="s">
        <v>863</v>
      </c>
      <c r="E71" s="407">
        <f>'eoy23'!E1079</f>
        <v>0</v>
      </c>
      <c r="F71" s="407"/>
      <c r="G71" s="482">
        <v>4270</v>
      </c>
      <c r="H71" s="471" t="s">
        <v>864</v>
      </c>
      <c r="I71" s="407">
        <f>'eoy23'!J1079</f>
        <v>0</v>
      </c>
      <c r="J71" s="407"/>
      <c r="K71" s="407"/>
      <c r="L71" s="407"/>
      <c r="M71" s="407"/>
      <c r="N71" s="407"/>
      <c r="O71" s="407"/>
      <c r="P71" s="407"/>
      <c r="Q71" s="407"/>
      <c r="R71" s="407"/>
      <c r="S71" s="407"/>
      <c r="T71" s="407"/>
      <c r="U71" s="407"/>
      <c r="V71" s="407"/>
      <c r="W71" s="1"/>
      <c r="X71" s="1"/>
      <c r="Y71" s="1"/>
      <c r="Z71" s="1"/>
      <c r="AA71" s="1"/>
      <c r="AB71" s="1"/>
      <c r="AC71" s="167"/>
      <c r="AD71" s="11"/>
      <c r="AE71" s="1"/>
      <c r="AF71" s="1"/>
      <c r="AG71" s="1"/>
      <c r="AH71" s="2"/>
    </row>
    <row r="72" spans="1:34" ht="15.75" hidden="1" customHeight="1">
      <c r="A72" s="407">
        <f t="shared" si="5"/>
        <v>0</v>
      </c>
      <c r="B72" s="407"/>
      <c r="C72" s="482">
        <v>4270</v>
      </c>
      <c r="D72" s="471" t="s">
        <v>865</v>
      </c>
      <c r="E72" s="407">
        <f>'eoy23'!F1079</f>
        <v>0</v>
      </c>
      <c r="F72" s="407"/>
      <c r="G72" s="482">
        <v>4270</v>
      </c>
      <c r="H72" s="471" t="s">
        <v>866</v>
      </c>
      <c r="I72" s="407">
        <f>'eoy23'!K1079</f>
        <v>0</v>
      </c>
      <c r="J72" s="407"/>
      <c r="K72" s="407"/>
      <c r="L72" s="407"/>
      <c r="M72" s="407"/>
      <c r="N72" s="407"/>
      <c r="O72" s="407"/>
      <c r="P72" s="407"/>
      <c r="Q72" s="407"/>
      <c r="R72" s="407"/>
      <c r="S72" s="407"/>
      <c r="T72" s="407"/>
      <c r="U72" s="407"/>
      <c r="V72" s="407"/>
      <c r="W72" s="1"/>
      <c r="X72" s="1"/>
      <c r="Y72" s="1"/>
      <c r="Z72" s="1"/>
      <c r="AA72" s="1"/>
      <c r="AB72" s="1"/>
      <c r="AC72" s="167"/>
      <c r="AD72" s="11"/>
      <c r="AE72" s="1"/>
      <c r="AF72" s="1"/>
      <c r="AG72" s="1"/>
      <c r="AH72" s="2"/>
    </row>
    <row r="73" spans="1:34" ht="15.75" hidden="1" customHeight="1">
      <c r="A73" s="407">
        <f t="shared" si="5"/>
        <v>0</v>
      </c>
      <c r="B73" s="407"/>
      <c r="C73" s="482">
        <v>4270</v>
      </c>
      <c r="D73" s="471" t="s">
        <v>867</v>
      </c>
      <c r="E73" s="407">
        <f>'eoy23'!G1079</f>
        <v>0</v>
      </c>
      <c r="F73" s="407"/>
      <c r="G73" s="482">
        <v>4270</v>
      </c>
      <c r="H73" s="471" t="s">
        <v>868</v>
      </c>
      <c r="I73" s="407">
        <f>'eoy23'!L1079</f>
        <v>0</v>
      </c>
      <c r="J73" s="407"/>
      <c r="K73" s="407"/>
      <c r="L73" s="407"/>
      <c r="M73" s="407"/>
      <c r="N73" s="407"/>
      <c r="O73" s="407"/>
      <c r="P73" s="407"/>
      <c r="Q73" s="407"/>
      <c r="R73" s="407"/>
      <c r="S73" s="407"/>
      <c r="T73" s="407"/>
      <c r="U73" s="407"/>
      <c r="V73" s="407"/>
      <c r="W73" s="1"/>
      <c r="X73" s="1"/>
      <c r="Y73" s="1"/>
      <c r="Z73" s="1"/>
      <c r="AA73" s="1"/>
      <c r="AB73" s="1"/>
      <c r="AC73" s="167"/>
      <c r="AD73" s="11"/>
      <c r="AE73" s="1"/>
      <c r="AF73" s="1"/>
      <c r="AG73" s="1"/>
      <c r="AH73" s="2"/>
    </row>
    <row r="74" spans="1:34" ht="15.75" hidden="1" customHeight="1">
      <c r="A74" s="407">
        <f t="shared" si="5"/>
        <v>0</v>
      </c>
      <c r="B74" s="407"/>
      <c r="C74" s="482">
        <v>4280</v>
      </c>
      <c r="D74" s="471" t="s">
        <v>867</v>
      </c>
      <c r="E74" s="407">
        <f>'eoy23'!G1080</f>
        <v>0</v>
      </c>
      <c r="F74" s="407"/>
      <c r="G74" s="482">
        <v>4280</v>
      </c>
      <c r="H74" s="471" t="s">
        <v>868</v>
      </c>
      <c r="I74" s="407">
        <f>'eoy23'!L1080</f>
        <v>0</v>
      </c>
      <c r="J74" s="407"/>
      <c r="K74" s="407"/>
      <c r="L74" s="407"/>
      <c r="M74" s="407"/>
      <c r="N74" s="407"/>
      <c r="O74" s="407"/>
      <c r="P74" s="407"/>
      <c r="Q74" s="407"/>
      <c r="R74" s="407"/>
      <c r="S74" s="407"/>
      <c r="T74" s="407"/>
      <c r="U74" s="407"/>
      <c r="V74" s="407"/>
      <c r="W74" s="1"/>
      <c r="X74" s="1"/>
      <c r="Y74" s="1"/>
      <c r="Z74" s="1"/>
      <c r="AA74" s="1"/>
      <c r="AB74" s="1"/>
      <c r="AC74" s="167"/>
      <c r="AD74" s="11"/>
      <c r="AE74" s="1"/>
      <c r="AF74" s="1"/>
      <c r="AG74" s="1"/>
      <c r="AH74" s="2"/>
    </row>
    <row r="75" spans="1:34" ht="15.75" hidden="1" customHeight="1">
      <c r="A75" s="407">
        <f t="shared" si="5"/>
        <v>0</v>
      </c>
      <c r="B75" s="407"/>
      <c r="C75" s="482">
        <v>4283</v>
      </c>
      <c r="D75" s="471" t="s">
        <v>863</v>
      </c>
      <c r="E75" s="407">
        <f>'eoy23'!E1081</f>
        <v>3892</v>
      </c>
      <c r="F75" s="407"/>
      <c r="G75" s="482">
        <v>4283</v>
      </c>
      <c r="H75" s="471" t="s">
        <v>864</v>
      </c>
      <c r="I75" s="407">
        <f>'eoy23'!J1081</f>
        <v>1</v>
      </c>
      <c r="J75" s="407"/>
      <c r="K75" s="407"/>
      <c r="L75" s="407"/>
      <c r="M75" s="407"/>
      <c r="N75" s="407"/>
      <c r="O75" s="407"/>
      <c r="P75" s="407"/>
      <c r="Q75" s="407"/>
      <c r="R75" s="407"/>
      <c r="S75" s="407"/>
      <c r="T75" s="407"/>
      <c r="U75" s="407"/>
      <c r="V75" s="407"/>
      <c r="W75" s="1"/>
      <c r="X75" s="1"/>
      <c r="Y75" s="1"/>
      <c r="Z75" s="1"/>
      <c r="AA75" s="1"/>
      <c r="AB75" s="1"/>
      <c r="AC75" s="167"/>
      <c r="AD75" s="11"/>
      <c r="AE75" s="1"/>
      <c r="AF75" s="1"/>
      <c r="AG75" s="1"/>
      <c r="AH75" s="2"/>
    </row>
    <row r="76" spans="1:34" ht="15.75" hidden="1" customHeight="1">
      <c r="A76" s="407">
        <f t="shared" si="5"/>
        <v>0</v>
      </c>
      <c r="B76" s="407"/>
      <c r="C76" s="482">
        <v>4283</v>
      </c>
      <c r="D76" s="471" t="s">
        <v>865</v>
      </c>
      <c r="E76" s="407">
        <f>'eoy23'!F1081</f>
        <v>0</v>
      </c>
      <c r="F76" s="407"/>
      <c r="G76" s="482">
        <v>4283</v>
      </c>
      <c r="H76" s="471" t="s">
        <v>866</v>
      </c>
      <c r="I76" s="407">
        <f>'eoy23'!K1081</f>
        <v>0</v>
      </c>
      <c r="J76" s="407"/>
      <c r="K76" s="407"/>
      <c r="L76" s="407"/>
      <c r="M76" s="407"/>
      <c r="N76" s="407"/>
      <c r="O76" s="407"/>
      <c r="P76" s="407"/>
      <c r="Q76" s="407"/>
      <c r="R76" s="407"/>
      <c r="S76" s="407"/>
      <c r="T76" s="407"/>
      <c r="U76" s="407"/>
      <c r="V76" s="407"/>
      <c r="W76" s="1"/>
      <c r="X76" s="1"/>
      <c r="Y76" s="1"/>
      <c r="Z76" s="1"/>
      <c r="AA76" s="1"/>
      <c r="AB76" s="1"/>
      <c r="AC76" s="167"/>
      <c r="AD76" s="11"/>
      <c r="AE76" s="1"/>
      <c r="AF76" s="1"/>
      <c r="AG76" s="1"/>
      <c r="AH76" s="2"/>
    </row>
    <row r="77" spans="1:34" ht="15.75" hidden="1" customHeight="1">
      <c r="A77" s="407">
        <f t="shared" si="5"/>
        <v>0</v>
      </c>
      <c r="B77" s="407"/>
      <c r="C77" s="482">
        <v>4285</v>
      </c>
      <c r="D77" s="471" t="s">
        <v>863</v>
      </c>
      <c r="E77" s="407">
        <f>'eoy23'!E1082</f>
        <v>27760</v>
      </c>
      <c r="F77" s="407"/>
      <c r="G77" s="482">
        <v>4285</v>
      </c>
      <c r="H77" s="471" t="s">
        <v>864</v>
      </c>
      <c r="I77" s="407">
        <f>'eoy23'!J1082</f>
        <v>2</v>
      </c>
      <c r="J77" s="407"/>
      <c r="K77" s="407"/>
      <c r="L77" s="407"/>
      <c r="M77" s="407"/>
      <c r="N77" s="407"/>
      <c r="O77" s="407"/>
      <c r="P77" s="407"/>
      <c r="Q77" s="407"/>
      <c r="R77" s="407"/>
      <c r="S77" s="407"/>
      <c r="T77" s="407"/>
      <c r="U77" s="407"/>
      <c r="V77" s="407"/>
      <c r="W77" s="1"/>
      <c r="X77" s="1"/>
      <c r="Y77" s="1"/>
      <c r="Z77" s="1"/>
      <c r="AA77" s="1"/>
      <c r="AB77" s="1"/>
      <c r="AC77" s="167"/>
      <c r="AD77" s="11"/>
      <c r="AE77" s="1"/>
      <c r="AF77" s="1"/>
      <c r="AG77" s="1"/>
      <c r="AH77" s="2"/>
    </row>
    <row r="78" spans="1:34" ht="15.75" hidden="1" customHeight="1">
      <c r="A78" s="407">
        <f t="shared" si="5"/>
        <v>0</v>
      </c>
      <c r="B78" s="407"/>
      <c r="C78" s="482">
        <v>4285</v>
      </c>
      <c r="D78" s="471" t="s">
        <v>865</v>
      </c>
      <c r="E78" s="407">
        <f>'eoy23'!F1082</f>
        <v>0</v>
      </c>
      <c r="F78" s="407"/>
      <c r="G78" s="482">
        <v>4285</v>
      </c>
      <c r="H78" s="471" t="s">
        <v>866</v>
      </c>
      <c r="I78" s="407">
        <f>'eoy23'!K1082</f>
        <v>0</v>
      </c>
      <c r="J78" s="407"/>
      <c r="K78" s="407"/>
      <c r="L78" s="407"/>
      <c r="M78" s="407"/>
      <c r="N78" s="407"/>
      <c r="O78" s="407"/>
      <c r="P78" s="407"/>
      <c r="Q78" s="407"/>
      <c r="R78" s="407"/>
      <c r="S78" s="407"/>
      <c r="T78" s="407"/>
      <c r="U78" s="407"/>
      <c r="V78" s="407"/>
      <c r="W78" s="1"/>
      <c r="X78" s="1"/>
      <c r="Y78" s="1"/>
      <c r="Z78" s="1"/>
      <c r="AA78" s="1"/>
      <c r="AB78" s="1"/>
      <c r="AC78" s="167"/>
      <c r="AD78" s="11"/>
      <c r="AE78" s="1"/>
      <c r="AF78" s="1"/>
      <c r="AG78" s="1"/>
      <c r="AH78" s="2"/>
    </row>
    <row r="79" spans="1:34" ht="15.75" hidden="1" customHeight="1">
      <c r="A79" s="407">
        <f t="shared" si="5"/>
        <v>0</v>
      </c>
      <c r="B79" s="407"/>
      <c r="C79" s="482">
        <v>4286</v>
      </c>
      <c r="D79" s="471" t="s">
        <v>863</v>
      </c>
      <c r="E79" s="407">
        <f>'eoy23'!E1083</f>
        <v>0</v>
      </c>
      <c r="F79" s="407"/>
      <c r="G79" s="482">
        <v>4286</v>
      </c>
      <c r="H79" s="471" t="s">
        <v>864</v>
      </c>
      <c r="I79" s="407">
        <f>'eoy23'!J1083</f>
        <v>0</v>
      </c>
      <c r="J79" s="407"/>
      <c r="K79" s="407"/>
      <c r="L79" s="407"/>
      <c r="M79" s="407"/>
      <c r="N79" s="407"/>
      <c r="O79" s="407"/>
      <c r="P79" s="407"/>
      <c r="Q79" s="407"/>
      <c r="R79" s="407"/>
      <c r="S79" s="407"/>
      <c r="T79" s="407"/>
      <c r="U79" s="407"/>
      <c r="V79" s="407"/>
      <c r="W79" s="1"/>
      <c r="X79" s="1"/>
      <c r="Y79" s="1"/>
      <c r="Z79" s="1"/>
      <c r="AA79" s="1"/>
      <c r="AB79" s="1"/>
      <c r="AC79" s="167"/>
      <c r="AD79" s="11"/>
      <c r="AE79" s="1"/>
      <c r="AF79" s="1"/>
      <c r="AG79" s="1"/>
      <c r="AH79" s="2"/>
    </row>
    <row r="80" spans="1:34" ht="15.75" hidden="1" customHeight="1">
      <c r="A80" s="407">
        <f t="shared" si="5"/>
        <v>0</v>
      </c>
      <c r="B80" s="407"/>
      <c r="C80" s="482">
        <v>4286</v>
      </c>
      <c r="D80" s="471" t="s">
        <v>865</v>
      </c>
      <c r="E80" s="407">
        <f>'eoy23'!F1083</f>
        <v>0</v>
      </c>
      <c r="F80" s="407"/>
      <c r="G80" s="482">
        <v>4286</v>
      </c>
      <c r="H80" s="471" t="s">
        <v>866</v>
      </c>
      <c r="I80" s="407">
        <f>'eoy23'!K1083</f>
        <v>0</v>
      </c>
      <c r="J80" s="407"/>
      <c r="K80" s="407"/>
      <c r="L80" s="407"/>
      <c r="M80" s="407"/>
      <c r="N80" s="407"/>
      <c r="O80" s="407"/>
      <c r="P80" s="407"/>
      <c r="Q80" s="407"/>
      <c r="R80" s="407"/>
      <c r="S80" s="407"/>
      <c r="T80" s="407"/>
      <c r="U80" s="407"/>
      <c r="V80" s="407"/>
      <c r="W80" s="1"/>
      <c r="X80" s="1"/>
      <c r="Y80" s="1"/>
      <c r="Z80" s="1"/>
      <c r="AA80" s="1"/>
      <c r="AB80" s="1"/>
      <c r="AC80" s="167"/>
      <c r="AD80" s="11"/>
      <c r="AE80" s="1"/>
      <c r="AF80" s="1"/>
      <c r="AG80" s="1"/>
      <c r="AH80" s="2"/>
    </row>
    <row r="81" spans="1:34" ht="15.75" customHeight="1">
      <c r="A81" s="1">
        <f t="shared" ref="A81:A82" si="6">IF((A$85+A$88)&gt;0,1,0)</f>
        <v>0</v>
      </c>
      <c r="B81" s="1"/>
      <c r="C81" s="168"/>
      <c r="D81" s="1"/>
      <c r="E81" s="1"/>
      <c r="F81" s="1"/>
      <c r="G81" s="1"/>
      <c r="H81" s="1"/>
      <c r="I81" s="1"/>
      <c r="J81" s="407"/>
      <c r="K81" s="407"/>
      <c r="L81" s="407"/>
      <c r="M81" s="407"/>
      <c r="N81" s="407"/>
      <c r="O81" s="407"/>
      <c r="P81" s="407"/>
      <c r="Q81" s="407"/>
      <c r="R81" s="407"/>
      <c r="S81" s="407"/>
      <c r="T81" s="407"/>
      <c r="U81" s="407"/>
      <c r="V81" s="407"/>
      <c r="W81" s="1"/>
      <c r="X81" s="1"/>
      <c r="Y81" s="1"/>
      <c r="Z81" s="1"/>
      <c r="AA81" s="1"/>
      <c r="AB81" s="1"/>
      <c r="AC81" s="167"/>
      <c r="AD81" s="11"/>
      <c r="AE81" s="1"/>
      <c r="AF81" s="1"/>
      <c r="AG81" s="1"/>
      <c r="AH81" s="2"/>
    </row>
    <row r="82" spans="1:34" ht="15.75" customHeight="1">
      <c r="A82" s="473">
        <f t="shared" si="6"/>
        <v>0</v>
      </c>
      <c r="B82" s="474" t="s">
        <v>873</v>
      </c>
      <c r="C82" s="475"/>
      <c r="D82" s="473"/>
      <c r="E82" s="473"/>
      <c r="F82" s="473"/>
      <c r="G82" s="473"/>
      <c r="H82" s="473"/>
      <c r="I82" s="473"/>
      <c r="J82" s="407"/>
      <c r="K82" s="407"/>
      <c r="L82" s="407"/>
      <c r="M82" s="407"/>
      <c r="N82" s="407"/>
      <c r="O82" s="407"/>
      <c r="P82" s="407"/>
      <c r="Q82" s="407"/>
      <c r="R82" s="407"/>
      <c r="S82" s="407"/>
      <c r="T82" s="407"/>
      <c r="U82" s="407"/>
      <c r="V82" s="407"/>
      <c r="W82" s="1"/>
      <c r="X82" s="1"/>
      <c r="Y82" s="1"/>
      <c r="Z82" s="1"/>
      <c r="AA82" s="1"/>
      <c r="AB82" s="1"/>
      <c r="AC82" s="167"/>
      <c r="AD82" s="11"/>
      <c r="AE82" s="1"/>
      <c r="AF82" s="1"/>
      <c r="AG82" s="1"/>
      <c r="AH82" s="2"/>
    </row>
    <row r="83" spans="1:34" ht="15.75" customHeight="1">
      <c r="A83" s="407">
        <f>IF(A85=1,1,0)</f>
        <v>0</v>
      </c>
      <c r="B83" s="407"/>
      <c r="C83" s="493" t="s">
        <v>874</v>
      </c>
      <c r="D83" s="477"/>
      <c r="E83" s="477"/>
      <c r="F83" s="478"/>
      <c r="G83" s="494"/>
      <c r="H83" s="494"/>
      <c r="I83" s="494"/>
      <c r="J83" s="407"/>
      <c r="K83" s="407"/>
      <c r="L83" s="407"/>
      <c r="M83" s="407"/>
      <c r="N83" s="407"/>
      <c r="O83" s="407"/>
      <c r="P83" s="407"/>
      <c r="Q83" s="407"/>
      <c r="R83" s="407"/>
      <c r="S83" s="407"/>
      <c r="T83" s="407"/>
      <c r="U83" s="407"/>
      <c r="V83" s="407"/>
      <c r="W83" s="1"/>
      <c r="X83" s="1"/>
      <c r="Y83" s="1"/>
      <c r="Z83" s="1"/>
      <c r="AA83" s="1"/>
      <c r="AB83" s="1"/>
      <c r="AC83" s="167"/>
      <c r="AD83" s="11"/>
      <c r="AE83" s="1"/>
      <c r="AF83" s="1"/>
      <c r="AG83" s="1"/>
      <c r="AH83" s="2"/>
    </row>
    <row r="84" spans="1:34" ht="15.75" customHeight="1">
      <c r="A84" s="407">
        <f>IF(A$85=1,1,0)</f>
        <v>0</v>
      </c>
      <c r="B84" s="407"/>
      <c r="C84" s="482" t="s">
        <v>36</v>
      </c>
      <c r="D84" s="478" t="s">
        <v>849</v>
      </c>
      <c r="E84" s="478" t="s">
        <v>850</v>
      </c>
      <c r="F84" s="407"/>
      <c r="G84" s="478"/>
      <c r="H84" s="478"/>
      <c r="I84" s="478"/>
      <c r="J84" s="407"/>
      <c r="K84" s="407"/>
      <c r="L84" s="407"/>
      <c r="M84" s="407"/>
      <c r="N84" s="407"/>
      <c r="O84" s="407"/>
      <c r="P84" s="407"/>
      <c r="Q84" s="407"/>
      <c r="R84" s="407"/>
      <c r="S84" s="407"/>
      <c r="T84" s="407"/>
      <c r="U84" s="407"/>
      <c r="V84" s="407"/>
      <c r="W84" s="1"/>
      <c r="X84" s="1"/>
      <c r="Y84" s="1"/>
      <c r="Z84" s="1"/>
      <c r="AA84" s="1"/>
      <c r="AB84" s="1"/>
      <c r="AC84" s="167"/>
      <c r="AD84" s="11"/>
      <c r="AE84" s="1"/>
      <c r="AF84" s="1"/>
      <c r="AG84" s="1"/>
      <c r="AH84" s="2"/>
    </row>
    <row r="85" spans="1:34" ht="15.75" customHeight="1">
      <c r="A85" s="469">
        <f>IF(AND(VLOOKUP(VALUE('eoy23'!C7),code436,5)="yes",E85=0),1,0)</f>
        <v>0</v>
      </c>
      <c r="B85" s="469"/>
      <c r="C85" s="480">
        <v>2270</v>
      </c>
      <c r="D85" s="481">
        <v>6</v>
      </c>
      <c r="E85" s="481">
        <f>'eoy23'!I536</f>
        <v>1054376</v>
      </c>
      <c r="F85" s="481"/>
      <c r="G85" s="480"/>
      <c r="H85" s="481"/>
      <c r="I85" s="481"/>
      <c r="J85" s="407"/>
      <c r="K85" s="407"/>
      <c r="L85" s="407"/>
      <c r="M85" s="407"/>
      <c r="N85" s="407"/>
      <c r="O85" s="407"/>
      <c r="P85" s="407"/>
      <c r="Q85" s="407"/>
      <c r="R85" s="407"/>
      <c r="S85" s="407"/>
      <c r="T85" s="407"/>
      <c r="U85" s="407"/>
      <c r="V85" s="407"/>
      <c r="W85" s="1"/>
      <c r="X85" s="1"/>
      <c r="Y85" s="1"/>
      <c r="Z85" s="1"/>
      <c r="AA85" s="1"/>
      <c r="AB85" s="1"/>
      <c r="AC85" s="167"/>
      <c r="AD85" s="11"/>
      <c r="AE85" s="1"/>
      <c r="AF85" s="1"/>
      <c r="AG85" s="1"/>
      <c r="AH85" s="2"/>
    </row>
    <row r="86" spans="1:34" ht="15.75" customHeight="1">
      <c r="A86" s="407">
        <f>IF(A88=1,1,0)</f>
        <v>0</v>
      </c>
      <c r="B86" s="407"/>
      <c r="C86" s="493" t="s">
        <v>875</v>
      </c>
      <c r="D86" s="477"/>
      <c r="E86" s="477"/>
      <c r="F86" s="478"/>
      <c r="G86" s="468"/>
      <c r="H86" s="407"/>
      <c r="I86" s="407"/>
      <c r="J86" s="407"/>
      <c r="K86" s="407"/>
      <c r="L86" s="407"/>
      <c r="M86" s="407"/>
      <c r="N86" s="407"/>
      <c r="O86" s="407"/>
      <c r="P86" s="407"/>
      <c r="Q86" s="407"/>
      <c r="R86" s="407"/>
      <c r="S86" s="407"/>
      <c r="T86" s="407"/>
      <c r="U86" s="407"/>
      <c r="V86" s="407"/>
      <c r="W86" s="1"/>
      <c r="X86" s="1"/>
      <c r="Y86" s="1"/>
      <c r="Z86" s="1"/>
      <c r="AA86" s="1"/>
      <c r="AB86" s="1"/>
      <c r="AC86" s="167"/>
      <c r="AD86" s="11"/>
      <c r="AE86" s="1"/>
      <c r="AF86" s="1"/>
      <c r="AG86" s="1"/>
      <c r="AH86" s="2"/>
    </row>
    <row r="87" spans="1:34" ht="15.75" customHeight="1">
      <c r="A87" s="407">
        <f>IF(A88=1,1,0)</f>
        <v>0</v>
      </c>
      <c r="B87" s="407"/>
      <c r="C87" s="482" t="s">
        <v>36</v>
      </c>
      <c r="D87" s="478" t="s">
        <v>849</v>
      </c>
      <c r="E87" s="478" t="s">
        <v>850</v>
      </c>
      <c r="F87" s="478"/>
      <c r="G87" s="468"/>
      <c r="H87" s="407"/>
      <c r="I87" s="407"/>
      <c r="J87" s="407"/>
      <c r="K87" s="407"/>
      <c r="L87" s="407"/>
      <c r="M87" s="407"/>
      <c r="N87" s="407"/>
      <c r="O87" s="407"/>
      <c r="P87" s="407"/>
      <c r="Q87" s="407"/>
      <c r="R87" s="407"/>
      <c r="S87" s="407"/>
      <c r="T87" s="407"/>
      <c r="U87" s="407"/>
      <c r="V87" s="407"/>
      <c r="W87" s="1"/>
      <c r="X87" s="1"/>
      <c r="Y87" s="1"/>
      <c r="Z87" s="1"/>
      <c r="AA87" s="1"/>
      <c r="AB87" s="1"/>
      <c r="AC87" s="167"/>
      <c r="AD87" s="11"/>
      <c r="AE87" s="1"/>
      <c r="AF87" s="1"/>
      <c r="AG87" s="1"/>
      <c r="AH87" s="2"/>
    </row>
    <row r="88" spans="1:34" ht="15.75" customHeight="1">
      <c r="A88" s="469">
        <f>IF(AND(VLOOKUP(VALUE('eoy23'!C7),code436,5)="yes",E88=0),1,0)</f>
        <v>0</v>
      </c>
      <c r="B88" s="407"/>
      <c r="C88" s="480">
        <v>7680</v>
      </c>
      <c r="D88" s="481">
        <v>6</v>
      </c>
      <c r="E88" s="481">
        <f>'eoy23'!I1175</f>
        <v>1181390</v>
      </c>
      <c r="F88" s="478"/>
      <c r="G88" s="468"/>
      <c r="H88" s="407"/>
      <c r="I88" s="407"/>
      <c r="J88" s="407"/>
      <c r="K88" s="407"/>
      <c r="L88" s="407"/>
      <c r="M88" s="407"/>
      <c r="N88" s="407"/>
      <c r="O88" s="407"/>
      <c r="P88" s="407"/>
      <c r="Q88" s="407"/>
      <c r="R88" s="407"/>
      <c r="S88" s="407"/>
      <c r="T88" s="407"/>
      <c r="U88" s="407"/>
      <c r="V88" s="407"/>
      <c r="W88" s="1"/>
      <c r="X88" s="1"/>
      <c r="Y88" s="1"/>
      <c r="Z88" s="1"/>
      <c r="AA88" s="1"/>
      <c r="AB88" s="1"/>
      <c r="AC88" s="167"/>
      <c r="AD88" s="11"/>
      <c r="AE88" s="1"/>
      <c r="AF88" s="1"/>
      <c r="AG88" s="1"/>
      <c r="AH88" s="2"/>
    </row>
    <row r="89" spans="1:34" ht="15.75" hidden="1" customHeight="1">
      <c r="A89" s="1">
        <f ca="1">IF((A176+A262+A348+A434+A520+A606+A697+A755)&gt;0,1,0)</f>
        <v>0</v>
      </c>
      <c r="B89" s="1"/>
      <c r="C89" s="168"/>
      <c r="D89" s="1"/>
      <c r="E89" s="1"/>
      <c r="F89" s="1"/>
      <c r="G89" s="1"/>
      <c r="H89" s="1"/>
      <c r="I89" s="1"/>
      <c r="J89" s="407"/>
      <c r="K89" s="407"/>
      <c r="L89" s="407"/>
      <c r="M89" s="407"/>
      <c r="N89" s="407"/>
      <c r="O89" s="407"/>
      <c r="P89" s="407"/>
      <c r="Q89" s="407"/>
      <c r="R89" s="407"/>
      <c r="S89" s="407"/>
      <c r="T89" s="407"/>
      <c r="U89" s="407"/>
      <c r="V89" s="407"/>
      <c r="W89" s="1"/>
      <c r="X89" s="1"/>
      <c r="Y89" s="1"/>
      <c r="Z89" s="1"/>
      <c r="AA89" s="1"/>
      <c r="AB89" s="1"/>
      <c r="AC89" s="167"/>
      <c r="AD89" s="11"/>
      <c r="AE89" s="1"/>
      <c r="AF89" s="1"/>
      <c r="AG89" s="1"/>
      <c r="AH89" s="2"/>
    </row>
    <row r="90" spans="1:34" ht="15.75" hidden="1" customHeight="1">
      <c r="A90" s="473">
        <f ca="1">IF((A176+A262+A348+A434+A520+A606+A697+A755)&gt;0,1,0)</f>
        <v>0</v>
      </c>
      <c r="B90" s="474" t="s">
        <v>876</v>
      </c>
      <c r="C90" s="483"/>
      <c r="D90" s="484"/>
      <c r="E90" s="485"/>
      <c r="F90" s="486"/>
      <c r="G90" s="487"/>
      <c r="H90" s="485"/>
      <c r="I90" s="495"/>
      <c r="J90" s="407"/>
      <c r="K90" s="407"/>
      <c r="L90" s="407"/>
      <c r="M90" s="407"/>
      <c r="N90" s="407"/>
      <c r="O90" s="407"/>
      <c r="P90" s="407"/>
      <c r="Q90" s="407"/>
      <c r="R90" s="407"/>
      <c r="S90" s="407"/>
      <c r="T90" s="407"/>
      <c r="U90" s="407"/>
      <c r="V90" s="407"/>
      <c r="W90" s="1"/>
      <c r="X90" s="1"/>
      <c r="Y90" s="1"/>
      <c r="Z90" s="1"/>
      <c r="AA90" s="1"/>
      <c r="AB90" s="1"/>
      <c r="AC90" s="167"/>
      <c r="AD90" s="11"/>
      <c r="AE90" s="1"/>
      <c r="AF90" s="1"/>
      <c r="AG90" s="1"/>
      <c r="AH90" s="2"/>
    </row>
    <row r="91" spans="1:34" ht="15.75" hidden="1" customHeight="1">
      <c r="A91" s="407">
        <f t="shared" ref="A91:A93" ca="1" si="7">IF(A$176=1,1,0)</f>
        <v>0</v>
      </c>
      <c r="B91" s="407"/>
      <c r="C91" s="488" t="s">
        <v>877</v>
      </c>
      <c r="D91" s="489"/>
      <c r="E91" s="489"/>
      <c r="F91" s="481"/>
      <c r="G91" s="489" t="s">
        <v>878</v>
      </c>
      <c r="H91" s="489"/>
      <c r="I91" s="489"/>
      <c r="J91" s="407"/>
      <c r="K91" s="407"/>
      <c r="L91" s="407"/>
      <c r="M91" s="407"/>
      <c r="N91" s="407"/>
      <c r="O91" s="407"/>
      <c r="P91" s="407"/>
      <c r="Q91" s="407"/>
      <c r="R91" s="407"/>
      <c r="S91" s="407"/>
      <c r="T91" s="407"/>
      <c r="U91" s="407"/>
      <c r="V91" s="407"/>
      <c r="W91" s="1"/>
      <c r="X91" s="1"/>
      <c r="Y91" s="1"/>
      <c r="Z91" s="1"/>
      <c r="AA91" s="1"/>
      <c r="AB91" s="1"/>
      <c r="AC91" s="167"/>
      <c r="AD91" s="11"/>
      <c r="AE91" s="1"/>
      <c r="AF91" s="1"/>
      <c r="AG91" s="1"/>
      <c r="AH91" s="2"/>
    </row>
    <row r="92" spans="1:34" ht="15.75" hidden="1" customHeight="1">
      <c r="A92" s="407">
        <f t="shared" ca="1" si="7"/>
        <v>0</v>
      </c>
      <c r="B92" s="496"/>
      <c r="C92" s="497" t="s">
        <v>879</v>
      </c>
      <c r="D92" s="498"/>
      <c r="E92" s="498"/>
      <c r="F92" s="490"/>
      <c r="G92" s="498" t="s">
        <v>880</v>
      </c>
      <c r="H92" s="498"/>
      <c r="I92" s="498"/>
      <c r="J92" s="407"/>
      <c r="K92" s="407"/>
      <c r="L92" s="407"/>
      <c r="M92" s="407"/>
      <c r="N92" s="407"/>
      <c r="O92" s="407"/>
      <c r="P92" s="407"/>
      <c r="Q92" s="407"/>
      <c r="R92" s="407"/>
      <c r="S92" s="407"/>
      <c r="T92" s="407"/>
      <c r="U92" s="407"/>
      <c r="V92" s="407"/>
      <c r="W92" s="1"/>
      <c r="X92" s="1"/>
      <c r="Y92" s="1"/>
      <c r="Z92" s="1"/>
      <c r="AA92" s="1"/>
      <c r="AB92" s="1"/>
      <c r="AC92" s="167"/>
      <c r="AD92" s="11"/>
      <c r="AE92" s="1"/>
      <c r="AF92" s="1"/>
      <c r="AG92" s="1"/>
      <c r="AH92" s="2"/>
    </row>
    <row r="93" spans="1:34" ht="15.75" hidden="1" customHeight="1">
      <c r="A93" s="407">
        <f t="shared" ca="1" si="7"/>
        <v>0</v>
      </c>
      <c r="B93" s="496"/>
      <c r="C93" s="491" t="s">
        <v>36</v>
      </c>
      <c r="D93" s="492" t="s">
        <v>881</v>
      </c>
      <c r="E93" s="492" t="s">
        <v>850</v>
      </c>
      <c r="F93" s="490"/>
      <c r="G93" s="492" t="s">
        <v>36</v>
      </c>
      <c r="H93" s="492" t="s">
        <v>849</v>
      </c>
      <c r="I93" s="492" t="s">
        <v>850</v>
      </c>
      <c r="J93" s="407"/>
      <c r="K93" s="407"/>
      <c r="L93" s="407"/>
      <c r="M93" s="407"/>
      <c r="N93" s="407"/>
      <c r="O93" s="407"/>
      <c r="P93" s="407"/>
      <c r="Q93" s="407"/>
      <c r="R93" s="407"/>
      <c r="S93" s="407"/>
      <c r="T93" s="407"/>
      <c r="U93" s="407"/>
      <c r="V93" s="407"/>
      <c r="W93" s="1"/>
      <c r="X93" s="1"/>
      <c r="Y93" s="1"/>
      <c r="Z93" s="1"/>
      <c r="AA93" s="1"/>
      <c r="AB93" s="1"/>
      <c r="AC93" s="167"/>
      <c r="AD93" s="11"/>
      <c r="AE93" s="1"/>
      <c r="AF93" s="1"/>
      <c r="AG93" s="1"/>
      <c r="AH93" s="2"/>
    </row>
    <row r="94" spans="1:34" ht="15.75" hidden="1" customHeight="1">
      <c r="A94" s="407">
        <f t="shared" ref="A94:A175" ca="1" si="8">IF(AND(E94&gt;0,E$176=1),1,0)</f>
        <v>0</v>
      </c>
      <c r="B94" s="407"/>
      <c r="C94" s="482">
        <v>2801</v>
      </c>
      <c r="D94" s="407" t="s">
        <v>81</v>
      </c>
      <c r="E94" s="407">
        <f>SUM('eoy23'!E547:G547)</f>
        <v>0</v>
      </c>
      <c r="F94" s="407"/>
      <c r="G94" s="468"/>
      <c r="H94" s="407"/>
      <c r="I94" s="407"/>
      <c r="J94" s="407"/>
      <c r="K94" s="407"/>
      <c r="L94" s="407"/>
      <c r="M94" s="407"/>
      <c r="N94" s="407"/>
      <c r="O94" s="407"/>
      <c r="P94" s="407"/>
      <c r="Q94" s="407"/>
      <c r="R94" s="468"/>
      <c r="S94" s="407"/>
      <c r="T94" s="407"/>
      <c r="U94" s="407"/>
      <c r="V94" s="407"/>
      <c r="W94" s="1"/>
      <c r="X94" s="1"/>
      <c r="Y94" s="1"/>
      <c r="Z94" s="1"/>
      <c r="AA94" s="1"/>
      <c r="AB94" s="1"/>
      <c r="AC94" s="167"/>
      <c r="AD94" s="11"/>
      <c r="AE94" s="1"/>
      <c r="AF94" s="1"/>
      <c r="AG94" s="1"/>
      <c r="AH94" s="2"/>
    </row>
    <row r="95" spans="1:34" ht="15.75" hidden="1" customHeight="1">
      <c r="A95" s="407">
        <f t="shared" ca="1" si="8"/>
        <v>0</v>
      </c>
      <c r="B95" s="407"/>
      <c r="C95" s="482">
        <v>2802</v>
      </c>
      <c r="D95" s="407" t="s">
        <v>88</v>
      </c>
      <c r="E95" s="407">
        <f>SUM('eoy23'!E548:G548)</f>
        <v>0</v>
      </c>
      <c r="F95" s="407"/>
      <c r="G95" s="468"/>
      <c r="H95" s="407"/>
      <c r="I95" s="407"/>
      <c r="J95" s="407"/>
      <c r="K95" s="407"/>
      <c r="L95" s="407"/>
      <c r="M95" s="407"/>
      <c r="N95" s="407"/>
      <c r="O95" s="407"/>
      <c r="P95" s="407"/>
      <c r="Q95" s="407"/>
      <c r="R95" s="468"/>
      <c r="S95" s="407"/>
      <c r="T95" s="407"/>
      <c r="U95" s="407"/>
      <c r="V95" s="407"/>
      <c r="W95" s="1"/>
      <c r="X95" s="1"/>
      <c r="Y95" s="1"/>
      <c r="Z95" s="1"/>
      <c r="AA95" s="1"/>
      <c r="AB95" s="1"/>
      <c r="AC95" s="167"/>
      <c r="AD95" s="11"/>
      <c r="AE95" s="1"/>
      <c r="AF95" s="1"/>
      <c r="AG95" s="1"/>
      <c r="AH95" s="2"/>
    </row>
    <row r="96" spans="1:34" ht="15.75" hidden="1" customHeight="1">
      <c r="A96" s="407">
        <f t="shared" ca="1" si="8"/>
        <v>0</v>
      </c>
      <c r="B96" s="407"/>
      <c r="C96" s="482">
        <v>2803</v>
      </c>
      <c r="D96" s="407" t="s">
        <v>90</v>
      </c>
      <c r="E96" s="407">
        <f>SUM('eoy23'!E549:G549)</f>
        <v>0</v>
      </c>
      <c r="F96" s="407"/>
      <c r="G96" s="468"/>
      <c r="H96" s="407"/>
      <c r="I96" s="407"/>
      <c r="J96" s="407"/>
      <c r="K96" s="407"/>
      <c r="L96" s="407"/>
      <c r="M96" s="407"/>
      <c r="N96" s="407"/>
      <c r="O96" s="407"/>
      <c r="P96" s="407"/>
      <c r="Q96" s="407"/>
      <c r="R96" s="468"/>
      <c r="S96" s="407"/>
      <c r="T96" s="407"/>
      <c r="U96" s="407"/>
      <c r="V96" s="407"/>
      <c r="W96" s="1"/>
      <c r="X96" s="1"/>
      <c r="Y96" s="1"/>
      <c r="Z96" s="1"/>
      <c r="AA96" s="1"/>
      <c r="AB96" s="1"/>
      <c r="AC96" s="167"/>
      <c r="AD96" s="11"/>
      <c r="AE96" s="1"/>
      <c r="AF96" s="1"/>
      <c r="AG96" s="1"/>
      <c r="AH96" s="2"/>
    </row>
    <row r="97" spans="1:34" ht="15.75" hidden="1" customHeight="1">
      <c r="A97" s="407">
        <f t="shared" ca="1" si="8"/>
        <v>0</v>
      </c>
      <c r="B97" s="407"/>
      <c r="C97" s="482">
        <v>2804</v>
      </c>
      <c r="D97" s="407" t="s">
        <v>91</v>
      </c>
      <c r="E97" s="407">
        <f>SUM('eoy23'!E550:G550)</f>
        <v>0</v>
      </c>
      <c r="F97" s="407"/>
      <c r="G97" s="468"/>
      <c r="H97" s="407"/>
      <c r="I97" s="407"/>
      <c r="J97" s="407"/>
      <c r="K97" s="407"/>
      <c r="L97" s="407"/>
      <c r="M97" s="407"/>
      <c r="N97" s="407"/>
      <c r="O97" s="407"/>
      <c r="P97" s="407"/>
      <c r="Q97" s="407"/>
      <c r="R97" s="468"/>
      <c r="S97" s="407"/>
      <c r="T97" s="407"/>
      <c r="U97" s="407"/>
      <c r="V97" s="407"/>
      <c r="W97" s="1"/>
      <c r="X97" s="1"/>
      <c r="Y97" s="1"/>
      <c r="Z97" s="1"/>
      <c r="AA97" s="1"/>
      <c r="AB97" s="1"/>
      <c r="AC97" s="167"/>
      <c r="AD97" s="11"/>
      <c r="AE97" s="1"/>
      <c r="AF97" s="1"/>
      <c r="AG97" s="1"/>
      <c r="AH97" s="2"/>
    </row>
    <row r="98" spans="1:34" ht="15.75" hidden="1" customHeight="1">
      <c r="A98" s="407">
        <f t="shared" ca="1" si="8"/>
        <v>0</v>
      </c>
      <c r="B98" s="407"/>
      <c r="C98" s="482">
        <v>2805</v>
      </c>
      <c r="D98" s="407" t="s">
        <v>92</v>
      </c>
      <c r="E98" s="407">
        <f>SUM('eoy23'!E551:G551)</f>
        <v>0</v>
      </c>
      <c r="F98" s="407"/>
      <c r="G98" s="468"/>
      <c r="H98" s="407"/>
      <c r="I98" s="407"/>
      <c r="J98" s="407"/>
      <c r="K98" s="407"/>
      <c r="L98" s="407"/>
      <c r="M98" s="407"/>
      <c r="N98" s="407"/>
      <c r="O98" s="407"/>
      <c r="P98" s="407"/>
      <c r="Q98" s="407"/>
      <c r="R98" s="468"/>
      <c r="S98" s="407"/>
      <c r="T98" s="407"/>
      <c r="U98" s="407"/>
      <c r="V98" s="407"/>
      <c r="W98" s="1"/>
      <c r="X98" s="1"/>
      <c r="Y98" s="1"/>
      <c r="Z98" s="1"/>
      <c r="AA98" s="1"/>
      <c r="AB98" s="1"/>
      <c r="AC98" s="167"/>
      <c r="AD98" s="11"/>
      <c r="AE98" s="1"/>
      <c r="AF98" s="1"/>
      <c r="AG98" s="1"/>
      <c r="AH98" s="2"/>
    </row>
    <row r="99" spans="1:34" ht="15.75" hidden="1" customHeight="1">
      <c r="A99" s="407">
        <f t="shared" ca="1" si="8"/>
        <v>0</v>
      </c>
      <c r="B99" s="407"/>
      <c r="C99" s="482">
        <v>2806</v>
      </c>
      <c r="D99" s="407" t="s">
        <v>93</v>
      </c>
      <c r="E99" s="407">
        <f>SUM('eoy23'!E552:G552)</f>
        <v>0</v>
      </c>
      <c r="F99" s="407"/>
      <c r="G99" s="468"/>
      <c r="H99" s="407"/>
      <c r="I99" s="407"/>
      <c r="J99" s="407"/>
      <c r="K99" s="407"/>
      <c r="L99" s="407"/>
      <c r="M99" s="407"/>
      <c r="N99" s="407"/>
      <c r="O99" s="407"/>
      <c r="P99" s="407"/>
      <c r="Q99" s="407"/>
      <c r="R99" s="468"/>
      <c r="S99" s="407"/>
      <c r="T99" s="407"/>
      <c r="U99" s="407"/>
      <c r="V99" s="407"/>
      <c r="W99" s="1"/>
      <c r="X99" s="1"/>
      <c r="Y99" s="1"/>
      <c r="Z99" s="1"/>
      <c r="AA99" s="1"/>
      <c r="AB99" s="1"/>
      <c r="AC99" s="167"/>
      <c r="AD99" s="11"/>
      <c r="AE99" s="1"/>
      <c r="AF99" s="1"/>
      <c r="AG99" s="1"/>
      <c r="AH99" s="2"/>
    </row>
    <row r="100" spans="1:34" ht="15.75" hidden="1" customHeight="1">
      <c r="A100" s="407">
        <f t="shared" ca="1" si="8"/>
        <v>0</v>
      </c>
      <c r="B100" s="407"/>
      <c r="C100" s="482">
        <v>2807</v>
      </c>
      <c r="D100" s="407" t="s">
        <v>234</v>
      </c>
      <c r="E100" s="407">
        <f>SUM('eoy23'!E553:G553)</f>
        <v>0</v>
      </c>
      <c r="F100" s="407"/>
      <c r="G100" s="468"/>
      <c r="H100" s="407"/>
      <c r="I100" s="407"/>
      <c r="J100" s="407"/>
      <c r="K100" s="407"/>
      <c r="L100" s="407"/>
      <c r="M100" s="407"/>
      <c r="N100" s="407"/>
      <c r="O100" s="407"/>
      <c r="P100" s="407"/>
      <c r="Q100" s="407"/>
      <c r="R100" s="468"/>
      <c r="S100" s="407"/>
      <c r="T100" s="407"/>
      <c r="U100" s="407"/>
      <c r="V100" s="407"/>
      <c r="W100" s="1"/>
      <c r="X100" s="1"/>
      <c r="Y100" s="1"/>
      <c r="Z100" s="1"/>
      <c r="AA100" s="1"/>
      <c r="AB100" s="1"/>
      <c r="AC100" s="167"/>
      <c r="AD100" s="11"/>
      <c r="AE100" s="1"/>
      <c r="AF100" s="1"/>
      <c r="AG100" s="1"/>
      <c r="AH100" s="2"/>
    </row>
    <row r="101" spans="1:34" ht="15.75" hidden="1" customHeight="1">
      <c r="A101" s="407">
        <f t="shared" ca="1" si="8"/>
        <v>0</v>
      </c>
      <c r="B101" s="407"/>
      <c r="C101" s="482">
        <v>2808</v>
      </c>
      <c r="D101" s="407" t="s">
        <v>95</v>
      </c>
      <c r="E101" s="407">
        <f>SUM('eoy23'!E554:G554)</f>
        <v>0</v>
      </c>
      <c r="F101" s="407"/>
      <c r="G101" s="468"/>
      <c r="H101" s="407"/>
      <c r="I101" s="407"/>
      <c r="J101" s="407"/>
      <c r="K101" s="407"/>
      <c r="L101" s="407"/>
      <c r="M101" s="407"/>
      <c r="N101" s="407"/>
      <c r="O101" s="407"/>
      <c r="P101" s="407"/>
      <c r="Q101" s="407"/>
      <c r="R101" s="468"/>
      <c r="S101" s="407"/>
      <c r="T101" s="407"/>
      <c r="U101" s="407"/>
      <c r="V101" s="407"/>
      <c r="W101" s="1"/>
      <c r="X101" s="1"/>
      <c r="Y101" s="1"/>
      <c r="Z101" s="1"/>
      <c r="AA101" s="1"/>
      <c r="AB101" s="1"/>
      <c r="AC101" s="167"/>
      <c r="AD101" s="11"/>
      <c r="AE101" s="1"/>
      <c r="AF101" s="1"/>
      <c r="AG101" s="1"/>
      <c r="AH101" s="2"/>
    </row>
    <row r="102" spans="1:34" ht="15.75" hidden="1" customHeight="1">
      <c r="A102" s="407">
        <f t="shared" ca="1" si="8"/>
        <v>0</v>
      </c>
      <c r="B102" s="407"/>
      <c r="C102" s="482">
        <v>2809</v>
      </c>
      <c r="D102" s="407" t="s">
        <v>96</v>
      </c>
      <c r="E102" s="407">
        <f>SUM('eoy23'!E555:G555)</f>
        <v>0</v>
      </c>
      <c r="F102" s="407"/>
      <c r="G102" s="468"/>
      <c r="H102" s="407"/>
      <c r="I102" s="407"/>
      <c r="J102" s="407"/>
      <c r="K102" s="407"/>
      <c r="L102" s="407"/>
      <c r="M102" s="407"/>
      <c r="N102" s="407"/>
      <c r="O102" s="407"/>
      <c r="P102" s="407"/>
      <c r="Q102" s="407"/>
      <c r="R102" s="468"/>
      <c r="S102" s="407"/>
      <c r="T102" s="407"/>
      <c r="U102" s="407"/>
      <c r="V102" s="407"/>
      <c r="W102" s="1"/>
      <c r="X102" s="1"/>
      <c r="Y102" s="1"/>
      <c r="Z102" s="1"/>
      <c r="AA102" s="1"/>
      <c r="AB102" s="1"/>
      <c r="AC102" s="167"/>
      <c r="AD102" s="11"/>
      <c r="AE102" s="1"/>
      <c r="AF102" s="1"/>
      <c r="AG102" s="1"/>
      <c r="AH102" s="2"/>
    </row>
    <row r="103" spans="1:34" ht="15.75" hidden="1" customHeight="1">
      <c r="A103" s="407">
        <f t="shared" ca="1" si="8"/>
        <v>0</v>
      </c>
      <c r="B103" s="407"/>
      <c r="C103" s="482">
        <v>2810</v>
      </c>
      <c r="D103" s="407" t="s">
        <v>236</v>
      </c>
      <c r="E103" s="407">
        <f ca="1">SUM('eoy23'!E557:G557)</f>
        <v>70918</v>
      </c>
      <c r="F103" s="407"/>
      <c r="G103" s="468"/>
      <c r="H103" s="407"/>
      <c r="I103" s="407"/>
      <c r="J103" s="407"/>
      <c r="K103" s="407"/>
      <c r="L103" s="407"/>
      <c r="M103" s="407"/>
      <c r="N103" s="407"/>
      <c r="O103" s="407"/>
      <c r="P103" s="407"/>
      <c r="Q103" s="407"/>
      <c r="R103" s="468"/>
      <c r="S103" s="407"/>
      <c r="T103" s="407"/>
      <c r="U103" s="407"/>
      <c r="V103" s="407"/>
      <c r="W103" s="1"/>
      <c r="X103" s="1"/>
      <c r="Y103" s="1"/>
      <c r="Z103" s="1"/>
      <c r="AA103" s="1"/>
      <c r="AB103" s="1"/>
      <c r="AC103" s="167"/>
      <c r="AD103" s="11"/>
      <c r="AE103" s="1"/>
      <c r="AF103" s="1"/>
      <c r="AG103" s="1"/>
      <c r="AH103" s="2"/>
    </row>
    <row r="104" spans="1:34" ht="15.75" hidden="1" customHeight="1">
      <c r="A104" s="407">
        <f t="shared" ca="1" si="8"/>
        <v>0</v>
      </c>
      <c r="B104" s="407"/>
      <c r="C104" s="482">
        <v>2811</v>
      </c>
      <c r="D104" s="407" t="s">
        <v>237</v>
      </c>
      <c r="E104" s="407">
        <f ca="1">SUM('eoy23'!E558:G558)</f>
        <v>41678</v>
      </c>
      <c r="F104" s="407"/>
      <c r="G104" s="468"/>
      <c r="H104" s="407"/>
      <c r="I104" s="407"/>
      <c r="J104" s="407"/>
      <c r="K104" s="407"/>
      <c r="L104" s="407"/>
      <c r="M104" s="407"/>
      <c r="N104" s="407"/>
      <c r="O104" s="407"/>
      <c r="P104" s="407"/>
      <c r="Q104" s="407"/>
      <c r="R104" s="468"/>
      <c r="S104" s="407"/>
      <c r="T104" s="407"/>
      <c r="U104" s="407"/>
      <c r="V104" s="407"/>
      <c r="W104" s="1"/>
      <c r="X104" s="1"/>
      <c r="Y104" s="1"/>
      <c r="Z104" s="1"/>
      <c r="AA104" s="1"/>
      <c r="AB104" s="1"/>
      <c r="AC104" s="167"/>
      <c r="AD104" s="11"/>
      <c r="AE104" s="1"/>
      <c r="AF104" s="1"/>
      <c r="AG104" s="1"/>
      <c r="AH104" s="2"/>
    </row>
    <row r="105" spans="1:34" ht="15.75" hidden="1" customHeight="1">
      <c r="A105" s="407">
        <f t="shared" ca="1" si="8"/>
        <v>0</v>
      </c>
      <c r="B105" s="407"/>
      <c r="C105" s="482">
        <v>2812</v>
      </c>
      <c r="D105" s="407" t="s">
        <v>100</v>
      </c>
      <c r="E105" s="407">
        <f ca="1">SUM('eoy23'!E559:G559)</f>
        <v>28868</v>
      </c>
      <c r="F105" s="407"/>
      <c r="G105" s="468"/>
      <c r="H105" s="407"/>
      <c r="I105" s="407"/>
      <c r="J105" s="407"/>
      <c r="K105" s="407"/>
      <c r="L105" s="407"/>
      <c r="M105" s="407"/>
      <c r="N105" s="407"/>
      <c r="O105" s="407"/>
      <c r="P105" s="407"/>
      <c r="Q105" s="407"/>
      <c r="R105" s="468"/>
      <c r="S105" s="407"/>
      <c r="T105" s="407"/>
      <c r="U105" s="407"/>
      <c r="V105" s="407"/>
      <c r="W105" s="1"/>
      <c r="X105" s="1"/>
      <c r="Y105" s="1"/>
      <c r="Z105" s="1"/>
      <c r="AA105" s="1"/>
      <c r="AB105" s="1"/>
      <c r="AC105" s="167"/>
      <c r="AD105" s="11"/>
      <c r="AE105" s="1"/>
      <c r="AF105" s="1"/>
      <c r="AG105" s="1"/>
      <c r="AH105" s="2"/>
    </row>
    <row r="106" spans="1:34" ht="15.75" hidden="1" customHeight="1">
      <c r="A106" s="407">
        <f t="shared" ca="1" si="8"/>
        <v>0</v>
      </c>
      <c r="B106" s="407"/>
      <c r="C106" s="482">
        <v>2814</v>
      </c>
      <c r="D106" s="407" t="s">
        <v>101</v>
      </c>
      <c r="E106" s="407">
        <f ca="1">SUM('eoy23'!E560:G560)</f>
        <v>6601</v>
      </c>
      <c r="F106" s="407"/>
      <c r="G106" s="468"/>
      <c r="H106" s="407"/>
      <c r="I106" s="407"/>
      <c r="J106" s="407"/>
      <c r="K106" s="407"/>
      <c r="L106" s="407"/>
      <c r="M106" s="407"/>
      <c r="N106" s="407"/>
      <c r="O106" s="407"/>
      <c r="P106" s="407"/>
      <c r="Q106" s="407"/>
      <c r="R106" s="468"/>
      <c r="S106" s="407"/>
      <c r="T106" s="407"/>
      <c r="U106" s="407"/>
      <c r="V106" s="407"/>
      <c r="W106" s="1"/>
      <c r="X106" s="1"/>
      <c r="Y106" s="1"/>
      <c r="Z106" s="1"/>
      <c r="AA106" s="1"/>
      <c r="AB106" s="1"/>
      <c r="AC106" s="167"/>
      <c r="AD106" s="11"/>
      <c r="AE106" s="1"/>
      <c r="AF106" s="1"/>
      <c r="AG106" s="1"/>
      <c r="AH106" s="2"/>
    </row>
    <row r="107" spans="1:34" ht="15.75" hidden="1" customHeight="1">
      <c r="A107" s="407">
        <f t="shared" ca="1" si="8"/>
        <v>0</v>
      </c>
      <c r="B107" s="407"/>
      <c r="C107" s="482">
        <v>2815</v>
      </c>
      <c r="D107" s="407" t="s">
        <v>102</v>
      </c>
      <c r="E107" s="407">
        <f ca="1">SUM('eoy23'!E561:G561)</f>
        <v>19285</v>
      </c>
      <c r="F107" s="407"/>
      <c r="G107" s="468"/>
      <c r="H107" s="407"/>
      <c r="I107" s="407"/>
      <c r="J107" s="407"/>
      <c r="K107" s="407"/>
      <c r="L107" s="407"/>
      <c r="M107" s="407"/>
      <c r="N107" s="407"/>
      <c r="O107" s="407"/>
      <c r="P107" s="407"/>
      <c r="Q107" s="407"/>
      <c r="R107" s="468"/>
      <c r="S107" s="407"/>
      <c r="T107" s="407"/>
      <c r="U107" s="407"/>
      <c r="V107" s="407"/>
      <c r="W107" s="1"/>
      <c r="X107" s="1"/>
      <c r="Y107" s="1"/>
      <c r="Z107" s="1"/>
      <c r="AA107" s="1"/>
      <c r="AB107" s="1"/>
      <c r="AC107" s="167"/>
      <c r="AD107" s="11"/>
      <c r="AE107" s="1"/>
      <c r="AF107" s="1"/>
      <c r="AG107" s="1"/>
      <c r="AH107" s="2"/>
    </row>
    <row r="108" spans="1:34" ht="15.75" hidden="1" customHeight="1">
      <c r="A108" s="407">
        <f t="shared" ca="1" si="8"/>
        <v>0</v>
      </c>
      <c r="B108" s="407"/>
      <c r="C108" s="482">
        <v>2816</v>
      </c>
      <c r="D108" s="407" t="s">
        <v>238</v>
      </c>
      <c r="E108" s="407">
        <f ca="1">SUM('eoy23'!E562:G562)</f>
        <v>124305</v>
      </c>
      <c r="F108" s="407"/>
      <c r="G108" s="468"/>
      <c r="H108" s="407"/>
      <c r="I108" s="407"/>
      <c r="J108" s="407"/>
      <c r="K108" s="407"/>
      <c r="L108" s="407"/>
      <c r="M108" s="407"/>
      <c r="N108" s="407"/>
      <c r="O108" s="407"/>
      <c r="P108" s="407"/>
      <c r="Q108" s="407"/>
      <c r="R108" s="468"/>
      <c r="S108" s="407"/>
      <c r="T108" s="407"/>
      <c r="U108" s="407"/>
      <c r="V108" s="407"/>
      <c r="W108" s="1"/>
      <c r="X108" s="1"/>
      <c r="Y108" s="1"/>
      <c r="Z108" s="1"/>
      <c r="AA108" s="1"/>
      <c r="AB108" s="1"/>
      <c r="AC108" s="167"/>
      <c r="AD108" s="11"/>
      <c r="AE108" s="1"/>
      <c r="AF108" s="1"/>
      <c r="AG108" s="1"/>
      <c r="AH108" s="2"/>
    </row>
    <row r="109" spans="1:34" ht="15.75" hidden="1" customHeight="1">
      <c r="A109" s="407">
        <f t="shared" ca="1" si="8"/>
        <v>0</v>
      </c>
      <c r="B109" s="407"/>
      <c r="C109" s="482">
        <v>2817</v>
      </c>
      <c r="D109" s="407" t="s">
        <v>239</v>
      </c>
      <c r="E109" s="407">
        <f ca="1">SUM('eoy23'!E563:G563)</f>
        <v>0</v>
      </c>
      <c r="F109" s="407"/>
      <c r="G109" s="468"/>
      <c r="H109" s="407"/>
      <c r="I109" s="407"/>
      <c r="J109" s="407"/>
      <c r="K109" s="407"/>
      <c r="L109" s="407"/>
      <c r="M109" s="407"/>
      <c r="N109" s="407"/>
      <c r="O109" s="407"/>
      <c r="P109" s="407"/>
      <c r="Q109" s="407"/>
      <c r="R109" s="468"/>
      <c r="S109" s="407"/>
      <c r="T109" s="407"/>
      <c r="U109" s="407"/>
      <c r="V109" s="407"/>
      <c r="W109" s="1"/>
      <c r="X109" s="1"/>
      <c r="Y109" s="1"/>
      <c r="Z109" s="1"/>
      <c r="AA109" s="1"/>
      <c r="AB109" s="1"/>
      <c r="AC109" s="167"/>
      <c r="AD109" s="11"/>
      <c r="AE109" s="1"/>
      <c r="AF109" s="1"/>
      <c r="AG109" s="1"/>
      <c r="AH109" s="2"/>
    </row>
    <row r="110" spans="1:34" ht="15.75" hidden="1" customHeight="1">
      <c r="A110" s="407">
        <f t="shared" ca="1" si="8"/>
        <v>0</v>
      </c>
      <c r="B110" s="407"/>
      <c r="C110" s="482">
        <v>2818</v>
      </c>
      <c r="D110" s="407" t="s">
        <v>106</v>
      </c>
      <c r="E110" s="407">
        <f ca="1">SUM('eoy23'!E564:G564)</f>
        <v>0</v>
      </c>
      <c r="F110" s="407"/>
      <c r="G110" s="468"/>
      <c r="H110" s="407"/>
      <c r="I110" s="407"/>
      <c r="J110" s="407"/>
      <c r="K110" s="407"/>
      <c r="L110" s="407"/>
      <c r="M110" s="407"/>
      <c r="N110" s="407"/>
      <c r="O110" s="407"/>
      <c r="P110" s="407"/>
      <c r="Q110" s="407"/>
      <c r="R110" s="468"/>
      <c r="S110" s="407"/>
      <c r="T110" s="407"/>
      <c r="U110" s="407"/>
      <c r="V110" s="407"/>
      <c r="W110" s="1"/>
      <c r="X110" s="1"/>
      <c r="Y110" s="1"/>
      <c r="Z110" s="1"/>
      <c r="AA110" s="1"/>
      <c r="AB110" s="1"/>
      <c r="AC110" s="167"/>
      <c r="AD110" s="11"/>
      <c r="AE110" s="1"/>
      <c r="AF110" s="1"/>
      <c r="AG110" s="1"/>
      <c r="AH110" s="2"/>
    </row>
    <row r="111" spans="1:34" ht="15.75" hidden="1" customHeight="1">
      <c r="A111" s="407">
        <f t="shared" ca="1" si="8"/>
        <v>0</v>
      </c>
      <c r="B111" s="407"/>
      <c r="C111" s="482">
        <v>2819</v>
      </c>
      <c r="D111" s="407" t="s">
        <v>107</v>
      </c>
      <c r="E111" s="407">
        <f ca="1">SUM('eoy23'!E565:G565)</f>
        <v>18680</v>
      </c>
      <c r="F111" s="407"/>
      <c r="G111" s="468"/>
      <c r="H111" s="407"/>
      <c r="I111" s="407"/>
      <c r="J111" s="407"/>
      <c r="K111" s="407"/>
      <c r="L111" s="407"/>
      <c r="M111" s="407"/>
      <c r="N111" s="407"/>
      <c r="O111" s="407"/>
      <c r="P111" s="407"/>
      <c r="Q111" s="407"/>
      <c r="R111" s="468"/>
      <c r="S111" s="407"/>
      <c r="T111" s="407"/>
      <c r="U111" s="407"/>
      <c r="V111" s="407"/>
      <c r="W111" s="1"/>
      <c r="X111" s="1"/>
      <c r="Y111" s="1"/>
      <c r="Z111" s="1"/>
      <c r="AA111" s="1"/>
      <c r="AB111" s="1"/>
      <c r="AC111" s="167"/>
      <c r="AD111" s="11"/>
      <c r="AE111" s="1"/>
      <c r="AF111" s="1"/>
      <c r="AG111" s="1"/>
      <c r="AH111" s="2"/>
    </row>
    <row r="112" spans="1:34" ht="15.75" hidden="1" customHeight="1">
      <c r="A112" s="407">
        <f t="shared" ca="1" si="8"/>
        <v>0</v>
      </c>
      <c r="B112" s="407"/>
      <c r="C112" s="482">
        <v>2820</v>
      </c>
      <c r="D112" s="407" t="s">
        <v>240</v>
      </c>
      <c r="E112" s="407">
        <f ca="1">SUM('eoy23'!E566:G566)</f>
        <v>451150</v>
      </c>
      <c r="F112" s="407"/>
      <c r="G112" s="468"/>
      <c r="H112" s="407"/>
      <c r="I112" s="407"/>
      <c r="J112" s="407"/>
      <c r="K112" s="407"/>
      <c r="L112" s="407"/>
      <c r="M112" s="407"/>
      <c r="N112" s="407"/>
      <c r="O112" s="407"/>
      <c r="P112" s="407"/>
      <c r="Q112" s="407"/>
      <c r="R112" s="468"/>
      <c r="S112" s="407"/>
      <c r="T112" s="407"/>
      <c r="U112" s="407"/>
      <c r="V112" s="407"/>
      <c r="W112" s="1"/>
      <c r="X112" s="1"/>
      <c r="Y112" s="1"/>
      <c r="Z112" s="1"/>
      <c r="AA112" s="1"/>
      <c r="AB112" s="1"/>
      <c r="AC112" s="167"/>
      <c r="AD112" s="11"/>
      <c r="AE112" s="1"/>
      <c r="AF112" s="1"/>
      <c r="AG112" s="1"/>
      <c r="AH112" s="2"/>
    </row>
    <row r="113" spans="1:34" ht="15.75" hidden="1" customHeight="1">
      <c r="A113" s="407">
        <f t="shared" ca="1" si="8"/>
        <v>0</v>
      </c>
      <c r="B113" s="407"/>
      <c r="C113" s="482">
        <v>2821</v>
      </c>
      <c r="D113" s="407" t="s">
        <v>109</v>
      </c>
      <c r="E113" s="407">
        <f ca="1">SUM('eoy23'!E567:G567)</f>
        <v>0</v>
      </c>
      <c r="F113" s="407"/>
      <c r="G113" s="468"/>
      <c r="H113" s="407"/>
      <c r="I113" s="407"/>
      <c r="J113" s="407"/>
      <c r="K113" s="407"/>
      <c r="L113" s="407"/>
      <c r="M113" s="407"/>
      <c r="N113" s="407"/>
      <c r="O113" s="407"/>
      <c r="P113" s="407"/>
      <c r="Q113" s="407"/>
      <c r="R113" s="468"/>
      <c r="S113" s="407"/>
      <c r="T113" s="407"/>
      <c r="U113" s="407"/>
      <c r="V113" s="407"/>
      <c r="W113" s="1"/>
      <c r="X113" s="1"/>
      <c r="Y113" s="1"/>
      <c r="Z113" s="1"/>
      <c r="AA113" s="1"/>
      <c r="AB113" s="1"/>
      <c r="AC113" s="167"/>
      <c r="AD113" s="11"/>
      <c r="AE113" s="1"/>
      <c r="AF113" s="1"/>
      <c r="AG113" s="1"/>
      <c r="AH113" s="2"/>
    </row>
    <row r="114" spans="1:34" ht="15.75" hidden="1" customHeight="1">
      <c r="A114" s="407">
        <f t="shared" ca="1" si="8"/>
        <v>0</v>
      </c>
      <c r="B114" s="407"/>
      <c r="C114" s="482">
        <v>2822</v>
      </c>
      <c r="D114" s="407" t="s">
        <v>882</v>
      </c>
      <c r="E114" s="407">
        <f ca="1">SUM('eoy23'!E568:G568)</f>
        <v>0</v>
      </c>
      <c r="F114" s="407"/>
      <c r="G114" s="468"/>
      <c r="H114" s="407"/>
      <c r="I114" s="407"/>
      <c r="J114" s="407"/>
      <c r="K114" s="407"/>
      <c r="L114" s="407"/>
      <c r="M114" s="407"/>
      <c r="N114" s="407"/>
      <c r="O114" s="407"/>
      <c r="P114" s="407"/>
      <c r="Q114" s="407"/>
      <c r="R114" s="468"/>
      <c r="S114" s="407"/>
      <c r="T114" s="407"/>
      <c r="U114" s="407"/>
      <c r="V114" s="407"/>
      <c r="W114" s="1"/>
      <c r="X114" s="1"/>
      <c r="Y114" s="1"/>
      <c r="Z114" s="1"/>
      <c r="AA114" s="1"/>
      <c r="AB114" s="1"/>
      <c r="AC114" s="167"/>
      <c r="AD114" s="11"/>
      <c r="AE114" s="1"/>
      <c r="AF114" s="1"/>
      <c r="AG114" s="1"/>
      <c r="AH114" s="2"/>
    </row>
    <row r="115" spans="1:34" ht="15.75" hidden="1" customHeight="1">
      <c r="A115" s="407">
        <f t="shared" ca="1" si="8"/>
        <v>0</v>
      </c>
      <c r="B115" s="407"/>
      <c r="C115" s="482">
        <v>2823</v>
      </c>
      <c r="D115" s="407" t="s">
        <v>111</v>
      </c>
      <c r="E115" s="407">
        <f ca="1">SUM('eoy23'!E569:G569)</f>
        <v>40060</v>
      </c>
      <c r="F115" s="407"/>
      <c r="G115" s="468"/>
      <c r="H115" s="407"/>
      <c r="I115" s="407"/>
      <c r="J115" s="407"/>
      <c r="K115" s="407"/>
      <c r="L115" s="407"/>
      <c r="M115" s="407"/>
      <c r="N115" s="407"/>
      <c r="O115" s="407"/>
      <c r="P115" s="407"/>
      <c r="Q115" s="407"/>
      <c r="R115" s="468"/>
      <c r="S115" s="407"/>
      <c r="T115" s="407"/>
      <c r="U115" s="407"/>
      <c r="V115" s="407"/>
      <c r="W115" s="1"/>
      <c r="X115" s="1"/>
      <c r="Y115" s="1"/>
      <c r="Z115" s="1"/>
      <c r="AA115" s="1"/>
      <c r="AB115" s="1"/>
      <c r="AC115" s="167"/>
      <c r="AD115" s="11"/>
      <c r="AE115" s="1"/>
      <c r="AF115" s="1"/>
      <c r="AG115" s="1"/>
      <c r="AH115" s="2"/>
    </row>
    <row r="116" spans="1:34" ht="15.75" hidden="1" customHeight="1">
      <c r="A116" s="407">
        <f t="shared" ca="1" si="8"/>
        <v>0</v>
      </c>
      <c r="B116" s="407"/>
      <c r="C116" s="482">
        <v>2824</v>
      </c>
      <c r="D116" s="407" t="s">
        <v>112</v>
      </c>
      <c r="E116" s="407">
        <f ca="1">SUM('eoy23'!E570:G570)</f>
        <v>92242</v>
      </c>
      <c r="F116" s="407"/>
      <c r="G116" s="468"/>
      <c r="H116" s="407"/>
      <c r="I116" s="407"/>
      <c r="J116" s="407"/>
      <c r="K116" s="407"/>
      <c r="L116" s="407"/>
      <c r="M116" s="407"/>
      <c r="N116" s="407"/>
      <c r="O116" s="407"/>
      <c r="P116" s="407"/>
      <c r="Q116" s="407"/>
      <c r="R116" s="468"/>
      <c r="S116" s="407"/>
      <c r="T116" s="407"/>
      <c r="U116" s="407"/>
      <c r="V116" s="407"/>
      <c r="W116" s="1"/>
      <c r="X116" s="1"/>
      <c r="Y116" s="1"/>
      <c r="Z116" s="1"/>
      <c r="AA116" s="1"/>
      <c r="AB116" s="1"/>
      <c r="AC116" s="167"/>
      <c r="AD116" s="11"/>
      <c r="AE116" s="1"/>
      <c r="AF116" s="1"/>
      <c r="AG116" s="1"/>
      <c r="AH116" s="2"/>
    </row>
    <row r="117" spans="1:34" ht="15.75" hidden="1" customHeight="1">
      <c r="A117" s="407">
        <f t="shared" ca="1" si="8"/>
        <v>0</v>
      </c>
      <c r="B117" s="407"/>
      <c r="C117" s="482">
        <v>2825</v>
      </c>
      <c r="D117" s="407" t="s">
        <v>113</v>
      </c>
      <c r="E117" s="407">
        <f ca="1">SUM('eoy23'!E571:G571)</f>
        <v>120685</v>
      </c>
      <c r="F117" s="407"/>
      <c r="G117" s="407"/>
      <c r="H117" s="407"/>
      <c r="I117" s="407"/>
      <c r="J117" s="407"/>
      <c r="K117" s="407"/>
      <c r="L117" s="407"/>
      <c r="M117" s="407"/>
      <c r="N117" s="407"/>
      <c r="O117" s="407"/>
      <c r="P117" s="407"/>
      <c r="Q117" s="407"/>
      <c r="R117" s="468"/>
      <c r="S117" s="407"/>
      <c r="T117" s="407"/>
      <c r="U117" s="407"/>
      <c r="V117" s="407"/>
      <c r="W117" s="1"/>
      <c r="X117" s="1"/>
      <c r="Y117" s="1"/>
      <c r="Z117" s="1"/>
      <c r="AA117" s="1"/>
      <c r="AB117" s="1"/>
      <c r="AC117" s="167"/>
      <c r="AD117" s="11"/>
      <c r="AE117" s="1"/>
      <c r="AF117" s="1"/>
      <c r="AG117" s="1"/>
      <c r="AH117" s="2"/>
    </row>
    <row r="118" spans="1:34" ht="15.75" hidden="1" customHeight="1">
      <c r="A118" s="407">
        <f t="shared" ca="1" si="8"/>
        <v>0</v>
      </c>
      <c r="B118" s="407"/>
      <c r="C118" s="482">
        <v>2826</v>
      </c>
      <c r="D118" s="407" t="s">
        <v>241</v>
      </c>
      <c r="E118" s="407">
        <f ca="1">SUM('eoy23'!E572:G572)</f>
        <v>564</v>
      </c>
      <c r="F118" s="407"/>
      <c r="G118" s="407"/>
      <c r="H118" s="407"/>
      <c r="I118" s="407"/>
      <c r="J118" s="407"/>
      <c r="K118" s="407"/>
      <c r="L118" s="407"/>
      <c r="M118" s="407"/>
      <c r="N118" s="407"/>
      <c r="O118" s="407"/>
      <c r="P118" s="407"/>
      <c r="Q118" s="407"/>
      <c r="R118" s="468"/>
      <c r="S118" s="407"/>
      <c r="T118" s="407"/>
      <c r="U118" s="407"/>
      <c r="V118" s="407"/>
      <c r="W118" s="1"/>
      <c r="X118" s="1"/>
      <c r="Y118" s="1"/>
      <c r="Z118" s="1"/>
      <c r="AA118" s="1"/>
      <c r="AB118" s="1"/>
      <c r="AC118" s="167"/>
      <c r="AD118" s="11"/>
      <c r="AE118" s="1"/>
      <c r="AF118" s="1"/>
      <c r="AG118" s="1"/>
      <c r="AH118" s="2"/>
    </row>
    <row r="119" spans="1:34" ht="15.75" hidden="1" customHeight="1">
      <c r="A119" s="407">
        <f t="shared" ca="1" si="8"/>
        <v>0</v>
      </c>
      <c r="B119" s="407"/>
      <c r="C119" s="482">
        <v>2827</v>
      </c>
      <c r="D119" s="407" t="s">
        <v>115</v>
      </c>
      <c r="E119" s="407">
        <f ca="1">SUM('eoy23'!E573:G573)</f>
        <v>415</v>
      </c>
      <c r="F119" s="407"/>
      <c r="G119" s="407"/>
      <c r="H119" s="407"/>
      <c r="I119" s="407"/>
      <c r="J119" s="407"/>
      <c r="K119" s="407"/>
      <c r="L119" s="407"/>
      <c r="M119" s="407"/>
      <c r="N119" s="407"/>
      <c r="O119" s="407"/>
      <c r="P119" s="407"/>
      <c r="Q119" s="407"/>
      <c r="R119" s="468"/>
      <c r="S119" s="407"/>
      <c r="T119" s="407"/>
      <c r="U119" s="407"/>
      <c r="V119" s="407"/>
      <c r="W119" s="1"/>
      <c r="X119" s="1"/>
      <c r="Y119" s="1"/>
      <c r="Z119" s="1"/>
      <c r="AA119" s="1"/>
      <c r="AB119" s="1"/>
      <c r="AC119" s="167"/>
      <c r="AD119" s="11"/>
      <c r="AE119" s="1"/>
      <c r="AF119" s="1"/>
      <c r="AG119" s="1"/>
      <c r="AH119" s="2"/>
    </row>
    <row r="120" spans="1:34" ht="15.75" hidden="1" customHeight="1">
      <c r="A120" s="407">
        <f t="shared" ca="1" si="8"/>
        <v>0</v>
      </c>
      <c r="B120" s="407"/>
      <c r="C120" s="482">
        <v>2828</v>
      </c>
      <c r="D120" s="407" t="s">
        <v>883</v>
      </c>
      <c r="E120" s="407">
        <f ca="1">SUM('eoy23'!E574:G574)</f>
        <v>9367</v>
      </c>
      <c r="F120" s="407"/>
      <c r="G120" s="407"/>
      <c r="H120" s="407"/>
      <c r="I120" s="407"/>
      <c r="J120" s="407"/>
      <c r="K120" s="407"/>
      <c r="L120" s="407"/>
      <c r="M120" s="407"/>
      <c r="N120" s="407"/>
      <c r="O120" s="407"/>
      <c r="P120" s="407"/>
      <c r="Q120" s="407"/>
      <c r="R120" s="468"/>
      <c r="S120" s="407"/>
      <c r="T120" s="407"/>
      <c r="U120" s="407"/>
      <c r="V120" s="407"/>
      <c r="W120" s="1"/>
      <c r="X120" s="1"/>
      <c r="Y120" s="1"/>
      <c r="Z120" s="1"/>
      <c r="AA120" s="1"/>
      <c r="AB120" s="1"/>
      <c r="AC120" s="167"/>
      <c r="AD120" s="11"/>
      <c r="AE120" s="1"/>
      <c r="AF120" s="1"/>
      <c r="AG120" s="1"/>
      <c r="AH120" s="2"/>
    </row>
    <row r="121" spans="1:34" ht="15.75" hidden="1" customHeight="1">
      <c r="A121" s="407">
        <f t="shared" ca="1" si="8"/>
        <v>0</v>
      </c>
      <c r="B121" s="407"/>
      <c r="C121" s="482">
        <v>2829</v>
      </c>
      <c r="D121" s="407" t="s">
        <v>117</v>
      </c>
      <c r="E121" s="407">
        <f ca="1">SUM('eoy23'!E575:G575)</f>
        <v>68252</v>
      </c>
      <c r="F121" s="407"/>
      <c r="G121" s="407"/>
      <c r="H121" s="407"/>
      <c r="I121" s="407"/>
      <c r="J121" s="407"/>
      <c r="K121" s="407"/>
      <c r="L121" s="407"/>
      <c r="M121" s="407"/>
      <c r="N121" s="407"/>
      <c r="O121" s="407"/>
      <c r="P121" s="407"/>
      <c r="Q121" s="407"/>
      <c r="R121" s="468"/>
      <c r="S121" s="407"/>
      <c r="T121" s="407"/>
      <c r="U121" s="407"/>
      <c r="V121" s="407"/>
      <c r="W121" s="1"/>
      <c r="X121" s="1"/>
      <c r="Y121" s="1"/>
      <c r="Z121" s="1"/>
      <c r="AA121" s="1"/>
      <c r="AB121" s="1"/>
      <c r="AC121" s="167"/>
      <c r="AD121" s="11"/>
      <c r="AE121" s="1"/>
      <c r="AF121" s="1"/>
      <c r="AG121" s="1"/>
      <c r="AH121" s="2"/>
    </row>
    <row r="122" spans="1:34" ht="15.75" hidden="1" customHeight="1">
      <c r="A122" s="407">
        <f t="shared" ca="1" si="8"/>
        <v>0</v>
      </c>
      <c r="B122" s="407"/>
      <c r="C122" s="482">
        <v>2830</v>
      </c>
      <c r="D122" s="407" t="s">
        <v>118</v>
      </c>
      <c r="E122" s="407">
        <f ca="1">SUM('eoy23'!E576:G576)</f>
        <v>0</v>
      </c>
      <c r="F122" s="407"/>
      <c r="G122" s="407"/>
      <c r="H122" s="407"/>
      <c r="I122" s="407"/>
      <c r="J122" s="407"/>
      <c r="K122" s="407"/>
      <c r="L122" s="407"/>
      <c r="M122" s="407"/>
      <c r="N122" s="407"/>
      <c r="O122" s="407"/>
      <c r="P122" s="407"/>
      <c r="Q122" s="407"/>
      <c r="R122" s="468"/>
      <c r="S122" s="407"/>
      <c r="T122" s="407"/>
      <c r="U122" s="407"/>
      <c r="V122" s="407"/>
      <c r="W122" s="1"/>
      <c r="X122" s="1"/>
      <c r="Y122" s="1"/>
      <c r="Z122" s="1"/>
      <c r="AA122" s="1"/>
      <c r="AB122" s="1"/>
      <c r="AC122" s="167"/>
      <c r="AD122" s="11"/>
      <c r="AE122" s="1"/>
      <c r="AF122" s="1"/>
      <c r="AG122" s="1"/>
      <c r="AH122" s="2"/>
    </row>
    <row r="123" spans="1:34" ht="15.75" hidden="1" customHeight="1">
      <c r="A123" s="407">
        <f t="shared" ca="1" si="8"/>
        <v>0</v>
      </c>
      <c r="B123" s="407"/>
      <c r="C123" s="482">
        <v>2831</v>
      </c>
      <c r="D123" s="407" t="s">
        <v>119</v>
      </c>
      <c r="E123" s="407">
        <f ca="1">SUM('eoy23'!E577:G577)</f>
        <v>1753</v>
      </c>
      <c r="F123" s="407"/>
      <c r="G123" s="407"/>
      <c r="H123" s="407"/>
      <c r="I123" s="407"/>
      <c r="J123" s="407"/>
      <c r="K123" s="407"/>
      <c r="L123" s="407"/>
      <c r="M123" s="407"/>
      <c r="N123" s="407"/>
      <c r="O123" s="407"/>
      <c r="P123" s="407"/>
      <c r="Q123" s="407"/>
      <c r="R123" s="468"/>
      <c r="S123" s="407"/>
      <c r="T123" s="407"/>
      <c r="U123" s="407"/>
      <c r="V123" s="407"/>
      <c r="W123" s="1"/>
      <c r="X123" s="1"/>
      <c r="Y123" s="1"/>
      <c r="Z123" s="1"/>
      <c r="AA123" s="1"/>
      <c r="AB123" s="1"/>
      <c r="AC123" s="167"/>
      <c r="AD123" s="11"/>
      <c r="AE123" s="1"/>
      <c r="AF123" s="1"/>
      <c r="AG123" s="1"/>
      <c r="AH123" s="2"/>
    </row>
    <row r="124" spans="1:34" ht="15.75" hidden="1" customHeight="1">
      <c r="A124" s="407">
        <f t="shared" ca="1" si="8"/>
        <v>0</v>
      </c>
      <c r="B124" s="407"/>
      <c r="C124" s="482">
        <v>2832</v>
      </c>
      <c r="D124" s="407" t="s">
        <v>120</v>
      </c>
      <c r="E124" s="407">
        <f ca="1">SUM('eoy23'!E578:G578)</f>
        <v>61986</v>
      </c>
      <c r="F124" s="407"/>
      <c r="G124" s="407"/>
      <c r="H124" s="407"/>
      <c r="I124" s="407"/>
      <c r="J124" s="407"/>
      <c r="K124" s="407"/>
      <c r="L124" s="407"/>
      <c r="M124" s="407"/>
      <c r="N124" s="407"/>
      <c r="O124" s="407"/>
      <c r="P124" s="407"/>
      <c r="Q124" s="407"/>
      <c r="R124" s="468"/>
      <c r="S124" s="407"/>
      <c r="T124" s="407"/>
      <c r="U124" s="407"/>
      <c r="V124" s="407"/>
      <c r="W124" s="1"/>
      <c r="X124" s="1"/>
      <c r="Y124" s="1"/>
      <c r="Z124" s="1"/>
      <c r="AA124" s="1"/>
      <c r="AB124" s="1"/>
      <c r="AC124" s="167"/>
      <c r="AD124" s="11"/>
      <c r="AE124" s="1"/>
      <c r="AF124" s="1"/>
      <c r="AG124" s="1"/>
      <c r="AH124" s="2"/>
    </row>
    <row r="125" spans="1:34" ht="15.75" hidden="1" customHeight="1">
      <c r="A125" s="407">
        <f t="shared" ca="1" si="8"/>
        <v>0</v>
      </c>
      <c r="B125" s="407"/>
      <c r="C125" s="482">
        <v>2833</v>
      </c>
      <c r="D125" s="407" t="s">
        <v>121</v>
      </c>
      <c r="E125" s="407">
        <f ca="1">SUM('eoy23'!E579:G579)</f>
        <v>0</v>
      </c>
      <c r="F125" s="407"/>
      <c r="G125" s="407"/>
      <c r="H125" s="407"/>
      <c r="I125" s="407"/>
      <c r="J125" s="407"/>
      <c r="K125" s="407"/>
      <c r="L125" s="407"/>
      <c r="M125" s="407"/>
      <c r="N125" s="407"/>
      <c r="O125" s="407"/>
      <c r="P125" s="407"/>
      <c r="Q125" s="407"/>
      <c r="R125" s="468"/>
      <c r="S125" s="407"/>
      <c r="T125" s="407"/>
      <c r="U125" s="407"/>
      <c r="V125" s="407"/>
      <c r="W125" s="1"/>
      <c r="X125" s="1"/>
      <c r="Y125" s="1"/>
      <c r="Z125" s="1"/>
      <c r="AA125" s="1"/>
      <c r="AB125" s="1"/>
      <c r="AC125" s="167"/>
      <c r="AD125" s="11"/>
      <c r="AE125" s="1"/>
      <c r="AF125" s="1"/>
      <c r="AG125" s="1"/>
      <c r="AH125" s="2"/>
    </row>
    <row r="126" spans="1:34" ht="15.75" hidden="1" customHeight="1">
      <c r="A126" s="407">
        <f t="shared" ca="1" si="8"/>
        <v>0</v>
      </c>
      <c r="B126" s="407"/>
      <c r="C126" s="482">
        <v>2834</v>
      </c>
      <c r="D126" s="407" t="s">
        <v>122</v>
      </c>
      <c r="E126" s="407">
        <f ca="1">SUM('eoy23'!E580:G580)</f>
        <v>0</v>
      </c>
      <c r="F126" s="407"/>
      <c r="G126" s="407"/>
      <c r="H126" s="407"/>
      <c r="I126" s="407"/>
      <c r="J126" s="407"/>
      <c r="K126" s="407"/>
      <c r="L126" s="407"/>
      <c r="M126" s="407"/>
      <c r="N126" s="407"/>
      <c r="O126" s="407"/>
      <c r="P126" s="407"/>
      <c r="Q126" s="407"/>
      <c r="R126" s="468"/>
      <c r="S126" s="407"/>
      <c r="T126" s="407"/>
      <c r="U126" s="407"/>
      <c r="V126" s="407"/>
      <c r="W126" s="1"/>
      <c r="X126" s="1"/>
      <c r="Y126" s="1"/>
      <c r="Z126" s="1"/>
      <c r="AA126" s="1"/>
      <c r="AB126" s="1"/>
      <c r="AC126" s="167"/>
      <c r="AD126" s="11"/>
      <c r="AE126" s="1"/>
      <c r="AF126" s="1"/>
      <c r="AG126" s="1"/>
      <c r="AH126" s="2"/>
    </row>
    <row r="127" spans="1:34" ht="15.75" hidden="1" customHeight="1">
      <c r="A127" s="407">
        <f t="shared" ca="1" si="8"/>
        <v>0</v>
      </c>
      <c r="B127" s="407"/>
      <c r="C127" s="482">
        <v>2835</v>
      </c>
      <c r="D127" s="407" t="s">
        <v>123</v>
      </c>
      <c r="E127" s="407">
        <f ca="1">SUM('eoy23'!E581:G581)</f>
        <v>0</v>
      </c>
      <c r="F127" s="407"/>
      <c r="G127" s="407"/>
      <c r="H127" s="407"/>
      <c r="I127" s="407"/>
      <c r="J127" s="407"/>
      <c r="K127" s="407"/>
      <c r="L127" s="407"/>
      <c r="M127" s="407"/>
      <c r="N127" s="407"/>
      <c r="O127" s="407"/>
      <c r="P127" s="407"/>
      <c r="Q127" s="407"/>
      <c r="R127" s="468"/>
      <c r="S127" s="407"/>
      <c r="T127" s="407"/>
      <c r="U127" s="407"/>
      <c r="V127" s="407"/>
      <c r="W127" s="1"/>
      <c r="X127" s="1"/>
      <c r="Y127" s="1"/>
      <c r="Z127" s="1"/>
      <c r="AA127" s="1"/>
      <c r="AB127" s="1"/>
      <c r="AC127" s="167"/>
      <c r="AD127" s="11"/>
      <c r="AE127" s="1"/>
      <c r="AF127" s="1"/>
      <c r="AG127" s="1"/>
      <c r="AH127" s="2"/>
    </row>
    <row r="128" spans="1:34" ht="15.75" hidden="1" customHeight="1">
      <c r="A128" s="407">
        <f t="shared" ca="1" si="8"/>
        <v>0</v>
      </c>
      <c r="B128" s="407"/>
      <c r="C128" s="482">
        <v>2836</v>
      </c>
      <c r="D128" s="407" t="s">
        <v>242</v>
      </c>
      <c r="E128" s="407">
        <f ca="1">SUM('eoy23'!E582:G582)</f>
        <v>343521</v>
      </c>
      <c r="F128" s="407"/>
      <c r="G128" s="407"/>
      <c r="H128" s="407"/>
      <c r="I128" s="407"/>
      <c r="J128" s="407"/>
      <c r="K128" s="468"/>
      <c r="L128" s="499"/>
      <c r="M128" s="407"/>
      <c r="N128" s="407"/>
      <c r="O128" s="407"/>
      <c r="P128" s="407"/>
      <c r="Q128" s="407"/>
      <c r="R128" s="468"/>
      <c r="S128" s="407"/>
      <c r="T128" s="407"/>
      <c r="U128" s="407"/>
      <c r="V128" s="407"/>
      <c r="W128" s="1"/>
      <c r="X128" s="1"/>
      <c r="Y128" s="1"/>
      <c r="Z128" s="1"/>
      <c r="AA128" s="1"/>
      <c r="AB128" s="1"/>
      <c r="AC128" s="167"/>
      <c r="AD128" s="11"/>
      <c r="AE128" s="1"/>
      <c r="AF128" s="1"/>
      <c r="AG128" s="1"/>
      <c r="AH128" s="2"/>
    </row>
    <row r="129" spans="1:34" ht="15.75" hidden="1" customHeight="1">
      <c r="A129" s="407">
        <f t="shared" ca="1" si="8"/>
        <v>0</v>
      </c>
      <c r="B129" s="407"/>
      <c r="C129" s="482">
        <v>2900</v>
      </c>
      <c r="D129" s="407" t="s">
        <v>125</v>
      </c>
      <c r="E129" s="407">
        <f ca="1">SUM('eoy23'!E583:G583)</f>
        <v>0</v>
      </c>
      <c r="F129" s="407"/>
      <c r="G129" s="407"/>
      <c r="H129" s="407"/>
      <c r="I129" s="407"/>
      <c r="J129" s="407"/>
      <c r="K129" s="468"/>
      <c r="L129" s="499"/>
      <c r="M129" s="407"/>
      <c r="N129" s="407"/>
      <c r="O129" s="407"/>
      <c r="P129" s="407"/>
      <c r="Q129" s="407"/>
      <c r="R129" s="468"/>
      <c r="S129" s="407"/>
      <c r="T129" s="407"/>
      <c r="U129" s="407"/>
      <c r="V129" s="407"/>
      <c r="W129" s="1"/>
      <c r="X129" s="1"/>
      <c r="Y129" s="1"/>
      <c r="Z129" s="1"/>
      <c r="AA129" s="1"/>
      <c r="AB129" s="1"/>
      <c r="AC129" s="167"/>
      <c r="AD129" s="11"/>
      <c r="AE129" s="1"/>
      <c r="AF129" s="1"/>
      <c r="AG129" s="1"/>
      <c r="AH129" s="2"/>
    </row>
    <row r="130" spans="1:34" ht="15.75" hidden="1" customHeight="1">
      <c r="A130" s="407">
        <f t="shared" ca="1" si="8"/>
        <v>0</v>
      </c>
      <c r="B130" s="407"/>
      <c r="C130" s="482">
        <v>2901</v>
      </c>
      <c r="D130" s="407" t="s">
        <v>126</v>
      </c>
      <c r="E130" s="407">
        <f ca="1">SUM('eoy23'!E584:G584)</f>
        <v>113330</v>
      </c>
      <c r="F130" s="407"/>
      <c r="G130" s="407"/>
      <c r="H130" s="407"/>
      <c r="I130" s="407"/>
      <c r="J130" s="407"/>
      <c r="K130" s="468"/>
      <c r="L130" s="499"/>
      <c r="M130" s="407"/>
      <c r="N130" s="407"/>
      <c r="O130" s="407"/>
      <c r="P130" s="407"/>
      <c r="Q130" s="407"/>
      <c r="R130" s="468"/>
      <c r="S130" s="407"/>
      <c r="T130" s="407"/>
      <c r="U130" s="407"/>
      <c r="V130" s="407"/>
      <c r="W130" s="1"/>
      <c r="X130" s="1"/>
      <c r="Y130" s="1"/>
      <c r="Z130" s="1"/>
      <c r="AA130" s="1"/>
      <c r="AB130" s="1"/>
      <c r="AC130" s="167"/>
      <c r="AD130" s="11"/>
      <c r="AE130" s="1"/>
      <c r="AF130" s="1"/>
      <c r="AG130" s="1"/>
      <c r="AH130" s="2"/>
    </row>
    <row r="131" spans="1:34" ht="15.75" hidden="1" customHeight="1">
      <c r="A131" s="407">
        <f t="shared" ca="1" si="8"/>
        <v>0</v>
      </c>
      <c r="B131" s="407"/>
      <c r="C131" s="482">
        <v>2910</v>
      </c>
      <c r="D131" s="407" t="s">
        <v>127</v>
      </c>
      <c r="E131" s="407">
        <f>SUM('eoy23'!E587:G587)</f>
        <v>0</v>
      </c>
      <c r="F131" s="407"/>
      <c r="G131" s="407"/>
      <c r="H131" s="407"/>
      <c r="I131" s="407"/>
      <c r="J131" s="407"/>
      <c r="K131" s="468"/>
      <c r="L131" s="499"/>
      <c r="M131" s="407"/>
      <c r="N131" s="407"/>
      <c r="O131" s="407"/>
      <c r="P131" s="407"/>
      <c r="Q131" s="407"/>
      <c r="R131" s="468"/>
      <c r="S131" s="407"/>
      <c r="T131" s="407"/>
      <c r="U131" s="407"/>
      <c r="V131" s="407"/>
      <c r="W131" s="1" t="s">
        <v>884</v>
      </c>
      <c r="X131" s="1"/>
      <c r="Y131" s="1"/>
      <c r="Z131" s="1"/>
      <c r="AA131" s="1"/>
      <c r="AB131" s="1"/>
      <c r="AC131" s="167"/>
      <c r="AD131" s="11"/>
      <c r="AE131" s="1"/>
      <c r="AF131" s="1"/>
      <c r="AG131" s="1"/>
      <c r="AH131" s="2"/>
    </row>
    <row r="132" spans="1:34" ht="15.75" hidden="1" customHeight="1">
      <c r="A132" s="407">
        <f t="shared" ca="1" si="8"/>
        <v>0</v>
      </c>
      <c r="B132" s="407"/>
      <c r="C132" s="482">
        <v>2920</v>
      </c>
      <c r="D132" s="407" t="s">
        <v>128</v>
      </c>
      <c r="E132" s="407">
        <f>SUM('eoy23'!E588:G588)</f>
        <v>0</v>
      </c>
      <c r="F132" s="407"/>
      <c r="G132" s="407"/>
      <c r="H132" s="407"/>
      <c r="I132" s="407"/>
      <c r="J132" s="407"/>
      <c r="K132" s="468"/>
      <c r="L132" s="499"/>
      <c r="M132" s="407"/>
      <c r="N132" s="407"/>
      <c r="O132" s="407"/>
      <c r="P132" s="407"/>
      <c r="Q132" s="407"/>
      <c r="R132" s="468"/>
      <c r="S132" s="407"/>
      <c r="T132" s="407"/>
      <c r="U132" s="407"/>
      <c r="V132" s="407"/>
      <c r="W132" s="1"/>
      <c r="X132" s="1"/>
      <c r="Y132" s="1"/>
      <c r="Z132" s="1"/>
      <c r="AA132" s="1"/>
      <c r="AB132" s="1"/>
      <c r="AC132" s="167"/>
      <c r="AD132" s="11"/>
      <c r="AE132" s="1"/>
      <c r="AF132" s="1"/>
      <c r="AG132" s="1"/>
      <c r="AH132" s="2"/>
    </row>
    <row r="133" spans="1:34" ht="15.75" hidden="1" customHeight="1">
      <c r="A133" s="407">
        <f t="shared" ca="1" si="8"/>
        <v>0</v>
      </c>
      <c r="B133" s="407"/>
      <c r="C133" s="482">
        <v>2930</v>
      </c>
      <c r="D133" s="407" t="s">
        <v>129</v>
      </c>
      <c r="E133" s="407">
        <f>SUM('eoy23'!E589:G589)</f>
        <v>0</v>
      </c>
      <c r="F133" s="407"/>
      <c r="G133" s="407"/>
      <c r="H133" s="407"/>
      <c r="I133" s="407"/>
      <c r="J133" s="407"/>
      <c r="K133" s="468"/>
      <c r="L133" s="499"/>
      <c r="M133" s="407"/>
      <c r="N133" s="407"/>
      <c r="O133" s="407"/>
      <c r="P133" s="407"/>
      <c r="Q133" s="407"/>
      <c r="R133" s="468"/>
      <c r="S133" s="407"/>
      <c r="T133" s="407"/>
      <c r="U133" s="407"/>
      <c r="V133" s="407"/>
      <c r="W133" s="1"/>
      <c r="X133" s="1"/>
      <c r="Y133" s="1"/>
      <c r="Z133" s="1"/>
      <c r="AA133" s="1"/>
      <c r="AB133" s="1"/>
      <c r="AC133" s="167"/>
      <c r="AD133" s="11"/>
      <c r="AE133" s="1"/>
      <c r="AF133" s="1"/>
      <c r="AG133" s="1"/>
      <c r="AH133" s="2"/>
    </row>
    <row r="134" spans="1:34" ht="15.75" hidden="1" customHeight="1">
      <c r="A134" s="407">
        <f t="shared" ca="1" si="8"/>
        <v>0</v>
      </c>
      <c r="B134" s="407"/>
      <c r="C134" s="482">
        <v>2940</v>
      </c>
      <c r="D134" s="407" t="s">
        <v>130</v>
      </c>
      <c r="E134" s="407">
        <f>SUM('eoy23'!E590:G590)</f>
        <v>0</v>
      </c>
      <c r="F134" s="407"/>
      <c r="G134" s="407"/>
      <c r="H134" s="407"/>
      <c r="I134" s="407"/>
      <c r="J134" s="407"/>
      <c r="K134" s="468"/>
      <c r="L134" s="499"/>
      <c r="M134" s="407"/>
      <c r="N134" s="407"/>
      <c r="O134" s="407"/>
      <c r="P134" s="407"/>
      <c r="Q134" s="407"/>
      <c r="R134" s="468"/>
      <c r="S134" s="407"/>
      <c r="T134" s="407"/>
      <c r="U134" s="407"/>
      <c r="V134" s="407"/>
      <c r="W134" s="1"/>
      <c r="X134" s="1"/>
      <c r="Y134" s="1"/>
      <c r="Z134" s="1"/>
      <c r="AA134" s="1"/>
      <c r="AB134" s="1"/>
      <c r="AC134" s="167"/>
      <c r="AD134" s="11"/>
      <c r="AE134" s="1"/>
      <c r="AF134" s="1"/>
      <c r="AG134" s="1"/>
      <c r="AH134" s="2"/>
    </row>
    <row r="135" spans="1:34" ht="15.75" hidden="1" customHeight="1">
      <c r="A135" s="407">
        <f t="shared" ca="1" si="8"/>
        <v>0</v>
      </c>
      <c r="B135" s="407"/>
      <c r="C135" s="482">
        <v>2950</v>
      </c>
      <c r="D135" s="407" t="s">
        <v>132</v>
      </c>
      <c r="E135" s="407">
        <f>SUM('eoy23'!E591:G591)</f>
        <v>0</v>
      </c>
      <c r="F135" s="407"/>
      <c r="G135" s="407"/>
      <c r="H135" s="407"/>
      <c r="I135" s="407"/>
      <c r="J135" s="407"/>
      <c r="K135" s="468"/>
      <c r="L135" s="499"/>
      <c r="M135" s="407"/>
      <c r="N135" s="407"/>
      <c r="O135" s="407"/>
      <c r="P135" s="407"/>
      <c r="Q135" s="407"/>
      <c r="R135" s="468"/>
      <c r="S135" s="407"/>
      <c r="T135" s="407"/>
      <c r="U135" s="407"/>
      <c r="V135" s="407"/>
      <c r="W135" s="1"/>
      <c r="X135" s="1"/>
      <c r="Y135" s="1"/>
      <c r="Z135" s="1"/>
      <c r="AA135" s="1"/>
      <c r="AB135" s="1"/>
      <c r="AC135" s="167"/>
      <c r="AD135" s="11"/>
      <c r="AE135" s="1"/>
      <c r="AF135" s="1"/>
      <c r="AG135" s="1"/>
      <c r="AH135" s="2"/>
    </row>
    <row r="136" spans="1:34" ht="15.75" hidden="1" customHeight="1">
      <c r="A136" s="407">
        <f t="shared" ca="1" si="8"/>
        <v>0</v>
      </c>
      <c r="B136" s="407"/>
      <c r="C136" s="482">
        <v>2960</v>
      </c>
      <c r="D136" s="407" t="s">
        <v>244</v>
      </c>
      <c r="E136" s="407">
        <f>SUM('eoy23'!E592:G592)</f>
        <v>0</v>
      </c>
      <c r="F136" s="407"/>
      <c r="G136" s="407"/>
      <c r="H136" s="407"/>
      <c r="I136" s="407"/>
      <c r="J136" s="407"/>
      <c r="K136" s="468"/>
      <c r="L136" s="499"/>
      <c r="M136" s="407"/>
      <c r="N136" s="407"/>
      <c r="O136" s="407"/>
      <c r="P136" s="407"/>
      <c r="Q136" s="407"/>
      <c r="R136" s="468"/>
      <c r="S136" s="407"/>
      <c r="T136" s="407"/>
      <c r="U136" s="407"/>
      <c r="V136" s="407"/>
      <c r="W136" s="1"/>
      <c r="X136" s="1"/>
      <c r="Y136" s="1"/>
      <c r="Z136" s="1"/>
      <c r="AA136" s="1"/>
      <c r="AB136" s="1"/>
      <c r="AC136" s="167"/>
      <c r="AD136" s="11"/>
      <c r="AE136" s="1"/>
      <c r="AF136" s="1"/>
      <c r="AG136" s="1"/>
      <c r="AH136" s="2"/>
    </row>
    <row r="137" spans="1:34" ht="15.75" hidden="1" customHeight="1">
      <c r="A137" s="407">
        <f t="shared" ca="1" si="8"/>
        <v>0</v>
      </c>
      <c r="B137" s="407"/>
      <c r="C137" s="482">
        <v>2965</v>
      </c>
      <c r="D137" s="407" t="s">
        <v>245</v>
      </c>
      <c r="E137" s="407">
        <f>SUM('eoy23'!E593:G593)</f>
        <v>0</v>
      </c>
      <c r="F137" s="407"/>
      <c r="G137" s="407"/>
      <c r="H137" s="407"/>
      <c r="I137" s="407"/>
      <c r="J137" s="407"/>
      <c r="K137" s="468"/>
      <c r="L137" s="499"/>
      <c r="M137" s="407"/>
      <c r="N137" s="407"/>
      <c r="O137" s="407"/>
      <c r="P137" s="407"/>
      <c r="Q137" s="407"/>
      <c r="R137" s="468"/>
      <c r="S137" s="407"/>
      <c r="T137" s="407"/>
      <c r="U137" s="407"/>
      <c r="V137" s="407"/>
      <c r="W137" s="1"/>
      <c r="X137" s="1"/>
      <c r="Y137" s="1"/>
      <c r="Z137" s="1"/>
      <c r="AA137" s="1"/>
      <c r="AB137" s="1"/>
      <c r="AC137" s="167"/>
      <c r="AD137" s="11"/>
      <c r="AE137" s="1"/>
      <c r="AF137" s="1"/>
      <c r="AG137" s="1"/>
      <c r="AH137" s="2"/>
    </row>
    <row r="138" spans="1:34" ht="15.75" hidden="1" customHeight="1">
      <c r="A138" s="407">
        <f t="shared" ca="1" si="8"/>
        <v>0</v>
      </c>
      <c r="B138" s="407"/>
      <c r="C138" s="482">
        <v>2971</v>
      </c>
      <c r="D138" s="407" t="s">
        <v>135</v>
      </c>
      <c r="E138" s="407">
        <f>SUM('eoy23'!E594:G594)</f>
        <v>0</v>
      </c>
      <c r="F138" s="407"/>
      <c r="G138" s="407"/>
      <c r="H138" s="407"/>
      <c r="I138" s="407"/>
      <c r="J138" s="407"/>
      <c r="K138" s="468"/>
      <c r="L138" s="499"/>
      <c r="M138" s="407"/>
      <c r="N138" s="407"/>
      <c r="O138" s="407"/>
      <c r="P138" s="407"/>
      <c r="Q138" s="407"/>
      <c r="R138" s="468"/>
      <c r="S138" s="407"/>
      <c r="T138" s="407"/>
      <c r="U138" s="407"/>
      <c r="V138" s="407"/>
      <c r="W138" s="1"/>
      <c r="X138" s="1"/>
      <c r="Y138" s="1"/>
      <c r="Z138" s="1"/>
      <c r="AA138" s="1"/>
      <c r="AB138" s="1"/>
      <c r="AC138" s="167"/>
      <c r="AD138" s="11"/>
      <c r="AE138" s="1"/>
      <c r="AF138" s="1"/>
      <c r="AG138" s="1"/>
      <c r="AH138" s="2"/>
    </row>
    <row r="139" spans="1:34" ht="15.75" hidden="1" customHeight="1">
      <c r="A139" s="407">
        <f t="shared" ca="1" si="8"/>
        <v>0</v>
      </c>
      <c r="B139" s="407"/>
      <c r="C139" s="482">
        <v>2972</v>
      </c>
      <c r="D139" s="407" t="s">
        <v>136</v>
      </c>
      <c r="E139" s="407">
        <f>SUM('eoy23'!E595:G595)</f>
        <v>0</v>
      </c>
      <c r="F139" s="407"/>
      <c r="G139" s="407"/>
      <c r="H139" s="407"/>
      <c r="I139" s="407"/>
      <c r="J139" s="407"/>
      <c r="K139" s="468"/>
      <c r="L139" s="499"/>
      <c r="M139" s="407"/>
      <c r="N139" s="407"/>
      <c r="O139" s="407"/>
      <c r="P139" s="407"/>
      <c r="Q139" s="407"/>
      <c r="R139" s="468"/>
      <c r="S139" s="407"/>
      <c r="T139" s="407"/>
      <c r="U139" s="407"/>
      <c r="V139" s="407"/>
      <c r="W139" s="1"/>
      <c r="X139" s="1"/>
      <c r="Y139" s="1"/>
      <c r="Z139" s="1"/>
      <c r="AA139" s="1"/>
      <c r="AB139" s="1"/>
      <c r="AC139" s="167"/>
      <c r="AD139" s="11"/>
      <c r="AE139" s="1"/>
      <c r="AF139" s="1"/>
      <c r="AG139" s="1"/>
      <c r="AH139" s="2"/>
    </row>
    <row r="140" spans="1:34" ht="15.75" hidden="1" customHeight="1">
      <c r="A140" s="407">
        <f t="shared" ca="1" si="8"/>
        <v>0</v>
      </c>
      <c r="B140" s="407"/>
      <c r="C140" s="482">
        <v>2973</v>
      </c>
      <c r="D140" s="407" t="s">
        <v>137</v>
      </c>
      <c r="E140" s="407">
        <f>SUM('eoy23'!E596:G596)</f>
        <v>0</v>
      </c>
      <c r="F140" s="407"/>
      <c r="G140" s="407"/>
      <c r="H140" s="407"/>
      <c r="I140" s="407"/>
      <c r="J140" s="407"/>
      <c r="K140" s="468"/>
      <c r="L140" s="499"/>
      <c r="M140" s="407"/>
      <c r="N140" s="407"/>
      <c r="O140" s="407"/>
      <c r="P140" s="407"/>
      <c r="Q140" s="407"/>
      <c r="R140" s="468"/>
      <c r="S140" s="407"/>
      <c r="T140" s="407"/>
      <c r="U140" s="407"/>
      <c r="V140" s="407"/>
      <c r="W140" s="1"/>
      <c r="X140" s="1"/>
      <c r="Y140" s="1"/>
      <c r="Z140" s="1"/>
      <c r="AA140" s="1"/>
      <c r="AB140" s="1"/>
      <c r="AC140" s="167"/>
      <c r="AD140" s="11"/>
      <c r="AE140" s="1"/>
      <c r="AF140" s="1"/>
      <c r="AG140" s="1"/>
      <c r="AH140" s="2"/>
    </row>
    <row r="141" spans="1:34" ht="15.75" hidden="1" customHeight="1">
      <c r="A141" s="407">
        <f t="shared" ca="1" si="8"/>
        <v>0</v>
      </c>
      <c r="B141" s="407"/>
      <c r="C141" s="482">
        <v>2974</v>
      </c>
      <c r="D141" s="407" t="s">
        <v>138</v>
      </c>
      <c r="E141" s="407">
        <f>SUM('eoy23'!E597:G597)</f>
        <v>0</v>
      </c>
      <c r="F141" s="407"/>
      <c r="G141" s="407"/>
      <c r="H141" s="407"/>
      <c r="I141" s="407"/>
      <c r="J141" s="407"/>
      <c r="K141" s="468"/>
      <c r="L141" s="499"/>
      <c r="M141" s="407"/>
      <c r="N141" s="407"/>
      <c r="O141" s="407"/>
      <c r="P141" s="407"/>
      <c r="Q141" s="407"/>
      <c r="R141" s="468"/>
      <c r="S141" s="407"/>
      <c r="T141" s="407"/>
      <c r="U141" s="407"/>
      <c r="V141" s="407"/>
      <c r="W141" s="1"/>
      <c r="X141" s="1"/>
      <c r="Y141" s="1"/>
      <c r="Z141" s="1"/>
      <c r="AA141" s="1"/>
      <c r="AB141" s="1"/>
      <c r="AC141" s="167"/>
      <c r="AD141" s="11"/>
      <c r="AE141" s="1"/>
      <c r="AF141" s="1"/>
      <c r="AG141" s="1"/>
      <c r="AH141" s="2"/>
    </row>
    <row r="142" spans="1:34" ht="15.75" hidden="1" customHeight="1">
      <c r="A142" s="407">
        <f t="shared" ca="1" si="8"/>
        <v>0</v>
      </c>
      <c r="B142" s="407"/>
      <c r="C142" s="482">
        <v>2975</v>
      </c>
      <c r="D142" s="407" t="s">
        <v>139</v>
      </c>
      <c r="E142" s="407">
        <f>SUM('eoy23'!E598:G598)</f>
        <v>0</v>
      </c>
      <c r="F142" s="407"/>
      <c r="G142" s="407"/>
      <c r="H142" s="407"/>
      <c r="I142" s="407"/>
      <c r="J142" s="407"/>
      <c r="K142" s="468"/>
      <c r="L142" s="499"/>
      <c r="M142" s="407"/>
      <c r="N142" s="407"/>
      <c r="O142" s="407"/>
      <c r="P142" s="407"/>
      <c r="Q142" s="407"/>
      <c r="R142" s="468"/>
      <c r="S142" s="407"/>
      <c r="T142" s="407"/>
      <c r="U142" s="407"/>
      <c r="V142" s="407"/>
      <c r="W142" s="1"/>
      <c r="X142" s="1"/>
      <c r="Y142" s="1"/>
      <c r="Z142" s="1"/>
      <c r="AA142" s="1"/>
      <c r="AB142" s="1"/>
      <c r="AC142" s="167"/>
      <c r="AD142" s="11"/>
      <c r="AE142" s="1"/>
      <c r="AF142" s="1"/>
      <c r="AG142" s="1"/>
      <c r="AH142" s="2"/>
    </row>
    <row r="143" spans="1:34" ht="15.75" hidden="1" customHeight="1">
      <c r="A143" s="407">
        <f t="shared" ca="1" si="8"/>
        <v>0</v>
      </c>
      <c r="B143" s="407"/>
      <c r="C143" s="482">
        <v>2976</v>
      </c>
      <c r="D143" s="407" t="s">
        <v>140</v>
      </c>
      <c r="E143" s="407">
        <f>SUM('eoy23'!E599:G599)</f>
        <v>0</v>
      </c>
      <c r="F143" s="407"/>
      <c r="G143" s="407"/>
      <c r="H143" s="407"/>
      <c r="I143" s="407"/>
      <c r="J143" s="407"/>
      <c r="K143" s="468"/>
      <c r="L143" s="499"/>
      <c r="M143" s="407"/>
      <c r="N143" s="407"/>
      <c r="O143" s="407"/>
      <c r="P143" s="407"/>
      <c r="Q143" s="407"/>
      <c r="R143" s="468"/>
      <c r="S143" s="407"/>
      <c r="T143" s="407"/>
      <c r="U143" s="407"/>
      <c r="V143" s="407"/>
      <c r="W143" s="1"/>
      <c r="X143" s="1"/>
      <c r="Y143" s="1"/>
      <c r="Z143" s="1"/>
      <c r="AA143" s="1"/>
      <c r="AB143" s="1"/>
      <c r="AC143" s="167"/>
      <c r="AD143" s="11"/>
      <c r="AE143" s="1"/>
      <c r="AF143" s="1"/>
      <c r="AG143" s="1"/>
      <c r="AH143" s="2"/>
    </row>
    <row r="144" spans="1:34" ht="15.75" hidden="1" customHeight="1">
      <c r="A144" s="407">
        <f t="shared" ca="1" si="8"/>
        <v>0</v>
      </c>
      <c r="B144" s="407"/>
      <c r="C144" s="482">
        <v>2977</v>
      </c>
      <c r="D144" s="407" t="s">
        <v>141</v>
      </c>
      <c r="E144" s="407">
        <f>SUM('eoy23'!E600:G600)</f>
        <v>0</v>
      </c>
      <c r="F144" s="407"/>
      <c r="G144" s="407"/>
      <c r="H144" s="407"/>
      <c r="I144" s="407"/>
      <c r="J144" s="407"/>
      <c r="K144" s="468"/>
      <c r="L144" s="499"/>
      <c r="M144" s="407"/>
      <c r="N144" s="407"/>
      <c r="O144" s="407"/>
      <c r="P144" s="407"/>
      <c r="Q144" s="407"/>
      <c r="R144" s="468"/>
      <c r="S144" s="407"/>
      <c r="T144" s="407"/>
      <c r="U144" s="407"/>
      <c r="V144" s="407"/>
      <c r="W144" s="1"/>
      <c r="X144" s="1"/>
      <c r="Y144" s="1"/>
      <c r="Z144" s="1"/>
      <c r="AA144" s="1"/>
      <c r="AB144" s="1"/>
      <c r="AC144" s="167"/>
      <c r="AD144" s="11"/>
      <c r="AE144" s="1"/>
      <c r="AF144" s="1"/>
      <c r="AG144" s="1"/>
      <c r="AH144" s="2"/>
    </row>
    <row r="145" spans="1:34" ht="15.75" hidden="1" customHeight="1">
      <c r="A145" s="407">
        <f t="shared" ca="1" si="8"/>
        <v>0</v>
      </c>
      <c r="B145" s="407"/>
      <c r="C145" s="482">
        <v>2980</v>
      </c>
      <c r="D145" s="407" t="s">
        <v>246</v>
      </c>
      <c r="E145" s="407">
        <f>SUM('eoy23'!E601:G601)</f>
        <v>0</v>
      </c>
      <c r="F145" s="407"/>
      <c r="G145" s="407"/>
      <c r="H145" s="407"/>
      <c r="I145" s="407"/>
      <c r="J145" s="407"/>
      <c r="K145" s="468"/>
      <c r="L145" s="499"/>
      <c r="M145" s="407"/>
      <c r="N145" s="407"/>
      <c r="O145" s="407"/>
      <c r="P145" s="407"/>
      <c r="Q145" s="407"/>
      <c r="R145" s="468"/>
      <c r="S145" s="407"/>
      <c r="T145" s="407"/>
      <c r="U145" s="407"/>
      <c r="V145" s="407"/>
      <c r="W145" s="1"/>
      <c r="X145" s="1"/>
      <c r="Y145" s="1"/>
      <c r="Z145" s="1"/>
      <c r="AA145" s="1"/>
      <c r="AB145" s="1"/>
      <c r="AC145" s="167"/>
      <c r="AD145" s="11"/>
      <c r="AE145" s="1"/>
      <c r="AF145" s="1"/>
      <c r="AG145" s="1"/>
      <c r="AH145" s="2"/>
    </row>
    <row r="146" spans="1:34" ht="15.75" hidden="1" customHeight="1">
      <c r="A146" s="407">
        <f t="shared" ca="1" si="8"/>
        <v>0</v>
      </c>
      <c r="B146" s="407"/>
      <c r="C146" s="482">
        <v>2982</v>
      </c>
      <c r="D146" s="407" t="s">
        <v>143</v>
      </c>
      <c r="E146" s="407">
        <f>SUM('eoy23'!E602:G602)</f>
        <v>0</v>
      </c>
      <c r="F146" s="407"/>
      <c r="G146" s="407"/>
      <c r="H146" s="407"/>
      <c r="I146" s="407"/>
      <c r="J146" s="407"/>
      <c r="K146" s="468"/>
      <c r="L146" s="499"/>
      <c r="M146" s="407"/>
      <c r="N146" s="407"/>
      <c r="O146" s="407"/>
      <c r="P146" s="407"/>
      <c r="Q146" s="407"/>
      <c r="R146" s="468"/>
      <c r="S146" s="407"/>
      <c r="T146" s="407"/>
      <c r="U146" s="407"/>
      <c r="V146" s="407"/>
      <c r="W146" s="1"/>
      <c r="X146" s="1"/>
      <c r="Y146" s="1"/>
      <c r="Z146" s="1"/>
      <c r="AA146" s="1"/>
      <c r="AB146" s="1"/>
      <c r="AC146" s="167"/>
      <c r="AD146" s="11"/>
      <c r="AE146" s="1"/>
      <c r="AF146" s="1"/>
      <c r="AG146" s="1"/>
      <c r="AH146" s="2"/>
    </row>
    <row r="147" spans="1:34" ht="15.75" hidden="1" customHeight="1">
      <c r="A147" s="407">
        <f t="shared" ca="1" si="8"/>
        <v>0</v>
      </c>
      <c r="B147" s="407"/>
      <c r="C147" s="482">
        <v>2984</v>
      </c>
      <c r="D147" s="407" t="s">
        <v>144</v>
      </c>
      <c r="E147" s="407">
        <f>SUM('eoy23'!E603:G603)</f>
        <v>0</v>
      </c>
      <c r="F147" s="407"/>
      <c r="G147" s="407"/>
      <c r="H147" s="407"/>
      <c r="I147" s="407"/>
      <c r="J147" s="407"/>
      <c r="K147" s="468"/>
      <c r="L147" s="499"/>
      <c r="M147" s="407"/>
      <c r="N147" s="407"/>
      <c r="O147" s="407"/>
      <c r="P147" s="407"/>
      <c r="Q147" s="407"/>
      <c r="R147" s="468"/>
      <c r="S147" s="407"/>
      <c r="T147" s="407"/>
      <c r="U147" s="407"/>
      <c r="V147" s="407"/>
      <c r="W147" s="1"/>
      <c r="X147" s="1"/>
      <c r="Y147" s="1"/>
      <c r="Z147" s="1"/>
      <c r="AA147" s="1"/>
      <c r="AB147" s="1"/>
      <c r="AC147" s="167"/>
      <c r="AD147" s="11"/>
      <c r="AE147" s="1"/>
      <c r="AF147" s="1"/>
      <c r="AG147" s="1"/>
      <c r="AH147" s="2"/>
    </row>
    <row r="148" spans="1:34" ht="15.75" hidden="1" customHeight="1">
      <c r="A148" s="407">
        <f t="shared" ca="1" si="8"/>
        <v>0</v>
      </c>
      <c r="B148" s="407"/>
      <c r="C148" s="482">
        <v>2991</v>
      </c>
      <c r="D148" s="407" t="s">
        <v>145</v>
      </c>
      <c r="E148" s="407">
        <f>SUM('eoy23'!E604:G604)</f>
        <v>42628</v>
      </c>
      <c r="F148" s="407"/>
      <c r="G148" s="407"/>
      <c r="H148" s="407"/>
      <c r="I148" s="407"/>
      <c r="J148" s="407"/>
      <c r="K148" s="468"/>
      <c r="L148" s="499"/>
      <c r="M148" s="407"/>
      <c r="N148" s="407"/>
      <c r="O148" s="407"/>
      <c r="P148" s="407"/>
      <c r="Q148" s="407"/>
      <c r="R148" s="468"/>
      <c r="S148" s="407"/>
      <c r="T148" s="407"/>
      <c r="U148" s="407"/>
      <c r="V148" s="407"/>
      <c r="W148" s="1"/>
      <c r="X148" s="1"/>
      <c r="Y148" s="1"/>
      <c r="Z148" s="1"/>
      <c r="AA148" s="1"/>
      <c r="AB148" s="1"/>
      <c r="AC148" s="167"/>
      <c r="AD148" s="11"/>
      <c r="AE148" s="1"/>
      <c r="AF148" s="1"/>
      <c r="AG148" s="1"/>
      <c r="AH148" s="2"/>
    </row>
    <row r="149" spans="1:34" ht="15.75" hidden="1" customHeight="1">
      <c r="A149" s="407">
        <f t="shared" ca="1" si="8"/>
        <v>0</v>
      </c>
      <c r="B149" s="407"/>
      <c r="C149" s="482">
        <v>2992</v>
      </c>
      <c r="D149" s="407" t="s">
        <v>146</v>
      </c>
      <c r="E149" s="407">
        <f>SUM('eoy23'!E605:G605)</f>
        <v>0</v>
      </c>
      <c r="F149" s="407"/>
      <c r="G149" s="407"/>
      <c r="H149" s="407"/>
      <c r="I149" s="407"/>
      <c r="J149" s="407"/>
      <c r="K149" s="468"/>
      <c r="L149" s="499"/>
      <c r="M149" s="407"/>
      <c r="N149" s="407"/>
      <c r="O149" s="407"/>
      <c r="P149" s="407"/>
      <c r="Q149" s="407"/>
      <c r="R149" s="468"/>
      <c r="S149" s="407"/>
      <c r="T149" s="407"/>
      <c r="U149" s="407"/>
      <c r="V149" s="407"/>
      <c r="W149" s="1"/>
      <c r="X149" s="1"/>
      <c r="Y149" s="1"/>
      <c r="Z149" s="1"/>
      <c r="AA149" s="1"/>
      <c r="AB149" s="1"/>
      <c r="AC149" s="167"/>
      <c r="AD149" s="11"/>
      <c r="AE149" s="1"/>
      <c r="AF149" s="1"/>
      <c r="AG149" s="1"/>
      <c r="AH149" s="2"/>
    </row>
    <row r="150" spans="1:34" ht="15.75" hidden="1" customHeight="1">
      <c r="A150" s="407">
        <f t="shared" ca="1" si="8"/>
        <v>0</v>
      </c>
      <c r="B150" s="407"/>
      <c r="C150" s="482">
        <v>2993</v>
      </c>
      <c r="D150" s="407" t="s">
        <v>148</v>
      </c>
      <c r="E150" s="407">
        <f>SUM('eoy23'!E606:G606)</f>
        <v>16994</v>
      </c>
      <c r="F150" s="407"/>
      <c r="G150" s="407"/>
      <c r="H150" s="407"/>
      <c r="I150" s="407"/>
      <c r="J150" s="407"/>
      <c r="K150" s="468"/>
      <c r="L150" s="499"/>
      <c r="M150" s="407"/>
      <c r="N150" s="407"/>
      <c r="O150" s="407"/>
      <c r="P150" s="407"/>
      <c r="Q150" s="407"/>
      <c r="R150" s="468"/>
      <c r="S150" s="407"/>
      <c r="T150" s="407"/>
      <c r="U150" s="407"/>
      <c r="V150" s="407"/>
      <c r="W150" s="1"/>
      <c r="X150" s="1"/>
      <c r="Y150" s="1"/>
      <c r="Z150" s="1"/>
      <c r="AA150" s="1"/>
      <c r="AB150" s="1"/>
      <c r="AC150" s="167"/>
      <c r="AD150" s="11"/>
      <c r="AE150" s="1"/>
      <c r="AF150" s="1"/>
      <c r="AG150" s="1"/>
      <c r="AH150" s="2"/>
    </row>
    <row r="151" spans="1:34" ht="15.75" hidden="1" customHeight="1">
      <c r="A151" s="407">
        <f t="shared" ca="1" si="8"/>
        <v>0</v>
      </c>
      <c r="B151" s="407"/>
      <c r="C151" s="482">
        <v>2994</v>
      </c>
      <c r="D151" s="407" t="s">
        <v>149</v>
      </c>
      <c r="E151" s="407">
        <f>SUM('eoy23'!E607:G607)</f>
        <v>0</v>
      </c>
      <c r="F151" s="407"/>
      <c r="G151" s="407"/>
      <c r="H151" s="407"/>
      <c r="I151" s="407"/>
      <c r="J151" s="407"/>
      <c r="K151" s="468"/>
      <c r="L151" s="499"/>
      <c r="M151" s="407"/>
      <c r="N151" s="407"/>
      <c r="O151" s="407"/>
      <c r="P151" s="407"/>
      <c r="Q151" s="407"/>
      <c r="R151" s="468"/>
      <c r="S151" s="407"/>
      <c r="T151" s="407"/>
      <c r="U151" s="407"/>
      <c r="V151" s="407"/>
      <c r="W151" s="1"/>
      <c r="X151" s="1"/>
      <c r="Y151" s="1"/>
      <c r="Z151" s="1"/>
      <c r="AA151" s="1"/>
      <c r="AB151" s="1"/>
      <c r="AC151" s="167"/>
      <c r="AD151" s="11"/>
      <c r="AE151" s="1"/>
      <c r="AF151" s="1"/>
      <c r="AG151" s="1"/>
      <c r="AH151" s="2"/>
    </row>
    <row r="152" spans="1:34" ht="15.75" hidden="1" customHeight="1">
      <c r="A152" s="407">
        <f t="shared" ca="1" si="8"/>
        <v>0</v>
      </c>
      <c r="B152" s="407"/>
      <c r="C152" s="482">
        <v>2995</v>
      </c>
      <c r="D152" s="407" t="s">
        <v>195</v>
      </c>
      <c r="E152" s="407">
        <f>SUM('eoy23'!E608:G608)</f>
        <v>0</v>
      </c>
      <c r="F152" s="407"/>
      <c r="G152" s="407"/>
      <c r="H152" s="407"/>
      <c r="I152" s="407"/>
      <c r="J152" s="407"/>
      <c r="K152" s="468"/>
      <c r="L152" s="499"/>
      <c r="M152" s="407"/>
      <c r="N152" s="407"/>
      <c r="O152" s="407"/>
      <c r="P152" s="407"/>
      <c r="Q152" s="407"/>
      <c r="R152" s="468"/>
      <c r="S152" s="407"/>
      <c r="T152" s="407"/>
      <c r="U152" s="407"/>
      <c r="V152" s="407"/>
      <c r="W152" s="1"/>
      <c r="X152" s="1"/>
      <c r="Y152" s="1"/>
      <c r="Z152" s="1"/>
      <c r="AA152" s="1"/>
      <c r="AB152" s="1"/>
      <c r="AC152" s="167"/>
      <c r="AD152" s="11"/>
      <c r="AE152" s="1"/>
      <c r="AF152" s="1"/>
      <c r="AG152" s="1"/>
      <c r="AH152" s="2"/>
    </row>
    <row r="153" spans="1:34" ht="15.75" hidden="1" customHeight="1">
      <c r="A153" s="407">
        <f t="shared" ca="1" si="8"/>
        <v>0</v>
      </c>
      <c r="B153" s="407"/>
      <c r="C153" s="482">
        <v>3012</v>
      </c>
      <c r="D153" s="407" t="s">
        <v>247</v>
      </c>
      <c r="E153" s="407">
        <f>SUM('eoy23'!E609:G609)</f>
        <v>0</v>
      </c>
      <c r="F153" s="407"/>
      <c r="G153" s="407"/>
      <c r="H153" s="407"/>
      <c r="I153" s="407"/>
      <c r="J153" s="407"/>
      <c r="K153" s="468"/>
      <c r="L153" s="499"/>
      <c r="M153" s="407"/>
      <c r="N153" s="407"/>
      <c r="O153" s="407"/>
      <c r="P153" s="407"/>
      <c r="Q153" s="407"/>
      <c r="R153" s="468"/>
      <c r="S153" s="407"/>
      <c r="T153" s="407"/>
      <c r="U153" s="407"/>
      <c r="V153" s="407"/>
      <c r="W153" s="1"/>
      <c r="X153" s="1"/>
      <c r="Y153" s="1"/>
      <c r="Z153" s="1"/>
      <c r="AA153" s="1"/>
      <c r="AB153" s="1"/>
      <c r="AC153" s="167"/>
      <c r="AD153" s="11"/>
      <c r="AE153" s="1"/>
      <c r="AF153" s="1"/>
      <c r="AG153" s="1"/>
      <c r="AH153" s="2"/>
    </row>
    <row r="154" spans="1:34" ht="15.75" hidden="1" customHeight="1">
      <c r="A154" s="407">
        <f t="shared" ca="1" si="8"/>
        <v>0</v>
      </c>
      <c r="B154" s="407"/>
      <c r="C154" s="482">
        <v>3014</v>
      </c>
      <c r="D154" s="407" t="s">
        <v>248</v>
      </c>
      <c r="E154" s="407">
        <f>SUM('eoy23'!E610:G610)</f>
        <v>0</v>
      </c>
      <c r="F154" s="407"/>
      <c r="G154" s="407"/>
      <c r="H154" s="407"/>
      <c r="I154" s="407"/>
      <c r="J154" s="407"/>
      <c r="K154" s="468"/>
      <c r="L154" s="499"/>
      <c r="M154" s="407"/>
      <c r="N154" s="407"/>
      <c r="O154" s="407"/>
      <c r="P154" s="407"/>
      <c r="Q154" s="407"/>
      <c r="R154" s="468"/>
      <c r="S154" s="407"/>
      <c r="T154" s="407"/>
      <c r="U154" s="407"/>
      <c r="V154" s="407"/>
      <c r="W154" s="1"/>
      <c r="X154" s="1"/>
      <c r="Y154" s="1"/>
      <c r="Z154" s="1"/>
      <c r="AA154" s="1"/>
      <c r="AB154" s="1"/>
      <c r="AC154" s="167"/>
      <c r="AD154" s="11"/>
      <c r="AE154" s="1"/>
      <c r="AF154" s="1"/>
      <c r="AG154" s="1"/>
      <c r="AH154" s="2"/>
    </row>
    <row r="155" spans="1:34" ht="15.75" hidden="1" customHeight="1">
      <c r="A155" s="407">
        <f t="shared" ca="1" si="8"/>
        <v>0</v>
      </c>
      <c r="B155" s="407"/>
      <c r="C155" s="482">
        <v>3022</v>
      </c>
      <c r="D155" s="407" t="s">
        <v>249</v>
      </c>
      <c r="E155" s="407">
        <f>SUM('eoy23'!E611:G611)</f>
        <v>0</v>
      </c>
      <c r="F155" s="407"/>
      <c r="G155" s="407"/>
      <c r="H155" s="407"/>
      <c r="I155" s="407"/>
      <c r="J155" s="407"/>
      <c r="K155" s="468"/>
      <c r="L155" s="499"/>
      <c r="M155" s="407"/>
      <c r="N155" s="407"/>
      <c r="O155" s="407"/>
      <c r="P155" s="407"/>
      <c r="Q155" s="407"/>
      <c r="R155" s="468"/>
      <c r="S155" s="407"/>
      <c r="T155" s="407"/>
      <c r="U155" s="407"/>
      <c r="V155" s="407"/>
      <c r="W155" s="1"/>
      <c r="X155" s="1"/>
      <c r="Y155" s="1"/>
      <c r="Z155" s="1"/>
      <c r="AA155" s="1"/>
      <c r="AB155" s="1"/>
      <c r="AC155" s="167"/>
      <c r="AD155" s="11"/>
      <c r="AE155" s="1"/>
      <c r="AF155" s="1"/>
      <c r="AG155" s="1"/>
      <c r="AH155" s="2"/>
    </row>
    <row r="156" spans="1:34" ht="15.75" hidden="1" customHeight="1">
      <c r="A156" s="407">
        <f t="shared" ca="1" si="8"/>
        <v>0</v>
      </c>
      <c r="B156" s="407"/>
      <c r="C156" s="482">
        <v>3024</v>
      </c>
      <c r="D156" s="407" t="s">
        <v>250</v>
      </c>
      <c r="E156" s="407">
        <f>SUM('eoy23'!E612:G612)</f>
        <v>0</v>
      </c>
      <c r="F156" s="407"/>
      <c r="G156" s="407"/>
      <c r="H156" s="407"/>
      <c r="I156" s="407"/>
      <c r="J156" s="407"/>
      <c r="K156" s="468"/>
      <c r="L156" s="499"/>
      <c r="M156" s="407"/>
      <c r="N156" s="407"/>
      <c r="O156" s="407"/>
      <c r="P156" s="407"/>
      <c r="Q156" s="407"/>
      <c r="R156" s="468"/>
      <c r="S156" s="407"/>
      <c r="T156" s="407"/>
      <c r="U156" s="407"/>
      <c r="V156" s="407"/>
      <c r="W156" s="1"/>
      <c r="X156" s="1"/>
      <c r="Y156" s="1"/>
      <c r="Z156" s="1"/>
      <c r="AA156" s="1"/>
      <c r="AB156" s="1"/>
      <c r="AC156" s="167"/>
      <c r="AD156" s="11"/>
      <c r="AE156" s="1"/>
      <c r="AF156" s="1"/>
      <c r="AG156" s="1"/>
      <c r="AH156" s="2"/>
    </row>
    <row r="157" spans="1:34" ht="15.75" hidden="1" customHeight="1">
      <c r="A157" s="407">
        <f t="shared" ca="1" si="8"/>
        <v>0</v>
      </c>
      <c r="B157" s="407"/>
      <c r="C157" s="482">
        <v>3026</v>
      </c>
      <c r="D157" s="407" t="s">
        <v>156</v>
      </c>
      <c r="E157" s="407">
        <f>SUM('eoy23'!E613:G613)</f>
        <v>0</v>
      </c>
      <c r="F157" s="407"/>
      <c r="G157" s="407"/>
      <c r="H157" s="407"/>
      <c r="I157" s="407"/>
      <c r="J157" s="407"/>
      <c r="K157" s="468"/>
      <c r="L157" s="499"/>
      <c r="M157" s="407"/>
      <c r="N157" s="407"/>
      <c r="O157" s="407"/>
      <c r="P157" s="407"/>
      <c r="Q157" s="407"/>
      <c r="R157" s="468"/>
      <c r="S157" s="407"/>
      <c r="T157" s="407"/>
      <c r="U157" s="407"/>
      <c r="V157" s="407"/>
      <c r="W157" s="1"/>
      <c r="X157" s="1"/>
      <c r="Y157" s="1"/>
      <c r="Z157" s="1"/>
      <c r="AA157" s="1"/>
      <c r="AB157" s="1"/>
      <c r="AC157" s="167"/>
      <c r="AD157" s="11"/>
      <c r="AE157" s="1"/>
      <c r="AF157" s="1"/>
      <c r="AG157" s="1"/>
      <c r="AH157" s="2"/>
    </row>
    <row r="158" spans="1:34" ht="15.75" hidden="1" customHeight="1">
      <c r="A158" s="407">
        <f t="shared" ca="1" si="8"/>
        <v>0</v>
      </c>
      <c r="B158" s="407"/>
      <c r="C158" s="482">
        <v>3028</v>
      </c>
      <c r="D158" s="407" t="s">
        <v>157</v>
      </c>
      <c r="E158" s="407">
        <f>SUM('eoy23'!E614:G614)</f>
        <v>0</v>
      </c>
      <c r="F158" s="407"/>
      <c r="G158" s="407"/>
      <c r="H158" s="407"/>
      <c r="I158" s="407"/>
      <c r="J158" s="407"/>
      <c r="K158" s="407"/>
      <c r="L158" s="407"/>
      <c r="M158" s="407"/>
      <c r="N158" s="407"/>
      <c r="O158" s="407"/>
      <c r="P158" s="407"/>
      <c r="Q158" s="407"/>
      <c r="R158" s="468"/>
      <c r="S158" s="407"/>
      <c r="T158" s="407"/>
      <c r="U158" s="407"/>
      <c r="V158" s="407"/>
      <c r="W158" s="1"/>
      <c r="X158" s="1"/>
      <c r="Y158" s="1"/>
      <c r="Z158" s="1"/>
      <c r="AA158" s="1"/>
      <c r="AB158" s="1"/>
      <c r="AC158" s="167"/>
      <c r="AD158" s="11"/>
      <c r="AE158" s="1"/>
      <c r="AF158" s="1"/>
      <c r="AG158" s="1"/>
      <c r="AH158" s="2"/>
    </row>
    <row r="159" spans="1:34" ht="15.75" hidden="1" customHeight="1">
      <c r="A159" s="407">
        <f t="shared" ca="1" si="8"/>
        <v>0</v>
      </c>
      <c r="B159" s="407"/>
      <c r="C159" s="482">
        <v>3030</v>
      </c>
      <c r="D159" s="407" t="s">
        <v>251</v>
      </c>
      <c r="E159" s="407">
        <f>SUM('eoy23'!E615:G615)</f>
        <v>0</v>
      </c>
      <c r="F159" s="407"/>
      <c r="G159" s="407"/>
      <c r="H159" s="407"/>
      <c r="I159" s="407"/>
      <c r="J159" s="407"/>
      <c r="K159" s="407"/>
      <c r="L159" s="407"/>
      <c r="M159" s="407"/>
      <c r="N159" s="407"/>
      <c r="O159" s="407"/>
      <c r="P159" s="407"/>
      <c r="Q159" s="407"/>
      <c r="R159" s="468"/>
      <c r="S159" s="407"/>
      <c r="T159" s="407"/>
      <c r="U159" s="407"/>
      <c r="V159" s="407"/>
      <c r="W159" s="1"/>
      <c r="X159" s="1"/>
      <c r="Y159" s="1"/>
      <c r="Z159" s="1"/>
      <c r="AA159" s="1"/>
      <c r="AB159" s="1"/>
      <c r="AC159" s="167"/>
      <c r="AD159" s="11"/>
      <c r="AE159" s="1"/>
      <c r="AF159" s="1"/>
      <c r="AG159" s="1"/>
      <c r="AH159" s="2"/>
    </row>
    <row r="160" spans="1:34" ht="15.75" hidden="1" customHeight="1">
      <c r="A160" s="407">
        <f t="shared" ca="1" si="8"/>
        <v>0</v>
      </c>
      <c r="B160" s="407"/>
      <c r="C160" s="482">
        <v>3042</v>
      </c>
      <c r="D160" s="407" t="s">
        <v>252</v>
      </c>
      <c r="E160" s="407">
        <f>SUM('eoy23'!E616:G616)</f>
        <v>0</v>
      </c>
      <c r="F160" s="407"/>
      <c r="G160" s="407"/>
      <c r="H160" s="407"/>
      <c r="I160" s="407"/>
      <c r="J160" s="407"/>
      <c r="K160" s="407"/>
      <c r="L160" s="407"/>
      <c r="M160" s="407"/>
      <c r="N160" s="407"/>
      <c r="O160" s="407"/>
      <c r="P160" s="407"/>
      <c r="Q160" s="407"/>
      <c r="R160" s="468"/>
      <c r="S160" s="407"/>
      <c r="T160" s="407"/>
      <c r="U160" s="407"/>
      <c r="V160" s="407"/>
      <c r="W160" s="1"/>
      <c r="X160" s="1"/>
      <c r="Y160" s="1"/>
      <c r="Z160" s="1"/>
      <c r="AA160" s="1"/>
      <c r="AB160" s="1"/>
      <c r="AC160" s="167"/>
      <c r="AD160" s="11"/>
      <c r="AE160" s="1"/>
      <c r="AF160" s="1"/>
      <c r="AG160" s="1"/>
      <c r="AH160" s="2"/>
    </row>
    <row r="161" spans="1:34" ht="15.75" hidden="1" customHeight="1">
      <c r="A161" s="407">
        <f t="shared" ca="1" si="8"/>
        <v>0</v>
      </c>
      <c r="B161" s="407"/>
      <c r="C161" s="482">
        <v>3044</v>
      </c>
      <c r="D161" s="407" t="s">
        <v>253</v>
      </c>
      <c r="E161" s="407">
        <f>SUM('eoy23'!E617:G617)</f>
        <v>0</v>
      </c>
      <c r="F161" s="407"/>
      <c r="G161" s="407"/>
      <c r="H161" s="407"/>
      <c r="I161" s="407"/>
      <c r="J161" s="407"/>
      <c r="K161" s="407"/>
      <c r="L161" s="407"/>
      <c r="M161" s="407"/>
      <c r="N161" s="407"/>
      <c r="O161" s="407"/>
      <c r="P161" s="407"/>
      <c r="Q161" s="407"/>
      <c r="R161" s="468"/>
      <c r="S161" s="407"/>
      <c r="T161" s="407"/>
      <c r="U161" s="407"/>
      <c r="V161" s="407"/>
      <c r="W161" s="1"/>
      <c r="X161" s="1"/>
      <c r="Y161" s="1"/>
      <c r="Z161" s="1"/>
      <c r="AA161" s="1"/>
      <c r="AB161" s="1"/>
      <c r="AC161" s="167"/>
      <c r="AD161" s="11"/>
      <c r="AE161" s="1"/>
      <c r="AF161" s="1"/>
      <c r="AG161" s="1"/>
      <c r="AH161" s="2"/>
    </row>
    <row r="162" spans="1:34" ht="15.75" hidden="1" customHeight="1">
      <c r="A162" s="407">
        <f t="shared" ca="1" si="8"/>
        <v>0</v>
      </c>
      <c r="B162" s="407"/>
      <c r="C162" s="482">
        <v>3046</v>
      </c>
      <c r="D162" s="407" t="s">
        <v>254</v>
      </c>
      <c r="E162" s="407">
        <f>SUM('eoy23'!E618:G618)</f>
        <v>0</v>
      </c>
      <c r="F162" s="407"/>
      <c r="G162" s="407"/>
      <c r="H162" s="407"/>
      <c r="I162" s="407"/>
      <c r="J162" s="407"/>
      <c r="K162" s="407"/>
      <c r="L162" s="407"/>
      <c r="M162" s="407"/>
      <c r="N162" s="407"/>
      <c r="O162" s="407"/>
      <c r="P162" s="407"/>
      <c r="Q162" s="407"/>
      <c r="R162" s="468"/>
      <c r="S162" s="407"/>
      <c r="T162" s="407"/>
      <c r="U162" s="407"/>
      <c r="V162" s="407"/>
      <c r="W162" s="1"/>
      <c r="X162" s="1"/>
      <c r="Y162" s="1"/>
      <c r="Z162" s="1"/>
      <c r="AA162" s="1"/>
      <c r="AB162" s="1"/>
      <c r="AC162" s="167"/>
      <c r="AD162" s="11"/>
      <c r="AE162" s="1"/>
      <c r="AF162" s="1"/>
      <c r="AG162" s="1"/>
      <c r="AH162" s="2"/>
    </row>
    <row r="163" spans="1:34" ht="15.75" hidden="1" customHeight="1">
      <c r="A163" s="407">
        <f t="shared" ca="1" si="8"/>
        <v>0</v>
      </c>
      <c r="B163" s="407"/>
      <c r="C163" s="482">
        <v>3048</v>
      </c>
      <c r="D163" s="407" t="s">
        <v>255</v>
      </c>
      <c r="E163" s="407">
        <f>SUM('eoy23'!E619:G619)</f>
        <v>0</v>
      </c>
      <c r="F163" s="407"/>
      <c r="G163" s="407"/>
      <c r="H163" s="407"/>
      <c r="I163" s="407"/>
      <c r="J163" s="407"/>
      <c r="K163" s="407"/>
      <c r="L163" s="407"/>
      <c r="M163" s="407"/>
      <c r="N163" s="407"/>
      <c r="O163" s="407"/>
      <c r="P163" s="407"/>
      <c r="Q163" s="407"/>
      <c r="R163" s="468"/>
      <c r="S163" s="407"/>
      <c r="T163" s="407"/>
      <c r="U163" s="407"/>
      <c r="V163" s="407"/>
      <c r="W163" s="1"/>
      <c r="X163" s="1"/>
      <c r="Y163" s="1"/>
      <c r="Z163" s="1"/>
      <c r="AA163" s="1"/>
      <c r="AB163" s="1"/>
      <c r="AC163" s="167"/>
      <c r="AD163" s="11"/>
      <c r="AE163" s="1"/>
      <c r="AF163" s="1"/>
      <c r="AG163" s="1"/>
      <c r="AH163" s="2"/>
    </row>
    <row r="164" spans="1:34" ht="15.75" hidden="1" customHeight="1">
      <c r="A164" s="407">
        <f t="shared" ca="1" si="8"/>
        <v>0</v>
      </c>
      <c r="B164" s="407"/>
      <c r="C164" s="482">
        <v>3052</v>
      </c>
      <c r="D164" s="407" t="s">
        <v>163</v>
      </c>
      <c r="E164" s="407">
        <f>SUM('eoy23'!E620:G620)</f>
        <v>0</v>
      </c>
      <c r="F164" s="407"/>
      <c r="G164" s="407"/>
      <c r="H164" s="407"/>
      <c r="I164" s="407"/>
      <c r="J164" s="407"/>
      <c r="K164" s="407"/>
      <c r="L164" s="407"/>
      <c r="M164" s="407"/>
      <c r="N164" s="407"/>
      <c r="O164" s="407"/>
      <c r="P164" s="407"/>
      <c r="Q164" s="407"/>
      <c r="R164" s="468"/>
      <c r="S164" s="407"/>
      <c r="T164" s="407"/>
      <c r="U164" s="407"/>
      <c r="V164" s="407"/>
      <c r="W164" s="1"/>
      <c r="X164" s="1"/>
      <c r="Y164" s="1"/>
      <c r="Z164" s="1"/>
      <c r="AA164" s="1"/>
      <c r="AB164" s="1"/>
      <c r="AC164" s="167"/>
      <c r="AD164" s="11"/>
      <c r="AE164" s="1"/>
      <c r="AF164" s="1"/>
      <c r="AG164" s="1"/>
      <c r="AH164" s="2"/>
    </row>
    <row r="165" spans="1:34" ht="15.75" hidden="1" customHeight="1">
      <c r="A165" s="407">
        <f t="shared" ca="1" si="8"/>
        <v>0</v>
      </c>
      <c r="B165" s="407"/>
      <c r="C165" s="482">
        <v>3054</v>
      </c>
      <c r="D165" s="407" t="s">
        <v>164</v>
      </c>
      <c r="E165" s="407">
        <f>SUM('eoy23'!E621:G621)</f>
        <v>0</v>
      </c>
      <c r="F165" s="407"/>
      <c r="G165" s="407"/>
      <c r="H165" s="407"/>
      <c r="I165" s="407"/>
      <c r="J165" s="407"/>
      <c r="K165" s="407"/>
      <c r="L165" s="407"/>
      <c r="M165" s="407"/>
      <c r="N165" s="407"/>
      <c r="O165" s="407"/>
      <c r="P165" s="407"/>
      <c r="Q165" s="407"/>
      <c r="R165" s="468"/>
      <c r="S165" s="407"/>
      <c r="T165" s="407"/>
      <c r="U165" s="407"/>
      <c r="V165" s="407"/>
      <c r="W165" s="1"/>
      <c r="X165" s="1"/>
      <c r="Y165" s="1"/>
      <c r="Z165" s="1"/>
      <c r="AA165" s="1"/>
      <c r="AB165" s="1"/>
      <c r="AC165" s="167"/>
      <c r="AD165" s="11"/>
      <c r="AE165" s="1"/>
      <c r="AF165" s="1"/>
      <c r="AG165" s="1"/>
      <c r="AH165" s="2"/>
    </row>
    <row r="166" spans="1:34" ht="15.75" hidden="1" customHeight="1">
      <c r="A166" s="407">
        <f t="shared" ca="1" si="8"/>
        <v>0</v>
      </c>
      <c r="B166" s="407"/>
      <c r="C166" s="482">
        <v>3056</v>
      </c>
      <c r="D166" s="407" t="s">
        <v>165</v>
      </c>
      <c r="E166" s="407">
        <f>SUM('eoy23'!E622:G622)</f>
        <v>0</v>
      </c>
      <c r="F166" s="407"/>
      <c r="G166" s="407"/>
      <c r="H166" s="407"/>
      <c r="I166" s="407"/>
      <c r="J166" s="407"/>
      <c r="K166" s="407"/>
      <c r="L166" s="407"/>
      <c r="M166" s="407"/>
      <c r="N166" s="407"/>
      <c r="O166" s="407"/>
      <c r="P166" s="407"/>
      <c r="Q166" s="407"/>
      <c r="R166" s="468"/>
      <c r="S166" s="407"/>
      <c r="T166" s="407"/>
      <c r="U166" s="407"/>
      <c r="V166" s="407"/>
      <c r="W166" s="1"/>
      <c r="X166" s="1"/>
      <c r="Y166" s="1"/>
      <c r="Z166" s="1"/>
      <c r="AA166" s="1"/>
      <c r="AB166" s="1"/>
      <c r="AC166" s="167"/>
      <c r="AD166" s="11"/>
      <c r="AE166" s="1"/>
      <c r="AF166" s="1"/>
      <c r="AG166" s="1"/>
      <c r="AH166" s="2"/>
    </row>
    <row r="167" spans="1:34" ht="15.75" hidden="1" customHeight="1">
      <c r="A167" s="407">
        <f t="shared" ca="1" si="8"/>
        <v>0</v>
      </c>
      <c r="B167" s="407"/>
      <c r="C167" s="482">
        <v>3058</v>
      </c>
      <c r="D167" s="407" t="s">
        <v>166</v>
      </c>
      <c r="E167" s="407">
        <f>SUM('eoy23'!E623:G623)</f>
        <v>0</v>
      </c>
      <c r="F167" s="407"/>
      <c r="G167" s="407"/>
      <c r="H167" s="407"/>
      <c r="I167" s="407"/>
      <c r="J167" s="407"/>
      <c r="K167" s="407"/>
      <c r="L167" s="407"/>
      <c r="M167" s="407"/>
      <c r="N167" s="407"/>
      <c r="O167" s="407"/>
      <c r="P167" s="407"/>
      <c r="Q167" s="407"/>
      <c r="R167" s="468"/>
      <c r="S167" s="407"/>
      <c r="T167" s="407"/>
      <c r="U167" s="407"/>
      <c r="V167" s="407"/>
      <c r="W167" s="1"/>
      <c r="X167" s="1"/>
      <c r="Y167" s="1"/>
      <c r="Z167" s="1"/>
      <c r="AA167" s="1"/>
      <c r="AB167" s="1"/>
      <c r="AC167" s="167"/>
      <c r="AD167" s="11"/>
      <c r="AE167" s="1"/>
      <c r="AF167" s="1"/>
      <c r="AG167" s="1"/>
      <c r="AH167" s="2"/>
    </row>
    <row r="168" spans="1:34" ht="15.75" hidden="1" customHeight="1">
      <c r="A168" s="407">
        <f t="shared" ca="1" si="8"/>
        <v>0</v>
      </c>
      <c r="B168" s="407"/>
      <c r="C168" s="482">
        <v>3062</v>
      </c>
      <c r="D168" s="407" t="s">
        <v>168</v>
      </c>
      <c r="E168" s="407">
        <f>SUM('eoy23'!E624:G624)</f>
        <v>0</v>
      </c>
      <c r="F168" s="407"/>
      <c r="G168" s="407"/>
      <c r="H168" s="407"/>
      <c r="I168" s="407"/>
      <c r="J168" s="407"/>
      <c r="K168" s="407"/>
      <c r="L168" s="407"/>
      <c r="M168" s="407"/>
      <c r="N168" s="407"/>
      <c r="O168" s="407"/>
      <c r="P168" s="407"/>
      <c r="Q168" s="407"/>
      <c r="R168" s="468"/>
      <c r="S168" s="407"/>
      <c r="T168" s="407"/>
      <c r="U168" s="407"/>
      <c r="V168" s="407"/>
      <c r="W168" s="1"/>
      <c r="X168" s="1"/>
      <c r="Y168" s="1"/>
      <c r="Z168" s="1"/>
      <c r="AA168" s="1"/>
      <c r="AB168" s="1"/>
      <c r="AC168" s="167"/>
      <c r="AD168" s="11"/>
      <c r="AE168" s="1"/>
      <c r="AF168" s="1"/>
      <c r="AG168" s="1"/>
      <c r="AH168" s="2"/>
    </row>
    <row r="169" spans="1:34" ht="15.75" hidden="1" customHeight="1">
      <c r="A169" s="407">
        <f t="shared" ca="1" si="8"/>
        <v>0</v>
      </c>
      <c r="B169" s="407"/>
      <c r="C169" s="482">
        <v>3064</v>
      </c>
      <c r="D169" s="407" t="s">
        <v>169</v>
      </c>
      <c r="E169" s="407">
        <f>SUM('eoy23'!E625:G625)</f>
        <v>0</v>
      </c>
      <c r="F169" s="407"/>
      <c r="G169" s="407"/>
      <c r="H169" s="407"/>
      <c r="I169" s="407"/>
      <c r="J169" s="407"/>
      <c r="K169" s="407"/>
      <c r="L169" s="407"/>
      <c r="M169" s="407"/>
      <c r="N169" s="407"/>
      <c r="O169" s="407"/>
      <c r="P169" s="407"/>
      <c r="Q169" s="407"/>
      <c r="R169" s="468"/>
      <c r="S169" s="407"/>
      <c r="T169" s="407"/>
      <c r="U169" s="407"/>
      <c r="V169" s="407"/>
      <c r="W169" s="1"/>
      <c r="X169" s="1"/>
      <c r="Y169" s="1"/>
      <c r="Z169" s="1"/>
      <c r="AA169" s="1"/>
      <c r="AB169" s="1"/>
      <c r="AC169" s="167"/>
      <c r="AD169" s="11"/>
      <c r="AE169" s="1"/>
      <c r="AF169" s="1"/>
      <c r="AG169" s="1"/>
      <c r="AH169" s="2"/>
    </row>
    <row r="170" spans="1:34" ht="15.75" hidden="1" customHeight="1">
      <c r="A170" s="407">
        <f t="shared" ca="1" si="8"/>
        <v>0</v>
      </c>
      <c r="B170" s="407"/>
      <c r="C170" s="482">
        <v>3066</v>
      </c>
      <c r="D170" s="407" t="s">
        <v>170</v>
      </c>
      <c r="E170" s="407">
        <f>SUM('eoy23'!E626:G626)</f>
        <v>0</v>
      </c>
      <c r="F170" s="407"/>
      <c r="G170" s="407"/>
      <c r="H170" s="407"/>
      <c r="I170" s="407"/>
      <c r="J170" s="407"/>
      <c r="K170" s="407"/>
      <c r="L170" s="407"/>
      <c r="M170" s="407"/>
      <c r="N170" s="407"/>
      <c r="O170" s="407"/>
      <c r="P170" s="407"/>
      <c r="Q170" s="407"/>
      <c r="R170" s="468"/>
      <c r="S170" s="407"/>
      <c r="T170" s="407"/>
      <c r="U170" s="407"/>
      <c r="V170" s="407"/>
      <c r="W170" s="1"/>
      <c r="X170" s="1"/>
      <c r="Y170" s="1"/>
      <c r="Z170" s="1"/>
      <c r="AA170" s="1"/>
      <c r="AB170" s="1"/>
      <c r="AC170" s="167"/>
      <c r="AD170" s="11"/>
      <c r="AE170" s="1"/>
      <c r="AF170" s="1"/>
      <c r="AG170" s="1"/>
      <c r="AH170" s="2"/>
    </row>
    <row r="171" spans="1:34" ht="15.75" hidden="1" customHeight="1">
      <c r="A171" s="407">
        <f t="shared" ca="1" si="8"/>
        <v>0</v>
      </c>
      <c r="B171" s="407"/>
      <c r="C171" s="482">
        <v>3072</v>
      </c>
      <c r="D171" s="407" t="s">
        <v>172</v>
      </c>
      <c r="E171" s="407">
        <f>SUM('eoy23'!E627:G627)</f>
        <v>0</v>
      </c>
      <c r="F171" s="407"/>
      <c r="G171" s="407"/>
      <c r="H171" s="407"/>
      <c r="I171" s="407"/>
      <c r="J171" s="407"/>
      <c r="K171" s="407"/>
      <c r="L171" s="407"/>
      <c r="M171" s="407"/>
      <c r="N171" s="407"/>
      <c r="O171" s="407"/>
      <c r="P171" s="407"/>
      <c r="Q171" s="407"/>
      <c r="R171" s="468"/>
      <c r="S171" s="407"/>
      <c r="T171" s="407"/>
      <c r="U171" s="407"/>
      <c r="V171" s="407"/>
      <c r="W171" s="1"/>
      <c r="X171" s="1"/>
      <c r="Y171" s="1"/>
      <c r="Z171" s="1"/>
      <c r="AA171" s="1"/>
      <c r="AB171" s="1"/>
      <c r="AC171" s="167"/>
      <c r="AD171" s="11"/>
      <c r="AE171" s="1"/>
      <c r="AF171" s="1"/>
      <c r="AG171" s="1"/>
      <c r="AH171" s="2"/>
    </row>
    <row r="172" spans="1:34" ht="15.75" hidden="1" customHeight="1">
      <c r="A172" s="407">
        <f t="shared" ca="1" si="8"/>
        <v>0</v>
      </c>
      <c r="B172" s="407"/>
      <c r="C172" s="482">
        <v>3075</v>
      </c>
      <c r="D172" s="407" t="s">
        <v>175</v>
      </c>
      <c r="E172" s="407">
        <f>SUM('eoy23'!E628:G628)</f>
        <v>0</v>
      </c>
      <c r="F172" s="407"/>
      <c r="G172" s="407"/>
      <c r="H172" s="407"/>
      <c r="I172" s="407"/>
      <c r="J172" s="407"/>
      <c r="K172" s="407"/>
      <c r="L172" s="407"/>
      <c r="M172" s="1"/>
      <c r="N172" s="1"/>
      <c r="O172" s="407"/>
      <c r="P172" s="407"/>
      <c r="Q172" s="407"/>
      <c r="R172" s="468"/>
      <c r="S172" s="407"/>
      <c r="T172" s="407"/>
      <c r="U172" s="407"/>
      <c r="V172" s="407"/>
      <c r="W172" s="1"/>
      <c r="X172" s="1"/>
      <c r="Y172" s="1"/>
      <c r="Z172" s="1"/>
      <c r="AA172" s="1"/>
      <c r="AB172" s="1"/>
      <c r="AC172" s="167"/>
      <c r="AD172" s="11"/>
      <c r="AE172" s="1"/>
      <c r="AF172" s="1"/>
      <c r="AG172" s="1"/>
      <c r="AH172" s="2"/>
    </row>
    <row r="173" spans="1:34" ht="15.75" hidden="1" customHeight="1">
      <c r="A173" s="407">
        <f t="shared" ca="1" si="8"/>
        <v>0</v>
      </c>
      <c r="B173" s="407"/>
      <c r="C173" s="482">
        <v>3076</v>
      </c>
      <c r="D173" s="407" t="s">
        <v>177</v>
      </c>
      <c r="E173" s="407">
        <f>SUM('eoy23'!E629:G629)</f>
        <v>0</v>
      </c>
      <c r="F173" s="407"/>
      <c r="G173" s="407"/>
      <c r="H173" s="407"/>
      <c r="I173" s="407"/>
      <c r="J173" s="407"/>
      <c r="K173" s="407"/>
      <c r="L173" s="407"/>
      <c r="M173" s="1"/>
      <c r="N173" s="169"/>
      <c r="O173" s="407"/>
      <c r="P173" s="407"/>
      <c r="Q173" s="407"/>
      <c r="R173" s="468"/>
      <c r="S173" s="407"/>
      <c r="T173" s="407"/>
      <c r="U173" s="407"/>
      <c r="V173" s="407"/>
      <c r="W173" s="1"/>
      <c r="X173" s="1"/>
      <c r="Y173" s="1"/>
      <c r="Z173" s="1"/>
      <c r="AA173" s="1"/>
      <c r="AB173" s="1"/>
      <c r="AC173" s="167"/>
      <c r="AD173" s="11"/>
      <c r="AE173" s="1"/>
      <c r="AF173" s="1"/>
      <c r="AG173" s="1"/>
      <c r="AH173" s="2"/>
    </row>
    <row r="174" spans="1:34" ht="15.75" hidden="1" customHeight="1">
      <c r="A174" s="407">
        <f t="shared" ca="1" si="8"/>
        <v>0</v>
      </c>
      <c r="B174" s="407"/>
      <c r="C174" s="482">
        <v>3077</v>
      </c>
      <c r="D174" s="407" t="s">
        <v>178</v>
      </c>
      <c r="E174" s="407">
        <f>SUM('eoy23'!E630:G630)</f>
        <v>0</v>
      </c>
      <c r="F174" s="407"/>
      <c r="G174" s="407"/>
      <c r="H174" s="407"/>
      <c r="I174" s="407"/>
      <c r="J174" s="407"/>
      <c r="K174" s="407"/>
      <c r="L174" s="407"/>
      <c r="M174" s="1"/>
      <c r="N174" s="170"/>
      <c r="O174" s="407"/>
      <c r="P174" s="407"/>
      <c r="Q174" s="407"/>
      <c r="R174" s="468"/>
      <c r="S174" s="407"/>
      <c r="T174" s="407"/>
      <c r="U174" s="407"/>
      <c r="V174" s="407"/>
      <c r="W174" s="1"/>
      <c r="X174" s="1"/>
      <c r="Y174" s="1"/>
      <c r="Z174" s="1"/>
      <c r="AA174" s="1"/>
      <c r="AB174" s="1"/>
      <c r="AC174" s="167"/>
      <c r="AD174" s="11"/>
      <c r="AE174" s="1"/>
      <c r="AF174" s="1"/>
      <c r="AG174" s="1"/>
      <c r="AH174" s="2"/>
    </row>
    <row r="175" spans="1:34" ht="15.75" hidden="1" customHeight="1">
      <c r="A175" s="407">
        <f t="shared" ca="1" si="8"/>
        <v>0</v>
      </c>
      <c r="B175" s="407"/>
      <c r="C175" s="482">
        <v>3078</v>
      </c>
      <c r="D175" s="407" t="s">
        <v>179</v>
      </c>
      <c r="E175" s="407">
        <f>SUM('eoy23'!E631:G631)</f>
        <v>0</v>
      </c>
      <c r="F175" s="407"/>
      <c r="G175" s="407"/>
      <c r="H175" s="407"/>
      <c r="I175" s="407"/>
      <c r="J175" s="407"/>
      <c r="K175" s="407"/>
      <c r="L175" s="407"/>
      <c r="M175" s="1"/>
      <c r="N175" s="170"/>
      <c r="O175" s="1"/>
      <c r="P175" s="1"/>
      <c r="Q175" s="1"/>
      <c r="R175" s="468"/>
      <c r="S175" s="407"/>
      <c r="T175" s="407"/>
      <c r="U175" s="407"/>
      <c r="V175" s="407"/>
      <c r="W175" s="1"/>
      <c r="X175" s="1"/>
      <c r="Y175" s="1"/>
      <c r="Z175" s="1"/>
      <c r="AA175" s="1"/>
      <c r="AB175" s="1"/>
      <c r="AC175" s="167"/>
      <c r="AD175" s="11"/>
      <c r="AE175" s="1"/>
      <c r="AF175" s="1"/>
      <c r="AG175" s="1"/>
      <c r="AH175" s="2"/>
    </row>
    <row r="176" spans="1:34" ht="15.75" hidden="1" customHeight="1">
      <c r="A176" s="469">
        <f ca="1">IF(OR(AND(E176&gt;0,I176=0),AND(I176&gt;0,E176=0)),1,0)</f>
        <v>0</v>
      </c>
      <c r="B176" s="469"/>
      <c r="C176" s="480" t="s">
        <v>885</v>
      </c>
      <c r="D176" s="469" t="s">
        <v>886</v>
      </c>
      <c r="E176" s="469">
        <f ca="1">SUM('eoy23'!E632:G632)</f>
        <v>1673282</v>
      </c>
      <c r="F176" s="469"/>
      <c r="G176" s="481">
        <v>300</v>
      </c>
      <c r="H176" s="481" t="s">
        <v>887</v>
      </c>
      <c r="I176" s="469">
        <f>'eoy23'!J38</f>
        <v>1500808</v>
      </c>
      <c r="J176" s="407"/>
      <c r="K176" s="407"/>
      <c r="L176" s="407"/>
      <c r="M176" s="1"/>
      <c r="N176" s="170"/>
      <c r="O176" s="169"/>
      <c r="P176" s="169"/>
      <c r="Q176" s="169"/>
      <c r="R176" s="407"/>
      <c r="S176" s="407"/>
      <c r="T176" s="407"/>
      <c r="U176" s="407"/>
      <c r="V176" s="407"/>
      <c r="W176" s="1"/>
      <c r="X176" s="1"/>
      <c r="Y176" s="1"/>
      <c r="Z176" s="1"/>
      <c r="AA176" s="1"/>
      <c r="AB176" s="1"/>
      <c r="AC176" s="167"/>
      <c r="AD176" s="11"/>
      <c r="AE176" s="1"/>
      <c r="AF176" s="1"/>
      <c r="AG176" s="1"/>
      <c r="AH176" s="2"/>
    </row>
    <row r="177" spans="1:34" ht="15.75" hidden="1" customHeight="1">
      <c r="A177" s="407">
        <f t="shared" ref="A177:A179" ca="1" si="9">IF(A$262=1,1,0)</f>
        <v>0</v>
      </c>
      <c r="B177" s="407"/>
      <c r="C177" s="488" t="s">
        <v>888</v>
      </c>
      <c r="D177" s="489"/>
      <c r="E177" s="489"/>
      <c r="F177" s="481"/>
      <c r="G177" s="489" t="s">
        <v>889</v>
      </c>
      <c r="H177" s="489"/>
      <c r="I177" s="489"/>
      <c r="J177" s="407"/>
      <c r="K177" s="407"/>
      <c r="L177" s="407"/>
      <c r="M177" s="1"/>
      <c r="N177" s="170"/>
      <c r="O177" s="170"/>
      <c r="P177" s="170"/>
      <c r="Q177" s="170"/>
      <c r="R177" s="407"/>
      <c r="S177" s="407"/>
      <c r="T177" s="407"/>
      <c r="U177" s="407"/>
      <c r="V177" s="407"/>
      <c r="W177" s="1"/>
      <c r="X177" s="1"/>
      <c r="Y177" s="1"/>
      <c r="Z177" s="1"/>
      <c r="AA177" s="1"/>
      <c r="AB177" s="1"/>
      <c r="AC177" s="167"/>
      <c r="AD177" s="11"/>
      <c r="AE177" s="1"/>
      <c r="AF177" s="1"/>
      <c r="AG177" s="1"/>
      <c r="AH177" s="2"/>
    </row>
    <row r="178" spans="1:34" ht="15.75" hidden="1" customHeight="1">
      <c r="A178" s="407">
        <f t="shared" ca="1" si="9"/>
        <v>0</v>
      </c>
      <c r="B178" s="496"/>
      <c r="C178" s="497" t="s">
        <v>890</v>
      </c>
      <c r="D178" s="498"/>
      <c r="E178" s="498"/>
      <c r="F178" s="490"/>
      <c r="G178" s="171" t="s">
        <v>891</v>
      </c>
      <c r="H178" s="171"/>
      <c r="I178" s="498"/>
      <c r="J178" s="407"/>
      <c r="K178" s="407"/>
      <c r="L178" s="407"/>
      <c r="M178" s="1"/>
      <c r="N178" s="170"/>
      <c r="O178" s="170"/>
      <c r="P178" s="170"/>
      <c r="Q178" s="170"/>
      <c r="R178" s="407"/>
      <c r="S178" s="407"/>
      <c r="T178" s="407"/>
      <c r="U178" s="407"/>
      <c r="V178" s="407"/>
      <c r="W178" s="1"/>
      <c r="X178" s="1"/>
      <c r="Y178" s="1"/>
      <c r="Z178" s="1"/>
      <c r="AA178" s="1"/>
      <c r="AB178" s="1"/>
      <c r="AC178" s="167"/>
      <c r="AD178" s="11"/>
      <c r="AE178" s="1"/>
      <c r="AF178" s="1"/>
      <c r="AG178" s="1"/>
      <c r="AH178" s="2"/>
    </row>
    <row r="179" spans="1:34" ht="15.75" hidden="1" customHeight="1">
      <c r="A179" s="407">
        <f t="shared" ca="1" si="9"/>
        <v>0</v>
      </c>
      <c r="B179" s="496"/>
      <c r="C179" s="491" t="s">
        <v>36</v>
      </c>
      <c r="D179" s="492" t="s">
        <v>881</v>
      </c>
      <c r="E179" s="492" t="s">
        <v>850</v>
      </c>
      <c r="F179" s="490"/>
      <c r="G179" s="492" t="s">
        <v>36</v>
      </c>
      <c r="H179" s="492" t="s">
        <v>849</v>
      </c>
      <c r="I179" s="492" t="s">
        <v>850</v>
      </c>
      <c r="J179" s="407"/>
      <c r="K179" s="407"/>
      <c r="L179" s="407"/>
      <c r="M179" s="1"/>
      <c r="N179" s="170"/>
      <c r="O179" s="170"/>
      <c r="P179" s="170"/>
      <c r="Q179" s="170"/>
      <c r="R179" s="407"/>
      <c r="S179" s="407"/>
      <c r="T179" s="407"/>
      <c r="U179" s="407"/>
      <c r="V179" s="407"/>
      <c r="W179" s="1"/>
      <c r="X179" s="1"/>
      <c r="Y179" s="1"/>
      <c r="Z179" s="1"/>
      <c r="AA179" s="1"/>
      <c r="AB179" s="1"/>
      <c r="AC179" s="167"/>
      <c r="AD179" s="11"/>
      <c r="AE179" s="1"/>
      <c r="AF179" s="1"/>
      <c r="AG179" s="1"/>
      <c r="AH179" s="2"/>
    </row>
    <row r="180" spans="1:34" ht="15.75" hidden="1" customHeight="1">
      <c r="A180" s="407">
        <f t="shared" ref="A180:A261" ca="1" si="10">IF(AND(A$262&gt;0,E180&gt;0),1,0)</f>
        <v>0</v>
      </c>
      <c r="B180" s="407"/>
      <c r="C180" s="482">
        <v>2801</v>
      </c>
      <c r="D180" s="407" t="s">
        <v>81</v>
      </c>
      <c r="E180" s="407">
        <f>'eoy23'!H547</f>
        <v>0</v>
      </c>
      <c r="F180" s="407"/>
      <c r="G180" s="468"/>
      <c r="H180" s="407"/>
      <c r="I180" s="407"/>
      <c r="J180" s="407"/>
      <c r="K180" s="407"/>
      <c r="L180" s="407"/>
      <c r="M180" s="1"/>
      <c r="N180" s="170"/>
      <c r="O180" s="170"/>
      <c r="P180" s="170"/>
      <c r="Q180" s="170"/>
      <c r="R180" s="407"/>
      <c r="S180" s="407"/>
      <c r="T180" s="407"/>
      <c r="U180" s="407"/>
      <c r="V180" s="407"/>
      <c r="W180" s="1"/>
      <c r="X180" s="1"/>
      <c r="Y180" s="1"/>
      <c r="Z180" s="1"/>
      <c r="AA180" s="1"/>
      <c r="AB180" s="1"/>
      <c r="AC180" s="167"/>
      <c r="AD180" s="11"/>
      <c r="AE180" s="1"/>
      <c r="AF180" s="1"/>
      <c r="AG180" s="1"/>
      <c r="AH180" s="2"/>
    </row>
    <row r="181" spans="1:34" ht="15.75" hidden="1" customHeight="1">
      <c r="A181" s="407">
        <f t="shared" ca="1" si="10"/>
        <v>0</v>
      </c>
      <c r="B181" s="407"/>
      <c r="C181" s="482">
        <v>2802</v>
      </c>
      <c r="D181" s="407" t="s">
        <v>88</v>
      </c>
      <c r="E181" s="407">
        <f>'eoy23'!H548</f>
        <v>0</v>
      </c>
      <c r="F181" s="407"/>
      <c r="G181" s="468"/>
      <c r="H181" s="407"/>
      <c r="I181" s="407"/>
      <c r="J181" s="407"/>
      <c r="K181" s="407"/>
      <c r="L181" s="407"/>
      <c r="M181" s="1"/>
      <c r="N181" s="170"/>
      <c r="O181" s="170"/>
      <c r="P181" s="170"/>
      <c r="Q181" s="170"/>
      <c r="R181" s="407"/>
      <c r="S181" s="407"/>
      <c r="T181" s="407"/>
      <c r="U181" s="407"/>
      <c r="V181" s="407"/>
      <c r="W181" s="1"/>
      <c r="X181" s="1"/>
      <c r="Y181" s="1"/>
      <c r="Z181" s="1"/>
      <c r="AA181" s="1"/>
      <c r="AB181" s="1"/>
      <c r="AC181" s="167"/>
      <c r="AD181" s="11"/>
      <c r="AE181" s="1"/>
      <c r="AF181" s="1"/>
      <c r="AG181" s="1"/>
      <c r="AH181" s="2"/>
    </row>
    <row r="182" spans="1:34" ht="15.75" hidden="1" customHeight="1">
      <c r="A182" s="407">
        <f t="shared" ca="1" si="10"/>
        <v>0</v>
      </c>
      <c r="B182" s="407"/>
      <c r="C182" s="482">
        <v>2803</v>
      </c>
      <c r="D182" s="407" t="s">
        <v>90</v>
      </c>
      <c r="E182" s="407">
        <f>'eoy23'!H549</f>
        <v>0</v>
      </c>
      <c r="F182" s="407"/>
      <c r="G182" s="468"/>
      <c r="H182" s="407"/>
      <c r="I182" s="407"/>
      <c r="J182" s="407"/>
      <c r="K182" s="407"/>
      <c r="L182" s="407"/>
      <c r="M182" s="407"/>
      <c r="N182" s="407"/>
      <c r="O182" s="170"/>
      <c r="P182" s="170"/>
      <c r="Q182" s="170"/>
      <c r="R182" s="407"/>
      <c r="S182" s="407"/>
      <c r="T182" s="407"/>
      <c r="U182" s="407"/>
      <c r="V182" s="407"/>
      <c r="W182" s="1"/>
      <c r="X182" s="1"/>
      <c r="Y182" s="1"/>
      <c r="Z182" s="1"/>
      <c r="AA182" s="1"/>
      <c r="AB182" s="1"/>
      <c r="AC182" s="167"/>
      <c r="AD182" s="11"/>
      <c r="AE182" s="1"/>
      <c r="AF182" s="1"/>
      <c r="AG182" s="1"/>
      <c r="AH182" s="2"/>
    </row>
    <row r="183" spans="1:34" ht="15.75" hidden="1" customHeight="1">
      <c r="A183" s="407">
        <f t="shared" ca="1" si="10"/>
        <v>0</v>
      </c>
      <c r="B183" s="407"/>
      <c r="C183" s="482">
        <v>2804</v>
      </c>
      <c r="D183" s="407" t="s">
        <v>91</v>
      </c>
      <c r="E183" s="407">
        <f>'eoy23'!H550</f>
        <v>0</v>
      </c>
      <c r="F183" s="407"/>
      <c r="G183" s="468"/>
      <c r="H183" s="407"/>
      <c r="I183" s="407"/>
      <c r="J183" s="407"/>
      <c r="K183" s="407"/>
      <c r="L183" s="407"/>
      <c r="M183" s="407"/>
      <c r="N183" s="407"/>
      <c r="O183" s="170"/>
      <c r="P183" s="170"/>
      <c r="Q183" s="170"/>
      <c r="R183" s="407"/>
      <c r="S183" s="407"/>
      <c r="T183" s="407"/>
      <c r="U183" s="407"/>
      <c r="V183" s="407"/>
      <c r="W183" s="1"/>
      <c r="X183" s="1"/>
      <c r="Y183" s="1"/>
      <c r="Z183" s="1"/>
      <c r="AA183" s="1"/>
      <c r="AB183" s="1"/>
      <c r="AC183" s="167"/>
      <c r="AD183" s="11"/>
      <c r="AE183" s="1"/>
      <c r="AF183" s="1"/>
      <c r="AG183" s="1"/>
      <c r="AH183" s="2"/>
    </row>
    <row r="184" spans="1:34" ht="15.75" hidden="1" customHeight="1">
      <c r="A184" s="407">
        <f t="shared" ca="1" si="10"/>
        <v>0</v>
      </c>
      <c r="B184" s="407"/>
      <c r="C184" s="482">
        <v>2805</v>
      </c>
      <c r="D184" s="407" t="s">
        <v>92</v>
      </c>
      <c r="E184" s="407">
        <f>'eoy23'!H551</f>
        <v>0</v>
      </c>
      <c r="F184" s="407"/>
      <c r="G184" s="468"/>
      <c r="H184" s="407"/>
      <c r="I184" s="407"/>
      <c r="J184" s="407"/>
      <c r="K184" s="407"/>
      <c r="L184" s="407"/>
      <c r="M184" s="407"/>
      <c r="N184" s="407"/>
      <c r="O184" s="170"/>
      <c r="P184" s="170"/>
      <c r="Q184" s="170"/>
      <c r="R184" s="407"/>
      <c r="S184" s="407"/>
      <c r="T184" s="407"/>
      <c r="U184" s="407"/>
      <c r="V184" s="407"/>
      <c r="W184" s="1"/>
      <c r="X184" s="1"/>
      <c r="Y184" s="1"/>
      <c r="Z184" s="1"/>
      <c r="AA184" s="1"/>
      <c r="AB184" s="1"/>
      <c r="AC184" s="167"/>
      <c r="AD184" s="11"/>
      <c r="AE184" s="1"/>
      <c r="AF184" s="1"/>
      <c r="AG184" s="1"/>
      <c r="AH184" s="2"/>
    </row>
    <row r="185" spans="1:34" ht="15.75" hidden="1" customHeight="1">
      <c r="A185" s="407">
        <f t="shared" ca="1" si="10"/>
        <v>0</v>
      </c>
      <c r="B185" s="407"/>
      <c r="C185" s="482">
        <v>2806</v>
      </c>
      <c r="D185" s="407" t="s">
        <v>93</v>
      </c>
      <c r="E185" s="407">
        <f>'eoy23'!H552</f>
        <v>0</v>
      </c>
      <c r="F185" s="407"/>
      <c r="G185" s="468"/>
      <c r="H185" s="407"/>
      <c r="I185" s="407"/>
      <c r="J185" s="407"/>
      <c r="K185" s="407"/>
      <c r="L185" s="407"/>
      <c r="M185" s="407"/>
      <c r="N185" s="407"/>
      <c r="O185" s="407"/>
      <c r="P185" s="407"/>
      <c r="Q185" s="407"/>
      <c r="R185" s="407"/>
      <c r="S185" s="407"/>
      <c r="T185" s="407"/>
      <c r="U185" s="407"/>
      <c r="V185" s="407"/>
      <c r="W185" s="1"/>
      <c r="X185" s="1"/>
      <c r="Y185" s="1"/>
      <c r="Z185" s="1"/>
      <c r="AA185" s="1"/>
      <c r="AB185" s="1"/>
      <c r="AC185" s="167"/>
      <c r="AD185" s="11"/>
      <c r="AE185" s="1"/>
      <c r="AF185" s="1"/>
      <c r="AG185" s="1"/>
      <c r="AH185" s="2"/>
    </row>
    <row r="186" spans="1:34" ht="15.75" hidden="1" customHeight="1">
      <c r="A186" s="407">
        <f t="shared" ca="1" si="10"/>
        <v>0</v>
      </c>
      <c r="B186" s="407"/>
      <c r="C186" s="482">
        <v>2807</v>
      </c>
      <c r="D186" s="407" t="s">
        <v>234</v>
      </c>
      <c r="E186" s="407">
        <f>'eoy23'!H553</f>
        <v>0</v>
      </c>
      <c r="F186" s="407"/>
      <c r="G186" s="468"/>
      <c r="H186" s="407"/>
      <c r="I186" s="407"/>
      <c r="J186" s="407"/>
      <c r="K186" s="407"/>
      <c r="L186" s="407"/>
      <c r="M186" s="407"/>
      <c r="N186" s="407"/>
      <c r="O186" s="407"/>
      <c r="P186" s="407"/>
      <c r="Q186" s="407"/>
      <c r="R186" s="407"/>
      <c r="S186" s="407"/>
      <c r="T186" s="407"/>
      <c r="U186" s="407"/>
      <c r="V186" s="407"/>
      <c r="W186" s="1"/>
      <c r="X186" s="1"/>
      <c r="Y186" s="1"/>
      <c r="Z186" s="1"/>
      <c r="AA186" s="1"/>
      <c r="AB186" s="1"/>
      <c r="AC186" s="167"/>
      <c r="AD186" s="11"/>
      <c r="AE186" s="1"/>
      <c r="AF186" s="1"/>
      <c r="AG186" s="1"/>
      <c r="AH186" s="2"/>
    </row>
    <row r="187" spans="1:34" ht="15.75" hidden="1" customHeight="1">
      <c r="A187" s="407">
        <f t="shared" ca="1" si="10"/>
        <v>0</v>
      </c>
      <c r="B187" s="407"/>
      <c r="C187" s="482">
        <v>2808</v>
      </c>
      <c r="D187" s="407" t="s">
        <v>95</v>
      </c>
      <c r="E187" s="407">
        <f>'eoy23'!H554</f>
        <v>0</v>
      </c>
      <c r="F187" s="407"/>
      <c r="G187" s="468"/>
      <c r="H187" s="407"/>
      <c r="I187" s="407"/>
      <c r="J187" s="407"/>
      <c r="K187" s="407"/>
      <c r="L187" s="407"/>
      <c r="M187" s="407"/>
      <c r="N187" s="407"/>
      <c r="O187" s="407"/>
      <c r="P187" s="407"/>
      <c r="Q187" s="407"/>
      <c r="R187" s="407"/>
      <c r="S187" s="407"/>
      <c r="T187" s="407"/>
      <c r="U187" s="407"/>
      <c r="V187" s="407"/>
      <c r="W187" s="1"/>
      <c r="X187" s="1"/>
      <c r="Y187" s="1"/>
      <c r="Z187" s="1"/>
      <c r="AA187" s="1"/>
      <c r="AB187" s="1"/>
      <c r="AC187" s="167"/>
      <c r="AD187" s="11"/>
      <c r="AE187" s="1"/>
      <c r="AF187" s="1"/>
      <c r="AG187" s="1"/>
      <c r="AH187" s="2"/>
    </row>
    <row r="188" spans="1:34" ht="15.75" hidden="1" customHeight="1">
      <c r="A188" s="407">
        <f t="shared" ca="1" si="10"/>
        <v>0</v>
      </c>
      <c r="B188" s="407"/>
      <c r="C188" s="482">
        <v>2809</v>
      </c>
      <c r="D188" s="407" t="s">
        <v>96</v>
      </c>
      <c r="E188" s="407">
        <f>'eoy23'!H555</f>
        <v>0</v>
      </c>
      <c r="F188" s="407"/>
      <c r="G188" s="468"/>
      <c r="H188" s="407"/>
      <c r="I188" s="407"/>
      <c r="J188" s="407"/>
      <c r="K188" s="407"/>
      <c r="L188" s="407"/>
      <c r="M188" s="407"/>
      <c r="N188" s="407"/>
      <c r="O188" s="407"/>
      <c r="P188" s="407"/>
      <c r="Q188" s="407"/>
      <c r="R188" s="407"/>
      <c r="S188" s="407"/>
      <c r="T188" s="407"/>
      <c r="U188" s="407"/>
      <c r="V188" s="407"/>
      <c r="W188" s="1"/>
      <c r="X188" s="1"/>
      <c r="Y188" s="1"/>
      <c r="Z188" s="1"/>
      <c r="AA188" s="1"/>
      <c r="AB188" s="1"/>
      <c r="AC188" s="167"/>
      <c r="AD188" s="11"/>
      <c r="AE188" s="1"/>
      <c r="AF188" s="1"/>
      <c r="AG188" s="1"/>
      <c r="AH188" s="2"/>
    </row>
    <row r="189" spans="1:34" ht="15.75" hidden="1" customHeight="1">
      <c r="A189" s="407">
        <f t="shared" ca="1" si="10"/>
        <v>0</v>
      </c>
      <c r="B189" s="407"/>
      <c r="C189" s="482">
        <v>2810</v>
      </c>
      <c r="D189" s="407" t="s">
        <v>236</v>
      </c>
      <c r="E189" s="407">
        <f ca="1">'eoy23'!H557</f>
        <v>0</v>
      </c>
      <c r="F189" s="407"/>
      <c r="G189" s="468"/>
      <c r="H189" s="407"/>
      <c r="I189" s="407"/>
      <c r="J189" s="407"/>
      <c r="K189" s="407"/>
      <c r="L189" s="407"/>
      <c r="M189" s="407"/>
      <c r="N189" s="407"/>
      <c r="O189" s="407"/>
      <c r="P189" s="407"/>
      <c r="Q189" s="407"/>
      <c r="R189" s="407"/>
      <c r="S189" s="407"/>
      <c r="T189" s="407"/>
      <c r="U189" s="407"/>
      <c r="V189" s="407"/>
      <c r="W189" s="1"/>
      <c r="X189" s="1"/>
      <c r="Y189" s="1"/>
      <c r="Z189" s="1"/>
      <c r="AA189" s="1"/>
      <c r="AB189" s="1"/>
      <c r="AC189" s="167"/>
      <c r="AD189" s="11"/>
      <c r="AE189" s="1"/>
      <c r="AF189" s="1"/>
      <c r="AG189" s="1"/>
      <c r="AH189" s="2"/>
    </row>
    <row r="190" spans="1:34" ht="15.75" hidden="1" customHeight="1">
      <c r="A190" s="407">
        <f t="shared" ca="1" si="10"/>
        <v>0</v>
      </c>
      <c r="B190" s="407"/>
      <c r="C190" s="482">
        <v>2811</v>
      </c>
      <c r="D190" s="407" t="s">
        <v>237</v>
      </c>
      <c r="E190" s="407">
        <f ca="1">'eoy23'!H558</f>
        <v>0</v>
      </c>
      <c r="F190" s="407"/>
      <c r="G190" s="468"/>
      <c r="H190" s="407"/>
      <c r="I190" s="407"/>
      <c r="J190" s="407"/>
      <c r="K190" s="407"/>
      <c r="L190" s="407"/>
      <c r="M190" s="407"/>
      <c r="N190" s="407"/>
      <c r="O190" s="407"/>
      <c r="P190" s="407"/>
      <c r="Q190" s="407"/>
      <c r="R190" s="407"/>
      <c r="S190" s="407"/>
      <c r="T190" s="407"/>
      <c r="U190" s="407"/>
      <c r="V190" s="407"/>
      <c r="W190" s="1"/>
      <c r="X190" s="1"/>
      <c r="Y190" s="1"/>
      <c r="Z190" s="1"/>
      <c r="AA190" s="1"/>
      <c r="AB190" s="1"/>
      <c r="AC190" s="167"/>
      <c r="AD190" s="11"/>
      <c r="AE190" s="1"/>
      <c r="AF190" s="1"/>
      <c r="AG190" s="1"/>
      <c r="AH190" s="2"/>
    </row>
    <row r="191" spans="1:34" ht="15.75" hidden="1" customHeight="1">
      <c r="A191" s="407">
        <f t="shared" ca="1" si="10"/>
        <v>0</v>
      </c>
      <c r="B191" s="407"/>
      <c r="C191" s="482">
        <v>2812</v>
      </c>
      <c r="D191" s="407" t="s">
        <v>100</v>
      </c>
      <c r="E191" s="407">
        <f ca="1">'eoy23'!H559</f>
        <v>0</v>
      </c>
      <c r="F191" s="407"/>
      <c r="G191" s="468"/>
      <c r="H191" s="407"/>
      <c r="I191" s="407"/>
      <c r="J191" s="407"/>
      <c r="K191" s="407"/>
      <c r="L191" s="407"/>
      <c r="M191" s="407"/>
      <c r="N191" s="407"/>
      <c r="O191" s="407"/>
      <c r="P191" s="407"/>
      <c r="Q191" s="407"/>
      <c r="R191" s="407"/>
      <c r="S191" s="407"/>
      <c r="T191" s="407"/>
      <c r="U191" s="407"/>
      <c r="V191" s="407"/>
      <c r="W191" s="1"/>
      <c r="X191" s="1"/>
      <c r="Y191" s="1"/>
      <c r="Z191" s="1"/>
      <c r="AA191" s="1"/>
      <c r="AB191" s="1"/>
      <c r="AC191" s="167"/>
      <c r="AD191" s="11"/>
      <c r="AE191" s="1"/>
      <c r="AF191" s="1"/>
      <c r="AG191" s="1"/>
      <c r="AH191" s="2"/>
    </row>
    <row r="192" spans="1:34" ht="15.75" hidden="1" customHeight="1">
      <c r="A192" s="407">
        <f t="shared" ca="1" si="10"/>
        <v>0</v>
      </c>
      <c r="B192" s="407"/>
      <c r="C192" s="482">
        <v>2814</v>
      </c>
      <c r="D192" s="407" t="s">
        <v>101</v>
      </c>
      <c r="E192" s="407">
        <f ca="1">'eoy23'!H560</f>
        <v>0</v>
      </c>
      <c r="F192" s="407"/>
      <c r="G192" s="468"/>
      <c r="H192" s="407"/>
      <c r="I192" s="407"/>
      <c r="J192" s="407"/>
      <c r="K192" s="407"/>
      <c r="L192" s="407"/>
      <c r="M192" s="407"/>
      <c r="N192" s="407"/>
      <c r="O192" s="407"/>
      <c r="P192" s="407"/>
      <c r="Q192" s="407"/>
      <c r="R192" s="407"/>
      <c r="S192" s="407"/>
      <c r="T192" s="407"/>
      <c r="U192" s="407"/>
      <c r="V192" s="407"/>
      <c r="W192" s="1"/>
      <c r="X192" s="1"/>
      <c r="Y192" s="1"/>
      <c r="Z192" s="1"/>
      <c r="AA192" s="1"/>
      <c r="AB192" s="1"/>
      <c r="AC192" s="167"/>
      <c r="AD192" s="11"/>
      <c r="AE192" s="1"/>
      <c r="AF192" s="1"/>
      <c r="AG192" s="1"/>
      <c r="AH192" s="2"/>
    </row>
    <row r="193" spans="1:34" ht="15.75" hidden="1" customHeight="1">
      <c r="A193" s="407">
        <f t="shared" ca="1" si="10"/>
        <v>0</v>
      </c>
      <c r="B193" s="407"/>
      <c r="C193" s="482">
        <v>2815</v>
      </c>
      <c r="D193" s="407" t="s">
        <v>102</v>
      </c>
      <c r="E193" s="407">
        <f ca="1">'eoy23'!H561</f>
        <v>0</v>
      </c>
      <c r="F193" s="407"/>
      <c r="G193" s="468"/>
      <c r="H193" s="407"/>
      <c r="I193" s="407"/>
      <c r="J193" s="407"/>
      <c r="K193" s="407"/>
      <c r="L193" s="407"/>
      <c r="M193" s="407"/>
      <c r="N193" s="407"/>
      <c r="O193" s="407"/>
      <c r="P193" s="407"/>
      <c r="Q193" s="407"/>
      <c r="R193" s="407"/>
      <c r="S193" s="407"/>
      <c r="T193" s="407"/>
      <c r="U193" s="407"/>
      <c r="V193" s="407"/>
      <c r="W193" s="1"/>
      <c r="X193" s="1"/>
      <c r="Y193" s="1"/>
      <c r="Z193" s="1"/>
      <c r="AA193" s="1"/>
      <c r="AB193" s="1"/>
      <c r="AC193" s="167"/>
      <c r="AD193" s="11"/>
      <c r="AE193" s="1"/>
      <c r="AF193" s="1"/>
      <c r="AG193" s="1"/>
      <c r="AH193" s="2"/>
    </row>
    <row r="194" spans="1:34" ht="15.75" hidden="1" customHeight="1">
      <c r="A194" s="407">
        <f t="shared" ca="1" si="10"/>
        <v>0</v>
      </c>
      <c r="B194" s="407"/>
      <c r="C194" s="482">
        <v>2816</v>
      </c>
      <c r="D194" s="407" t="s">
        <v>103</v>
      </c>
      <c r="E194" s="407">
        <f ca="1">'eoy23'!H562</f>
        <v>0</v>
      </c>
      <c r="F194" s="407"/>
      <c r="G194" s="468"/>
      <c r="H194" s="407"/>
      <c r="I194" s="407"/>
      <c r="J194" s="407"/>
      <c r="K194" s="407"/>
      <c r="L194" s="407"/>
      <c r="M194" s="407"/>
      <c r="N194" s="407"/>
      <c r="O194" s="407"/>
      <c r="P194" s="407"/>
      <c r="Q194" s="407"/>
      <c r="R194" s="407"/>
      <c r="S194" s="407"/>
      <c r="T194" s="407"/>
      <c r="U194" s="407"/>
      <c r="V194" s="407"/>
      <c r="W194" s="1"/>
      <c r="X194" s="1"/>
      <c r="Y194" s="1"/>
      <c r="Z194" s="1"/>
      <c r="AA194" s="1"/>
      <c r="AB194" s="1"/>
      <c r="AC194" s="167"/>
      <c r="AD194" s="11"/>
      <c r="AE194" s="1"/>
      <c r="AF194" s="1"/>
      <c r="AG194" s="1"/>
      <c r="AH194" s="2"/>
    </row>
    <row r="195" spans="1:34" ht="15.75" hidden="1" customHeight="1">
      <c r="A195" s="407">
        <f t="shared" ca="1" si="10"/>
        <v>0</v>
      </c>
      <c r="B195" s="407"/>
      <c r="C195" s="482">
        <v>2817</v>
      </c>
      <c r="D195" s="407" t="s">
        <v>239</v>
      </c>
      <c r="E195" s="407">
        <f ca="1">'eoy23'!H563</f>
        <v>0</v>
      </c>
      <c r="F195" s="407"/>
      <c r="G195" s="468"/>
      <c r="H195" s="407"/>
      <c r="I195" s="407"/>
      <c r="J195" s="407"/>
      <c r="K195" s="407"/>
      <c r="L195" s="407"/>
      <c r="M195" s="407"/>
      <c r="N195" s="407"/>
      <c r="O195" s="407"/>
      <c r="P195" s="407"/>
      <c r="Q195" s="407"/>
      <c r="R195" s="407"/>
      <c r="S195" s="407"/>
      <c r="T195" s="407"/>
      <c r="U195" s="407"/>
      <c r="V195" s="407"/>
      <c r="W195" s="1"/>
      <c r="X195" s="1"/>
      <c r="Y195" s="1"/>
      <c r="Z195" s="1"/>
      <c r="AA195" s="1"/>
      <c r="AB195" s="1"/>
      <c r="AC195" s="167"/>
      <c r="AD195" s="11"/>
      <c r="AE195" s="1"/>
      <c r="AF195" s="1"/>
      <c r="AG195" s="1"/>
      <c r="AH195" s="2"/>
    </row>
    <row r="196" spans="1:34" ht="15.75" hidden="1" customHeight="1">
      <c r="A196" s="407">
        <f t="shared" ca="1" si="10"/>
        <v>0</v>
      </c>
      <c r="B196" s="407"/>
      <c r="C196" s="482">
        <v>2818</v>
      </c>
      <c r="D196" s="407" t="s">
        <v>106</v>
      </c>
      <c r="E196" s="407">
        <f ca="1">'eoy23'!H564</f>
        <v>0</v>
      </c>
      <c r="F196" s="407"/>
      <c r="G196" s="468"/>
      <c r="H196" s="407"/>
      <c r="I196" s="407"/>
      <c r="J196" s="407"/>
      <c r="K196" s="407"/>
      <c r="L196" s="407"/>
      <c r="M196" s="407"/>
      <c r="N196" s="407"/>
      <c r="O196" s="407"/>
      <c r="P196" s="407"/>
      <c r="Q196" s="407"/>
      <c r="R196" s="407"/>
      <c r="S196" s="407"/>
      <c r="T196" s="407"/>
      <c r="U196" s="407"/>
      <c r="V196" s="407"/>
      <c r="W196" s="1"/>
      <c r="X196" s="1"/>
      <c r="Y196" s="1"/>
      <c r="Z196" s="1"/>
      <c r="AA196" s="1"/>
      <c r="AB196" s="1"/>
      <c r="AC196" s="167"/>
      <c r="AD196" s="11"/>
      <c r="AE196" s="1"/>
      <c r="AF196" s="1"/>
      <c r="AG196" s="1"/>
      <c r="AH196" s="2"/>
    </row>
    <row r="197" spans="1:34" ht="15.75" hidden="1" customHeight="1">
      <c r="A197" s="407">
        <f t="shared" ca="1" si="10"/>
        <v>0</v>
      </c>
      <c r="B197" s="407"/>
      <c r="C197" s="482">
        <v>2819</v>
      </c>
      <c r="D197" s="407" t="s">
        <v>107</v>
      </c>
      <c r="E197" s="407">
        <f ca="1">'eoy23'!H565</f>
        <v>0</v>
      </c>
      <c r="F197" s="407"/>
      <c r="G197" s="468"/>
      <c r="H197" s="407"/>
      <c r="I197" s="407"/>
      <c r="J197" s="407"/>
      <c r="K197" s="407"/>
      <c r="L197" s="407"/>
      <c r="M197" s="407"/>
      <c r="N197" s="407"/>
      <c r="O197" s="407"/>
      <c r="P197" s="407"/>
      <c r="Q197" s="407"/>
      <c r="R197" s="407"/>
      <c r="S197" s="407"/>
      <c r="T197" s="407"/>
      <c r="U197" s="407"/>
      <c r="V197" s="407"/>
      <c r="W197" s="1"/>
      <c r="X197" s="1"/>
      <c r="Y197" s="1"/>
      <c r="Z197" s="1"/>
      <c r="AA197" s="1"/>
      <c r="AB197" s="1"/>
      <c r="AC197" s="167"/>
      <c r="AD197" s="11"/>
      <c r="AE197" s="1"/>
      <c r="AF197" s="1"/>
      <c r="AG197" s="1"/>
      <c r="AH197" s="2"/>
    </row>
    <row r="198" spans="1:34" ht="15.75" hidden="1" customHeight="1">
      <c r="A198" s="407">
        <f t="shared" ca="1" si="10"/>
        <v>0</v>
      </c>
      <c r="B198" s="407"/>
      <c r="C198" s="482">
        <v>2820</v>
      </c>
      <c r="D198" s="407" t="s">
        <v>240</v>
      </c>
      <c r="E198" s="407">
        <f ca="1">'eoy23'!H566</f>
        <v>0</v>
      </c>
      <c r="F198" s="407"/>
      <c r="G198" s="468"/>
      <c r="H198" s="407"/>
      <c r="I198" s="407"/>
      <c r="J198" s="407"/>
      <c r="K198" s="407"/>
      <c r="L198" s="407"/>
      <c r="M198" s="407"/>
      <c r="N198" s="407"/>
      <c r="O198" s="407"/>
      <c r="P198" s="407"/>
      <c r="Q198" s="407"/>
      <c r="R198" s="407"/>
      <c r="S198" s="407"/>
      <c r="T198" s="407"/>
      <c r="U198" s="407"/>
      <c r="V198" s="407"/>
      <c r="W198" s="1"/>
      <c r="X198" s="1"/>
      <c r="Y198" s="1"/>
      <c r="Z198" s="1"/>
      <c r="AA198" s="1"/>
      <c r="AB198" s="1"/>
      <c r="AC198" s="167"/>
      <c r="AD198" s="11"/>
      <c r="AE198" s="1"/>
      <c r="AF198" s="1"/>
      <c r="AG198" s="1"/>
      <c r="AH198" s="2"/>
    </row>
    <row r="199" spans="1:34" ht="15.75" hidden="1" customHeight="1">
      <c r="A199" s="407">
        <f t="shared" ca="1" si="10"/>
        <v>0</v>
      </c>
      <c r="B199" s="407"/>
      <c r="C199" s="482">
        <v>2821</v>
      </c>
      <c r="D199" s="407" t="s">
        <v>109</v>
      </c>
      <c r="E199" s="407">
        <f ca="1">'eoy23'!H567</f>
        <v>0</v>
      </c>
      <c r="F199" s="407"/>
      <c r="G199" s="468"/>
      <c r="H199" s="407"/>
      <c r="I199" s="407"/>
      <c r="J199" s="407"/>
      <c r="K199" s="407"/>
      <c r="L199" s="407"/>
      <c r="M199" s="407"/>
      <c r="N199" s="407"/>
      <c r="O199" s="407"/>
      <c r="P199" s="407"/>
      <c r="Q199" s="407"/>
      <c r="R199" s="407"/>
      <c r="S199" s="407"/>
      <c r="T199" s="407"/>
      <c r="U199" s="407"/>
      <c r="V199" s="407"/>
      <c r="W199" s="1"/>
      <c r="X199" s="1"/>
      <c r="Y199" s="1"/>
      <c r="Z199" s="1"/>
      <c r="AA199" s="1"/>
      <c r="AB199" s="1"/>
      <c r="AC199" s="167"/>
      <c r="AD199" s="11"/>
      <c r="AE199" s="1"/>
      <c r="AF199" s="1"/>
      <c r="AG199" s="1"/>
      <c r="AH199" s="2"/>
    </row>
    <row r="200" spans="1:34" ht="15.75" hidden="1" customHeight="1">
      <c r="A200" s="407">
        <f t="shared" ca="1" si="10"/>
        <v>0</v>
      </c>
      <c r="B200" s="407"/>
      <c r="C200" s="482">
        <v>2822</v>
      </c>
      <c r="D200" s="407" t="s">
        <v>111</v>
      </c>
      <c r="E200" s="407">
        <f ca="1">'eoy23'!H569</f>
        <v>0</v>
      </c>
      <c r="F200" s="407"/>
      <c r="G200" s="468"/>
      <c r="H200" s="407"/>
      <c r="I200" s="407"/>
      <c r="J200" s="407"/>
      <c r="K200" s="407"/>
      <c r="L200" s="407"/>
      <c r="M200" s="407"/>
      <c r="N200" s="407"/>
      <c r="O200" s="407"/>
      <c r="P200" s="407"/>
      <c r="Q200" s="407"/>
      <c r="R200" s="407"/>
      <c r="S200" s="407"/>
      <c r="T200" s="407"/>
      <c r="U200" s="407"/>
      <c r="V200" s="407"/>
      <c r="W200" s="1"/>
      <c r="X200" s="1"/>
      <c r="Y200" s="1"/>
      <c r="Z200" s="1"/>
      <c r="AA200" s="1"/>
      <c r="AB200" s="1"/>
      <c r="AC200" s="167"/>
      <c r="AD200" s="11"/>
      <c r="AE200" s="1"/>
      <c r="AF200" s="1"/>
      <c r="AG200" s="1"/>
      <c r="AH200" s="2"/>
    </row>
    <row r="201" spans="1:34" ht="15.75" hidden="1" customHeight="1">
      <c r="A201" s="407">
        <f t="shared" ca="1" si="10"/>
        <v>0</v>
      </c>
      <c r="B201" s="407"/>
      <c r="C201" s="482">
        <v>2823</v>
      </c>
      <c r="D201" s="407" t="s">
        <v>882</v>
      </c>
      <c r="E201" s="407">
        <f ca="1">'eoy23'!H570</f>
        <v>0</v>
      </c>
      <c r="F201" s="407"/>
      <c r="G201" s="468"/>
      <c r="H201" s="407"/>
      <c r="I201" s="407"/>
      <c r="J201" s="407"/>
      <c r="K201" s="407"/>
      <c r="L201" s="407"/>
      <c r="M201" s="407"/>
      <c r="N201" s="407"/>
      <c r="O201" s="407"/>
      <c r="P201" s="407"/>
      <c r="Q201" s="407"/>
      <c r="R201" s="407"/>
      <c r="S201" s="407"/>
      <c r="T201" s="407"/>
      <c r="U201" s="407"/>
      <c r="V201" s="407"/>
      <c r="W201" s="1"/>
      <c r="X201" s="1"/>
      <c r="Y201" s="1"/>
      <c r="Z201" s="1"/>
      <c r="AA201" s="1"/>
      <c r="AB201" s="1"/>
      <c r="AC201" s="167"/>
      <c r="AD201" s="11"/>
      <c r="AE201" s="1"/>
      <c r="AF201" s="1"/>
      <c r="AG201" s="1"/>
      <c r="AH201" s="2"/>
    </row>
    <row r="202" spans="1:34" ht="15.75" hidden="1" customHeight="1">
      <c r="A202" s="407">
        <f t="shared" ca="1" si="10"/>
        <v>0</v>
      </c>
      <c r="B202" s="407"/>
      <c r="C202" s="482">
        <v>2824</v>
      </c>
      <c r="D202" s="407" t="s">
        <v>112</v>
      </c>
      <c r="E202" s="407">
        <f ca="1">'eoy23'!H570</f>
        <v>0</v>
      </c>
      <c r="F202" s="407"/>
      <c r="G202" s="468"/>
      <c r="H202" s="407"/>
      <c r="I202" s="407"/>
      <c r="J202" s="407"/>
      <c r="K202" s="407"/>
      <c r="L202" s="407"/>
      <c r="M202" s="407"/>
      <c r="N202" s="407"/>
      <c r="O202" s="407"/>
      <c r="P202" s="407"/>
      <c r="Q202" s="407"/>
      <c r="R202" s="407"/>
      <c r="S202" s="407"/>
      <c r="T202" s="407"/>
      <c r="U202" s="407"/>
      <c r="V202" s="407"/>
      <c r="W202" s="1"/>
      <c r="X202" s="1"/>
      <c r="Y202" s="1"/>
      <c r="Z202" s="1"/>
      <c r="AA202" s="1"/>
      <c r="AB202" s="1"/>
      <c r="AC202" s="167"/>
      <c r="AD202" s="11"/>
      <c r="AE202" s="1"/>
      <c r="AF202" s="1"/>
      <c r="AG202" s="1"/>
      <c r="AH202" s="2"/>
    </row>
    <row r="203" spans="1:34" ht="15.75" hidden="1" customHeight="1">
      <c r="A203" s="407">
        <f t="shared" ca="1" si="10"/>
        <v>0</v>
      </c>
      <c r="B203" s="407"/>
      <c r="C203" s="482">
        <v>2825</v>
      </c>
      <c r="D203" s="407" t="s">
        <v>113</v>
      </c>
      <c r="E203" s="407">
        <f ca="1">'eoy23'!H571</f>
        <v>0</v>
      </c>
      <c r="F203" s="407"/>
      <c r="G203" s="468"/>
      <c r="H203" s="407"/>
      <c r="I203" s="407"/>
      <c r="J203" s="407"/>
      <c r="K203" s="407"/>
      <c r="L203" s="407"/>
      <c r="M203" s="407"/>
      <c r="N203" s="407"/>
      <c r="O203" s="407"/>
      <c r="P203" s="407"/>
      <c r="Q203" s="407"/>
      <c r="R203" s="407"/>
      <c r="S203" s="407"/>
      <c r="T203" s="407"/>
      <c r="U203" s="407"/>
      <c r="V203" s="407"/>
      <c r="W203" s="1"/>
      <c r="X203" s="1"/>
      <c r="Y203" s="1"/>
      <c r="Z203" s="1"/>
      <c r="AA203" s="1"/>
      <c r="AB203" s="1"/>
      <c r="AC203" s="167"/>
      <c r="AD203" s="11"/>
      <c r="AE203" s="1"/>
      <c r="AF203" s="1"/>
      <c r="AG203" s="1"/>
      <c r="AH203" s="2"/>
    </row>
    <row r="204" spans="1:34" ht="15.75" hidden="1" customHeight="1">
      <c r="A204" s="407">
        <f t="shared" ca="1" si="10"/>
        <v>0</v>
      </c>
      <c r="B204" s="407"/>
      <c r="C204" s="482">
        <v>2826</v>
      </c>
      <c r="D204" s="407" t="s">
        <v>241</v>
      </c>
      <c r="E204" s="407">
        <f ca="1">'eoy23'!H572</f>
        <v>0</v>
      </c>
      <c r="F204" s="407"/>
      <c r="G204" s="468"/>
      <c r="H204" s="407"/>
      <c r="I204" s="407"/>
      <c r="J204" s="407"/>
      <c r="K204" s="407"/>
      <c r="L204" s="407"/>
      <c r="M204" s="407"/>
      <c r="N204" s="407"/>
      <c r="O204" s="407"/>
      <c r="P204" s="407"/>
      <c r="Q204" s="407"/>
      <c r="R204" s="407"/>
      <c r="S204" s="407"/>
      <c r="T204" s="407"/>
      <c r="U204" s="407"/>
      <c r="V204" s="407"/>
      <c r="W204" s="1"/>
      <c r="X204" s="1"/>
      <c r="Y204" s="1"/>
      <c r="Z204" s="1"/>
      <c r="AA204" s="1"/>
      <c r="AB204" s="1"/>
      <c r="AC204" s="167"/>
      <c r="AD204" s="11"/>
      <c r="AE204" s="1"/>
      <c r="AF204" s="1"/>
      <c r="AG204" s="1"/>
      <c r="AH204" s="2"/>
    </row>
    <row r="205" spans="1:34" ht="15.75" hidden="1" customHeight="1">
      <c r="A205" s="407">
        <f t="shared" ca="1" si="10"/>
        <v>0</v>
      </c>
      <c r="B205" s="407"/>
      <c r="C205" s="482">
        <v>2827</v>
      </c>
      <c r="D205" s="407" t="s">
        <v>115</v>
      </c>
      <c r="E205" s="407">
        <f ca="1">'eoy23'!H573</f>
        <v>0</v>
      </c>
      <c r="F205" s="407"/>
      <c r="G205" s="468"/>
      <c r="H205" s="407"/>
      <c r="I205" s="407"/>
      <c r="J205" s="407"/>
      <c r="K205" s="407"/>
      <c r="L205" s="407"/>
      <c r="M205" s="407"/>
      <c r="N205" s="407"/>
      <c r="O205" s="407"/>
      <c r="P205" s="407"/>
      <c r="Q205" s="407"/>
      <c r="R205" s="407"/>
      <c r="S205" s="407"/>
      <c r="T205" s="407"/>
      <c r="U205" s="407"/>
      <c r="V205" s="407"/>
      <c r="W205" s="1"/>
      <c r="X205" s="1"/>
      <c r="Y205" s="1"/>
      <c r="Z205" s="1"/>
      <c r="AA205" s="1"/>
      <c r="AB205" s="1"/>
      <c r="AC205" s="167"/>
      <c r="AD205" s="11"/>
      <c r="AE205" s="1"/>
      <c r="AF205" s="1"/>
      <c r="AG205" s="1"/>
      <c r="AH205" s="2"/>
    </row>
    <row r="206" spans="1:34" ht="15.75" hidden="1" customHeight="1">
      <c r="A206" s="407">
        <f t="shared" ca="1" si="10"/>
        <v>0</v>
      </c>
      <c r="B206" s="407"/>
      <c r="C206" s="482">
        <v>2828</v>
      </c>
      <c r="D206" s="407" t="s">
        <v>116</v>
      </c>
      <c r="E206" s="407">
        <f ca="1">'eoy23'!H574</f>
        <v>0</v>
      </c>
      <c r="F206" s="407"/>
      <c r="G206" s="468"/>
      <c r="H206" s="407"/>
      <c r="I206" s="407"/>
      <c r="J206" s="407"/>
      <c r="K206" s="407"/>
      <c r="L206" s="407"/>
      <c r="M206" s="407"/>
      <c r="N206" s="407"/>
      <c r="O206" s="407"/>
      <c r="P206" s="407"/>
      <c r="Q206" s="407"/>
      <c r="R206" s="407"/>
      <c r="S206" s="407"/>
      <c r="T206" s="407"/>
      <c r="U206" s="407"/>
      <c r="V206" s="407"/>
      <c r="W206" s="1"/>
      <c r="X206" s="1"/>
      <c r="Y206" s="1"/>
      <c r="Z206" s="1"/>
      <c r="AA206" s="1"/>
      <c r="AB206" s="1"/>
      <c r="AC206" s="167"/>
      <c r="AD206" s="11"/>
      <c r="AE206" s="1"/>
      <c r="AF206" s="1"/>
      <c r="AG206" s="1"/>
      <c r="AH206" s="2"/>
    </row>
    <row r="207" spans="1:34" ht="15.75" hidden="1" customHeight="1">
      <c r="A207" s="407">
        <f t="shared" ca="1" si="10"/>
        <v>0</v>
      </c>
      <c r="B207" s="407"/>
      <c r="C207" s="482">
        <v>2829</v>
      </c>
      <c r="D207" s="407" t="s">
        <v>117</v>
      </c>
      <c r="E207" s="407">
        <f ca="1">'eoy23'!H575</f>
        <v>0</v>
      </c>
      <c r="F207" s="407"/>
      <c r="G207" s="468"/>
      <c r="H207" s="407"/>
      <c r="I207" s="407"/>
      <c r="J207" s="407"/>
      <c r="K207" s="407"/>
      <c r="L207" s="407"/>
      <c r="M207" s="407"/>
      <c r="N207" s="407"/>
      <c r="O207" s="407"/>
      <c r="P207" s="407"/>
      <c r="Q207" s="407"/>
      <c r="R207" s="407"/>
      <c r="S207" s="407"/>
      <c r="T207" s="407"/>
      <c r="U207" s="407"/>
      <c r="V207" s="407"/>
      <c r="W207" s="1"/>
      <c r="X207" s="1"/>
      <c r="Y207" s="1"/>
      <c r="Z207" s="1"/>
      <c r="AA207" s="1"/>
      <c r="AB207" s="1"/>
      <c r="AC207" s="167"/>
      <c r="AD207" s="11"/>
      <c r="AE207" s="1"/>
      <c r="AF207" s="1"/>
      <c r="AG207" s="1"/>
      <c r="AH207" s="2"/>
    </row>
    <row r="208" spans="1:34" ht="15.75" hidden="1" customHeight="1">
      <c r="A208" s="407">
        <f t="shared" ca="1" si="10"/>
        <v>0</v>
      </c>
      <c r="B208" s="407"/>
      <c r="C208" s="482">
        <v>2830</v>
      </c>
      <c r="D208" s="407" t="s">
        <v>118</v>
      </c>
      <c r="E208" s="407">
        <f ca="1">'eoy23'!H576</f>
        <v>0</v>
      </c>
      <c r="F208" s="407"/>
      <c r="G208" s="468"/>
      <c r="H208" s="407"/>
      <c r="I208" s="407"/>
      <c r="J208" s="407"/>
      <c r="K208" s="407"/>
      <c r="L208" s="407"/>
      <c r="M208" s="407"/>
      <c r="N208" s="407"/>
      <c r="O208" s="407"/>
      <c r="P208" s="407"/>
      <c r="Q208" s="407"/>
      <c r="R208" s="407"/>
      <c r="S208" s="407"/>
      <c r="T208" s="407"/>
      <c r="U208" s="407"/>
      <c r="V208" s="407"/>
      <c r="W208" s="1"/>
      <c r="X208" s="1"/>
      <c r="Y208" s="1"/>
      <c r="Z208" s="1"/>
      <c r="AA208" s="1"/>
      <c r="AB208" s="1"/>
      <c r="AC208" s="167"/>
      <c r="AD208" s="11"/>
      <c r="AE208" s="1"/>
      <c r="AF208" s="1"/>
      <c r="AG208" s="1"/>
      <c r="AH208" s="2"/>
    </row>
    <row r="209" spans="1:34" ht="15.75" hidden="1" customHeight="1">
      <c r="A209" s="407">
        <f t="shared" ca="1" si="10"/>
        <v>0</v>
      </c>
      <c r="B209" s="407"/>
      <c r="C209" s="482">
        <v>2831</v>
      </c>
      <c r="D209" s="407" t="s">
        <v>119</v>
      </c>
      <c r="E209" s="407">
        <f ca="1">'eoy23'!H577</f>
        <v>0</v>
      </c>
      <c r="F209" s="407"/>
      <c r="G209" s="468"/>
      <c r="H209" s="407"/>
      <c r="I209" s="407"/>
      <c r="J209" s="407"/>
      <c r="K209" s="407"/>
      <c r="L209" s="407"/>
      <c r="M209" s="407"/>
      <c r="N209" s="407"/>
      <c r="O209" s="407"/>
      <c r="P209" s="407"/>
      <c r="Q209" s="407"/>
      <c r="R209" s="407"/>
      <c r="S209" s="407"/>
      <c r="T209" s="407"/>
      <c r="U209" s="407"/>
      <c r="V209" s="407"/>
      <c r="W209" s="1"/>
      <c r="X209" s="1"/>
      <c r="Y209" s="1"/>
      <c r="Z209" s="1"/>
      <c r="AA209" s="1"/>
      <c r="AB209" s="1"/>
      <c r="AC209" s="167"/>
      <c r="AD209" s="11"/>
      <c r="AE209" s="1"/>
      <c r="AF209" s="1"/>
      <c r="AG209" s="1"/>
      <c r="AH209" s="2"/>
    </row>
    <row r="210" spans="1:34" ht="15.75" hidden="1" customHeight="1">
      <c r="A210" s="407">
        <f t="shared" ca="1" si="10"/>
        <v>0</v>
      </c>
      <c r="B210" s="407"/>
      <c r="C210" s="482">
        <v>2832</v>
      </c>
      <c r="D210" s="407" t="s">
        <v>120</v>
      </c>
      <c r="E210" s="407">
        <f ca="1">'eoy23'!H578</f>
        <v>0</v>
      </c>
      <c r="F210" s="407"/>
      <c r="G210" s="468"/>
      <c r="H210" s="407"/>
      <c r="I210" s="407"/>
      <c r="J210" s="407"/>
      <c r="K210" s="407"/>
      <c r="L210" s="407"/>
      <c r="M210" s="407"/>
      <c r="N210" s="407"/>
      <c r="O210" s="407"/>
      <c r="P210" s="407"/>
      <c r="Q210" s="407"/>
      <c r="R210" s="407"/>
      <c r="S210" s="407"/>
      <c r="T210" s="407"/>
      <c r="U210" s="407"/>
      <c r="V210" s="407"/>
      <c r="W210" s="1"/>
      <c r="X210" s="1"/>
      <c r="Y210" s="1"/>
      <c r="Z210" s="1"/>
      <c r="AA210" s="1"/>
      <c r="AB210" s="1"/>
      <c r="AC210" s="167"/>
      <c r="AD210" s="11"/>
      <c r="AE210" s="1"/>
      <c r="AF210" s="1"/>
      <c r="AG210" s="1"/>
      <c r="AH210" s="2"/>
    </row>
    <row r="211" spans="1:34" ht="15.75" hidden="1" customHeight="1">
      <c r="A211" s="407">
        <f t="shared" ca="1" si="10"/>
        <v>0</v>
      </c>
      <c r="B211" s="407"/>
      <c r="C211" s="482">
        <v>2833</v>
      </c>
      <c r="D211" s="407" t="s">
        <v>121</v>
      </c>
      <c r="E211" s="407">
        <f ca="1">'eoy23'!H579</f>
        <v>0</v>
      </c>
      <c r="F211" s="407"/>
      <c r="G211" s="468"/>
      <c r="H211" s="407"/>
      <c r="I211" s="407"/>
      <c r="J211" s="407"/>
      <c r="K211" s="407"/>
      <c r="L211" s="407"/>
      <c r="M211" s="407"/>
      <c r="N211" s="407"/>
      <c r="O211" s="407"/>
      <c r="P211" s="407"/>
      <c r="Q211" s="407"/>
      <c r="R211" s="407"/>
      <c r="S211" s="407"/>
      <c r="T211" s="407"/>
      <c r="U211" s="407"/>
      <c r="V211" s="407"/>
      <c r="W211" s="1"/>
      <c r="X211" s="1"/>
      <c r="Y211" s="1"/>
      <c r="Z211" s="1"/>
      <c r="AA211" s="1"/>
      <c r="AB211" s="1"/>
      <c r="AC211" s="167"/>
      <c r="AD211" s="11"/>
      <c r="AE211" s="1"/>
      <c r="AF211" s="1"/>
      <c r="AG211" s="1"/>
      <c r="AH211" s="2"/>
    </row>
    <row r="212" spans="1:34" ht="15.75" hidden="1" customHeight="1">
      <c r="A212" s="407">
        <f t="shared" ca="1" si="10"/>
        <v>0</v>
      </c>
      <c r="B212" s="407"/>
      <c r="C212" s="482">
        <v>2834</v>
      </c>
      <c r="D212" s="407" t="s">
        <v>122</v>
      </c>
      <c r="E212" s="407">
        <f ca="1">'eoy23'!H580</f>
        <v>0</v>
      </c>
      <c r="F212" s="407"/>
      <c r="G212" s="468"/>
      <c r="H212" s="407"/>
      <c r="I212" s="407"/>
      <c r="J212" s="407"/>
      <c r="K212" s="407"/>
      <c r="L212" s="407"/>
      <c r="M212" s="407"/>
      <c r="N212" s="407"/>
      <c r="O212" s="407"/>
      <c r="P212" s="407"/>
      <c r="Q212" s="407"/>
      <c r="R212" s="407"/>
      <c r="S212" s="407"/>
      <c r="T212" s="407"/>
      <c r="U212" s="407"/>
      <c r="V212" s="407"/>
      <c r="W212" s="1"/>
      <c r="X212" s="1"/>
      <c r="Y212" s="1"/>
      <c r="Z212" s="1"/>
      <c r="AA212" s="1"/>
      <c r="AB212" s="1"/>
      <c r="AC212" s="167"/>
      <c r="AD212" s="11"/>
      <c r="AE212" s="1"/>
      <c r="AF212" s="1"/>
      <c r="AG212" s="1"/>
      <c r="AH212" s="2"/>
    </row>
    <row r="213" spans="1:34" ht="15.75" hidden="1" customHeight="1">
      <c r="A213" s="407">
        <f t="shared" ca="1" si="10"/>
        <v>0</v>
      </c>
      <c r="B213" s="407"/>
      <c r="C213" s="482">
        <v>2835</v>
      </c>
      <c r="D213" s="407" t="s">
        <v>123</v>
      </c>
      <c r="E213" s="407">
        <f ca="1">'eoy23'!H581</f>
        <v>0</v>
      </c>
      <c r="F213" s="407"/>
      <c r="G213" s="468"/>
      <c r="H213" s="407"/>
      <c r="I213" s="407"/>
      <c r="J213" s="407"/>
      <c r="K213" s="407"/>
      <c r="L213" s="407"/>
      <c r="M213" s="407"/>
      <c r="N213" s="407"/>
      <c r="O213" s="407"/>
      <c r="P213" s="407"/>
      <c r="Q213" s="407"/>
      <c r="R213" s="407"/>
      <c r="S213" s="407"/>
      <c r="T213" s="407"/>
      <c r="U213" s="407"/>
      <c r="V213" s="407"/>
      <c r="W213" s="1"/>
      <c r="X213" s="1"/>
      <c r="Y213" s="1"/>
      <c r="Z213" s="1"/>
      <c r="AA213" s="1"/>
      <c r="AB213" s="1"/>
      <c r="AC213" s="167"/>
      <c r="AD213" s="11"/>
      <c r="AE213" s="1"/>
      <c r="AF213" s="1"/>
      <c r="AG213" s="1"/>
      <c r="AH213" s="2"/>
    </row>
    <row r="214" spans="1:34" ht="15.75" hidden="1" customHeight="1">
      <c r="A214" s="407">
        <f t="shared" ca="1" si="10"/>
        <v>0</v>
      </c>
      <c r="B214" s="407"/>
      <c r="C214" s="482">
        <v>2836</v>
      </c>
      <c r="D214" s="407" t="s">
        <v>242</v>
      </c>
      <c r="E214" s="407">
        <f ca="1">'eoy23'!H582</f>
        <v>0</v>
      </c>
      <c r="F214" s="407"/>
      <c r="G214" s="468"/>
      <c r="H214" s="407"/>
      <c r="I214" s="407"/>
      <c r="J214" s="407"/>
      <c r="K214" s="407"/>
      <c r="L214" s="407"/>
      <c r="M214" s="407"/>
      <c r="N214" s="407"/>
      <c r="O214" s="407"/>
      <c r="P214" s="407"/>
      <c r="Q214" s="407"/>
      <c r="R214" s="407"/>
      <c r="S214" s="407"/>
      <c r="T214" s="407"/>
      <c r="U214" s="407"/>
      <c r="V214" s="407"/>
      <c r="W214" s="1"/>
      <c r="X214" s="1"/>
      <c r="Y214" s="1"/>
      <c r="Z214" s="1"/>
      <c r="AA214" s="1"/>
      <c r="AB214" s="1"/>
      <c r="AC214" s="167"/>
      <c r="AD214" s="11"/>
      <c r="AE214" s="1"/>
      <c r="AF214" s="1"/>
      <c r="AG214" s="1"/>
      <c r="AH214" s="2"/>
    </row>
    <row r="215" spans="1:34" ht="15.75" hidden="1" customHeight="1">
      <c r="A215" s="407">
        <f t="shared" ca="1" si="10"/>
        <v>0</v>
      </c>
      <c r="B215" s="407"/>
      <c r="C215" s="482">
        <v>2900</v>
      </c>
      <c r="D215" s="407" t="s">
        <v>125</v>
      </c>
      <c r="E215" s="407">
        <f ca="1">'eoy23'!H583</f>
        <v>0</v>
      </c>
      <c r="F215" s="407"/>
      <c r="G215" s="468"/>
      <c r="H215" s="407"/>
      <c r="I215" s="407"/>
      <c r="J215" s="407"/>
      <c r="K215" s="407"/>
      <c r="L215" s="407"/>
      <c r="M215" s="407"/>
      <c r="N215" s="407"/>
      <c r="O215" s="407"/>
      <c r="P215" s="407"/>
      <c r="Q215" s="407"/>
      <c r="R215" s="407"/>
      <c r="S215" s="407"/>
      <c r="T215" s="407"/>
      <c r="U215" s="407"/>
      <c r="V215" s="407"/>
      <c r="W215" s="1"/>
      <c r="X215" s="1"/>
      <c r="Y215" s="1"/>
      <c r="Z215" s="1"/>
      <c r="AA215" s="1"/>
      <c r="AB215" s="1"/>
      <c r="AC215" s="167"/>
      <c r="AD215" s="11"/>
      <c r="AE215" s="1"/>
      <c r="AF215" s="1"/>
      <c r="AG215" s="1"/>
      <c r="AH215" s="2"/>
    </row>
    <row r="216" spans="1:34" ht="15.75" hidden="1" customHeight="1">
      <c r="A216" s="407">
        <f t="shared" ca="1" si="10"/>
        <v>0</v>
      </c>
      <c r="B216" s="407"/>
      <c r="C216" s="482">
        <v>2901</v>
      </c>
      <c r="D216" s="407" t="s">
        <v>126</v>
      </c>
      <c r="E216" s="407">
        <f ca="1">'eoy23'!H584</f>
        <v>0</v>
      </c>
      <c r="F216" s="407"/>
      <c r="G216" s="468"/>
      <c r="H216" s="407"/>
      <c r="I216" s="407"/>
      <c r="J216" s="407"/>
      <c r="K216" s="407"/>
      <c r="L216" s="407"/>
      <c r="M216" s="407"/>
      <c r="N216" s="407"/>
      <c r="O216" s="407"/>
      <c r="P216" s="407"/>
      <c r="Q216" s="407"/>
      <c r="R216" s="407"/>
      <c r="S216" s="407"/>
      <c r="T216" s="407"/>
      <c r="U216" s="407"/>
      <c r="V216" s="407"/>
      <c r="W216" s="1"/>
      <c r="X216" s="1"/>
      <c r="Y216" s="1"/>
      <c r="Z216" s="1"/>
      <c r="AA216" s="1"/>
      <c r="AB216" s="1"/>
      <c r="AC216" s="167"/>
      <c r="AD216" s="11"/>
      <c r="AE216" s="1"/>
      <c r="AF216" s="1"/>
      <c r="AG216" s="1"/>
      <c r="AH216" s="2"/>
    </row>
    <row r="217" spans="1:34" ht="15.75" hidden="1" customHeight="1">
      <c r="A217" s="407">
        <f t="shared" ca="1" si="10"/>
        <v>0</v>
      </c>
      <c r="B217" s="407"/>
      <c r="C217" s="482">
        <v>2910</v>
      </c>
      <c r="D217" s="407" t="s">
        <v>127</v>
      </c>
      <c r="E217" s="407">
        <f>'eoy23'!H587</f>
        <v>0</v>
      </c>
      <c r="F217" s="407"/>
      <c r="G217" s="468"/>
      <c r="H217" s="407"/>
      <c r="I217" s="407"/>
      <c r="J217" s="407"/>
      <c r="K217" s="407"/>
      <c r="L217" s="407"/>
      <c r="M217" s="407"/>
      <c r="N217" s="407"/>
      <c r="O217" s="407"/>
      <c r="P217" s="407"/>
      <c r="Q217" s="407"/>
      <c r="R217" s="407"/>
      <c r="S217" s="407"/>
      <c r="T217" s="407"/>
      <c r="U217" s="407"/>
      <c r="V217" s="407"/>
      <c r="W217" s="1"/>
      <c r="X217" s="1"/>
      <c r="Y217" s="1"/>
      <c r="Z217" s="1"/>
      <c r="AA217" s="1"/>
      <c r="AB217" s="1"/>
      <c r="AC217" s="167"/>
      <c r="AD217" s="11"/>
      <c r="AE217" s="1"/>
      <c r="AF217" s="1"/>
      <c r="AG217" s="1"/>
      <c r="AH217" s="2"/>
    </row>
    <row r="218" spans="1:34" ht="15.75" hidden="1" customHeight="1">
      <c r="A218" s="407">
        <f t="shared" ca="1" si="10"/>
        <v>0</v>
      </c>
      <c r="B218" s="407"/>
      <c r="C218" s="482">
        <v>2920</v>
      </c>
      <c r="D218" s="407" t="s">
        <v>128</v>
      </c>
      <c r="E218" s="407">
        <f>'eoy23'!H588</f>
        <v>0</v>
      </c>
      <c r="F218" s="407"/>
      <c r="G218" s="468"/>
      <c r="H218" s="407"/>
      <c r="I218" s="407"/>
      <c r="J218" s="407"/>
      <c r="K218" s="407"/>
      <c r="L218" s="407"/>
      <c r="M218" s="407"/>
      <c r="N218" s="407"/>
      <c r="O218" s="407"/>
      <c r="P218" s="407"/>
      <c r="Q218" s="407"/>
      <c r="R218" s="407"/>
      <c r="S218" s="407"/>
      <c r="T218" s="407"/>
      <c r="U218" s="407"/>
      <c r="V218" s="407"/>
      <c r="W218" s="1"/>
      <c r="X218" s="1"/>
      <c r="Y218" s="1"/>
      <c r="Z218" s="1"/>
      <c r="AA218" s="1"/>
      <c r="AB218" s="1"/>
      <c r="AC218" s="167"/>
      <c r="AD218" s="11"/>
      <c r="AE218" s="1"/>
      <c r="AF218" s="1"/>
      <c r="AG218" s="1"/>
      <c r="AH218" s="2"/>
    </row>
    <row r="219" spans="1:34" ht="15.75" hidden="1" customHeight="1">
      <c r="A219" s="407">
        <f t="shared" ca="1" si="10"/>
        <v>0</v>
      </c>
      <c r="B219" s="407"/>
      <c r="C219" s="482">
        <v>2930</v>
      </c>
      <c r="D219" s="407" t="s">
        <v>129</v>
      </c>
      <c r="E219" s="407">
        <f>'eoy23'!H589</f>
        <v>0</v>
      </c>
      <c r="F219" s="407"/>
      <c r="G219" s="468"/>
      <c r="H219" s="407"/>
      <c r="I219" s="407"/>
      <c r="J219" s="407"/>
      <c r="K219" s="407"/>
      <c r="L219" s="407"/>
      <c r="M219" s="407"/>
      <c r="N219" s="407"/>
      <c r="O219" s="407"/>
      <c r="P219" s="407"/>
      <c r="Q219" s="407"/>
      <c r="R219" s="407"/>
      <c r="S219" s="407"/>
      <c r="T219" s="407"/>
      <c r="U219" s="407"/>
      <c r="V219" s="407"/>
      <c r="W219" s="1"/>
      <c r="X219" s="1"/>
      <c r="Y219" s="1"/>
      <c r="Z219" s="1"/>
      <c r="AA219" s="1"/>
      <c r="AB219" s="1"/>
      <c r="AC219" s="167"/>
      <c r="AD219" s="11"/>
      <c r="AE219" s="1"/>
      <c r="AF219" s="1"/>
      <c r="AG219" s="1"/>
      <c r="AH219" s="2"/>
    </row>
    <row r="220" spans="1:34" ht="15.75" hidden="1" customHeight="1">
      <c r="A220" s="407">
        <f t="shared" ca="1" si="10"/>
        <v>0</v>
      </c>
      <c r="B220" s="407"/>
      <c r="C220" s="482">
        <v>2940</v>
      </c>
      <c r="D220" s="407" t="s">
        <v>130</v>
      </c>
      <c r="E220" s="407">
        <f>'eoy23'!H590</f>
        <v>0</v>
      </c>
      <c r="F220" s="407"/>
      <c r="G220" s="468"/>
      <c r="H220" s="407"/>
      <c r="I220" s="407"/>
      <c r="J220" s="407"/>
      <c r="K220" s="407"/>
      <c r="L220" s="407"/>
      <c r="M220" s="407"/>
      <c r="N220" s="407"/>
      <c r="O220" s="407"/>
      <c r="P220" s="407"/>
      <c r="Q220" s="407"/>
      <c r="R220" s="407"/>
      <c r="S220" s="407"/>
      <c r="T220" s="407"/>
      <c r="U220" s="407"/>
      <c r="V220" s="407"/>
      <c r="W220" s="1"/>
      <c r="X220" s="1"/>
      <c r="Y220" s="1"/>
      <c r="Z220" s="1"/>
      <c r="AA220" s="1"/>
      <c r="AB220" s="1"/>
      <c r="AC220" s="167"/>
      <c r="AD220" s="11"/>
      <c r="AE220" s="1"/>
      <c r="AF220" s="1"/>
      <c r="AG220" s="1"/>
      <c r="AH220" s="2"/>
    </row>
    <row r="221" spans="1:34" ht="15.75" hidden="1" customHeight="1">
      <c r="A221" s="407">
        <f t="shared" ca="1" si="10"/>
        <v>0</v>
      </c>
      <c r="B221" s="407"/>
      <c r="C221" s="482">
        <v>2950</v>
      </c>
      <c r="D221" s="407" t="s">
        <v>132</v>
      </c>
      <c r="E221" s="407">
        <f>'eoy23'!H591</f>
        <v>0</v>
      </c>
      <c r="F221" s="407"/>
      <c r="G221" s="468"/>
      <c r="H221" s="407"/>
      <c r="I221" s="407"/>
      <c r="J221" s="407"/>
      <c r="K221" s="407"/>
      <c r="L221" s="407"/>
      <c r="M221" s="407"/>
      <c r="N221" s="407"/>
      <c r="O221" s="407"/>
      <c r="P221" s="407"/>
      <c r="Q221" s="407"/>
      <c r="R221" s="407"/>
      <c r="S221" s="407"/>
      <c r="T221" s="407"/>
      <c r="U221" s="407"/>
      <c r="V221" s="407"/>
      <c r="W221" s="1"/>
      <c r="X221" s="1"/>
      <c r="Y221" s="1"/>
      <c r="Z221" s="1"/>
      <c r="AA221" s="1"/>
      <c r="AB221" s="1"/>
      <c r="AC221" s="167"/>
      <c r="AD221" s="11"/>
      <c r="AE221" s="1"/>
      <c r="AF221" s="1"/>
      <c r="AG221" s="1"/>
      <c r="AH221" s="2"/>
    </row>
    <row r="222" spans="1:34" ht="15.75" hidden="1" customHeight="1">
      <c r="A222" s="407">
        <f t="shared" ca="1" si="10"/>
        <v>0</v>
      </c>
      <c r="B222" s="407"/>
      <c r="C222" s="482">
        <v>2960</v>
      </c>
      <c r="D222" s="407" t="s">
        <v>244</v>
      </c>
      <c r="E222" s="407">
        <f>'eoy23'!H592</f>
        <v>0</v>
      </c>
      <c r="F222" s="407"/>
      <c r="G222" s="468"/>
      <c r="H222" s="407"/>
      <c r="I222" s="407"/>
      <c r="J222" s="407"/>
      <c r="K222" s="407"/>
      <c r="L222" s="407"/>
      <c r="M222" s="407"/>
      <c r="N222" s="407"/>
      <c r="O222" s="407"/>
      <c r="P222" s="407"/>
      <c r="Q222" s="407"/>
      <c r="R222" s="407"/>
      <c r="S222" s="407"/>
      <c r="T222" s="407"/>
      <c r="U222" s="407"/>
      <c r="V222" s="407"/>
      <c r="W222" s="1"/>
      <c r="X222" s="1"/>
      <c r="Y222" s="1"/>
      <c r="Z222" s="1"/>
      <c r="AA222" s="1"/>
      <c r="AB222" s="1"/>
      <c r="AC222" s="167"/>
      <c r="AD222" s="11"/>
      <c r="AE222" s="1"/>
      <c r="AF222" s="1"/>
      <c r="AG222" s="1"/>
      <c r="AH222" s="2"/>
    </row>
    <row r="223" spans="1:34" ht="15.75" hidden="1" customHeight="1">
      <c r="A223" s="407">
        <f t="shared" ca="1" si="10"/>
        <v>0</v>
      </c>
      <c r="B223" s="407"/>
      <c r="C223" s="482">
        <v>2965</v>
      </c>
      <c r="D223" s="407" t="s">
        <v>245</v>
      </c>
      <c r="E223" s="407">
        <f>'eoy23'!H593</f>
        <v>0</v>
      </c>
      <c r="F223" s="407"/>
      <c r="G223" s="468"/>
      <c r="H223" s="407"/>
      <c r="I223" s="407"/>
      <c r="J223" s="407"/>
      <c r="K223" s="407"/>
      <c r="L223" s="407"/>
      <c r="M223" s="407"/>
      <c r="N223" s="407"/>
      <c r="O223" s="407"/>
      <c r="P223" s="407"/>
      <c r="Q223" s="407"/>
      <c r="R223" s="407"/>
      <c r="S223" s="407"/>
      <c r="T223" s="407"/>
      <c r="U223" s="407"/>
      <c r="V223" s="407"/>
      <c r="W223" s="1"/>
      <c r="X223" s="1"/>
      <c r="Y223" s="1"/>
      <c r="Z223" s="1"/>
      <c r="AA223" s="1"/>
      <c r="AB223" s="1"/>
      <c r="AC223" s="167"/>
      <c r="AD223" s="11"/>
      <c r="AE223" s="1"/>
      <c r="AF223" s="1"/>
      <c r="AG223" s="1"/>
      <c r="AH223" s="2"/>
    </row>
    <row r="224" spans="1:34" ht="15.75" hidden="1" customHeight="1">
      <c r="A224" s="407">
        <f t="shared" ca="1" si="10"/>
        <v>0</v>
      </c>
      <c r="B224" s="407"/>
      <c r="C224" s="482">
        <v>2971</v>
      </c>
      <c r="D224" s="407" t="s">
        <v>135</v>
      </c>
      <c r="E224" s="407">
        <f>'eoy23'!H594</f>
        <v>0</v>
      </c>
      <c r="F224" s="407"/>
      <c r="G224" s="468"/>
      <c r="H224" s="407"/>
      <c r="I224" s="407"/>
      <c r="J224" s="407"/>
      <c r="K224" s="407"/>
      <c r="L224" s="407"/>
      <c r="M224" s="407"/>
      <c r="N224" s="407"/>
      <c r="O224" s="407"/>
      <c r="P224" s="407"/>
      <c r="Q224" s="407"/>
      <c r="R224" s="407"/>
      <c r="S224" s="407"/>
      <c r="T224" s="407"/>
      <c r="U224" s="407"/>
      <c r="V224" s="407"/>
      <c r="W224" s="1"/>
      <c r="X224" s="1"/>
      <c r="Y224" s="1"/>
      <c r="Z224" s="1"/>
      <c r="AA224" s="1"/>
      <c r="AB224" s="1"/>
      <c r="AC224" s="167"/>
      <c r="AD224" s="11"/>
      <c r="AE224" s="1"/>
      <c r="AF224" s="1"/>
      <c r="AG224" s="1"/>
      <c r="AH224" s="2"/>
    </row>
    <row r="225" spans="1:34" ht="15.75" hidden="1" customHeight="1">
      <c r="A225" s="407">
        <f t="shared" ca="1" si="10"/>
        <v>0</v>
      </c>
      <c r="B225" s="407"/>
      <c r="C225" s="482">
        <v>2972</v>
      </c>
      <c r="D225" s="407" t="s">
        <v>136</v>
      </c>
      <c r="E225" s="407">
        <f>'eoy23'!H595</f>
        <v>0</v>
      </c>
      <c r="F225" s="407"/>
      <c r="G225" s="468"/>
      <c r="H225" s="407"/>
      <c r="I225" s="407"/>
      <c r="J225" s="407"/>
      <c r="K225" s="407"/>
      <c r="L225" s="407"/>
      <c r="M225" s="407"/>
      <c r="N225" s="407"/>
      <c r="O225" s="407"/>
      <c r="P225" s="407"/>
      <c r="Q225" s="407"/>
      <c r="R225" s="407"/>
      <c r="S225" s="407"/>
      <c r="T225" s="407"/>
      <c r="U225" s="407"/>
      <c r="V225" s="407"/>
      <c r="W225" s="1"/>
      <c r="X225" s="1"/>
      <c r="Y225" s="1"/>
      <c r="Z225" s="1"/>
      <c r="AA225" s="1"/>
      <c r="AB225" s="1"/>
      <c r="AC225" s="167"/>
      <c r="AD225" s="11"/>
      <c r="AE225" s="1"/>
      <c r="AF225" s="1"/>
      <c r="AG225" s="1"/>
      <c r="AH225" s="2"/>
    </row>
    <row r="226" spans="1:34" ht="15.75" hidden="1" customHeight="1">
      <c r="A226" s="407">
        <f t="shared" ca="1" si="10"/>
        <v>0</v>
      </c>
      <c r="B226" s="407"/>
      <c r="C226" s="482">
        <v>2973</v>
      </c>
      <c r="D226" s="407" t="s">
        <v>137</v>
      </c>
      <c r="E226" s="407">
        <f>'eoy23'!H596</f>
        <v>0</v>
      </c>
      <c r="F226" s="407"/>
      <c r="G226" s="468"/>
      <c r="H226" s="407"/>
      <c r="I226" s="407"/>
      <c r="J226" s="407"/>
      <c r="K226" s="407"/>
      <c r="L226" s="407"/>
      <c r="M226" s="407"/>
      <c r="N226" s="407"/>
      <c r="O226" s="407"/>
      <c r="P226" s="407"/>
      <c r="Q226" s="407"/>
      <c r="R226" s="407"/>
      <c r="S226" s="407"/>
      <c r="T226" s="407"/>
      <c r="U226" s="407"/>
      <c r="V226" s="407"/>
      <c r="W226" s="1"/>
      <c r="X226" s="1"/>
      <c r="Y226" s="1"/>
      <c r="Z226" s="1"/>
      <c r="AA226" s="1"/>
      <c r="AB226" s="1"/>
      <c r="AC226" s="167"/>
      <c r="AD226" s="11"/>
      <c r="AE226" s="1"/>
      <c r="AF226" s="1"/>
      <c r="AG226" s="1"/>
      <c r="AH226" s="2"/>
    </row>
    <row r="227" spans="1:34" ht="15.75" hidden="1" customHeight="1">
      <c r="A227" s="407">
        <f t="shared" ca="1" si="10"/>
        <v>0</v>
      </c>
      <c r="B227" s="407"/>
      <c r="C227" s="482">
        <v>2974</v>
      </c>
      <c r="D227" s="407" t="s">
        <v>138</v>
      </c>
      <c r="E227" s="407">
        <f>'eoy23'!H597</f>
        <v>0</v>
      </c>
      <c r="F227" s="407"/>
      <c r="G227" s="468"/>
      <c r="H227" s="407"/>
      <c r="I227" s="407"/>
      <c r="J227" s="407"/>
      <c r="K227" s="407"/>
      <c r="L227" s="407"/>
      <c r="M227" s="407"/>
      <c r="N227" s="407"/>
      <c r="O227" s="407"/>
      <c r="P227" s="407"/>
      <c r="Q227" s="407"/>
      <c r="R227" s="407"/>
      <c r="S227" s="407"/>
      <c r="T227" s="407"/>
      <c r="U227" s="407"/>
      <c r="V227" s="407"/>
      <c r="W227" s="1"/>
      <c r="X227" s="1"/>
      <c r="Y227" s="1"/>
      <c r="Z227" s="1"/>
      <c r="AA227" s="1"/>
      <c r="AB227" s="1"/>
      <c r="AC227" s="167"/>
      <c r="AD227" s="11"/>
      <c r="AE227" s="1"/>
      <c r="AF227" s="1"/>
      <c r="AG227" s="1"/>
      <c r="AH227" s="2"/>
    </row>
    <row r="228" spans="1:34" ht="15.75" hidden="1" customHeight="1">
      <c r="A228" s="407">
        <f t="shared" ca="1" si="10"/>
        <v>0</v>
      </c>
      <c r="B228" s="407"/>
      <c r="C228" s="482">
        <v>2975</v>
      </c>
      <c r="D228" s="407" t="s">
        <v>139</v>
      </c>
      <c r="E228" s="407">
        <f>'eoy23'!H598</f>
        <v>0</v>
      </c>
      <c r="F228" s="407"/>
      <c r="G228" s="468"/>
      <c r="H228" s="407"/>
      <c r="I228" s="407"/>
      <c r="J228" s="407"/>
      <c r="K228" s="407"/>
      <c r="L228" s="407"/>
      <c r="M228" s="407"/>
      <c r="N228" s="407"/>
      <c r="O228" s="407"/>
      <c r="P228" s="407"/>
      <c r="Q228" s="407"/>
      <c r="R228" s="407"/>
      <c r="S228" s="407"/>
      <c r="T228" s="407"/>
      <c r="U228" s="407"/>
      <c r="V228" s="407"/>
      <c r="W228" s="1"/>
      <c r="X228" s="1"/>
      <c r="Y228" s="1"/>
      <c r="Z228" s="1"/>
      <c r="AA228" s="1"/>
      <c r="AB228" s="1"/>
      <c r="AC228" s="167"/>
      <c r="AD228" s="11"/>
      <c r="AE228" s="1"/>
      <c r="AF228" s="1"/>
      <c r="AG228" s="1"/>
      <c r="AH228" s="2"/>
    </row>
    <row r="229" spans="1:34" ht="15.75" hidden="1" customHeight="1">
      <c r="A229" s="407">
        <f t="shared" ca="1" si="10"/>
        <v>0</v>
      </c>
      <c r="B229" s="407"/>
      <c r="C229" s="482">
        <v>2976</v>
      </c>
      <c r="D229" s="407" t="s">
        <v>140</v>
      </c>
      <c r="E229" s="407">
        <f>'eoy23'!H599</f>
        <v>0</v>
      </c>
      <c r="F229" s="407"/>
      <c r="G229" s="468"/>
      <c r="H229" s="407"/>
      <c r="I229" s="407"/>
      <c r="J229" s="407"/>
      <c r="K229" s="407"/>
      <c r="L229" s="407"/>
      <c r="M229" s="407"/>
      <c r="N229" s="407"/>
      <c r="O229" s="407"/>
      <c r="P229" s="407"/>
      <c r="Q229" s="407"/>
      <c r="R229" s="407"/>
      <c r="S229" s="407"/>
      <c r="T229" s="407"/>
      <c r="U229" s="407"/>
      <c r="V229" s="407"/>
      <c r="W229" s="1"/>
      <c r="X229" s="1"/>
      <c r="Y229" s="1"/>
      <c r="Z229" s="1"/>
      <c r="AA229" s="1"/>
      <c r="AB229" s="1"/>
      <c r="AC229" s="167"/>
      <c r="AD229" s="11"/>
      <c r="AE229" s="1"/>
      <c r="AF229" s="1"/>
      <c r="AG229" s="1"/>
      <c r="AH229" s="2"/>
    </row>
    <row r="230" spans="1:34" ht="15.75" hidden="1" customHeight="1">
      <c r="A230" s="407">
        <f t="shared" ca="1" si="10"/>
        <v>0</v>
      </c>
      <c r="B230" s="407"/>
      <c r="C230" s="482">
        <v>2977</v>
      </c>
      <c r="D230" s="407" t="s">
        <v>141</v>
      </c>
      <c r="E230" s="407">
        <f>'eoy23'!H600</f>
        <v>0</v>
      </c>
      <c r="F230" s="407"/>
      <c r="G230" s="468"/>
      <c r="H230" s="407"/>
      <c r="I230" s="407"/>
      <c r="J230" s="407"/>
      <c r="K230" s="407"/>
      <c r="L230" s="407"/>
      <c r="M230" s="407"/>
      <c r="N230" s="407"/>
      <c r="O230" s="407"/>
      <c r="P230" s="407"/>
      <c r="Q230" s="407"/>
      <c r="R230" s="407"/>
      <c r="S230" s="407"/>
      <c r="T230" s="407"/>
      <c r="U230" s="407"/>
      <c r="V230" s="407"/>
      <c r="W230" s="1"/>
      <c r="X230" s="1"/>
      <c r="Y230" s="1"/>
      <c r="Z230" s="1"/>
      <c r="AA230" s="1"/>
      <c r="AB230" s="1"/>
      <c r="AC230" s="167"/>
      <c r="AD230" s="11"/>
      <c r="AE230" s="1"/>
      <c r="AF230" s="1"/>
      <c r="AG230" s="1"/>
      <c r="AH230" s="2"/>
    </row>
    <row r="231" spans="1:34" ht="15.75" hidden="1" customHeight="1">
      <c r="A231" s="407">
        <f t="shared" ca="1" si="10"/>
        <v>0</v>
      </c>
      <c r="B231" s="407"/>
      <c r="C231" s="482">
        <v>2980</v>
      </c>
      <c r="D231" s="407" t="s">
        <v>246</v>
      </c>
      <c r="E231" s="407">
        <f>'eoy23'!H601</f>
        <v>0</v>
      </c>
      <c r="F231" s="407"/>
      <c r="G231" s="468"/>
      <c r="H231" s="407"/>
      <c r="I231" s="407"/>
      <c r="J231" s="407"/>
      <c r="K231" s="407"/>
      <c r="L231" s="407"/>
      <c r="M231" s="407"/>
      <c r="N231" s="407"/>
      <c r="O231" s="407"/>
      <c r="P231" s="407"/>
      <c r="Q231" s="407"/>
      <c r="R231" s="407"/>
      <c r="S231" s="407"/>
      <c r="T231" s="407"/>
      <c r="U231" s="407"/>
      <c r="V231" s="407"/>
      <c r="W231" s="1"/>
      <c r="X231" s="1"/>
      <c r="Y231" s="1"/>
      <c r="Z231" s="1"/>
      <c r="AA231" s="1"/>
      <c r="AB231" s="1"/>
      <c r="AC231" s="167"/>
      <c r="AD231" s="11"/>
      <c r="AE231" s="1"/>
      <c r="AF231" s="1"/>
      <c r="AG231" s="1"/>
      <c r="AH231" s="2"/>
    </row>
    <row r="232" spans="1:34" ht="15.75" hidden="1" customHeight="1">
      <c r="A232" s="407">
        <f t="shared" ca="1" si="10"/>
        <v>0</v>
      </c>
      <c r="B232" s="407"/>
      <c r="C232" s="482">
        <v>2982</v>
      </c>
      <c r="D232" s="407" t="s">
        <v>143</v>
      </c>
      <c r="E232" s="407">
        <f>'eoy23'!H602</f>
        <v>0</v>
      </c>
      <c r="F232" s="407"/>
      <c r="G232" s="468"/>
      <c r="H232" s="407"/>
      <c r="I232" s="407"/>
      <c r="J232" s="407"/>
      <c r="K232" s="407"/>
      <c r="L232" s="407"/>
      <c r="M232" s="407"/>
      <c r="N232" s="407"/>
      <c r="O232" s="407"/>
      <c r="P232" s="407"/>
      <c r="Q232" s="407"/>
      <c r="R232" s="407"/>
      <c r="S232" s="407"/>
      <c r="T232" s="407"/>
      <c r="U232" s="407"/>
      <c r="V232" s="407"/>
      <c r="W232" s="1"/>
      <c r="X232" s="1"/>
      <c r="Y232" s="1"/>
      <c r="Z232" s="1"/>
      <c r="AA232" s="1"/>
      <c r="AB232" s="1"/>
      <c r="AC232" s="167"/>
      <c r="AD232" s="11"/>
      <c r="AE232" s="1"/>
      <c r="AF232" s="1"/>
      <c r="AG232" s="1"/>
      <c r="AH232" s="2"/>
    </row>
    <row r="233" spans="1:34" ht="15.75" hidden="1" customHeight="1">
      <c r="A233" s="407">
        <f t="shared" ca="1" si="10"/>
        <v>0</v>
      </c>
      <c r="B233" s="407"/>
      <c r="C233" s="482">
        <v>2984</v>
      </c>
      <c r="D233" s="407" t="s">
        <v>144</v>
      </c>
      <c r="E233" s="407">
        <f>'eoy23'!H603</f>
        <v>0</v>
      </c>
      <c r="F233" s="407"/>
      <c r="G233" s="468"/>
      <c r="H233" s="407"/>
      <c r="I233" s="407"/>
      <c r="J233" s="407"/>
      <c r="K233" s="407"/>
      <c r="L233" s="407"/>
      <c r="M233" s="407"/>
      <c r="N233" s="407"/>
      <c r="O233" s="407"/>
      <c r="P233" s="407"/>
      <c r="Q233" s="407"/>
      <c r="R233" s="407"/>
      <c r="S233" s="407"/>
      <c r="T233" s="407"/>
      <c r="U233" s="407"/>
      <c r="V233" s="407"/>
      <c r="W233" s="1"/>
      <c r="X233" s="1"/>
      <c r="Y233" s="1"/>
      <c r="Z233" s="1"/>
      <c r="AA233" s="1"/>
      <c r="AB233" s="1"/>
      <c r="AC233" s="167"/>
      <c r="AD233" s="11"/>
      <c r="AE233" s="1"/>
      <c r="AF233" s="1"/>
      <c r="AG233" s="1"/>
      <c r="AH233" s="2"/>
    </row>
    <row r="234" spans="1:34" ht="15.75" hidden="1" customHeight="1">
      <c r="A234" s="407">
        <f t="shared" ca="1" si="10"/>
        <v>0</v>
      </c>
      <c r="B234" s="407"/>
      <c r="C234" s="482">
        <v>2991</v>
      </c>
      <c r="D234" s="407" t="s">
        <v>145</v>
      </c>
      <c r="E234" s="407">
        <f>'eoy23'!H604</f>
        <v>0</v>
      </c>
      <c r="F234" s="407"/>
      <c r="G234" s="468"/>
      <c r="H234" s="407"/>
      <c r="I234" s="407"/>
      <c r="J234" s="407"/>
      <c r="K234" s="407"/>
      <c r="L234" s="407"/>
      <c r="M234" s="407"/>
      <c r="N234" s="407"/>
      <c r="O234" s="407"/>
      <c r="P234" s="407"/>
      <c r="Q234" s="407"/>
      <c r="R234" s="407"/>
      <c r="S234" s="407"/>
      <c r="T234" s="407"/>
      <c r="U234" s="407"/>
      <c r="V234" s="407"/>
      <c r="W234" s="1"/>
      <c r="X234" s="1"/>
      <c r="Y234" s="1"/>
      <c r="Z234" s="1"/>
      <c r="AA234" s="1"/>
      <c r="AB234" s="1"/>
      <c r="AC234" s="167"/>
      <c r="AD234" s="11"/>
      <c r="AE234" s="1"/>
      <c r="AF234" s="1"/>
      <c r="AG234" s="1"/>
      <c r="AH234" s="2"/>
    </row>
    <row r="235" spans="1:34" ht="15.75" hidden="1" customHeight="1">
      <c r="A235" s="407">
        <f t="shared" ca="1" si="10"/>
        <v>0</v>
      </c>
      <c r="B235" s="407"/>
      <c r="C235" s="482">
        <v>2992</v>
      </c>
      <c r="D235" s="407" t="s">
        <v>146</v>
      </c>
      <c r="E235" s="407">
        <f>'eoy23'!H605</f>
        <v>0</v>
      </c>
      <c r="F235" s="407"/>
      <c r="G235" s="468"/>
      <c r="H235" s="407"/>
      <c r="I235" s="407"/>
      <c r="J235" s="407"/>
      <c r="K235" s="407"/>
      <c r="L235" s="407"/>
      <c r="M235" s="407"/>
      <c r="N235" s="407"/>
      <c r="O235" s="407"/>
      <c r="P235" s="407"/>
      <c r="Q235" s="407"/>
      <c r="R235" s="407"/>
      <c r="S235" s="407"/>
      <c r="T235" s="407"/>
      <c r="U235" s="407"/>
      <c r="V235" s="407"/>
      <c r="W235" s="1"/>
      <c r="X235" s="1"/>
      <c r="Y235" s="1"/>
      <c r="Z235" s="1"/>
      <c r="AA235" s="1"/>
      <c r="AB235" s="1"/>
      <c r="AC235" s="167"/>
      <c r="AD235" s="11"/>
      <c r="AE235" s="1"/>
      <c r="AF235" s="1"/>
      <c r="AG235" s="1"/>
      <c r="AH235" s="2"/>
    </row>
    <row r="236" spans="1:34" ht="15.75" hidden="1" customHeight="1">
      <c r="A236" s="407">
        <f t="shared" ca="1" si="10"/>
        <v>0</v>
      </c>
      <c r="B236" s="407"/>
      <c r="C236" s="482">
        <v>2993</v>
      </c>
      <c r="D236" s="407" t="s">
        <v>148</v>
      </c>
      <c r="E236" s="407">
        <f>'eoy23'!H606</f>
        <v>0</v>
      </c>
      <c r="F236" s="407"/>
      <c r="G236" s="468"/>
      <c r="H236" s="407"/>
      <c r="I236" s="407"/>
      <c r="J236" s="407"/>
      <c r="K236" s="407"/>
      <c r="L236" s="407"/>
      <c r="M236" s="407"/>
      <c r="N236" s="407"/>
      <c r="O236" s="407"/>
      <c r="P236" s="407"/>
      <c r="Q236" s="407"/>
      <c r="R236" s="407"/>
      <c r="S236" s="407"/>
      <c r="T236" s="407"/>
      <c r="U236" s="407"/>
      <c r="V236" s="407"/>
      <c r="W236" s="1"/>
      <c r="X236" s="1"/>
      <c r="Y236" s="1"/>
      <c r="Z236" s="1"/>
      <c r="AA236" s="1"/>
      <c r="AB236" s="1"/>
      <c r="AC236" s="167"/>
      <c r="AD236" s="11"/>
      <c r="AE236" s="1"/>
      <c r="AF236" s="1"/>
      <c r="AG236" s="1"/>
      <c r="AH236" s="2"/>
    </row>
    <row r="237" spans="1:34" ht="15.75" hidden="1" customHeight="1">
      <c r="A237" s="407">
        <f t="shared" ca="1" si="10"/>
        <v>0</v>
      </c>
      <c r="B237" s="407"/>
      <c r="C237" s="482">
        <v>2994</v>
      </c>
      <c r="D237" s="407" t="s">
        <v>149</v>
      </c>
      <c r="E237" s="407">
        <f>'eoy23'!H607</f>
        <v>0</v>
      </c>
      <c r="F237" s="407"/>
      <c r="G237" s="468"/>
      <c r="H237" s="407"/>
      <c r="I237" s="407"/>
      <c r="J237" s="407"/>
      <c r="K237" s="407"/>
      <c r="L237" s="407"/>
      <c r="M237" s="407"/>
      <c r="N237" s="407"/>
      <c r="O237" s="407"/>
      <c r="P237" s="407"/>
      <c r="Q237" s="407"/>
      <c r="R237" s="407"/>
      <c r="S237" s="407"/>
      <c r="T237" s="407"/>
      <c r="U237" s="407"/>
      <c r="V237" s="407"/>
      <c r="W237" s="1"/>
      <c r="X237" s="1"/>
      <c r="Y237" s="1"/>
      <c r="Z237" s="1"/>
      <c r="AA237" s="1"/>
      <c r="AB237" s="1"/>
      <c r="AC237" s="167"/>
      <c r="AD237" s="11"/>
      <c r="AE237" s="1"/>
      <c r="AF237" s="1"/>
      <c r="AG237" s="1"/>
      <c r="AH237" s="2"/>
    </row>
    <row r="238" spans="1:34" ht="15.75" hidden="1" customHeight="1">
      <c r="A238" s="407">
        <f t="shared" ca="1" si="10"/>
        <v>0</v>
      </c>
      <c r="B238" s="407"/>
      <c r="C238" s="482">
        <v>2995</v>
      </c>
      <c r="D238" s="407" t="s">
        <v>195</v>
      </c>
      <c r="E238" s="407">
        <f>'eoy23'!H608</f>
        <v>0</v>
      </c>
      <c r="F238" s="407"/>
      <c r="G238" s="468"/>
      <c r="H238" s="407"/>
      <c r="I238" s="407"/>
      <c r="J238" s="407"/>
      <c r="K238" s="407"/>
      <c r="L238" s="407"/>
      <c r="M238" s="407"/>
      <c r="N238" s="407"/>
      <c r="O238" s="407"/>
      <c r="P238" s="407"/>
      <c r="Q238" s="407"/>
      <c r="R238" s="407"/>
      <c r="S238" s="407"/>
      <c r="T238" s="407"/>
      <c r="U238" s="407"/>
      <c r="V238" s="407"/>
      <c r="W238" s="1"/>
      <c r="X238" s="1"/>
      <c r="Y238" s="1"/>
      <c r="Z238" s="1"/>
      <c r="AA238" s="1"/>
      <c r="AB238" s="1"/>
      <c r="AC238" s="167"/>
      <c r="AD238" s="11"/>
      <c r="AE238" s="1"/>
      <c r="AF238" s="1"/>
      <c r="AG238" s="1"/>
      <c r="AH238" s="2"/>
    </row>
    <row r="239" spans="1:34" ht="15.75" hidden="1" customHeight="1">
      <c r="A239" s="407">
        <f t="shared" ca="1" si="10"/>
        <v>0</v>
      </c>
      <c r="B239" s="407"/>
      <c r="C239" s="482">
        <v>3012</v>
      </c>
      <c r="D239" s="407" t="s">
        <v>247</v>
      </c>
      <c r="E239" s="407">
        <f>'eoy23'!H609</f>
        <v>0</v>
      </c>
      <c r="F239" s="407"/>
      <c r="G239" s="468"/>
      <c r="H239" s="407"/>
      <c r="I239" s="407"/>
      <c r="J239" s="407"/>
      <c r="K239" s="407"/>
      <c r="L239" s="407"/>
      <c r="M239" s="407"/>
      <c r="N239" s="407"/>
      <c r="O239" s="407"/>
      <c r="P239" s="407"/>
      <c r="Q239" s="407"/>
      <c r="R239" s="407"/>
      <c r="S239" s="407"/>
      <c r="T239" s="407"/>
      <c r="U239" s="407"/>
      <c r="V239" s="407"/>
      <c r="W239" s="1"/>
      <c r="X239" s="1"/>
      <c r="Y239" s="1"/>
      <c r="Z239" s="1"/>
      <c r="AA239" s="1"/>
      <c r="AB239" s="1"/>
      <c r="AC239" s="167"/>
      <c r="AD239" s="11"/>
      <c r="AE239" s="1"/>
      <c r="AF239" s="1"/>
      <c r="AG239" s="1"/>
      <c r="AH239" s="2"/>
    </row>
    <row r="240" spans="1:34" ht="15.75" hidden="1" customHeight="1">
      <c r="A240" s="407">
        <f t="shared" ca="1" si="10"/>
        <v>0</v>
      </c>
      <c r="B240" s="407"/>
      <c r="C240" s="482">
        <v>3014</v>
      </c>
      <c r="D240" s="407" t="s">
        <v>248</v>
      </c>
      <c r="E240" s="407">
        <f>'eoy23'!H610</f>
        <v>0</v>
      </c>
      <c r="F240" s="407"/>
      <c r="G240" s="468"/>
      <c r="H240" s="407"/>
      <c r="I240" s="407"/>
      <c r="J240" s="407"/>
      <c r="K240" s="407"/>
      <c r="L240" s="407"/>
      <c r="M240" s="407"/>
      <c r="N240" s="407"/>
      <c r="O240" s="407"/>
      <c r="P240" s="407"/>
      <c r="Q240" s="407"/>
      <c r="R240" s="407"/>
      <c r="S240" s="407"/>
      <c r="T240" s="407"/>
      <c r="U240" s="407"/>
      <c r="V240" s="407"/>
      <c r="W240" s="1"/>
      <c r="X240" s="1"/>
      <c r="Y240" s="1"/>
      <c r="Z240" s="1"/>
      <c r="AA240" s="1"/>
      <c r="AB240" s="1"/>
      <c r="AC240" s="167"/>
      <c r="AD240" s="11"/>
      <c r="AE240" s="1"/>
      <c r="AF240" s="1"/>
      <c r="AG240" s="1"/>
      <c r="AH240" s="2"/>
    </row>
    <row r="241" spans="1:34" ht="15.75" hidden="1" customHeight="1">
      <c r="A241" s="407">
        <f t="shared" ca="1" si="10"/>
        <v>0</v>
      </c>
      <c r="B241" s="407"/>
      <c r="C241" s="482">
        <v>3022</v>
      </c>
      <c r="D241" s="407" t="s">
        <v>249</v>
      </c>
      <c r="E241" s="407">
        <f>'eoy23'!H611</f>
        <v>0</v>
      </c>
      <c r="F241" s="407"/>
      <c r="G241" s="468"/>
      <c r="H241" s="407"/>
      <c r="I241" s="407"/>
      <c r="J241" s="407"/>
      <c r="K241" s="407"/>
      <c r="L241" s="407"/>
      <c r="M241" s="407"/>
      <c r="N241" s="407"/>
      <c r="O241" s="407"/>
      <c r="P241" s="407"/>
      <c r="Q241" s="407"/>
      <c r="R241" s="407"/>
      <c r="S241" s="407"/>
      <c r="T241" s="407"/>
      <c r="U241" s="407"/>
      <c r="V241" s="407"/>
      <c r="W241" s="1"/>
      <c r="X241" s="1"/>
      <c r="Y241" s="1"/>
      <c r="Z241" s="1"/>
      <c r="AA241" s="1"/>
      <c r="AB241" s="1"/>
      <c r="AC241" s="167"/>
      <c r="AD241" s="11"/>
      <c r="AE241" s="1"/>
      <c r="AF241" s="1"/>
      <c r="AG241" s="1"/>
      <c r="AH241" s="2"/>
    </row>
    <row r="242" spans="1:34" ht="15.75" hidden="1" customHeight="1">
      <c r="A242" s="407">
        <f t="shared" ca="1" si="10"/>
        <v>0</v>
      </c>
      <c r="B242" s="407"/>
      <c r="C242" s="482">
        <v>3024</v>
      </c>
      <c r="D242" s="407" t="s">
        <v>250</v>
      </c>
      <c r="E242" s="407">
        <f>'eoy23'!H612</f>
        <v>0</v>
      </c>
      <c r="F242" s="407"/>
      <c r="G242" s="468"/>
      <c r="H242" s="407"/>
      <c r="I242" s="407"/>
      <c r="J242" s="407"/>
      <c r="K242" s="407"/>
      <c r="L242" s="407"/>
      <c r="M242" s="407"/>
      <c r="N242" s="407"/>
      <c r="O242" s="407"/>
      <c r="P242" s="407"/>
      <c r="Q242" s="407"/>
      <c r="R242" s="407"/>
      <c r="S242" s="407"/>
      <c r="T242" s="407"/>
      <c r="U242" s="407"/>
      <c r="V242" s="407"/>
      <c r="W242" s="1"/>
      <c r="X242" s="1"/>
      <c r="Y242" s="1"/>
      <c r="Z242" s="1"/>
      <c r="AA242" s="1"/>
      <c r="AB242" s="1"/>
      <c r="AC242" s="167"/>
      <c r="AD242" s="11"/>
      <c r="AE242" s="1"/>
      <c r="AF242" s="1"/>
      <c r="AG242" s="1"/>
      <c r="AH242" s="2"/>
    </row>
    <row r="243" spans="1:34" ht="15.75" hidden="1" customHeight="1">
      <c r="A243" s="407">
        <f t="shared" ca="1" si="10"/>
        <v>0</v>
      </c>
      <c r="B243" s="407"/>
      <c r="C243" s="482">
        <v>3026</v>
      </c>
      <c r="D243" s="407" t="s">
        <v>156</v>
      </c>
      <c r="E243" s="407">
        <f>'eoy23'!H613</f>
        <v>0</v>
      </c>
      <c r="F243" s="407"/>
      <c r="G243" s="468"/>
      <c r="H243" s="407"/>
      <c r="I243" s="407"/>
      <c r="J243" s="407"/>
      <c r="K243" s="407"/>
      <c r="L243" s="407"/>
      <c r="M243" s="407"/>
      <c r="N243" s="407"/>
      <c r="O243" s="407"/>
      <c r="P243" s="407"/>
      <c r="Q243" s="407"/>
      <c r="R243" s="407"/>
      <c r="S243" s="407"/>
      <c r="T243" s="407"/>
      <c r="U243" s="407"/>
      <c r="V243" s="407"/>
      <c r="W243" s="1"/>
      <c r="X243" s="1"/>
      <c r="Y243" s="1"/>
      <c r="Z243" s="1"/>
      <c r="AA243" s="1"/>
      <c r="AB243" s="1"/>
      <c r="AC243" s="167"/>
      <c r="AD243" s="11"/>
      <c r="AE243" s="1"/>
      <c r="AF243" s="1"/>
      <c r="AG243" s="1"/>
      <c r="AH243" s="2"/>
    </row>
    <row r="244" spans="1:34" ht="15.75" hidden="1" customHeight="1">
      <c r="A244" s="407">
        <f t="shared" ca="1" si="10"/>
        <v>0</v>
      </c>
      <c r="B244" s="407"/>
      <c r="C244" s="482">
        <v>3028</v>
      </c>
      <c r="D244" s="407" t="s">
        <v>157</v>
      </c>
      <c r="E244" s="407">
        <f>'eoy23'!H614</f>
        <v>0</v>
      </c>
      <c r="F244" s="407"/>
      <c r="G244" s="468"/>
      <c r="H244" s="407"/>
      <c r="I244" s="407"/>
      <c r="J244" s="407"/>
      <c r="K244" s="407"/>
      <c r="L244" s="407"/>
      <c r="M244" s="407"/>
      <c r="N244" s="407"/>
      <c r="O244" s="407"/>
      <c r="P244" s="407"/>
      <c r="Q244" s="407"/>
      <c r="R244" s="407"/>
      <c r="S244" s="407"/>
      <c r="T244" s="407"/>
      <c r="U244" s="407"/>
      <c r="V244" s="407"/>
      <c r="W244" s="1"/>
      <c r="X244" s="1"/>
      <c r="Y244" s="1"/>
      <c r="Z244" s="1"/>
      <c r="AA244" s="1"/>
      <c r="AB244" s="1"/>
      <c r="AC244" s="167"/>
      <c r="AD244" s="11"/>
      <c r="AE244" s="1"/>
      <c r="AF244" s="1"/>
      <c r="AG244" s="1"/>
      <c r="AH244" s="2"/>
    </row>
    <row r="245" spans="1:34" ht="15.75" hidden="1" customHeight="1">
      <c r="A245" s="407">
        <f t="shared" ca="1" si="10"/>
        <v>0</v>
      </c>
      <c r="B245" s="407"/>
      <c r="C245" s="482">
        <v>3030</v>
      </c>
      <c r="D245" s="407" t="s">
        <v>251</v>
      </c>
      <c r="E245" s="407">
        <f>'eoy23'!H615</f>
        <v>0</v>
      </c>
      <c r="F245" s="407"/>
      <c r="G245" s="468"/>
      <c r="H245" s="407"/>
      <c r="I245" s="407"/>
      <c r="J245" s="407"/>
      <c r="K245" s="407"/>
      <c r="L245" s="407"/>
      <c r="M245" s="407"/>
      <c r="N245" s="407"/>
      <c r="O245" s="407"/>
      <c r="P245" s="407"/>
      <c r="Q245" s="407"/>
      <c r="R245" s="407"/>
      <c r="S245" s="407"/>
      <c r="T245" s="407"/>
      <c r="U245" s="407"/>
      <c r="V245" s="407"/>
      <c r="W245" s="1"/>
      <c r="X245" s="1"/>
      <c r="Y245" s="1"/>
      <c r="Z245" s="1"/>
      <c r="AA245" s="1"/>
      <c r="AB245" s="1"/>
      <c r="AC245" s="167"/>
      <c r="AD245" s="11"/>
      <c r="AE245" s="1"/>
      <c r="AF245" s="1"/>
      <c r="AG245" s="1"/>
      <c r="AH245" s="2"/>
    </row>
    <row r="246" spans="1:34" ht="15.75" hidden="1" customHeight="1">
      <c r="A246" s="407">
        <f t="shared" ca="1" si="10"/>
        <v>0</v>
      </c>
      <c r="B246" s="407"/>
      <c r="C246" s="482">
        <v>3042</v>
      </c>
      <c r="D246" s="407" t="s">
        <v>252</v>
      </c>
      <c r="E246" s="407">
        <f>'eoy23'!H616</f>
        <v>0</v>
      </c>
      <c r="F246" s="407"/>
      <c r="G246" s="468"/>
      <c r="H246" s="407"/>
      <c r="I246" s="407"/>
      <c r="J246" s="407"/>
      <c r="K246" s="407"/>
      <c r="L246" s="407"/>
      <c r="M246" s="407"/>
      <c r="N246" s="407"/>
      <c r="O246" s="407"/>
      <c r="P246" s="407"/>
      <c r="Q246" s="407"/>
      <c r="R246" s="407"/>
      <c r="S246" s="407"/>
      <c r="T246" s="407"/>
      <c r="U246" s="407"/>
      <c r="V246" s="407"/>
      <c r="W246" s="1"/>
      <c r="X246" s="1"/>
      <c r="Y246" s="1"/>
      <c r="Z246" s="1"/>
      <c r="AA246" s="1"/>
      <c r="AB246" s="1"/>
      <c r="AC246" s="167"/>
      <c r="AD246" s="11"/>
      <c r="AE246" s="1"/>
      <c r="AF246" s="1"/>
      <c r="AG246" s="1"/>
      <c r="AH246" s="2"/>
    </row>
    <row r="247" spans="1:34" ht="15.75" hidden="1" customHeight="1">
      <c r="A247" s="407">
        <f t="shared" ca="1" si="10"/>
        <v>0</v>
      </c>
      <c r="B247" s="407"/>
      <c r="C247" s="482">
        <v>3044</v>
      </c>
      <c r="D247" s="407" t="s">
        <v>253</v>
      </c>
      <c r="E247" s="407">
        <f>'eoy23'!H617</f>
        <v>0</v>
      </c>
      <c r="F247" s="407"/>
      <c r="G247" s="468"/>
      <c r="H247" s="407"/>
      <c r="I247" s="407"/>
      <c r="J247" s="407"/>
      <c r="K247" s="407"/>
      <c r="L247" s="407"/>
      <c r="M247" s="407"/>
      <c r="N247" s="407"/>
      <c r="O247" s="407"/>
      <c r="P247" s="407"/>
      <c r="Q247" s="407"/>
      <c r="R247" s="407"/>
      <c r="S247" s="407"/>
      <c r="T247" s="407"/>
      <c r="U247" s="407"/>
      <c r="V247" s="407"/>
      <c r="W247" s="1"/>
      <c r="X247" s="1"/>
      <c r="Y247" s="1"/>
      <c r="Z247" s="1"/>
      <c r="AA247" s="1"/>
      <c r="AB247" s="1"/>
      <c r="AC247" s="167"/>
      <c r="AD247" s="11"/>
      <c r="AE247" s="1"/>
      <c r="AF247" s="1"/>
      <c r="AG247" s="1"/>
      <c r="AH247" s="2"/>
    </row>
    <row r="248" spans="1:34" ht="15.75" hidden="1" customHeight="1">
      <c r="A248" s="407">
        <f t="shared" ca="1" si="10"/>
        <v>0</v>
      </c>
      <c r="B248" s="407"/>
      <c r="C248" s="482">
        <v>3046</v>
      </c>
      <c r="D248" s="407" t="s">
        <v>254</v>
      </c>
      <c r="E248" s="407">
        <f>'eoy23'!H618</f>
        <v>0</v>
      </c>
      <c r="F248" s="407"/>
      <c r="G248" s="468"/>
      <c r="H248" s="407"/>
      <c r="I248" s="407"/>
      <c r="J248" s="407"/>
      <c r="K248" s="407"/>
      <c r="L248" s="407"/>
      <c r="M248" s="407"/>
      <c r="N248" s="407"/>
      <c r="O248" s="407"/>
      <c r="P248" s="407"/>
      <c r="Q248" s="407"/>
      <c r="R248" s="407"/>
      <c r="S248" s="407"/>
      <c r="T248" s="407"/>
      <c r="U248" s="407"/>
      <c r="V248" s="407"/>
      <c r="W248" s="1"/>
      <c r="X248" s="1"/>
      <c r="Y248" s="1"/>
      <c r="Z248" s="1"/>
      <c r="AA248" s="1"/>
      <c r="AB248" s="1"/>
      <c r="AC248" s="167"/>
      <c r="AD248" s="11"/>
      <c r="AE248" s="1"/>
      <c r="AF248" s="1"/>
      <c r="AG248" s="1"/>
      <c r="AH248" s="2"/>
    </row>
    <row r="249" spans="1:34" ht="15.75" hidden="1" customHeight="1">
      <c r="A249" s="407">
        <f t="shared" ca="1" si="10"/>
        <v>0</v>
      </c>
      <c r="B249" s="407"/>
      <c r="C249" s="482">
        <v>3048</v>
      </c>
      <c r="D249" s="407" t="s">
        <v>255</v>
      </c>
      <c r="E249" s="407">
        <f>'eoy23'!H619</f>
        <v>0</v>
      </c>
      <c r="F249" s="407"/>
      <c r="G249" s="468"/>
      <c r="H249" s="407"/>
      <c r="I249" s="407"/>
      <c r="J249" s="407"/>
      <c r="K249" s="407"/>
      <c r="L249" s="407"/>
      <c r="M249" s="407"/>
      <c r="N249" s="407"/>
      <c r="O249" s="407"/>
      <c r="P249" s="407"/>
      <c r="Q249" s="407"/>
      <c r="R249" s="407"/>
      <c r="S249" s="407"/>
      <c r="T249" s="407"/>
      <c r="U249" s="407"/>
      <c r="V249" s="407"/>
      <c r="W249" s="1"/>
      <c r="X249" s="1"/>
      <c r="Y249" s="1"/>
      <c r="Z249" s="1"/>
      <c r="AA249" s="1"/>
      <c r="AB249" s="1"/>
      <c r="AC249" s="167"/>
      <c r="AD249" s="11"/>
      <c r="AE249" s="1"/>
      <c r="AF249" s="1"/>
      <c r="AG249" s="1"/>
      <c r="AH249" s="2"/>
    </row>
    <row r="250" spans="1:34" ht="15.75" hidden="1" customHeight="1">
      <c r="A250" s="407">
        <f t="shared" ca="1" si="10"/>
        <v>0</v>
      </c>
      <c r="B250" s="407"/>
      <c r="C250" s="482">
        <v>3052</v>
      </c>
      <c r="D250" s="407" t="s">
        <v>163</v>
      </c>
      <c r="E250" s="407">
        <f>'eoy23'!H620</f>
        <v>0</v>
      </c>
      <c r="F250" s="407"/>
      <c r="G250" s="468"/>
      <c r="H250" s="407"/>
      <c r="I250" s="407"/>
      <c r="J250" s="407"/>
      <c r="K250" s="407"/>
      <c r="L250" s="407"/>
      <c r="M250" s="407"/>
      <c r="N250" s="407"/>
      <c r="O250" s="407"/>
      <c r="P250" s="407"/>
      <c r="Q250" s="407"/>
      <c r="R250" s="407"/>
      <c r="S250" s="407"/>
      <c r="T250" s="407"/>
      <c r="U250" s="407"/>
      <c r="V250" s="407"/>
      <c r="W250" s="1"/>
      <c r="X250" s="1"/>
      <c r="Y250" s="1"/>
      <c r="Z250" s="1"/>
      <c r="AA250" s="1"/>
      <c r="AB250" s="1"/>
      <c r="AC250" s="167"/>
      <c r="AD250" s="11"/>
      <c r="AE250" s="1"/>
      <c r="AF250" s="1"/>
      <c r="AG250" s="1"/>
      <c r="AH250" s="2"/>
    </row>
    <row r="251" spans="1:34" ht="15.75" hidden="1" customHeight="1">
      <c r="A251" s="407">
        <f t="shared" ca="1" si="10"/>
        <v>0</v>
      </c>
      <c r="B251" s="407"/>
      <c r="C251" s="482">
        <v>3054</v>
      </c>
      <c r="D251" s="407" t="s">
        <v>164</v>
      </c>
      <c r="E251" s="407">
        <f>'eoy23'!H621</f>
        <v>0</v>
      </c>
      <c r="F251" s="407"/>
      <c r="G251" s="468"/>
      <c r="H251" s="407"/>
      <c r="I251" s="407"/>
      <c r="J251" s="407"/>
      <c r="K251" s="407"/>
      <c r="L251" s="407"/>
      <c r="M251" s="407"/>
      <c r="N251" s="407"/>
      <c r="O251" s="407"/>
      <c r="P251" s="407"/>
      <c r="Q251" s="407"/>
      <c r="R251" s="407"/>
      <c r="S251" s="407"/>
      <c r="T251" s="407"/>
      <c r="U251" s="407"/>
      <c r="V251" s="407"/>
      <c r="W251" s="1"/>
      <c r="X251" s="1"/>
      <c r="Y251" s="1"/>
      <c r="Z251" s="1"/>
      <c r="AA251" s="1"/>
      <c r="AB251" s="1"/>
      <c r="AC251" s="167"/>
      <c r="AD251" s="11"/>
      <c r="AE251" s="1"/>
      <c r="AF251" s="1"/>
      <c r="AG251" s="1"/>
      <c r="AH251" s="2"/>
    </row>
    <row r="252" spans="1:34" ht="15.75" hidden="1" customHeight="1">
      <c r="A252" s="407">
        <f t="shared" ca="1" si="10"/>
        <v>0</v>
      </c>
      <c r="B252" s="407"/>
      <c r="C252" s="482">
        <v>3056</v>
      </c>
      <c r="D252" s="407" t="s">
        <v>165</v>
      </c>
      <c r="E252" s="407">
        <f>'eoy23'!H622</f>
        <v>0</v>
      </c>
      <c r="F252" s="407"/>
      <c r="G252" s="468"/>
      <c r="H252" s="407"/>
      <c r="I252" s="407"/>
      <c r="J252" s="407"/>
      <c r="K252" s="407"/>
      <c r="L252" s="407"/>
      <c r="M252" s="407"/>
      <c r="N252" s="407"/>
      <c r="O252" s="407"/>
      <c r="P252" s="407"/>
      <c r="Q252" s="407"/>
      <c r="R252" s="407"/>
      <c r="S252" s="407"/>
      <c r="T252" s="407"/>
      <c r="U252" s="407"/>
      <c r="V252" s="407"/>
      <c r="W252" s="1"/>
      <c r="X252" s="1"/>
      <c r="Y252" s="1"/>
      <c r="Z252" s="1"/>
      <c r="AA252" s="1"/>
      <c r="AB252" s="1"/>
      <c r="AC252" s="167"/>
      <c r="AD252" s="11"/>
      <c r="AE252" s="1"/>
      <c r="AF252" s="1"/>
      <c r="AG252" s="1"/>
      <c r="AH252" s="2"/>
    </row>
    <row r="253" spans="1:34" ht="15.75" hidden="1" customHeight="1">
      <c r="A253" s="407">
        <f t="shared" ca="1" si="10"/>
        <v>0</v>
      </c>
      <c r="B253" s="407"/>
      <c r="C253" s="482">
        <v>3058</v>
      </c>
      <c r="D253" s="407" t="s">
        <v>166</v>
      </c>
      <c r="E253" s="407">
        <f>'eoy23'!H623</f>
        <v>0</v>
      </c>
      <c r="F253" s="407"/>
      <c r="G253" s="468"/>
      <c r="H253" s="407"/>
      <c r="I253" s="407"/>
      <c r="J253" s="407"/>
      <c r="K253" s="407"/>
      <c r="L253" s="407"/>
      <c r="M253" s="407"/>
      <c r="N253" s="407"/>
      <c r="O253" s="407"/>
      <c r="P253" s="407"/>
      <c r="Q253" s="407"/>
      <c r="R253" s="407"/>
      <c r="S253" s="407"/>
      <c r="T253" s="407"/>
      <c r="U253" s="407"/>
      <c r="V253" s="407"/>
      <c r="W253" s="1"/>
      <c r="X253" s="1"/>
      <c r="Y253" s="1"/>
      <c r="Z253" s="1"/>
      <c r="AA253" s="1"/>
      <c r="AB253" s="1"/>
      <c r="AC253" s="167"/>
      <c r="AD253" s="11"/>
      <c r="AE253" s="1"/>
      <c r="AF253" s="1"/>
      <c r="AG253" s="1"/>
      <c r="AH253" s="2"/>
    </row>
    <row r="254" spans="1:34" ht="15.75" hidden="1" customHeight="1">
      <c r="A254" s="407">
        <f t="shared" ca="1" si="10"/>
        <v>0</v>
      </c>
      <c r="B254" s="407"/>
      <c r="C254" s="482">
        <v>3062</v>
      </c>
      <c r="D254" s="407" t="s">
        <v>168</v>
      </c>
      <c r="E254" s="407">
        <f>'eoy23'!H624</f>
        <v>0</v>
      </c>
      <c r="F254" s="407"/>
      <c r="G254" s="468"/>
      <c r="H254" s="407"/>
      <c r="I254" s="407"/>
      <c r="J254" s="407"/>
      <c r="K254" s="407"/>
      <c r="L254" s="407"/>
      <c r="M254" s="407"/>
      <c r="N254" s="407"/>
      <c r="O254" s="407"/>
      <c r="P254" s="407"/>
      <c r="Q254" s="407"/>
      <c r="R254" s="407"/>
      <c r="S254" s="407"/>
      <c r="T254" s="407"/>
      <c r="U254" s="407"/>
      <c r="V254" s="407"/>
      <c r="W254" s="1"/>
      <c r="X254" s="1"/>
      <c r="Y254" s="1"/>
      <c r="Z254" s="1"/>
      <c r="AA254" s="1"/>
      <c r="AB254" s="1"/>
      <c r="AC254" s="167"/>
      <c r="AD254" s="11"/>
      <c r="AE254" s="1"/>
      <c r="AF254" s="1"/>
      <c r="AG254" s="1"/>
      <c r="AH254" s="2"/>
    </row>
    <row r="255" spans="1:34" ht="15.75" hidden="1" customHeight="1">
      <c r="A255" s="407">
        <f t="shared" ca="1" si="10"/>
        <v>0</v>
      </c>
      <c r="B255" s="407"/>
      <c r="C255" s="482">
        <v>3064</v>
      </c>
      <c r="D255" s="407" t="s">
        <v>169</v>
      </c>
      <c r="E255" s="407">
        <f>'eoy23'!H625</f>
        <v>0</v>
      </c>
      <c r="F255" s="407"/>
      <c r="G255" s="468"/>
      <c r="H255" s="407"/>
      <c r="I255" s="407"/>
      <c r="J255" s="407"/>
      <c r="K255" s="407"/>
      <c r="L255" s="407"/>
      <c r="M255" s="407"/>
      <c r="N255" s="407"/>
      <c r="O255" s="407"/>
      <c r="P255" s="407"/>
      <c r="Q255" s="407"/>
      <c r="R255" s="407"/>
      <c r="S255" s="407"/>
      <c r="T255" s="407"/>
      <c r="U255" s="407"/>
      <c r="V255" s="407"/>
      <c r="W255" s="1"/>
      <c r="X255" s="1"/>
      <c r="Y255" s="1"/>
      <c r="Z255" s="1"/>
      <c r="AA255" s="1"/>
      <c r="AB255" s="1"/>
      <c r="AC255" s="167"/>
      <c r="AD255" s="11"/>
      <c r="AE255" s="1"/>
      <c r="AF255" s="1"/>
      <c r="AG255" s="1"/>
      <c r="AH255" s="2"/>
    </row>
    <row r="256" spans="1:34" ht="15.75" hidden="1" customHeight="1">
      <c r="A256" s="407">
        <f t="shared" ca="1" si="10"/>
        <v>0</v>
      </c>
      <c r="B256" s="407"/>
      <c r="C256" s="482">
        <v>3066</v>
      </c>
      <c r="D256" s="407" t="s">
        <v>170</v>
      </c>
      <c r="E256" s="407">
        <f>'eoy23'!H626</f>
        <v>0</v>
      </c>
      <c r="F256" s="407"/>
      <c r="G256" s="468"/>
      <c r="H256" s="407"/>
      <c r="I256" s="407"/>
      <c r="J256" s="407"/>
      <c r="K256" s="407"/>
      <c r="L256" s="407"/>
      <c r="M256" s="407"/>
      <c r="N256" s="407"/>
      <c r="O256" s="407"/>
      <c r="P256" s="407"/>
      <c r="Q256" s="407"/>
      <c r="R256" s="407"/>
      <c r="S256" s="407"/>
      <c r="T256" s="407"/>
      <c r="U256" s="407"/>
      <c r="V256" s="407"/>
      <c r="W256" s="1"/>
      <c r="X256" s="1"/>
      <c r="Y256" s="1"/>
      <c r="Z256" s="1"/>
      <c r="AA256" s="1"/>
      <c r="AB256" s="1"/>
      <c r="AC256" s="167"/>
      <c r="AD256" s="11"/>
      <c r="AE256" s="1"/>
      <c r="AF256" s="1"/>
      <c r="AG256" s="1"/>
      <c r="AH256" s="2"/>
    </row>
    <row r="257" spans="1:34" ht="15.75" hidden="1" customHeight="1">
      <c r="A257" s="407">
        <f t="shared" ca="1" si="10"/>
        <v>0</v>
      </c>
      <c r="B257" s="407"/>
      <c r="C257" s="482">
        <v>3072</v>
      </c>
      <c r="D257" s="407" t="s">
        <v>172</v>
      </c>
      <c r="E257" s="407">
        <f>'eoy23'!H627</f>
        <v>0</v>
      </c>
      <c r="F257" s="407"/>
      <c r="G257" s="468"/>
      <c r="H257" s="407"/>
      <c r="I257" s="407"/>
      <c r="J257" s="407"/>
      <c r="K257" s="407"/>
      <c r="L257" s="407"/>
      <c r="M257" s="407"/>
      <c r="N257" s="407"/>
      <c r="O257" s="407"/>
      <c r="P257" s="407"/>
      <c r="Q257" s="407"/>
      <c r="R257" s="407"/>
      <c r="S257" s="407"/>
      <c r="T257" s="407"/>
      <c r="U257" s="407"/>
      <c r="V257" s="407"/>
      <c r="W257" s="1"/>
      <c r="X257" s="1"/>
      <c r="Y257" s="1"/>
      <c r="Z257" s="1"/>
      <c r="AA257" s="1"/>
      <c r="AB257" s="1"/>
      <c r="AC257" s="167"/>
      <c r="AD257" s="11"/>
      <c r="AE257" s="1"/>
      <c r="AF257" s="1"/>
      <c r="AG257" s="1"/>
      <c r="AH257" s="2"/>
    </row>
    <row r="258" spans="1:34" ht="15.75" hidden="1" customHeight="1">
      <c r="A258" s="407">
        <f t="shared" ca="1" si="10"/>
        <v>0</v>
      </c>
      <c r="B258" s="407"/>
      <c r="C258" s="482">
        <v>3075</v>
      </c>
      <c r="D258" s="407" t="s">
        <v>175</v>
      </c>
      <c r="E258" s="407">
        <f>'eoy23'!H628</f>
        <v>0</v>
      </c>
      <c r="F258" s="407"/>
      <c r="G258" s="407"/>
      <c r="H258" s="407"/>
      <c r="I258" s="407"/>
      <c r="J258" s="407"/>
      <c r="K258" s="407"/>
      <c r="L258" s="407"/>
      <c r="M258" s="407"/>
      <c r="N258" s="407"/>
      <c r="O258" s="407"/>
      <c r="P258" s="407"/>
      <c r="Q258" s="407"/>
      <c r="R258" s="407"/>
      <c r="S258" s="407"/>
      <c r="T258" s="407"/>
      <c r="U258" s="407"/>
      <c r="V258" s="407"/>
      <c r="W258" s="1"/>
      <c r="X258" s="1"/>
      <c r="Y258" s="1"/>
      <c r="Z258" s="1"/>
      <c r="AA258" s="1"/>
      <c r="AB258" s="1"/>
      <c r="AC258" s="167"/>
      <c r="AD258" s="11"/>
      <c r="AE258" s="1"/>
      <c r="AF258" s="1"/>
      <c r="AG258" s="1"/>
      <c r="AH258" s="2"/>
    </row>
    <row r="259" spans="1:34" ht="15.75" hidden="1" customHeight="1">
      <c r="A259" s="407">
        <f t="shared" ca="1" si="10"/>
        <v>0</v>
      </c>
      <c r="B259" s="407"/>
      <c r="C259" s="482">
        <v>3076</v>
      </c>
      <c r="D259" s="407" t="s">
        <v>177</v>
      </c>
      <c r="E259" s="407">
        <f>'eoy23'!H629</f>
        <v>0</v>
      </c>
      <c r="F259" s="407"/>
      <c r="G259" s="407"/>
      <c r="H259" s="407"/>
      <c r="I259" s="407"/>
      <c r="J259" s="407"/>
      <c r="K259" s="407"/>
      <c r="L259" s="407"/>
      <c r="M259" s="407"/>
      <c r="N259" s="407"/>
      <c r="O259" s="407"/>
      <c r="P259" s="407"/>
      <c r="Q259" s="407"/>
      <c r="R259" s="407"/>
      <c r="S259" s="407"/>
      <c r="T259" s="407"/>
      <c r="U259" s="407"/>
      <c r="V259" s="407"/>
      <c r="W259" s="1"/>
      <c r="X259" s="1"/>
      <c r="Y259" s="1"/>
      <c r="Z259" s="1"/>
      <c r="AA259" s="1"/>
      <c r="AB259" s="1"/>
      <c r="AC259" s="167"/>
      <c r="AD259" s="11"/>
      <c r="AE259" s="1"/>
      <c r="AF259" s="1"/>
      <c r="AG259" s="1"/>
      <c r="AH259" s="2"/>
    </row>
    <row r="260" spans="1:34" ht="15.75" hidden="1" customHeight="1">
      <c r="A260" s="407">
        <f t="shared" ca="1" si="10"/>
        <v>0</v>
      </c>
      <c r="B260" s="407"/>
      <c r="C260" s="482">
        <v>3077</v>
      </c>
      <c r="D260" s="407" t="s">
        <v>178</v>
      </c>
      <c r="E260" s="407">
        <f>'eoy23'!H630</f>
        <v>0</v>
      </c>
      <c r="F260" s="407"/>
      <c r="G260" s="407"/>
      <c r="H260" s="407"/>
      <c r="I260" s="407"/>
      <c r="J260" s="407"/>
      <c r="K260" s="407"/>
      <c r="L260" s="407"/>
      <c r="M260" s="407"/>
      <c r="N260" s="407"/>
      <c r="O260" s="407"/>
      <c r="P260" s="407"/>
      <c r="Q260" s="407"/>
      <c r="R260" s="407"/>
      <c r="S260" s="407"/>
      <c r="T260" s="407"/>
      <c r="U260" s="407"/>
      <c r="V260" s="407"/>
      <c r="W260" s="1"/>
      <c r="X260" s="1"/>
      <c r="Y260" s="1"/>
      <c r="Z260" s="1"/>
      <c r="AA260" s="1"/>
      <c r="AB260" s="1"/>
      <c r="AC260" s="167"/>
      <c r="AD260" s="11"/>
      <c r="AE260" s="1"/>
      <c r="AF260" s="1"/>
      <c r="AG260" s="1"/>
      <c r="AH260" s="2"/>
    </row>
    <row r="261" spans="1:34" ht="15.75" hidden="1" customHeight="1">
      <c r="A261" s="407">
        <f t="shared" ca="1" si="10"/>
        <v>0</v>
      </c>
      <c r="B261" s="407"/>
      <c r="C261" s="482">
        <v>3078</v>
      </c>
      <c r="D261" s="407" t="s">
        <v>179</v>
      </c>
      <c r="E261" s="407">
        <f>'eoy23'!H631</f>
        <v>0</v>
      </c>
      <c r="F261" s="407"/>
      <c r="G261" s="407"/>
      <c r="H261" s="407"/>
      <c r="I261" s="407"/>
      <c r="J261" s="407"/>
      <c r="K261" s="407"/>
      <c r="L261" s="407"/>
      <c r="M261" s="407"/>
      <c r="N261" s="407"/>
      <c r="O261" s="407"/>
      <c r="P261" s="407"/>
      <c r="Q261" s="407"/>
      <c r="R261" s="407"/>
      <c r="S261" s="407"/>
      <c r="T261" s="407"/>
      <c r="U261" s="407"/>
      <c r="V261" s="407"/>
      <c r="W261" s="1"/>
      <c r="X261" s="1"/>
      <c r="Y261" s="1"/>
      <c r="Z261" s="1"/>
      <c r="AA261" s="1"/>
      <c r="AB261" s="1"/>
      <c r="AC261" s="167"/>
      <c r="AD261" s="11"/>
      <c r="AE261" s="1"/>
      <c r="AF261" s="1"/>
      <c r="AG261" s="1"/>
      <c r="AH261" s="2"/>
    </row>
    <row r="262" spans="1:34" ht="15.75" hidden="1" customHeight="1">
      <c r="A262" s="469">
        <f ca="1">IF(OR(AND(E262&gt;0,I262=0),AND(E262=0,I262&gt;0)),1,0)</f>
        <v>0</v>
      </c>
      <c r="B262" s="469"/>
      <c r="C262" s="480" t="s">
        <v>885</v>
      </c>
      <c r="D262" s="469" t="s">
        <v>886</v>
      </c>
      <c r="E262" s="469">
        <f ca="1">'eoy23'!H632</f>
        <v>0</v>
      </c>
      <c r="F262" s="469"/>
      <c r="G262" s="481">
        <v>481</v>
      </c>
      <c r="H262" s="481" t="s">
        <v>887</v>
      </c>
      <c r="I262" s="469">
        <f>'eoy23'!J39</f>
        <v>0</v>
      </c>
      <c r="J262" s="407"/>
      <c r="K262" s="407"/>
      <c r="L262" s="407"/>
      <c r="M262" s="407"/>
      <c r="N262" s="407"/>
      <c r="O262" s="407"/>
      <c r="P262" s="407"/>
      <c r="Q262" s="407"/>
      <c r="R262" s="407"/>
      <c r="S262" s="407"/>
      <c r="T262" s="407"/>
      <c r="U262" s="407"/>
      <c r="V262" s="407"/>
      <c r="W262" s="1"/>
      <c r="X262" s="1"/>
      <c r="Y262" s="1"/>
      <c r="Z262" s="1"/>
      <c r="AA262" s="1"/>
      <c r="AB262" s="1"/>
      <c r="AC262" s="167"/>
      <c r="AD262" s="11"/>
      <c r="AE262" s="1"/>
      <c r="AF262" s="1"/>
      <c r="AG262" s="1"/>
      <c r="AH262" s="2"/>
    </row>
    <row r="263" spans="1:34" ht="15.75" hidden="1" customHeight="1">
      <c r="A263" s="407">
        <f t="shared" ref="A263:A265" ca="1" si="11">IF(A$348=1,1,0)</f>
        <v>0</v>
      </c>
      <c r="B263" s="407"/>
      <c r="C263" s="488" t="s">
        <v>892</v>
      </c>
      <c r="D263" s="481"/>
      <c r="E263" s="481"/>
      <c r="F263" s="481"/>
      <c r="G263" s="489" t="s">
        <v>893</v>
      </c>
      <c r="H263" s="481"/>
      <c r="I263" s="481"/>
      <c r="J263" s="407"/>
      <c r="K263" s="407"/>
      <c r="L263" s="407"/>
      <c r="M263" s="407"/>
      <c r="N263" s="407"/>
      <c r="O263" s="407"/>
      <c r="P263" s="407"/>
      <c r="Q263" s="407"/>
      <c r="R263" s="407"/>
      <c r="S263" s="407"/>
      <c r="T263" s="407"/>
      <c r="U263" s="407"/>
      <c r="V263" s="407"/>
      <c r="W263" s="1"/>
      <c r="X263" s="1"/>
      <c r="Y263" s="1"/>
      <c r="Z263" s="1"/>
      <c r="AA263" s="1"/>
      <c r="AB263" s="1"/>
      <c r="AC263" s="167"/>
      <c r="AD263" s="11"/>
      <c r="AE263" s="1"/>
      <c r="AF263" s="1"/>
      <c r="AG263" s="1"/>
      <c r="AH263" s="2"/>
    </row>
    <row r="264" spans="1:34" ht="15.75" hidden="1" customHeight="1">
      <c r="A264" s="407">
        <f t="shared" ca="1" si="11"/>
        <v>0</v>
      </c>
      <c r="B264" s="496"/>
      <c r="C264" s="497" t="s">
        <v>894</v>
      </c>
      <c r="D264" s="492"/>
      <c r="E264" s="492"/>
      <c r="F264" s="490"/>
      <c r="G264" s="498" t="s">
        <v>895</v>
      </c>
      <c r="H264" s="492"/>
      <c r="I264" s="492"/>
      <c r="J264" s="407"/>
      <c r="K264" s="407"/>
      <c r="L264" s="407"/>
      <c r="M264" s="407"/>
      <c r="N264" s="407"/>
      <c r="O264" s="407"/>
      <c r="P264" s="407"/>
      <c r="Q264" s="407"/>
      <c r="R264" s="407"/>
      <c r="S264" s="407"/>
      <c r="T264" s="407"/>
      <c r="U264" s="407"/>
      <c r="V264" s="407"/>
      <c r="W264" s="1"/>
      <c r="X264" s="1"/>
      <c r="Y264" s="1"/>
      <c r="Z264" s="1"/>
      <c r="AA264" s="1"/>
      <c r="AB264" s="1"/>
      <c r="AC264" s="167"/>
      <c r="AD264" s="11"/>
      <c r="AE264" s="1"/>
      <c r="AF264" s="1"/>
      <c r="AG264" s="1"/>
      <c r="AH264" s="2"/>
    </row>
    <row r="265" spans="1:34" ht="15.75" hidden="1" customHeight="1">
      <c r="A265" s="407">
        <f t="shared" ca="1" si="11"/>
        <v>0</v>
      </c>
      <c r="B265" s="496"/>
      <c r="C265" s="491" t="s">
        <v>36</v>
      </c>
      <c r="D265" s="492" t="s">
        <v>881</v>
      </c>
      <c r="E265" s="492" t="s">
        <v>850</v>
      </c>
      <c r="F265" s="490"/>
      <c r="G265" s="492" t="s">
        <v>36</v>
      </c>
      <c r="H265" s="492" t="s">
        <v>849</v>
      </c>
      <c r="I265" s="492" t="s">
        <v>850</v>
      </c>
      <c r="J265" s="407"/>
      <c r="K265" s="407"/>
      <c r="L265" s="407"/>
      <c r="M265" s="407"/>
      <c r="N265" s="407"/>
      <c r="O265" s="407"/>
      <c r="P265" s="407"/>
      <c r="Q265" s="407"/>
      <c r="R265" s="407"/>
      <c r="S265" s="407"/>
      <c r="T265" s="407"/>
      <c r="U265" s="407"/>
      <c r="V265" s="407"/>
      <c r="W265" s="1"/>
      <c r="X265" s="1"/>
      <c r="Y265" s="1"/>
      <c r="Z265" s="1"/>
      <c r="AA265" s="1"/>
      <c r="AB265" s="1"/>
      <c r="AC265" s="167"/>
      <c r="AD265" s="11"/>
      <c r="AE265" s="1"/>
      <c r="AF265" s="1"/>
      <c r="AG265" s="1"/>
      <c r="AH265" s="2"/>
    </row>
    <row r="266" spans="1:34" ht="15.75" hidden="1" customHeight="1">
      <c r="A266" s="407">
        <f t="shared" ref="A266:A347" ca="1" si="12">IF(AND(A$348&gt;0,E266&gt;0),1,0)</f>
        <v>0</v>
      </c>
      <c r="B266" s="496"/>
      <c r="C266" s="482">
        <v>2801</v>
      </c>
      <c r="D266" s="407" t="s">
        <v>81</v>
      </c>
      <c r="E266" s="407">
        <f>'eoy23'!I547</f>
        <v>0</v>
      </c>
      <c r="F266" s="490"/>
      <c r="G266" s="492"/>
      <c r="H266" s="492"/>
      <c r="I266" s="492"/>
      <c r="J266" s="407"/>
      <c r="K266" s="407"/>
      <c r="L266" s="407"/>
      <c r="M266" s="407"/>
      <c r="N266" s="407"/>
      <c r="O266" s="407"/>
      <c r="P266" s="407"/>
      <c r="Q266" s="407"/>
      <c r="R266" s="407"/>
      <c r="S266" s="407"/>
      <c r="T266" s="407"/>
      <c r="U266" s="407"/>
      <c r="V266" s="407"/>
      <c r="W266" s="1"/>
      <c r="X266" s="1"/>
      <c r="Y266" s="1"/>
      <c r="Z266" s="1"/>
      <c r="AA266" s="1"/>
      <c r="AB266" s="1"/>
      <c r="AC266" s="167"/>
      <c r="AD266" s="11"/>
      <c r="AE266" s="1"/>
      <c r="AF266" s="1"/>
      <c r="AG266" s="1"/>
      <c r="AH266" s="2"/>
    </row>
    <row r="267" spans="1:34" ht="15.75" hidden="1" customHeight="1">
      <c r="A267" s="407">
        <f t="shared" ca="1" si="12"/>
        <v>0</v>
      </c>
      <c r="B267" s="496"/>
      <c r="C267" s="482">
        <v>2802</v>
      </c>
      <c r="D267" s="407" t="s">
        <v>88</v>
      </c>
      <c r="E267" s="407">
        <f>'eoy23'!I548</f>
        <v>0</v>
      </c>
      <c r="F267" s="490"/>
      <c r="G267" s="492"/>
      <c r="H267" s="492"/>
      <c r="I267" s="492"/>
      <c r="J267" s="407"/>
      <c r="K267" s="407"/>
      <c r="L267" s="407"/>
      <c r="M267" s="407"/>
      <c r="N267" s="407"/>
      <c r="O267" s="407"/>
      <c r="P267" s="407"/>
      <c r="Q267" s="407"/>
      <c r="R267" s="407"/>
      <c r="S267" s="407"/>
      <c r="T267" s="407"/>
      <c r="U267" s="407"/>
      <c r="V267" s="407"/>
      <c r="W267" s="1"/>
      <c r="X267" s="1"/>
      <c r="Y267" s="1"/>
      <c r="Z267" s="1"/>
      <c r="AA267" s="1"/>
      <c r="AB267" s="1"/>
      <c r="AC267" s="167"/>
      <c r="AD267" s="11"/>
      <c r="AE267" s="1"/>
      <c r="AF267" s="1"/>
      <c r="AG267" s="1"/>
      <c r="AH267" s="2"/>
    </row>
    <row r="268" spans="1:34" ht="15.75" hidden="1" customHeight="1">
      <c r="A268" s="407">
        <f t="shared" ca="1" si="12"/>
        <v>0</v>
      </c>
      <c r="B268" s="496"/>
      <c r="C268" s="482">
        <v>2803</v>
      </c>
      <c r="D268" s="407" t="s">
        <v>90</v>
      </c>
      <c r="E268" s="407">
        <f>'eoy23'!I549</f>
        <v>0</v>
      </c>
      <c r="F268" s="490"/>
      <c r="G268" s="492"/>
      <c r="H268" s="492"/>
      <c r="I268" s="492"/>
      <c r="J268" s="407"/>
      <c r="K268" s="407"/>
      <c r="L268" s="407"/>
      <c r="M268" s="407"/>
      <c r="N268" s="407"/>
      <c r="O268" s="407"/>
      <c r="P268" s="407"/>
      <c r="Q268" s="407"/>
      <c r="R268" s="407"/>
      <c r="S268" s="407"/>
      <c r="T268" s="407"/>
      <c r="U268" s="407"/>
      <c r="V268" s="407"/>
      <c r="W268" s="1"/>
      <c r="X268" s="1"/>
      <c r="Y268" s="1"/>
      <c r="Z268" s="1"/>
      <c r="AA268" s="1"/>
      <c r="AB268" s="1"/>
      <c r="AC268" s="167"/>
      <c r="AD268" s="11"/>
      <c r="AE268" s="1"/>
      <c r="AF268" s="1"/>
      <c r="AG268" s="1"/>
      <c r="AH268" s="2"/>
    </row>
    <row r="269" spans="1:34" ht="15.75" hidden="1" customHeight="1">
      <c r="A269" s="407">
        <f t="shared" ca="1" si="12"/>
        <v>0</v>
      </c>
      <c r="B269" s="496"/>
      <c r="C269" s="482">
        <v>2804</v>
      </c>
      <c r="D269" s="407" t="s">
        <v>91</v>
      </c>
      <c r="E269" s="407">
        <f>'eoy23'!I550</f>
        <v>0</v>
      </c>
      <c r="F269" s="490"/>
      <c r="G269" s="492"/>
      <c r="H269" s="492"/>
      <c r="I269" s="492"/>
      <c r="J269" s="407"/>
      <c r="K269" s="407"/>
      <c r="L269" s="407"/>
      <c r="M269" s="407"/>
      <c r="N269" s="407"/>
      <c r="O269" s="407"/>
      <c r="P269" s="407"/>
      <c r="Q269" s="407"/>
      <c r="R269" s="407"/>
      <c r="S269" s="407"/>
      <c r="T269" s="407"/>
      <c r="U269" s="407"/>
      <c r="V269" s="407"/>
      <c r="W269" s="1"/>
      <c r="X269" s="1"/>
      <c r="Y269" s="1"/>
      <c r="Z269" s="1"/>
      <c r="AA269" s="1"/>
      <c r="AB269" s="1"/>
      <c r="AC269" s="167"/>
      <c r="AD269" s="11"/>
      <c r="AE269" s="1"/>
      <c r="AF269" s="1"/>
      <c r="AG269" s="1"/>
      <c r="AH269" s="2"/>
    </row>
    <row r="270" spans="1:34" ht="15.75" hidden="1" customHeight="1">
      <c r="A270" s="407">
        <f t="shared" ca="1" si="12"/>
        <v>0</v>
      </c>
      <c r="B270" s="496"/>
      <c r="C270" s="482">
        <v>2805</v>
      </c>
      <c r="D270" s="407" t="s">
        <v>92</v>
      </c>
      <c r="E270" s="407">
        <f>'eoy23'!I551</f>
        <v>0</v>
      </c>
      <c r="F270" s="490"/>
      <c r="G270" s="492"/>
      <c r="H270" s="492"/>
      <c r="I270" s="492"/>
      <c r="J270" s="407"/>
      <c r="K270" s="407"/>
      <c r="L270" s="407"/>
      <c r="M270" s="407"/>
      <c r="N270" s="407"/>
      <c r="O270" s="407"/>
      <c r="P270" s="407"/>
      <c r="Q270" s="407"/>
      <c r="R270" s="407"/>
      <c r="S270" s="407"/>
      <c r="T270" s="407"/>
      <c r="U270" s="407"/>
      <c r="V270" s="407"/>
      <c r="W270" s="1"/>
      <c r="X270" s="1"/>
      <c r="Y270" s="1"/>
      <c r="Z270" s="1"/>
      <c r="AA270" s="1"/>
      <c r="AB270" s="1"/>
      <c r="AC270" s="167"/>
      <c r="AD270" s="11"/>
      <c r="AE270" s="1"/>
      <c r="AF270" s="1"/>
      <c r="AG270" s="1"/>
      <c r="AH270" s="2"/>
    </row>
    <row r="271" spans="1:34" ht="15.75" hidden="1" customHeight="1">
      <c r="A271" s="407">
        <f t="shared" ca="1" si="12"/>
        <v>0</v>
      </c>
      <c r="B271" s="496"/>
      <c r="C271" s="482">
        <v>2806</v>
      </c>
      <c r="D271" s="407" t="s">
        <v>93</v>
      </c>
      <c r="E271" s="407">
        <f>'eoy23'!I552</f>
        <v>0</v>
      </c>
      <c r="F271" s="490"/>
      <c r="G271" s="492"/>
      <c r="H271" s="492"/>
      <c r="I271" s="492"/>
      <c r="J271" s="407"/>
      <c r="K271" s="407"/>
      <c r="L271" s="407"/>
      <c r="M271" s="407"/>
      <c r="N271" s="407"/>
      <c r="O271" s="407"/>
      <c r="P271" s="407"/>
      <c r="Q271" s="407"/>
      <c r="R271" s="407"/>
      <c r="S271" s="407"/>
      <c r="T271" s="407"/>
      <c r="U271" s="407"/>
      <c r="V271" s="407"/>
      <c r="W271" s="1"/>
      <c r="X271" s="1"/>
      <c r="Y271" s="1"/>
      <c r="Z271" s="1"/>
      <c r="AA271" s="1"/>
      <c r="AB271" s="1"/>
      <c r="AC271" s="167"/>
      <c r="AD271" s="11"/>
      <c r="AE271" s="1"/>
      <c r="AF271" s="1"/>
      <c r="AG271" s="1"/>
      <c r="AH271" s="2"/>
    </row>
    <row r="272" spans="1:34" ht="15.75" hidden="1" customHeight="1">
      <c r="A272" s="407">
        <f t="shared" ca="1" si="12"/>
        <v>0</v>
      </c>
      <c r="B272" s="496"/>
      <c r="C272" s="482">
        <v>2807</v>
      </c>
      <c r="D272" s="407" t="s">
        <v>234</v>
      </c>
      <c r="E272" s="407">
        <f>'eoy23'!I553</f>
        <v>0</v>
      </c>
      <c r="F272" s="490"/>
      <c r="G272" s="492"/>
      <c r="H272" s="492"/>
      <c r="I272" s="492"/>
      <c r="J272" s="407"/>
      <c r="K272" s="407"/>
      <c r="L272" s="407"/>
      <c r="M272" s="407"/>
      <c r="N272" s="407"/>
      <c r="O272" s="407"/>
      <c r="P272" s="407"/>
      <c r="Q272" s="407"/>
      <c r="R272" s="407"/>
      <c r="S272" s="407"/>
      <c r="T272" s="407"/>
      <c r="U272" s="407"/>
      <c r="V272" s="407"/>
      <c r="W272" s="1"/>
      <c r="X272" s="1"/>
      <c r="Y272" s="1"/>
      <c r="Z272" s="1"/>
      <c r="AA272" s="1"/>
      <c r="AB272" s="1"/>
      <c r="AC272" s="167"/>
      <c r="AD272" s="11"/>
      <c r="AE272" s="1"/>
      <c r="AF272" s="1"/>
      <c r="AG272" s="1"/>
      <c r="AH272" s="2"/>
    </row>
    <row r="273" spans="1:34" ht="15.75" hidden="1" customHeight="1">
      <c r="A273" s="407">
        <f t="shared" ca="1" si="12"/>
        <v>0</v>
      </c>
      <c r="B273" s="496"/>
      <c r="C273" s="482">
        <v>2808</v>
      </c>
      <c r="D273" s="407" t="s">
        <v>95</v>
      </c>
      <c r="E273" s="407">
        <f>'eoy23'!I554</f>
        <v>0</v>
      </c>
      <c r="F273" s="490"/>
      <c r="G273" s="492"/>
      <c r="H273" s="492"/>
      <c r="I273" s="492"/>
      <c r="J273" s="407"/>
      <c r="K273" s="407"/>
      <c r="L273" s="407"/>
      <c r="M273" s="407"/>
      <c r="N273" s="407"/>
      <c r="O273" s="407"/>
      <c r="P273" s="407"/>
      <c r="Q273" s="407"/>
      <c r="R273" s="407"/>
      <c r="S273" s="407"/>
      <c r="T273" s="407"/>
      <c r="U273" s="407"/>
      <c r="V273" s="407"/>
      <c r="W273" s="1"/>
      <c r="X273" s="1"/>
      <c r="Y273" s="1"/>
      <c r="Z273" s="1"/>
      <c r="AA273" s="1"/>
      <c r="AB273" s="1"/>
      <c r="AC273" s="167"/>
      <c r="AD273" s="11"/>
      <c r="AE273" s="1"/>
      <c r="AF273" s="1"/>
      <c r="AG273" s="1"/>
      <c r="AH273" s="2"/>
    </row>
    <row r="274" spans="1:34" ht="15.75" hidden="1" customHeight="1">
      <c r="A274" s="407">
        <f t="shared" ca="1" si="12"/>
        <v>0</v>
      </c>
      <c r="B274" s="496"/>
      <c r="C274" s="482">
        <v>2809</v>
      </c>
      <c r="D274" s="407" t="s">
        <v>896</v>
      </c>
      <c r="E274" s="407">
        <f>'eoy23'!I555</f>
        <v>0</v>
      </c>
      <c r="F274" s="490"/>
      <c r="G274" s="492"/>
      <c r="H274" s="492"/>
      <c r="I274" s="492"/>
      <c r="J274" s="407"/>
      <c r="K274" s="407"/>
      <c r="L274" s="407"/>
      <c r="M274" s="407"/>
      <c r="N274" s="407"/>
      <c r="O274" s="407"/>
      <c r="P274" s="407"/>
      <c r="Q274" s="407"/>
      <c r="R274" s="407"/>
      <c r="S274" s="407"/>
      <c r="T274" s="407"/>
      <c r="U274" s="407"/>
      <c r="V274" s="407"/>
      <c r="W274" s="1"/>
      <c r="X274" s="1"/>
      <c r="Y274" s="1"/>
      <c r="Z274" s="1"/>
      <c r="AA274" s="1"/>
      <c r="AB274" s="1"/>
      <c r="AC274" s="167"/>
      <c r="AD274" s="11"/>
      <c r="AE274" s="1"/>
      <c r="AF274" s="1"/>
      <c r="AG274" s="1"/>
      <c r="AH274" s="2"/>
    </row>
    <row r="275" spans="1:34" ht="15.75" hidden="1" customHeight="1">
      <c r="A275" s="407">
        <f t="shared" ca="1" si="12"/>
        <v>0</v>
      </c>
      <c r="B275" s="496"/>
      <c r="C275" s="482">
        <v>2810</v>
      </c>
      <c r="D275" s="407" t="s">
        <v>236</v>
      </c>
      <c r="E275" s="407">
        <f ca="1">'eoy23'!I557</f>
        <v>0</v>
      </c>
      <c r="F275" s="490"/>
      <c r="G275" s="492"/>
      <c r="H275" s="492"/>
      <c r="I275" s="492"/>
      <c r="J275" s="407"/>
      <c r="K275" s="407"/>
      <c r="L275" s="407"/>
      <c r="M275" s="407"/>
      <c r="N275" s="407"/>
      <c r="O275" s="407"/>
      <c r="P275" s="407"/>
      <c r="Q275" s="407"/>
      <c r="R275" s="407"/>
      <c r="S275" s="407"/>
      <c r="T275" s="407"/>
      <c r="U275" s="407"/>
      <c r="V275" s="407"/>
      <c r="W275" s="1"/>
      <c r="X275" s="1"/>
      <c r="Y275" s="1"/>
      <c r="Z275" s="1"/>
      <c r="AA275" s="1"/>
      <c r="AB275" s="1"/>
      <c r="AC275" s="167"/>
      <c r="AD275" s="11"/>
      <c r="AE275" s="1"/>
      <c r="AF275" s="1"/>
      <c r="AG275" s="1"/>
      <c r="AH275" s="2"/>
    </row>
    <row r="276" spans="1:34" ht="15.75" hidden="1" customHeight="1">
      <c r="A276" s="407">
        <f t="shared" ca="1" si="12"/>
        <v>0</v>
      </c>
      <c r="B276" s="496"/>
      <c r="C276" s="482">
        <v>2811</v>
      </c>
      <c r="D276" s="407" t="s">
        <v>237</v>
      </c>
      <c r="E276" s="407">
        <f ca="1">'eoy23'!I558</f>
        <v>8516</v>
      </c>
      <c r="F276" s="490"/>
      <c r="G276" s="492"/>
      <c r="H276" s="492"/>
      <c r="I276" s="492"/>
      <c r="J276" s="407"/>
      <c r="K276" s="407"/>
      <c r="L276" s="407"/>
      <c r="M276" s="407"/>
      <c r="N276" s="407"/>
      <c r="O276" s="407"/>
      <c r="P276" s="407"/>
      <c r="Q276" s="407"/>
      <c r="R276" s="407"/>
      <c r="S276" s="407"/>
      <c r="T276" s="407"/>
      <c r="U276" s="407"/>
      <c r="V276" s="407"/>
      <c r="W276" s="1"/>
      <c r="X276" s="1"/>
      <c r="Y276" s="1"/>
      <c r="Z276" s="1"/>
      <c r="AA276" s="1"/>
      <c r="AB276" s="1"/>
      <c r="AC276" s="167"/>
      <c r="AD276" s="11"/>
      <c r="AE276" s="1"/>
      <c r="AF276" s="1"/>
      <c r="AG276" s="1"/>
      <c r="AH276" s="2"/>
    </row>
    <row r="277" spans="1:34" ht="15.75" hidden="1" customHeight="1">
      <c r="A277" s="407">
        <f t="shared" ca="1" si="12"/>
        <v>0</v>
      </c>
      <c r="B277" s="496"/>
      <c r="C277" s="482">
        <v>2812</v>
      </c>
      <c r="D277" s="407" t="s">
        <v>100</v>
      </c>
      <c r="E277" s="407">
        <f ca="1">'eoy23'!I559</f>
        <v>2611</v>
      </c>
      <c r="F277" s="490"/>
      <c r="G277" s="492"/>
      <c r="H277" s="492"/>
      <c r="I277" s="492"/>
      <c r="J277" s="407"/>
      <c r="K277" s="407"/>
      <c r="L277" s="407"/>
      <c r="M277" s="407"/>
      <c r="N277" s="407"/>
      <c r="O277" s="407"/>
      <c r="P277" s="407"/>
      <c r="Q277" s="407"/>
      <c r="R277" s="407"/>
      <c r="S277" s="407"/>
      <c r="T277" s="407"/>
      <c r="U277" s="407"/>
      <c r="V277" s="407"/>
      <c r="W277" s="1"/>
      <c r="X277" s="1"/>
      <c r="Y277" s="1"/>
      <c r="Z277" s="1"/>
      <c r="AA277" s="1"/>
      <c r="AB277" s="1"/>
      <c r="AC277" s="167"/>
      <c r="AD277" s="11"/>
      <c r="AE277" s="1"/>
      <c r="AF277" s="1"/>
      <c r="AG277" s="1"/>
      <c r="AH277" s="2"/>
    </row>
    <row r="278" spans="1:34" ht="15.75" hidden="1" customHeight="1">
      <c r="A278" s="407">
        <f t="shared" ca="1" si="12"/>
        <v>0</v>
      </c>
      <c r="B278" s="496"/>
      <c r="C278" s="482">
        <v>2814</v>
      </c>
      <c r="D278" s="407" t="s">
        <v>101</v>
      </c>
      <c r="E278" s="407">
        <f ca="1">'eoy23'!I560</f>
        <v>18597</v>
      </c>
      <c r="F278" s="490"/>
      <c r="G278" s="492"/>
      <c r="H278" s="492"/>
      <c r="I278" s="492"/>
      <c r="J278" s="407"/>
      <c r="K278" s="407"/>
      <c r="L278" s="407"/>
      <c r="M278" s="407"/>
      <c r="N278" s="407"/>
      <c r="O278" s="407"/>
      <c r="P278" s="407"/>
      <c r="Q278" s="407"/>
      <c r="R278" s="407"/>
      <c r="S278" s="407"/>
      <c r="T278" s="407"/>
      <c r="U278" s="407"/>
      <c r="V278" s="407"/>
      <c r="W278" s="1"/>
      <c r="X278" s="1"/>
      <c r="Y278" s="1"/>
      <c r="Z278" s="1"/>
      <c r="AA278" s="1"/>
      <c r="AB278" s="1"/>
      <c r="AC278" s="167"/>
      <c r="AD278" s="11"/>
      <c r="AE278" s="1"/>
      <c r="AF278" s="1"/>
      <c r="AG278" s="1"/>
      <c r="AH278" s="2"/>
    </row>
    <row r="279" spans="1:34" ht="15.75" hidden="1" customHeight="1">
      <c r="A279" s="407">
        <f t="shared" ca="1" si="12"/>
        <v>0</v>
      </c>
      <c r="B279" s="496"/>
      <c r="C279" s="482">
        <v>2815</v>
      </c>
      <c r="D279" s="407" t="s">
        <v>897</v>
      </c>
      <c r="E279" s="407">
        <f ca="1">'eoy23'!I561</f>
        <v>6426</v>
      </c>
      <c r="F279" s="490"/>
      <c r="G279" s="492"/>
      <c r="H279" s="492"/>
      <c r="I279" s="492"/>
      <c r="J279" s="407"/>
      <c r="K279" s="407"/>
      <c r="L279" s="407"/>
      <c r="M279" s="407"/>
      <c r="N279" s="407"/>
      <c r="O279" s="407"/>
      <c r="P279" s="407"/>
      <c r="Q279" s="407"/>
      <c r="R279" s="407"/>
      <c r="S279" s="407"/>
      <c r="T279" s="407"/>
      <c r="U279" s="407"/>
      <c r="V279" s="407"/>
      <c r="W279" s="1"/>
      <c r="X279" s="1"/>
      <c r="Y279" s="1"/>
      <c r="Z279" s="1"/>
      <c r="AA279" s="1"/>
      <c r="AB279" s="1"/>
      <c r="AC279" s="167"/>
      <c r="AD279" s="11"/>
      <c r="AE279" s="1"/>
      <c r="AF279" s="1"/>
      <c r="AG279" s="1"/>
      <c r="AH279" s="2"/>
    </row>
    <row r="280" spans="1:34" ht="15.75" hidden="1" customHeight="1">
      <c r="A280" s="407">
        <f t="shared" ca="1" si="12"/>
        <v>0</v>
      </c>
      <c r="B280" s="496"/>
      <c r="C280" s="482">
        <v>2816</v>
      </c>
      <c r="D280" s="407" t="s">
        <v>103</v>
      </c>
      <c r="E280" s="407">
        <f ca="1">'eoy23'!I562</f>
        <v>0</v>
      </c>
      <c r="F280" s="490"/>
      <c r="G280" s="492"/>
      <c r="H280" s="492"/>
      <c r="I280" s="492"/>
      <c r="J280" s="407"/>
      <c r="K280" s="407"/>
      <c r="L280" s="407"/>
      <c r="M280" s="407"/>
      <c r="N280" s="407"/>
      <c r="O280" s="407"/>
      <c r="P280" s="407"/>
      <c r="Q280" s="407"/>
      <c r="R280" s="407"/>
      <c r="S280" s="407"/>
      <c r="T280" s="407"/>
      <c r="U280" s="407"/>
      <c r="V280" s="407"/>
      <c r="W280" s="1"/>
      <c r="X280" s="1"/>
      <c r="Y280" s="1"/>
      <c r="Z280" s="1"/>
      <c r="AA280" s="1"/>
      <c r="AB280" s="1"/>
      <c r="AC280" s="167"/>
      <c r="AD280" s="11"/>
      <c r="AE280" s="1"/>
      <c r="AF280" s="1"/>
      <c r="AG280" s="1"/>
      <c r="AH280" s="2"/>
    </row>
    <row r="281" spans="1:34" ht="15.75" hidden="1" customHeight="1">
      <c r="A281" s="407">
        <f t="shared" ca="1" si="12"/>
        <v>0</v>
      </c>
      <c r="B281" s="496"/>
      <c r="C281" s="482">
        <v>2817</v>
      </c>
      <c r="D281" s="407" t="s">
        <v>239</v>
      </c>
      <c r="E281" s="407">
        <f ca="1">'eoy23'!I563</f>
        <v>0</v>
      </c>
      <c r="F281" s="490"/>
      <c r="G281" s="492"/>
      <c r="H281" s="492"/>
      <c r="I281" s="492"/>
      <c r="J281" s="407"/>
      <c r="K281" s="407"/>
      <c r="L281" s="407"/>
      <c r="M281" s="407"/>
      <c r="N281" s="407"/>
      <c r="O281" s="407"/>
      <c r="P281" s="407"/>
      <c r="Q281" s="407"/>
      <c r="R281" s="407"/>
      <c r="S281" s="407"/>
      <c r="T281" s="407"/>
      <c r="U281" s="407"/>
      <c r="V281" s="407"/>
      <c r="W281" s="1"/>
      <c r="X281" s="1"/>
      <c r="Y281" s="1"/>
      <c r="Z281" s="1"/>
      <c r="AA281" s="1"/>
      <c r="AB281" s="1"/>
      <c r="AC281" s="167"/>
      <c r="AD281" s="11"/>
      <c r="AE281" s="1"/>
      <c r="AF281" s="1"/>
      <c r="AG281" s="1"/>
      <c r="AH281" s="2"/>
    </row>
    <row r="282" spans="1:34" ht="15.75" hidden="1" customHeight="1">
      <c r="A282" s="407">
        <f t="shared" ca="1" si="12"/>
        <v>0</v>
      </c>
      <c r="B282" s="496"/>
      <c r="C282" s="482">
        <v>2818</v>
      </c>
      <c r="D282" s="407" t="s">
        <v>106</v>
      </c>
      <c r="E282" s="407">
        <f ca="1">'eoy23'!I564</f>
        <v>0</v>
      </c>
      <c r="F282" s="490"/>
      <c r="G282" s="492"/>
      <c r="H282" s="492"/>
      <c r="I282" s="492"/>
      <c r="J282" s="407"/>
      <c r="K282" s="407"/>
      <c r="L282" s="407"/>
      <c r="M282" s="407"/>
      <c r="N282" s="407"/>
      <c r="O282" s="407"/>
      <c r="P282" s="407"/>
      <c r="Q282" s="407"/>
      <c r="R282" s="407"/>
      <c r="S282" s="407"/>
      <c r="T282" s="407"/>
      <c r="U282" s="407"/>
      <c r="V282" s="407"/>
      <c r="W282" s="1"/>
      <c r="X282" s="1"/>
      <c r="Y282" s="1"/>
      <c r="Z282" s="1"/>
      <c r="AA282" s="1"/>
      <c r="AB282" s="1"/>
      <c r="AC282" s="167"/>
      <c r="AD282" s="11"/>
      <c r="AE282" s="1"/>
      <c r="AF282" s="1"/>
      <c r="AG282" s="1"/>
      <c r="AH282" s="2"/>
    </row>
    <row r="283" spans="1:34" ht="15.75" hidden="1" customHeight="1">
      <c r="A283" s="407">
        <f t="shared" ca="1" si="12"/>
        <v>0</v>
      </c>
      <c r="B283" s="496"/>
      <c r="C283" s="482">
        <v>2819</v>
      </c>
      <c r="D283" s="407" t="s">
        <v>107</v>
      </c>
      <c r="E283" s="407">
        <f ca="1">'eoy23'!I565</f>
        <v>0</v>
      </c>
      <c r="F283" s="490"/>
      <c r="G283" s="492"/>
      <c r="H283" s="492"/>
      <c r="I283" s="492"/>
      <c r="J283" s="407"/>
      <c r="K283" s="407"/>
      <c r="L283" s="407"/>
      <c r="M283" s="407"/>
      <c r="N283" s="407"/>
      <c r="O283" s="407"/>
      <c r="P283" s="407"/>
      <c r="Q283" s="407"/>
      <c r="R283" s="407"/>
      <c r="S283" s="407"/>
      <c r="T283" s="407"/>
      <c r="U283" s="407"/>
      <c r="V283" s="407"/>
      <c r="W283" s="1"/>
      <c r="X283" s="1"/>
      <c r="Y283" s="1"/>
      <c r="Z283" s="1"/>
      <c r="AA283" s="1"/>
      <c r="AB283" s="1"/>
      <c r="AC283" s="167"/>
      <c r="AD283" s="11"/>
      <c r="AE283" s="1"/>
      <c r="AF283" s="1"/>
      <c r="AG283" s="1"/>
      <c r="AH283" s="2"/>
    </row>
    <row r="284" spans="1:34" ht="15.75" hidden="1" customHeight="1">
      <c r="A284" s="407">
        <f t="shared" ca="1" si="12"/>
        <v>0</v>
      </c>
      <c r="B284" s="496"/>
      <c r="C284" s="482">
        <v>2820</v>
      </c>
      <c r="D284" s="407" t="s">
        <v>240</v>
      </c>
      <c r="E284" s="407">
        <f ca="1">'eoy23'!I566</f>
        <v>0</v>
      </c>
      <c r="F284" s="490"/>
      <c r="G284" s="492"/>
      <c r="H284" s="492"/>
      <c r="I284" s="492"/>
      <c r="J284" s="407"/>
      <c r="K284" s="407"/>
      <c r="L284" s="407"/>
      <c r="M284" s="407"/>
      <c r="N284" s="407"/>
      <c r="O284" s="407"/>
      <c r="P284" s="407"/>
      <c r="Q284" s="407"/>
      <c r="R284" s="407"/>
      <c r="S284" s="407"/>
      <c r="T284" s="407"/>
      <c r="U284" s="407"/>
      <c r="V284" s="407"/>
      <c r="W284" s="1"/>
      <c r="X284" s="1"/>
      <c r="Y284" s="1"/>
      <c r="Z284" s="1"/>
      <c r="AA284" s="1"/>
      <c r="AB284" s="1"/>
      <c r="AC284" s="167"/>
      <c r="AD284" s="11"/>
      <c r="AE284" s="1"/>
      <c r="AF284" s="1"/>
      <c r="AG284" s="1"/>
      <c r="AH284" s="2"/>
    </row>
    <row r="285" spans="1:34" ht="15.75" hidden="1" customHeight="1">
      <c r="A285" s="407">
        <f t="shared" ca="1" si="12"/>
        <v>0</v>
      </c>
      <c r="B285" s="496"/>
      <c r="C285" s="482">
        <v>2821</v>
      </c>
      <c r="D285" s="407" t="s">
        <v>109</v>
      </c>
      <c r="E285" s="407">
        <f ca="1">'eoy23'!I567</f>
        <v>0</v>
      </c>
      <c r="F285" s="490"/>
      <c r="G285" s="492"/>
      <c r="H285" s="492"/>
      <c r="I285" s="492"/>
      <c r="J285" s="407"/>
      <c r="K285" s="407"/>
      <c r="L285" s="407"/>
      <c r="M285" s="407"/>
      <c r="N285" s="407"/>
      <c r="O285" s="407"/>
      <c r="P285" s="407"/>
      <c r="Q285" s="407"/>
      <c r="R285" s="407"/>
      <c r="S285" s="407"/>
      <c r="T285" s="407"/>
      <c r="U285" s="407"/>
      <c r="V285" s="407"/>
      <c r="W285" s="1"/>
      <c r="X285" s="1"/>
      <c r="Y285" s="1"/>
      <c r="Z285" s="1"/>
      <c r="AA285" s="1"/>
      <c r="AB285" s="1"/>
      <c r="AC285" s="167"/>
      <c r="AD285" s="11"/>
      <c r="AE285" s="1"/>
      <c r="AF285" s="1"/>
      <c r="AG285" s="1"/>
      <c r="AH285" s="2"/>
    </row>
    <row r="286" spans="1:34" ht="15.75" hidden="1" customHeight="1">
      <c r="A286" s="407">
        <f t="shared" ca="1" si="12"/>
        <v>0</v>
      </c>
      <c r="B286" s="496"/>
      <c r="C286" s="482">
        <v>2822</v>
      </c>
      <c r="D286" s="407" t="s">
        <v>882</v>
      </c>
      <c r="E286" s="407">
        <f ca="1">'eoy23'!I568</f>
        <v>0</v>
      </c>
      <c r="F286" s="490"/>
      <c r="G286" s="492"/>
      <c r="H286" s="492"/>
      <c r="I286" s="492"/>
      <c r="J286" s="407"/>
      <c r="K286" s="407"/>
      <c r="L286" s="407"/>
      <c r="M286" s="407"/>
      <c r="N286" s="407"/>
      <c r="O286" s="407"/>
      <c r="P286" s="407"/>
      <c r="Q286" s="407"/>
      <c r="R286" s="407"/>
      <c r="S286" s="407"/>
      <c r="T286" s="407"/>
      <c r="U286" s="407"/>
      <c r="V286" s="407"/>
      <c r="W286" s="1"/>
      <c r="X286" s="1"/>
      <c r="Y286" s="1"/>
      <c r="Z286" s="1"/>
      <c r="AA286" s="1"/>
      <c r="AB286" s="1"/>
      <c r="AC286" s="167"/>
      <c r="AD286" s="11"/>
      <c r="AE286" s="1"/>
      <c r="AF286" s="1"/>
      <c r="AG286" s="1"/>
      <c r="AH286" s="2"/>
    </row>
    <row r="287" spans="1:34" ht="15.75" hidden="1" customHeight="1">
      <c r="A287" s="407">
        <f t="shared" ca="1" si="12"/>
        <v>0</v>
      </c>
      <c r="B287" s="496"/>
      <c r="C287" s="482">
        <v>2823</v>
      </c>
      <c r="D287" s="407" t="s">
        <v>111</v>
      </c>
      <c r="E287" s="407">
        <f ca="1">'eoy23'!I569</f>
        <v>2447</v>
      </c>
      <c r="F287" s="490"/>
      <c r="G287" s="492"/>
      <c r="H287" s="492"/>
      <c r="I287" s="492"/>
      <c r="J287" s="407"/>
      <c r="K287" s="407"/>
      <c r="L287" s="407"/>
      <c r="M287" s="407"/>
      <c r="N287" s="407"/>
      <c r="O287" s="407"/>
      <c r="P287" s="407"/>
      <c r="Q287" s="407"/>
      <c r="R287" s="407"/>
      <c r="S287" s="407"/>
      <c r="T287" s="407"/>
      <c r="U287" s="407"/>
      <c r="V287" s="407"/>
      <c r="W287" s="1"/>
      <c r="X287" s="1"/>
      <c r="Y287" s="1"/>
      <c r="Z287" s="1"/>
      <c r="AA287" s="1"/>
      <c r="AB287" s="1"/>
      <c r="AC287" s="167"/>
      <c r="AD287" s="11"/>
      <c r="AE287" s="1"/>
      <c r="AF287" s="1"/>
      <c r="AG287" s="1"/>
      <c r="AH287" s="2"/>
    </row>
    <row r="288" spans="1:34" ht="15.75" hidden="1" customHeight="1">
      <c r="A288" s="407">
        <f t="shared" ca="1" si="12"/>
        <v>0</v>
      </c>
      <c r="B288" s="496"/>
      <c r="C288" s="482">
        <v>2824</v>
      </c>
      <c r="D288" s="407" t="s">
        <v>112</v>
      </c>
      <c r="E288" s="407">
        <f ca="1">'eoy23'!I570</f>
        <v>0</v>
      </c>
      <c r="F288" s="490"/>
      <c r="G288" s="492"/>
      <c r="H288" s="492"/>
      <c r="I288" s="492"/>
      <c r="J288" s="407"/>
      <c r="K288" s="407"/>
      <c r="L288" s="407"/>
      <c r="M288" s="407"/>
      <c r="N288" s="407"/>
      <c r="O288" s="407"/>
      <c r="P288" s="407"/>
      <c r="Q288" s="407"/>
      <c r="R288" s="407"/>
      <c r="S288" s="407"/>
      <c r="T288" s="407"/>
      <c r="U288" s="407"/>
      <c r="V288" s="407"/>
      <c r="W288" s="1"/>
      <c r="X288" s="1"/>
      <c r="Y288" s="1"/>
      <c r="Z288" s="1"/>
      <c r="AA288" s="1"/>
      <c r="AB288" s="1"/>
      <c r="AC288" s="167"/>
      <c r="AD288" s="11"/>
      <c r="AE288" s="1"/>
      <c r="AF288" s="1"/>
      <c r="AG288" s="1"/>
      <c r="AH288" s="2"/>
    </row>
    <row r="289" spans="1:34" ht="15.75" hidden="1" customHeight="1">
      <c r="A289" s="407">
        <f t="shared" ca="1" si="12"/>
        <v>0</v>
      </c>
      <c r="B289" s="496"/>
      <c r="C289" s="482">
        <v>2825</v>
      </c>
      <c r="D289" s="407" t="s">
        <v>113</v>
      </c>
      <c r="E289" s="407">
        <f ca="1">'eoy23'!I571</f>
        <v>0</v>
      </c>
      <c r="F289" s="490"/>
      <c r="G289" s="492"/>
      <c r="H289" s="492"/>
      <c r="I289" s="492"/>
      <c r="J289" s="407"/>
      <c r="K289" s="407"/>
      <c r="L289" s="407"/>
      <c r="M289" s="407"/>
      <c r="N289" s="407"/>
      <c r="O289" s="407"/>
      <c r="P289" s="407"/>
      <c r="Q289" s="407"/>
      <c r="R289" s="407"/>
      <c r="S289" s="407"/>
      <c r="T289" s="407"/>
      <c r="U289" s="407"/>
      <c r="V289" s="407"/>
      <c r="W289" s="1"/>
      <c r="X289" s="1"/>
      <c r="Y289" s="1"/>
      <c r="Z289" s="1"/>
      <c r="AA289" s="1"/>
      <c r="AB289" s="1"/>
      <c r="AC289" s="167"/>
      <c r="AD289" s="11"/>
      <c r="AE289" s="1"/>
      <c r="AF289" s="1"/>
      <c r="AG289" s="1"/>
      <c r="AH289" s="2"/>
    </row>
    <row r="290" spans="1:34" ht="15.75" hidden="1" customHeight="1">
      <c r="A290" s="407">
        <f t="shared" ca="1" si="12"/>
        <v>0</v>
      </c>
      <c r="B290" s="496"/>
      <c r="C290" s="482">
        <v>2826</v>
      </c>
      <c r="D290" s="407" t="s">
        <v>241</v>
      </c>
      <c r="E290" s="407">
        <f ca="1">'eoy23'!I572</f>
        <v>0</v>
      </c>
      <c r="F290" s="490"/>
      <c r="G290" s="492"/>
      <c r="H290" s="492"/>
      <c r="I290" s="492"/>
      <c r="J290" s="407"/>
      <c r="K290" s="407"/>
      <c r="L290" s="407"/>
      <c r="M290" s="407"/>
      <c r="N290" s="407"/>
      <c r="O290" s="407"/>
      <c r="P290" s="407"/>
      <c r="Q290" s="407"/>
      <c r="R290" s="407"/>
      <c r="S290" s="407"/>
      <c r="T290" s="407"/>
      <c r="U290" s="407"/>
      <c r="V290" s="407"/>
      <c r="W290" s="1"/>
      <c r="X290" s="1"/>
      <c r="Y290" s="1"/>
      <c r="Z290" s="1"/>
      <c r="AA290" s="1"/>
      <c r="AB290" s="1"/>
      <c r="AC290" s="167"/>
      <c r="AD290" s="11"/>
      <c r="AE290" s="1"/>
      <c r="AF290" s="1"/>
      <c r="AG290" s="1"/>
      <c r="AH290" s="2"/>
    </row>
    <row r="291" spans="1:34" ht="15.75" hidden="1" customHeight="1">
      <c r="A291" s="407">
        <f t="shared" ca="1" si="12"/>
        <v>0</v>
      </c>
      <c r="B291" s="496"/>
      <c r="C291" s="482">
        <v>2827</v>
      </c>
      <c r="D291" s="407" t="s">
        <v>115</v>
      </c>
      <c r="E291" s="407">
        <f ca="1">'eoy23'!I573</f>
        <v>0</v>
      </c>
      <c r="F291" s="490"/>
      <c r="G291" s="492"/>
      <c r="H291" s="492"/>
      <c r="I291" s="492"/>
      <c r="J291" s="407"/>
      <c r="K291" s="407"/>
      <c r="L291" s="407"/>
      <c r="M291" s="407"/>
      <c r="N291" s="407"/>
      <c r="O291" s="407"/>
      <c r="P291" s="407"/>
      <c r="Q291" s="407"/>
      <c r="R291" s="407"/>
      <c r="S291" s="407"/>
      <c r="T291" s="407"/>
      <c r="U291" s="407"/>
      <c r="V291" s="407"/>
      <c r="W291" s="1"/>
      <c r="X291" s="1"/>
      <c r="Y291" s="1"/>
      <c r="Z291" s="1"/>
      <c r="AA291" s="1"/>
      <c r="AB291" s="1"/>
      <c r="AC291" s="167"/>
      <c r="AD291" s="11"/>
      <c r="AE291" s="1"/>
      <c r="AF291" s="1"/>
      <c r="AG291" s="1"/>
      <c r="AH291" s="2"/>
    </row>
    <row r="292" spans="1:34" ht="15.75" hidden="1" customHeight="1">
      <c r="A292" s="407">
        <f t="shared" ca="1" si="12"/>
        <v>0</v>
      </c>
      <c r="B292" s="496"/>
      <c r="C292" s="482">
        <v>2828</v>
      </c>
      <c r="D292" s="407" t="s">
        <v>116</v>
      </c>
      <c r="E292" s="407">
        <f ca="1">'eoy23'!I574</f>
        <v>0</v>
      </c>
      <c r="F292" s="490"/>
      <c r="G292" s="492"/>
      <c r="H292" s="492"/>
      <c r="I292" s="492"/>
      <c r="J292" s="407"/>
      <c r="K292" s="407"/>
      <c r="L292" s="407"/>
      <c r="M292" s="407"/>
      <c r="N292" s="407"/>
      <c r="O292" s="407"/>
      <c r="P292" s="407"/>
      <c r="Q292" s="407"/>
      <c r="R292" s="407"/>
      <c r="S292" s="407"/>
      <c r="T292" s="407"/>
      <c r="U292" s="407"/>
      <c r="V292" s="407"/>
      <c r="W292" s="1"/>
      <c r="X292" s="1"/>
      <c r="Y292" s="1"/>
      <c r="Z292" s="1"/>
      <c r="AA292" s="1"/>
      <c r="AB292" s="1"/>
      <c r="AC292" s="167"/>
      <c r="AD292" s="11"/>
      <c r="AE292" s="1"/>
      <c r="AF292" s="1"/>
      <c r="AG292" s="1"/>
      <c r="AH292" s="2"/>
    </row>
    <row r="293" spans="1:34" ht="15.75" hidden="1" customHeight="1">
      <c r="A293" s="407">
        <f t="shared" ca="1" si="12"/>
        <v>0</v>
      </c>
      <c r="B293" s="496"/>
      <c r="C293" s="482">
        <v>2829</v>
      </c>
      <c r="D293" s="407" t="s">
        <v>117</v>
      </c>
      <c r="E293" s="407">
        <f ca="1">'eoy23'!I575</f>
        <v>199</v>
      </c>
      <c r="F293" s="490"/>
      <c r="G293" s="492"/>
      <c r="H293" s="492"/>
      <c r="I293" s="492"/>
      <c r="J293" s="407"/>
      <c r="K293" s="407"/>
      <c r="L293" s="407"/>
      <c r="M293" s="407"/>
      <c r="N293" s="407"/>
      <c r="O293" s="407"/>
      <c r="P293" s="407"/>
      <c r="Q293" s="407"/>
      <c r="R293" s="407"/>
      <c r="S293" s="407"/>
      <c r="T293" s="407"/>
      <c r="U293" s="407"/>
      <c r="V293" s="407"/>
      <c r="W293" s="1"/>
      <c r="X293" s="1"/>
      <c r="Y293" s="1"/>
      <c r="Z293" s="1"/>
      <c r="AA293" s="1"/>
      <c r="AB293" s="1"/>
      <c r="AC293" s="167"/>
      <c r="AD293" s="11"/>
      <c r="AE293" s="1"/>
      <c r="AF293" s="1"/>
      <c r="AG293" s="1"/>
      <c r="AH293" s="2"/>
    </row>
    <row r="294" spans="1:34" ht="15.75" hidden="1" customHeight="1">
      <c r="A294" s="407">
        <f t="shared" ca="1" si="12"/>
        <v>0</v>
      </c>
      <c r="B294" s="496"/>
      <c r="C294" s="482">
        <v>2830</v>
      </c>
      <c r="D294" s="407" t="s">
        <v>118</v>
      </c>
      <c r="E294" s="407">
        <f ca="1">'eoy23'!I576</f>
        <v>0</v>
      </c>
      <c r="F294" s="490"/>
      <c r="G294" s="492"/>
      <c r="H294" s="492"/>
      <c r="I294" s="492"/>
      <c r="J294" s="407"/>
      <c r="K294" s="407"/>
      <c r="L294" s="407"/>
      <c r="M294" s="407"/>
      <c r="N294" s="407"/>
      <c r="O294" s="407"/>
      <c r="P294" s="407"/>
      <c r="Q294" s="407"/>
      <c r="R294" s="407"/>
      <c r="S294" s="407"/>
      <c r="T294" s="407"/>
      <c r="U294" s="407"/>
      <c r="V294" s="407"/>
      <c r="W294" s="1"/>
      <c r="X294" s="1"/>
      <c r="Y294" s="1"/>
      <c r="Z294" s="1"/>
      <c r="AA294" s="1"/>
      <c r="AB294" s="1"/>
      <c r="AC294" s="167"/>
      <c r="AD294" s="11"/>
      <c r="AE294" s="1"/>
      <c r="AF294" s="1"/>
      <c r="AG294" s="1"/>
      <c r="AH294" s="2"/>
    </row>
    <row r="295" spans="1:34" ht="15.75" hidden="1" customHeight="1">
      <c r="A295" s="407">
        <f t="shared" ca="1" si="12"/>
        <v>0</v>
      </c>
      <c r="B295" s="496"/>
      <c r="C295" s="482">
        <v>2831</v>
      </c>
      <c r="D295" s="407" t="s">
        <v>119</v>
      </c>
      <c r="E295" s="407">
        <f ca="1">'eoy23'!I577</f>
        <v>0</v>
      </c>
      <c r="F295" s="490"/>
      <c r="G295" s="492"/>
      <c r="H295" s="492"/>
      <c r="I295" s="492"/>
      <c r="J295" s="407"/>
      <c r="K295" s="407"/>
      <c r="L295" s="407"/>
      <c r="M295" s="407"/>
      <c r="N295" s="407"/>
      <c r="O295" s="407"/>
      <c r="P295" s="407"/>
      <c r="Q295" s="407"/>
      <c r="R295" s="407"/>
      <c r="S295" s="407"/>
      <c r="T295" s="407"/>
      <c r="U295" s="407"/>
      <c r="V295" s="407"/>
      <c r="W295" s="1"/>
      <c r="X295" s="1"/>
      <c r="Y295" s="1"/>
      <c r="Z295" s="1"/>
      <c r="AA295" s="1"/>
      <c r="AB295" s="1"/>
      <c r="AC295" s="167"/>
      <c r="AD295" s="11"/>
      <c r="AE295" s="1"/>
      <c r="AF295" s="1"/>
      <c r="AG295" s="1"/>
      <c r="AH295" s="2"/>
    </row>
    <row r="296" spans="1:34" ht="15.75" hidden="1" customHeight="1">
      <c r="A296" s="407">
        <f t="shared" ca="1" si="12"/>
        <v>0</v>
      </c>
      <c r="B296" s="496"/>
      <c r="C296" s="482">
        <v>2832</v>
      </c>
      <c r="D296" s="407" t="s">
        <v>120</v>
      </c>
      <c r="E296" s="407">
        <f ca="1">'eoy23'!I578</f>
        <v>0</v>
      </c>
      <c r="F296" s="490"/>
      <c r="G296" s="492"/>
      <c r="H296" s="492"/>
      <c r="I296" s="492"/>
      <c r="J296" s="407"/>
      <c r="K296" s="407"/>
      <c r="L296" s="407"/>
      <c r="M296" s="407"/>
      <c r="N296" s="407"/>
      <c r="O296" s="407"/>
      <c r="P296" s="407"/>
      <c r="Q296" s="407"/>
      <c r="R296" s="407"/>
      <c r="S296" s="407"/>
      <c r="T296" s="407"/>
      <c r="U296" s="407"/>
      <c r="V296" s="407"/>
      <c r="W296" s="1"/>
      <c r="X296" s="1"/>
      <c r="Y296" s="1"/>
      <c r="Z296" s="1"/>
      <c r="AA296" s="1"/>
      <c r="AB296" s="1"/>
      <c r="AC296" s="167"/>
      <c r="AD296" s="11"/>
      <c r="AE296" s="1"/>
      <c r="AF296" s="1"/>
      <c r="AG296" s="1"/>
      <c r="AH296" s="2"/>
    </row>
    <row r="297" spans="1:34" ht="15.75" hidden="1" customHeight="1">
      <c r="A297" s="407">
        <f t="shared" ca="1" si="12"/>
        <v>0</v>
      </c>
      <c r="B297" s="496"/>
      <c r="C297" s="482">
        <v>2833</v>
      </c>
      <c r="D297" s="407" t="s">
        <v>121</v>
      </c>
      <c r="E297" s="407">
        <f ca="1">'eoy23'!I579</f>
        <v>0</v>
      </c>
      <c r="F297" s="490"/>
      <c r="G297" s="492"/>
      <c r="H297" s="492"/>
      <c r="I297" s="492"/>
      <c r="J297" s="407"/>
      <c r="K297" s="407"/>
      <c r="L297" s="407"/>
      <c r="M297" s="407"/>
      <c r="N297" s="407"/>
      <c r="O297" s="407"/>
      <c r="P297" s="407"/>
      <c r="Q297" s="407"/>
      <c r="R297" s="407"/>
      <c r="S297" s="407"/>
      <c r="T297" s="407"/>
      <c r="U297" s="407"/>
      <c r="V297" s="407"/>
      <c r="W297" s="1"/>
      <c r="X297" s="1"/>
      <c r="Y297" s="1"/>
      <c r="Z297" s="1"/>
      <c r="AA297" s="1"/>
      <c r="AB297" s="1"/>
      <c r="AC297" s="167"/>
      <c r="AD297" s="11"/>
      <c r="AE297" s="1"/>
      <c r="AF297" s="1"/>
      <c r="AG297" s="1"/>
      <c r="AH297" s="2"/>
    </row>
    <row r="298" spans="1:34" ht="15.75" hidden="1" customHeight="1">
      <c r="A298" s="407">
        <f t="shared" ca="1" si="12"/>
        <v>0</v>
      </c>
      <c r="B298" s="496"/>
      <c r="C298" s="482">
        <v>2834</v>
      </c>
      <c r="D298" s="407" t="s">
        <v>122</v>
      </c>
      <c r="E298" s="407">
        <f ca="1">'eoy23'!I580</f>
        <v>0</v>
      </c>
      <c r="F298" s="490"/>
      <c r="G298" s="492"/>
      <c r="H298" s="492"/>
      <c r="I298" s="492"/>
      <c r="J298" s="407"/>
      <c r="K298" s="407"/>
      <c r="L298" s="407"/>
      <c r="M298" s="407"/>
      <c r="N298" s="407"/>
      <c r="O298" s="407"/>
      <c r="P298" s="407"/>
      <c r="Q298" s="407"/>
      <c r="R298" s="407"/>
      <c r="S298" s="407"/>
      <c r="T298" s="407"/>
      <c r="U298" s="407"/>
      <c r="V298" s="407"/>
      <c r="W298" s="1"/>
      <c r="X298" s="1"/>
      <c r="Y298" s="1"/>
      <c r="Z298" s="1"/>
      <c r="AA298" s="1"/>
      <c r="AB298" s="1"/>
      <c r="AC298" s="167"/>
      <c r="AD298" s="11"/>
      <c r="AE298" s="1"/>
      <c r="AF298" s="1"/>
      <c r="AG298" s="1"/>
      <c r="AH298" s="2"/>
    </row>
    <row r="299" spans="1:34" ht="15.75" hidden="1" customHeight="1">
      <c r="A299" s="407">
        <f t="shared" ca="1" si="12"/>
        <v>0</v>
      </c>
      <c r="B299" s="496"/>
      <c r="C299" s="482">
        <v>2835</v>
      </c>
      <c r="D299" s="407" t="s">
        <v>123</v>
      </c>
      <c r="E299" s="407">
        <f ca="1">'eoy23'!I581</f>
        <v>0</v>
      </c>
      <c r="F299" s="490"/>
      <c r="G299" s="492"/>
      <c r="H299" s="492"/>
      <c r="I299" s="492"/>
      <c r="J299" s="407"/>
      <c r="K299" s="407"/>
      <c r="L299" s="407"/>
      <c r="M299" s="407"/>
      <c r="N299" s="407"/>
      <c r="O299" s="407"/>
      <c r="P299" s="407"/>
      <c r="Q299" s="407"/>
      <c r="R299" s="407"/>
      <c r="S299" s="407"/>
      <c r="T299" s="407"/>
      <c r="U299" s="407"/>
      <c r="V299" s="407"/>
      <c r="W299" s="1"/>
      <c r="X299" s="1"/>
      <c r="Y299" s="1"/>
      <c r="Z299" s="1"/>
      <c r="AA299" s="1"/>
      <c r="AB299" s="1"/>
      <c r="AC299" s="167"/>
      <c r="AD299" s="11"/>
      <c r="AE299" s="1"/>
      <c r="AF299" s="1"/>
      <c r="AG299" s="1"/>
      <c r="AH299" s="2"/>
    </row>
    <row r="300" spans="1:34" ht="15.75" hidden="1" customHeight="1">
      <c r="A300" s="407">
        <f t="shared" ca="1" si="12"/>
        <v>0</v>
      </c>
      <c r="B300" s="496"/>
      <c r="C300" s="482">
        <v>2836</v>
      </c>
      <c r="D300" s="407" t="s">
        <v>242</v>
      </c>
      <c r="E300" s="407">
        <f ca="1">'eoy23'!I582</f>
        <v>0</v>
      </c>
      <c r="F300" s="490"/>
      <c r="G300" s="492"/>
      <c r="H300" s="492"/>
      <c r="I300" s="492"/>
      <c r="J300" s="407"/>
      <c r="K300" s="407"/>
      <c r="L300" s="407"/>
      <c r="M300" s="407"/>
      <c r="N300" s="407"/>
      <c r="O300" s="407"/>
      <c r="P300" s="407"/>
      <c r="Q300" s="407"/>
      <c r="R300" s="407"/>
      <c r="S300" s="407"/>
      <c r="T300" s="407"/>
      <c r="U300" s="407"/>
      <c r="V300" s="407"/>
      <c r="W300" s="1"/>
      <c r="X300" s="1"/>
      <c r="Y300" s="1"/>
      <c r="Z300" s="1"/>
      <c r="AA300" s="1"/>
      <c r="AB300" s="1"/>
      <c r="AC300" s="167"/>
      <c r="AD300" s="11"/>
      <c r="AE300" s="1"/>
      <c r="AF300" s="1"/>
      <c r="AG300" s="1"/>
      <c r="AH300" s="2"/>
    </row>
    <row r="301" spans="1:34" ht="15.75" hidden="1" customHeight="1">
      <c r="A301" s="407">
        <f t="shared" ca="1" si="12"/>
        <v>0</v>
      </c>
      <c r="B301" s="496"/>
      <c r="C301" s="482">
        <v>2900</v>
      </c>
      <c r="D301" s="407" t="s">
        <v>125</v>
      </c>
      <c r="E301" s="407">
        <f ca="1">'eoy23'!I583</f>
        <v>0</v>
      </c>
      <c r="F301" s="490"/>
      <c r="G301" s="492"/>
      <c r="H301" s="492"/>
      <c r="I301" s="492"/>
      <c r="J301" s="407"/>
      <c r="K301" s="407"/>
      <c r="L301" s="407"/>
      <c r="M301" s="407"/>
      <c r="N301" s="407"/>
      <c r="O301" s="407"/>
      <c r="P301" s="407"/>
      <c r="Q301" s="407"/>
      <c r="R301" s="407"/>
      <c r="S301" s="407"/>
      <c r="T301" s="407"/>
      <c r="U301" s="407"/>
      <c r="V301" s="407"/>
      <c r="W301" s="1"/>
      <c r="X301" s="1"/>
      <c r="Y301" s="1"/>
      <c r="Z301" s="1"/>
      <c r="AA301" s="1"/>
      <c r="AB301" s="1"/>
      <c r="AC301" s="167"/>
      <c r="AD301" s="11"/>
      <c r="AE301" s="1"/>
      <c r="AF301" s="1"/>
      <c r="AG301" s="1"/>
      <c r="AH301" s="2"/>
    </row>
    <row r="302" spans="1:34" ht="15.75" hidden="1" customHeight="1">
      <c r="A302" s="407">
        <f t="shared" ca="1" si="12"/>
        <v>0</v>
      </c>
      <c r="B302" s="496"/>
      <c r="C302" s="482">
        <v>2901</v>
      </c>
      <c r="D302" s="407" t="s">
        <v>126</v>
      </c>
      <c r="E302" s="407">
        <f ca="1">'eoy23'!I584</f>
        <v>0</v>
      </c>
      <c r="F302" s="490"/>
      <c r="G302" s="492"/>
      <c r="H302" s="492"/>
      <c r="I302" s="492"/>
      <c r="J302" s="407"/>
      <c r="K302" s="407"/>
      <c r="L302" s="407"/>
      <c r="M302" s="407"/>
      <c r="N302" s="407"/>
      <c r="O302" s="407"/>
      <c r="P302" s="407"/>
      <c r="Q302" s="407"/>
      <c r="R302" s="407"/>
      <c r="S302" s="407"/>
      <c r="T302" s="407"/>
      <c r="U302" s="407"/>
      <c r="V302" s="407"/>
      <c r="W302" s="1"/>
      <c r="X302" s="1"/>
      <c r="Y302" s="1"/>
      <c r="Z302" s="1"/>
      <c r="AA302" s="1"/>
      <c r="AB302" s="1"/>
      <c r="AC302" s="167"/>
      <c r="AD302" s="11"/>
      <c r="AE302" s="1"/>
      <c r="AF302" s="1"/>
      <c r="AG302" s="1"/>
      <c r="AH302" s="2"/>
    </row>
    <row r="303" spans="1:34" ht="15.75" hidden="1" customHeight="1">
      <c r="A303" s="407">
        <f t="shared" ca="1" si="12"/>
        <v>0</v>
      </c>
      <c r="B303" s="496"/>
      <c r="C303" s="482">
        <v>2910</v>
      </c>
      <c r="D303" s="407" t="s">
        <v>127</v>
      </c>
      <c r="E303" s="407">
        <f>'eoy23'!I587</f>
        <v>0</v>
      </c>
      <c r="F303" s="490"/>
      <c r="G303" s="492"/>
      <c r="H303" s="492"/>
      <c r="I303" s="492"/>
      <c r="J303" s="407"/>
      <c r="K303" s="407"/>
      <c r="L303" s="407"/>
      <c r="M303" s="407"/>
      <c r="N303" s="407"/>
      <c r="O303" s="407"/>
      <c r="P303" s="407"/>
      <c r="Q303" s="407"/>
      <c r="R303" s="407"/>
      <c r="S303" s="407"/>
      <c r="T303" s="407"/>
      <c r="U303" s="407"/>
      <c r="V303" s="407"/>
      <c r="W303" s="1"/>
      <c r="X303" s="1"/>
      <c r="Y303" s="1"/>
      <c r="Z303" s="1"/>
      <c r="AA303" s="1"/>
      <c r="AB303" s="1"/>
      <c r="AC303" s="167"/>
      <c r="AD303" s="11"/>
      <c r="AE303" s="1"/>
      <c r="AF303" s="1"/>
      <c r="AG303" s="1"/>
      <c r="AH303" s="2"/>
    </row>
    <row r="304" spans="1:34" ht="15.75" hidden="1" customHeight="1">
      <c r="A304" s="407">
        <f t="shared" ca="1" si="12"/>
        <v>0</v>
      </c>
      <c r="B304" s="496"/>
      <c r="C304" s="482">
        <v>2920</v>
      </c>
      <c r="D304" s="407" t="s">
        <v>128</v>
      </c>
      <c r="E304" s="407">
        <f>'eoy23'!I588</f>
        <v>0</v>
      </c>
      <c r="F304" s="490"/>
      <c r="G304" s="492"/>
      <c r="H304" s="492"/>
      <c r="I304" s="492"/>
      <c r="J304" s="407"/>
      <c r="K304" s="407"/>
      <c r="L304" s="407"/>
      <c r="M304" s="407"/>
      <c r="N304" s="407"/>
      <c r="O304" s="407"/>
      <c r="P304" s="407"/>
      <c r="Q304" s="407"/>
      <c r="R304" s="407"/>
      <c r="S304" s="407"/>
      <c r="T304" s="407"/>
      <c r="U304" s="407"/>
      <c r="V304" s="407"/>
      <c r="W304" s="1"/>
      <c r="X304" s="1"/>
      <c r="Y304" s="1"/>
      <c r="Z304" s="1"/>
      <c r="AA304" s="1"/>
      <c r="AB304" s="1"/>
      <c r="AC304" s="167"/>
      <c r="AD304" s="11"/>
      <c r="AE304" s="1"/>
      <c r="AF304" s="1"/>
      <c r="AG304" s="1"/>
      <c r="AH304" s="2"/>
    </row>
    <row r="305" spans="1:34" ht="15.75" hidden="1" customHeight="1">
      <c r="A305" s="407">
        <f t="shared" ca="1" si="12"/>
        <v>0</v>
      </c>
      <c r="B305" s="496"/>
      <c r="C305" s="482">
        <v>2930</v>
      </c>
      <c r="D305" s="407" t="s">
        <v>129</v>
      </c>
      <c r="E305" s="407">
        <f>'eoy23'!I589</f>
        <v>0</v>
      </c>
      <c r="F305" s="490"/>
      <c r="G305" s="492"/>
      <c r="H305" s="492"/>
      <c r="I305" s="492"/>
      <c r="J305" s="407"/>
      <c r="K305" s="407"/>
      <c r="L305" s="407"/>
      <c r="M305" s="407"/>
      <c r="N305" s="407"/>
      <c r="O305" s="407"/>
      <c r="P305" s="407"/>
      <c r="Q305" s="407"/>
      <c r="R305" s="407"/>
      <c r="S305" s="407"/>
      <c r="T305" s="407"/>
      <c r="U305" s="407"/>
      <c r="V305" s="407"/>
      <c r="W305" s="1"/>
      <c r="X305" s="1"/>
      <c r="Y305" s="1"/>
      <c r="Z305" s="1"/>
      <c r="AA305" s="1"/>
      <c r="AB305" s="1"/>
      <c r="AC305" s="167"/>
      <c r="AD305" s="11"/>
      <c r="AE305" s="1"/>
      <c r="AF305" s="1"/>
      <c r="AG305" s="1"/>
      <c r="AH305" s="2"/>
    </row>
    <row r="306" spans="1:34" ht="15.75" hidden="1" customHeight="1">
      <c r="A306" s="407">
        <f t="shared" ca="1" si="12"/>
        <v>0</v>
      </c>
      <c r="B306" s="496"/>
      <c r="C306" s="482">
        <v>2940</v>
      </c>
      <c r="D306" s="407" t="s">
        <v>130</v>
      </c>
      <c r="E306" s="407">
        <f>'eoy23'!I590</f>
        <v>0</v>
      </c>
      <c r="F306" s="490"/>
      <c r="G306" s="492"/>
      <c r="H306" s="492"/>
      <c r="I306" s="492"/>
      <c r="J306" s="407"/>
      <c r="K306" s="407"/>
      <c r="L306" s="407"/>
      <c r="M306" s="407"/>
      <c r="N306" s="407"/>
      <c r="O306" s="407"/>
      <c r="P306" s="407"/>
      <c r="Q306" s="407"/>
      <c r="R306" s="407"/>
      <c r="S306" s="407"/>
      <c r="T306" s="407"/>
      <c r="U306" s="407"/>
      <c r="V306" s="407"/>
      <c r="W306" s="1"/>
      <c r="X306" s="1"/>
      <c r="Y306" s="1"/>
      <c r="Z306" s="1"/>
      <c r="AA306" s="1"/>
      <c r="AB306" s="1"/>
      <c r="AC306" s="167"/>
      <c r="AD306" s="11"/>
      <c r="AE306" s="1"/>
      <c r="AF306" s="1"/>
      <c r="AG306" s="1"/>
      <c r="AH306" s="2"/>
    </row>
    <row r="307" spans="1:34" ht="15.75" hidden="1" customHeight="1">
      <c r="A307" s="407">
        <f t="shared" ca="1" si="12"/>
        <v>0</v>
      </c>
      <c r="B307" s="496"/>
      <c r="C307" s="482">
        <v>2950</v>
      </c>
      <c r="D307" s="407" t="s">
        <v>132</v>
      </c>
      <c r="E307" s="407">
        <f>'eoy23'!I591</f>
        <v>0</v>
      </c>
      <c r="F307" s="490"/>
      <c r="G307" s="492"/>
      <c r="H307" s="492"/>
      <c r="I307" s="492"/>
      <c r="J307" s="407"/>
      <c r="K307" s="407"/>
      <c r="L307" s="407"/>
      <c r="M307" s="407"/>
      <c r="N307" s="407"/>
      <c r="O307" s="407"/>
      <c r="P307" s="407"/>
      <c r="Q307" s="407"/>
      <c r="R307" s="407"/>
      <c r="S307" s="407"/>
      <c r="T307" s="407"/>
      <c r="U307" s="407"/>
      <c r="V307" s="407"/>
      <c r="W307" s="1"/>
      <c r="X307" s="1"/>
      <c r="Y307" s="1"/>
      <c r="Z307" s="1"/>
      <c r="AA307" s="1"/>
      <c r="AB307" s="1"/>
      <c r="AC307" s="167"/>
      <c r="AD307" s="11"/>
      <c r="AE307" s="1"/>
      <c r="AF307" s="1"/>
      <c r="AG307" s="1"/>
      <c r="AH307" s="2"/>
    </row>
    <row r="308" spans="1:34" ht="15.75" hidden="1" customHeight="1">
      <c r="A308" s="407">
        <f t="shared" ca="1" si="12"/>
        <v>0</v>
      </c>
      <c r="B308" s="496"/>
      <c r="C308" s="482">
        <v>2960</v>
      </c>
      <c r="D308" s="407" t="s">
        <v>244</v>
      </c>
      <c r="E308" s="407">
        <f>'eoy23'!I592</f>
        <v>0</v>
      </c>
      <c r="F308" s="490"/>
      <c r="G308" s="492"/>
      <c r="H308" s="492"/>
      <c r="I308" s="492"/>
      <c r="J308" s="407"/>
      <c r="K308" s="407"/>
      <c r="L308" s="407"/>
      <c r="M308" s="407"/>
      <c r="N308" s="407"/>
      <c r="O308" s="407"/>
      <c r="P308" s="407"/>
      <c r="Q308" s="407"/>
      <c r="R308" s="407"/>
      <c r="S308" s="407"/>
      <c r="T308" s="407"/>
      <c r="U308" s="407"/>
      <c r="V308" s="407"/>
      <c r="W308" s="1"/>
      <c r="X308" s="1"/>
      <c r="Y308" s="1"/>
      <c r="Z308" s="1"/>
      <c r="AA308" s="1"/>
      <c r="AB308" s="1"/>
      <c r="AC308" s="167"/>
      <c r="AD308" s="11"/>
      <c r="AE308" s="1"/>
      <c r="AF308" s="1"/>
      <c r="AG308" s="1"/>
      <c r="AH308" s="2"/>
    </row>
    <row r="309" spans="1:34" ht="15.75" hidden="1" customHeight="1">
      <c r="A309" s="407">
        <f t="shared" ca="1" si="12"/>
        <v>0</v>
      </c>
      <c r="B309" s="496"/>
      <c r="C309" s="482">
        <v>2965</v>
      </c>
      <c r="D309" s="407" t="s">
        <v>245</v>
      </c>
      <c r="E309" s="407">
        <f>'eoy23'!I593</f>
        <v>0</v>
      </c>
      <c r="F309" s="490"/>
      <c r="G309" s="492"/>
      <c r="H309" s="492"/>
      <c r="I309" s="492"/>
      <c r="J309" s="407"/>
      <c r="K309" s="407"/>
      <c r="L309" s="407"/>
      <c r="M309" s="407"/>
      <c r="N309" s="407"/>
      <c r="O309" s="407"/>
      <c r="P309" s="407"/>
      <c r="Q309" s="407"/>
      <c r="R309" s="407"/>
      <c r="S309" s="407"/>
      <c r="T309" s="407"/>
      <c r="U309" s="407"/>
      <c r="V309" s="407"/>
      <c r="W309" s="1"/>
      <c r="X309" s="1"/>
      <c r="Y309" s="1"/>
      <c r="Z309" s="1"/>
      <c r="AA309" s="1"/>
      <c r="AB309" s="1"/>
      <c r="AC309" s="167"/>
      <c r="AD309" s="11"/>
      <c r="AE309" s="1"/>
      <c r="AF309" s="1"/>
      <c r="AG309" s="1"/>
      <c r="AH309" s="2"/>
    </row>
    <row r="310" spans="1:34" ht="15.75" hidden="1" customHeight="1">
      <c r="A310" s="407">
        <f t="shared" ca="1" si="12"/>
        <v>0</v>
      </c>
      <c r="B310" s="496"/>
      <c r="C310" s="482">
        <v>2971</v>
      </c>
      <c r="D310" s="407" t="s">
        <v>135</v>
      </c>
      <c r="E310" s="407">
        <f>'eoy23'!I594</f>
        <v>0</v>
      </c>
      <c r="F310" s="490"/>
      <c r="G310" s="492"/>
      <c r="H310" s="492"/>
      <c r="I310" s="492"/>
      <c r="J310" s="407"/>
      <c r="K310" s="407"/>
      <c r="L310" s="407"/>
      <c r="M310" s="407"/>
      <c r="N310" s="407"/>
      <c r="O310" s="407"/>
      <c r="P310" s="407"/>
      <c r="Q310" s="407"/>
      <c r="R310" s="407"/>
      <c r="S310" s="407"/>
      <c r="T310" s="407"/>
      <c r="U310" s="407"/>
      <c r="V310" s="407"/>
      <c r="W310" s="1"/>
      <c r="X310" s="1"/>
      <c r="Y310" s="1"/>
      <c r="Z310" s="1"/>
      <c r="AA310" s="1"/>
      <c r="AB310" s="1"/>
      <c r="AC310" s="167"/>
      <c r="AD310" s="11"/>
      <c r="AE310" s="1"/>
      <c r="AF310" s="1"/>
      <c r="AG310" s="1"/>
      <c r="AH310" s="2"/>
    </row>
    <row r="311" spans="1:34" ht="15.75" hidden="1" customHeight="1">
      <c r="A311" s="407">
        <f t="shared" ca="1" si="12"/>
        <v>0</v>
      </c>
      <c r="B311" s="496"/>
      <c r="C311" s="482">
        <v>2972</v>
      </c>
      <c r="D311" s="407" t="s">
        <v>136</v>
      </c>
      <c r="E311" s="407">
        <f>'eoy23'!I595</f>
        <v>0</v>
      </c>
      <c r="F311" s="490"/>
      <c r="G311" s="492"/>
      <c r="H311" s="492"/>
      <c r="I311" s="492"/>
      <c r="J311" s="407"/>
      <c r="K311" s="407"/>
      <c r="L311" s="407"/>
      <c r="M311" s="407"/>
      <c r="N311" s="407"/>
      <c r="O311" s="407"/>
      <c r="P311" s="407"/>
      <c r="Q311" s="407"/>
      <c r="R311" s="407"/>
      <c r="S311" s="407"/>
      <c r="T311" s="407"/>
      <c r="U311" s="407"/>
      <c r="V311" s="407"/>
      <c r="W311" s="1"/>
      <c r="X311" s="1"/>
      <c r="Y311" s="1"/>
      <c r="Z311" s="1"/>
      <c r="AA311" s="1"/>
      <c r="AB311" s="1"/>
      <c r="AC311" s="167"/>
      <c r="AD311" s="11"/>
      <c r="AE311" s="1"/>
      <c r="AF311" s="1"/>
      <c r="AG311" s="1"/>
      <c r="AH311" s="2"/>
    </row>
    <row r="312" spans="1:34" ht="15.75" hidden="1" customHeight="1">
      <c r="A312" s="407">
        <f t="shared" ca="1" si="12"/>
        <v>0</v>
      </c>
      <c r="B312" s="496"/>
      <c r="C312" s="482">
        <v>2973</v>
      </c>
      <c r="D312" s="407" t="s">
        <v>137</v>
      </c>
      <c r="E312" s="407">
        <f>'eoy23'!I596</f>
        <v>0</v>
      </c>
      <c r="F312" s="490"/>
      <c r="G312" s="492"/>
      <c r="H312" s="492"/>
      <c r="I312" s="492"/>
      <c r="J312" s="407"/>
      <c r="K312" s="407"/>
      <c r="L312" s="407"/>
      <c r="M312" s="407"/>
      <c r="N312" s="407"/>
      <c r="O312" s="407"/>
      <c r="P312" s="407"/>
      <c r="Q312" s="407"/>
      <c r="R312" s="407"/>
      <c r="S312" s="407"/>
      <c r="T312" s="407"/>
      <c r="U312" s="407"/>
      <c r="V312" s="407"/>
      <c r="W312" s="1"/>
      <c r="X312" s="1"/>
      <c r="Y312" s="1"/>
      <c r="Z312" s="1"/>
      <c r="AA312" s="1"/>
      <c r="AB312" s="1"/>
      <c r="AC312" s="167"/>
      <c r="AD312" s="11"/>
      <c r="AE312" s="1"/>
      <c r="AF312" s="1"/>
      <c r="AG312" s="1"/>
      <c r="AH312" s="2"/>
    </row>
    <row r="313" spans="1:34" ht="15.75" hidden="1" customHeight="1">
      <c r="A313" s="407">
        <f t="shared" ca="1" si="12"/>
        <v>0</v>
      </c>
      <c r="B313" s="496"/>
      <c r="C313" s="482">
        <v>2974</v>
      </c>
      <c r="D313" s="407" t="s">
        <v>138</v>
      </c>
      <c r="E313" s="407">
        <f>'eoy23'!I597</f>
        <v>0</v>
      </c>
      <c r="F313" s="490"/>
      <c r="G313" s="492"/>
      <c r="H313" s="492"/>
      <c r="I313" s="492"/>
      <c r="J313" s="407"/>
      <c r="K313" s="407"/>
      <c r="L313" s="407"/>
      <c r="M313" s="407"/>
      <c r="N313" s="407"/>
      <c r="O313" s="407"/>
      <c r="P313" s="407"/>
      <c r="Q313" s="407"/>
      <c r="R313" s="407"/>
      <c r="S313" s="407"/>
      <c r="T313" s="407"/>
      <c r="U313" s="407"/>
      <c r="V313" s="407"/>
      <c r="W313" s="1"/>
      <c r="X313" s="1"/>
      <c r="Y313" s="1"/>
      <c r="Z313" s="1"/>
      <c r="AA313" s="1"/>
      <c r="AB313" s="1"/>
      <c r="AC313" s="167"/>
      <c r="AD313" s="11"/>
      <c r="AE313" s="1"/>
      <c r="AF313" s="1"/>
      <c r="AG313" s="1"/>
      <c r="AH313" s="2"/>
    </row>
    <row r="314" spans="1:34" ht="15.75" hidden="1" customHeight="1">
      <c r="A314" s="407">
        <f t="shared" ca="1" si="12"/>
        <v>0</v>
      </c>
      <c r="B314" s="496"/>
      <c r="C314" s="482">
        <v>2975</v>
      </c>
      <c r="D314" s="407" t="s">
        <v>139</v>
      </c>
      <c r="E314" s="407">
        <f>'eoy23'!I598</f>
        <v>0</v>
      </c>
      <c r="F314" s="490"/>
      <c r="G314" s="492"/>
      <c r="H314" s="492"/>
      <c r="I314" s="492"/>
      <c r="J314" s="407"/>
      <c r="K314" s="407"/>
      <c r="L314" s="407"/>
      <c r="M314" s="407"/>
      <c r="N314" s="407"/>
      <c r="O314" s="407"/>
      <c r="P314" s="407"/>
      <c r="Q314" s="407"/>
      <c r="R314" s="407"/>
      <c r="S314" s="407"/>
      <c r="T314" s="407"/>
      <c r="U314" s="407"/>
      <c r="V314" s="407"/>
      <c r="W314" s="1"/>
      <c r="X314" s="1"/>
      <c r="Y314" s="1"/>
      <c r="Z314" s="1"/>
      <c r="AA314" s="1"/>
      <c r="AB314" s="1"/>
      <c r="AC314" s="167"/>
      <c r="AD314" s="11"/>
      <c r="AE314" s="1"/>
      <c r="AF314" s="1"/>
      <c r="AG314" s="1"/>
      <c r="AH314" s="2"/>
    </row>
    <row r="315" spans="1:34" ht="15.75" hidden="1" customHeight="1">
      <c r="A315" s="407">
        <f t="shared" ca="1" si="12"/>
        <v>0</v>
      </c>
      <c r="B315" s="496"/>
      <c r="C315" s="482">
        <v>2976</v>
      </c>
      <c r="D315" s="407" t="s">
        <v>140</v>
      </c>
      <c r="E315" s="407">
        <f>'eoy23'!I599</f>
        <v>0</v>
      </c>
      <c r="F315" s="490"/>
      <c r="G315" s="492"/>
      <c r="H315" s="492"/>
      <c r="I315" s="492"/>
      <c r="J315" s="407"/>
      <c r="K315" s="407"/>
      <c r="L315" s="407"/>
      <c r="M315" s="407"/>
      <c r="N315" s="407"/>
      <c r="O315" s="407"/>
      <c r="P315" s="407"/>
      <c r="Q315" s="407"/>
      <c r="R315" s="407"/>
      <c r="S315" s="407"/>
      <c r="T315" s="407"/>
      <c r="U315" s="407"/>
      <c r="V315" s="407"/>
      <c r="W315" s="1"/>
      <c r="X315" s="1"/>
      <c r="Y315" s="1"/>
      <c r="Z315" s="1"/>
      <c r="AA315" s="1"/>
      <c r="AB315" s="1"/>
      <c r="AC315" s="167"/>
      <c r="AD315" s="11"/>
      <c r="AE315" s="1"/>
      <c r="AF315" s="1"/>
      <c r="AG315" s="1"/>
      <c r="AH315" s="2"/>
    </row>
    <row r="316" spans="1:34" ht="15.75" hidden="1" customHeight="1">
      <c r="A316" s="407">
        <f t="shared" ca="1" si="12"/>
        <v>0</v>
      </c>
      <c r="B316" s="496"/>
      <c r="C316" s="482">
        <v>2977</v>
      </c>
      <c r="D316" s="407" t="s">
        <v>141</v>
      </c>
      <c r="E316" s="407">
        <f>'eoy23'!I600</f>
        <v>0</v>
      </c>
      <c r="F316" s="490"/>
      <c r="G316" s="492"/>
      <c r="H316" s="492"/>
      <c r="I316" s="492"/>
      <c r="J316" s="407"/>
      <c r="K316" s="407"/>
      <c r="L316" s="407"/>
      <c r="M316" s="407"/>
      <c r="N316" s="407"/>
      <c r="O316" s="407"/>
      <c r="P316" s="407"/>
      <c r="Q316" s="407"/>
      <c r="R316" s="407"/>
      <c r="S316" s="407"/>
      <c r="T316" s="407"/>
      <c r="U316" s="407"/>
      <c r="V316" s="407"/>
      <c r="W316" s="1"/>
      <c r="X316" s="1"/>
      <c r="Y316" s="1"/>
      <c r="Z316" s="1"/>
      <c r="AA316" s="1"/>
      <c r="AB316" s="1"/>
      <c r="AC316" s="167"/>
      <c r="AD316" s="11"/>
      <c r="AE316" s="1"/>
      <c r="AF316" s="1"/>
      <c r="AG316" s="1"/>
      <c r="AH316" s="2"/>
    </row>
    <row r="317" spans="1:34" ht="15.75" hidden="1" customHeight="1">
      <c r="A317" s="407">
        <f t="shared" ca="1" si="12"/>
        <v>0</v>
      </c>
      <c r="B317" s="496"/>
      <c r="C317" s="482">
        <v>2980</v>
      </c>
      <c r="D317" s="407" t="s">
        <v>246</v>
      </c>
      <c r="E317" s="407">
        <f>'eoy23'!I601</f>
        <v>0</v>
      </c>
      <c r="F317" s="490"/>
      <c r="G317" s="492"/>
      <c r="H317" s="492"/>
      <c r="I317" s="492"/>
      <c r="J317" s="407"/>
      <c r="K317" s="407"/>
      <c r="L317" s="407"/>
      <c r="M317" s="407"/>
      <c r="N317" s="407"/>
      <c r="O317" s="407"/>
      <c r="P317" s="407"/>
      <c r="Q317" s="407"/>
      <c r="R317" s="407"/>
      <c r="S317" s="407"/>
      <c r="T317" s="407"/>
      <c r="U317" s="407"/>
      <c r="V317" s="407"/>
      <c r="W317" s="1"/>
      <c r="X317" s="1"/>
      <c r="Y317" s="1"/>
      <c r="Z317" s="1"/>
      <c r="AA317" s="1"/>
      <c r="AB317" s="1"/>
      <c r="AC317" s="167"/>
      <c r="AD317" s="11"/>
      <c r="AE317" s="1"/>
      <c r="AF317" s="1"/>
      <c r="AG317" s="1"/>
      <c r="AH317" s="2"/>
    </row>
    <row r="318" spans="1:34" ht="15.75" hidden="1" customHeight="1">
      <c r="A318" s="407">
        <f t="shared" ca="1" si="12"/>
        <v>0</v>
      </c>
      <c r="B318" s="496"/>
      <c r="C318" s="482">
        <v>2982</v>
      </c>
      <c r="D318" s="407" t="s">
        <v>143</v>
      </c>
      <c r="E318" s="407">
        <f>'eoy23'!I602</f>
        <v>0</v>
      </c>
      <c r="F318" s="490"/>
      <c r="G318" s="492"/>
      <c r="H318" s="492"/>
      <c r="I318" s="492"/>
      <c r="J318" s="407"/>
      <c r="K318" s="407"/>
      <c r="L318" s="407"/>
      <c r="M318" s="407"/>
      <c r="N318" s="407"/>
      <c r="O318" s="407"/>
      <c r="P318" s="407"/>
      <c r="Q318" s="407"/>
      <c r="R318" s="407"/>
      <c r="S318" s="407"/>
      <c r="T318" s="407"/>
      <c r="U318" s="407"/>
      <c r="V318" s="407"/>
      <c r="W318" s="1"/>
      <c r="X318" s="1"/>
      <c r="Y318" s="1"/>
      <c r="Z318" s="1"/>
      <c r="AA318" s="1"/>
      <c r="AB318" s="1"/>
      <c r="AC318" s="167"/>
      <c r="AD318" s="11"/>
      <c r="AE318" s="1"/>
      <c r="AF318" s="1"/>
      <c r="AG318" s="1"/>
      <c r="AH318" s="2"/>
    </row>
    <row r="319" spans="1:34" ht="15.75" hidden="1" customHeight="1">
      <c r="A319" s="407">
        <f t="shared" ca="1" si="12"/>
        <v>0</v>
      </c>
      <c r="B319" s="496"/>
      <c r="C319" s="482">
        <v>2984</v>
      </c>
      <c r="D319" s="407" t="s">
        <v>144</v>
      </c>
      <c r="E319" s="407">
        <f>'eoy23'!I603</f>
        <v>0</v>
      </c>
      <c r="F319" s="490"/>
      <c r="G319" s="492"/>
      <c r="H319" s="492"/>
      <c r="I319" s="492"/>
      <c r="J319" s="407"/>
      <c r="K319" s="407"/>
      <c r="L319" s="407"/>
      <c r="M319" s="407"/>
      <c r="N319" s="407"/>
      <c r="O319" s="407"/>
      <c r="P319" s="407"/>
      <c r="Q319" s="407"/>
      <c r="R319" s="407"/>
      <c r="S319" s="407"/>
      <c r="T319" s="407"/>
      <c r="U319" s="407"/>
      <c r="V319" s="407"/>
      <c r="W319" s="1"/>
      <c r="X319" s="1"/>
      <c r="Y319" s="1"/>
      <c r="Z319" s="1"/>
      <c r="AA319" s="1"/>
      <c r="AB319" s="1"/>
      <c r="AC319" s="167"/>
      <c r="AD319" s="11"/>
      <c r="AE319" s="1"/>
      <c r="AF319" s="1"/>
      <c r="AG319" s="1"/>
      <c r="AH319" s="2"/>
    </row>
    <row r="320" spans="1:34" ht="15.75" hidden="1" customHeight="1">
      <c r="A320" s="407">
        <f t="shared" ca="1" si="12"/>
        <v>0</v>
      </c>
      <c r="B320" s="496"/>
      <c r="C320" s="482">
        <v>2991</v>
      </c>
      <c r="D320" s="407" t="s">
        <v>145</v>
      </c>
      <c r="E320" s="407">
        <f>'eoy23'!I604</f>
        <v>0</v>
      </c>
      <c r="F320" s="490"/>
      <c r="G320" s="492"/>
      <c r="H320" s="492"/>
      <c r="I320" s="492"/>
      <c r="J320" s="407"/>
      <c r="K320" s="407"/>
      <c r="L320" s="407"/>
      <c r="M320" s="407"/>
      <c r="N320" s="407"/>
      <c r="O320" s="407"/>
      <c r="P320" s="407"/>
      <c r="Q320" s="407"/>
      <c r="R320" s="407"/>
      <c r="S320" s="407"/>
      <c r="T320" s="407"/>
      <c r="U320" s="407"/>
      <c r="V320" s="407"/>
      <c r="W320" s="1"/>
      <c r="X320" s="1"/>
      <c r="Y320" s="1"/>
      <c r="Z320" s="1"/>
      <c r="AA320" s="1"/>
      <c r="AB320" s="1"/>
      <c r="AC320" s="167"/>
      <c r="AD320" s="11"/>
      <c r="AE320" s="1"/>
      <c r="AF320" s="1"/>
      <c r="AG320" s="1"/>
      <c r="AH320" s="2"/>
    </row>
    <row r="321" spans="1:35" ht="15.75" hidden="1" customHeight="1">
      <c r="A321" s="407">
        <f t="shared" ca="1" si="12"/>
        <v>0</v>
      </c>
      <c r="B321" s="496"/>
      <c r="C321" s="482">
        <v>2992</v>
      </c>
      <c r="D321" s="407" t="s">
        <v>146</v>
      </c>
      <c r="E321" s="407">
        <f>'eoy23'!I605</f>
        <v>0</v>
      </c>
      <c r="F321" s="490"/>
      <c r="G321" s="492"/>
      <c r="H321" s="492"/>
      <c r="I321" s="492"/>
      <c r="J321" s="407"/>
      <c r="K321" s="407"/>
      <c r="L321" s="407"/>
      <c r="M321" s="407"/>
      <c r="N321" s="407"/>
      <c r="O321" s="407"/>
      <c r="P321" s="407"/>
      <c r="Q321" s="407"/>
      <c r="R321" s="407"/>
      <c r="S321" s="407"/>
      <c r="T321" s="407"/>
      <c r="U321" s="407"/>
      <c r="V321" s="407"/>
      <c r="W321" s="1"/>
      <c r="X321" s="1"/>
      <c r="Y321" s="1"/>
      <c r="Z321" s="1"/>
      <c r="AA321" s="1"/>
      <c r="AB321" s="1"/>
      <c r="AC321" s="167"/>
      <c r="AD321" s="11"/>
      <c r="AE321" s="1"/>
      <c r="AF321" s="1"/>
      <c r="AG321" s="1"/>
      <c r="AH321" s="2"/>
    </row>
    <row r="322" spans="1:35" ht="15.75" hidden="1" customHeight="1">
      <c r="A322" s="407">
        <f t="shared" ca="1" si="12"/>
        <v>0</v>
      </c>
      <c r="B322" s="496"/>
      <c r="C322" s="482">
        <v>2993</v>
      </c>
      <c r="D322" s="407" t="s">
        <v>148</v>
      </c>
      <c r="E322" s="407">
        <f>'eoy23'!I606</f>
        <v>0</v>
      </c>
      <c r="F322" s="490"/>
      <c r="G322" s="492"/>
      <c r="H322" s="492"/>
      <c r="I322" s="492"/>
      <c r="J322" s="407"/>
      <c r="K322" s="407"/>
      <c r="L322" s="407"/>
      <c r="M322" s="407"/>
      <c r="N322" s="407"/>
      <c r="O322" s="407"/>
      <c r="P322" s="407"/>
      <c r="Q322" s="407"/>
      <c r="R322" s="407"/>
      <c r="S322" s="407"/>
      <c r="T322" s="407"/>
      <c r="U322" s="407"/>
      <c r="V322" s="407"/>
      <c r="W322" s="1"/>
      <c r="X322" s="1"/>
      <c r="Y322" s="1"/>
      <c r="Z322" s="1"/>
      <c r="AA322" s="1"/>
      <c r="AB322" s="1"/>
      <c r="AC322" s="167"/>
      <c r="AD322" s="11"/>
      <c r="AE322" s="1"/>
      <c r="AF322" s="1"/>
      <c r="AG322" s="1"/>
      <c r="AH322" s="2"/>
    </row>
    <row r="323" spans="1:35" ht="15.75" hidden="1" customHeight="1">
      <c r="A323" s="407">
        <f t="shared" ca="1" si="12"/>
        <v>0</v>
      </c>
      <c r="B323" s="496"/>
      <c r="C323" s="482">
        <v>2994</v>
      </c>
      <c r="D323" s="407" t="s">
        <v>149</v>
      </c>
      <c r="E323" s="407">
        <f>'eoy23'!I607</f>
        <v>0</v>
      </c>
      <c r="F323" s="490"/>
      <c r="G323" s="492"/>
      <c r="H323" s="492"/>
      <c r="I323" s="492"/>
      <c r="J323" s="407"/>
      <c r="K323" s="407"/>
      <c r="L323" s="407"/>
      <c r="M323" s="407"/>
      <c r="N323" s="407"/>
      <c r="O323" s="407"/>
      <c r="P323" s="407"/>
      <c r="Q323" s="407"/>
      <c r="R323" s="407"/>
      <c r="S323" s="407"/>
      <c r="T323" s="407"/>
      <c r="U323" s="407"/>
      <c r="V323" s="407"/>
      <c r="W323" s="1"/>
      <c r="X323" s="1"/>
      <c r="Y323" s="1"/>
      <c r="Z323" s="1"/>
      <c r="AA323" s="1"/>
      <c r="AB323" s="1"/>
      <c r="AC323" s="167"/>
      <c r="AD323" s="11"/>
      <c r="AE323" s="1"/>
      <c r="AF323" s="1"/>
      <c r="AG323" s="1"/>
      <c r="AH323" s="2"/>
    </row>
    <row r="324" spans="1:35" ht="15.75" hidden="1" customHeight="1">
      <c r="A324" s="407">
        <f t="shared" ca="1" si="12"/>
        <v>0</v>
      </c>
      <c r="B324" s="496"/>
      <c r="C324" s="482">
        <v>2995</v>
      </c>
      <c r="D324" s="407" t="s">
        <v>195</v>
      </c>
      <c r="E324" s="407">
        <f>'eoy23'!I608</f>
        <v>0</v>
      </c>
      <c r="F324" s="490"/>
      <c r="G324" s="492"/>
      <c r="H324" s="492"/>
      <c r="I324" s="492"/>
      <c r="J324" s="407"/>
      <c r="K324" s="407"/>
      <c r="L324" s="407"/>
      <c r="M324" s="407"/>
      <c r="N324" s="407"/>
      <c r="O324" s="407"/>
      <c r="P324" s="407"/>
      <c r="Q324" s="407"/>
      <c r="R324" s="407"/>
      <c r="S324" s="407"/>
      <c r="T324" s="407"/>
      <c r="U324" s="407"/>
      <c r="V324" s="407"/>
      <c r="W324" s="1"/>
      <c r="X324" s="1"/>
      <c r="Y324" s="1"/>
      <c r="Z324" s="1"/>
      <c r="AA324" s="1"/>
      <c r="AB324" s="1"/>
      <c r="AC324" s="167"/>
      <c r="AD324" s="11"/>
      <c r="AE324" s="1"/>
      <c r="AF324" s="1"/>
      <c r="AG324" s="1"/>
      <c r="AH324" s="2"/>
    </row>
    <row r="325" spans="1:35" ht="15.75" hidden="1" customHeight="1">
      <c r="A325" s="407">
        <f t="shared" ca="1" si="12"/>
        <v>0</v>
      </c>
      <c r="B325" s="407"/>
      <c r="C325" s="482">
        <v>3012</v>
      </c>
      <c r="D325" s="407" t="s">
        <v>247</v>
      </c>
      <c r="E325" s="407">
        <f>'eoy23'!I609</f>
        <v>0</v>
      </c>
      <c r="F325" s="407"/>
      <c r="G325" s="468"/>
      <c r="H325" s="407"/>
      <c r="I325" s="407"/>
      <c r="J325" s="407"/>
      <c r="K325" s="407"/>
      <c r="L325" s="407"/>
      <c r="M325" s="407"/>
      <c r="N325" s="407"/>
      <c r="O325" s="407"/>
      <c r="P325" s="407"/>
      <c r="Q325" s="407"/>
      <c r="R325" s="407"/>
      <c r="S325" s="407"/>
      <c r="T325" s="407"/>
      <c r="U325" s="407"/>
      <c r="V325" s="407"/>
      <c r="W325" s="1"/>
      <c r="X325" s="1"/>
      <c r="Y325" s="1"/>
      <c r="Z325" s="1"/>
      <c r="AA325" s="1"/>
      <c r="AB325" s="1"/>
      <c r="AC325" s="167"/>
      <c r="AD325" s="11"/>
      <c r="AE325" s="1"/>
      <c r="AF325" s="1"/>
      <c r="AG325" s="1"/>
      <c r="AH325" s="2"/>
    </row>
    <row r="326" spans="1:35" ht="15.75" hidden="1" customHeight="1">
      <c r="A326" s="407">
        <f t="shared" ca="1" si="12"/>
        <v>0</v>
      </c>
      <c r="B326" s="407"/>
      <c r="C326" s="482">
        <v>3014</v>
      </c>
      <c r="D326" s="407" t="s">
        <v>248</v>
      </c>
      <c r="E326" s="407">
        <f>'eoy23'!I610</f>
        <v>0</v>
      </c>
      <c r="F326" s="407"/>
      <c r="G326" s="468"/>
      <c r="H326" s="407"/>
      <c r="I326" s="407"/>
      <c r="J326" s="407"/>
      <c r="K326" s="407"/>
      <c r="L326" s="407"/>
      <c r="M326" s="407"/>
      <c r="N326" s="407"/>
      <c r="O326" s="407"/>
      <c r="P326" s="407"/>
      <c r="Q326" s="407"/>
      <c r="R326" s="407"/>
      <c r="S326" s="407"/>
      <c r="T326" s="407"/>
      <c r="U326" s="407"/>
      <c r="V326" s="407"/>
      <c r="W326" s="1"/>
      <c r="X326" s="1"/>
      <c r="Y326" s="1"/>
      <c r="Z326" s="1"/>
      <c r="AA326" s="1"/>
      <c r="AB326" s="1"/>
      <c r="AC326" s="167"/>
      <c r="AD326" s="11"/>
      <c r="AE326" s="1"/>
      <c r="AF326" s="1"/>
      <c r="AG326" s="1"/>
      <c r="AH326" s="2"/>
    </row>
    <row r="327" spans="1:35" ht="15.75" hidden="1" customHeight="1">
      <c r="A327" s="407">
        <f t="shared" ca="1" si="12"/>
        <v>0</v>
      </c>
      <c r="B327" s="407"/>
      <c r="C327" s="482">
        <v>3022</v>
      </c>
      <c r="D327" s="407" t="s">
        <v>249</v>
      </c>
      <c r="E327" s="407">
        <f>'eoy23'!I611</f>
        <v>0</v>
      </c>
      <c r="F327" s="407"/>
      <c r="G327" s="468"/>
      <c r="H327" s="407"/>
      <c r="I327" s="407"/>
      <c r="J327" s="407"/>
      <c r="K327" s="407"/>
      <c r="L327" s="407"/>
      <c r="M327" s="407"/>
      <c r="N327" s="407"/>
      <c r="O327" s="407"/>
      <c r="P327" s="407"/>
      <c r="Q327" s="407"/>
      <c r="R327" s="407"/>
      <c r="S327" s="407"/>
      <c r="T327" s="407"/>
      <c r="U327" s="407"/>
      <c r="V327" s="407"/>
      <c r="W327" s="1"/>
      <c r="X327" s="1"/>
      <c r="Y327" s="1"/>
      <c r="Z327" s="1"/>
      <c r="AA327" s="1"/>
      <c r="AB327" s="1"/>
      <c r="AC327" s="167"/>
      <c r="AD327" s="11"/>
      <c r="AE327" s="1"/>
      <c r="AF327" s="1"/>
      <c r="AG327" s="1"/>
      <c r="AH327" s="2"/>
    </row>
    <row r="328" spans="1:35" ht="15.75" hidden="1" customHeight="1">
      <c r="A328" s="407">
        <f t="shared" ca="1" si="12"/>
        <v>0</v>
      </c>
      <c r="B328" s="407"/>
      <c r="C328" s="482">
        <v>3024</v>
      </c>
      <c r="D328" s="407" t="s">
        <v>250</v>
      </c>
      <c r="E328" s="407">
        <f>'eoy23'!I612</f>
        <v>0</v>
      </c>
      <c r="F328" s="407"/>
      <c r="G328" s="468"/>
      <c r="H328" s="407"/>
      <c r="I328" s="407"/>
      <c r="J328" s="407"/>
      <c r="K328" s="407"/>
      <c r="L328" s="407"/>
      <c r="M328" s="407"/>
      <c r="N328" s="407"/>
      <c r="O328" s="407"/>
      <c r="P328" s="407"/>
      <c r="Q328" s="407"/>
      <c r="R328" s="407"/>
      <c r="S328" s="407"/>
      <c r="T328" s="407"/>
      <c r="U328" s="407"/>
      <c r="V328" s="407"/>
      <c r="W328" s="1"/>
      <c r="X328" s="1"/>
      <c r="Y328" s="1"/>
      <c r="Z328" s="1"/>
      <c r="AA328" s="1"/>
      <c r="AB328" s="1"/>
      <c r="AC328" s="167"/>
      <c r="AD328" s="11"/>
      <c r="AE328" s="1"/>
      <c r="AF328" s="1"/>
      <c r="AG328" s="1"/>
      <c r="AH328" s="2"/>
    </row>
    <row r="329" spans="1:35" ht="15.75" hidden="1" customHeight="1">
      <c r="A329" s="407">
        <f t="shared" ca="1" si="12"/>
        <v>0</v>
      </c>
      <c r="B329" s="407"/>
      <c r="C329" s="482">
        <v>3026</v>
      </c>
      <c r="D329" s="407" t="s">
        <v>156</v>
      </c>
      <c r="E329" s="407">
        <f>'eoy23'!I613</f>
        <v>0</v>
      </c>
      <c r="F329" s="407"/>
      <c r="G329" s="468"/>
      <c r="H329" s="407"/>
      <c r="I329" s="407"/>
      <c r="J329" s="407"/>
      <c r="K329" s="407"/>
      <c r="L329" s="407"/>
      <c r="M329" s="407"/>
      <c r="N329" s="407"/>
      <c r="O329" s="407"/>
      <c r="P329" s="407"/>
      <c r="Q329" s="407"/>
      <c r="R329" s="407"/>
      <c r="S329" s="407"/>
      <c r="T329" s="407"/>
      <c r="U329" s="407"/>
      <c r="V329" s="407"/>
      <c r="W329" s="1"/>
      <c r="X329" s="1"/>
      <c r="Y329" s="1"/>
      <c r="Z329" s="1"/>
      <c r="AA329" s="1"/>
      <c r="AB329" s="1"/>
      <c r="AC329" s="167"/>
      <c r="AD329" s="11"/>
      <c r="AE329" s="1"/>
      <c r="AF329" s="1"/>
      <c r="AG329" s="1"/>
      <c r="AH329" s="2"/>
    </row>
    <row r="330" spans="1:35" ht="15.75" hidden="1" customHeight="1">
      <c r="A330" s="407">
        <f t="shared" ca="1" si="12"/>
        <v>0</v>
      </c>
      <c r="B330" s="407"/>
      <c r="C330" s="482">
        <v>3028</v>
      </c>
      <c r="D330" s="407" t="s">
        <v>157</v>
      </c>
      <c r="E330" s="407">
        <f>'eoy23'!I614</f>
        <v>0</v>
      </c>
      <c r="F330" s="407"/>
      <c r="G330" s="468"/>
      <c r="H330" s="407"/>
      <c r="I330" s="407"/>
      <c r="J330" s="407"/>
      <c r="K330" s="407"/>
      <c r="L330" s="407"/>
      <c r="M330" s="407"/>
      <c r="N330" s="407"/>
      <c r="O330" s="407"/>
      <c r="P330" s="407"/>
      <c r="Q330" s="407"/>
      <c r="R330" s="407"/>
      <c r="S330" s="407"/>
      <c r="T330" s="407"/>
      <c r="U330" s="407"/>
      <c r="V330" s="407"/>
      <c r="W330" s="1"/>
      <c r="X330" s="1"/>
      <c r="Y330" s="1"/>
      <c r="Z330" s="1"/>
      <c r="AA330" s="1"/>
      <c r="AB330" s="1"/>
      <c r="AC330" s="167"/>
      <c r="AD330" s="11"/>
      <c r="AE330" s="1"/>
      <c r="AF330" s="1"/>
      <c r="AG330" s="1"/>
      <c r="AH330" s="2"/>
    </row>
    <row r="331" spans="1:35" ht="15.75" hidden="1" customHeight="1">
      <c r="A331" s="407">
        <f t="shared" ca="1" si="12"/>
        <v>0</v>
      </c>
      <c r="B331" s="407"/>
      <c r="C331" s="482">
        <v>3030</v>
      </c>
      <c r="D331" s="407" t="s">
        <v>251</v>
      </c>
      <c r="E331" s="407">
        <f>'eoy23'!I615</f>
        <v>0</v>
      </c>
      <c r="F331" s="407"/>
      <c r="G331" s="468"/>
      <c r="H331" s="407"/>
      <c r="I331" s="407"/>
      <c r="J331" s="407"/>
      <c r="K331" s="407"/>
      <c r="L331" s="407"/>
      <c r="M331" s="407"/>
      <c r="N331" s="407"/>
      <c r="O331" s="407"/>
      <c r="P331" s="407"/>
      <c r="Q331" s="407"/>
      <c r="R331" s="407"/>
      <c r="S331" s="407"/>
      <c r="T331" s="407"/>
      <c r="U331" s="407"/>
      <c r="V331" s="407"/>
      <c r="W331" s="1"/>
      <c r="X331" s="1"/>
      <c r="Y331" s="1"/>
      <c r="Z331" s="1"/>
      <c r="AA331" s="1"/>
      <c r="AB331" s="1"/>
      <c r="AC331" s="167"/>
      <c r="AD331" s="11"/>
      <c r="AE331" s="1"/>
      <c r="AF331" s="172"/>
      <c r="AG331" s="1"/>
      <c r="AH331" s="172"/>
    </row>
    <row r="332" spans="1:35" ht="15.75" hidden="1" customHeight="1">
      <c r="A332" s="407">
        <f t="shared" ca="1" si="12"/>
        <v>0</v>
      </c>
      <c r="B332" s="407"/>
      <c r="C332" s="482">
        <v>3042</v>
      </c>
      <c r="D332" s="407" t="s">
        <v>252</v>
      </c>
      <c r="E332" s="407">
        <f>'eoy23'!I616</f>
        <v>0</v>
      </c>
      <c r="F332" s="407"/>
      <c r="G332" s="468"/>
      <c r="H332" s="407"/>
      <c r="I332" s="407"/>
      <c r="J332" s="407"/>
      <c r="K332" s="407"/>
      <c r="L332" s="407"/>
      <c r="M332" s="407"/>
      <c r="N332" s="407"/>
      <c r="O332" s="407"/>
      <c r="P332" s="407"/>
      <c r="Q332" s="407"/>
      <c r="R332" s="407"/>
      <c r="S332" s="407"/>
      <c r="T332" s="407"/>
      <c r="U332" s="407"/>
      <c r="V332" s="407"/>
      <c r="W332" s="1"/>
      <c r="X332" s="1"/>
      <c r="Y332" s="1"/>
      <c r="Z332" s="1"/>
      <c r="AA332" s="167"/>
      <c r="AB332" s="1"/>
      <c r="AC332" s="1"/>
      <c r="AD332" s="1"/>
      <c r="AE332" s="1"/>
      <c r="AF332" s="1"/>
      <c r="AG332" s="1"/>
      <c r="AH332" s="2"/>
      <c r="AI332" s="13"/>
    </row>
    <row r="333" spans="1:35" ht="15.75" hidden="1" customHeight="1">
      <c r="A333" s="407">
        <f t="shared" ca="1" si="12"/>
        <v>0</v>
      </c>
      <c r="B333" s="407"/>
      <c r="C333" s="482">
        <v>3044</v>
      </c>
      <c r="D333" s="407" t="s">
        <v>253</v>
      </c>
      <c r="E333" s="407">
        <f>'eoy23'!I617</f>
        <v>0</v>
      </c>
      <c r="F333" s="407"/>
      <c r="G333" s="468"/>
      <c r="H333" s="407"/>
      <c r="I333" s="407"/>
      <c r="J333" s="407"/>
      <c r="K333" s="407"/>
      <c r="L333" s="407"/>
      <c r="M333" s="407"/>
      <c r="N333" s="407"/>
      <c r="O333" s="407"/>
      <c r="P333" s="407"/>
      <c r="Q333" s="407"/>
      <c r="R333" s="407"/>
      <c r="S333" s="407"/>
      <c r="T333" s="407"/>
      <c r="U333" s="407"/>
      <c r="V333" s="407"/>
      <c r="W333" s="1"/>
      <c r="X333" s="1"/>
      <c r="Y333" s="1"/>
      <c r="Z333" s="1"/>
      <c r="AA333" s="1"/>
      <c r="AB333" s="1"/>
      <c r="AC333" s="1"/>
      <c r="AD333" s="1"/>
      <c r="AE333" s="1"/>
      <c r="AF333" s="1"/>
      <c r="AG333" s="1"/>
      <c r="AH333" s="173"/>
      <c r="AI333" s="13"/>
    </row>
    <row r="334" spans="1:35" ht="15.75" hidden="1" customHeight="1">
      <c r="A334" s="407">
        <f t="shared" ca="1" si="12"/>
        <v>0</v>
      </c>
      <c r="B334" s="407"/>
      <c r="C334" s="482">
        <v>3046</v>
      </c>
      <c r="D334" s="407" t="s">
        <v>254</v>
      </c>
      <c r="E334" s="407">
        <f>'eoy23'!I618</f>
        <v>0</v>
      </c>
      <c r="F334" s="407"/>
      <c r="G334" s="468"/>
      <c r="H334" s="407"/>
      <c r="I334" s="407"/>
      <c r="J334" s="407"/>
      <c r="K334" s="407"/>
      <c r="L334" s="407"/>
      <c r="M334" s="407"/>
      <c r="N334" s="407"/>
      <c r="O334" s="407"/>
      <c r="P334" s="407"/>
      <c r="Q334" s="407"/>
      <c r="R334" s="407"/>
      <c r="S334" s="407"/>
      <c r="T334" s="407"/>
      <c r="U334" s="407"/>
      <c r="V334" s="407"/>
      <c r="W334" s="1"/>
      <c r="X334" s="1"/>
      <c r="Y334" s="1"/>
      <c r="Z334" s="1"/>
      <c r="AA334" s="1"/>
      <c r="AB334" s="1"/>
      <c r="AC334" s="1"/>
      <c r="AD334" s="1"/>
      <c r="AE334" s="1"/>
      <c r="AF334" s="1"/>
      <c r="AG334" s="1"/>
      <c r="AH334" s="173"/>
      <c r="AI334" s="13"/>
    </row>
    <row r="335" spans="1:35" ht="15.75" hidden="1" customHeight="1">
      <c r="A335" s="407">
        <f t="shared" ca="1" si="12"/>
        <v>0</v>
      </c>
      <c r="B335" s="407"/>
      <c r="C335" s="482">
        <v>3048</v>
      </c>
      <c r="D335" s="407" t="s">
        <v>255</v>
      </c>
      <c r="E335" s="407">
        <f>'eoy23'!I619</f>
        <v>0</v>
      </c>
      <c r="F335" s="407"/>
      <c r="G335" s="468"/>
      <c r="H335" s="407"/>
      <c r="I335" s="407"/>
      <c r="J335" s="407"/>
      <c r="K335" s="407"/>
      <c r="L335" s="407"/>
      <c r="M335" s="407"/>
      <c r="N335" s="407"/>
      <c r="O335" s="407"/>
      <c r="P335" s="407"/>
      <c r="Q335" s="407"/>
      <c r="R335" s="407"/>
      <c r="S335" s="407"/>
      <c r="T335" s="407"/>
      <c r="U335" s="407"/>
      <c r="V335" s="407"/>
      <c r="W335" s="1"/>
      <c r="X335" s="1"/>
      <c r="Y335" s="1"/>
      <c r="Z335" s="1"/>
      <c r="AA335" s="1"/>
      <c r="AB335" s="1"/>
      <c r="AC335" s="1"/>
      <c r="AD335" s="1"/>
      <c r="AE335" s="1"/>
      <c r="AF335" s="1"/>
      <c r="AG335" s="1"/>
      <c r="AH335" s="173"/>
      <c r="AI335" s="13"/>
    </row>
    <row r="336" spans="1:35" ht="15.75" hidden="1" customHeight="1">
      <c r="A336" s="407">
        <f t="shared" ca="1" si="12"/>
        <v>0</v>
      </c>
      <c r="B336" s="407"/>
      <c r="C336" s="482">
        <v>3052</v>
      </c>
      <c r="D336" s="407" t="s">
        <v>163</v>
      </c>
      <c r="E336" s="407">
        <f>'eoy23'!I620</f>
        <v>0</v>
      </c>
      <c r="F336" s="407"/>
      <c r="G336" s="468"/>
      <c r="H336" s="407"/>
      <c r="I336" s="407"/>
      <c r="J336" s="407"/>
      <c r="K336" s="407"/>
      <c r="L336" s="407"/>
      <c r="M336" s="407"/>
      <c r="N336" s="407"/>
      <c r="O336" s="407"/>
      <c r="P336" s="407"/>
      <c r="Q336" s="407"/>
      <c r="R336" s="407"/>
      <c r="S336" s="407"/>
      <c r="T336" s="407"/>
      <c r="U336" s="407"/>
      <c r="V336" s="407"/>
      <c r="W336" s="1"/>
      <c r="X336" s="1"/>
      <c r="Y336" s="1"/>
      <c r="Z336" s="1"/>
      <c r="AA336" s="1"/>
      <c r="AB336" s="1"/>
      <c r="AC336" s="1"/>
      <c r="AD336" s="1"/>
      <c r="AE336" s="1"/>
      <c r="AF336" s="1"/>
      <c r="AG336" s="1"/>
      <c r="AH336" s="173"/>
      <c r="AI336" s="13"/>
    </row>
    <row r="337" spans="1:35" ht="15.75" hidden="1" customHeight="1">
      <c r="A337" s="407">
        <f t="shared" ca="1" si="12"/>
        <v>0</v>
      </c>
      <c r="B337" s="407"/>
      <c r="C337" s="482">
        <v>3054</v>
      </c>
      <c r="D337" s="407" t="s">
        <v>164</v>
      </c>
      <c r="E337" s="407">
        <f>'eoy23'!I621</f>
        <v>0</v>
      </c>
      <c r="F337" s="407"/>
      <c r="G337" s="468"/>
      <c r="H337" s="407"/>
      <c r="I337" s="407"/>
      <c r="J337" s="407"/>
      <c r="K337" s="407"/>
      <c r="L337" s="407"/>
      <c r="M337" s="407"/>
      <c r="N337" s="407"/>
      <c r="O337" s="407"/>
      <c r="P337" s="407"/>
      <c r="Q337" s="407"/>
      <c r="R337" s="407"/>
      <c r="S337" s="407"/>
      <c r="T337" s="407"/>
      <c r="U337" s="407"/>
      <c r="V337" s="407"/>
      <c r="W337" s="1"/>
      <c r="X337" s="1"/>
      <c r="Y337" s="1"/>
      <c r="Z337" s="1"/>
      <c r="AA337" s="1"/>
      <c r="AB337" s="1"/>
      <c r="AC337" s="1"/>
      <c r="AD337" s="1"/>
      <c r="AE337" s="1"/>
      <c r="AF337" s="1"/>
      <c r="AG337" s="1"/>
      <c r="AH337" s="173"/>
      <c r="AI337" s="13"/>
    </row>
    <row r="338" spans="1:35" ht="15.75" hidden="1" customHeight="1">
      <c r="A338" s="407">
        <f t="shared" ca="1" si="12"/>
        <v>0</v>
      </c>
      <c r="B338" s="407"/>
      <c r="C338" s="482">
        <v>3056</v>
      </c>
      <c r="D338" s="407" t="s">
        <v>165</v>
      </c>
      <c r="E338" s="407">
        <f>'eoy23'!I622</f>
        <v>0</v>
      </c>
      <c r="F338" s="407"/>
      <c r="G338" s="468"/>
      <c r="H338" s="407"/>
      <c r="I338" s="407"/>
      <c r="J338" s="407"/>
      <c r="K338" s="407"/>
      <c r="L338" s="407"/>
      <c r="M338" s="407"/>
      <c r="N338" s="407"/>
      <c r="O338" s="407"/>
      <c r="P338" s="407"/>
      <c r="Q338" s="407"/>
      <c r="R338" s="407"/>
      <c r="S338" s="407"/>
      <c r="T338" s="407"/>
      <c r="U338" s="407"/>
      <c r="V338" s="407"/>
      <c r="W338" s="1"/>
      <c r="X338" s="1"/>
      <c r="Y338" s="1"/>
      <c r="Z338" s="1"/>
      <c r="AA338" s="1"/>
      <c r="AB338" s="1"/>
      <c r="AC338" s="1"/>
      <c r="AD338" s="1"/>
      <c r="AE338" s="1"/>
      <c r="AF338" s="1"/>
      <c r="AG338" s="1"/>
      <c r="AH338" s="173"/>
      <c r="AI338" s="13"/>
    </row>
    <row r="339" spans="1:35" ht="15.75" hidden="1" customHeight="1">
      <c r="A339" s="407">
        <f t="shared" ca="1" si="12"/>
        <v>0</v>
      </c>
      <c r="B339" s="407"/>
      <c r="C339" s="482">
        <v>3058</v>
      </c>
      <c r="D339" s="407" t="s">
        <v>166</v>
      </c>
      <c r="E339" s="407">
        <f>'eoy23'!I623</f>
        <v>0</v>
      </c>
      <c r="F339" s="407"/>
      <c r="G339" s="468"/>
      <c r="H339" s="407"/>
      <c r="I339" s="407"/>
      <c r="J339" s="407"/>
      <c r="K339" s="407"/>
      <c r="L339" s="407"/>
      <c r="M339" s="407"/>
      <c r="N339" s="407"/>
      <c r="O339" s="407"/>
      <c r="P339" s="407"/>
      <c r="Q339" s="407"/>
      <c r="R339" s="407"/>
      <c r="S339" s="407"/>
      <c r="T339" s="407"/>
      <c r="U339" s="407"/>
      <c r="V339" s="407"/>
      <c r="W339" s="1"/>
      <c r="X339" s="1"/>
      <c r="Y339" s="1"/>
      <c r="Z339" s="1"/>
      <c r="AA339" s="1"/>
      <c r="AB339" s="1"/>
      <c r="AC339" s="1"/>
      <c r="AD339" s="1"/>
      <c r="AE339" s="1"/>
      <c r="AF339" s="1"/>
      <c r="AG339" s="1"/>
      <c r="AH339" s="173"/>
      <c r="AI339" s="13"/>
    </row>
    <row r="340" spans="1:35" ht="15.75" hidden="1" customHeight="1">
      <c r="A340" s="407">
        <f t="shared" ca="1" si="12"/>
        <v>0</v>
      </c>
      <c r="B340" s="407"/>
      <c r="C340" s="482">
        <v>3062</v>
      </c>
      <c r="D340" s="407" t="s">
        <v>168</v>
      </c>
      <c r="E340" s="407">
        <f>'eoy23'!I624</f>
        <v>0</v>
      </c>
      <c r="F340" s="407"/>
      <c r="G340" s="468"/>
      <c r="H340" s="407"/>
      <c r="I340" s="407"/>
      <c r="J340" s="407"/>
      <c r="K340" s="407"/>
      <c r="L340" s="407"/>
      <c r="M340" s="407"/>
      <c r="N340" s="407"/>
      <c r="O340" s="407"/>
      <c r="P340" s="407"/>
      <c r="Q340" s="407"/>
      <c r="R340" s="407"/>
      <c r="S340" s="407"/>
      <c r="T340" s="407"/>
      <c r="U340" s="407"/>
      <c r="V340" s="407"/>
      <c r="W340" s="1"/>
      <c r="X340" s="1"/>
      <c r="Y340" s="1"/>
      <c r="Z340" s="1"/>
      <c r="AA340" s="1"/>
      <c r="AB340" s="1"/>
      <c r="AC340" s="1"/>
      <c r="AD340" s="1"/>
      <c r="AE340" s="1"/>
      <c r="AF340" s="1"/>
      <c r="AG340" s="1"/>
      <c r="AH340" s="173"/>
      <c r="AI340" s="13"/>
    </row>
    <row r="341" spans="1:35" ht="15.75" hidden="1" customHeight="1">
      <c r="A341" s="407">
        <f t="shared" ca="1" si="12"/>
        <v>0</v>
      </c>
      <c r="B341" s="407"/>
      <c r="C341" s="482">
        <v>3064</v>
      </c>
      <c r="D341" s="407" t="s">
        <v>169</v>
      </c>
      <c r="E341" s="407">
        <f>'eoy23'!I625</f>
        <v>0</v>
      </c>
      <c r="F341" s="407"/>
      <c r="G341" s="468"/>
      <c r="H341" s="407"/>
      <c r="I341" s="407"/>
      <c r="J341" s="407"/>
      <c r="K341" s="407"/>
      <c r="L341" s="407"/>
      <c r="M341" s="407"/>
      <c r="N341" s="407"/>
      <c r="O341" s="407"/>
      <c r="P341" s="407"/>
      <c r="Q341" s="407"/>
      <c r="R341" s="407"/>
      <c r="S341" s="407"/>
      <c r="T341" s="407"/>
      <c r="U341" s="407"/>
      <c r="V341" s="407"/>
      <c r="W341" s="1"/>
      <c r="X341" s="1"/>
      <c r="Y341" s="1"/>
      <c r="Z341" s="1"/>
      <c r="AA341" s="1"/>
      <c r="AB341" s="1"/>
      <c r="AC341" s="1"/>
      <c r="AD341" s="1"/>
      <c r="AE341" s="1"/>
      <c r="AF341" s="1"/>
      <c r="AG341" s="1"/>
      <c r="AH341" s="173"/>
      <c r="AI341" s="13"/>
    </row>
    <row r="342" spans="1:35" ht="15.75" hidden="1" customHeight="1">
      <c r="A342" s="407">
        <f t="shared" ca="1" si="12"/>
        <v>0</v>
      </c>
      <c r="B342" s="407"/>
      <c r="C342" s="482">
        <v>3066</v>
      </c>
      <c r="D342" s="407" t="s">
        <v>170</v>
      </c>
      <c r="E342" s="407">
        <f>'eoy23'!I626</f>
        <v>0</v>
      </c>
      <c r="F342" s="407"/>
      <c r="G342" s="468"/>
      <c r="H342" s="407"/>
      <c r="I342" s="407"/>
      <c r="J342" s="407"/>
      <c r="K342" s="407"/>
      <c r="L342" s="407"/>
      <c r="M342" s="407"/>
      <c r="N342" s="407"/>
      <c r="O342" s="407"/>
      <c r="P342" s="407"/>
      <c r="Q342" s="407"/>
      <c r="R342" s="407"/>
      <c r="S342" s="407"/>
      <c r="T342" s="407"/>
      <c r="U342" s="407"/>
      <c r="V342" s="407"/>
      <c r="W342" s="1"/>
      <c r="X342" s="1"/>
      <c r="Y342" s="1"/>
      <c r="Z342" s="1"/>
      <c r="AA342" s="1"/>
      <c r="AB342" s="1"/>
      <c r="AC342" s="1"/>
      <c r="AD342" s="1"/>
      <c r="AE342" s="1"/>
      <c r="AF342" s="1"/>
      <c r="AG342" s="1"/>
      <c r="AH342" s="173"/>
      <c r="AI342" s="13"/>
    </row>
    <row r="343" spans="1:35" ht="15.75" hidden="1" customHeight="1">
      <c r="A343" s="407">
        <f t="shared" ca="1" si="12"/>
        <v>0</v>
      </c>
      <c r="B343" s="407"/>
      <c r="C343" s="482">
        <v>3072</v>
      </c>
      <c r="D343" s="407" t="s">
        <v>172</v>
      </c>
      <c r="E343" s="407">
        <f>'eoy23'!I627</f>
        <v>0</v>
      </c>
      <c r="F343" s="407"/>
      <c r="G343" s="468"/>
      <c r="H343" s="407"/>
      <c r="I343" s="407"/>
      <c r="J343" s="407"/>
      <c r="K343" s="407"/>
      <c r="L343" s="407"/>
      <c r="M343" s="407"/>
      <c r="N343" s="407"/>
      <c r="O343" s="407"/>
      <c r="P343" s="407"/>
      <c r="Q343" s="407"/>
      <c r="R343" s="407"/>
      <c r="S343" s="407"/>
      <c r="T343" s="407"/>
      <c r="U343" s="407"/>
      <c r="V343" s="407"/>
      <c r="W343" s="1"/>
      <c r="X343" s="1"/>
      <c r="Y343" s="1"/>
      <c r="Z343" s="1"/>
      <c r="AA343" s="1"/>
      <c r="AB343" s="1"/>
      <c r="AC343" s="1"/>
      <c r="AD343" s="1"/>
      <c r="AE343" s="1"/>
      <c r="AF343" s="1"/>
      <c r="AG343" s="1"/>
      <c r="AH343" s="173"/>
      <c r="AI343" s="13"/>
    </row>
    <row r="344" spans="1:35" ht="15.75" hidden="1" customHeight="1">
      <c r="A344" s="407">
        <f t="shared" ca="1" si="12"/>
        <v>0</v>
      </c>
      <c r="B344" s="407"/>
      <c r="C344" s="482">
        <v>3075</v>
      </c>
      <c r="D344" s="407" t="s">
        <v>175</v>
      </c>
      <c r="E344" s="407">
        <f>'eoy23'!I628</f>
        <v>0</v>
      </c>
      <c r="F344" s="407"/>
      <c r="G344" s="468"/>
      <c r="H344" s="407"/>
      <c r="I344" s="407"/>
      <c r="J344" s="407"/>
      <c r="K344" s="407"/>
      <c r="L344" s="407"/>
      <c r="M344" s="407"/>
      <c r="N344" s="407"/>
      <c r="O344" s="407"/>
      <c r="P344" s="407"/>
      <c r="Q344" s="407"/>
      <c r="R344" s="407"/>
      <c r="S344" s="407"/>
      <c r="T344" s="407"/>
      <c r="U344" s="407"/>
      <c r="V344" s="407"/>
      <c r="W344" s="1"/>
      <c r="X344" s="1"/>
      <c r="Y344" s="1"/>
      <c r="Z344" s="1"/>
      <c r="AA344" s="1"/>
      <c r="AB344" s="1"/>
      <c r="AC344" s="1"/>
      <c r="AD344" s="1"/>
      <c r="AE344" s="1"/>
      <c r="AF344" s="1"/>
      <c r="AG344" s="1"/>
      <c r="AH344" s="173"/>
      <c r="AI344" s="13"/>
    </row>
    <row r="345" spans="1:35" ht="15.75" hidden="1" customHeight="1">
      <c r="A345" s="407">
        <f t="shared" ca="1" si="12"/>
        <v>0</v>
      </c>
      <c r="B345" s="407"/>
      <c r="C345" s="482">
        <v>3076</v>
      </c>
      <c r="D345" s="407" t="s">
        <v>177</v>
      </c>
      <c r="E345" s="407">
        <f>'eoy23'!I629</f>
        <v>0</v>
      </c>
      <c r="F345" s="407"/>
      <c r="G345" s="468"/>
      <c r="H345" s="407"/>
      <c r="I345" s="407"/>
      <c r="J345" s="407"/>
      <c r="K345" s="407"/>
      <c r="L345" s="407"/>
      <c r="M345" s="407"/>
      <c r="N345" s="407"/>
      <c r="O345" s="407"/>
      <c r="P345" s="407"/>
      <c r="Q345" s="407"/>
      <c r="R345" s="407"/>
      <c r="S345" s="407"/>
      <c r="T345" s="407"/>
      <c r="U345" s="407"/>
      <c r="V345" s="407"/>
      <c r="W345" s="1"/>
      <c r="X345" s="1"/>
      <c r="Y345" s="1"/>
      <c r="Z345" s="1"/>
      <c r="AA345" s="1"/>
      <c r="AB345" s="1"/>
      <c r="AC345" s="1"/>
      <c r="AD345" s="1"/>
      <c r="AE345" s="1"/>
      <c r="AF345" s="1"/>
      <c r="AG345" s="1"/>
      <c r="AH345" s="173"/>
      <c r="AI345" s="13"/>
    </row>
    <row r="346" spans="1:35" ht="15.75" hidden="1" customHeight="1">
      <c r="A346" s="407">
        <f t="shared" ca="1" si="12"/>
        <v>0</v>
      </c>
      <c r="B346" s="407"/>
      <c r="C346" s="482">
        <v>3077</v>
      </c>
      <c r="D346" s="407" t="s">
        <v>178</v>
      </c>
      <c r="E346" s="407">
        <f>'eoy23'!I630</f>
        <v>0</v>
      </c>
      <c r="F346" s="407"/>
      <c r="G346" s="407"/>
      <c r="H346" s="407"/>
      <c r="I346" s="407"/>
      <c r="J346" s="407"/>
      <c r="K346" s="407"/>
      <c r="L346" s="407"/>
      <c r="M346" s="407"/>
      <c r="N346" s="407"/>
      <c r="O346" s="407"/>
      <c r="P346" s="407"/>
      <c r="Q346" s="407"/>
      <c r="R346" s="407"/>
      <c r="S346" s="407"/>
      <c r="T346" s="407"/>
      <c r="U346" s="407"/>
      <c r="V346" s="407"/>
      <c r="W346" s="1"/>
      <c r="X346" s="1"/>
      <c r="Y346" s="1"/>
      <c r="Z346" s="1"/>
      <c r="AA346" s="1"/>
      <c r="AB346" s="1"/>
      <c r="AC346" s="1"/>
      <c r="AD346" s="1"/>
      <c r="AE346" s="1"/>
      <c r="AF346" s="1"/>
      <c r="AG346" s="1"/>
      <c r="AH346" s="173"/>
      <c r="AI346" s="13"/>
    </row>
    <row r="347" spans="1:35" ht="15.75" hidden="1" customHeight="1">
      <c r="A347" s="407">
        <f t="shared" ca="1" si="12"/>
        <v>0</v>
      </c>
      <c r="B347" s="407"/>
      <c r="C347" s="482">
        <v>3078</v>
      </c>
      <c r="D347" s="407" t="s">
        <v>179</v>
      </c>
      <c r="E347" s="407">
        <f>'eoy23'!I631</f>
        <v>0</v>
      </c>
      <c r="F347" s="407"/>
      <c r="G347" s="407"/>
      <c r="H347" s="407"/>
      <c r="I347" s="407"/>
      <c r="J347" s="407"/>
      <c r="K347" s="407"/>
      <c r="L347" s="407"/>
      <c r="M347" s="407"/>
      <c r="N347" s="407"/>
      <c r="O347" s="407"/>
      <c r="P347" s="407"/>
      <c r="Q347" s="407"/>
      <c r="R347" s="407"/>
      <c r="S347" s="407"/>
      <c r="T347" s="407"/>
      <c r="U347" s="407"/>
      <c r="V347" s="407"/>
      <c r="W347" s="1"/>
      <c r="X347" s="1"/>
      <c r="Y347" s="1"/>
      <c r="Z347" s="1"/>
      <c r="AA347" s="1"/>
      <c r="AB347" s="1"/>
      <c r="AC347" s="1"/>
      <c r="AD347" s="1"/>
      <c r="AE347" s="1"/>
      <c r="AF347" s="1"/>
      <c r="AG347" s="1"/>
      <c r="AH347" s="173"/>
      <c r="AI347" s="13"/>
    </row>
    <row r="348" spans="1:35" ht="15.75" hidden="1" customHeight="1">
      <c r="A348" s="469">
        <f ca="1">IF(OR(AND(E348&gt;0,I348=0),AND(E348=0,I348&gt;0)),1,0)</f>
        <v>0</v>
      </c>
      <c r="B348" s="469"/>
      <c r="C348" s="480" t="s">
        <v>885</v>
      </c>
      <c r="D348" s="469" t="s">
        <v>886</v>
      </c>
      <c r="E348" s="469">
        <f ca="1">'eoy23'!I632</f>
        <v>38796</v>
      </c>
      <c r="F348" s="469"/>
      <c r="G348" s="481">
        <v>510</v>
      </c>
      <c r="H348" s="481" t="s">
        <v>887</v>
      </c>
      <c r="I348" s="469">
        <f>'eoy23'!J42</f>
        <v>18495</v>
      </c>
      <c r="J348" s="407"/>
      <c r="K348" s="407"/>
      <c r="L348" s="407"/>
      <c r="M348" s="407"/>
      <c r="N348" s="407"/>
      <c r="O348" s="407"/>
      <c r="P348" s="407"/>
      <c r="Q348" s="407"/>
      <c r="R348" s="407"/>
      <c r="S348" s="407"/>
      <c r="T348" s="407"/>
      <c r="U348" s="407"/>
      <c r="V348" s="407"/>
      <c r="W348" s="1"/>
      <c r="X348" s="1"/>
      <c r="Y348" s="1"/>
      <c r="Z348" s="1"/>
      <c r="AA348" s="1"/>
      <c r="AB348" s="1"/>
      <c r="AC348" s="1"/>
      <c r="AD348" s="1"/>
      <c r="AE348" s="1"/>
      <c r="AF348" s="1"/>
      <c r="AG348" s="1"/>
      <c r="AH348" s="173"/>
      <c r="AI348" s="13"/>
    </row>
    <row r="349" spans="1:35" ht="15.75" hidden="1" customHeight="1">
      <c r="A349" s="407">
        <f t="shared" ref="A349:A351" ca="1" si="13">IF(A$434=1,1,0)</f>
        <v>0</v>
      </c>
      <c r="B349" s="407"/>
      <c r="C349" s="488" t="s">
        <v>898</v>
      </c>
      <c r="D349" s="489"/>
      <c r="E349" s="481"/>
      <c r="F349" s="481"/>
      <c r="G349" s="489" t="s">
        <v>899</v>
      </c>
      <c r="H349" s="481"/>
      <c r="I349" s="481"/>
      <c r="J349" s="407"/>
      <c r="K349" s="407"/>
      <c r="L349" s="407"/>
      <c r="M349" s="407"/>
      <c r="N349" s="407"/>
      <c r="O349" s="407"/>
      <c r="P349" s="407"/>
      <c r="Q349" s="407"/>
      <c r="R349" s="407"/>
      <c r="S349" s="407"/>
      <c r="T349" s="407"/>
      <c r="U349" s="407"/>
      <c r="V349" s="407"/>
      <c r="W349" s="1"/>
      <c r="X349" s="1"/>
      <c r="Y349" s="1"/>
      <c r="Z349" s="1"/>
      <c r="AA349" s="1"/>
      <c r="AB349" s="1"/>
      <c r="AC349" s="1"/>
      <c r="AD349" s="1"/>
      <c r="AE349" s="1"/>
      <c r="AF349" s="1"/>
      <c r="AG349" s="1"/>
      <c r="AH349" s="173"/>
      <c r="AI349" s="13"/>
    </row>
    <row r="350" spans="1:35" ht="15.75" hidden="1" customHeight="1">
      <c r="A350" s="407">
        <f t="shared" ca="1" si="13"/>
        <v>0</v>
      </c>
      <c r="B350" s="496"/>
      <c r="C350" s="497" t="s">
        <v>900</v>
      </c>
      <c r="D350" s="492"/>
      <c r="E350" s="492"/>
      <c r="F350" s="490"/>
      <c r="G350" s="498" t="s">
        <v>901</v>
      </c>
      <c r="H350" s="492"/>
      <c r="I350" s="492"/>
      <c r="J350" s="407"/>
      <c r="K350" s="407"/>
      <c r="L350" s="407"/>
      <c r="M350" s="407"/>
      <c r="N350" s="407"/>
      <c r="O350" s="407"/>
      <c r="P350" s="407"/>
      <c r="Q350" s="407"/>
      <c r="R350" s="407"/>
      <c r="S350" s="407"/>
      <c r="T350" s="407"/>
      <c r="U350" s="407"/>
      <c r="V350" s="407"/>
      <c r="W350" s="1"/>
      <c r="X350" s="1"/>
      <c r="Y350" s="1"/>
      <c r="Z350" s="1"/>
      <c r="AA350" s="1"/>
      <c r="AB350" s="1"/>
      <c r="AC350" s="1"/>
      <c r="AD350" s="1"/>
      <c r="AE350" s="1"/>
      <c r="AF350" s="1"/>
      <c r="AG350" s="1"/>
      <c r="AH350" s="173"/>
      <c r="AI350" s="13"/>
    </row>
    <row r="351" spans="1:35" ht="15.75" hidden="1" customHeight="1">
      <c r="A351" s="407">
        <f t="shared" ca="1" si="13"/>
        <v>0</v>
      </c>
      <c r="B351" s="496"/>
      <c r="C351" s="491" t="s">
        <v>36</v>
      </c>
      <c r="D351" s="492" t="s">
        <v>881</v>
      </c>
      <c r="E351" s="492" t="s">
        <v>850</v>
      </c>
      <c r="F351" s="490"/>
      <c r="G351" s="492" t="s">
        <v>36</v>
      </c>
      <c r="H351" s="492" t="s">
        <v>849</v>
      </c>
      <c r="I351" s="492" t="s">
        <v>850</v>
      </c>
      <c r="J351" s="407"/>
      <c r="K351" s="407"/>
      <c r="L351" s="407"/>
      <c r="M351" s="407"/>
      <c r="N351" s="407"/>
      <c r="O351" s="407"/>
      <c r="P351" s="407"/>
      <c r="Q351" s="407"/>
      <c r="R351" s="407"/>
      <c r="S351" s="407"/>
      <c r="T351" s="407"/>
      <c r="U351" s="407"/>
      <c r="V351" s="407"/>
      <c r="W351" s="1"/>
      <c r="X351" s="1"/>
      <c r="Y351" s="1"/>
      <c r="Z351" s="1"/>
      <c r="AA351" s="1"/>
      <c r="AB351" s="1"/>
      <c r="AC351" s="1"/>
      <c r="AD351" s="1"/>
      <c r="AE351" s="1"/>
      <c r="AF351" s="1"/>
      <c r="AG351" s="1"/>
      <c r="AH351" s="173"/>
      <c r="AI351" s="13"/>
    </row>
    <row r="352" spans="1:35" ht="15.75" hidden="1" customHeight="1">
      <c r="A352" s="407">
        <f t="shared" ref="A352:A433" ca="1" si="14">IF(AND(A$434&gt;0,E352&gt;0),1,0)</f>
        <v>0</v>
      </c>
      <c r="B352" s="496"/>
      <c r="C352" s="482">
        <v>2801</v>
      </c>
      <c r="D352" s="407" t="s">
        <v>81</v>
      </c>
      <c r="E352" s="407">
        <f>'eoy23'!J547</f>
        <v>0</v>
      </c>
      <c r="F352" s="490"/>
      <c r="G352" s="492"/>
      <c r="H352" s="492"/>
      <c r="I352" s="492"/>
      <c r="J352" s="407"/>
      <c r="K352" s="407"/>
      <c r="L352" s="407"/>
      <c r="M352" s="407"/>
      <c r="N352" s="407"/>
      <c r="O352" s="407"/>
      <c r="P352" s="407"/>
      <c r="Q352" s="407"/>
      <c r="R352" s="407"/>
      <c r="S352" s="407"/>
      <c r="T352" s="407"/>
      <c r="U352" s="407"/>
      <c r="V352" s="407"/>
      <c r="W352" s="1"/>
      <c r="X352" s="1"/>
      <c r="Y352" s="1"/>
      <c r="Z352" s="1"/>
      <c r="AA352" s="1"/>
      <c r="AB352" s="1"/>
      <c r="AC352" s="1"/>
      <c r="AD352" s="1"/>
      <c r="AE352" s="1"/>
      <c r="AF352" s="1"/>
      <c r="AG352" s="1"/>
      <c r="AH352" s="173"/>
      <c r="AI352" s="13"/>
    </row>
    <row r="353" spans="1:35" ht="15.75" hidden="1" customHeight="1">
      <c r="A353" s="407">
        <f t="shared" ca="1" si="14"/>
        <v>0</v>
      </c>
      <c r="B353" s="496"/>
      <c r="C353" s="482">
        <v>2802</v>
      </c>
      <c r="D353" s="407" t="s">
        <v>88</v>
      </c>
      <c r="E353" s="407">
        <f>'eoy23'!J548</f>
        <v>0</v>
      </c>
      <c r="F353" s="490"/>
      <c r="G353" s="492"/>
      <c r="H353" s="492"/>
      <c r="I353" s="492"/>
      <c r="J353" s="407"/>
      <c r="K353" s="407"/>
      <c r="L353" s="407"/>
      <c r="M353" s="407"/>
      <c r="N353" s="407"/>
      <c r="O353" s="407"/>
      <c r="P353" s="407"/>
      <c r="Q353" s="407"/>
      <c r="R353" s="407"/>
      <c r="S353" s="407"/>
      <c r="T353" s="407"/>
      <c r="U353" s="407"/>
      <c r="V353" s="407"/>
      <c r="W353" s="1"/>
      <c r="X353" s="1"/>
      <c r="Y353" s="1"/>
      <c r="Z353" s="1"/>
      <c r="AA353" s="1"/>
      <c r="AB353" s="1"/>
      <c r="AC353" s="1"/>
      <c r="AD353" s="1"/>
      <c r="AE353" s="1"/>
      <c r="AF353" s="1"/>
      <c r="AG353" s="1"/>
      <c r="AH353" s="173"/>
      <c r="AI353" s="13"/>
    </row>
    <row r="354" spans="1:35" ht="15.75" hidden="1" customHeight="1">
      <c r="A354" s="407">
        <f t="shared" ca="1" si="14"/>
        <v>0</v>
      </c>
      <c r="B354" s="496"/>
      <c r="C354" s="482">
        <v>2803</v>
      </c>
      <c r="D354" s="407" t="s">
        <v>90</v>
      </c>
      <c r="E354" s="407">
        <f>'eoy23'!J549</f>
        <v>0</v>
      </c>
      <c r="F354" s="490"/>
      <c r="G354" s="492"/>
      <c r="H354" s="492"/>
      <c r="I354" s="492"/>
      <c r="J354" s="407"/>
      <c r="K354" s="407"/>
      <c r="L354" s="407"/>
      <c r="M354" s="407"/>
      <c r="N354" s="407"/>
      <c r="O354" s="407"/>
      <c r="P354" s="407"/>
      <c r="Q354" s="407"/>
      <c r="R354" s="407"/>
      <c r="S354" s="407"/>
      <c r="T354" s="407"/>
      <c r="U354" s="407"/>
      <c r="V354" s="407"/>
      <c r="W354" s="1"/>
      <c r="X354" s="1"/>
      <c r="Y354" s="1"/>
      <c r="Z354" s="1"/>
      <c r="AA354" s="1"/>
      <c r="AB354" s="1"/>
      <c r="AC354" s="1"/>
      <c r="AD354" s="1"/>
      <c r="AE354" s="1"/>
      <c r="AF354" s="1"/>
      <c r="AG354" s="1"/>
      <c r="AH354" s="173"/>
      <c r="AI354" s="13"/>
    </row>
    <row r="355" spans="1:35" ht="15.75" hidden="1" customHeight="1">
      <c r="A355" s="407">
        <f t="shared" ca="1" si="14"/>
        <v>0</v>
      </c>
      <c r="B355" s="496"/>
      <c r="C355" s="482">
        <v>2804</v>
      </c>
      <c r="D355" s="407" t="s">
        <v>91</v>
      </c>
      <c r="E355" s="407">
        <f>'eoy23'!J550</f>
        <v>0</v>
      </c>
      <c r="F355" s="490"/>
      <c r="G355" s="492"/>
      <c r="H355" s="492"/>
      <c r="I355" s="492"/>
      <c r="J355" s="407"/>
      <c r="K355" s="407"/>
      <c r="L355" s="407"/>
      <c r="M355" s="407"/>
      <c r="N355" s="407"/>
      <c r="O355" s="407"/>
      <c r="P355" s="407"/>
      <c r="Q355" s="407"/>
      <c r="R355" s="407"/>
      <c r="S355" s="407"/>
      <c r="T355" s="407"/>
      <c r="U355" s="407"/>
      <c r="V355" s="407"/>
      <c r="W355" s="1"/>
      <c r="X355" s="1"/>
      <c r="Y355" s="1"/>
      <c r="Z355" s="1"/>
      <c r="AA355" s="1"/>
      <c r="AB355" s="1"/>
      <c r="AC355" s="1"/>
      <c r="AD355" s="1"/>
      <c r="AE355" s="1"/>
      <c r="AF355" s="1"/>
      <c r="AG355" s="1"/>
      <c r="AH355" s="173"/>
      <c r="AI355" s="13"/>
    </row>
    <row r="356" spans="1:35" ht="15.75" hidden="1" customHeight="1">
      <c r="A356" s="407">
        <f t="shared" ca="1" si="14"/>
        <v>0</v>
      </c>
      <c r="B356" s="496"/>
      <c r="C356" s="482">
        <v>2805</v>
      </c>
      <c r="D356" s="407" t="s">
        <v>92</v>
      </c>
      <c r="E356" s="407">
        <f>'eoy23'!J551</f>
        <v>0</v>
      </c>
      <c r="F356" s="490"/>
      <c r="G356" s="492"/>
      <c r="H356" s="492"/>
      <c r="I356" s="492"/>
      <c r="J356" s="407"/>
      <c r="K356" s="407"/>
      <c r="L356" s="407"/>
      <c r="M356" s="407"/>
      <c r="N356" s="407"/>
      <c r="O356" s="407"/>
      <c r="P356" s="407"/>
      <c r="Q356" s="407"/>
      <c r="R356" s="407"/>
      <c r="S356" s="407"/>
      <c r="T356" s="407"/>
      <c r="U356" s="407"/>
      <c r="V356" s="407"/>
      <c r="W356" s="1"/>
      <c r="X356" s="1"/>
      <c r="Y356" s="1"/>
      <c r="Z356" s="1"/>
      <c r="AA356" s="1"/>
      <c r="AB356" s="1"/>
      <c r="AC356" s="1"/>
      <c r="AD356" s="1"/>
      <c r="AE356" s="1"/>
      <c r="AF356" s="1"/>
      <c r="AG356" s="1"/>
      <c r="AH356" s="173"/>
      <c r="AI356" s="13"/>
    </row>
    <row r="357" spans="1:35" ht="15.75" hidden="1" customHeight="1">
      <c r="A357" s="407">
        <f t="shared" ca="1" si="14"/>
        <v>0</v>
      </c>
      <c r="B357" s="496"/>
      <c r="C357" s="482">
        <v>2806</v>
      </c>
      <c r="D357" s="407" t="s">
        <v>93</v>
      </c>
      <c r="E357" s="407">
        <f>'eoy23'!J552</f>
        <v>0</v>
      </c>
      <c r="F357" s="490"/>
      <c r="G357" s="492"/>
      <c r="H357" s="492"/>
      <c r="I357" s="492"/>
      <c r="J357" s="407"/>
      <c r="K357" s="407"/>
      <c r="L357" s="407"/>
      <c r="M357" s="407"/>
      <c r="N357" s="407"/>
      <c r="O357" s="407"/>
      <c r="P357" s="407"/>
      <c r="Q357" s="407"/>
      <c r="R357" s="407"/>
      <c r="S357" s="407"/>
      <c r="T357" s="407"/>
      <c r="U357" s="407"/>
      <c r="V357" s="407"/>
      <c r="W357" s="1"/>
      <c r="X357" s="1"/>
      <c r="Y357" s="1"/>
      <c r="Z357" s="1"/>
      <c r="AA357" s="1"/>
      <c r="AB357" s="1"/>
      <c r="AC357" s="1"/>
      <c r="AD357" s="1"/>
      <c r="AE357" s="1"/>
      <c r="AF357" s="1"/>
      <c r="AG357" s="1"/>
      <c r="AH357" s="173"/>
      <c r="AI357" s="13"/>
    </row>
    <row r="358" spans="1:35" ht="15.75" hidden="1" customHeight="1">
      <c r="A358" s="407">
        <f t="shared" ca="1" si="14"/>
        <v>0</v>
      </c>
      <c r="B358" s="496"/>
      <c r="C358" s="482">
        <v>2807</v>
      </c>
      <c r="D358" s="407" t="s">
        <v>234</v>
      </c>
      <c r="E358" s="407">
        <f>'eoy23'!J553</f>
        <v>0</v>
      </c>
      <c r="F358" s="490"/>
      <c r="G358" s="492"/>
      <c r="H358" s="492"/>
      <c r="I358" s="492"/>
      <c r="J358" s="407"/>
      <c r="K358" s="407"/>
      <c r="L358" s="407"/>
      <c r="M358" s="407"/>
      <c r="N358" s="407"/>
      <c r="O358" s="407"/>
      <c r="P358" s="407"/>
      <c r="Q358" s="407"/>
      <c r="R358" s="407"/>
      <c r="S358" s="407"/>
      <c r="T358" s="407"/>
      <c r="U358" s="407"/>
      <c r="V358" s="407"/>
      <c r="W358" s="1"/>
      <c r="X358" s="1"/>
      <c r="Y358" s="1"/>
      <c r="Z358" s="1"/>
      <c r="AA358" s="1"/>
      <c r="AB358" s="1"/>
      <c r="AC358" s="1"/>
      <c r="AD358" s="1"/>
      <c r="AE358" s="1"/>
      <c r="AF358" s="1"/>
      <c r="AG358" s="1"/>
      <c r="AH358" s="173"/>
      <c r="AI358" s="13"/>
    </row>
    <row r="359" spans="1:35" ht="15.75" hidden="1" customHeight="1">
      <c r="A359" s="407">
        <f t="shared" ca="1" si="14"/>
        <v>0</v>
      </c>
      <c r="B359" s="496"/>
      <c r="C359" s="482">
        <v>2808</v>
      </c>
      <c r="D359" s="407" t="s">
        <v>95</v>
      </c>
      <c r="E359" s="407">
        <f>'eoy23'!J554</f>
        <v>0</v>
      </c>
      <c r="F359" s="490"/>
      <c r="G359" s="492"/>
      <c r="H359" s="492"/>
      <c r="I359" s="492"/>
      <c r="J359" s="407"/>
      <c r="K359" s="407"/>
      <c r="L359" s="407"/>
      <c r="M359" s="407"/>
      <c r="N359" s="407"/>
      <c r="O359" s="407"/>
      <c r="P359" s="407"/>
      <c r="Q359" s="407"/>
      <c r="R359" s="407"/>
      <c r="S359" s="407"/>
      <c r="T359" s="407"/>
      <c r="U359" s="407"/>
      <c r="V359" s="407"/>
      <c r="W359" s="1"/>
      <c r="X359" s="1"/>
      <c r="Y359" s="1"/>
      <c r="Z359" s="1"/>
      <c r="AA359" s="1"/>
      <c r="AB359" s="1"/>
      <c r="AC359" s="1"/>
      <c r="AD359" s="1"/>
      <c r="AE359" s="1"/>
      <c r="AF359" s="1"/>
      <c r="AG359" s="1"/>
      <c r="AH359" s="173"/>
      <c r="AI359" s="13"/>
    </row>
    <row r="360" spans="1:35" ht="15.75" hidden="1" customHeight="1">
      <c r="A360" s="407">
        <f t="shared" ca="1" si="14"/>
        <v>0</v>
      </c>
      <c r="B360" s="496"/>
      <c r="C360" s="482">
        <v>2809</v>
      </c>
      <c r="D360" s="407" t="s">
        <v>896</v>
      </c>
      <c r="E360" s="407">
        <f>'eoy23'!J555</f>
        <v>0</v>
      </c>
      <c r="F360" s="490"/>
      <c r="G360" s="492"/>
      <c r="H360" s="492"/>
      <c r="I360" s="492"/>
      <c r="J360" s="407"/>
      <c r="K360" s="407"/>
      <c r="L360" s="407"/>
      <c r="M360" s="407"/>
      <c r="N360" s="407"/>
      <c r="O360" s="407"/>
      <c r="P360" s="407"/>
      <c r="Q360" s="407"/>
      <c r="R360" s="407"/>
      <c r="S360" s="407"/>
      <c r="T360" s="407"/>
      <c r="U360" s="407"/>
      <c r="V360" s="407"/>
      <c r="W360" s="1"/>
      <c r="X360" s="1"/>
      <c r="Y360" s="1"/>
      <c r="Z360" s="1"/>
      <c r="AA360" s="1"/>
      <c r="AB360" s="1"/>
      <c r="AC360" s="1"/>
      <c r="AD360" s="1"/>
      <c r="AE360" s="1"/>
      <c r="AF360" s="1"/>
      <c r="AG360" s="1"/>
      <c r="AH360" s="173"/>
      <c r="AI360" s="13"/>
    </row>
    <row r="361" spans="1:35" ht="15.75" hidden="1" customHeight="1">
      <c r="A361" s="407">
        <f t="shared" ca="1" si="14"/>
        <v>0</v>
      </c>
      <c r="B361" s="496"/>
      <c r="C361" s="482">
        <v>2810</v>
      </c>
      <c r="D361" s="407" t="s">
        <v>236</v>
      </c>
      <c r="E361" s="407">
        <f ca="1">'eoy23'!J557</f>
        <v>0</v>
      </c>
      <c r="F361" s="490"/>
      <c r="G361" s="492"/>
      <c r="H361" s="492"/>
      <c r="I361" s="492"/>
      <c r="J361" s="407"/>
      <c r="K361" s="407"/>
      <c r="L361" s="407"/>
      <c r="M361" s="407"/>
      <c r="N361" s="407"/>
      <c r="O361" s="407"/>
      <c r="P361" s="407"/>
      <c r="Q361" s="407"/>
      <c r="R361" s="407"/>
      <c r="S361" s="407"/>
      <c r="T361" s="407"/>
      <c r="U361" s="407"/>
      <c r="V361" s="407"/>
      <c r="W361" s="1"/>
      <c r="X361" s="1"/>
      <c r="Y361" s="1"/>
      <c r="Z361" s="1"/>
      <c r="AA361" s="1"/>
      <c r="AB361" s="1"/>
      <c r="AC361" s="1"/>
      <c r="AD361" s="1"/>
      <c r="AE361" s="1"/>
      <c r="AF361" s="1"/>
      <c r="AG361" s="1"/>
      <c r="AH361" s="173"/>
      <c r="AI361" s="13"/>
    </row>
    <row r="362" spans="1:35" ht="15.75" hidden="1" customHeight="1">
      <c r="A362" s="407">
        <f t="shared" ca="1" si="14"/>
        <v>0</v>
      </c>
      <c r="B362" s="496"/>
      <c r="C362" s="482">
        <v>2811</v>
      </c>
      <c r="D362" s="407" t="s">
        <v>237</v>
      </c>
      <c r="E362" s="407">
        <f ca="1">'eoy23'!J558</f>
        <v>0</v>
      </c>
      <c r="F362" s="490"/>
      <c r="G362" s="492"/>
      <c r="H362" s="492"/>
      <c r="I362" s="492"/>
      <c r="J362" s="407"/>
      <c r="K362" s="407"/>
      <c r="L362" s="407"/>
      <c r="M362" s="407"/>
      <c r="N362" s="407"/>
      <c r="O362" s="407"/>
      <c r="P362" s="407"/>
      <c r="Q362" s="407"/>
      <c r="R362" s="407"/>
      <c r="S362" s="407"/>
      <c r="T362" s="407"/>
      <c r="U362" s="407"/>
      <c r="V362" s="407"/>
      <c r="W362" s="1"/>
      <c r="X362" s="1"/>
      <c r="Y362" s="1"/>
      <c r="Z362" s="1"/>
      <c r="AA362" s="1"/>
      <c r="AB362" s="1"/>
      <c r="AC362" s="1"/>
      <c r="AD362" s="1"/>
      <c r="AE362" s="1"/>
      <c r="AF362" s="1"/>
      <c r="AG362" s="1"/>
      <c r="AH362" s="173"/>
      <c r="AI362" s="13"/>
    </row>
    <row r="363" spans="1:35" ht="15.75" hidden="1" customHeight="1">
      <c r="A363" s="407">
        <f t="shared" ca="1" si="14"/>
        <v>0</v>
      </c>
      <c r="B363" s="496"/>
      <c r="C363" s="482">
        <v>2812</v>
      </c>
      <c r="D363" s="407" t="s">
        <v>100</v>
      </c>
      <c r="E363" s="407">
        <f ca="1">'eoy23'!J559</f>
        <v>0</v>
      </c>
      <c r="F363" s="490"/>
      <c r="G363" s="492"/>
      <c r="H363" s="492"/>
      <c r="I363" s="492"/>
      <c r="J363" s="407"/>
      <c r="K363" s="407"/>
      <c r="L363" s="407"/>
      <c r="M363" s="407"/>
      <c r="N363" s="407"/>
      <c r="O363" s="407"/>
      <c r="P363" s="407"/>
      <c r="Q363" s="407"/>
      <c r="R363" s="407"/>
      <c r="S363" s="407"/>
      <c r="T363" s="407"/>
      <c r="U363" s="407"/>
      <c r="V363" s="407"/>
      <c r="W363" s="1"/>
      <c r="X363" s="1"/>
      <c r="Y363" s="1"/>
      <c r="Z363" s="1"/>
      <c r="AA363" s="1"/>
      <c r="AB363" s="1"/>
      <c r="AC363" s="1"/>
      <c r="AD363" s="1"/>
      <c r="AE363" s="1"/>
      <c r="AF363" s="1"/>
      <c r="AG363" s="1"/>
      <c r="AH363" s="173"/>
      <c r="AI363" s="13"/>
    </row>
    <row r="364" spans="1:35" ht="15.75" hidden="1" customHeight="1">
      <c r="A364" s="407">
        <f t="shared" ca="1" si="14"/>
        <v>0</v>
      </c>
      <c r="B364" s="496"/>
      <c r="C364" s="482">
        <v>2814</v>
      </c>
      <c r="D364" s="407" t="s">
        <v>101</v>
      </c>
      <c r="E364" s="407">
        <f ca="1">'eoy23'!J560</f>
        <v>0</v>
      </c>
      <c r="F364" s="490"/>
      <c r="G364" s="492"/>
      <c r="H364" s="492"/>
      <c r="I364" s="492"/>
      <c r="J364" s="407"/>
      <c r="K364" s="407"/>
      <c r="L364" s="407"/>
      <c r="M364" s="407"/>
      <c r="N364" s="407"/>
      <c r="O364" s="407"/>
      <c r="P364" s="407"/>
      <c r="Q364" s="407"/>
      <c r="R364" s="407"/>
      <c r="S364" s="407"/>
      <c r="T364" s="407"/>
      <c r="U364" s="407"/>
      <c r="V364" s="407"/>
      <c r="W364" s="1"/>
      <c r="X364" s="1"/>
      <c r="Y364" s="1"/>
      <c r="Z364" s="1"/>
      <c r="AA364" s="1"/>
      <c r="AB364" s="1"/>
      <c r="AC364" s="1"/>
      <c r="AD364" s="1"/>
      <c r="AE364" s="1"/>
      <c r="AF364" s="1"/>
      <c r="AG364" s="1"/>
      <c r="AH364" s="173"/>
      <c r="AI364" s="13"/>
    </row>
    <row r="365" spans="1:35" ht="15.75" hidden="1" customHeight="1">
      <c r="A365" s="407">
        <f t="shared" ca="1" si="14"/>
        <v>0</v>
      </c>
      <c r="B365" s="496"/>
      <c r="C365" s="482">
        <v>2815</v>
      </c>
      <c r="D365" s="407" t="s">
        <v>897</v>
      </c>
      <c r="E365" s="407">
        <f ca="1">'eoy23'!J561</f>
        <v>0</v>
      </c>
      <c r="F365" s="490"/>
      <c r="G365" s="492"/>
      <c r="H365" s="492"/>
      <c r="I365" s="492"/>
      <c r="J365" s="407"/>
      <c r="K365" s="407"/>
      <c r="L365" s="407"/>
      <c r="M365" s="407"/>
      <c r="N365" s="407"/>
      <c r="O365" s="407"/>
      <c r="P365" s="407"/>
      <c r="Q365" s="407"/>
      <c r="R365" s="407"/>
      <c r="S365" s="407"/>
      <c r="T365" s="407"/>
      <c r="U365" s="407"/>
      <c r="V365" s="407"/>
      <c r="W365" s="1"/>
      <c r="X365" s="1"/>
      <c r="Y365" s="1"/>
      <c r="Z365" s="1"/>
      <c r="AA365" s="1"/>
      <c r="AB365" s="1"/>
      <c r="AC365" s="1"/>
      <c r="AD365" s="1"/>
      <c r="AE365" s="1"/>
      <c r="AF365" s="1"/>
      <c r="AG365" s="1"/>
      <c r="AH365" s="173"/>
      <c r="AI365" s="13"/>
    </row>
    <row r="366" spans="1:35" ht="15.75" hidden="1" customHeight="1">
      <c r="A366" s="407">
        <f t="shared" ca="1" si="14"/>
        <v>0</v>
      </c>
      <c r="B366" s="496"/>
      <c r="C366" s="482">
        <v>2816</v>
      </c>
      <c r="D366" s="407" t="s">
        <v>103</v>
      </c>
      <c r="E366" s="407">
        <f ca="1">'eoy23'!J562</f>
        <v>0</v>
      </c>
      <c r="F366" s="490"/>
      <c r="G366" s="492"/>
      <c r="H366" s="492"/>
      <c r="I366" s="492"/>
      <c r="J366" s="407"/>
      <c r="K366" s="407"/>
      <c r="L366" s="407"/>
      <c r="M366" s="407"/>
      <c r="N366" s="407"/>
      <c r="O366" s="407"/>
      <c r="P366" s="407"/>
      <c r="Q366" s="407"/>
      <c r="R366" s="407"/>
      <c r="S366" s="407"/>
      <c r="T366" s="407"/>
      <c r="U366" s="407"/>
      <c r="V366" s="407"/>
      <c r="W366" s="1"/>
      <c r="X366" s="1"/>
      <c r="Y366" s="1"/>
      <c r="Z366" s="1"/>
      <c r="AA366" s="1"/>
      <c r="AB366" s="1"/>
      <c r="AC366" s="1"/>
      <c r="AD366" s="1"/>
      <c r="AE366" s="1"/>
      <c r="AF366" s="1"/>
      <c r="AG366" s="1"/>
      <c r="AH366" s="173"/>
      <c r="AI366" s="13"/>
    </row>
    <row r="367" spans="1:35" ht="15.75" hidden="1" customHeight="1">
      <c r="A367" s="407">
        <f t="shared" ca="1" si="14"/>
        <v>0</v>
      </c>
      <c r="B367" s="496"/>
      <c r="C367" s="482">
        <v>2817</v>
      </c>
      <c r="D367" s="407" t="s">
        <v>239</v>
      </c>
      <c r="E367" s="407">
        <f ca="1">'eoy23'!J563</f>
        <v>0</v>
      </c>
      <c r="F367" s="490"/>
      <c r="G367" s="492"/>
      <c r="H367" s="492"/>
      <c r="I367" s="492"/>
      <c r="J367" s="407"/>
      <c r="K367" s="407"/>
      <c r="L367" s="407"/>
      <c r="M367" s="407"/>
      <c r="N367" s="407"/>
      <c r="O367" s="407"/>
      <c r="P367" s="407"/>
      <c r="Q367" s="407"/>
      <c r="R367" s="407"/>
      <c r="S367" s="407"/>
      <c r="T367" s="407"/>
      <c r="U367" s="407"/>
      <c r="V367" s="407"/>
      <c r="W367" s="1"/>
      <c r="X367" s="1"/>
      <c r="Y367" s="1"/>
      <c r="Z367" s="1"/>
      <c r="AA367" s="1"/>
      <c r="AB367" s="1"/>
      <c r="AC367" s="1"/>
      <c r="AD367" s="1"/>
      <c r="AE367" s="1"/>
      <c r="AF367" s="1"/>
      <c r="AG367" s="1"/>
      <c r="AH367" s="173"/>
      <c r="AI367" s="13"/>
    </row>
    <row r="368" spans="1:35" ht="15.75" hidden="1" customHeight="1">
      <c r="A368" s="407">
        <f t="shared" ca="1" si="14"/>
        <v>0</v>
      </c>
      <c r="B368" s="496"/>
      <c r="C368" s="482">
        <v>2818</v>
      </c>
      <c r="D368" s="407" t="s">
        <v>106</v>
      </c>
      <c r="E368" s="407">
        <f ca="1">'eoy23'!J564</f>
        <v>0</v>
      </c>
      <c r="F368" s="490"/>
      <c r="G368" s="492"/>
      <c r="H368" s="492"/>
      <c r="I368" s="492"/>
      <c r="J368" s="407"/>
      <c r="K368" s="407"/>
      <c r="L368" s="407"/>
      <c r="M368" s="407"/>
      <c r="N368" s="407"/>
      <c r="O368" s="407"/>
      <c r="P368" s="407"/>
      <c r="Q368" s="407"/>
      <c r="R368" s="407"/>
      <c r="S368" s="407"/>
      <c r="T368" s="407"/>
      <c r="U368" s="407"/>
      <c r="V368" s="407"/>
      <c r="W368" s="1"/>
      <c r="X368" s="1"/>
      <c r="Y368" s="1"/>
      <c r="Z368" s="1"/>
      <c r="AA368" s="1"/>
      <c r="AB368" s="1"/>
      <c r="AC368" s="1"/>
      <c r="AD368" s="1"/>
      <c r="AE368" s="1"/>
      <c r="AF368" s="1"/>
      <c r="AG368" s="1"/>
      <c r="AH368" s="173"/>
      <c r="AI368" s="13"/>
    </row>
    <row r="369" spans="1:35" ht="15.75" hidden="1" customHeight="1">
      <c r="A369" s="407">
        <f t="shared" ca="1" si="14"/>
        <v>0</v>
      </c>
      <c r="B369" s="496"/>
      <c r="C369" s="482">
        <v>2819</v>
      </c>
      <c r="D369" s="407" t="s">
        <v>107</v>
      </c>
      <c r="E369" s="407">
        <f ca="1">'eoy23'!J565</f>
        <v>0</v>
      </c>
      <c r="F369" s="490"/>
      <c r="G369" s="492"/>
      <c r="H369" s="492"/>
      <c r="I369" s="492"/>
      <c r="J369" s="407"/>
      <c r="K369" s="407"/>
      <c r="L369" s="407"/>
      <c r="M369" s="407"/>
      <c r="N369" s="407"/>
      <c r="O369" s="407"/>
      <c r="P369" s="407"/>
      <c r="Q369" s="407"/>
      <c r="R369" s="407"/>
      <c r="S369" s="407"/>
      <c r="T369" s="407"/>
      <c r="U369" s="407"/>
      <c r="V369" s="407"/>
      <c r="W369" s="1"/>
      <c r="X369" s="1"/>
      <c r="Y369" s="1"/>
      <c r="Z369" s="1"/>
      <c r="AA369" s="1"/>
      <c r="AB369" s="1"/>
      <c r="AC369" s="1"/>
      <c r="AD369" s="1"/>
      <c r="AE369" s="1"/>
      <c r="AF369" s="1"/>
      <c r="AG369" s="1"/>
      <c r="AH369" s="173"/>
      <c r="AI369" s="13"/>
    </row>
    <row r="370" spans="1:35" ht="15.75" hidden="1" customHeight="1">
      <c r="A370" s="407">
        <f t="shared" ca="1" si="14"/>
        <v>0</v>
      </c>
      <c r="B370" s="496"/>
      <c r="C370" s="482">
        <v>2820</v>
      </c>
      <c r="D370" s="407" t="s">
        <v>240</v>
      </c>
      <c r="E370" s="407">
        <f ca="1">'eoy23'!J566</f>
        <v>0</v>
      </c>
      <c r="F370" s="490"/>
      <c r="G370" s="492"/>
      <c r="H370" s="492"/>
      <c r="I370" s="492"/>
      <c r="J370" s="407"/>
      <c r="K370" s="407"/>
      <c r="L370" s="407"/>
      <c r="M370" s="407"/>
      <c r="N370" s="407"/>
      <c r="O370" s="407"/>
      <c r="P370" s="407"/>
      <c r="Q370" s="407"/>
      <c r="R370" s="407"/>
      <c r="S370" s="407"/>
      <c r="T370" s="407"/>
      <c r="U370" s="407"/>
      <c r="V370" s="407"/>
      <c r="W370" s="1"/>
      <c r="X370" s="1"/>
      <c r="Y370" s="1"/>
      <c r="Z370" s="1"/>
      <c r="AA370" s="1"/>
      <c r="AB370" s="1"/>
      <c r="AC370" s="1"/>
      <c r="AD370" s="1"/>
      <c r="AE370" s="1"/>
      <c r="AF370" s="1"/>
      <c r="AG370" s="1"/>
      <c r="AH370" s="173"/>
      <c r="AI370" s="13"/>
    </row>
    <row r="371" spans="1:35" ht="15.75" hidden="1" customHeight="1">
      <c r="A371" s="407">
        <f t="shared" ca="1" si="14"/>
        <v>0</v>
      </c>
      <c r="B371" s="496"/>
      <c r="C371" s="482">
        <v>2821</v>
      </c>
      <c r="D371" s="407" t="s">
        <v>109</v>
      </c>
      <c r="E371" s="407">
        <f ca="1">'eoy23'!J567</f>
        <v>0</v>
      </c>
      <c r="F371" s="490"/>
      <c r="G371" s="492"/>
      <c r="H371" s="492"/>
      <c r="I371" s="492"/>
      <c r="J371" s="407"/>
      <c r="K371" s="407"/>
      <c r="L371" s="407"/>
      <c r="M371" s="407"/>
      <c r="N371" s="407"/>
      <c r="O371" s="407"/>
      <c r="P371" s="407"/>
      <c r="Q371" s="407"/>
      <c r="R371" s="407"/>
      <c r="S371" s="407"/>
      <c r="T371" s="407"/>
      <c r="U371" s="407"/>
      <c r="V371" s="407"/>
      <c r="W371" s="1"/>
      <c r="X371" s="1"/>
      <c r="Y371" s="1"/>
      <c r="Z371" s="1"/>
      <c r="AA371" s="1"/>
      <c r="AB371" s="1"/>
      <c r="AC371" s="1"/>
      <c r="AD371" s="1"/>
      <c r="AE371" s="1"/>
      <c r="AF371" s="1"/>
      <c r="AG371" s="1"/>
      <c r="AH371" s="173"/>
      <c r="AI371" s="13"/>
    </row>
    <row r="372" spans="1:35" ht="15.75" hidden="1" customHeight="1">
      <c r="A372" s="407">
        <f t="shared" ca="1" si="14"/>
        <v>0</v>
      </c>
      <c r="B372" s="496"/>
      <c r="C372" s="482">
        <v>2822</v>
      </c>
      <c r="D372" s="407" t="s">
        <v>882</v>
      </c>
      <c r="E372" s="407">
        <f ca="1">'eoy23'!J568</f>
        <v>0</v>
      </c>
      <c r="F372" s="490"/>
      <c r="G372" s="492"/>
      <c r="H372" s="492"/>
      <c r="I372" s="492"/>
      <c r="J372" s="407"/>
      <c r="K372" s="407"/>
      <c r="L372" s="407"/>
      <c r="M372" s="407"/>
      <c r="N372" s="407"/>
      <c r="O372" s="407"/>
      <c r="P372" s="407"/>
      <c r="Q372" s="407"/>
      <c r="R372" s="407"/>
      <c r="S372" s="407"/>
      <c r="T372" s="407"/>
      <c r="U372" s="407"/>
      <c r="V372" s="407"/>
      <c r="W372" s="1"/>
      <c r="X372" s="1"/>
      <c r="Y372" s="1"/>
      <c r="Z372" s="1"/>
      <c r="AA372" s="1"/>
      <c r="AB372" s="1"/>
      <c r="AC372" s="1"/>
      <c r="AD372" s="1"/>
      <c r="AE372" s="1"/>
      <c r="AF372" s="1"/>
      <c r="AG372" s="1"/>
      <c r="AH372" s="173"/>
      <c r="AI372" s="13"/>
    </row>
    <row r="373" spans="1:35" ht="15.75" hidden="1" customHeight="1">
      <c r="A373" s="407">
        <f t="shared" ca="1" si="14"/>
        <v>0</v>
      </c>
      <c r="B373" s="496"/>
      <c r="C373" s="482">
        <v>2823</v>
      </c>
      <c r="D373" s="407" t="s">
        <v>111</v>
      </c>
      <c r="E373" s="407">
        <f ca="1">'eoy23'!J569</f>
        <v>0</v>
      </c>
      <c r="F373" s="490"/>
      <c r="G373" s="492"/>
      <c r="H373" s="492"/>
      <c r="I373" s="492"/>
      <c r="J373" s="407"/>
      <c r="K373" s="407"/>
      <c r="L373" s="407"/>
      <c r="M373" s="407"/>
      <c r="N373" s="407"/>
      <c r="O373" s="407"/>
      <c r="P373" s="407"/>
      <c r="Q373" s="407"/>
      <c r="R373" s="407"/>
      <c r="S373" s="407"/>
      <c r="T373" s="407"/>
      <c r="U373" s="407"/>
      <c r="V373" s="407"/>
      <c r="W373" s="1"/>
      <c r="X373" s="1"/>
      <c r="Y373" s="1"/>
      <c r="Z373" s="1"/>
      <c r="AA373" s="1"/>
      <c r="AB373" s="1"/>
      <c r="AC373" s="1"/>
      <c r="AD373" s="1"/>
      <c r="AE373" s="1"/>
      <c r="AF373" s="1"/>
      <c r="AG373" s="1"/>
      <c r="AH373" s="173"/>
      <c r="AI373" s="13"/>
    </row>
    <row r="374" spans="1:35" ht="15.75" hidden="1" customHeight="1">
      <c r="A374" s="407">
        <f t="shared" ca="1" si="14"/>
        <v>0</v>
      </c>
      <c r="B374" s="496"/>
      <c r="C374" s="482">
        <v>2824</v>
      </c>
      <c r="D374" s="407" t="s">
        <v>112</v>
      </c>
      <c r="E374" s="407">
        <f ca="1">'eoy23'!J570</f>
        <v>0</v>
      </c>
      <c r="F374" s="490"/>
      <c r="G374" s="492"/>
      <c r="H374" s="492"/>
      <c r="I374" s="492"/>
      <c r="J374" s="407"/>
      <c r="K374" s="407"/>
      <c r="L374" s="407"/>
      <c r="M374" s="407"/>
      <c r="N374" s="407"/>
      <c r="O374" s="407"/>
      <c r="P374" s="407"/>
      <c r="Q374" s="407"/>
      <c r="R374" s="407"/>
      <c r="S374" s="407"/>
      <c r="T374" s="407"/>
      <c r="U374" s="407"/>
      <c r="V374" s="407"/>
      <c r="W374" s="1"/>
      <c r="X374" s="1"/>
      <c r="Y374" s="1"/>
      <c r="Z374" s="1"/>
      <c r="AA374" s="1"/>
      <c r="AB374" s="1"/>
      <c r="AC374" s="1"/>
      <c r="AD374" s="1"/>
      <c r="AE374" s="1"/>
      <c r="AF374" s="1"/>
      <c r="AG374" s="1"/>
      <c r="AH374" s="173"/>
      <c r="AI374" s="13"/>
    </row>
    <row r="375" spans="1:35" ht="15.75" hidden="1" customHeight="1">
      <c r="A375" s="407">
        <f t="shared" ca="1" si="14"/>
        <v>0</v>
      </c>
      <c r="B375" s="496"/>
      <c r="C375" s="482">
        <v>2825</v>
      </c>
      <c r="D375" s="407" t="s">
        <v>113</v>
      </c>
      <c r="E375" s="407">
        <f ca="1">'eoy23'!J571</f>
        <v>0</v>
      </c>
      <c r="F375" s="490"/>
      <c r="G375" s="492"/>
      <c r="H375" s="492"/>
      <c r="I375" s="492"/>
      <c r="J375" s="407"/>
      <c r="K375" s="407"/>
      <c r="L375" s="407"/>
      <c r="M375" s="407"/>
      <c r="N375" s="407"/>
      <c r="O375" s="407"/>
      <c r="P375" s="407"/>
      <c r="Q375" s="407"/>
      <c r="R375" s="407"/>
      <c r="S375" s="407"/>
      <c r="T375" s="407"/>
      <c r="U375" s="407"/>
      <c r="V375" s="407"/>
      <c r="W375" s="1"/>
      <c r="X375" s="1"/>
      <c r="Y375" s="1"/>
      <c r="Z375" s="1"/>
      <c r="AA375" s="1"/>
      <c r="AB375" s="1"/>
      <c r="AC375" s="1"/>
      <c r="AD375" s="1"/>
      <c r="AE375" s="1"/>
      <c r="AF375" s="1"/>
      <c r="AG375" s="1"/>
      <c r="AH375" s="173"/>
      <c r="AI375" s="13"/>
    </row>
    <row r="376" spans="1:35" ht="15.75" hidden="1" customHeight="1">
      <c r="A376" s="407">
        <f t="shared" ca="1" si="14"/>
        <v>0</v>
      </c>
      <c r="B376" s="496"/>
      <c r="C376" s="482">
        <v>2826</v>
      </c>
      <c r="D376" s="407" t="s">
        <v>241</v>
      </c>
      <c r="E376" s="407">
        <f ca="1">'eoy23'!J572</f>
        <v>0</v>
      </c>
      <c r="F376" s="490"/>
      <c r="G376" s="492"/>
      <c r="H376" s="492"/>
      <c r="I376" s="492"/>
      <c r="J376" s="407"/>
      <c r="K376" s="407"/>
      <c r="L376" s="407"/>
      <c r="M376" s="407"/>
      <c r="N376" s="407"/>
      <c r="O376" s="407"/>
      <c r="P376" s="407"/>
      <c r="Q376" s="407"/>
      <c r="R376" s="407"/>
      <c r="S376" s="407"/>
      <c r="T376" s="407"/>
      <c r="U376" s="407"/>
      <c r="V376" s="407"/>
      <c r="W376" s="1"/>
      <c r="X376" s="1"/>
      <c r="Y376" s="1"/>
      <c r="Z376" s="1"/>
      <c r="AA376" s="1"/>
      <c r="AB376" s="1"/>
      <c r="AC376" s="1"/>
      <c r="AD376" s="1"/>
      <c r="AE376" s="1"/>
      <c r="AF376" s="1"/>
      <c r="AG376" s="1"/>
      <c r="AH376" s="173"/>
      <c r="AI376" s="13"/>
    </row>
    <row r="377" spans="1:35" ht="15.75" hidden="1" customHeight="1">
      <c r="A377" s="407">
        <f t="shared" ca="1" si="14"/>
        <v>0</v>
      </c>
      <c r="B377" s="496"/>
      <c r="C377" s="482">
        <v>2827</v>
      </c>
      <c r="D377" s="407" t="s">
        <v>115</v>
      </c>
      <c r="E377" s="407">
        <f ca="1">'eoy23'!J573</f>
        <v>0</v>
      </c>
      <c r="F377" s="490"/>
      <c r="G377" s="492"/>
      <c r="H377" s="492"/>
      <c r="I377" s="492"/>
      <c r="J377" s="407"/>
      <c r="K377" s="407"/>
      <c r="L377" s="407"/>
      <c r="M377" s="407"/>
      <c r="N377" s="407"/>
      <c r="O377" s="407"/>
      <c r="P377" s="407"/>
      <c r="Q377" s="407"/>
      <c r="R377" s="407"/>
      <c r="S377" s="407"/>
      <c r="T377" s="407"/>
      <c r="U377" s="407"/>
      <c r="V377" s="407"/>
      <c r="W377" s="1"/>
      <c r="X377" s="1"/>
      <c r="Y377" s="1"/>
      <c r="Z377" s="1"/>
      <c r="AA377" s="1"/>
      <c r="AB377" s="1"/>
      <c r="AC377" s="1"/>
      <c r="AD377" s="1"/>
      <c r="AE377" s="1"/>
      <c r="AF377" s="1"/>
      <c r="AG377" s="1"/>
      <c r="AH377" s="173"/>
      <c r="AI377" s="13"/>
    </row>
    <row r="378" spans="1:35" ht="15.75" hidden="1" customHeight="1">
      <c r="A378" s="407">
        <f t="shared" ca="1" si="14"/>
        <v>0</v>
      </c>
      <c r="B378" s="496"/>
      <c r="C378" s="482">
        <v>2828</v>
      </c>
      <c r="D378" s="407" t="s">
        <v>116</v>
      </c>
      <c r="E378" s="407">
        <f ca="1">'eoy23'!J574</f>
        <v>12496</v>
      </c>
      <c r="F378" s="490"/>
      <c r="G378" s="492"/>
      <c r="H378" s="492"/>
      <c r="I378" s="492"/>
      <c r="J378" s="407"/>
      <c r="K378" s="407"/>
      <c r="L378" s="407"/>
      <c r="M378" s="407"/>
      <c r="N378" s="407"/>
      <c r="O378" s="407"/>
      <c r="P378" s="407"/>
      <c r="Q378" s="407"/>
      <c r="R378" s="407"/>
      <c r="S378" s="407"/>
      <c r="T378" s="407"/>
      <c r="U378" s="407"/>
      <c r="V378" s="407"/>
      <c r="W378" s="1"/>
      <c r="X378" s="1"/>
      <c r="Y378" s="1"/>
      <c r="Z378" s="1"/>
      <c r="AA378" s="1"/>
      <c r="AB378" s="1"/>
      <c r="AC378" s="1"/>
      <c r="AD378" s="1"/>
      <c r="AE378" s="1"/>
      <c r="AF378" s="1"/>
      <c r="AG378" s="1"/>
      <c r="AH378" s="173"/>
      <c r="AI378" s="13"/>
    </row>
    <row r="379" spans="1:35" ht="15.75" hidden="1" customHeight="1">
      <c r="A379" s="407">
        <f t="shared" ca="1" si="14"/>
        <v>0</v>
      </c>
      <c r="B379" s="496"/>
      <c r="C379" s="482">
        <v>2829</v>
      </c>
      <c r="D379" s="407" t="s">
        <v>117</v>
      </c>
      <c r="E379" s="407">
        <f ca="1">'eoy23'!J575</f>
        <v>0</v>
      </c>
      <c r="F379" s="490"/>
      <c r="G379" s="492"/>
      <c r="H379" s="492"/>
      <c r="I379" s="492"/>
      <c r="J379" s="407"/>
      <c r="K379" s="407"/>
      <c r="L379" s="407"/>
      <c r="M379" s="407"/>
      <c r="N379" s="407"/>
      <c r="O379" s="407"/>
      <c r="P379" s="407"/>
      <c r="Q379" s="407"/>
      <c r="R379" s="407"/>
      <c r="S379" s="407"/>
      <c r="T379" s="407"/>
      <c r="U379" s="407"/>
      <c r="V379" s="407"/>
      <c r="W379" s="1"/>
      <c r="X379" s="1"/>
      <c r="Y379" s="1"/>
      <c r="Z379" s="1"/>
      <c r="AA379" s="1"/>
      <c r="AB379" s="1"/>
      <c r="AC379" s="1"/>
      <c r="AD379" s="1"/>
      <c r="AE379" s="1"/>
      <c r="AF379" s="1"/>
      <c r="AG379" s="1"/>
      <c r="AH379" s="173"/>
      <c r="AI379" s="13"/>
    </row>
    <row r="380" spans="1:35" ht="15.75" hidden="1" customHeight="1">
      <c r="A380" s="407">
        <f t="shared" ca="1" si="14"/>
        <v>0</v>
      </c>
      <c r="B380" s="496"/>
      <c r="C380" s="482">
        <v>2830</v>
      </c>
      <c r="D380" s="407" t="s">
        <v>118</v>
      </c>
      <c r="E380" s="407">
        <f ca="1">'eoy23'!J576</f>
        <v>2764</v>
      </c>
      <c r="F380" s="490"/>
      <c r="G380" s="492"/>
      <c r="H380" s="492"/>
      <c r="I380" s="492"/>
      <c r="J380" s="407"/>
      <c r="K380" s="407"/>
      <c r="L380" s="407"/>
      <c r="M380" s="407"/>
      <c r="N380" s="407"/>
      <c r="O380" s="407"/>
      <c r="P380" s="407"/>
      <c r="Q380" s="407"/>
      <c r="R380" s="407"/>
      <c r="S380" s="407"/>
      <c r="T380" s="407"/>
      <c r="U380" s="407"/>
      <c r="V380" s="407"/>
      <c r="W380" s="1"/>
      <c r="X380" s="1"/>
      <c r="Y380" s="1"/>
      <c r="Z380" s="1"/>
      <c r="AA380" s="1"/>
      <c r="AB380" s="1"/>
      <c r="AC380" s="1"/>
      <c r="AD380" s="1"/>
      <c r="AE380" s="1"/>
      <c r="AF380" s="1"/>
      <c r="AG380" s="1"/>
      <c r="AH380" s="173"/>
      <c r="AI380" s="13"/>
    </row>
    <row r="381" spans="1:35" ht="15.75" hidden="1" customHeight="1">
      <c r="A381" s="407">
        <f t="shared" ca="1" si="14"/>
        <v>0</v>
      </c>
      <c r="B381" s="496"/>
      <c r="C381" s="482">
        <v>2831</v>
      </c>
      <c r="D381" s="407" t="s">
        <v>119</v>
      </c>
      <c r="E381" s="407">
        <f ca="1">'eoy23'!J577</f>
        <v>0</v>
      </c>
      <c r="F381" s="490"/>
      <c r="G381" s="492"/>
      <c r="H381" s="492"/>
      <c r="I381" s="492"/>
      <c r="J381" s="407"/>
      <c r="K381" s="407"/>
      <c r="L381" s="407"/>
      <c r="M381" s="407"/>
      <c r="N381" s="407"/>
      <c r="O381" s="407"/>
      <c r="P381" s="407"/>
      <c r="Q381" s="407"/>
      <c r="R381" s="407"/>
      <c r="S381" s="407"/>
      <c r="T381" s="407"/>
      <c r="U381" s="407"/>
      <c r="V381" s="407"/>
      <c r="W381" s="1"/>
      <c r="X381" s="1"/>
      <c r="Y381" s="1"/>
      <c r="Z381" s="1"/>
      <c r="AA381" s="1"/>
      <c r="AB381" s="1"/>
      <c r="AC381" s="1"/>
      <c r="AD381" s="1"/>
      <c r="AE381" s="1"/>
      <c r="AF381" s="1"/>
      <c r="AG381" s="1"/>
      <c r="AH381" s="173"/>
      <c r="AI381" s="13"/>
    </row>
    <row r="382" spans="1:35" ht="15.75" hidden="1" customHeight="1">
      <c r="A382" s="407">
        <f t="shared" ca="1" si="14"/>
        <v>0</v>
      </c>
      <c r="B382" s="496"/>
      <c r="C382" s="482">
        <v>2832</v>
      </c>
      <c r="D382" s="407" t="s">
        <v>120</v>
      </c>
      <c r="E382" s="407">
        <f ca="1">'eoy23'!J578</f>
        <v>0</v>
      </c>
      <c r="F382" s="490"/>
      <c r="G382" s="492"/>
      <c r="H382" s="492"/>
      <c r="I382" s="492"/>
      <c r="J382" s="407"/>
      <c r="K382" s="407"/>
      <c r="L382" s="407"/>
      <c r="M382" s="407"/>
      <c r="N382" s="407"/>
      <c r="O382" s="407"/>
      <c r="P382" s="407"/>
      <c r="Q382" s="407"/>
      <c r="R382" s="407"/>
      <c r="S382" s="407"/>
      <c r="T382" s="407"/>
      <c r="U382" s="407"/>
      <c r="V382" s="407"/>
      <c r="W382" s="1"/>
      <c r="X382" s="1"/>
      <c r="Y382" s="1"/>
      <c r="Z382" s="1"/>
      <c r="AA382" s="1"/>
      <c r="AB382" s="1"/>
      <c r="AC382" s="1"/>
      <c r="AD382" s="1"/>
      <c r="AE382" s="1"/>
      <c r="AF382" s="1"/>
      <c r="AG382" s="1"/>
      <c r="AH382" s="173"/>
      <c r="AI382" s="13"/>
    </row>
    <row r="383" spans="1:35" ht="15.75" hidden="1" customHeight="1">
      <c r="A383" s="407">
        <f t="shared" ca="1" si="14"/>
        <v>0</v>
      </c>
      <c r="B383" s="496"/>
      <c r="C383" s="482">
        <v>2833</v>
      </c>
      <c r="D383" s="407" t="s">
        <v>121</v>
      </c>
      <c r="E383" s="407">
        <f ca="1">'eoy23'!J579</f>
        <v>0</v>
      </c>
      <c r="F383" s="490"/>
      <c r="G383" s="492"/>
      <c r="H383" s="492"/>
      <c r="I383" s="492"/>
      <c r="J383" s="407"/>
      <c r="K383" s="407"/>
      <c r="L383" s="407"/>
      <c r="M383" s="407"/>
      <c r="N383" s="407"/>
      <c r="O383" s="407"/>
      <c r="P383" s="407"/>
      <c r="Q383" s="407"/>
      <c r="R383" s="407"/>
      <c r="S383" s="407"/>
      <c r="T383" s="407"/>
      <c r="U383" s="407"/>
      <c r="V383" s="407"/>
      <c r="W383" s="1"/>
      <c r="X383" s="1"/>
      <c r="Y383" s="1"/>
      <c r="Z383" s="1"/>
      <c r="AA383" s="1"/>
      <c r="AB383" s="1"/>
      <c r="AC383" s="1"/>
      <c r="AD383" s="1"/>
      <c r="AE383" s="1"/>
      <c r="AF383" s="1"/>
      <c r="AG383" s="1"/>
      <c r="AH383" s="173"/>
      <c r="AI383" s="13"/>
    </row>
    <row r="384" spans="1:35" ht="15.75" hidden="1" customHeight="1">
      <c r="A384" s="407">
        <f t="shared" ca="1" si="14"/>
        <v>0</v>
      </c>
      <c r="B384" s="496"/>
      <c r="C384" s="482">
        <v>2834</v>
      </c>
      <c r="D384" s="407" t="s">
        <v>122</v>
      </c>
      <c r="E384" s="407">
        <f ca="1">'eoy23'!J580</f>
        <v>0</v>
      </c>
      <c r="F384" s="490"/>
      <c r="G384" s="492"/>
      <c r="H384" s="492"/>
      <c r="I384" s="492"/>
      <c r="J384" s="407"/>
      <c r="K384" s="407"/>
      <c r="L384" s="407"/>
      <c r="M384" s="407"/>
      <c r="N384" s="407"/>
      <c r="O384" s="407"/>
      <c r="P384" s="407"/>
      <c r="Q384" s="407"/>
      <c r="R384" s="407"/>
      <c r="S384" s="407"/>
      <c r="T384" s="407"/>
      <c r="U384" s="407"/>
      <c r="V384" s="407"/>
      <c r="W384" s="1"/>
      <c r="X384" s="1"/>
      <c r="Y384" s="1"/>
      <c r="Z384" s="1"/>
      <c r="AA384" s="1"/>
      <c r="AB384" s="1"/>
      <c r="AC384" s="1"/>
      <c r="AD384" s="1"/>
      <c r="AE384" s="1"/>
      <c r="AF384" s="1"/>
      <c r="AG384" s="1"/>
      <c r="AH384" s="173"/>
      <c r="AI384" s="13"/>
    </row>
    <row r="385" spans="1:35" ht="15.75" hidden="1" customHeight="1">
      <c r="A385" s="407">
        <f t="shared" ca="1" si="14"/>
        <v>0</v>
      </c>
      <c r="B385" s="496"/>
      <c r="C385" s="482">
        <v>2835</v>
      </c>
      <c r="D385" s="407" t="s">
        <v>123</v>
      </c>
      <c r="E385" s="407">
        <f ca="1">'eoy23'!J581</f>
        <v>0</v>
      </c>
      <c r="F385" s="490"/>
      <c r="G385" s="492"/>
      <c r="H385" s="492"/>
      <c r="I385" s="492"/>
      <c r="J385" s="407"/>
      <c r="K385" s="407"/>
      <c r="L385" s="407"/>
      <c r="M385" s="407"/>
      <c r="N385" s="407"/>
      <c r="O385" s="407"/>
      <c r="P385" s="407"/>
      <c r="Q385" s="407"/>
      <c r="R385" s="407"/>
      <c r="S385" s="407"/>
      <c r="T385" s="407"/>
      <c r="U385" s="407"/>
      <c r="V385" s="407"/>
      <c r="W385" s="1"/>
      <c r="X385" s="1"/>
      <c r="Y385" s="1"/>
      <c r="Z385" s="1"/>
      <c r="AA385" s="1"/>
      <c r="AB385" s="1"/>
      <c r="AC385" s="1"/>
      <c r="AD385" s="1"/>
      <c r="AE385" s="1"/>
      <c r="AF385" s="1"/>
      <c r="AG385" s="1"/>
      <c r="AH385" s="173"/>
      <c r="AI385" s="13"/>
    </row>
    <row r="386" spans="1:35" ht="15.75" hidden="1" customHeight="1">
      <c r="A386" s="407">
        <f t="shared" ca="1" si="14"/>
        <v>0</v>
      </c>
      <c r="B386" s="496"/>
      <c r="C386" s="482">
        <v>2836</v>
      </c>
      <c r="D386" s="407" t="s">
        <v>242</v>
      </c>
      <c r="E386" s="407">
        <f ca="1">'eoy23'!J582</f>
        <v>0</v>
      </c>
      <c r="F386" s="490"/>
      <c r="G386" s="492"/>
      <c r="H386" s="492"/>
      <c r="I386" s="492"/>
      <c r="J386" s="407"/>
      <c r="K386" s="407"/>
      <c r="L386" s="407"/>
      <c r="M386" s="407"/>
      <c r="N386" s="407"/>
      <c r="O386" s="407"/>
      <c r="P386" s="407"/>
      <c r="Q386" s="407"/>
      <c r="R386" s="407"/>
      <c r="S386" s="407"/>
      <c r="T386" s="407"/>
      <c r="U386" s="407"/>
      <c r="V386" s="407"/>
      <c r="W386" s="1"/>
      <c r="X386" s="1"/>
      <c r="Y386" s="1"/>
      <c r="Z386" s="1"/>
      <c r="AA386" s="1"/>
      <c r="AB386" s="1"/>
      <c r="AC386" s="1"/>
      <c r="AD386" s="1"/>
      <c r="AE386" s="1"/>
      <c r="AF386" s="1"/>
      <c r="AG386" s="1"/>
      <c r="AH386" s="173"/>
      <c r="AI386" s="13"/>
    </row>
    <row r="387" spans="1:35" ht="15.75" hidden="1" customHeight="1">
      <c r="A387" s="407">
        <f t="shared" ca="1" si="14"/>
        <v>0</v>
      </c>
      <c r="B387" s="496"/>
      <c r="C387" s="482">
        <v>2900</v>
      </c>
      <c r="D387" s="407" t="s">
        <v>125</v>
      </c>
      <c r="E387" s="407">
        <f ca="1">'eoy23'!J583</f>
        <v>0</v>
      </c>
      <c r="F387" s="490"/>
      <c r="G387" s="492"/>
      <c r="H387" s="492"/>
      <c r="I387" s="492"/>
      <c r="J387" s="407"/>
      <c r="K387" s="407"/>
      <c r="L387" s="407"/>
      <c r="M387" s="407"/>
      <c r="N387" s="407"/>
      <c r="O387" s="407"/>
      <c r="P387" s="407"/>
      <c r="Q387" s="407"/>
      <c r="R387" s="407"/>
      <c r="S387" s="407"/>
      <c r="T387" s="407"/>
      <c r="U387" s="407"/>
      <c r="V387" s="407"/>
      <c r="W387" s="1"/>
      <c r="X387" s="1"/>
      <c r="Y387" s="1"/>
      <c r="Z387" s="1"/>
      <c r="AA387" s="1"/>
      <c r="AB387" s="1"/>
      <c r="AC387" s="1"/>
      <c r="AD387" s="1"/>
      <c r="AE387" s="1"/>
      <c r="AF387" s="1"/>
      <c r="AG387" s="1"/>
      <c r="AH387" s="173"/>
      <c r="AI387" s="13"/>
    </row>
    <row r="388" spans="1:35" ht="15.75" hidden="1" customHeight="1">
      <c r="A388" s="407">
        <f t="shared" ca="1" si="14"/>
        <v>0</v>
      </c>
      <c r="B388" s="496"/>
      <c r="C388" s="482">
        <v>2901</v>
      </c>
      <c r="D388" s="407" t="s">
        <v>126</v>
      </c>
      <c r="E388" s="407">
        <f ca="1">'eoy23'!J584</f>
        <v>0</v>
      </c>
      <c r="F388" s="490"/>
      <c r="G388" s="492"/>
      <c r="H388" s="492"/>
      <c r="I388" s="492"/>
      <c r="J388" s="407"/>
      <c r="K388" s="407"/>
      <c r="L388" s="407"/>
      <c r="M388" s="407"/>
      <c r="N388" s="407"/>
      <c r="O388" s="407"/>
      <c r="P388" s="407"/>
      <c r="Q388" s="407"/>
      <c r="R388" s="407"/>
      <c r="S388" s="407"/>
      <c r="T388" s="407"/>
      <c r="U388" s="407"/>
      <c r="V388" s="407"/>
      <c r="W388" s="1"/>
      <c r="X388" s="1"/>
      <c r="Y388" s="1"/>
      <c r="Z388" s="1"/>
      <c r="AA388" s="1"/>
      <c r="AB388" s="1"/>
      <c r="AC388" s="1"/>
      <c r="AD388" s="1"/>
      <c r="AE388" s="1"/>
      <c r="AF388" s="1"/>
      <c r="AG388" s="1"/>
      <c r="AH388" s="173"/>
      <c r="AI388" s="13"/>
    </row>
    <row r="389" spans="1:35" ht="15.75" hidden="1" customHeight="1">
      <c r="A389" s="407">
        <f t="shared" ca="1" si="14"/>
        <v>0</v>
      </c>
      <c r="B389" s="496"/>
      <c r="C389" s="482">
        <v>2910</v>
      </c>
      <c r="D389" s="407" t="s">
        <v>127</v>
      </c>
      <c r="E389" s="407">
        <f>'eoy23'!J587</f>
        <v>0</v>
      </c>
      <c r="F389" s="490"/>
      <c r="G389" s="492"/>
      <c r="H389" s="492"/>
      <c r="I389" s="492"/>
      <c r="J389" s="407"/>
      <c r="K389" s="407"/>
      <c r="L389" s="407"/>
      <c r="M389" s="407"/>
      <c r="N389" s="407"/>
      <c r="O389" s="407"/>
      <c r="P389" s="407"/>
      <c r="Q389" s="407"/>
      <c r="R389" s="407"/>
      <c r="S389" s="407"/>
      <c r="T389" s="407"/>
      <c r="U389" s="407"/>
      <c r="V389" s="407"/>
      <c r="W389" s="1"/>
      <c r="X389" s="1"/>
      <c r="Y389" s="1"/>
      <c r="Z389" s="1"/>
      <c r="AA389" s="1"/>
      <c r="AB389" s="1"/>
      <c r="AC389" s="1"/>
      <c r="AD389" s="1"/>
      <c r="AE389" s="1"/>
      <c r="AF389" s="1"/>
      <c r="AG389" s="1"/>
      <c r="AH389" s="173"/>
      <c r="AI389" s="13"/>
    </row>
    <row r="390" spans="1:35" ht="15.75" hidden="1" customHeight="1">
      <c r="A390" s="407">
        <f t="shared" ca="1" si="14"/>
        <v>0</v>
      </c>
      <c r="B390" s="496"/>
      <c r="C390" s="482">
        <v>2920</v>
      </c>
      <c r="D390" s="407" t="s">
        <v>128</v>
      </c>
      <c r="E390" s="407">
        <f>'eoy23'!J588</f>
        <v>0</v>
      </c>
      <c r="F390" s="490"/>
      <c r="G390" s="492"/>
      <c r="H390" s="492"/>
      <c r="I390" s="492"/>
      <c r="J390" s="407"/>
      <c r="K390" s="407"/>
      <c r="L390" s="407"/>
      <c r="M390" s="407"/>
      <c r="N390" s="407"/>
      <c r="O390" s="407"/>
      <c r="P390" s="407"/>
      <c r="Q390" s="407"/>
      <c r="R390" s="407"/>
      <c r="S390" s="407"/>
      <c r="T390" s="407"/>
      <c r="U390" s="407"/>
      <c r="V390" s="407"/>
      <c r="W390" s="1"/>
      <c r="X390" s="1"/>
      <c r="Y390" s="1"/>
      <c r="Z390" s="1"/>
      <c r="AA390" s="1"/>
      <c r="AB390" s="1"/>
      <c r="AC390" s="1"/>
      <c r="AD390" s="1"/>
      <c r="AE390" s="1"/>
      <c r="AF390" s="1"/>
      <c r="AG390" s="1"/>
      <c r="AH390" s="173"/>
      <c r="AI390" s="13"/>
    </row>
    <row r="391" spans="1:35" ht="15.75" hidden="1" customHeight="1">
      <c r="A391" s="407">
        <f t="shared" ca="1" si="14"/>
        <v>0</v>
      </c>
      <c r="B391" s="496"/>
      <c r="C391" s="482">
        <v>2930</v>
      </c>
      <c r="D391" s="407" t="s">
        <v>129</v>
      </c>
      <c r="E391" s="407">
        <f>'eoy23'!J589</f>
        <v>0</v>
      </c>
      <c r="F391" s="490"/>
      <c r="G391" s="492"/>
      <c r="H391" s="492"/>
      <c r="I391" s="492"/>
      <c r="J391" s="407"/>
      <c r="K391" s="407"/>
      <c r="L391" s="407"/>
      <c r="M391" s="407"/>
      <c r="N391" s="407"/>
      <c r="O391" s="407"/>
      <c r="P391" s="407"/>
      <c r="Q391" s="407"/>
      <c r="R391" s="407"/>
      <c r="S391" s="407"/>
      <c r="T391" s="407"/>
      <c r="U391" s="407"/>
      <c r="V391" s="407"/>
      <c r="W391" s="1"/>
      <c r="X391" s="1"/>
      <c r="Y391" s="1"/>
      <c r="Z391" s="1"/>
      <c r="AA391" s="1"/>
      <c r="AB391" s="1"/>
      <c r="AC391" s="1"/>
      <c r="AD391" s="1"/>
      <c r="AE391" s="1"/>
      <c r="AF391" s="1"/>
      <c r="AG391" s="1"/>
      <c r="AH391" s="173"/>
      <c r="AI391" s="13"/>
    </row>
    <row r="392" spans="1:35" ht="15.75" hidden="1" customHeight="1">
      <c r="A392" s="407">
        <f t="shared" ca="1" si="14"/>
        <v>0</v>
      </c>
      <c r="B392" s="496"/>
      <c r="C392" s="482">
        <v>2940</v>
      </c>
      <c r="D392" s="407" t="s">
        <v>130</v>
      </c>
      <c r="E392" s="407">
        <f>'eoy23'!J590</f>
        <v>0</v>
      </c>
      <c r="F392" s="490"/>
      <c r="G392" s="492"/>
      <c r="H392" s="492"/>
      <c r="I392" s="492"/>
      <c r="J392" s="407"/>
      <c r="K392" s="407"/>
      <c r="L392" s="407"/>
      <c r="M392" s="407"/>
      <c r="N392" s="407"/>
      <c r="O392" s="407"/>
      <c r="P392" s="407"/>
      <c r="Q392" s="407"/>
      <c r="R392" s="407"/>
      <c r="S392" s="407"/>
      <c r="T392" s="407"/>
      <c r="U392" s="407"/>
      <c r="V392" s="407"/>
      <c r="W392" s="1"/>
      <c r="X392" s="1"/>
      <c r="Y392" s="1"/>
      <c r="Z392" s="1"/>
      <c r="AA392" s="1"/>
      <c r="AB392" s="1"/>
      <c r="AC392" s="1"/>
      <c r="AD392" s="1"/>
      <c r="AE392" s="1"/>
      <c r="AF392" s="1"/>
      <c r="AG392" s="1"/>
      <c r="AH392" s="173"/>
      <c r="AI392" s="13"/>
    </row>
    <row r="393" spans="1:35" ht="15.75" hidden="1" customHeight="1">
      <c r="A393" s="407">
        <f t="shared" ca="1" si="14"/>
        <v>0</v>
      </c>
      <c r="B393" s="496"/>
      <c r="C393" s="482">
        <v>2950</v>
      </c>
      <c r="D393" s="407" t="s">
        <v>132</v>
      </c>
      <c r="E393" s="407">
        <f>'eoy23'!J591</f>
        <v>0</v>
      </c>
      <c r="F393" s="490"/>
      <c r="G393" s="492"/>
      <c r="H393" s="492"/>
      <c r="I393" s="492"/>
      <c r="J393" s="407"/>
      <c r="K393" s="407"/>
      <c r="L393" s="407"/>
      <c r="M393" s="407"/>
      <c r="N393" s="407"/>
      <c r="O393" s="407"/>
      <c r="P393" s="407"/>
      <c r="Q393" s="407"/>
      <c r="R393" s="407"/>
      <c r="S393" s="407"/>
      <c r="T393" s="407"/>
      <c r="U393" s="407"/>
      <c r="V393" s="407"/>
      <c r="W393" s="1"/>
      <c r="X393" s="1"/>
      <c r="Y393" s="1"/>
      <c r="Z393" s="1"/>
      <c r="AA393" s="1"/>
      <c r="AB393" s="1"/>
      <c r="AC393" s="1"/>
      <c r="AD393" s="1"/>
      <c r="AE393" s="1"/>
      <c r="AF393" s="1"/>
      <c r="AG393" s="1"/>
      <c r="AH393" s="173"/>
      <c r="AI393" s="13"/>
    </row>
    <row r="394" spans="1:35" ht="15.75" hidden="1" customHeight="1">
      <c r="A394" s="407">
        <f t="shared" ca="1" si="14"/>
        <v>0</v>
      </c>
      <c r="B394" s="496"/>
      <c r="C394" s="482">
        <v>2960</v>
      </c>
      <c r="D394" s="407" t="s">
        <v>244</v>
      </c>
      <c r="E394" s="407">
        <f>'eoy23'!J592</f>
        <v>0</v>
      </c>
      <c r="F394" s="490"/>
      <c r="G394" s="492"/>
      <c r="H394" s="492"/>
      <c r="I394" s="492"/>
      <c r="J394" s="407"/>
      <c r="K394" s="407"/>
      <c r="L394" s="407"/>
      <c r="M394" s="407"/>
      <c r="N394" s="407"/>
      <c r="O394" s="407"/>
      <c r="P394" s="407"/>
      <c r="Q394" s="407"/>
      <c r="R394" s="407"/>
      <c r="S394" s="407"/>
      <c r="T394" s="407"/>
      <c r="U394" s="407"/>
      <c r="V394" s="407"/>
      <c r="W394" s="1"/>
      <c r="X394" s="1"/>
      <c r="Y394" s="1"/>
      <c r="Z394" s="1"/>
      <c r="AA394" s="1"/>
      <c r="AB394" s="1"/>
      <c r="AC394" s="1"/>
      <c r="AD394" s="1"/>
      <c r="AE394" s="1"/>
      <c r="AF394" s="1"/>
      <c r="AG394" s="1"/>
      <c r="AH394" s="173"/>
      <c r="AI394" s="13"/>
    </row>
    <row r="395" spans="1:35" ht="15.75" hidden="1" customHeight="1">
      <c r="A395" s="407">
        <f t="shared" ca="1" si="14"/>
        <v>0</v>
      </c>
      <c r="B395" s="496"/>
      <c r="C395" s="482">
        <v>2965</v>
      </c>
      <c r="D395" s="407" t="s">
        <v>245</v>
      </c>
      <c r="E395" s="407">
        <f>'eoy23'!J593</f>
        <v>0</v>
      </c>
      <c r="F395" s="490"/>
      <c r="G395" s="492"/>
      <c r="H395" s="492"/>
      <c r="I395" s="492"/>
      <c r="J395" s="407"/>
      <c r="K395" s="407"/>
      <c r="L395" s="407"/>
      <c r="M395" s="407"/>
      <c r="N395" s="407"/>
      <c r="O395" s="407"/>
      <c r="P395" s="407"/>
      <c r="Q395" s="407"/>
      <c r="R395" s="407"/>
      <c r="S395" s="407"/>
      <c r="T395" s="407"/>
      <c r="U395" s="407"/>
      <c r="V395" s="407"/>
      <c r="W395" s="1"/>
      <c r="X395" s="1"/>
      <c r="Y395" s="1"/>
      <c r="Z395" s="1"/>
      <c r="AA395" s="1"/>
      <c r="AB395" s="1"/>
      <c r="AC395" s="1"/>
      <c r="AD395" s="1"/>
      <c r="AE395" s="1"/>
      <c r="AF395" s="1"/>
      <c r="AG395" s="1"/>
      <c r="AH395" s="173"/>
      <c r="AI395" s="13"/>
    </row>
    <row r="396" spans="1:35" ht="15.75" hidden="1" customHeight="1">
      <c r="A396" s="407">
        <f t="shared" ca="1" si="14"/>
        <v>0</v>
      </c>
      <c r="B396" s="496"/>
      <c r="C396" s="482">
        <v>2971</v>
      </c>
      <c r="D396" s="407" t="s">
        <v>135</v>
      </c>
      <c r="E396" s="407">
        <f>'eoy23'!J594</f>
        <v>0</v>
      </c>
      <c r="F396" s="490"/>
      <c r="G396" s="492"/>
      <c r="H396" s="492"/>
      <c r="I396" s="492"/>
      <c r="J396" s="407"/>
      <c r="K396" s="407"/>
      <c r="L396" s="407"/>
      <c r="M396" s="407"/>
      <c r="N396" s="407"/>
      <c r="O396" s="407"/>
      <c r="P396" s="407"/>
      <c r="Q396" s="407"/>
      <c r="R396" s="407"/>
      <c r="S396" s="407"/>
      <c r="T396" s="407"/>
      <c r="U396" s="407"/>
      <c r="V396" s="407"/>
      <c r="W396" s="1"/>
      <c r="X396" s="1"/>
      <c r="Y396" s="1"/>
      <c r="Z396" s="1"/>
      <c r="AA396" s="1"/>
      <c r="AB396" s="1"/>
      <c r="AC396" s="1"/>
      <c r="AD396" s="1"/>
      <c r="AE396" s="1"/>
      <c r="AF396" s="1"/>
      <c r="AG396" s="1"/>
      <c r="AH396" s="173"/>
      <c r="AI396" s="13"/>
    </row>
    <row r="397" spans="1:35" ht="15.75" hidden="1" customHeight="1">
      <c r="A397" s="407">
        <f t="shared" ca="1" si="14"/>
        <v>0</v>
      </c>
      <c r="B397" s="496"/>
      <c r="C397" s="482">
        <v>2972</v>
      </c>
      <c r="D397" s="407" t="s">
        <v>136</v>
      </c>
      <c r="E397" s="407">
        <f>'eoy23'!J595</f>
        <v>0</v>
      </c>
      <c r="F397" s="490"/>
      <c r="G397" s="492"/>
      <c r="H397" s="492"/>
      <c r="I397" s="492"/>
      <c r="J397" s="407"/>
      <c r="K397" s="407"/>
      <c r="L397" s="407"/>
      <c r="M397" s="407"/>
      <c r="N397" s="407"/>
      <c r="O397" s="407"/>
      <c r="P397" s="407"/>
      <c r="Q397" s="407"/>
      <c r="R397" s="407"/>
      <c r="S397" s="407"/>
      <c r="T397" s="407"/>
      <c r="U397" s="407"/>
      <c r="V397" s="407"/>
      <c r="W397" s="1"/>
      <c r="X397" s="1"/>
      <c r="Y397" s="1"/>
      <c r="Z397" s="1"/>
      <c r="AA397" s="1"/>
      <c r="AB397" s="1"/>
      <c r="AC397" s="1"/>
      <c r="AD397" s="1"/>
      <c r="AE397" s="1"/>
      <c r="AF397" s="1"/>
      <c r="AG397" s="1"/>
      <c r="AH397" s="173"/>
      <c r="AI397" s="13"/>
    </row>
    <row r="398" spans="1:35" ht="15.75" hidden="1" customHeight="1">
      <c r="A398" s="407">
        <f t="shared" ca="1" si="14"/>
        <v>0</v>
      </c>
      <c r="B398" s="496"/>
      <c r="C398" s="482">
        <v>2973</v>
      </c>
      <c r="D398" s="407" t="s">
        <v>137</v>
      </c>
      <c r="E398" s="407">
        <f>'eoy23'!J596</f>
        <v>0</v>
      </c>
      <c r="F398" s="490"/>
      <c r="G398" s="492"/>
      <c r="H398" s="492"/>
      <c r="I398" s="492"/>
      <c r="J398" s="407"/>
      <c r="K398" s="407"/>
      <c r="L398" s="407"/>
      <c r="M398" s="407"/>
      <c r="N398" s="407"/>
      <c r="O398" s="407"/>
      <c r="P398" s="407"/>
      <c r="Q398" s="407"/>
      <c r="R398" s="407"/>
      <c r="S398" s="407"/>
      <c r="T398" s="407"/>
      <c r="U398" s="407"/>
      <c r="V398" s="407"/>
      <c r="W398" s="1"/>
      <c r="X398" s="1"/>
      <c r="Y398" s="1"/>
      <c r="Z398" s="1"/>
      <c r="AA398" s="1"/>
      <c r="AB398" s="1"/>
      <c r="AC398" s="1"/>
      <c r="AD398" s="1"/>
      <c r="AE398" s="1"/>
      <c r="AF398" s="1"/>
      <c r="AG398" s="1"/>
      <c r="AH398" s="173"/>
      <c r="AI398" s="13"/>
    </row>
    <row r="399" spans="1:35" ht="15.75" hidden="1" customHeight="1">
      <c r="A399" s="407">
        <f t="shared" ca="1" si="14"/>
        <v>0</v>
      </c>
      <c r="B399" s="496"/>
      <c r="C399" s="482">
        <v>2974</v>
      </c>
      <c r="D399" s="407" t="s">
        <v>138</v>
      </c>
      <c r="E399" s="407">
        <f>'eoy23'!J597</f>
        <v>0</v>
      </c>
      <c r="F399" s="490"/>
      <c r="G399" s="492"/>
      <c r="H399" s="492"/>
      <c r="I399" s="492"/>
      <c r="J399" s="407"/>
      <c r="K399" s="407"/>
      <c r="L399" s="407"/>
      <c r="M399" s="407"/>
      <c r="N399" s="407"/>
      <c r="O399" s="407"/>
      <c r="P399" s="407"/>
      <c r="Q399" s="407"/>
      <c r="R399" s="407"/>
      <c r="S399" s="407"/>
      <c r="T399" s="407"/>
      <c r="U399" s="407"/>
      <c r="V399" s="407"/>
      <c r="W399" s="1"/>
      <c r="X399" s="1"/>
      <c r="Y399" s="1"/>
      <c r="Z399" s="1"/>
      <c r="AA399" s="1"/>
      <c r="AB399" s="1"/>
      <c r="AC399" s="1"/>
      <c r="AD399" s="1"/>
      <c r="AE399" s="1"/>
      <c r="AF399" s="1"/>
      <c r="AG399" s="1"/>
      <c r="AH399" s="173"/>
      <c r="AI399" s="13"/>
    </row>
    <row r="400" spans="1:35" ht="15.75" hidden="1" customHeight="1">
      <c r="A400" s="407">
        <f t="shared" ca="1" si="14"/>
        <v>0</v>
      </c>
      <c r="B400" s="496"/>
      <c r="C400" s="482">
        <v>2975</v>
      </c>
      <c r="D400" s="407" t="s">
        <v>139</v>
      </c>
      <c r="E400" s="407">
        <f>'eoy23'!J598</f>
        <v>0</v>
      </c>
      <c r="F400" s="490"/>
      <c r="G400" s="492"/>
      <c r="H400" s="492"/>
      <c r="I400" s="492"/>
      <c r="J400" s="407"/>
      <c r="K400" s="407"/>
      <c r="L400" s="407"/>
      <c r="M400" s="407"/>
      <c r="N400" s="407"/>
      <c r="O400" s="407"/>
      <c r="P400" s="407"/>
      <c r="Q400" s="407"/>
      <c r="R400" s="407"/>
      <c r="S400" s="407"/>
      <c r="T400" s="407"/>
      <c r="U400" s="407"/>
      <c r="V400" s="407"/>
      <c r="W400" s="1"/>
      <c r="X400" s="1"/>
      <c r="Y400" s="1"/>
      <c r="Z400" s="1"/>
      <c r="AA400" s="1"/>
      <c r="AB400" s="1"/>
      <c r="AC400" s="1"/>
      <c r="AD400" s="1"/>
      <c r="AE400" s="1"/>
      <c r="AF400" s="1"/>
      <c r="AG400" s="1"/>
      <c r="AH400" s="173"/>
      <c r="AI400" s="13"/>
    </row>
    <row r="401" spans="1:35" ht="15.75" hidden="1" customHeight="1">
      <c r="A401" s="407">
        <f t="shared" ca="1" si="14"/>
        <v>0</v>
      </c>
      <c r="B401" s="496"/>
      <c r="C401" s="482">
        <v>2976</v>
      </c>
      <c r="D401" s="407" t="s">
        <v>140</v>
      </c>
      <c r="E401" s="407">
        <f>'eoy23'!J599</f>
        <v>0</v>
      </c>
      <c r="F401" s="490"/>
      <c r="G401" s="492"/>
      <c r="H401" s="492"/>
      <c r="I401" s="492"/>
      <c r="J401" s="407"/>
      <c r="K401" s="407"/>
      <c r="L401" s="407"/>
      <c r="M401" s="407"/>
      <c r="N401" s="407"/>
      <c r="O401" s="407"/>
      <c r="P401" s="407"/>
      <c r="Q401" s="407"/>
      <c r="R401" s="407"/>
      <c r="S401" s="407"/>
      <c r="T401" s="407"/>
      <c r="U401" s="407"/>
      <c r="V401" s="407"/>
      <c r="W401" s="1"/>
      <c r="X401" s="1"/>
      <c r="Y401" s="1"/>
      <c r="Z401" s="1"/>
      <c r="AA401" s="1"/>
      <c r="AB401" s="1"/>
      <c r="AC401" s="1"/>
      <c r="AD401" s="1"/>
      <c r="AE401" s="1"/>
      <c r="AF401" s="1"/>
      <c r="AG401" s="1"/>
      <c r="AH401" s="173"/>
      <c r="AI401" s="13"/>
    </row>
    <row r="402" spans="1:35" ht="15.75" hidden="1" customHeight="1">
      <c r="A402" s="407">
        <f t="shared" ca="1" si="14"/>
        <v>0</v>
      </c>
      <c r="B402" s="496"/>
      <c r="C402" s="482">
        <v>2977</v>
      </c>
      <c r="D402" s="407" t="s">
        <v>141</v>
      </c>
      <c r="E402" s="407">
        <f>'eoy23'!J600</f>
        <v>0</v>
      </c>
      <c r="F402" s="490"/>
      <c r="G402" s="492"/>
      <c r="H402" s="492"/>
      <c r="I402" s="492"/>
      <c r="J402" s="407"/>
      <c r="K402" s="407"/>
      <c r="L402" s="407"/>
      <c r="M402" s="407"/>
      <c r="N402" s="407"/>
      <c r="O402" s="407"/>
      <c r="P402" s="407"/>
      <c r="Q402" s="407"/>
      <c r="R402" s="407"/>
      <c r="S402" s="407"/>
      <c r="T402" s="407"/>
      <c r="U402" s="407"/>
      <c r="V402" s="407"/>
      <c r="W402" s="1"/>
      <c r="X402" s="1"/>
      <c r="Y402" s="1"/>
      <c r="Z402" s="1"/>
      <c r="AA402" s="1"/>
      <c r="AB402" s="1"/>
      <c r="AC402" s="1"/>
      <c r="AD402" s="1"/>
      <c r="AE402" s="1"/>
      <c r="AF402" s="1"/>
      <c r="AG402" s="1"/>
      <c r="AH402" s="173"/>
      <c r="AI402" s="13"/>
    </row>
    <row r="403" spans="1:35" ht="15.75" hidden="1" customHeight="1">
      <c r="A403" s="407">
        <f t="shared" ca="1" si="14"/>
        <v>0</v>
      </c>
      <c r="B403" s="496"/>
      <c r="C403" s="482">
        <v>2980</v>
      </c>
      <c r="D403" s="407" t="s">
        <v>246</v>
      </c>
      <c r="E403" s="407">
        <f>'eoy23'!J601</f>
        <v>0</v>
      </c>
      <c r="F403" s="490"/>
      <c r="G403" s="492"/>
      <c r="H403" s="492"/>
      <c r="I403" s="492"/>
      <c r="J403" s="407"/>
      <c r="K403" s="407"/>
      <c r="L403" s="407"/>
      <c r="M403" s="407"/>
      <c r="N403" s="407"/>
      <c r="O403" s="407"/>
      <c r="P403" s="407"/>
      <c r="Q403" s="407"/>
      <c r="R403" s="407"/>
      <c r="S403" s="407"/>
      <c r="T403" s="407"/>
      <c r="U403" s="407"/>
      <c r="V403" s="407"/>
      <c r="W403" s="1"/>
      <c r="X403" s="1"/>
      <c r="Y403" s="1"/>
      <c r="Z403" s="1"/>
      <c r="AA403" s="1"/>
      <c r="AB403" s="1"/>
      <c r="AC403" s="1"/>
      <c r="AD403" s="1"/>
      <c r="AE403" s="1"/>
      <c r="AF403" s="1"/>
      <c r="AG403" s="1"/>
      <c r="AH403" s="173"/>
      <c r="AI403" s="13"/>
    </row>
    <row r="404" spans="1:35" ht="15.75" hidden="1" customHeight="1">
      <c r="A404" s="407">
        <f t="shared" ca="1" si="14"/>
        <v>0</v>
      </c>
      <c r="B404" s="496"/>
      <c r="C404" s="482">
        <v>2982</v>
      </c>
      <c r="D404" s="407" t="s">
        <v>143</v>
      </c>
      <c r="E404" s="407">
        <f>'eoy23'!J602</f>
        <v>0</v>
      </c>
      <c r="F404" s="490"/>
      <c r="G404" s="492"/>
      <c r="H404" s="492"/>
      <c r="I404" s="492"/>
      <c r="J404" s="407"/>
      <c r="K404" s="407"/>
      <c r="L404" s="407"/>
      <c r="M404" s="407"/>
      <c r="N404" s="407"/>
      <c r="O404" s="407"/>
      <c r="P404" s="407"/>
      <c r="Q404" s="407"/>
      <c r="R404" s="407"/>
      <c r="S404" s="407"/>
      <c r="T404" s="407"/>
      <c r="U404" s="407"/>
      <c r="V404" s="407"/>
      <c r="W404" s="1"/>
      <c r="X404" s="1"/>
      <c r="Y404" s="1"/>
      <c r="Z404" s="1"/>
      <c r="AA404" s="1"/>
      <c r="AB404" s="1"/>
      <c r="AC404" s="1"/>
      <c r="AD404" s="1"/>
      <c r="AE404" s="1"/>
      <c r="AF404" s="1"/>
      <c r="AG404" s="1"/>
      <c r="AH404" s="173"/>
      <c r="AI404" s="13"/>
    </row>
    <row r="405" spans="1:35" ht="15.75" hidden="1" customHeight="1">
      <c r="A405" s="407">
        <f t="shared" ca="1" si="14"/>
        <v>0</v>
      </c>
      <c r="B405" s="496"/>
      <c r="C405" s="482">
        <v>2984</v>
      </c>
      <c r="D405" s="407" t="s">
        <v>144</v>
      </c>
      <c r="E405" s="407">
        <f>'eoy23'!J603</f>
        <v>0</v>
      </c>
      <c r="F405" s="490"/>
      <c r="G405" s="492"/>
      <c r="H405" s="492"/>
      <c r="I405" s="492"/>
      <c r="J405" s="407"/>
      <c r="K405" s="407"/>
      <c r="L405" s="407"/>
      <c r="M405" s="407"/>
      <c r="N405" s="407"/>
      <c r="O405" s="407"/>
      <c r="P405" s="407"/>
      <c r="Q405" s="407"/>
      <c r="R405" s="407"/>
      <c r="S405" s="407"/>
      <c r="T405" s="407"/>
      <c r="U405" s="407"/>
      <c r="V405" s="407"/>
      <c r="W405" s="1"/>
      <c r="X405" s="1"/>
      <c r="Y405" s="1"/>
      <c r="Z405" s="1"/>
      <c r="AA405" s="1"/>
      <c r="AB405" s="1"/>
      <c r="AC405" s="1"/>
      <c r="AD405" s="1"/>
      <c r="AE405" s="1"/>
      <c r="AF405" s="1"/>
      <c r="AG405" s="1"/>
      <c r="AH405" s="173"/>
      <c r="AI405" s="13"/>
    </row>
    <row r="406" spans="1:35" ht="15.75" hidden="1" customHeight="1">
      <c r="A406" s="407">
        <f t="shared" ca="1" si="14"/>
        <v>0</v>
      </c>
      <c r="B406" s="496"/>
      <c r="C406" s="482">
        <v>2991</v>
      </c>
      <c r="D406" s="407" t="s">
        <v>145</v>
      </c>
      <c r="E406" s="407">
        <f>'eoy23'!J604</f>
        <v>0</v>
      </c>
      <c r="F406" s="490"/>
      <c r="G406" s="492"/>
      <c r="H406" s="492"/>
      <c r="I406" s="492"/>
      <c r="J406" s="407"/>
      <c r="K406" s="407"/>
      <c r="L406" s="407"/>
      <c r="M406" s="407"/>
      <c r="N406" s="407"/>
      <c r="O406" s="407"/>
      <c r="P406" s="407"/>
      <c r="Q406" s="407"/>
      <c r="R406" s="407"/>
      <c r="S406" s="407"/>
      <c r="T406" s="407"/>
      <c r="U406" s="407"/>
      <c r="V406" s="407"/>
      <c r="W406" s="1"/>
      <c r="X406" s="1"/>
      <c r="Y406" s="1"/>
      <c r="Z406" s="1"/>
      <c r="AA406" s="1"/>
      <c r="AB406" s="1"/>
      <c r="AC406" s="1"/>
      <c r="AD406" s="1"/>
      <c r="AE406" s="1"/>
      <c r="AF406" s="1"/>
      <c r="AG406" s="1"/>
      <c r="AH406" s="173"/>
      <c r="AI406" s="13"/>
    </row>
    <row r="407" spans="1:35" ht="15.75" hidden="1" customHeight="1">
      <c r="A407" s="407">
        <f t="shared" ca="1" si="14"/>
        <v>0</v>
      </c>
      <c r="B407" s="496"/>
      <c r="C407" s="482">
        <v>2992</v>
      </c>
      <c r="D407" s="407" t="s">
        <v>146</v>
      </c>
      <c r="E407" s="407">
        <f>'eoy23'!J605</f>
        <v>0</v>
      </c>
      <c r="F407" s="490"/>
      <c r="G407" s="492"/>
      <c r="H407" s="492"/>
      <c r="I407" s="492"/>
      <c r="J407" s="407"/>
      <c r="K407" s="407"/>
      <c r="L407" s="407"/>
      <c r="M407" s="407"/>
      <c r="N407" s="407"/>
      <c r="O407" s="407"/>
      <c r="P407" s="407"/>
      <c r="Q407" s="407"/>
      <c r="R407" s="407"/>
      <c r="S407" s="407"/>
      <c r="T407" s="407"/>
      <c r="U407" s="407"/>
      <c r="V407" s="407"/>
      <c r="W407" s="1"/>
      <c r="X407" s="1"/>
      <c r="Y407" s="1"/>
      <c r="Z407" s="1"/>
      <c r="AA407" s="1"/>
      <c r="AB407" s="1"/>
      <c r="AC407" s="1"/>
      <c r="AD407" s="1"/>
      <c r="AE407" s="1"/>
      <c r="AF407" s="1"/>
      <c r="AG407" s="1"/>
      <c r="AH407" s="173"/>
      <c r="AI407" s="13"/>
    </row>
    <row r="408" spans="1:35" ht="15.75" hidden="1" customHeight="1">
      <c r="A408" s="407">
        <f t="shared" ca="1" si="14"/>
        <v>0</v>
      </c>
      <c r="B408" s="496"/>
      <c r="C408" s="482">
        <v>2993</v>
      </c>
      <c r="D408" s="407" t="s">
        <v>148</v>
      </c>
      <c r="E408" s="407">
        <f>'eoy23'!J606</f>
        <v>0</v>
      </c>
      <c r="F408" s="490"/>
      <c r="G408" s="492"/>
      <c r="H408" s="492"/>
      <c r="I408" s="492"/>
      <c r="J408" s="407"/>
      <c r="K408" s="407"/>
      <c r="L408" s="407"/>
      <c r="M408" s="407"/>
      <c r="N408" s="407"/>
      <c r="O408" s="407"/>
      <c r="P408" s="407"/>
      <c r="Q408" s="407"/>
      <c r="R408" s="407"/>
      <c r="S408" s="407"/>
      <c r="T408" s="407"/>
      <c r="U408" s="407"/>
      <c r="V408" s="407"/>
      <c r="W408" s="1"/>
      <c r="X408" s="1"/>
      <c r="Y408" s="1"/>
      <c r="Z408" s="1"/>
      <c r="AA408" s="1"/>
      <c r="AB408" s="1"/>
      <c r="AC408" s="1"/>
      <c r="AD408" s="1"/>
      <c r="AE408" s="1"/>
      <c r="AF408" s="1"/>
      <c r="AG408" s="1"/>
      <c r="AH408" s="173"/>
      <c r="AI408" s="13"/>
    </row>
    <row r="409" spans="1:35" ht="15.75" hidden="1" customHeight="1">
      <c r="A409" s="407">
        <f t="shared" ca="1" si="14"/>
        <v>0</v>
      </c>
      <c r="B409" s="496"/>
      <c r="C409" s="482">
        <v>2994</v>
      </c>
      <c r="D409" s="407" t="s">
        <v>149</v>
      </c>
      <c r="E409" s="407">
        <f>'eoy23'!J607</f>
        <v>0</v>
      </c>
      <c r="F409" s="490"/>
      <c r="G409" s="492"/>
      <c r="H409" s="492"/>
      <c r="I409" s="492"/>
      <c r="J409" s="407"/>
      <c r="K409" s="407"/>
      <c r="L409" s="407"/>
      <c r="M409" s="407"/>
      <c r="N409" s="407"/>
      <c r="O409" s="407"/>
      <c r="P409" s="407"/>
      <c r="Q409" s="407"/>
      <c r="R409" s="407"/>
      <c r="S409" s="407"/>
      <c r="T409" s="407"/>
      <c r="U409" s="407"/>
      <c r="V409" s="407"/>
      <c r="W409" s="1"/>
      <c r="X409" s="1"/>
      <c r="Y409" s="1"/>
      <c r="Z409" s="1"/>
      <c r="AA409" s="1"/>
      <c r="AB409" s="1"/>
      <c r="AC409" s="1"/>
      <c r="AD409" s="1"/>
      <c r="AE409" s="1"/>
      <c r="AF409" s="1"/>
      <c r="AG409" s="1"/>
      <c r="AH409" s="173"/>
      <c r="AI409" s="13"/>
    </row>
    <row r="410" spans="1:35" ht="15.75" hidden="1" customHeight="1">
      <c r="A410" s="407">
        <f t="shared" ca="1" si="14"/>
        <v>0</v>
      </c>
      <c r="B410" s="496"/>
      <c r="C410" s="482">
        <v>2995</v>
      </c>
      <c r="D410" s="407" t="s">
        <v>195</v>
      </c>
      <c r="E410" s="407">
        <f>'eoy23'!J608</f>
        <v>0</v>
      </c>
      <c r="F410" s="490"/>
      <c r="G410" s="492"/>
      <c r="H410" s="492"/>
      <c r="I410" s="492"/>
      <c r="J410" s="407"/>
      <c r="K410" s="407"/>
      <c r="L410" s="407"/>
      <c r="M410" s="407"/>
      <c r="N410" s="407"/>
      <c r="O410" s="407"/>
      <c r="P410" s="407"/>
      <c r="Q410" s="407"/>
      <c r="R410" s="407"/>
      <c r="S410" s="407"/>
      <c r="T410" s="407"/>
      <c r="U410" s="407"/>
      <c r="V410" s="407"/>
      <c r="W410" s="1"/>
      <c r="X410" s="1"/>
      <c r="Y410" s="1"/>
      <c r="Z410" s="1"/>
      <c r="AA410" s="1"/>
      <c r="AB410" s="1"/>
      <c r="AC410" s="1"/>
      <c r="AD410" s="1"/>
      <c r="AE410" s="1"/>
      <c r="AF410" s="1"/>
      <c r="AG410" s="1"/>
      <c r="AH410" s="173"/>
      <c r="AI410" s="13"/>
    </row>
    <row r="411" spans="1:35" ht="15.75" hidden="1" customHeight="1">
      <c r="A411" s="407">
        <f t="shared" ca="1" si="14"/>
        <v>0</v>
      </c>
      <c r="B411" s="407"/>
      <c r="C411" s="482">
        <v>3012</v>
      </c>
      <c r="D411" s="407" t="s">
        <v>247</v>
      </c>
      <c r="E411" s="407">
        <f>'eoy23'!J609</f>
        <v>0</v>
      </c>
      <c r="F411" s="407"/>
      <c r="G411" s="468"/>
      <c r="H411" s="407"/>
      <c r="I411" s="407"/>
      <c r="J411" s="407"/>
      <c r="K411" s="407"/>
      <c r="L411" s="407"/>
      <c r="M411" s="407"/>
      <c r="N411" s="407"/>
      <c r="O411" s="407"/>
      <c r="P411" s="407"/>
      <c r="Q411" s="407"/>
      <c r="R411" s="407"/>
      <c r="S411" s="407"/>
      <c r="T411" s="407"/>
      <c r="U411" s="407"/>
      <c r="V411" s="407"/>
      <c r="W411" s="1"/>
      <c r="X411" s="1"/>
      <c r="Y411" s="1"/>
      <c r="Z411" s="1"/>
      <c r="AA411" s="1"/>
      <c r="AB411" s="1"/>
      <c r="AC411" s="1"/>
      <c r="AD411" s="1"/>
      <c r="AE411" s="1"/>
      <c r="AF411" s="1"/>
      <c r="AG411" s="1"/>
      <c r="AH411" s="173"/>
      <c r="AI411" s="13"/>
    </row>
    <row r="412" spans="1:35" ht="15.75" hidden="1" customHeight="1">
      <c r="A412" s="407">
        <f t="shared" ca="1" si="14"/>
        <v>0</v>
      </c>
      <c r="B412" s="407"/>
      <c r="C412" s="482">
        <v>3014</v>
      </c>
      <c r="D412" s="407" t="s">
        <v>248</v>
      </c>
      <c r="E412" s="407">
        <f>'eoy23'!J610</f>
        <v>0</v>
      </c>
      <c r="F412" s="407"/>
      <c r="G412" s="468"/>
      <c r="H412" s="407"/>
      <c r="I412" s="407"/>
      <c r="J412" s="407"/>
      <c r="K412" s="407"/>
      <c r="L412" s="407"/>
      <c r="M412" s="407"/>
      <c r="N412" s="407"/>
      <c r="O412" s="407"/>
      <c r="P412" s="407"/>
      <c r="Q412" s="407"/>
      <c r="R412" s="407"/>
      <c r="S412" s="407"/>
      <c r="T412" s="407"/>
      <c r="U412" s="407"/>
      <c r="V412" s="407"/>
      <c r="W412" s="1"/>
      <c r="X412" s="1"/>
      <c r="Y412" s="1"/>
      <c r="Z412" s="1"/>
      <c r="AA412" s="1"/>
      <c r="AB412" s="1"/>
      <c r="AC412" s="1"/>
      <c r="AD412" s="1"/>
      <c r="AE412" s="1"/>
      <c r="AF412" s="1"/>
      <c r="AG412" s="1"/>
      <c r="AH412" s="173"/>
      <c r="AI412" s="13"/>
    </row>
    <row r="413" spans="1:35" ht="15.75" hidden="1" customHeight="1">
      <c r="A413" s="407">
        <f t="shared" ca="1" si="14"/>
        <v>0</v>
      </c>
      <c r="B413" s="407"/>
      <c r="C413" s="482">
        <v>3022</v>
      </c>
      <c r="D413" s="407" t="s">
        <v>249</v>
      </c>
      <c r="E413" s="407">
        <f>'eoy23'!J611</f>
        <v>0</v>
      </c>
      <c r="F413" s="407"/>
      <c r="G413" s="468"/>
      <c r="H413" s="407"/>
      <c r="I413" s="407"/>
      <c r="J413" s="407"/>
      <c r="K413" s="407"/>
      <c r="L413" s="407"/>
      <c r="M413" s="407"/>
      <c r="N413" s="407"/>
      <c r="O413" s="407"/>
      <c r="P413" s="407"/>
      <c r="Q413" s="407"/>
      <c r="R413" s="407"/>
      <c r="S413" s="407"/>
      <c r="T413" s="407"/>
      <c r="U413" s="407"/>
      <c r="V413" s="407"/>
      <c r="W413" s="1"/>
      <c r="X413" s="1"/>
      <c r="Y413" s="1"/>
      <c r="Z413" s="1"/>
      <c r="AA413" s="1"/>
      <c r="AB413" s="1"/>
      <c r="AC413" s="1"/>
      <c r="AD413" s="1"/>
      <c r="AE413" s="1"/>
      <c r="AF413" s="1"/>
      <c r="AG413" s="1"/>
      <c r="AH413" s="173"/>
      <c r="AI413" s="13"/>
    </row>
    <row r="414" spans="1:35" ht="15.75" hidden="1" customHeight="1">
      <c r="A414" s="407">
        <f t="shared" ca="1" si="14"/>
        <v>0</v>
      </c>
      <c r="B414" s="407"/>
      <c r="C414" s="482">
        <v>3024</v>
      </c>
      <c r="D414" s="407" t="s">
        <v>250</v>
      </c>
      <c r="E414" s="407">
        <f>'eoy23'!J612</f>
        <v>0</v>
      </c>
      <c r="F414" s="407"/>
      <c r="G414" s="468"/>
      <c r="H414" s="407"/>
      <c r="I414" s="407"/>
      <c r="J414" s="407"/>
      <c r="K414" s="407"/>
      <c r="L414" s="407"/>
      <c r="M414" s="407"/>
      <c r="N414" s="407"/>
      <c r="O414" s="407"/>
      <c r="P414" s="407"/>
      <c r="Q414" s="407"/>
      <c r="R414" s="407"/>
      <c r="S414" s="407"/>
      <c r="T414" s="407"/>
      <c r="U414" s="407"/>
      <c r="V414" s="407"/>
      <c r="W414" s="1"/>
      <c r="X414" s="1"/>
      <c r="Y414" s="1"/>
      <c r="Z414" s="1"/>
      <c r="AA414" s="1"/>
      <c r="AB414" s="1"/>
      <c r="AC414" s="1"/>
      <c r="AD414" s="1"/>
      <c r="AE414" s="1"/>
      <c r="AF414" s="1"/>
      <c r="AG414" s="1"/>
      <c r="AH414" s="173"/>
      <c r="AI414" s="13"/>
    </row>
    <row r="415" spans="1:35" ht="15.75" hidden="1" customHeight="1">
      <c r="A415" s="407">
        <f t="shared" ca="1" si="14"/>
        <v>0</v>
      </c>
      <c r="B415" s="407"/>
      <c r="C415" s="482">
        <v>3026</v>
      </c>
      <c r="D415" s="407" t="s">
        <v>156</v>
      </c>
      <c r="E415" s="407">
        <f>'eoy23'!J613</f>
        <v>0</v>
      </c>
      <c r="F415" s="407"/>
      <c r="G415" s="468"/>
      <c r="H415" s="407"/>
      <c r="I415" s="407"/>
      <c r="J415" s="407"/>
      <c r="K415" s="407"/>
      <c r="L415" s="407"/>
      <c r="M415" s="407"/>
      <c r="N415" s="407"/>
      <c r="O415" s="407"/>
      <c r="P415" s="407"/>
      <c r="Q415" s="407"/>
      <c r="R415" s="407"/>
      <c r="S415" s="407"/>
      <c r="T415" s="407"/>
      <c r="U415" s="407"/>
      <c r="V415" s="407"/>
      <c r="W415" s="1"/>
      <c r="X415" s="1"/>
      <c r="Y415" s="1"/>
      <c r="Z415" s="1"/>
      <c r="AA415" s="1"/>
      <c r="AB415" s="1"/>
      <c r="AC415" s="1"/>
      <c r="AD415" s="1"/>
      <c r="AE415" s="1"/>
      <c r="AF415" s="1"/>
      <c r="AG415" s="1"/>
      <c r="AH415" s="173"/>
      <c r="AI415" s="13"/>
    </row>
    <row r="416" spans="1:35" ht="15.75" hidden="1" customHeight="1">
      <c r="A416" s="407">
        <f t="shared" ca="1" si="14"/>
        <v>0</v>
      </c>
      <c r="B416" s="407"/>
      <c r="C416" s="482">
        <v>3028</v>
      </c>
      <c r="D416" s="407" t="s">
        <v>157</v>
      </c>
      <c r="E416" s="407">
        <f>'eoy23'!J614</f>
        <v>0</v>
      </c>
      <c r="F416" s="407"/>
      <c r="G416" s="468"/>
      <c r="H416" s="407"/>
      <c r="I416" s="407"/>
      <c r="J416" s="407"/>
      <c r="K416" s="407"/>
      <c r="L416" s="407"/>
      <c r="M416" s="407"/>
      <c r="N416" s="407"/>
      <c r="O416" s="407"/>
      <c r="P416" s="407"/>
      <c r="Q416" s="407"/>
      <c r="R416" s="407"/>
      <c r="S416" s="407"/>
      <c r="T416" s="407"/>
      <c r="U416" s="407"/>
      <c r="V416" s="407"/>
      <c r="W416" s="1"/>
      <c r="X416" s="1"/>
      <c r="Y416" s="1"/>
      <c r="Z416" s="1"/>
      <c r="AA416" s="1"/>
      <c r="AB416" s="1"/>
      <c r="AC416" s="1"/>
      <c r="AD416" s="1"/>
      <c r="AE416" s="1"/>
      <c r="AF416" s="1"/>
      <c r="AG416" s="1"/>
      <c r="AH416" s="173"/>
      <c r="AI416" s="13"/>
    </row>
    <row r="417" spans="1:35" ht="15.75" hidden="1" customHeight="1">
      <c r="A417" s="407">
        <f t="shared" ca="1" si="14"/>
        <v>0</v>
      </c>
      <c r="B417" s="407"/>
      <c r="C417" s="482">
        <v>3030</v>
      </c>
      <c r="D417" s="407" t="s">
        <v>251</v>
      </c>
      <c r="E417" s="407">
        <f>'eoy23'!J615</f>
        <v>0</v>
      </c>
      <c r="F417" s="407"/>
      <c r="G417" s="468"/>
      <c r="H417" s="407"/>
      <c r="I417" s="407"/>
      <c r="J417" s="407"/>
      <c r="K417" s="407"/>
      <c r="L417" s="407"/>
      <c r="M417" s="407"/>
      <c r="N417" s="407"/>
      <c r="O417" s="407"/>
      <c r="P417" s="407"/>
      <c r="Q417" s="407"/>
      <c r="R417" s="407"/>
      <c r="S417" s="407"/>
      <c r="T417" s="407"/>
      <c r="U417" s="407"/>
      <c r="V417" s="407"/>
      <c r="W417" s="1"/>
      <c r="X417" s="1"/>
      <c r="Y417" s="1"/>
      <c r="Z417" s="1"/>
      <c r="AA417" s="1"/>
      <c r="AB417" s="1"/>
      <c r="AC417" s="1"/>
      <c r="AD417" s="1"/>
      <c r="AE417" s="1"/>
      <c r="AF417" s="1"/>
      <c r="AG417" s="1"/>
      <c r="AH417" s="173"/>
      <c r="AI417" s="13"/>
    </row>
    <row r="418" spans="1:35" ht="15.75" hidden="1" customHeight="1">
      <c r="A418" s="407">
        <f t="shared" ca="1" si="14"/>
        <v>0</v>
      </c>
      <c r="B418" s="407"/>
      <c r="C418" s="482">
        <v>3042</v>
      </c>
      <c r="D418" s="407" t="s">
        <v>252</v>
      </c>
      <c r="E418" s="407">
        <f>'eoy23'!J616</f>
        <v>71142</v>
      </c>
      <c r="F418" s="407"/>
      <c r="G418" s="468"/>
      <c r="H418" s="407"/>
      <c r="I418" s="407"/>
      <c r="J418" s="407"/>
      <c r="K418" s="407"/>
      <c r="L418" s="407"/>
      <c r="M418" s="407"/>
      <c r="N418" s="407"/>
      <c r="O418" s="407"/>
      <c r="P418" s="407"/>
      <c r="Q418" s="407"/>
      <c r="R418" s="407"/>
      <c r="S418" s="407"/>
      <c r="T418" s="407"/>
      <c r="U418" s="407"/>
      <c r="V418" s="407"/>
      <c r="W418" s="1"/>
      <c r="X418" s="1"/>
      <c r="Y418" s="1"/>
      <c r="Z418" s="1"/>
      <c r="AA418" s="1"/>
      <c r="AB418" s="1"/>
      <c r="AC418" s="1"/>
      <c r="AD418" s="1"/>
      <c r="AE418" s="1"/>
      <c r="AF418" s="1"/>
      <c r="AG418" s="1"/>
      <c r="AH418" s="173"/>
      <c r="AI418" s="13"/>
    </row>
    <row r="419" spans="1:35" ht="15.75" hidden="1" customHeight="1">
      <c r="A419" s="407">
        <f t="shared" ca="1" si="14"/>
        <v>0</v>
      </c>
      <c r="B419" s="407"/>
      <c r="C419" s="482">
        <v>3044</v>
      </c>
      <c r="D419" s="407" t="s">
        <v>253</v>
      </c>
      <c r="E419" s="407">
        <f>'eoy23'!J617</f>
        <v>0</v>
      </c>
      <c r="F419" s="407"/>
      <c r="G419" s="468"/>
      <c r="H419" s="407"/>
      <c r="I419" s="407"/>
      <c r="J419" s="407"/>
      <c r="K419" s="407"/>
      <c r="L419" s="407"/>
      <c r="M419" s="407"/>
      <c r="N419" s="407"/>
      <c r="O419" s="407"/>
      <c r="P419" s="407"/>
      <c r="Q419" s="407"/>
      <c r="R419" s="407"/>
      <c r="S419" s="407"/>
      <c r="T419" s="407"/>
      <c r="U419" s="407"/>
      <c r="V419" s="407"/>
      <c r="W419" s="1"/>
      <c r="X419" s="1"/>
      <c r="Y419" s="1"/>
      <c r="Z419" s="1"/>
      <c r="AA419" s="1"/>
      <c r="AB419" s="1"/>
      <c r="AC419" s="1"/>
      <c r="AD419" s="1"/>
      <c r="AE419" s="1"/>
      <c r="AF419" s="1"/>
      <c r="AG419" s="1"/>
      <c r="AH419" s="173"/>
      <c r="AI419" s="13"/>
    </row>
    <row r="420" spans="1:35" ht="15.75" hidden="1" customHeight="1">
      <c r="A420" s="407">
        <f t="shared" ca="1" si="14"/>
        <v>0</v>
      </c>
      <c r="B420" s="407"/>
      <c r="C420" s="482">
        <v>3046</v>
      </c>
      <c r="D420" s="407" t="s">
        <v>254</v>
      </c>
      <c r="E420" s="407">
        <f>'eoy23'!J618</f>
        <v>0</v>
      </c>
      <c r="F420" s="407"/>
      <c r="G420" s="468"/>
      <c r="H420" s="407"/>
      <c r="I420" s="407"/>
      <c r="J420" s="407"/>
      <c r="K420" s="407"/>
      <c r="L420" s="407"/>
      <c r="M420" s="407"/>
      <c r="N420" s="407"/>
      <c r="O420" s="407"/>
      <c r="P420" s="407"/>
      <c r="Q420" s="407"/>
      <c r="R420" s="407"/>
      <c r="S420" s="407"/>
      <c r="T420" s="407"/>
      <c r="U420" s="407"/>
      <c r="V420" s="407"/>
      <c r="W420" s="407"/>
      <c r="X420" s="407"/>
      <c r="Y420" s="407"/>
      <c r="Z420" s="407"/>
      <c r="AA420" s="407"/>
      <c r="AB420" s="407"/>
      <c r="AC420" s="407"/>
      <c r="AD420" s="407"/>
      <c r="AE420" s="407"/>
      <c r="AF420" s="407"/>
      <c r="AG420" s="407"/>
      <c r="AH420" s="407"/>
      <c r="AI420" s="407"/>
    </row>
    <row r="421" spans="1:35" ht="15.75" hidden="1" customHeight="1">
      <c r="A421" s="407">
        <f t="shared" ca="1" si="14"/>
        <v>0</v>
      </c>
      <c r="B421" s="407"/>
      <c r="C421" s="482">
        <v>3048</v>
      </c>
      <c r="D421" s="407" t="s">
        <v>255</v>
      </c>
      <c r="E421" s="407">
        <f>'eoy23'!J619</f>
        <v>0</v>
      </c>
      <c r="F421" s="407"/>
      <c r="G421" s="468"/>
      <c r="H421" s="407"/>
      <c r="I421" s="407"/>
      <c r="J421" s="407"/>
      <c r="K421" s="407"/>
      <c r="L421" s="407"/>
      <c r="M421" s="407"/>
      <c r="N421" s="407"/>
      <c r="O421" s="407"/>
      <c r="P421" s="407"/>
      <c r="Q421" s="407"/>
      <c r="R421" s="407"/>
      <c r="S421" s="407"/>
      <c r="T421" s="407"/>
      <c r="U421" s="407"/>
      <c r="V421" s="407"/>
      <c r="W421" s="407"/>
      <c r="X421" s="407"/>
      <c r="Y421" s="407"/>
      <c r="Z421" s="407"/>
      <c r="AA421" s="407"/>
      <c r="AB421" s="407"/>
      <c r="AC421" s="407"/>
      <c r="AD421" s="407"/>
      <c r="AE421" s="407"/>
      <c r="AF421" s="407"/>
      <c r="AG421" s="407"/>
      <c r="AH421" s="407"/>
      <c r="AI421" s="407"/>
    </row>
    <row r="422" spans="1:35" ht="15.75" hidden="1" customHeight="1">
      <c r="A422" s="407">
        <f t="shared" ca="1" si="14"/>
        <v>0</v>
      </c>
      <c r="B422" s="407"/>
      <c r="C422" s="482">
        <v>3052</v>
      </c>
      <c r="D422" s="407" t="s">
        <v>163</v>
      </c>
      <c r="E422" s="407">
        <f>'eoy23'!J620</f>
        <v>0</v>
      </c>
      <c r="F422" s="407"/>
      <c r="G422" s="468"/>
      <c r="H422" s="407"/>
      <c r="I422" s="407"/>
      <c r="J422" s="407"/>
      <c r="K422" s="407"/>
      <c r="L422" s="407"/>
      <c r="M422" s="407"/>
      <c r="N422" s="407"/>
      <c r="O422" s="407"/>
      <c r="P422" s="407"/>
      <c r="Q422" s="407"/>
      <c r="R422" s="407"/>
      <c r="S422" s="407"/>
      <c r="T422" s="407"/>
      <c r="U422" s="407"/>
      <c r="V422" s="407"/>
      <c r="W422" s="407"/>
      <c r="X422" s="407"/>
      <c r="Y422" s="407"/>
      <c r="Z422" s="407"/>
      <c r="AA422" s="407"/>
      <c r="AB422" s="407"/>
      <c r="AC422" s="407"/>
      <c r="AD422" s="407"/>
      <c r="AE422" s="407"/>
      <c r="AF422" s="407"/>
      <c r="AG422" s="407"/>
      <c r="AH422" s="407"/>
      <c r="AI422" s="407"/>
    </row>
    <row r="423" spans="1:35" ht="15.75" hidden="1" customHeight="1">
      <c r="A423" s="407">
        <f t="shared" ca="1" si="14"/>
        <v>0</v>
      </c>
      <c r="B423" s="407"/>
      <c r="C423" s="482">
        <v>3054</v>
      </c>
      <c r="D423" s="407" t="s">
        <v>164</v>
      </c>
      <c r="E423" s="407">
        <f>'eoy23'!J621</f>
        <v>0</v>
      </c>
      <c r="F423" s="407"/>
      <c r="G423" s="468"/>
      <c r="H423" s="407"/>
      <c r="I423" s="407"/>
      <c r="J423" s="407"/>
      <c r="K423" s="407"/>
      <c r="L423" s="407"/>
      <c r="M423" s="407"/>
      <c r="N423" s="407"/>
      <c r="O423" s="407"/>
      <c r="P423" s="407"/>
      <c r="Q423" s="407"/>
      <c r="R423" s="407"/>
      <c r="S423" s="407"/>
      <c r="T423" s="407"/>
      <c r="U423" s="407"/>
      <c r="V423" s="407"/>
      <c r="W423" s="407"/>
      <c r="X423" s="407"/>
      <c r="Y423" s="407"/>
      <c r="Z423" s="407"/>
      <c r="AA423" s="407"/>
      <c r="AB423" s="407"/>
      <c r="AC423" s="407"/>
      <c r="AD423" s="407"/>
      <c r="AE423" s="407"/>
      <c r="AF423" s="407"/>
      <c r="AG423" s="407"/>
      <c r="AH423" s="407"/>
      <c r="AI423" s="407"/>
    </row>
    <row r="424" spans="1:35" ht="15.75" hidden="1" customHeight="1">
      <c r="A424" s="407">
        <f t="shared" ca="1" si="14"/>
        <v>0</v>
      </c>
      <c r="B424" s="407"/>
      <c r="C424" s="482">
        <v>3056</v>
      </c>
      <c r="D424" s="407" t="s">
        <v>165</v>
      </c>
      <c r="E424" s="407">
        <f>'eoy23'!J622</f>
        <v>0</v>
      </c>
      <c r="F424" s="407"/>
      <c r="G424" s="468"/>
      <c r="H424" s="407"/>
      <c r="I424" s="407"/>
      <c r="J424" s="407"/>
      <c r="K424" s="407"/>
      <c r="L424" s="407"/>
      <c r="M424" s="407"/>
      <c r="N424" s="407"/>
      <c r="O424" s="407"/>
      <c r="P424" s="407"/>
      <c r="Q424" s="407"/>
      <c r="R424" s="407"/>
      <c r="S424" s="407"/>
      <c r="T424" s="407"/>
      <c r="U424" s="407"/>
      <c r="V424" s="407"/>
      <c r="W424" s="407"/>
      <c r="X424" s="407"/>
      <c r="Y424" s="407"/>
      <c r="Z424" s="407"/>
      <c r="AA424" s="407"/>
      <c r="AB424" s="407"/>
      <c r="AC424" s="407"/>
      <c r="AD424" s="407"/>
      <c r="AE424" s="407"/>
      <c r="AF424" s="407"/>
      <c r="AG424" s="407"/>
      <c r="AH424" s="407"/>
      <c r="AI424" s="407"/>
    </row>
    <row r="425" spans="1:35" ht="15.75" hidden="1" customHeight="1">
      <c r="A425" s="407">
        <f t="shared" ca="1" si="14"/>
        <v>0</v>
      </c>
      <c r="B425" s="407"/>
      <c r="C425" s="482">
        <v>3058</v>
      </c>
      <c r="D425" s="407" t="s">
        <v>166</v>
      </c>
      <c r="E425" s="407">
        <f>'eoy23'!J623</f>
        <v>0</v>
      </c>
      <c r="F425" s="407"/>
      <c r="G425" s="468"/>
      <c r="H425" s="407"/>
      <c r="I425" s="407"/>
      <c r="J425" s="407"/>
      <c r="K425" s="407"/>
      <c r="L425" s="407"/>
      <c r="M425" s="407"/>
      <c r="N425" s="407"/>
      <c r="O425" s="407"/>
      <c r="P425" s="407"/>
      <c r="Q425" s="407"/>
      <c r="R425" s="407"/>
      <c r="S425" s="407"/>
      <c r="T425" s="407"/>
      <c r="U425" s="407"/>
      <c r="V425" s="407"/>
      <c r="W425" s="407"/>
      <c r="X425" s="407"/>
      <c r="Y425" s="407"/>
      <c r="Z425" s="407"/>
      <c r="AA425" s="407"/>
      <c r="AB425" s="407"/>
      <c r="AC425" s="407"/>
      <c r="AD425" s="407"/>
      <c r="AE425" s="407"/>
      <c r="AF425" s="407"/>
      <c r="AG425" s="407"/>
      <c r="AH425" s="407"/>
      <c r="AI425" s="407"/>
    </row>
    <row r="426" spans="1:35" ht="15.75" hidden="1" customHeight="1">
      <c r="A426" s="407">
        <f t="shared" ca="1" si="14"/>
        <v>0</v>
      </c>
      <c r="B426" s="407"/>
      <c r="C426" s="482">
        <v>3062</v>
      </c>
      <c r="D426" s="407" t="s">
        <v>168</v>
      </c>
      <c r="E426" s="407">
        <f>'eoy23'!J624</f>
        <v>0</v>
      </c>
      <c r="F426" s="407"/>
      <c r="G426" s="468"/>
      <c r="H426" s="407"/>
      <c r="I426" s="407"/>
      <c r="J426" s="407"/>
      <c r="K426" s="407"/>
      <c r="L426" s="407"/>
      <c r="M426" s="407"/>
      <c r="N426" s="407"/>
      <c r="O426" s="407"/>
      <c r="P426" s="407"/>
      <c r="Q426" s="407"/>
      <c r="R426" s="407"/>
      <c r="S426" s="407"/>
      <c r="T426" s="407"/>
      <c r="U426" s="407"/>
      <c r="V426" s="407"/>
      <c r="W426" s="407"/>
      <c r="X426" s="407"/>
      <c r="Y426" s="407"/>
      <c r="Z426" s="407"/>
      <c r="AA426" s="407"/>
      <c r="AB426" s="407"/>
      <c r="AC426" s="407"/>
      <c r="AD426" s="407"/>
      <c r="AE426" s="407"/>
      <c r="AF426" s="407"/>
      <c r="AG426" s="407"/>
      <c r="AH426" s="407"/>
      <c r="AI426" s="407"/>
    </row>
    <row r="427" spans="1:35" ht="15.75" hidden="1" customHeight="1">
      <c r="A427" s="407">
        <f t="shared" ca="1" si="14"/>
        <v>0</v>
      </c>
      <c r="B427" s="407"/>
      <c r="C427" s="482">
        <v>3064</v>
      </c>
      <c r="D427" s="407" t="s">
        <v>169</v>
      </c>
      <c r="E427" s="407">
        <f>'eoy23'!J625</f>
        <v>0</v>
      </c>
      <c r="F427" s="407"/>
      <c r="G427" s="468"/>
      <c r="H427" s="407"/>
      <c r="I427" s="407"/>
      <c r="J427" s="407"/>
      <c r="K427" s="407"/>
      <c r="L427" s="407"/>
      <c r="M427" s="407"/>
      <c r="N427" s="407"/>
      <c r="O427" s="407"/>
      <c r="P427" s="407"/>
      <c r="Q427" s="407"/>
      <c r="R427" s="407"/>
      <c r="S427" s="407"/>
      <c r="T427" s="407"/>
      <c r="U427" s="407"/>
      <c r="V427" s="407"/>
      <c r="W427" s="407"/>
      <c r="X427" s="407"/>
      <c r="Y427" s="407"/>
      <c r="Z427" s="407"/>
      <c r="AA427" s="407"/>
      <c r="AB427" s="407"/>
      <c r="AC427" s="407"/>
      <c r="AD427" s="407"/>
      <c r="AE427" s="407"/>
      <c r="AF427" s="407"/>
      <c r="AG427" s="407"/>
      <c r="AH427" s="407"/>
      <c r="AI427" s="407"/>
    </row>
    <row r="428" spans="1:35" ht="15.75" hidden="1" customHeight="1">
      <c r="A428" s="407">
        <f t="shared" ca="1" si="14"/>
        <v>0</v>
      </c>
      <c r="B428" s="407"/>
      <c r="C428" s="482">
        <v>3066</v>
      </c>
      <c r="D428" s="407" t="s">
        <v>170</v>
      </c>
      <c r="E428" s="407">
        <f>'eoy23'!J626</f>
        <v>0</v>
      </c>
      <c r="F428" s="407"/>
      <c r="G428" s="468"/>
      <c r="H428" s="407"/>
      <c r="I428" s="407"/>
      <c r="J428" s="407"/>
      <c r="K428" s="407"/>
      <c r="L428" s="407"/>
      <c r="M428" s="407"/>
      <c r="N428" s="407"/>
      <c r="O428" s="407"/>
      <c r="P428" s="407"/>
      <c r="Q428" s="407"/>
      <c r="R428" s="407"/>
      <c r="S428" s="407"/>
      <c r="T428" s="407"/>
      <c r="U428" s="407"/>
      <c r="V428" s="407"/>
      <c r="W428" s="407"/>
      <c r="X428" s="407"/>
      <c r="Y428" s="407"/>
      <c r="Z428" s="407"/>
      <c r="AA428" s="407"/>
      <c r="AB428" s="407"/>
      <c r="AC428" s="407"/>
      <c r="AD428" s="407"/>
      <c r="AE428" s="407"/>
      <c r="AF428" s="407"/>
      <c r="AG428" s="407"/>
      <c r="AH428" s="407"/>
      <c r="AI428" s="407"/>
    </row>
    <row r="429" spans="1:35" ht="15.75" hidden="1" customHeight="1">
      <c r="A429" s="407">
        <f t="shared" ca="1" si="14"/>
        <v>0</v>
      </c>
      <c r="B429" s="407"/>
      <c r="C429" s="482">
        <v>3072</v>
      </c>
      <c r="D429" s="407" t="s">
        <v>172</v>
      </c>
      <c r="E429" s="407">
        <f>'eoy23'!J627</f>
        <v>0</v>
      </c>
      <c r="F429" s="407"/>
      <c r="G429" s="468"/>
      <c r="H429" s="407"/>
      <c r="I429" s="407"/>
      <c r="J429" s="407"/>
      <c r="K429" s="407"/>
      <c r="L429" s="407"/>
      <c r="M429" s="407"/>
      <c r="N429" s="407"/>
      <c r="O429" s="407"/>
      <c r="P429" s="407"/>
      <c r="Q429" s="407"/>
      <c r="R429" s="407"/>
      <c r="S429" s="407"/>
      <c r="T429" s="407"/>
      <c r="U429" s="407"/>
      <c r="V429" s="407"/>
      <c r="W429" s="407"/>
      <c r="X429" s="407"/>
      <c r="Y429" s="407"/>
      <c r="Z429" s="407"/>
      <c r="AA429" s="407"/>
      <c r="AB429" s="407"/>
      <c r="AC429" s="407"/>
      <c r="AD429" s="407"/>
      <c r="AE429" s="407"/>
      <c r="AF429" s="407"/>
      <c r="AG429" s="407"/>
      <c r="AH429" s="407"/>
      <c r="AI429" s="407"/>
    </row>
    <row r="430" spans="1:35" ht="15.75" hidden="1" customHeight="1">
      <c r="A430" s="407">
        <f t="shared" ca="1" si="14"/>
        <v>0</v>
      </c>
      <c r="B430" s="407"/>
      <c r="C430" s="482">
        <v>3075</v>
      </c>
      <c r="D430" s="407" t="s">
        <v>175</v>
      </c>
      <c r="E430" s="407">
        <f>'eoy23'!J628</f>
        <v>0</v>
      </c>
      <c r="F430" s="407"/>
      <c r="G430" s="468"/>
      <c r="H430" s="407"/>
      <c r="I430" s="407"/>
      <c r="J430" s="407"/>
      <c r="K430" s="407"/>
      <c r="L430" s="407"/>
      <c r="M430" s="407"/>
      <c r="N430" s="407"/>
      <c r="O430" s="407"/>
      <c r="P430" s="407"/>
      <c r="Q430" s="407"/>
      <c r="R430" s="407"/>
      <c r="S430" s="407"/>
      <c r="T430" s="407"/>
      <c r="U430" s="407"/>
      <c r="V430" s="407"/>
      <c r="W430" s="407"/>
      <c r="X430" s="407"/>
      <c r="Y430" s="407"/>
      <c r="Z430" s="407"/>
      <c r="AA430" s="407"/>
      <c r="AB430" s="407"/>
      <c r="AC430" s="407"/>
      <c r="AD430" s="407"/>
      <c r="AE430" s="407"/>
      <c r="AF430" s="407"/>
      <c r="AG430" s="407"/>
      <c r="AH430" s="407"/>
      <c r="AI430" s="407"/>
    </row>
    <row r="431" spans="1:35" ht="15.75" hidden="1" customHeight="1">
      <c r="A431" s="407">
        <f t="shared" ca="1" si="14"/>
        <v>0</v>
      </c>
      <c r="B431" s="407"/>
      <c r="C431" s="482">
        <v>3076</v>
      </c>
      <c r="D431" s="407" t="s">
        <v>177</v>
      </c>
      <c r="E431" s="407">
        <f>'eoy23'!J629</f>
        <v>0</v>
      </c>
      <c r="F431" s="407"/>
      <c r="G431" s="468"/>
      <c r="H431" s="407"/>
      <c r="I431" s="407"/>
      <c r="J431" s="407"/>
      <c r="K431" s="407"/>
      <c r="L431" s="407"/>
      <c r="M431" s="407"/>
      <c r="N431" s="407"/>
      <c r="O431" s="407"/>
      <c r="P431" s="407"/>
      <c r="Q431" s="407"/>
      <c r="R431" s="407"/>
      <c r="S431" s="407"/>
      <c r="T431" s="407"/>
      <c r="U431" s="407"/>
      <c r="V431" s="407"/>
      <c r="W431" s="407"/>
      <c r="X431" s="407"/>
      <c r="Y431" s="407"/>
      <c r="Z431" s="407"/>
      <c r="AA431" s="407"/>
      <c r="AB431" s="407"/>
      <c r="AC431" s="407"/>
      <c r="AD431" s="407"/>
      <c r="AE431" s="407"/>
      <c r="AF431" s="407"/>
      <c r="AG431" s="407"/>
      <c r="AH431" s="407"/>
      <c r="AI431" s="407"/>
    </row>
    <row r="432" spans="1:35" ht="15.75" hidden="1" customHeight="1">
      <c r="A432" s="407">
        <f t="shared" ca="1" si="14"/>
        <v>0</v>
      </c>
      <c r="B432" s="407"/>
      <c r="C432" s="482">
        <v>3077</v>
      </c>
      <c r="D432" s="407" t="s">
        <v>178</v>
      </c>
      <c r="E432" s="407">
        <f>'eoy23'!J630</f>
        <v>0</v>
      </c>
      <c r="F432" s="407"/>
      <c r="G432" s="407"/>
      <c r="H432" s="407"/>
      <c r="I432" s="407"/>
      <c r="J432" s="407"/>
      <c r="K432" s="407"/>
      <c r="L432" s="407"/>
      <c r="M432" s="407"/>
      <c r="N432" s="407"/>
      <c r="O432" s="407"/>
      <c r="P432" s="407"/>
      <c r="Q432" s="407"/>
      <c r="R432" s="407"/>
      <c r="S432" s="407"/>
      <c r="T432" s="407"/>
      <c r="U432" s="407"/>
      <c r="V432" s="407"/>
      <c r="W432" s="407"/>
      <c r="X432" s="407"/>
      <c r="Y432" s="407"/>
      <c r="Z432" s="407"/>
      <c r="AA432" s="407"/>
      <c r="AB432" s="407"/>
      <c r="AC432" s="407"/>
      <c r="AD432" s="407"/>
      <c r="AE432" s="407"/>
      <c r="AF432" s="407"/>
      <c r="AG432" s="407"/>
      <c r="AH432" s="407"/>
      <c r="AI432" s="407"/>
    </row>
    <row r="433" spans="1:35" ht="15.75" hidden="1" customHeight="1">
      <c r="A433" s="407">
        <f t="shared" ca="1" si="14"/>
        <v>0</v>
      </c>
      <c r="B433" s="407"/>
      <c r="C433" s="482">
        <v>3078</v>
      </c>
      <c r="D433" s="407" t="s">
        <v>179</v>
      </c>
      <c r="E433" s="407">
        <f>'eoy23'!J631</f>
        <v>0</v>
      </c>
      <c r="F433" s="407"/>
      <c r="G433" s="407"/>
      <c r="H433" s="407"/>
      <c r="I433" s="407"/>
      <c r="J433" s="407"/>
      <c r="K433" s="407"/>
      <c r="L433" s="407"/>
      <c r="M433" s="407"/>
      <c r="N433" s="407"/>
      <c r="O433" s="407"/>
      <c r="P433" s="407"/>
      <c r="Q433" s="407"/>
      <c r="R433" s="407"/>
      <c r="S433" s="407"/>
      <c r="T433" s="407"/>
      <c r="U433" s="407"/>
      <c r="V433" s="407"/>
      <c r="W433" s="407"/>
      <c r="X433" s="407"/>
      <c r="Y433" s="407"/>
      <c r="Z433" s="407"/>
      <c r="AA433" s="407"/>
      <c r="AB433" s="407"/>
      <c r="AC433" s="407"/>
      <c r="AD433" s="407"/>
      <c r="AE433" s="407"/>
      <c r="AF433" s="407"/>
      <c r="AG433" s="407"/>
      <c r="AH433" s="407"/>
      <c r="AI433" s="407"/>
    </row>
    <row r="434" spans="1:35" ht="15.75" hidden="1" customHeight="1">
      <c r="A434" s="469">
        <f ca="1">IF(OR(AND(E434&gt;0,I434=0),AND(E434=0,I434&gt;0)),1,0)</f>
        <v>0</v>
      </c>
      <c r="B434" s="469"/>
      <c r="C434" s="480" t="s">
        <v>885</v>
      </c>
      <c r="D434" s="469" t="s">
        <v>886</v>
      </c>
      <c r="E434" s="469">
        <f ca="1">'eoy23'!J632</f>
        <v>86402</v>
      </c>
      <c r="F434" s="469"/>
      <c r="G434" s="481">
        <v>590</v>
      </c>
      <c r="H434" s="481" t="s">
        <v>887</v>
      </c>
      <c r="I434" s="469">
        <f>'eoy23'!J43</f>
        <v>72737</v>
      </c>
      <c r="J434" s="407"/>
      <c r="K434" s="407"/>
      <c r="L434" s="407"/>
      <c r="M434" s="407"/>
      <c r="N434" s="407"/>
      <c r="O434" s="407"/>
      <c r="P434" s="407"/>
      <c r="Q434" s="407"/>
      <c r="R434" s="407"/>
      <c r="S434" s="407"/>
      <c r="T434" s="407"/>
      <c r="U434" s="407"/>
      <c r="V434" s="407"/>
      <c r="W434" s="407"/>
      <c r="X434" s="407"/>
      <c r="Y434" s="407"/>
      <c r="Z434" s="407"/>
      <c r="AA434" s="407"/>
      <c r="AB434" s="407"/>
      <c r="AC434" s="407"/>
      <c r="AD434" s="407"/>
      <c r="AE434" s="407"/>
      <c r="AF434" s="407"/>
      <c r="AG434" s="407"/>
      <c r="AH434" s="407"/>
      <c r="AI434" s="407"/>
    </row>
    <row r="435" spans="1:35" ht="15.75" hidden="1" customHeight="1">
      <c r="A435" s="407">
        <f t="shared" ref="A435:A437" ca="1" si="15">IF(A$520=1,1,0)</f>
        <v>0</v>
      </c>
      <c r="B435" s="407"/>
      <c r="C435" s="488" t="s">
        <v>902</v>
      </c>
      <c r="D435" s="481"/>
      <c r="E435" s="481"/>
      <c r="F435" s="481"/>
      <c r="G435" s="489" t="s">
        <v>903</v>
      </c>
      <c r="H435" s="481"/>
      <c r="I435" s="481"/>
      <c r="J435" s="407"/>
      <c r="K435" s="407"/>
      <c r="L435" s="407"/>
      <c r="M435" s="407"/>
      <c r="N435" s="407"/>
      <c r="O435" s="407"/>
      <c r="P435" s="407"/>
      <c r="Q435" s="407"/>
      <c r="R435" s="407"/>
      <c r="S435" s="407"/>
      <c r="T435" s="407"/>
      <c r="U435" s="407"/>
      <c r="V435" s="407"/>
      <c r="W435" s="407"/>
      <c r="X435" s="407"/>
      <c r="Y435" s="407"/>
      <c r="Z435" s="407"/>
      <c r="AA435" s="407"/>
      <c r="AB435" s="407"/>
      <c r="AC435" s="407"/>
      <c r="AD435" s="407"/>
      <c r="AE435" s="407"/>
      <c r="AF435" s="407"/>
      <c r="AG435" s="407"/>
      <c r="AH435" s="407"/>
      <c r="AI435" s="407"/>
    </row>
    <row r="436" spans="1:35" ht="15.75" hidden="1" customHeight="1">
      <c r="A436" s="407">
        <f t="shared" ca="1" si="15"/>
        <v>0</v>
      </c>
      <c r="B436" s="496"/>
      <c r="C436" s="497" t="s">
        <v>904</v>
      </c>
      <c r="D436" s="492"/>
      <c r="E436" s="492"/>
      <c r="F436" s="490"/>
      <c r="G436" s="498" t="s">
        <v>905</v>
      </c>
      <c r="H436" s="492"/>
      <c r="I436" s="492"/>
      <c r="J436" s="407"/>
      <c r="K436" s="407"/>
      <c r="L436" s="407"/>
      <c r="M436" s="407"/>
      <c r="N436" s="407"/>
      <c r="O436" s="407"/>
      <c r="P436" s="407"/>
      <c r="Q436" s="407"/>
      <c r="R436" s="407"/>
      <c r="S436" s="407"/>
      <c r="T436" s="407"/>
      <c r="U436" s="407"/>
      <c r="V436" s="407"/>
      <c r="W436" s="407"/>
      <c r="X436" s="407"/>
      <c r="Y436" s="407"/>
      <c r="Z436" s="407"/>
      <c r="AA436" s="407"/>
      <c r="AB436" s="407"/>
      <c r="AC436" s="407"/>
      <c r="AD436" s="407"/>
      <c r="AE436" s="407"/>
      <c r="AF436" s="407"/>
      <c r="AG436" s="407"/>
      <c r="AH436" s="407"/>
      <c r="AI436" s="407"/>
    </row>
    <row r="437" spans="1:35" ht="15.75" hidden="1" customHeight="1">
      <c r="A437" s="407">
        <f t="shared" ca="1" si="15"/>
        <v>0</v>
      </c>
      <c r="B437" s="496"/>
      <c r="C437" s="491" t="s">
        <v>36</v>
      </c>
      <c r="D437" s="492" t="s">
        <v>881</v>
      </c>
      <c r="E437" s="492" t="s">
        <v>850</v>
      </c>
      <c r="F437" s="490"/>
      <c r="G437" s="492" t="s">
        <v>36</v>
      </c>
      <c r="H437" s="492" t="s">
        <v>849</v>
      </c>
      <c r="I437" s="492" t="s">
        <v>850</v>
      </c>
      <c r="J437" s="407"/>
      <c r="K437" s="407"/>
      <c r="L437" s="407"/>
      <c r="M437" s="407"/>
      <c r="N437" s="407"/>
      <c r="O437" s="407"/>
      <c r="P437" s="407"/>
      <c r="Q437" s="407"/>
      <c r="R437" s="407"/>
      <c r="S437" s="407"/>
      <c r="T437" s="407"/>
      <c r="U437" s="407"/>
      <c r="V437" s="407"/>
      <c r="W437" s="407"/>
      <c r="X437" s="407"/>
      <c r="Y437" s="407"/>
      <c r="Z437" s="407"/>
      <c r="AA437" s="407"/>
      <c r="AB437" s="407"/>
      <c r="AC437" s="407"/>
      <c r="AD437" s="407"/>
      <c r="AE437" s="407"/>
      <c r="AF437" s="407"/>
      <c r="AG437" s="407"/>
      <c r="AH437" s="407"/>
      <c r="AI437" s="407"/>
    </row>
    <row r="438" spans="1:35" ht="15.75" hidden="1" customHeight="1">
      <c r="A438" s="407">
        <f t="shared" ref="A438:A519" ca="1" si="16">IF(AND(A$520&gt;0,E438&gt;0),1,0)</f>
        <v>0</v>
      </c>
      <c r="B438" s="496"/>
      <c r="C438" s="482">
        <v>2801</v>
      </c>
      <c r="D438" s="407" t="s">
        <v>81</v>
      </c>
      <c r="E438" s="407">
        <f>'eoy23'!K547</f>
        <v>0</v>
      </c>
      <c r="F438" s="490"/>
      <c r="G438" s="492"/>
      <c r="H438" s="492"/>
      <c r="I438" s="492"/>
      <c r="J438" s="407"/>
      <c r="K438" s="407"/>
      <c r="L438" s="407"/>
      <c r="M438" s="407"/>
      <c r="N438" s="407"/>
      <c r="O438" s="407"/>
      <c r="P438" s="407"/>
      <c r="Q438" s="407"/>
      <c r="R438" s="407"/>
      <c r="S438" s="407"/>
      <c r="T438" s="407"/>
      <c r="U438" s="407"/>
      <c r="V438" s="407"/>
      <c r="W438" s="407"/>
      <c r="X438" s="407"/>
      <c r="Y438" s="407"/>
      <c r="Z438" s="407"/>
      <c r="AA438" s="407"/>
      <c r="AB438" s="407"/>
      <c r="AC438" s="407"/>
      <c r="AD438" s="407"/>
      <c r="AE438" s="407"/>
      <c r="AF438" s="407"/>
      <c r="AG438" s="407"/>
      <c r="AH438" s="407"/>
      <c r="AI438" s="407"/>
    </row>
    <row r="439" spans="1:35" ht="15.75" hidden="1" customHeight="1">
      <c r="A439" s="407">
        <f t="shared" ca="1" si="16"/>
        <v>0</v>
      </c>
      <c r="B439" s="496"/>
      <c r="C439" s="482">
        <v>2802</v>
      </c>
      <c r="D439" s="407" t="s">
        <v>88</v>
      </c>
      <c r="E439" s="407">
        <f>'eoy23'!K548</f>
        <v>0</v>
      </c>
      <c r="F439" s="490"/>
      <c r="G439" s="492"/>
      <c r="H439" s="492"/>
      <c r="I439" s="492"/>
      <c r="J439" s="407"/>
      <c r="K439" s="407"/>
      <c r="L439" s="407"/>
      <c r="M439" s="407"/>
      <c r="N439" s="407"/>
      <c r="O439" s="407"/>
      <c r="P439" s="407"/>
      <c r="Q439" s="407"/>
      <c r="R439" s="407"/>
      <c r="S439" s="407"/>
      <c r="T439" s="407"/>
      <c r="U439" s="407"/>
      <c r="V439" s="407"/>
      <c r="W439" s="407"/>
      <c r="X439" s="407"/>
      <c r="Y439" s="407"/>
      <c r="Z439" s="407"/>
      <c r="AA439" s="407"/>
      <c r="AB439" s="407"/>
      <c r="AC439" s="407"/>
      <c r="AD439" s="407"/>
      <c r="AE439" s="407"/>
      <c r="AF439" s="407"/>
      <c r="AG439" s="407"/>
      <c r="AH439" s="407"/>
      <c r="AI439" s="407"/>
    </row>
    <row r="440" spans="1:35" ht="15.75" hidden="1" customHeight="1">
      <c r="A440" s="407">
        <f t="shared" ca="1" si="16"/>
        <v>0</v>
      </c>
      <c r="B440" s="496"/>
      <c r="C440" s="482">
        <v>2803</v>
      </c>
      <c r="D440" s="407" t="s">
        <v>90</v>
      </c>
      <c r="E440" s="407">
        <f>'eoy23'!K549</f>
        <v>0</v>
      </c>
      <c r="F440" s="490"/>
      <c r="G440" s="492"/>
      <c r="H440" s="492"/>
      <c r="I440" s="492"/>
      <c r="J440" s="407"/>
      <c r="K440" s="407"/>
      <c r="L440" s="407"/>
      <c r="M440" s="407"/>
      <c r="N440" s="407"/>
      <c r="O440" s="407"/>
      <c r="P440" s="407"/>
      <c r="Q440" s="407"/>
      <c r="R440" s="407"/>
      <c r="S440" s="407"/>
      <c r="T440" s="407"/>
      <c r="U440" s="407"/>
      <c r="V440" s="407"/>
      <c r="W440" s="407"/>
      <c r="X440" s="407"/>
      <c r="Y440" s="407"/>
      <c r="Z440" s="407"/>
      <c r="AA440" s="407"/>
      <c r="AB440" s="407"/>
      <c r="AC440" s="407"/>
      <c r="AD440" s="407"/>
      <c r="AE440" s="407"/>
      <c r="AF440" s="407"/>
      <c r="AG440" s="407"/>
      <c r="AH440" s="407"/>
      <c r="AI440" s="407"/>
    </row>
    <row r="441" spans="1:35" ht="15.75" hidden="1" customHeight="1">
      <c r="A441" s="407">
        <f t="shared" ca="1" si="16"/>
        <v>0</v>
      </c>
      <c r="B441" s="496"/>
      <c r="C441" s="482">
        <v>2804</v>
      </c>
      <c r="D441" s="407" t="s">
        <v>91</v>
      </c>
      <c r="E441" s="407">
        <f>'eoy23'!K550</f>
        <v>0</v>
      </c>
      <c r="F441" s="490"/>
      <c r="G441" s="492"/>
      <c r="H441" s="492"/>
      <c r="I441" s="492"/>
      <c r="J441" s="407"/>
      <c r="K441" s="407"/>
      <c r="L441" s="407"/>
      <c r="M441" s="407"/>
      <c r="N441" s="407"/>
      <c r="O441" s="407"/>
      <c r="P441" s="407"/>
      <c r="Q441" s="407"/>
      <c r="R441" s="407"/>
      <c r="S441" s="407"/>
      <c r="T441" s="407"/>
      <c r="U441" s="407"/>
      <c r="V441" s="407"/>
      <c r="W441" s="407"/>
      <c r="X441" s="407"/>
      <c r="Y441" s="407"/>
      <c r="Z441" s="407"/>
      <c r="AA441" s="407"/>
      <c r="AB441" s="407"/>
      <c r="AC441" s="407"/>
      <c r="AD441" s="407"/>
      <c r="AE441" s="407"/>
      <c r="AF441" s="407"/>
      <c r="AG441" s="407"/>
      <c r="AH441" s="407"/>
      <c r="AI441" s="407"/>
    </row>
    <row r="442" spans="1:35" ht="15.75" hidden="1" customHeight="1">
      <c r="A442" s="407">
        <f t="shared" ca="1" si="16"/>
        <v>0</v>
      </c>
      <c r="B442" s="496"/>
      <c r="C442" s="482">
        <v>2805</v>
      </c>
      <c r="D442" s="407" t="s">
        <v>92</v>
      </c>
      <c r="E442" s="407">
        <f>'eoy23'!K551</f>
        <v>0</v>
      </c>
      <c r="F442" s="490"/>
      <c r="G442" s="492"/>
      <c r="H442" s="492"/>
      <c r="I442" s="492"/>
      <c r="J442" s="407"/>
      <c r="K442" s="407"/>
      <c r="L442" s="407"/>
      <c r="M442" s="407"/>
      <c r="N442" s="407"/>
      <c r="O442" s="407"/>
      <c r="P442" s="407"/>
      <c r="Q442" s="407"/>
      <c r="R442" s="407"/>
      <c r="S442" s="407"/>
      <c r="T442" s="407"/>
      <c r="U442" s="407"/>
      <c r="V442" s="407"/>
      <c r="W442" s="407"/>
      <c r="X442" s="407"/>
      <c r="Y442" s="407"/>
      <c r="Z442" s="407"/>
      <c r="AA442" s="407"/>
      <c r="AB442" s="407"/>
      <c r="AC442" s="407"/>
      <c r="AD442" s="407"/>
      <c r="AE442" s="407"/>
      <c r="AF442" s="407"/>
      <c r="AG442" s="407"/>
      <c r="AH442" s="407"/>
      <c r="AI442" s="407"/>
    </row>
    <row r="443" spans="1:35" ht="15.75" hidden="1" customHeight="1">
      <c r="A443" s="407">
        <f t="shared" ca="1" si="16"/>
        <v>0</v>
      </c>
      <c r="B443" s="496"/>
      <c r="C443" s="482">
        <v>2806</v>
      </c>
      <c r="D443" s="407" t="s">
        <v>93</v>
      </c>
      <c r="E443" s="407">
        <f>'eoy23'!K552</f>
        <v>0</v>
      </c>
      <c r="F443" s="490"/>
      <c r="G443" s="492"/>
      <c r="H443" s="492"/>
      <c r="I443" s="492"/>
      <c r="J443" s="407"/>
      <c r="K443" s="407"/>
      <c r="L443" s="407"/>
      <c r="M443" s="407"/>
      <c r="N443" s="407"/>
      <c r="O443" s="407"/>
      <c r="P443" s="407"/>
      <c r="Q443" s="407"/>
      <c r="R443" s="407"/>
      <c r="S443" s="407"/>
      <c r="T443" s="407"/>
      <c r="U443" s="407"/>
      <c r="V443" s="407"/>
      <c r="W443" s="407"/>
      <c r="X443" s="407"/>
      <c r="Y443" s="407"/>
      <c r="Z443" s="407"/>
      <c r="AA443" s="407"/>
      <c r="AB443" s="407"/>
      <c r="AC443" s="407"/>
      <c r="AD443" s="407"/>
      <c r="AE443" s="407"/>
      <c r="AF443" s="407"/>
      <c r="AG443" s="407"/>
      <c r="AH443" s="407"/>
      <c r="AI443" s="407"/>
    </row>
    <row r="444" spans="1:35" ht="15.75" hidden="1" customHeight="1">
      <c r="A444" s="407">
        <f t="shared" ca="1" si="16"/>
        <v>0</v>
      </c>
      <c r="B444" s="496"/>
      <c r="C444" s="482">
        <v>2807</v>
      </c>
      <c r="D444" s="407" t="s">
        <v>234</v>
      </c>
      <c r="E444" s="407">
        <f>'eoy23'!K553</f>
        <v>0</v>
      </c>
      <c r="F444" s="490"/>
      <c r="G444" s="492"/>
      <c r="H444" s="492"/>
      <c r="I444" s="492"/>
      <c r="J444" s="407"/>
      <c r="K444" s="407"/>
      <c r="L444" s="407"/>
      <c r="M444" s="407"/>
      <c r="N444" s="407"/>
      <c r="O444" s="407"/>
      <c r="P444" s="407"/>
      <c r="Q444" s="407"/>
      <c r="R444" s="407"/>
      <c r="S444" s="407"/>
      <c r="T444" s="407"/>
      <c r="U444" s="407"/>
      <c r="V444" s="407"/>
      <c r="W444" s="407"/>
      <c r="X444" s="407"/>
      <c r="Y444" s="407"/>
      <c r="Z444" s="407"/>
      <c r="AA444" s="407"/>
      <c r="AB444" s="407"/>
      <c r="AC444" s="407"/>
      <c r="AD444" s="407"/>
      <c r="AE444" s="407"/>
      <c r="AF444" s="407"/>
      <c r="AG444" s="407"/>
      <c r="AH444" s="407"/>
      <c r="AI444" s="407"/>
    </row>
    <row r="445" spans="1:35" ht="15.75" hidden="1" customHeight="1">
      <c r="A445" s="407">
        <f t="shared" ca="1" si="16"/>
        <v>0</v>
      </c>
      <c r="B445" s="496"/>
      <c r="C445" s="482">
        <v>2808</v>
      </c>
      <c r="D445" s="407" t="s">
        <v>95</v>
      </c>
      <c r="E445" s="407">
        <f>'eoy23'!K554</f>
        <v>0</v>
      </c>
      <c r="F445" s="490"/>
      <c r="G445" s="492"/>
      <c r="H445" s="492"/>
      <c r="I445" s="492"/>
      <c r="J445" s="407"/>
      <c r="K445" s="407"/>
      <c r="L445" s="407"/>
      <c r="M445" s="407"/>
      <c r="N445" s="407"/>
      <c r="O445" s="407"/>
      <c r="P445" s="407"/>
      <c r="Q445" s="407"/>
      <c r="R445" s="407"/>
      <c r="S445" s="407"/>
      <c r="T445" s="407"/>
      <c r="U445" s="407"/>
      <c r="V445" s="407"/>
      <c r="W445" s="407"/>
      <c r="X445" s="407"/>
      <c r="Y445" s="407"/>
      <c r="Z445" s="407"/>
      <c r="AA445" s="407"/>
      <c r="AB445" s="407"/>
      <c r="AC445" s="407"/>
      <c r="AD445" s="407"/>
      <c r="AE445" s="407"/>
      <c r="AF445" s="407"/>
      <c r="AG445" s="407"/>
      <c r="AH445" s="407"/>
      <c r="AI445" s="407"/>
    </row>
    <row r="446" spans="1:35" ht="15.75" hidden="1" customHeight="1">
      <c r="A446" s="407">
        <f t="shared" ca="1" si="16"/>
        <v>0</v>
      </c>
      <c r="B446" s="496"/>
      <c r="C446" s="482">
        <v>2809</v>
      </c>
      <c r="D446" s="407" t="s">
        <v>896</v>
      </c>
      <c r="E446" s="407">
        <f>'eoy23'!K555</f>
        <v>0</v>
      </c>
      <c r="F446" s="490"/>
      <c r="G446" s="492"/>
      <c r="H446" s="492"/>
      <c r="I446" s="492"/>
      <c r="J446" s="407"/>
      <c r="K446" s="407"/>
      <c r="L446" s="407"/>
      <c r="M446" s="407"/>
      <c r="N446" s="407"/>
      <c r="O446" s="407"/>
      <c r="P446" s="407"/>
      <c r="Q446" s="407"/>
      <c r="R446" s="407"/>
      <c r="S446" s="407"/>
      <c r="T446" s="407"/>
      <c r="U446" s="407"/>
      <c r="V446" s="407"/>
      <c r="W446" s="407"/>
      <c r="X446" s="407"/>
      <c r="Y446" s="407"/>
      <c r="Z446" s="407"/>
      <c r="AA446" s="407"/>
      <c r="AB446" s="407"/>
      <c r="AC446" s="407"/>
      <c r="AD446" s="407"/>
      <c r="AE446" s="407"/>
      <c r="AF446" s="407"/>
      <c r="AG446" s="407"/>
      <c r="AH446" s="407"/>
      <c r="AI446" s="407"/>
    </row>
    <row r="447" spans="1:35" ht="15.75" hidden="1" customHeight="1">
      <c r="A447" s="407">
        <f t="shared" ca="1" si="16"/>
        <v>0</v>
      </c>
      <c r="B447" s="496"/>
      <c r="C447" s="482">
        <v>2810</v>
      </c>
      <c r="D447" s="407" t="s">
        <v>236</v>
      </c>
      <c r="E447" s="407">
        <f ca="1">'eoy23'!K557</f>
        <v>0</v>
      </c>
      <c r="F447" s="490"/>
      <c r="G447" s="492"/>
      <c r="H447" s="492"/>
      <c r="I447" s="492"/>
      <c r="J447" s="407"/>
      <c r="K447" s="407"/>
      <c r="L447" s="407"/>
      <c r="M447" s="407"/>
      <c r="N447" s="407"/>
      <c r="O447" s="407"/>
      <c r="P447" s="407"/>
      <c r="Q447" s="407"/>
      <c r="R447" s="407"/>
      <c r="S447" s="407"/>
      <c r="T447" s="407"/>
      <c r="U447" s="407"/>
      <c r="V447" s="407"/>
      <c r="W447" s="407"/>
      <c r="X447" s="407"/>
      <c r="Y447" s="407"/>
      <c r="Z447" s="407"/>
      <c r="AA447" s="407"/>
      <c r="AB447" s="407"/>
      <c r="AC447" s="407"/>
      <c r="AD447" s="407"/>
      <c r="AE447" s="407"/>
      <c r="AF447" s="407"/>
      <c r="AG447" s="407"/>
      <c r="AH447" s="407"/>
      <c r="AI447" s="407"/>
    </row>
    <row r="448" spans="1:35" ht="15.75" hidden="1" customHeight="1">
      <c r="A448" s="407">
        <f t="shared" ca="1" si="16"/>
        <v>0</v>
      </c>
      <c r="B448" s="496"/>
      <c r="C448" s="482">
        <v>2811</v>
      </c>
      <c r="D448" s="407" t="s">
        <v>237</v>
      </c>
      <c r="E448" s="407">
        <f ca="1">'eoy23'!K558</f>
        <v>0</v>
      </c>
      <c r="F448" s="490"/>
      <c r="G448" s="492"/>
      <c r="H448" s="492"/>
      <c r="I448" s="492"/>
      <c r="J448" s="407"/>
      <c r="K448" s="407"/>
      <c r="L448" s="407"/>
      <c r="M448" s="407"/>
      <c r="N448" s="407"/>
      <c r="O448" s="407"/>
      <c r="P448" s="407"/>
      <c r="Q448" s="407"/>
      <c r="R448" s="407"/>
      <c r="S448" s="407"/>
      <c r="T448" s="407"/>
      <c r="U448" s="407"/>
      <c r="V448" s="407"/>
      <c r="W448" s="407"/>
      <c r="X448" s="407"/>
      <c r="Y448" s="407"/>
      <c r="Z448" s="407"/>
      <c r="AA448" s="407"/>
      <c r="AB448" s="407"/>
      <c r="AC448" s="407"/>
      <c r="AD448" s="407"/>
      <c r="AE448" s="407"/>
      <c r="AF448" s="407"/>
      <c r="AG448" s="407"/>
      <c r="AH448" s="407"/>
      <c r="AI448" s="407"/>
    </row>
    <row r="449" spans="1:35" ht="15.75" hidden="1" customHeight="1">
      <c r="A449" s="407">
        <f t="shared" ca="1" si="16"/>
        <v>0</v>
      </c>
      <c r="B449" s="496"/>
      <c r="C449" s="482">
        <v>2812</v>
      </c>
      <c r="D449" s="407" t="s">
        <v>100</v>
      </c>
      <c r="E449" s="407">
        <f ca="1">'eoy23'!K559</f>
        <v>0</v>
      </c>
      <c r="F449" s="490"/>
      <c r="G449" s="492"/>
      <c r="H449" s="492"/>
      <c r="I449" s="492"/>
      <c r="J449" s="407"/>
      <c r="K449" s="407"/>
      <c r="L449" s="407"/>
      <c r="M449" s="407"/>
      <c r="N449" s="407"/>
      <c r="O449" s="407"/>
      <c r="P449" s="407"/>
      <c r="Q449" s="407"/>
      <c r="R449" s="407"/>
      <c r="S449" s="407"/>
      <c r="T449" s="407"/>
      <c r="U449" s="407"/>
      <c r="V449" s="407"/>
      <c r="W449" s="407"/>
      <c r="X449" s="407"/>
      <c r="Y449" s="407"/>
      <c r="Z449" s="407"/>
      <c r="AA449" s="407"/>
      <c r="AB449" s="407"/>
      <c r="AC449" s="407"/>
      <c r="AD449" s="407"/>
      <c r="AE449" s="407"/>
      <c r="AF449" s="407"/>
      <c r="AG449" s="407"/>
      <c r="AH449" s="407"/>
      <c r="AI449" s="407"/>
    </row>
    <row r="450" spans="1:35" ht="15.75" hidden="1" customHeight="1">
      <c r="A450" s="407">
        <f t="shared" ca="1" si="16"/>
        <v>0</v>
      </c>
      <c r="B450" s="496"/>
      <c r="C450" s="482">
        <v>2814</v>
      </c>
      <c r="D450" s="407" t="s">
        <v>101</v>
      </c>
      <c r="E450" s="407">
        <f ca="1">'eoy23'!K560</f>
        <v>0</v>
      </c>
      <c r="F450" s="490"/>
      <c r="G450" s="492"/>
      <c r="H450" s="492"/>
      <c r="I450" s="492"/>
      <c r="J450" s="407"/>
      <c r="K450" s="407"/>
      <c r="L450" s="407"/>
      <c r="M450" s="407"/>
      <c r="N450" s="407"/>
      <c r="O450" s="407"/>
      <c r="P450" s="407"/>
      <c r="Q450" s="407"/>
      <c r="R450" s="407"/>
      <c r="S450" s="407"/>
      <c r="T450" s="407"/>
      <c r="U450" s="407"/>
      <c r="V450" s="407"/>
      <c r="W450" s="407"/>
      <c r="X450" s="407"/>
      <c r="Y450" s="407"/>
      <c r="Z450" s="407"/>
      <c r="AA450" s="407"/>
      <c r="AB450" s="407"/>
      <c r="AC450" s="407"/>
      <c r="AD450" s="407"/>
      <c r="AE450" s="407"/>
      <c r="AF450" s="407"/>
      <c r="AG450" s="407"/>
      <c r="AH450" s="407"/>
      <c r="AI450" s="407"/>
    </row>
    <row r="451" spans="1:35" ht="15.75" hidden="1" customHeight="1">
      <c r="A451" s="407">
        <f t="shared" ca="1" si="16"/>
        <v>0</v>
      </c>
      <c r="B451" s="496"/>
      <c r="C451" s="482">
        <v>2815</v>
      </c>
      <c r="D451" s="407" t="s">
        <v>897</v>
      </c>
      <c r="E451" s="407">
        <f ca="1">'eoy23'!K561</f>
        <v>0</v>
      </c>
      <c r="F451" s="490"/>
      <c r="G451" s="492"/>
      <c r="H451" s="492"/>
      <c r="I451" s="492"/>
      <c r="J451" s="407"/>
      <c r="K451" s="407"/>
      <c r="L451" s="407"/>
      <c r="M451" s="407"/>
      <c r="N451" s="407"/>
      <c r="O451" s="407"/>
      <c r="P451" s="407"/>
      <c r="Q451" s="407"/>
      <c r="R451" s="407"/>
      <c r="S451" s="407"/>
      <c r="T451" s="407"/>
      <c r="U451" s="407"/>
      <c r="V451" s="407"/>
      <c r="W451" s="407"/>
      <c r="X451" s="407"/>
      <c r="Y451" s="407"/>
      <c r="Z451" s="407"/>
      <c r="AA451" s="407"/>
      <c r="AB451" s="407"/>
      <c r="AC451" s="407"/>
      <c r="AD451" s="407"/>
      <c r="AE451" s="407"/>
      <c r="AF451" s="407"/>
      <c r="AG451" s="407"/>
      <c r="AH451" s="407"/>
      <c r="AI451" s="407"/>
    </row>
    <row r="452" spans="1:35" ht="15.75" hidden="1" customHeight="1">
      <c r="A452" s="407">
        <f t="shared" ca="1" si="16"/>
        <v>0</v>
      </c>
      <c r="B452" s="496"/>
      <c r="C452" s="482">
        <v>2816</v>
      </c>
      <c r="D452" s="407" t="s">
        <v>103</v>
      </c>
      <c r="E452" s="407">
        <f ca="1">'eoy23'!K562</f>
        <v>0</v>
      </c>
      <c r="F452" s="490"/>
      <c r="G452" s="492"/>
      <c r="H452" s="492"/>
      <c r="I452" s="492"/>
      <c r="J452" s="407"/>
      <c r="K452" s="407"/>
      <c r="L452" s="407"/>
      <c r="M452" s="407"/>
      <c r="N452" s="407"/>
      <c r="O452" s="407"/>
      <c r="P452" s="407"/>
      <c r="Q452" s="407"/>
      <c r="R452" s="407"/>
      <c r="S452" s="407"/>
      <c r="T452" s="407"/>
      <c r="U452" s="407"/>
      <c r="V452" s="407"/>
      <c r="W452" s="407"/>
      <c r="X452" s="407"/>
      <c r="Y452" s="407"/>
      <c r="Z452" s="407"/>
      <c r="AA452" s="407"/>
      <c r="AB452" s="407"/>
      <c r="AC452" s="407"/>
      <c r="AD452" s="407"/>
      <c r="AE452" s="407"/>
      <c r="AF452" s="407"/>
      <c r="AG452" s="407"/>
      <c r="AH452" s="407"/>
      <c r="AI452" s="407"/>
    </row>
    <row r="453" spans="1:35" ht="15.75" hidden="1" customHeight="1">
      <c r="A453" s="407">
        <f t="shared" ca="1" si="16"/>
        <v>0</v>
      </c>
      <c r="B453" s="496"/>
      <c r="C453" s="482">
        <v>2817</v>
      </c>
      <c r="D453" s="407" t="s">
        <v>239</v>
      </c>
      <c r="E453" s="407">
        <f ca="1">'eoy23'!K563</f>
        <v>0</v>
      </c>
      <c r="F453" s="490"/>
      <c r="G453" s="492"/>
      <c r="H453" s="492"/>
      <c r="I453" s="492"/>
      <c r="J453" s="407"/>
      <c r="K453" s="407"/>
      <c r="L453" s="407"/>
      <c r="M453" s="407"/>
      <c r="N453" s="407"/>
      <c r="O453" s="407"/>
      <c r="P453" s="407"/>
      <c r="Q453" s="407"/>
      <c r="R453" s="407"/>
      <c r="S453" s="407"/>
      <c r="T453" s="407"/>
      <c r="U453" s="407"/>
      <c r="V453" s="407"/>
      <c r="W453" s="407"/>
      <c r="X453" s="407"/>
      <c r="Y453" s="407"/>
      <c r="Z453" s="407"/>
      <c r="AA453" s="407"/>
      <c r="AB453" s="407"/>
      <c r="AC453" s="407"/>
      <c r="AD453" s="407"/>
      <c r="AE453" s="407"/>
      <c r="AF453" s="407"/>
      <c r="AG453" s="407"/>
      <c r="AH453" s="407"/>
      <c r="AI453" s="407"/>
    </row>
    <row r="454" spans="1:35" ht="15.75" hidden="1" customHeight="1">
      <c r="A454" s="407">
        <f t="shared" ca="1" si="16"/>
        <v>0</v>
      </c>
      <c r="B454" s="496"/>
      <c r="C454" s="482">
        <v>2818</v>
      </c>
      <c r="D454" s="407" t="s">
        <v>106</v>
      </c>
      <c r="E454" s="407">
        <f ca="1">'eoy23'!K564</f>
        <v>0</v>
      </c>
      <c r="F454" s="490"/>
      <c r="G454" s="492"/>
      <c r="H454" s="492"/>
      <c r="I454" s="492"/>
      <c r="J454" s="407"/>
      <c r="K454" s="407"/>
      <c r="L454" s="407"/>
      <c r="M454" s="407"/>
      <c r="N454" s="407"/>
      <c r="O454" s="407"/>
      <c r="P454" s="407"/>
      <c r="Q454" s="407"/>
      <c r="R454" s="407"/>
      <c r="S454" s="407"/>
      <c r="T454" s="407"/>
      <c r="U454" s="407"/>
      <c r="V454" s="407"/>
      <c r="W454" s="407"/>
      <c r="X454" s="407"/>
      <c r="Y454" s="407"/>
      <c r="Z454" s="407"/>
      <c r="AA454" s="407"/>
      <c r="AB454" s="407"/>
      <c r="AC454" s="407"/>
      <c r="AD454" s="407"/>
      <c r="AE454" s="407"/>
      <c r="AF454" s="407"/>
      <c r="AG454" s="407"/>
      <c r="AH454" s="407"/>
      <c r="AI454" s="407"/>
    </row>
    <row r="455" spans="1:35" ht="15.75" hidden="1" customHeight="1">
      <c r="A455" s="407">
        <f t="shared" ca="1" si="16"/>
        <v>0</v>
      </c>
      <c r="B455" s="496"/>
      <c r="C455" s="482">
        <v>2819</v>
      </c>
      <c r="D455" s="407" t="s">
        <v>107</v>
      </c>
      <c r="E455" s="407">
        <f ca="1">'eoy23'!K565</f>
        <v>0</v>
      </c>
      <c r="F455" s="490"/>
      <c r="G455" s="492"/>
      <c r="H455" s="492"/>
      <c r="I455" s="492"/>
      <c r="J455" s="407"/>
      <c r="K455" s="407"/>
      <c r="L455" s="407"/>
      <c r="M455" s="407"/>
      <c r="N455" s="407"/>
      <c r="O455" s="407"/>
      <c r="P455" s="407"/>
      <c r="Q455" s="407"/>
      <c r="R455" s="407"/>
      <c r="S455" s="407"/>
      <c r="T455" s="407"/>
      <c r="U455" s="407"/>
      <c r="V455" s="407"/>
      <c r="W455" s="407"/>
      <c r="X455" s="407"/>
      <c r="Y455" s="407"/>
      <c r="Z455" s="407"/>
      <c r="AA455" s="407"/>
      <c r="AB455" s="407"/>
      <c r="AC455" s="407"/>
      <c r="AD455" s="407"/>
      <c r="AE455" s="407"/>
      <c r="AF455" s="407"/>
      <c r="AG455" s="407"/>
      <c r="AH455" s="407"/>
      <c r="AI455" s="407"/>
    </row>
    <row r="456" spans="1:35" ht="15.75" hidden="1" customHeight="1">
      <c r="A456" s="407">
        <f t="shared" ca="1" si="16"/>
        <v>0</v>
      </c>
      <c r="B456" s="496"/>
      <c r="C456" s="482">
        <v>2820</v>
      </c>
      <c r="D456" s="407" t="s">
        <v>240</v>
      </c>
      <c r="E456" s="407">
        <f ca="1">'eoy23'!K566</f>
        <v>0</v>
      </c>
      <c r="F456" s="490"/>
      <c r="G456" s="492"/>
      <c r="H456" s="492"/>
      <c r="I456" s="492"/>
      <c r="J456" s="407"/>
      <c r="K456" s="407"/>
      <c r="L456" s="407"/>
      <c r="M456" s="407"/>
      <c r="N456" s="407"/>
      <c r="O456" s="407"/>
      <c r="P456" s="407"/>
      <c r="Q456" s="407"/>
      <c r="R456" s="407"/>
      <c r="S456" s="407"/>
      <c r="T456" s="407"/>
      <c r="U456" s="407"/>
      <c r="V456" s="407"/>
      <c r="W456" s="407"/>
      <c r="X456" s="407"/>
      <c r="Y456" s="407"/>
      <c r="Z456" s="407"/>
      <c r="AA456" s="407"/>
      <c r="AB456" s="407"/>
      <c r="AC456" s="407"/>
      <c r="AD456" s="407"/>
      <c r="AE456" s="407"/>
      <c r="AF456" s="407"/>
      <c r="AG456" s="407"/>
      <c r="AH456" s="407"/>
      <c r="AI456" s="407"/>
    </row>
    <row r="457" spans="1:35" ht="15.75" hidden="1" customHeight="1">
      <c r="A457" s="407">
        <f t="shared" ca="1" si="16"/>
        <v>0</v>
      </c>
      <c r="B457" s="496"/>
      <c r="C457" s="482">
        <v>2821</v>
      </c>
      <c r="D457" s="407" t="s">
        <v>109</v>
      </c>
      <c r="E457" s="407">
        <f ca="1">'eoy23'!K567</f>
        <v>0</v>
      </c>
      <c r="F457" s="490"/>
      <c r="G457" s="492"/>
      <c r="H457" s="492"/>
      <c r="I457" s="492"/>
      <c r="J457" s="407"/>
      <c r="K457" s="407"/>
      <c r="L457" s="407"/>
      <c r="M457" s="407"/>
      <c r="N457" s="407"/>
      <c r="O457" s="407"/>
      <c r="P457" s="407"/>
      <c r="Q457" s="407"/>
      <c r="R457" s="407"/>
      <c r="S457" s="407"/>
      <c r="T457" s="407"/>
      <c r="U457" s="407"/>
      <c r="V457" s="407"/>
      <c r="W457" s="407"/>
      <c r="X457" s="407"/>
      <c r="Y457" s="407"/>
      <c r="Z457" s="407"/>
      <c r="AA457" s="407"/>
      <c r="AB457" s="407"/>
      <c r="AC457" s="407"/>
      <c r="AD457" s="407"/>
      <c r="AE457" s="407"/>
      <c r="AF457" s="407"/>
      <c r="AG457" s="407"/>
      <c r="AH457" s="407"/>
      <c r="AI457" s="407"/>
    </row>
    <row r="458" spans="1:35" ht="15.75" hidden="1" customHeight="1">
      <c r="A458" s="407">
        <f t="shared" ca="1" si="16"/>
        <v>0</v>
      </c>
      <c r="B458" s="496"/>
      <c r="C458" s="482">
        <v>2822</v>
      </c>
      <c r="D458" s="407" t="s">
        <v>882</v>
      </c>
      <c r="E458" s="407">
        <f ca="1">'eoy23'!K568</f>
        <v>0</v>
      </c>
      <c r="F458" s="490"/>
      <c r="G458" s="492"/>
      <c r="H458" s="492"/>
      <c r="I458" s="492"/>
      <c r="J458" s="407"/>
      <c r="K458" s="407"/>
      <c r="L458" s="407"/>
      <c r="M458" s="407"/>
      <c r="N458" s="407"/>
      <c r="O458" s="407"/>
      <c r="P458" s="407"/>
      <c r="Q458" s="407"/>
      <c r="R458" s="407"/>
      <c r="S458" s="407"/>
      <c r="T458" s="407"/>
      <c r="U458" s="407"/>
      <c r="V458" s="407"/>
      <c r="W458" s="407"/>
      <c r="X458" s="407"/>
      <c r="Y458" s="407"/>
      <c r="Z458" s="407"/>
      <c r="AA458" s="407"/>
      <c r="AB458" s="407"/>
      <c r="AC458" s="407"/>
      <c r="AD458" s="407"/>
      <c r="AE458" s="407"/>
      <c r="AF458" s="407"/>
      <c r="AG458" s="407"/>
      <c r="AH458" s="407"/>
      <c r="AI458" s="407"/>
    </row>
    <row r="459" spans="1:35" ht="15.75" hidden="1" customHeight="1">
      <c r="A459" s="407">
        <f t="shared" ca="1" si="16"/>
        <v>0</v>
      </c>
      <c r="B459" s="496"/>
      <c r="C459" s="482">
        <v>2823</v>
      </c>
      <c r="D459" s="407" t="s">
        <v>111</v>
      </c>
      <c r="E459" s="407">
        <f ca="1">'eoy23'!K569</f>
        <v>0</v>
      </c>
      <c r="F459" s="490"/>
      <c r="G459" s="492"/>
      <c r="H459" s="492"/>
      <c r="I459" s="492"/>
      <c r="J459" s="407"/>
      <c r="K459" s="407"/>
      <c r="L459" s="407"/>
      <c r="M459" s="407"/>
      <c r="N459" s="407"/>
      <c r="O459" s="407"/>
      <c r="P459" s="407"/>
      <c r="Q459" s="407"/>
      <c r="R459" s="407"/>
      <c r="S459" s="407"/>
      <c r="T459" s="407"/>
      <c r="U459" s="407"/>
      <c r="V459" s="407"/>
      <c r="W459" s="407"/>
      <c r="X459" s="407"/>
      <c r="Y459" s="407"/>
      <c r="Z459" s="407"/>
      <c r="AA459" s="407"/>
      <c r="AB459" s="407"/>
      <c r="AC459" s="407"/>
      <c r="AD459" s="407"/>
      <c r="AE459" s="407"/>
      <c r="AF459" s="407"/>
      <c r="AG459" s="407"/>
      <c r="AH459" s="407"/>
      <c r="AI459" s="407"/>
    </row>
    <row r="460" spans="1:35" ht="15.75" hidden="1" customHeight="1">
      <c r="A460" s="407">
        <f t="shared" ca="1" si="16"/>
        <v>0</v>
      </c>
      <c r="B460" s="496"/>
      <c r="C460" s="482">
        <v>2824</v>
      </c>
      <c r="D460" s="407" t="s">
        <v>112</v>
      </c>
      <c r="E460" s="407">
        <f ca="1">'eoy23'!K570</f>
        <v>0</v>
      </c>
      <c r="F460" s="490"/>
      <c r="G460" s="492"/>
      <c r="H460" s="492"/>
      <c r="I460" s="492"/>
      <c r="J460" s="407"/>
      <c r="K460" s="407"/>
      <c r="L460" s="407"/>
      <c r="M460" s="407"/>
      <c r="N460" s="407"/>
      <c r="O460" s="407"/>
      <c r="P460" s="407"/>
      <c r="Q460" s="407"/>
      <c r="R460" s="407"/>
      <c r="S460" s="407"/>
      <c r="T460" s="407"/>
      <c r="U460" s="407"/>
      <c r="V460" s="407"/>
      <c r="W460" s="407"/>
      <c r="X460" s="407"/>
      <c r="Y460" s="407"/>
      <c r="Z460" s="407"/>
      <c r="AA460" s="407"/>
      <c r="AB460" s="407"/>
      <c r="AC460" s="407"/>
      <c r="AD460" s="407"/>
      <c r="AE460" s="407"/>
      <c r="AF460" s="407"/>
      <c r="AG460" s="407"/>
      <c r="AH460" s="407"/>
      <c r="AI460" s="407"/>
    </row>
    <row r="461" spans="1:35" ht="15.75" hidden="1" customHeight="1">
      <c r="A461" s="407">
        <f t="shared" ca="1" si="16"/>
        <v>0</v>
      </c>
      <c r="B461" s="496"/>
      <c r="C461" s="482">
        <v>2825</v>
      </c>
      <c r="D461" s="407" t="s">
        <v>113</v>
      </c>
      <c r="E461" s="407">
        <f ca="1">'eoy23'!K571</f>
        <v>0</v>
      </c>
      <c r="F461" s="490"/>
      <c r="G461" s="492"/>
      <c r="H461" s="492"/>
      <c r="I461" s="492"/>
      <c r="J461" s="407"/>
      <c r="K461" s="407"/>
      <c r="L461" s="407"/>
      <c r="M461" s="407"/>
      <c r="N461" s="407"/>
      <c r="O461" s="407"/>
      <c r="P461" s="407"/>
      <c r="Q461" s="407"/>
      <c r="R461" s="407"/>
      <c r="S461" s="407"/>
      <c r="T461" s="407"/>
      <c r="U461" s="407"/>
      <c r="V461" s="407"/>
      <c r="W461" s="407"/>
      <c r="X461" s="407"/>
      <c r="Y461" s="407"/>
      <c r="Z461" s="407"/>
      <c r="AA461" s="407"/>
      <c r="AB461" s="407"/>
      <c r="AC461" s="407"/>
      <c r="AD461" s="407"/>
      <c r="AE461" s="407"/>
      <c r="AF461" s="407"/>
      <c r="AG461" s="407"/>
      <c r="AH461" s="407"/>
      <c r="AI461" s="407"/>
    </row>
    <row r="462" spans="1:35" ht="15.75" hidden="1" customHeight="1">
      <c r="A462" s="407">
        <f t="shared" ca="1" si="16"/>
        <v>0</v>
      </c>
      <c r="B462" s="496"/>
      <c r="C462" s="482">
        <v>2826</v>
      </c>
      <c r="D462" s="407" t="s">
        <v>241</v>
      </c>
      <c r="E462" s="407">
        <f ca="1">'eoy23'!K572</f>
        <v>0</v>
      </c>
      <c r="F462" s="490"/>
      <c r="G462" s="492"/>
      <c r="H462" s="492"/>
      <c r="I462" s="492"/>
      <c r="J462" s="407"/>
      <c r="K462" s="407"/>
      <c r="L462" s="407"/>
      <c r="M462" s="407"/>
      <c r="N462" s="407"/>
      <c r="O462" s="407"/>
      <c r="P462" s="407"/>
      <c r="Q462" s="407"/>
      <c r="R462" s="407"/>
      <c r="S462" s="407"/>
      <c r="T462" s="407"/>
      <c r="U462" s="407"/>
      <c r="V462" s="407"/>
      <c r="W462" s="407"/>
      <c r="X462" s="407"/>
      <c r="Y462" s="407"/>
      <c r="Z462" s="407"/>
      <c r="AA462" s="407"/>
      <c r="AB462" s="407"/>
      <c r="AC462" s="407"/>
      <c r="AD462" s="407"/>
      <c r="AE462" s="407"/>
      <c r="AF462" s="407"/>
      <c r="AG462" s="407"/>
      <c r="AH462" s="407"/>
      <c r="AI462" s="407"/>
    </row>
    <row r="463" spans="1:35" ht="15.75" hidden="1" customHeight="1">
      <c r="A463" s="407">
        <f t="shared" ca="1" si="16"/>
        <v>0</v>
      </c>
      <c r="B463" s="496"/>
      <c r="C463" s="482">
        <v>2827</v>
      </c>
      <c r="D463" s="407" t="s">
        <v>115</v>
      </c>
      <c r="E463" s="407">
        <f ca="1">'eoy23'!K573</f>
        <v>0</v>
      </c>
      <c r="F463" s="490"/>
      <c r="G463" s="492"/>
      <c r="H463" s="492"/>
      <c r="I463" s="492"/>
      <c r="J463" s="407"/>
      <c r="K463" s="407"/>
      <c r="L463" s="407"/>
      <c r="M463" s="407"/>
      <c r="N463" s="407"/>
      <c r="O463" s="407"/>
      <c r="P463" s="407"/>
      <c r="Q463" s="407"/>
      <c r="R463" s="407"/>
      <c r="S463" s="407"/>
      <c r="T463" s="407"/>
      <c r="U463" s="407"/>
      <c r="V463" s="407"/>
      <c r="W463" s="407"/>
      <c r="X463" s="407"/>
      <c r="Y463" s="407"/>
      <c r="Z463" s="407"/>
      <c r="AA463" s="407"/>
      <c r="AB463" s="407"/>
      <c r="AC463" s="407"/>
      <c r="AD463" s="407"/>
      <c r="AE463" s="407"/>
      <c r="AF463" s="407"/>
      <c r="AG463" s="407"/>
      <c r="AH463" s="407"/>
      <c r="AI463" s="407"/>
    </row>
    <row r="464" spans="1:35" ht="15.75" hidden="1" customHeight="1">
      <c r="A464" s="407">
        <f t="shared" ca="1" si="16"/>
        <v>0</v>
      </c>
      <c r="B464" s="496"/>
      <c r="C464" s="482">
        <v>2828</v>
      </c>
      <c r="D464" s="407" t="s">
        <v>116</v>
      </c>
      <c r="E464" s="407">
        <f ca="1">'eoy23'!K574</f>
        <v>0</v>
      </c>
      <c r="F464" s="490"/>
      <c r="G464" s="492"/>
      <c r="H464" s="492"/>
      <c r="I464" s="492"/>
      <c r="J464" s="407"/>
      <c r="K464" s="407"/>
      <c r="L464" s="407"/>
      <c r="M464" s="407"/>
      <c r="N464" s="407"/>
      <c r="O464" s="407"/>
      <c r="P464" s="407"/>
      <c r="Q464" s="407"/>
      <c r="R464" s="407"/>
      <c r="S464" s="407"/>
      <c r="T464" s="407"/>
      <c r="U464" s="407"/>
      <c r="V464" s="407"/>
      <c r="W464" s="407"/>
      <c r="X464" s="407"/>
      <c r="Y464" s="407"/>
      <c r="Z464" s="407"/>
      <c r="AA464" s="407"/>
      <c r="AB464" s="407"/>
      <c r="AC464" s="407"/>
      <c r="AD464" s="407"/>
      <c r="AE464" s="407"/>
      <c r="AF464" s="407"/>
      <c r="AG464" s="407"/>
      <c r="AH464" s="407"/>
      <c r="AI464" s="407"/>
    </row>
    <row r="465" spans="1:35" ht="15.75" hidden="1" customHeight="1">
      <c r="A465" s="407">
        <f t="shared" ca="1" si="16"/>
        <v>0</v>
      </c>
      <c r="B465" s="496"/>
      <c r="C465" s="482">
        <v>2829</v>
      </c>
      <c r="D465" s="407" t="s">
        <v>117</v>
      </c>
      <c r="E465" s="407">
        <f ca="1">'eoy23'!K575</f>
        <v>0</v>
      </c>
      <c r="F465" s="490"/>
      <c r="G465" s="492"/>
      <c r="H465" s="492"/>
      <c r="I465" s="492"/>
      <c r="J465" s="407"/>
      <c r="K465" s="407"/>
      <c r="L465" s="407"/>
      <c r="M465" s="407"/>
      <c r="N465" s="407"/>
      <c r="O465" s="407"/>
      <c r="P465" s="407"/>
      <c r="Q465" s="407"/>
      <c r="R465" s="407"/>
      <c r="S465" s="407"/>
      <c r="T465" s="407"/>
      <c r="U465" s="407"/>
      <c r="V465" s="407"/>
      <c r="W465" s="407"/>
      <c r="X465" s="407"/>
      <c r="Y465" s="407"/>
      <c r="Z465" s="407"/>
      <c r="AA465" s="407"/>
      <c r="AB465" s="407"/>
      <c r="AC465" s="407"/>
      <c r="AD465" s="407"/>
      <c r="AE465" s="407"/>
      <c r="AF465" s="407"/>
      <c r="AG465" s="407"/>
      <c r="AH465" s="407"/>
      <c r="AI465" s="407"/>
    </row>
    <row r="466" spans="1:35" ht="15.75" hidden="1" customHeight="1">
      <c r="A466" s="407">
        <f t="shared" ca="1" si="16"/>
        <v>0</v>
      </c>
      <c r="B466" s="496"/>
      <c r="C466" s="482">
        <v>2830</v>
      </c>
      <c r="D466" s="407" t="s">
        <v>118</v>
      </c>
      <c r="E466" s="407">
        <f ca="1">'eoy23'!K576</f>
        <v>0</v>
      </c>
      <c r="F466" s="490"/>
      <c r="G466" s="492"/>
      <c r="H466" s="492"/>
      <c r="I466" s="492"/>
      <c r="J466" s="407"/>
      <c r="K466" s="407"/>
      <c r="L466" s="407"/>
      <c r="M466" s="407"/>
      <c r="N466" s="407"/>
      <c r="O466" s="407"/>
      <c r="P466" s="407"/>
      <c r="Q466" s="407"/>
      <c r="R466" s="407"/>
      <c r="S466" s="407"/>
      <c r="T466" s="407"/>
      <c r="U466" s="407"/>
      <c r="V466" s="407"/>
      <c r="W466" s="407"/>
      <c r="X466" s="407"/>
      <c r="Y466" s="407"/>
      <c r="Z466" s="407"/>
      <c r="AA466" s="407"/>
      <c r="AB466" s="407"/>
      <c r="AC466" s="407"/>
      <c r="AD466" s="407"/>
      <c r="AE466" s="407"/>
      <c r="AF466" s="407"/>
      <c r="AG466" s="407"/>
      <c r="AH466" s="407"/>
      <c r="AI466" s="407"/>
    </row>
    <row r="467" spans="1:35" ht="15.75" hidden="1" customHeight="1">
      <c r="A467" s="407">
        <f t="shared" ca="1" si="16"/>
        <v>0</v>
      </c>
      <c r="B467" s="496"/>
      <c r="C467" s="482">
        <v>2831</v>
      </c>
      <c r="D467" s="407" t="s">
        <v>119</v>
      </c>
      <c r="E467" s="407">
        <f ca="1">'eoy23'!K577</f>
        <v>0</v>
      </c>
      <c r="F467" s="490"/>
      <c r="G467" s="492"/>
      <c r="H467" s="492"/>
      <c r="I467" s="492"/>
      <c r="J467" s="407"/>
      <c r="K467" s="407"/>
      <c r="L467" s="407"/>
      <c r="M467" s="407"/>
      <c r="N467" s="407"/>
      <c r="O467" s="407"/>
      <c r="P467" s="407"/>
      <c r="Q467" s="407"/>
      <c r="R467" s="407"/>
      <c r="S467" s="407"/>
      <c r="T467" s="407"/>
      <c r="U467" s="407"/>
      <c r="V467" s="407"/>
      <c r="W467" s="407"/>
      <c r="X467" s="407"/>
      <c r="Y467" s="407"/>
      <c r="Z467" s="407"/>
      <c r="AA467" s="407"/>
      <c r="AB467" s="407"/>
      <c r="AC467" s="407"/>
      <c r="AD467" s="407"/>
      <c r="AE467" s="407"/>
      <c r="AF467" s="407"/>
      <c r="AG467" s="407"/>
      <c r="AH467" s="407"/>
      <c r="AI467" s="407"/>
    </row>
    <row r="468" spans="1:35" ht="15.75" hidden="1" customHeight="1">
      <c r="A468" s="407">
        <f t="shared" ca="1" si="16"/>
        <v>0</v>
      </c>
      <c r="B468" s="496"/>
      <c r="C468" s="482">
        <v>2832</v>
      </c>
      <c r="D468" s="407" t="s">
        <v>120</v>
      </c>
      <c r="E468" s="407">
        <f ca="1">'eoy23'!K578</f>
        <v>0</v>
      </c>
      <c r="F468" s="490"/>
      <c r="G468" s="492"/>
      <c r="H468" s="492"/>
      <c r="I468" s="492"/>
      <c r="J468" s="407"/>
      <c r="K468" s="407"/>
      <c r="L468" s="407"/>
      <c r="M468" s="407"/>
      <c r="N468" s="407"/>
      <c r="O468" s="407"/>
      <c r="P468" s="407"/>
      <c r="Q468" s="407"/>
      <c r="R468" s="407"/>
      <c r="S468" s="407"/>
      <c r="T468" s="407"/>
      <c r="U468" s="407"/>
      <c r="V468" s="407"/>
      <c r="W468" s="407"/>
      <c r="X468" s="407"/>
      <c r="Y468" s="407"/>
      <c r="Z468" s="407"/>
      <c r="AA468" s="407"/>
      <c r="AB468" s="407"/>
      <c r="AC468" s="407"/>
      <c r="AD468" s="407"/>
      <c r="AE468" s="407"/>
      <c r="AF468" s="407"/>
      <c r="AG468" s="407"/>
      <c r="AH468" s="407"/>
      <c r="AI468" s="407"/>
    </row>
    <row r="469" spans="1:35" ht="15.75" hidden="1" customHeight="1">
      <c r="A469" s="407">
        <f t="shared" ca="1" si="16"/>
        <v>0</v>
      </c>
      <c r="B469" s="496"/>
      <c r="C469" s="482">
        <v>2833</v>
      </c>
      <c r="D469" s="407" t="s">
        <v>121</v>
      </c>
      <c r="E469" s="407">
        <f ca="1">'eoy23'!K579</f>
        <v>0</v>
      </c>
      <c r="F469" s="490"/>
      <c r="G469" s="492"/>
      <c r="H469" s="492"/>
      <c r="I469" s="492"/>
      <c r="J469" s="407"/>
      <c r="K469" s="407"/>
      <c r="L469" s="407"/>
      <c r="M469" s="407"/>
      <c r="N469" s="407"/>
      <c r="O469" s="407"/>
      <c r="P469" s="407"/>
      <c r="Q469" s="407"/>
      <c r="R469" s="407"/>
      <c r="S469" s="407"/>
      <c r="T469" s="407"/>
      <c r="U469" s="407"/>
      <c r="V469" s="407"/>
      <c r="W469" s="407"/>
      <c r="X469" s="407"/>
      <c r="Y469" s="407"/>
      <c r="Z469" s="407"/>
      <c r="AA469" s="407"/>
      <c r="AB469" s="407"/>
      <c r="AC469" s="407"/>
      <c r="AD469" s="407"/>
      <c r="AE469" s="407"/>
      <c r="AF469" s="407"/>
      <c r="AG469" s="407"/>
      <c r="AH469" s="407"/>
      <c r="AI469" s="407"/>
    </row>
    <row r="470" spans="1:35" ht="15.75" hidden="1" customHeight="1">
      <c r="A470" s="407">
        <f t="shared" ca="1" si="16"/>
        <v>0</v>
      </c>
      <c r="B470" s="496"/>
      <c r="C470" s="482">
        <v>2834</v>
      </c>
      <c r="D470" s="407" t="s">
        <v>122</v>
      </c>
      <c r="E470" s="407">
        <f ca="1">'eoy23'!K580</f>
        <v>0</v>
      </c>
      <c r="F470" s="490"/>
      <c r="G470" s="492"/>
      <c r="H470" s="492"/>
      <c r="I470" s="492"/>
      <c r="J470" s="407"/>
      <c r="K470" s="407"/>
      <c r="L470" s="407"/>
      <c r="M470" s="407"/>
      <c r="N470" s="407"/>
      <c r="O470" s="407"/>
      <c r="P470" s="407"/>
      <c r="Q470" s="407"/>
      <c r="R470" s="407"/>
      <c r="S470" s="407"/>
      <c r="T470" s="407"/>
      <c r="U470" s="407"/>
      <c r="V470" s="407"/>
      <c r="W470" s="407"/>
      <c r="X470" s="407"/>
      <c r="Y470" s="407"/>
      <c r="Z470" s="407"/>
      <c r="AA470" s="407"/>
      <c r="AB470" s="407"/>
      <c r="AC470" s="407"/>
      <c r="AD470" s="407"/>
      <c r="AE470" s="407"/>
      <c r="AF470" s="407"/>
      <c r="AG470" s="407"/>
      <c r="AH470" s="407"/>
      <c r="AI470" s="407"/>
    </row>
    <row r="471" spans="1:35" ht="15.75" hidden="1" customHeight="1">
      <c r="A471" s="407">
        <f t="shared" ca="1" si="16"/>
        <v>0</v>
      </c>
      <c r="B471" s="496"/>
      <c r="C471" s="482">
        <v>2835</v>
      </c>
      <c r="D471" s="407" t="s">
        <v>123</v>
      </c>
      <c r="E471" s="407">
        <f ca="1">'eoy23'!K581</f>
        <v>0</v>
      </c>
      <c r="F471" s="490"/>
      <c r="G471" s="492"/>
      <c r="H471" s="492"/>
      <c r="I471" s="492"/>
      <c r="J471" s="407"/>
      <c r="K471" s="407"/>
      <c r="L471" s="407"/>
      <c r="M471" s="407"/>
      <c r="N471" s="407"/>
      <c r="O471" s="407"/>
      <c r="P471" s="407"/>
      <c r="Q471" s="407"/>
      <c r="R471" s="407"/>
      <c r="S471" s="407"/>
      <c r="T471" s="407"/>
      <c r="U471" s="407"/>
      <c r="V471" s="407"/>
      <c r="W471" s="407"/>
      <c r="X471" s="407"/>
      <c r="Y471" s="407"/>
      <c r="Z471" s="407"/>
      <c r="AA471" s="407"/>
      <c r="AB471" s="407"/>
      <c r="AC471" s="407"/>
      <c r="AD471" s="407"/>
      <c r="AE471" s="407"/>
      <c r="AF471" s="407"/>
      <c r="AG471" s="407"/>
      <c r="AH471" s="407"/>
      <c r="AI471" s="407"/>
    </row>
    <row r="472" spans="1:35" ht="15.75" hidden="1" customHeight="1">
      <c r="A472" s="407">
        <f t="shared" ca="1" si="16"/>
        <v>0</v>
      </c>
      <c r="B472" s="496"/>
      <c r="C472" s="482">
        <v>2836</v>
      </c>
      <c r="D472" s="407" t="s">
        <v>242</v>
      </c>
      <c r="E472" s="407">
        <f ca="1">'eoy23'!K582</f>
        <v>0</v>
      </c>
      <c r="F472" s="490"/>
      <c r="G472" s="492"/>
      <c r="H472" s="492"/>
      <c r="I472" s="492"/>
      <c r="J472" s="407"/>
      <c r="K472" s="407"/>
      <c r="L472" s="407"/>
      <c r="M472" s="407"/>
      <c r="N472" s="407"/>
      <c r="O472" s="407"/>
      <c r="P472" s="407"/>
      <c r="Q472" s="407"/>
      <c r="R472" s="407"/>
      <c r="S472" s="407"/>
      <c r="T472" s="407"/>
      <c r="U472" s="407"/>
      <c r="V472" s="407"/>
      <c r="W472" s="407"/>
      <c r="X472" s="407"/>
      <c r="Y472" s="407"/>
      <c r="Z472" s="407"/>
      <c r="AA472" s="407"/>
      <c r="AB472" s="407"/>
      <c r="AC472" s="407"/>
      <c r="AD472" s="407"/>
      <c r="AE472" s="407"/>
      <c r="AF472" s="407"/>
      <c r="AG472" s="407"/>
      <c r="AH472" s="407"/>
      <c r="AI472" s="407"/>
    </row>
    <row r="473" spans="1:35" ht="15.75" hidden="1" customHeight="1">
      <c r="A473" s="407">
        <f t="shared" ca="1" si="16"/>
        <v>0</v>
      </c>
      <c r="B473" s="496"/>
      <c r="C473" s="482">
        <v>2900</v>
      </c>
      <c r="D473" s="407" t="s">
        <v>125</v>
      </c>
      <c r="E473" s="407">
        <f ca="1">'eoy23'!K583</f>
        <v>0</v>
      </c>
      <c r="F473" s="490"/>
      <c r="G473" s="492"/>
      <c r="H473" s="492"/>
      <c r="I473" s="492"/>
      <c r="J473" s="407"/>
      <c r="K473" s="407"/>
      <c r="L473" s="407"/>
      <c r="M473" s="407"/>
      <c r="N473" s="407"/>
      <c r="O473" s="407"/>
      <c r="P473" s="407"/>
      <c r="Q473" s="407"/>
      <c r="R473" s="407"/>
      <c r="S473" s="407"/>
      <c r="T473" s="407"/>
      <c r="U473" s="407"/>
      <c r="V473" s="407"/>
      <c r="W473" s="407"/>
      <c r="X473" s="407"/>
      <c r="Y473" s="407"/>
      <c r="Z473" s="407"/>
      <c r="AA473" s="407"/>
      <c r="AB473" s="407"/>
      <c r="AC473" s="407"/>
      <c r="AD473" s="407"/>
      <c r="AE473" s="407"/>
      <c r="AF473" s="407"/>
      <c r="AG473" s="407"/>
      <c r="AH473" s="407"/>
      <c r="AI473" s="407"/>
    </row>
    <row r="474" spans="1:35" ht="15.75" hidden="1" customHeight="1">
      <c r="A474" s="407">
        <f t="shared" ca="1" si="16"/>
        <v>0</v>
      </c>
      <c r="B474" s="496"/>
      <c r="C474" s="482">
        <v>2901</v>
      </c>
      <c r="D474" s="407" t="s">
        <v>126</v>
      </c>
      <c r="E474" s="407">
        <f ca="1">'eoy23'!K584</f>
        <v>0</v>
      </c>
      <c r="F474" s="490"/>
      <c r="G474" s="492"/>
      <c r="H474" s="492"/>
      <c r="I474" s="492"/>
      <c r="J474" s="407"/>
      <c r="K474" s="407"/>
      <c r="L474" s="407"/>
      <c r="M474" s="407"/>
      <c r="N474" s="407"/>
      <c r="O474" s="407"/>
      <c r="P474" s="407"/>
      <c r="Q474" s="407"/>
      <c r="R474" s="407"/>
      <c r="S474" s="407"/>
      <c r="T474" s="407"/>
      <c r="U474" s="407"/>
      <c r="V474" s="407"/>
      <c r="W474" s="407"/>
      <c r="X474" s="407"/>
      <c r="Y474" s="407"/>
      <c r="Z474" s="407"/>
      <c r="AA474" s="407"/>
      <c r="AB474" s="407"/>
      <c r="AC474" s="407"/>
      <c r="AD474" s="407"/>
      <c r="AE474" s="407"/>
      <c r="AF474" s="407"/>
      <c r="AG474" s="407"/>
      <c r="AH474" s="407"/>
      <c r="AI474" s="407"/>
    </row>
    <row r="475" spans="1:35" ht="15.75" hidden="1" customHeight="1">
      <c r="A475" s="407">
        <f t="shared" ca="1" si="16"/>
        <v>0</v>
      </c>
      <c r="B475" s="496"/>
      <c r="C475" s="482">
        <v>2910</v>
      </c>
      <c r="D475" s="407" t="s">
        <v>127</v>
      </c>
      <c r="E475" s="407">
        <f>'eoy23'!K587</f>
        <v>0</v>
      </c>
      <c r="F475" s="490"/>
      <c r="G475" s="492"/>
      <c r="H475" s="492"/>
      <c r="I475" s="492"/>
      <c r="J475" s="407"/>
      <c r="K475" s="407"/>
      <c r="L475" s="407"/>
      <c r="M475" s="407"/>
      <c r="N475" s="407"/>
      <c r="O475" s="407"/>
      <c r="P475" s="407"/>
      <c r="Q475" s="407"/>
      <c r="R475" s="407"/>
      <c r="S475" s="407"/>
      <c r="T475" s="407"/>
      <c r="U475" s="407"/>
      <c r="V475" s="407"/>
      <c r="W475" s="407"/>
      <c r="X475" s="407"/>
      <c r="Y475" s="407"/>
      <c r="Z475" s="407"/>
      <c r="AA475" s="407"/>
      <c r="AB475" s="407"/>
      <c r="AC475" s="407"/>
      <c r="AD475" s="407"/>
      <c r="AE475" s="407"/>
      <c r="AF475" s="407"/>
      <c r="AG475" s="407"/>
      <c r="AH475" s="407"/>
      <c r="AI475" s="407"/>
    </row>
    <row r="476" spans="1:35" ht="15.75" hidden="1" customHeight="1">
      <c r="A476" s="407">
        <f t="shared" ca="1" si="16"/>
        <v>0</v>
      </c>
      <c r="B476" s="496"/>
      <c r="C476" s="482">
        <v>2920</v>
      </c>
      <c r="D476" s="407" t="s">
        <v>128</v>
      </c>
      <c r="E476" s="407">
        <f>'eoy23'!K588</f>
        <v>0</v>
      </c>
      <c r="F476" s="490"/>
      <c r="G476" s="492"/>
      <c r="H476" s="492"/>
      <c r="I476" s="492"/>
      <c r="J476" s="407"/>
      <c r="K476" s="407"/>
      <c r="L476" s="407"/>
      <c r="M476" s="407"/>
      <c r="N476" s="407"/>
      <c r="O476" s="407"/>
      <c r="P476" s="407"/>
      <c r="Q476" s="407"/>
      <c r="R476" s="407"/>
      <c r="S476" s="407"/>
      <c r="T476" s="407"/>
      <c r="U476" s="407"/>
      <c r="V476" s="407"/>
      <c r="W476" s="407"/>
      <c r="X476" s="407"/>
      <c r="Y476" s="407"/>
      <c r="Z476" s="407"/>
      <c r="AA476" s="407"/>
      <c r="AB476" s="407"/>
      <c r="AC476" s="407"/>
      <c r="AD476" s="407"/>
      <c r="AE476" s="407"/>
      <c r="AF476" s="407"/>
      <c r="AG476" s="407"/>
      <c r="AH476" s="407"/>
      <c r="AI476" s="407"/>
    </row>
    <row r="477" spans="1:35" ht="15.75" hidden="1" customHeight="1">
      <c r="A477" s="407">
        <f t="shared" ca="1" si="16"/>
        <v>0</v>
      </c>
      <c r="B477" s="496"/>
      <c r="C477" s="482">
        <v>2930</v>
      </c>
      <c r="D477" s="407" t="s">
        <v>129</v>
      </c>
      <c r="E477" s="407">
        <f>'eoy23'!K589</f>
        <v>0</v>
      </c>
      <c r="F477" s="490"/>
      <c r="G477" s="492"/>
      <c r="H477" s="492"/>
      <c r="I477" s="492"/>
      <c r="J477" s="407"/>
      <c r="K477" s="407"/>
      <c r="L477" s="407"/>
      <c r="M477" s="407"/>
      <c r="N477" s="407"/>
      <c r="O477" s="407"/>
      <c r="P477" s="407"/>
      <c r="Q477" s="407"/>
      <c r="R477" s="407"/>
      <c r="S477" s="407"/>
      <c r="T477" s="407"/>
      <c r="U477" s="407"/>
      <c r="V477" s="407"/>
      <c r="W477" s="407"/>
      <c r="X477" s="407"/>
      <c r="Y477" s="407"/>
      <c r="Z477" s="407"/>
      <c r="AA477" s="407"/>
      <c r="AB477" s="407"/>
      <c r="AC477" s="407"/>
      <c r="AD477" s="407"/>
      <c r="AE477" s="407"/>
      <c r="AF477" s="407"/>
      <c r="AG477" s="407"/>
      <c r="AH477" s="407"/>
      <c r="AI477" s="407"/>
    </row>
    <row r="478" spans="1:35" ht="15.75" hidden="1" customHeight="1">
      <c r="A478" s="407">
        <f t="shared" ca="1" si="16"/>
        <v>0</v>
      </c>
      <c r="B478" s="496"/>
      <c r="C478" s="482">
        <v>2940</v>
      </c>
      <c r="D478" s="407" t="s">
        <v>130</v>
      </c>
      <c r="E478" s="407">
        <f>'eoy23'!K590</f>
        <v>0</v>
      </c>
      <c r="F478" s="490"/>
      <c r="G478" s="492"/>
      <c r="H478" s="492"/>
      <c r="I478" s="492"/>
      <c r="J478" s="407"/>
      <c r="K478" s="407"/>
      <c r="L478" s="407"/>
      <c r="M478" s="407"/>
      <c r="N478" s="407"/>
      <c r="O478" s="407"/>
      <c r="P478" s="407"/>
      <c r="Q478" s="407"/>
      <c r="R478" s="407"/>
      <c r="S478" s="407"/>
      <c r="T478" s="407"/>
      <c r="U478" s="407"/>
      <c r="V478" s="407"/>
      <c r="W478" s="407"/>
      <c r="X478" s="407"/>
      <c r="Y478" s="407"/>
      <c r="Z478" s="407"/>
      <c r="AA478" s="407"/>
      <c r="AB478" s="407"/>
      <c r="AC478" s="407"/>
      <c r="AD478" s="407"/>
      <c r="AE478" s="407"/>
      <c r="AF478" s="407"/>
      <c r="AG478" s="407"/>
      <c r="AH478" s="407"/>
      <c r="AI478" s="407"/>
    </row>
    <row r="479" spans="1:35" ht="15.75" hidden="1" customHeight="1">
      <c r="A479" s="407">
        <f t="shared" ca="1" si="16"/>
        <v>0</v>
      </c>
      <c r="B479" s="496"/>
      <c r="C479" s="482">
        <v>2950</v>
      </c>
      <c r="D479" s="407" t="s">
        <v>132</v>
      </c>
      <c r="E479" s="407">
        <f>'eoy23'!K591</f>
        <v>0</v>
      </c>
      <c r="F479" s="490"/>
      <c r="G479" s="492"/>
      <c r="H479" s="492"/>
      <c r="I479" s="492"/>
      <c r="J479" s="407"/>
      <c r="K479" s="407"/>
      <c r="L479" s="407"/>
      <c r="M479" s="407"/>
      <c r="N479" s="407"/>
      <c r="O479" s="407"/>
      <c r="P479" s="407"/>
      <c r="Q479" s="407"/>
      <c r="R479" s="407"/>
      <c r="S479" s="407"/>
      <c r="T479" s="407"/>
      <c r="U479" s="407"/>
      <c r="V479" s="407"/>
      <c r="W479" s="407"/>
      <c r="X479" s="407"/>
      <c r="Y479" s="407"/>
      <c r="Z479" s="407"/>
      <c r="AA479" s="407"/>
      <c r="AB479" s="407"/>
      <c r="AC479" s="407"/>
      <c r="AD479" s="407"/>
      <c r="AE479" s="407"/>
      <c r="AF479" s="407"/>
      <c r="AG479" s="407"/>
      <c r="AH479" s="407"/>
      <c r="AI479" s="407"/>
    </row>
    <row r="480" spans="1:35" ht="15.75" hidden="1" customHeight="1">
      <c r="A480" s="407">
        <f t="shared" ca="1" si="16"/>
        <v>0</v>
      </c>
      <c r="B480" s="496"/>
      <c r="C480" s="482">
        <v>2960</v>
      </c>
      <c r="D480" s="407" t="s">
        <v>244</v>
      </c>
      <c r="E480" s="407">
        <f>'eoy23'!K592</f>
        <v>0</v>
      </c>
      <c r="F480" s="490"/>
      <c r="G480" s="492"/>
      <c r="H480" s="492"/>
      <c r="I480" s="492"/>
      <c r="J480" s="407"/>
      <c r="K480" s="407"/>
      <c r="L480" s="407"/>
      <c r="M480" s="407"/>
      <c r="N480" s="407"/>
      <c r="O480" s="407"/>
      <c r="P480" s="407"/>
      <c r="Q480" s="407"/>
      <c r="R480" s="407"/>
      <c r="S480" s="407"/>
      <c r="T480" s="407"/>
      <c r="U480" s="407"/>
      <c r="V480" s="407"/>
      <c r="W480" s="407"/>
      <c r="X480" s="407"/>
      <c r="Y480" s="407"/>
      <c r="Z480" s="407"/>
      <c r="AA480" s="407"/>
      <c r="AB480" s="407"/>
      <c r="AC480" s="407"/>
      <c r="AD480" s="407"/>
      <c r="AE480" s="407"/>
      <c r="AF480" s="407"/>
      <c r="AG480" s="407"/>
      <c r="AH480" s="407"/>
      <c r="AI480" s="407"/>
    </row>
    <row r="481" spans="1:35" ht="15.75" hidden="1" customHeight="1">
      <c r="A481" s="407">
        <f t="shared" ca="1" si="16"/>
        <v>0</v>
      </c>
      <c r="B481" s="496"/>
      <c r="C481" s="482">
        <v>2965</v>
      </c>
      <c r="D481" s="407" t="s">
        <v>245</v>
      </c>
      <c r="E481" s="407">
        <f>'eoy23'!K593</f>
        <v>0</v>
      </c>
      <c r="F481" s="490"/>
      <c r="G481" s="492"/>
      <c r="H481" s="492"/>
      <c r="I481" s="492"/>
      <c r="J481" s="407"/>
      <c r="K481" s="407"/>
      <c r="L481" s="407"/>
      <c r="M481" s="407"/>
      <c r="N481" s="407"/>
      <c r="O481" s="407"/>
      <c r="P481" s="407"/>
      <c r="Q481" s="407"/>
      <c r="R481" s="407"/>
      <c r="S481" s="407"/>
      <c r="T481" s="407"/>
      <c r="U481" s="407"/>
      <c r="V481" s="407"/>
      <c r="W481" s="407"/>
      <c r="X481" s="407"/>
      <c r="Y481" s="407"/>
      <c r="Z481" s="407"/>
      <c r="AA481" s="407"/>
      <c r="AB481" s="407"/>
      <c r="AC481" s="407"/>
      <c r="AD481" s="407"/>
      <c r="AE481" s="407"/>
      <c r="AF481" s="407"/>
      <c r="AG481" s="407"/>
      <c r="AH481" s="407"/>
      <c r="AI481" s="407"/>
    </row>
    <row r="482" spans="1:35" ht="15.75" hidden="1" customHeight="1">
      <c r="A482" s="407">
        <f t="shared" ca="1" si="16"/>
        <v>0</v>
      </c>
      <c r="B482" s="496"/>
      <c r="C482" s="482">
        <v>2971</v>
      </c>
      <c r="D482" s="407" t="s">
        <v>135</v>
      </c>
      <c r="E482" s="407">
        <f>'eoy23'!K594</f>
        <v>0</v>
      </c>
      <c r="F482" s="490"/>
      <c r="G482" s="492"/>
      <c r="H482" s="492"/>
      <c r="I482" s="492"/>
      <c r="J482" s="407"/>
      <c r="K482" s="407"/>
      <c r="L482" s="407"/>
      <c r="M482" s="407"/>
      <c r="N482" s="407"/>
      <c r="O482" s="407"/>
      <c r="P482" s="407"/>
      <c r="Q482" s="407"/>
      <c r="R482" s="407"/>
      <c r="S482" s="407"/>
      <c r="T482" s="407"/>
      <c r="U482" s="407"/>
      <c r="V482" s="407"/>
      <c r="W482" s="407"/>
      <c r="X482" s="407"/>
      <c r="Y482" s="407"/>
      <c r="Z482" s="407"/>
      <c r="AA482" s="407"/>
      <c r="AB482" s="407"/>
      <c r="AC482" s="407"/>
      <c r="AD482" s="407"/>
      <c r="AE482" s="407"/>
      <c r="AF482" s="407"/>
      <c r="AG482" s="407"/>
      <c r="AH482" s="407"/>
      <c r="AI482" s="407"/>
    </row>
    <row r="483" spans="1:35" ht="15.75" hidden="1" customHeight="1">
      <c r="A483" s="407">
        <f t="shared" ca="1" si="16"/>
        <v>0</v>
      </c>
      <c r="B483" s="496"/>
      <c r="C483" s="482">
        <v>2972</v>
      </c>
      <c r="D483" s="407" t="s">
        <v>136</v>
      </c>
      <c r="E483" s="407">
        <f>'eoy23'!K595</f>
        <v>0</v>
      </c>
      <c r="F483" s="490"/>
      <c r="G483" s="492"/>
      <c r="H483" s="492"/>
      <c r="I483" s="492"/>
      <c r="J483" s="407"/>
      <c r="K483" s="407"/>
      <c r="L483" s="407"/>
      <c r="M483" s="407"/>
      <c r="N483" s="407"/>
      <c r="O483" s="407"/>
      <c r="P483" s="407"/>
      <c r="Q483" s="407"/>
      <c r="R483" s="407"/>
      <c r="S483" s="407"/>
      <c r="T483" s="407"/>
      <c r="U483" s="407"/>
      <c r="V483" s="407"/>
      <c r="W483" s="407"/>
      <c r="X483" s="407"/>
      <c r="Y483" s="407"/>
      <c r="Z483" s="407"/>
      <c r="AA483" s="407"/>
      <c r="AB483" s="407"/>
      <c r="AC483" s="407"/>
      <c r="AD483" s="407"/>
      <c r="AE483" s="407"/>
      <c r="AF483" s="407"/>
      <c r="AG483" s="407"/>
      <c r="AH483" s="407"/>
      <c r="AI483" s="407"/>
    </row>
    <row r="484" spans="1:35" ht="15.75" hidden="1" customHeight="1">
      <c r="A484" s="407">
        <f t="shared" ca="1" si="16"/>
        <v>0</v>
      </c>
      <c r="B484" s="496"/>
      <c r="C484" s="482">
        <v>2973</v>
      </c>
      <c r="D484" s="407" t="s">
        <v>137</v>
      </c>
      <c r="E484" s="407">
        <f>'eoy23'!K596</f>
        <v>0</v>
      </c>
      <c r="F484" s="490"/>
      <c r="G484" s="492"/>
      <c r="H484" s="492"/>
      <c r="I484" s="492"/>
      <c r="J484" s="407"/>
      <c r="K484" s="407"/>
      <c r="L484" s="407"/>
      <c r="M484" s="407"/>
      <c r="N484" s="407"/>
      <c r="O484" s="407"/>
      <c r="P484" s="407"/>
      <c r="Q484" s="407"/>
      <c r="R484" s="407"/>
      <c r="S484" s="407"/>
      <c r="T484" s="407"/>
      <c r="U484" s="407"/>
      <c r="V484" s="407"/>
      <c r="W484" s="407"/>
      <c r="X484" s="407"/>
      <c r="Y484" s="407"/>
      <c r="Z484" s="407"/>
      <c r="AA484" s="407"/>
      <c r="AB484" s="407"/>
      <c r="AC484" s="407"/>
      <c r="AD484" s="407"/>
      <c r="AE484" s="407"/>
      <c r="AF484" s="407"/>
      <c r="AG484" s="407"/>
      <c r="AH484" s="407"/>
      <c r="AI484" s="407"/>
    </row>
    <row r="485" spans="1:35" ht="15.75" hidden="1" customHeight="1">
      <c r="A485" s="407">
        <f t="shared" ca="1" si="16"/>
        <v>0</v>
      </c>
      <c r="B485" s="496"/>
      <c r="C485" s="482">
        <v>2974</v>
      </c>
      <c r="D485" s="407" t="s">
        <v>138</v>
      </c>
      <c r="E485" s="407">
        <f>'eoy23'!K597</f>
        <v>0</v>
      </c>
      <c r="F485" s="490"/>
      <c r="G485" s="492"/>
      <c r="H485" s="492"/>
      <c r="I485" s="492"/>
      <c r="J485" s="407"/>
      <c r="K485" s="407"/>
      <c r="L485" s="407"/>
      <c r="M485" s="407"/>
      <c r="N485" s="407"/>
      <c r="O485" s="407"/>
      <c r="P485" s="407"/>
      <c r="Q485" s="407"/>
      <c r="R485" s="407"/>
      <c r="S485" s="407"/>
      <c r="T485" s="407"/>
      <c r="U485" s="407"/>
      <c r="V485" s="407"/>
      <c r="W485" s="407"/>
      <c r="X485" s="407"/>
      <c r="Y485" s="407"/>
      <c r="Z485" s="407"/>
      <c r="AA485" s="407"/>
      <c r="AB485" s="407"/>
      <c r="AC485" s="407"/>
      <c r="AD485" s="407"/>
      <c r="AE485" s="407"/>
      <c r="AF485" s="407"/>
      <c r="AG485" s="407"/>
      <c r="AH485" s="407"/>
      <c r="AI485" s="407"/>
    </row>
    <row r="486" spans="1:35" ht="15.75" hidden="1" customHeight="1">
      <c r="A486" s="407">
        <f t="shared" ca="1" si="16"/>
        <v>0</v>
      </c>
      <c r="B486" s="496"/>
      <c r="C486" s="482">
        <v>2975</v>
      </c>
      <c r="D486" s="407" t="s">
        <v>139</v>
      </c>
      <c r="E486" s="407">
        <f>'eoy23'!K598</f>
        <v>0</v>
      </c>
      <c r="F486" s="490"/>
      <c r="G486" s="492"/>
      <c r="H486" s="492"/>
      <c r="I486" s="492"/>
      <c r="J486" s="407"/>
      <c r="K486" s="407"/>
      <c r="L486" s="407"/>
      <c r="M486" s="407"/>
      <c r="N486" s="407"/>
      <c r="O486" s="407"/>
      <c r="P486" s="407"/>
      <c r="Q486" s="407"/>
      <c r="R486" s="407"/>
      <c r="S486" s="407"/>
      <c r="T486" s="407"/>
      <c r="U486" s="407"/>
      <c r="V486" s="407"/>
      <c r="W486" s="407"/>
      <c r="X486" s="407"/>
      <c r="Y486" s="407"/>
      <c r="Z486" s="407"/>
      <c r="AA486" s="407"/>
      <c r="AB486" s="407"/>
      <c r="AC486" s="407"/>
      <c r="AD486" s="407"/>
      <c r="AE486" s="407"/>
      <c r="AF486" s="407"/>
      <c r="AG486" s="407"/>
      <c r="AH486" s="407"/>
      <c r="AI486" s="407"/>
    </row>
    <row r="487" spans="1:35" ht="15.75" hidden="1" customHeight="1">
      <c r="A487" s="407">
        <f t="shared" ca="1" si="16"/>
        <v>0</v>
      </c>
      <c r="B487" s="496"/>
      <c r="C487" s="482">
        <v>2976</v>
      </c>
      <c r="D487" s="407" t="s">
        <v>140</v>
      </c>
      <c r="E487" s="407">
        <f>'eoy23'!K599</f>
        <v>0</v>
      </c>
      <c r="F487" s="490"/>
      <c r="G487" s="492"/>
      <c r="H487" s="492"/>
      <c r="I487" s="492"/>
      <c r="J487" s="407"/>
      <c r="K487" s="407"/>
      <c r="L487" s="407"/>
      <c r="M487" s="407"/>
      <c r="N487" s="407"/>
      <c r="O487" s="407"/>
      <c r="P487" s="407"/>
      <c r="Q487" s="407"/>
      <c r="R487" s="407"/>
      <c r="S487" s="407"/>
      <c r="T487" s="407"/>
      <c r="U487" s="407"/>
      <c r="V487" s="407"/>
      <c r="W487" s="407"/>
      <c r="X487" s="407"/>
      <c r="Y487" s="407"/>
      <c r="Z487" s="407"/>
      <c r="AA487" s="407"/>
      <c r="AB487" s="407"/>
      <c r="AC487" s="407"/>
      <c r="AD487" s="407"/>
      <c r="AE487" s="407"/>
      <c r="AF487" s="407"/>
      <c r="AG487" s="407"/>
      <c r="AH487" s="407"/>
      <c r="AI487" s="407"/>
    </row>
    <row r="488" spans="1:35" ht="15.75" hidden="1" customHeight="1">
      <c r="A488" s="407">
        <f t="shared" ca="1" si="16"/>
        <v>0</v>
      </c>
      <c r="B488" s="496"/>
      <c r="C488" s="482">
        <v>2977</v>
      </c>
      <c r="D488" s="407" t="s">
        <v>141</v>
      </c>
      <c r="E488" s="407">
        <f>'eoy23'!K600</f>
        <v>0</v>
      </c>
      <c r="F488" s="490"/>
      <c r="G488" s="492"/>
      <c r="H488" s="492"/>
      <c r="I488" s="492"/>
      <c r="J488" s="407"/>
      <c r="K488" s="407"/>
      <c r="L488" s="407"/>
      <c r="M488" s="407"/>
      <c r="N488" s="407"/>
      <c r="O488" s="407"/>
      <c r="P488" s="407"/>
      <c r="Q488" s="407"/>
      <c r="R488" s="407"/>
      <c r="S488" s="407"/>
      <c r="T488" s="407"/>
      <c r="U488" s="407"/>
      <c r="V488" s="407"/>
      <c r="W488" s="407"/>
      <c r="X488" s="407"/>
      <c r="Y488" s="407"/>
      <c r="Z488" s="407"/>
      <c r="AA488" s="407"/>
      <c r="AB488" s="407"/>
      <c r="AC488" s="407"/>
      <c r="AD488" s="407"/>
      <c r="AE488" s="407"/>
      <c r="AF488" s="407"/>
      <c r="AG488" s="407"/>
      <c r="AH488" s="407"/>
      <c r="AI488" s="407"/>
    </row>
    <row r="489" spans="1:35" ht="15.75" hidden="1" customHeight="1">
      <c r="A489" s="407">
        <f t="shared" ca="1" si="16"/>
        <v>0</v>
      </c>
      <c r="B489" s="496"/>
      <c r="C489" s="482">
        <v>2980</v>
      </c>
      <c r="D489" s="407" t="s">
        <v>246</v>
      </c>
      <c r="E489" s="407">
        <f>'eoy23'!K601</f>
        <v>0</v>
      </c>
      <c r="F489" s="490"/>
      <c r="G489" s="492"/>
      <c r="H489" s="492"/>
      <c r="I489" s="492"/>
      <c r="J489" s="407"/>
      <c r="K489" s="407"/>
      <c r="L489" s="407"/>
      <c r="M489" s="407"/>
      <c r="N489" s="407"/>
      <c r="O489" s="407"/>
      <c r="P489" s="407"/>
      <c r="Q489" s="407"/>
      <c r="R489" s="407"/>
      <c r="S489" s="407"/>
      <c r="T489" s="407"/>
      <c r="U489" s="407"/>
      <c r="V489" s="407"/>
      <c r="W489" s="407"/>
      <c r="X489" s="407"/>
      <c r="Y489" s="407"/>
      <c r="Z489" s="407"/>
      <c r="AA489" s="407"/>
      <c r="AB489" s="407"/>
      <c r="AC489" s="407"/>
      <c r="AD489" s="407"/>
      <c r="AE489" s="407"/>
      <c r="AF489" s="407"/>
      <c r="AG489" s="407"/>
      <c r="AH489" s="407"/>
      <c r="AI489" s="407"/>
    </row>
    <row r="490" spans="1:35" ht="15.75" hidden="1" customHeight="1">
      <c r="A490" s="407">
        <f t="shared" ca="1" si="16"/>
        <v>0</v>
      </c>
      <c r="B490" s="496"/>
      <c r="C490" s="482">
        <v>2982</v>
      </c>
      <c r="D490" s="407" t="s">
        <v>143</v>
      </c>
      <c r="E490" s="407">
        <f>'eoy23'!K602</f>
        <v>0</v>
      </c>
      <c r="F490" s="490"/>
      <c r="G490" s="492"/>
      <c r="H490" s="492"/>
      <c r="I490" s="492"/>
      <c r="J490" s="407"/>
      <c r="K490" s="407"/>
      <c r="L490" s="407"/>
      <c r="M490" s="407"/>
      <c r="N490" s="407"/>
      <c r="O490" s="407"/>
      <c r="P490" s="407"/>
      <c r="Q490" s="407"/>
      <c r="R490" s="407"/>
      <c r="S490" s="407"/>
      <c r="T490" s="407"/>
      <c r="U490" s="407"/>
      <c r="V490" s="407"/>
      <c r="W490" s="407"/>
      <c r="X490" s="407"/>
      <c r="Y490" s="407"/>
      <c r="Z490" s="407"/>
      <c r="AA490" s="407"/>
      <c r="AB490" s="407"/>
      <c r="AC490" s="407"/>
      <c r="AD490" s="407"/>
      <c r="AE490" s="407"/>
      <c r="AF490" s="407"/>
      <c r="AG490" s="407"/>
      <c r="AH490" s="407"/>
      <c r="AI490" s="407"/>
    </row>
    <row r="491" spans="1:35" ht="15.75" hidden="1" customHeight="1">
      <c r="A491" s="407">
        <f t="shared" ca="1" si="16"/>
        <v>0</v>
      </c>
      <c r="B491" s="496"/>
      <c r="C491" s="482">
        <v>2984</v>
      </c>
      <c r="D491" s="407" t="s">
        <v>144</v>
      </c>
      <c r="E491" s="407">
        <f>'eoy23'!K603</f>
        <v>0</v>
      </c>
      <c r="F491" s="490"/>
      <c r="G491" s="492"/>
      <c r="H491" s="492"/>
      <c r="I491" s="492"/>
      <c r="J491" s="407"/>
      <c r="K491" s="407"/>
      <c r="L491" s="407"/>
      <c r="M491" s="407"/>
      <c r="N491" s="407"/>
      <c r="O491" s="407"/>
      <c r="P491" s="407"/>
      <c r="Q491" s="407"/>
      <c r="R491" s="407"/>
      <c r="S491" s="407"/>
      <c r="T491" s="407"/>
      <c r="U491" s="407"/>
      <c r="V491" s="407"/>
      <c r="W491" s="407"/>
      <c r="X491" s="407"/>
      <c r="Y491" s="407"/>
      <c r="Z491" s="407"/>
      <c r="AA491" s="407"/>
      <c r="AB491" s="407"/>
      <c r="AC491" s="407"/>
      <c r="AD491" s="407"/>
      <c r="AE491" s="407"/>
      <c r="AF491" s="407"/>
      <c r="AG491" s="407"/>
      <c r="AH491" s="407"/>
      <c r="AI491" s="407"/>
    </row>
    <row r="492" spans="1:35" ht="15.75" hidden="1" customHeight="1">
      <c r="A492" s="407">
        <f t="shared" ca="1" si="16"/>
        <v>0</v>
      </c>
      <c r="B492" s="496"/>
      <c r="C492" s="482">
        <v>2991</v>
      </c>
      <c r="D492" s="407" t="s">
        <v>145</v>
      </c>
      <c r="E492" s="407">
        <f>'eoy23'!K604</f>
        <v>0</v>
      </c>
      <c r="F492" s="490"/>
      <c r="G492" s="492"/>
      <c r="H492" s="492"/>
      <c r="I492" s="492"/>
      <c r="J492" s="407"/>
      <c r="K492" s="407"/>
      <c r="L492" s="407"/>
      <c r="M492" s="407"/>
      <c r="N492" s="407"/>
      <c r="O492" s="407"/>
      <c r="P492" s="407"/>
      <c r="Q492" s="407"/>
      <c r="R492" s="407"/>
      <c r="S492" s="407"/>
      <c r="T492" s="407"/>
      <c r="U492" s="407"/>
      <c r="V492" s="407"/>
      <c r="W492" s="407"/>
      <c r="X492" s="407"/>
      <c r="Y492" s="407"/>
      <c r="Z492" s="407"/>
      <c r="AA492" s="407"/>
      <c r="AB492" s="407"/>
      <c r="AC492" s="407"/>
      <c r="AD492" s="407"/>
      <c r="AE492" s="407"/>
      <c r="AF492" s="407"/>
      <c r="AG492" s="407"/>
      <c r="AH492" s="407"/>
      <c r="AI492" s="407"/>
    </row>
    <row r="493" spans="1:35" ht="15.75" hidden="1" customHeight="1">
      <c r="A493" s="407">
        <f t="shared" ca="1" si="16"/>
        <v>0</v>
      </c>
      <c r="B493" s="496"/>
      <c r="C493" s="482">
        <v>2992</v>
      </c>
      <c r="D493" s="407" t="s">
        <v>146</v>
      </c>
      <c r="E493" s="407">
        <f>'eoy23'!K605</f>
        <v>0</v>
      </c>
      <c r="F493" s="490"/>
      <c r="G493" s="492"/>
      <c r="H493" s="492"/>
      <c r="I493" s="492"/>
      <c r="J493" s="407"/>
      <c r="K493" s="407"/>
      <c r="L493" s="407"/>
      <c r="M493" s="407"/>
      <c r="N493" s="407"/>
      <c r="O493" s="407"/>
      <c r="P493" s="407"/>
      <c r="Q493" s="407"/>
      <c r="R493" s="407"/>
      <c r="S493" s="407"/>
      <c r="T493" s="407"/>
      <c r="U493" s="407"/>
      <c r="V493" s="407"/>
      <c r="W493" s="407"/>
      <c r="X493" s="407"/>
      <c r="Y493" s="407"/>
      <c r="Z493" s="407"/>
      <c r="AA493" s="407"/>
      <c r="AB493" s="407"/>
      <c r="AC493" s="407"/>
      <c r="AD493" s="407"/>
      <c r="AE493" s="407"/>
      <c r="AF493" s="407"/>
      <c r="AG493" s="407"/>
      <c r="AH493" s="407"/>
      <c r="AI493" s="407"/>
    </row>
    <row r="494" spans="1:35" ht="15.75" hidden="1" customHeight="1">
      <c r="A494" s="407">
        <f t="shared" ca="1" si="16"/>
        <v>0</v>
      </c>
      <c r="B494" s="496"/>
      <c r="C494" s="482">
        <v>2993</v>
      </c>
      <c r="D494" s="407" t="s">
        <v>148</v>
      </c>
      <c r="E494" s="407">
        <f>'eoy23'!K606</f>
        <v>0</v>
      </c>
      <c r="F494" s="490"/>
      <c r="G494" s="492"/>
      <c r="H494" s="492"/>
      <c r="I494" s="492"/>
      <c r="J494" s="407"/>
      <c r="K494" s="407"/>
      <c r="L494" s="407"/>
      <c r="M494" s="407"/>
      <c r="N494" s="407"/>
      <c r="O494" s="407"/>
      <c r="P494" s="407"/>
      <c r="Q494" s="407"/>
      <c r="R494" s="407"/>
      <c r="S494" s="407"/>
      <c r="T494" s="407"/>
      <c r="U494" s="407"/>
      <c r="V494" s="407"/>
      <c r="W494" s="407"/>
      <c r="X494" s="407"/>
      <c r="Y494" s="407"/>
      <c r="Z494" s="407"/>
      <c r="AA494" s="407"/>
      <c r="AB494" s="407"/>
      <c r="AC494" s="407"/>
      <c r="AD494" s="407"/>
      <c r="AE494" s="407"/>
      <c r="AF494" s="407"/>
      <c r="AG494" s="407"/>
      <c r="AH494" s="407"/>
      <c r="AI494" s="407"/>
    </row>
    <row r="495" spans="1:35" ht="15.75" hidden="1" customHeight="1">
      <c r="A495" s="407">
        <f t="shared" ca="1" si="16"/>
        <v>0</v>
      </c>
      <c r="B495" s="496"/>
      <c r="C495" s="482">
        <v>2994</v>
      </c>
      <c r="D495" s="407" t="s">
        <v>149</v>
      </c>
      <c r="E495" s="407">
        <f>'eoy23'!K607</f>
        <v>0</v>
      </c>
      <c r="F495" s="490"/>
      <c r="G495" s="492"/>
      <c r="H495" s="492"/>
      <c r="I495" s="492"/>
      <c r="J495" s="407"/>
      <c r="K495" s="407"/>
      <c r="L495" s="407"/>
      <c r="M495" s="407"/>
      <c r="N495" s="407"/>
      <c r="O495" s="407"/>
      <c r="P495" s="407"/>
      <c r="Q495" s="407"/>
      <c r="R495" s="407"/>
      <c r="S495" s="407"/>
      <c r="T495" s="407"/>
      <c r="U495" s="407"/>
      <c r="V495" s="407"/>
      <c r="W495" s="407"/>
      <c r="X495" s="407"/>
      <c r="Y495" s="407"/>
      <c r="Z495" s="407"/>
      <c r="AA495" s="407"/>
      <c r="AB495" s="407"/>
      <c r="AC495" s="407"/>
      <c r="AD495" s="407"/>
      <c r="AE495" s="407"/>
      <c r="AF495" s="407"/>
      <c r="AG495" s="407"/>
      <c r="AH495" s="407"/>
      <c r="AI495" s="407"/>
    </row>
    <row r="496" spans="1:35" ht="15.75" hidden="1" customHeight="1">
      <c r="A496" s="407">
        <f t="shared" ca="1" si="16"/>
        <v>0</v>
      </c>
      <c r="B496" s="496"/>
      <c r="C496" s="482">
        <v>2995</v>
      </c>
      <c r="D496" s="407" t="s">
        <v>195</v>
      </c>
      <c r="E496" s="407">
        <f>'eoy23'!K608</f>
        <v>0</v>
      </c>
      <c r="F496" s="490"/>
      <c r="G496" s="492"/>
      <c r="H496" s="492"/>
      <c r="I496" s="492"/>
      <c r="J496" s="407"/>
      <c r="K496" s="407"/>
      <c r="L496" s="407"/>
      <c r="M496" s="407"/>
      <c r="N496" s="407"/>
      <c r="O496" s="407"/>
      <c r="P496" s="407"/>
      <c r="Q496" s="407"/>
      <c r="R496" s="407"/>
      <c r="S496" s="407"/>
      <c r="T496" s="407"/>
      <c r="U496" s="407"/>
      <c r="V496" s="407"/>
      <c r="W496" s="407"/>
      <c r="X496" s="407"/>
      <c r="Y496" s="407"/>
      <c r="Z496" s="407"/>
      <c r="AA496" s="407"/>
      <c r="AB496" s="407"/>
      <c r="AC496" s="407"/>
      <c r="AD496" s="407"/>
      <c r="AE496" s="407"/>
      <c r="AF496" s="407"/>
      <c r="AG496" s="407"/>
      <c r="AH496" s="407"/>
      <c r="AI496" s="407"/>
    </row>
    <row r="497" spans="1:35" ht="15.75" hidden="1" customHeight="1">
      <c r="A497" s="407">
        <f t="shared" ca="1" si="16"/>
        <v>0</v>
      </c>
      <c r="B497" s="407"/>
      <c r="C497" s="482">
        <v>3012</v>
      </c>
      <c r="D497" s="407" t="s">
        <v>247</v>
      </c>
      <c r="E497" s="407">
        <f>'eoy23'!K609</f>
        <v>0</v>
      </c>
      <c r="F497" s="407"/>
      <c r="G497" s="468"/>
      <c r="H497" s="407"/>
      <c r="I497" s="407"/>
      <c r="J497" s="407"/>
      <c r="K497" s="407"/>
      <c r="L497" s="407"/>
      <c r="M497" s="407"/>
      <c r="N497" s="407"/>
      <c r="O497" s="407"/>
      <c r="P497" s="407"/>
      <c r="Q497" s="407"/>
      <c r="R497" s="407"/>
      <c r="S497" s="407"/>
      <c r="T497" s="407"/>
      <c r="U497" s="407"/>
      <c r="V497" s="407"/>
      <c r="W497" s="407"/>
      <c r="X497" s="407"/>
      <c r="Y497" s="407"/>
      <c r="Z497" s="407"/>
      <c r="AA497" s="407"/>
      <c r="AB497" s="407"/>
      <c r="AC497" s="407"/>
      <c r="AD497" s="407"/>
      <c r="AE497" s="407"/>
      <c r="AF497" s="407"/>
      <c r="AG497" s="407"/>
      <c r="AH497" s="407"/>
      <c r="AI497" s="407"/>
    </row>
    <row r="498" spans="1:35" ht="15.75" hidden="1" customHeight="1">
      <c r="A498" s="407">
        <f t="shared" ca="1" si="16"/>
        <v>0</v>
      </c>
      <c r="B498" s="407"/>
      <c r="C498" s="482">
        <v>3014</v>
      </c>
      <c r="D498" s="407" t="s">
        <v>248</v>
      </c>
      <c r="E498" s="407">
        <f>'eoy23'!K610</f>
        <v>0</v>
      </c>
      <c r="F498" s="407"/>
      <c r="G498" s="468"/>
      <c r="H498" s="407"/>
      <c r="I498" s="407"/>
      <c r="J498" s="407"/>
      <c r="K498" s="407"/>
      <c r="L498" s="407"/>
      <c r="M498" s="407"/>
      <c r="N498" s="407"/>
      <c r="O498" s="407"/>
      <c r="P498" s="407"/>
      <c r="Q498" s="407"/>
      <c r="R498" s="407"/>
      <c r="S498" s="407"/>
      <c r="T498" s="407"/>
      <c r="U498" s="407"/>
      <c r="V498" s="407"/>
      <c r="W498" s="407"/>
      <c r="X498" s="407"/>
      <c r="Y498" s="407"/>
      <c r="Z498" s="407"/>
      <c r="AA498" s="407"/>
      <c r="AB498" s="407"/>
      <c r="AC498" s="407"/>
      <c r="AD498" s="407"/>
      <c r="AE498" s="407"/>
      <c r="AF498" s="407"/>
      <c r="AG498" s="407"/>
      <c r="AH498" s="407"/>
      <c r="AI498" s="407"/>
    </row>
    <row r="499" spans="1:35" ht="15.75" hidden="1" customHeight="1">
      <c r="A499" s="407">
        <f t="shared" ca="1" si="16"/>
        <v>0</v>
      </c>
      <c r="B499" s="407"/>
      <c r="C499" s="482">
        <v>3022</v>
      </c>
      <c r="D499" s="407" t="s">
        <v>249</v>
      </c>
      <c r="E499" s="407">
        <f>'eoy23'!K611</f>
        <v>0</v>
      </c>
      <c r="F499" s="407"/>
      <c r="G499" s="468"/>
      <c r="H499" s="407"/>
      <c r="I499" s="407"/>
      <c r="J499" s="407"/>
      <c r="K499" s="407"/>
      <c r="L499" s="407"/>
      <c r="M499" s="407"/>
      <c r="N499" s="407"/>
      <c r="O499" s="407"/>
      <c r="P499" s="407"/>
      <c r="Q499" s="407"/>
      <c r="R499" s="407"/>
      <c r="S499" s="407"/>
      <c r="T499" s="407"/>
      <c r="U499" s="407"/>
      <c r="V499" s="407"/>
      <c r="W499" s="407"/>
      <c r="X499" s="407"/>
      <c r="Y499" s="407"/>
      <c r="Z499" s="407"/>
      <c r="AA499" s="407"/>
      <c r="AB499" s="407"/>
      <c r="AC499" s="407"/>
      <c r="AD499" s="407"/>
      <c r="AE499" s="407"/>
      <c r="AF499" s="407"/>
      <c r="AG499" s="407"/>
      <c r="AH499" s="407"/>
      <c r="AI499" s="407"/>
    </row>
    <row r="500" spans="1:35" ht="15.75" hidden="1" customHeight="1">
      <c r="A500" s="407">
        <f t="shared" ca="1" si="16"/>
        <v>0</v>
      </c>
      <c r="B500" s="407"/>
      <c r="C500" s="482">
        <v>3024</v>
      </c>
      <c r="D500" s="407" t="s">
        <v>250</v>
      </c>
      <c r="E500" s="407">
        <f>'eoy23'!K612</f>
        <v>0</v>
      </c>
      <c r="F500" s="407"/>
      <c r="G500" s="468"/>
      <c r="H500" s="407"/>
      <c r="I500" s="407"/>
      <c r="J500" s="407"/>
      <c r="K500" s="407"/>
      <c r="L500" s="407"/>
      <c r="M500" s="407"/>
      <c r="N500" s="407"/>
      <c r="O500" s="407"/>
      <c r="P500" s="407"/>
      <c r="Q500" s="407"/>
      <c r="R500" s="407"/>
      <c r="S500" s="407"/>
      <c r="T500" s="407"/>
      <c r="U500" s="407"/>
      <c r="V500" s="407"/>
      <c r="W500" s="407"/>
      <c r="X500" s="407"/>
      <c r="Y500" s="407"/>
      <c r="Z500" s="407"/>
      <c r="AA500" s="407"/>
      <c r="AB500" s="407"/>
      <c r="AC500" s="407"/>
      <c r="AD500" s="407"/>
      <c r="AE500" s="407"/>
      <c r="AF500" s="407"/>
      <c r="AG500" s="407"/>
      <c r="AH500" s="407"/>
      <c r="AI500" s="407"/>
    </row>
    <row r="501" spans="1:35" ht="15.75" hidden="1" customHeight="1">
      <c r="A501" s="407">
        <f t="shared" ca="1" si="16"/>
        <v>0</v>
      </c>
      <c r="B501" s="407"/>
      <c r="C501" s="482">
        <v>3026</v>
      </c>
      <c r="D501" s="407" t="s">
        <v>156</v>
      </c>
      <c r="E501" s="407">
        <f>'eoy23'!K613</f>
        <v>0</v>
      </c>
      <c r="F501" s="407"/>
      <c r="G501" s="468"/>
      <c r="H501" s="407"/>
      <c r="I501" s="407"/>
      <c r="J501" s="407"/>
      <c r="K501" s="407"/>
      <c r="L501" s="407"/>
      <c r="M501" s="407"/>
      <c r="N501" s="407"/>
      <c r="O501" s="407"/>
      <c r="P501" s="407"/>
      <c r="Q501" s="407"/>
      <c r="R501" s="407"/>
      <c r="S501" s="407"/>
      <c r="T501" s="407"/>
      <c r="U501" s="407"/>
      <c r="V501" s="407"/>
      <c r="W501" s="407"/>
      <c r="X501" s="407"/>
      <c r="Y501" s="407"/>
      <c r="Z501" s="407"/>
      <c r="AA501" s="407"/>
      <c r="AB501" s="407"/>
      <c r="AC501" s="407"/>
      <c r="AD501" s="407"/>
      <c r="AE501" s="407"/>
      <c r="AF501" s="407"/>
      <c r="AG501" s="407"/>
      <c r="AH501" s="407"/>
      <c r="AI501" s="407"/>
    </row>
    <row r="502" spans="1:35" ht="15.75" hidden="1" customHeight="1">
      <c r="A502" s="407">
        <f t="shared" ca="1" si="16"/>
        <v>0</v>
      </c>
      <c r="B502" s="407"/>
      <c r="C502" s="482">
        <v>3028</v>
      </c>
      <c r="D502" s="407" t="s">
        <v>157</v>
      </c>
      <c r="E502" s="407">
        <f>'eoy23'!K614</f>
        <v>0</v>
      </c>
      <c r="F502" s="407"/>
      <c r="G502" s="468"/>
      <c r="H502" s="407"/>
      <c r="I502" s="407"/>
      <c r="J502" s="407"/>
      <c r="K502" s="407"/>
      <c r="L502" s="407"/>
      <c r="M502" s="407"/>
      <c r="N502" s="407"/>
      <c r="O502" s="407"/>
      <c r="P502" s="407"/>
      <c r="Q502" s="407"/>
      <c r="R502" s="407"/>
      <c r="S502" s="407"/>
      <c r="T502" s="407"/>
      <c r="U502" s="407"/>
      <c r="V502" s="407"/>
      <c r="W502" s="407"/>
      <c r="X502" s="407"/>
      <c r="Y502" s="407"/>
      <c r="Z502" s="407"/>
      <c r="AA502" s="407"/>
      <c r="AB502" s="407"/>
      <c r="AC502" s="407"/>
      <c r="AD502" s="407"/>
      <c r="AE502" s="407"/>
      <c r="AF502" s="407"/>
      <c r="AG502" s="407"/>
      <c r="AH502" s="407"/>
      <c r="AI502" s="407"/>
    </row>
    <row r="503" spans="1:35" ht="15.75" hidden="1" customHeight="1">
      <c r="A503" s="407">
        <f t="shared" ca="1" si="16"/>
        <v>0</v>
      </c>
      <c r="B503" s="407"/>
      <c r="C503" s="482">
        <v>3030</v>
      </c>
      <c r="D503" s="407" t="s">
        <v>251</v>
      </c>
      <c r="E503" s="407">
        <f>'eoy23'!K615</f>
        <v>0</v>
      </c>
      <c r="F503" s="407"/>
      <c r="G503" s="468"/>
      <c r="H503" s="407"/>
      <c r="I503" s="407"/>
      <c r="J503" s="407"/>
      <c r="K503" s="407"/>
      <c r="L503" s="407"/>
      <c r="M503" s="407"/>
      <c r="N503" s="407"/>
      <c r="O503" s="407"/>
      <c r="P503" s="407"/>
      <c r="Q503" s="407"/>
      <c r="R503" s="407"/>
      <c r="S503" s="407"/>
      <c r="T503" s="407"/>
      <c r="U503" s="407"/>
      <c r="V503" s="407"/>
      <c r="W503" s="407"/>
      <c r="X503" s="407"/>
      <c r="Y503" s="407"/>
      <c r="Z503" s="407"/>
      <c r="AA503" s="407"/>
      <c r="AB503" s="407"/>
      <c r="AC503" s="407"/>
      <c r="AD503" s="407"/>
      <c r="AE503" s="407"/>
      <c r="AF503" s="407"/>
      <c r="AG503" s="407"/>
      <c r="AH503" s="407"/>
      <c r="AI503" s="407"/>
    </row>
    <row r="504" spans="1:35" ht="15.75" hidden="1" customHeight="1">
      <c r="A504" s="407">
        <f t="shared" ca="1" si="16"/>
        <v>0</v>
      </c>
      <c r="B504" s="407"/>
      <c r="C504" s="482">
        <v>3042</v>
      </c>
      <c r="D504" s="407" t="s">
        <v>252</v>
      </c>
      <c r="E504" s="407">
        <f>'eoy23'!K616</f>
        <v>0</v>
      </c>
      <c r="F504" s="407"/>
      <c r="G504" s="468"/>
      <c r="H504" s="407"/>
      <c r="I504" s="407"/>
      <c r="J504" s="407"/>
      <c r="K504" s="407"/>
      <c r="L504" s="407"/>
      <c r="M504" s="407"/>
      <c r="N504" s="407"/>
      <c r="O504" s="407"/>
      <c r="P504" s="407"/>
      <c r="Q504" s="407"/>
      <c r="R504" s="407"/>
      <c r="S504" s="407"/>
      <c r="T504" s="407"/>
      <c r="U504" s="407"/>
      <c r="V504" s="407"/>
      <c r="W504" s="407"/>
      <c r="X504" s="407"/>
      <c r="Y504" s="407"/>
      <c r="Z504" s="407"/>
      <c r="AA504" s="407"/>
      <c r="AB504" s="407"/>
      <c r="AC504" s="407"/>
      <c r="AD504" s="407"/>
      <c r="AE504" s="407"/>
      <c r="AF504" s="407"/>
      <c r="AG504" s="407"/>
      <c r="AH504" s="407"/>
      <c r="AI504" s="407"/>
    </row>
    <row r="505" spans="1:35" ht="15.75" hidden="1" customHeight="1">
      <c r="A505" s="407">
        <f t="shared" ca="1" si="16"/>
        <v>0</v>
      </c>
      <c r="B505" s="407"/>
      <c r="C505" s="482">
        <v>3044</v>
      </c>
      <c r="D505" s="407" t="s">
        <v>253</v>
      </c>
      <c r="E505" s="407">
        <f>'eoy23'!K617</f>
        <v>0</v>
      </c>
      <c r="F505" s="407"/>
      <c r="G505" s="468"/>
      <c r="H505" s="407"/>
      <c r="I505" s="407"/>
      <c r="J505" s="407"/>
      <c r="K505" s="407"/>
      <c r="L505" s="407"/>
      <c r="M505" s="407"/>
      <c r="N505" s="407"/>
      <c r="O505" s="407"/>
      <c r="P505" s="407"/>
      <c r="Q505" s="407"/>
      <c r="R505" s="407"/>
      <c r="S505" s="407"/>
      <c r="T505" s="407"/>
      <c r="U505" s="407"/>
      <c r="V505" s="407"/>
      <c r="W505" s="407"/>
      <c r="X505" s="407"/>
      <c r="Y505" s="407"/>
      <c r="Z505" s="407"/>
      <c r="AA505" s="407"/>
      <c r="AB505" s="407"/>
      <c r="AC505" s="407"/>
      <c r="AD505" s="407"/>
      <c r="AE505" s="407"/>
      <c r="AF505" s="407"/>
      <c r="AG505" s="407"/>
      <c r="AH505" s="407"/>
      <c r="AI505" s="407"/>
    </row>
    <row r="506" spans="1:35" ht="15.75" hidden="1" customHeight="1">
      <c r="A506" s="407">
        <f t="shared" ca="1" si="16"/>
        <v>0</v>
      </c>
      <c r="B506" s="407"/>
      <c r="C506" s="482">
        <v>3046</v>
      </c>
      <c r="D506" s="407" t="s">
        <v>254</v>
      </c>
      <c r="E506" s="407">
        <f>'eoy23'!K618</f>
        <v>0</v>
      </c>
      <c r="F506" s="407"/>
      <c r="G506" s="468"/>
      <c r="H506" s="407"/>
      <c r="I506" s="407"/>
      <c r="J506" s="407"/>
      <c r="K506" s="407"/>
      <c r="L506" s="407"/>
      <c r="M506" s="407"/>
      <c r="N506" s="407"/>
      <c r="O506" s="407"/>
      <c r="P506" s="407"/>
      <c r="Q506" s="407"/>
      <c r="R506" s="407"/>
      <c r="S506" s="407"/>
      <c r="T506" s="407"/>
      <c r="U506" s="407"/>
      <c r="V506" s="407"/>
      <c r="W506" s="407"/>
      <c r="X506" s="407"/>
      <c r="Y506" s="407"/>
      <c r="Z506" s="407"/>
      <c r="AA506" s="407"/>
      <c r="AB506" s="407"/>
      <c r="AC506" s="407"/>
      <c r="AD506" s="407"/>
      <c r="AE506" s="407"/>
      <c r="AF506" s="407"/>
      <c r="AG506" s="407"/>
      <c r="AH506" s="407"/>
      <c r="AI506" s="407"/>
    </row>
    <row r="507" spans="1:35" ht="15.75" hidden="1" customHeight="1">
      <c r="A507" s="407">
        <f t="shared" ca="1" si="16"/>
        <v>0</v>
      </c>
      <c r="B507" s="407"/>
      <c r="C507" s="482">
        <v>3048</v>
      </c>
      <c r="D507" s="407" t="s">
        <v>255</v>
      </c>
      <c r="E507" s="407">
        <f>'eoy23'!K619</f>
        <v>0</v>
      </c>
      <c r="F507" s="407"/>
      <c r="G507" s="468"/>
      <c r="H507" s="407"/>
      <c r="I507" s="407"/>
      <c r="J507" s="407"/>
      <c r="K507" s="407"/>
      <c r="L507" s="407"/>
      <c r="M507" s="407"/>
      <c r="N507" s="407"/>
      <c r="O507" s="407"/>
      <c r="P507" s="407"/>
      <c r="Q507" s="407"/>
      <c r="R507" s="407"/>
      <c r="S507" s="407"/>
      <c r="T507" s="407"/>
      <c r="U507" s="407"/>
      <c r="V507" s="407"/>
      <c r="W507" s="407"/>
      <c r="X507" s="407"/>
      <c r="Y507" s="407"/>
      <c r="Z507" s="407"/>
      <c r="AA507" s="407"/>
      <c r="AB507" s="407"/>
      <c r="AC507" s="407"/>
      <c r="AD507" s="407"/>
      <c r="AE507" s="407"/>
      <c r="AF507" s="407"/>
      <c r="AG507" s="407"/>
      <c r="AH507" s="407"/>
      <c r="AI507" s="407"/>
    </row>
    <row r="508" spans="1:35" ht="15.75" hidden="1" customHeight="1">
      <c r="A508" s="407">
        <f t="shared" ca="1" si="16"/>
        <v>0</v>
      </c>
      <c r="B508" s="407"/>
      <c r="C508" s="482">
        <v>3052</v>
      </c>
      <c r="D508" s="407" t="s">
        <v>163</v>
      </c>
      <c r="E508" s="407">
        <f>'eoy23'!K620</f>
        <v>0</v>
      </c>
      <c r="F508" s="407"/>
      <c r="G508" s="468"/>
      <c r="H508" s="407"/>
      <c r="I508" s="407"/>
      <c r="J508" s="407"/>
      <c r="K508" s="407"/>
      <c r="L508" s="407"/>
      <c r="M508" s="407"/>
      <c r="N508" s="407"/>
      <c r="O508" s="407"/>
      <c r="P508" s="407"/>
      <c r="Q508" s="407"/>
      <c r="R508" s="407"/>
      <c r="S508" s="407"/>
      <c r="T508" s="407"/>
      <c r="U508" s="407"/>
      <c r="V508" s="407"/>
      <c r="W508" s="407"/>
      <c r="X508" s="407"/>
      <c r="Y508" s="407"/>
      <c r="Z508" s="407"/>
      <c r="AA508" s="407"/>
      <c r="AB508" s="407"/>
      <c r="AC508" s="407"/>
      <c r="AD508" s="407"/>
      <c r="AE508" s="407"/>
      <c r="AF508" s="407"/>
      <c r="AG508" s="407"/>
      <c r="AH508" s="407"/>
      <c r="AI508" s="407"/>
    </row>
    <row r="509" spans="1:35" ht="15.75" hidden="1" customHeight="1">
      <c r="A509" s="407">
        <f t="shared" ca="1" si="16"/>
        <v>0</v>
      </c>
      <c r="B509" s="407"/>
      <c r="C509" s="482">
        <v>3054</v>
      </c>
      <c r="D509" s="407" t="s">
        <v>164</v>
      </c>
      <c r="E509" s="407">
        <f>'eoy23'!K621</f>
        <v>0</v>
      </c>
      <c r="F509" s="407"/>
      <c r="G509" s="468"/>
      <c r="H509" s="407"/>
      <c r="I509" s="407"/>
      <c r="J509" s="407"/>
      <c r="K509" s="407"/>
      <c r="L509" s="407"/>
      <c r="M509" s="407"/>
      <c r="N509" s="407"/>
      <c r="O509" s="407"/>
      <c r="P509" s="407"/>
      <c r="Q509" s="407"/>
      <c r="R509" s="407"/>
      <c r="S509" s="407"/>
      <c r="T509" s="407"/>
      <c r="U509" s="407"/>
      <c r="V509" s="407"/>
      <c r="W509" s="407"/>
      <c r="X509" s="407"/>
      <c r="Y509" s="407"/>
      <c r="Z509" s="407"/>
      <c r="AA509" s="407"/>
      <c r="AB509" s="407"/>
      <c r="AC509" s="407"/>
      <c r="AD509" s="407"/>
      <c r="AE509" s="407"/>
      <c r="AF509" s="407"/>
      <c r="AG509" s="407"/>
      <c r="AH509" s="407"/>
      <c r="AI509" s="407"/>
    </row>
    <row r="510" spans="1:35" ht="15.75" hidden="1" customHeight="1">
      <c r="A510" s="407">
        <f t="shared" ca="1" si="16"/>
        <v>0</v>
      </c>
      <c r="B510" s="407"/>
      <c r="C510" s="482">
        <v>3056</v>
      </c>
      <c r="D510" s="407" t="s">
        <v>165</v>
      </c>
      <c r="E510" s="407">
        <f>'eoy23'!K622</f>
        <v>0</v>
      </c>
      <c r="F510" s="407"/>
      <c r="G510" s="468"/>
      <c r="H510" s="407"/>
      <c r="I510" s="407"/>
      <c r="J510" s="407"/>
      <c r="K510" s="407"/>
      <c r="L510" s="407"/>
      <c r="M510" s="407"/>
      <c r="N510" s="407"/>
      <c r="O510" s="407"/>
      <c r="P510" s="407"/>
      <c r="Q510" s="407"/>
      <c r="R510" s="407"/>
      <c r="S510" s="407"/>
      <c r="T510" s="407"/>
      <c r="U510" s="407"/>
      <c r="V510" s="407"/>
      <c r="W510" s="407"/>
      <c r="X510" s="407"/>
      <c r="Y510" s="407"/>
      <c r="Z510" s="407"/>
      <c r="AA510" s="407"/>
      <c r="AB510" s="407"/>
      <c r="AC510" s="407"/>
      <c r="AD510" s="407"/>
      <c r="AE510" s="407"/>
      <c r="AF510" s="407"/>
      <c r="AG510" s="407"/>
      <c r="AH510" s="407"/>
      <c r="AI510" s="407"/>
    </row>
    <row r="511" spans="1:35" ht="15.75" hidden="1" customHeight="1">
      <c r="A511" s="407">
        <f t="shared" ca="1" si="16"/>
        <v>0</v>
      </c>
      <c r="B511" s="407"/>
      <c r="C511" s="482">
        <v>3058</v>
      </c>
      <c r="D511" s="407" t="s">
        <v>166</v>
      </c>
      <c r="E511" s="407">
        <f>'eoy23'!K623</f>
        <v>0</v>
      </c>
      <c r="F511" s="407"/>
      <c r="G511" s="468"/>
      <c r="H511" s="407"/>
      <c r="I511" s="407"/>
      <c r="J511" s="407"/>
      <c r="K511" s="407"/>
      <c r="L511" s="407"/>
      <c r="M511" s="407"/>
      <c r="N511" s="407"/>
      <c r="O511" s="407"/>
      <c r="P511" s="407"/>
      <c r="Q511" s="407"/>
      <c r="R511" s="407"/>
      <c r="S511" s="407"/>
      <c r="T511" s="407"/>
      <c r="U511" s="407"/>
      <c r="V511" s="407"/>
      <c r="W511" s="407"/>
      <c r="X511" s="407"/>
      <c r="Y511" s="407"/>
      <c r="Z511" s="407"/>
      <c r="AA511" s="407"/>
      <c r="AB511" s="407"/>
      <c r="AC511" s="407"/>
      <c r="AD511" s="407"/>
      <c r="AE511" s="407"/>
      <c r="AF511" s="407"/>
      <c r="AG511" s="407"/>
      <c r="AH511" s="407"/>
      <c r="AI511" s="407"/>
    </row>
    <row r="512" spans="1:35" ht="15.75" hidden="1" customHeight="1">
      <c r="A512" s="407">
        <f t="shared" ca="1" si="16"/>
        <v>0</v>
      </c>
      <c r="B512" s="407"/>
      <c r="C512" s="482">
        <v>3062</v>
      </c>
      <c r="D512" s="407" t="s">
        <v>168</v>
      </c>
      <c r="E512" s="407">
        <f>'eoy23'!K624</f>
        <v>0</v>
      </c>
      <c r="F512" s="407"/>
      <c r="G512" s="468"/>
      <c r="H512" s="407"/>
      <c r="I512" s="407"/>
      <c r="J512" s="407"/>
      <c r="K512" s="407"/>
      <c r="L512" s="407"/>
      <c r="M512" s="407"/>
      <c r="N512" s="407"/>
      <c r="O512" s="407"/>
      <c r="P512" s="407"/>
      <c r="Q512" s="407"/>
      <c r="R512" s="407"/>
      <c r="S512" s="407"/>
      <c r="T512" s="407"/>
      <c r="U512" s="407"/>
      <c r="V512" s="407"/>
      <c r="W512" s="407"/>
      <c r="X512" s="407"/>
      <c r="Y512" s="407"/>
      <c r="Z512" s="407"/>
      <c r="AA512" s="407"/>
      <c r="AB512" s="407"/>
      <c r="AC512" s="407"/>
      <c r="AD512" s="407"/>
      <c r="AE512" s="407"/>
      <c r="AF512" s="407"/>
      <c r="AG512" s="407"/>
      <c r="AH512" s="407"/>
      <c r="AI512" s="407"/>
    </row>
    <row r="513" spans="1:35" ht="15.75" hidden="1" customHeight="1">
      <c r="A513" s="407">
        <f t="shared" ca="1" si="16"/>
        <v>0</v>
      </c>
      <c r="B513" s="407"/>
      <c r="C513" s="482">
        <v>3064</v>
      </c>
      <c r="D513" s="407" t="s">
        <v>169</v>
      </c>
      <c r="E513" s="407">
        <f>'eoy23'!K625</f>
        <v>0</v>
      </c>
      <c r="F513" s="407"/>
      <c r="G513" s="468"/>
      <c r="H513" s="407"/>
      <c r="I513" s="407"/>
      <c r="J513" s="407"/>
      <c r="K513" s="407"/>
      <c r="L513" s="407"/>
      <c r="M513" s="407"/>
      <c r="N513" s="407"/>
      <c r="O513" s="407"/>
      <c r="P513" s="407"/>
      <c r="Q513" s="407"/>
      <c r="R513" s="407"/>
      <c r="S513" s="407"/>
      <c r="T513" s="407"/>
      <c r="U513" s="407"/>
      <c r="V513" s="407"/>
      <c r="W513" s="407"/>
      <c r="X513" s="407"/>
      <c r="Y513" s="407"/>
      <c r="Z513" s="407"/>
      <c r="AA513" s="407"/>
      <c r="AB513" s="407"/>
      <c r="AC513" s="407"/>
      <c r="AD513" s="407"/>
      <c r="AE513" s="407"/>
      <c r="AF513" s="407"/>
      <c r="AG513" s="407"/>
      <c r="AH513" s="407"/>
      <c r="AI513" s="407"/>
    </row>
    <row r="514" spans="1:35" ht="15.75" hidden="1" customHeight="1">
      <c r="A514" s="407">
        <f t="shared" ca="1" si="16"/>
        <v>0</v>
      </c>
      <c r="B514" s="407"/>
      <c r="C514" s="482">
        <v>3066</v>
      </c>
      <c r="D514" s="407" t="s">
        <v>170</v>
      </c>
      <c r="E514" s="407">
        <f>'eoy23'!K626</f>
        <v>0</v>
      </c>
      <c r="F514" s="407"/>
      <c r="G514" s="468"/>
      <c r="H514" s="407"/>
      <c r="I514" s="407"/>
      <c r="J514" s="407"/>
      <c r="K514" s="407"/>
      <c r="L514" s="407"/>
      <c r="M514" s="407"/>
      <c r="N514" s="407"/>
      <c r="O514" s="407"/>
      <c r="P514" s="407"/>
      <c r="Q514" s="407"/>
      <c r="R514" s="407"/>
      <c r="S514" s="407"/>
      <c r="T514" s="407"/>
      <c r="U514" s="407"/>
      <c r="V514" s="407"/>
      <c r="W514" s="407"/>
      <c r="X514" s="407"/>
      <c r="Y514" s="407"/>
      <c r="Z514" s="407"/>
      <c r="AA514" s="407"/>
      <c r="AB514" s="407"/>
      <c r="AC514" s="407"/>
      <c r="AD514" s="407"/>
      <c r="AE514" s="407"/>
      <c r="AF514" s="407"/>
      <c r="AG514" s="407"/>
      <c r="AH514" s="407"/>
      <c r="AI514" s="407"/>
    </row>
    <row r="515" spans="1:35" ht="15.75" hidden="1" customHeight="1">
      <c r="A515" s="407">
        <f t="shared" ca="1" si="16"/>
        <v>0</v>
      </c>
      <c r="B515" s="407"/>
      <c r="C515" s="482">
        <v>3072</v>
      </c>
      <c r="D515" s="407" t="s">
        <v>172</v>
      </c>
      <c r="E515" s="407">
        <f>'eoy23'!K627</f>
        <v>0</v>
      </c>
      <c r="F515" s="407"/>
      <c r="G515" s="468"/>
      <c r="H515" s="407"/>
      <c r="I515" s="407"/>
      <c r="J515" s="407"/>
      <c r="K515" s="407"/>
      <c r="L515" s="407"/>
      <c r="M515" s="407"/>
      <c r="N515" s="407"/>
      <c r="O515" s="407"/>
      <c r="P515" s="407"/>
      <c r="Q515" s="407"/>
      <c r="R515" s="407"/>
      <c r="S515" s="407"/>
      <c r="T515" s="407"/>
      <c r="U515" s="407"/>
      <c r="V515" s="407"/>
      <c r="W515" s="407"/>
      <c r="X515" s="407"/>
      <c r="Y515" s="407"/>
      <c r="Z515" s="407"/>
      <c r="AA515" s="407"/>
      <c r="AB515" s="407"/>
      <c r="AC515" s="407"/>
      <c r="AD515" s="407"/>
      <c r="AE515" s="407"/>
      <c r="AF515" s="407"/>
      <c r="AG515" s="407"/>
      <c r="AH515" s="407"/>
      <c r="AI515" s="407"/>
    </row>
    <row r="516" spans="1:35" ht="15.75" hidden="1" customHeight="1">
      <c r="A516" s="407">
        <f t="shared" ca="1" si="16"/>
        <v>0</v>
      </c>
      <c r="B516" s="407"/>
      <c r="C516" s="482">
        <v>3075</v>
      </c>
      <c r="D516" s="407" t="s">
        <v>175</v>
      </c>
      <c r="E516" s="407">
        <f>'eoy23'!K628</f>
        <v>0</v>
      </c>
      <c r="F516" s="407"/>
      <c r="G516" s="468"/>
      <c r="H516" s="407"/>
      <c r="I516" s="407"/>
      <c r="J516" s="407"/>
      <c r="K516" s="407"/>
      <c r="L516" s="407"/>
      <c r="M516" s="407"/>
      <c r="N516" s="407"/>
      <c r="O516" s="407"/>
      <c r="P516" s="407"/>
      <c r="Q516" s="407"/>
      <c r="R516" s="407"/>
      <c r="S516" s="407"/>
      <c r="T516" s="407"/>
      <c r="U516" s="407"/>
      <c r="V516" s="407"/>
      <c r="W516" s="407"/>
      <c r="X516" s="407"/>
      <c r="Y516" s="407"/>
      <c r="Z516" s="407"/>
      <c r="AA516" s="407"/>
      <c r="AB516" s="407"/>
      <c r="AC516" s="407"/>
      <c r="AD516" s="407"/>
      <c r="AE516" s="407"/>
      <c r="AF516" s="407"/>
      <c r="AG516" s="407"/>
      <c r="AH516" s="407"/>
      <c r="AI516" s="407"/>
    </row>
    <row r="517" spans="1:35" ht="15.75" hidden="1" customHeight="1">
      <c r="A517" s="407">
        <f t="shared" ca="1" si="16"/>
        <v>0</v>
      </c>
      <c r="B517" s="407"/>
      <c r="C517" s="482">
        <v>3076</v>
      </c>
      <c r="D517" s="407" t="s">
        <v>177</v>
      </c>
      <c r="E517" s="407">
        <f>'eoy23'!K629</f>
        <v>0</v>
      </c>
      <c r="F517" s="407"/>
      <c r="G517" s="468"/>
      <c r="H517" s="407"/>
      <c r="I517" s="407"/>
      <c r="J517" s="407"/>
      <c r="K517" s="407"/>
      <c r="L517" s="407"/>
      <c r="M517" s="407"/>
      <c r="N517" s="407"/>
      <c r="O517" s="407"/>
      <c r="P517" s="407"/>
      <c r="Q517" s="407"/>
      <c r="R517" s="407"/>
      <c r="S517" s="407"/>
      <c r="T517" s="407"/>
      <c r="U517" s="407"/>
      <c r="V517" s="407"/>
      <c r="W517" s="407"/>
      <c r="X517" s="407"/>
      <c r="Y517" s="407"/>
      <c r="Z517" s="407"/>
      <c r="AA517" s="407"/>
      <c r="AB517" s="407"/>
      <c r="AC517" s="407"/>
      <c r="AD517" s="407"/>
      <c r="AE517" s="407"/>
      <c r="AF517" s="407"/>
      <c r="AG517" s="407"/>
      <c r="AH517" s="407"/>
      <c r="AI517" s="407"/>
    </row>
    <row r="518" spans="1:35" ht="15.75" hidden="1" customHeight="1">
      <c r="A518" s="407">
        <f t="shared" ca="1" si="16"/>
        <v>0</v>
      </c>
      <c r="B518" s="407"/>
      <c r="C518" s="482">
        <v>3077</v>
      </c>
      <c r="D518" s="407" t="s">
        <v>178</v>
      </c>
      <c r="E518" s="407">
        <f>'eoy23'!K630</f>
        <v>484077</v>
      </c>
      <c r="F518" s="407"/>
      <c r="G518" s="407"/>
      <c r="H518" s="407"/>
      <c r="I518" s="407"/>
      <c r="J518" s="407"/>
      <c r="K518" s="407"/>
      <c r="L518" s="407"/>
      <c r="M518" s="407"/>
      <c r="N518" s="407"/>
      <c r="O518" s="407"/>
      <c r="P518" s="407"/>
      <c r="Q518" s="407"/>
      <c r="R518" s="407"/>
      <c r="S518" s="407"/>
      <c r="T518" s="407"/>
      <c r="U518" s="407"/>
      <c r="V518" s="407"/>
      <c r="W518" s="407"/>
      <c r="X518" s="407"/>
      <c r="Y518" s="407"/>
      <c r="Z518" s="407"/>
      <c r="AA518" s="407"/>
      <c r="AB518" s="407"/>
      <c r="AC518" s="407"/>
      <c r="AD518" s="407"/>
      <c r="AE518" s="407"/>
      <c r="AF518" s="407"/>
      <c r="AG518" s="407"/>
      <c r="AH518" s="407"/>
      <c r="AI518" s="407"/>
    </row>
    <row r="519" spans="1:35" ht="15.75" hidden="1" customHeight="1">
      <c r="A519" s="407">
        <f t="shared" ca="1" si="16"/>
        <v>0</v>
      </c>
      <c r="B519" s="407"/>
      <c r="C519" s="482">
        <v>3078</v>
      </c>
      <c r="D519" s="407" t="s">
        <v>179</v>
      </c>
      <c r="E519" s="407">
        <f>'eoy23'!K631</f>
        <v>10891</v>
      </c>
      <c r="F519" s="407"/>
      <c r="G519" s="407"/>
      <c r="H519" s="407"/>
      <c r="I519" s="407"/>
      <c r="J519" s="407"/>
      <c r="K519" s="407"/>
      <c r="L519" s="407"/>
      <c r="M519" s="407"/>
      <c r="N519" s="407"/>
      <c r="O519" s="407"/>
      <c r="P519" s="407"/>
      <c r="Q519" s="407"/>
      <c r="R519" s="407"/>
      <c r="S519" s="407"/>
      <c r="T519" s="407"/>
      <c r="U519" s="407"/>
      <c r="V519" s="407"/>
      <c r="W519" s="407"/>
      <c r="X519" s="407"/>
      <c r="Y519" s="407"/>
      <c r="Z519" s="407"/>
      <c r="AA519" s="407"/>
      <c r="AB519" s="407"/>
      <c r="AC519" s="407"/>
      <c r="AD519" s="407"/>
      <c r="AE519" s="407"/>
      <c r="AF519" s="407"/>
      <c r="AG519" s="407"/>
      <c r="AH519" s="407"/>
      <c r="AI519" s="407"/>
    </row>
    <row r="520" spans="1:35" ht="15.75" hidden="1" customHeight="1">
      <c r="A520" s="469">
        <f ca="1">IF(OR(AND(E520&gt;0,I520=0),AND(E520=0,I520&gt;0)),1,0)</f>
        <v>0</v>
      </c>
      <c r="B520" s="469"/>
      <c r="C520" s="480" t="s">
        <v>885</v>
      </c>
      <c r="D520" s="469" t="s">
        <v>886</v>
      </c>
      <c r="E520" s="469">
        <f ca="1">'eoy23'!K632</f>
        <v>494968</v>
      </c>
      <c r="F520" s="469"/>
      <c r="G520" s="481"/>
      <c r="H520" s="481" t="s">
        <v>887</v>
      </c>
      <c r="I520" s="4">
        <f>'eoy23'!J33</f>
        <v>415750</v>
      </c>
      <c r="J520" s="407"/>
      <c r="K520" s="407"/>
      <c r="L520" s="407"/>
      <c r="M520" s="407"/>
      <c r="N520" s="407"/>
      <c r="O520" s="407"/>
      <c r="P520" s="407"/>
      <c r="Q520" s="407"/>
      <c r="R520" s="407"/>
      <c r="S520" s="407"/>
      <c r="T520" s="407"/>
      <c r="U520" s="407"/>
      <c r="V520" s="407"/>
      <c r="W520" s="407"/>
      <c r="X520" s="407"/>
      <c r="Y520" s="407"/>
      <c r="Z520" s="407"/>
      <c r="AA520" s="407"/>
      <c r="AB520" s="407"/>
      <c r="AC520" s="407"/>
      <c r="AD520" s="407"/>
      <c r="AE520" s="407"/>
      <c r="AF520" s="407"/>
      <c r="AG520" s="407"/>
      <c r="AH520" s="407"/>
      <c r="AI520" s="407"/>
    </row>
    <row r="521" spans="1:35" ht="15.75" hidden="1" customHeight="1">
      <c r="A521" s="407">
        <f t="shared" ref="A521:A523" ca="1" si="17">IF(A$606=1,1,0)</f>
        <v>0</v>
      </c>
      <c r="B521" s="407"/>
      <c r="C521" s="488" t="s">
        <v>906</v>
      </c>
      <c r="D521" s="481"/>
      <c r="E521" s="481"/>
      <c r="F521" s="481"/>
      <c r="G521" s="489" t="s">
        <v>907</v>
      </c>
      <c r="H521" s="481"/>
      <c r="I521" s="481"/>
      <c r="J521" s="407"/>
      <c r="K521" s="407"/>
      <c r="L521" s="407"/>
      <c r="M521" s="407"/>
      <c r="N521" s="407"/>
      <c r="O521" s="407"/>
      <c r="P521" s="407"/>
      <c r="Q521" s="407"/>
      <c r="R521" s="407"/>
      <c r="S521" s="407"/>
      <c r="T521" s="407"/>
      <c r="U521" s="407"/>
      <c r="V521" s="407"/>
      <c r="W521" s="407"/>
      <c r="X521" s="407"/>
      <c r="Y521" s="407"/>
      <c r="Z521" s="407"/>
      <c r="AA521" s="407"/>
      <c r="AB521" s="407"/>
      <c r="AC521" s="407"/>
      <c r="AD521" s="407"/>
      <c r="AE521" s="407"/>
      <c r="AF521" s="407"/>
      <c r="AG521" s="407"/>
      <c r="AH521" s="407"/>
      <c r="AI521" s="407"/>
    </row>
    <row r="522" spans="1:35" ht="15.75" hidden="1" customHeight="1">
      <c r="A522" s="407">
        <f t="shared" ca="1" si="17"/>
        <v>0</v>
      </c>
      <c r="B522" s="496"/>
      <c r="C522" s="497" t="s">
        <v>908</v>
      </c>
      <c r="D522" s="492"/>
      <c r="E522" s="492"/>
      <c r="F522" s="490"/>
      <c r="G522" s="498" t="s">
        <v>909</v>
      </c>
      <c r="H522" s="492"/>
      <c r="I522" s="492"/>
      <c r="J522" s="407"/>
      <c r="K522" s="407"/>
      <c r="L522" s="407"/>
      <c r="M522" s="407"/>
      <c r="N522" s="407"/>
      <c r="O522" s="407"/>
      <c r="P522" s="407"/>
      <c r="Q522" s="407"/>
      <c r="R522" s="407"/>
      <c r="S522" s="407"/>
      <c r="T522" s="407"/>
      <c r="U522" s="407"/>
      <c r="V522" s="407"/>
      <c r="W522" s="407"/>
      <c r="X522" s="407"/>
      <c r="Y522" s="407"/>
      <c r="Z522" s="407"/>
      <c r="AA522" s="407"/>
      <c r="AB522" s="407"/>
      <c r="AC522" s="407"/>
      <c r="AD522" s="407"/>
      <c r="AE522" s="407"/>
      <c r="AF522" s="407"/>
      <c r="AG522" s="407"/>
      <c r="AH522" s="407"/>
      <c r="AI522" s="407"/>
    </row>
    <row r="523" spans="1:35" ht="15.75" hidden="1" customHeight="1">
      <c r="A523" s="407">
        <f t="shared" ca="1" si="17"/>
        <v>0</v>
      </c>
      <c r="B523" s="496"/>
      <c r="C523" s="491" t="s">
        <v>36</v>
      </c>
      <c r="D523" s="492" t="s">
        <v>881</v>
      </c>
      <c r="E523" s="492" t="s">
        <v>850</v>
      </c>
      <c r="F523" s="490"/>
      <c r="G523" s="492" t="s">
        <v>36</v>
      </c>
      <c r="H523" s="492" t="s">
        <v>849</v>
      </c>
      <c r="I523" s="492" t="s">
        <v>850</v>
      </c>
      <c r="J523" s="407"/>
      <c r="K523" s="407"/>
      <c r="L523" s="407"/>
      <c r="M523" s="407"/>
      <c r="N523" s="407"/>
      <c r="O523" s="407"/>
      <c r="P523" s="407"/>
      <c r="Q523" s="407"/>
      <c r="R523" s="407"/>
      <c r="S523" s="407"/>
      <c r="T523" s="407"/>
      <c r="U523" s="407"/>
      <c r="V523" s="407"/>
      <c r="W523" s="407"/>
      <c r="X523" s="407"/>
      <c r="Y523" s="407"/>
      <c r="Z523" s="407"/>
      <c r="AA523" s="407"/>
      <c r="AB523" s="407"/>
      <c r="AC523" s="407"/>
      <c r="AD523" s="407"/>
      <c r="AE523" s="407"/>
      <c r="AF523" s="407"/>
      <c r="AG523" s="407"/>
      <c r="AH523" s="407"/>
      <c r="AI523" s="407"/>
    </row>
    <row r="524" spans="1:35" ht="15.75" hidden="1" customHeight="1">
      <c r="A524" s="407">
        <f t="shared" ref="A524:A605" ca="1" si="18">IF(AND(A$606&gt;0,E524&gt;0),1,0)</f>
        <v>0</v>
      </c>
      <c r="B524" s="469"/>
      <c r="C524" s="482">
        <v>2801</v>
      </c>
      <c r="D524" s="407" t="s">
        <v>81</v>
      </c>
      <c r="E524" s="407">
        <f>'eoy23'!L547</f>
        <v>0</v>
      </c>
      <c r="F524" s="469"/>
      <c r="G524" s="481"/>
      <c r="H524" s="481"/>
      <c r="I524" s="469"/>
      <c r="J524" s="407"/>
      <c r="K524" s="407"/>
      <c r="L524" s="407"/>
      <c r="M524" s="407"/>
      <c r="N524" s="407"/>
      <c r="O524" s="407"/>
      <c r="P524" s="407"/>
      <c r="Q524" s="407"/>
      <c r="R524" s="407"/>
      <c r="S524" s="407"/>
      <c r="T524" s="407"/>
      <c r="U524" s="407"/>
      <c r="V524" s="407"/>
      <c r="W524" s="407"/>
      <c r="X524" s="407"/>
      <c r="Y524" s="407"/>
      <c r="Z524" s="407"/>
      <c r="AA524" s="407"/>
      <c r="AB524" s="407"/>
      <c r="AC524" s="407"/>
      <c r="AD524" s="407"/>
      <c r="AE524" s="407"/>
      <c r="AF524" s="407"/>
      <c r="AG524" s="407"/>
      <c r="AH524" s="407"/>
      <c r="AI524" s="407"/>
    </row>
    <row r="525" spans="1:35" ht="15.75" hidden="1" customHeight="1">
      <c r="A525" s="407">
        <f t="shared" ca="1" si="18"/>
        <v>0</v>
      </c>
      <c r="B525" s="469"/>
      <c r="C525" s="482">
        <v>2802</v>
      </c>
      <c r="D525" s="407" t="s">
        <v>88</v>
      </c>
      <c r="E525" s="407">
        <f>'eoy23'!L548</f>
        <v>0</v>
      </c>
      <c r="F525" s="469"/>
      <c r="G525" s="481"/>
      <c r="H525" s="481"/>
      <c r="I525" s="469"/>
      <c r="J525" s="407"/>
      <c r="K525" s="407"/>
      <c r="L525" s="407"/>
      <c r="M525" s="407"/>
      <c r="N525" s="407"/>
      <c r="O525" s="407"/>
      <c r="P525" s="407"/>
      <c r="Q525" s="407"/>
      <c r="R525" s="407"/>
      <c r="S525" s="407"/>
      <c r="T525" s="407"/>
      <c r="U525" s="407"/>
      <c r="V525" s="407"/>
      <c r="W525" s="407"/>
      <c r="X525" s="407"/>
      <c r="Y525" s="407"/>
      <c r="Z525" s="407"/>
      <c r="AA525" s="407"/>
      <c r="AB525" s="407"/>
      <c r="AC525" s="407"/>
      <c r="AD525" s="407"/>
      <c r="AE525" s="407"/>
      <c r="AF525" s="407"/>
      <c r="AG525" s="407"/>
      <c r="AH525" s="407"/>
      <c r="AI525" s="407"/>
    </row>
    <row r="526" spans="1:35" ht="15.75" hidden="1" customHeight="1">
      <c r="A526" s="407">
        <f t="shared" ca="1" si="18"/>
        <v>0</v>
      </c>
      <c r="B526" s="469"/>
      <c r="C526" s="482">
        <v>2803</v>
      </c>
      <c r="D526" s="407" t="s">
        <v>90</v>
      </c>
      <c r="E526" s="407">
        <f>'eoy23'!L549</f>
        <v>0</v>
      </c>
      <c r="F526" s="469"/>
      <c r="G526" s="481"/>
      <c r="H526" s="481"/>
      <c r="I526" s="469"/>
      <c r="J526" s="407"/>
      <c r="K526" s="407"/>
      <c r="L526" s="407"/>
      <c r="M526" s="407"/>
      <c r="N526" s="407"/>
      <c r="O526" s="407"/>
      <c r="P526" s="407"/>
      <c r="Q526" s="407"/>
      <c r="R526" s="407"/>
      <c r="S526" s="407"/>
      <c r="T526" s="407"/>
      <c r="U526" s="407"/>
      <c r="V526" s="407"/>
      <c r="W526" s="407"/>
      <c r="X526" s="407"/>
      <c r="Y526" s="407"/>
      <c r="Z526" s="407"/>
      <c r="AA526" s="407"/>
      <c r="AB526" s="407"/>
      <c r="AC526" s="407"/>
      <c r="AD526" s="407"/>
      <c r="AE526" s="407"/>
      <c r="AF526" s="407"/>
      <c r="AG526" s="407"/>
      <c r="AH526" s="407"/>
      <c r="AI526" s="407"/>
    </row>
    <row r="527" spans="1:35" ht="15.75" hidden="1" customHeight="1">
      <c r="A527" s="407">
        <f t="shared" ca="1" si="18"/>
        <v>0</v>
      </c>
      <c r="B527" s="469"/>
      <c r="C527" s="482">
        <v>2804</v>
      </c>
      <c r="D527" s="407" t="s">
        <v>91</v>
      </c>
      <c r="E527" s="407">
        <f>'eoy23'!L550</f>
        <v>0</v>
      </c>
      <c r="F527" s="469"/>
      <c r="G527" s="481"/>
      <c r="H527" s="481"/>
      <c r="I527" s="469"/>
      <c r="J527" s="407"/>
      <c r="K527" s="407"/>
      <c r="L527" s="407"/>
      <c r="M527" s="407"/>
      <c r="N527" s="407"/>
      <c r="O527" s="407"/>
      <c r="P527" s="407"/>
      <c r="Q527" s="407"/>
      <c r="R527" s="407"/>
      <c r="S527" s="407"/>
      <c r="T527" s="407"/>
      <c r="U527" s="407"/>
      <c r="V527" s="407"/>
      <c r="W527" s="407"/>
      <c r="X527" s="407"/>
      <c r="Y527" s="407"/>
      <c r="Z527" s="407"/>
      <c r="AA527" s="407"/>
      <c r="AB527" s="407"/>
      <c r="AC527" s="407"/>
      <c r="AD527" s="407"/>
      <c r="AE527" s="407"/>
      <c r="AF527" s="407"/>
      <c r="AG527" s="407"/>
      <c r="AH527" s="407"/>
      <c r="AI527" s="407"/>
    </row>
    <row r="528" spans="1:35" ht="15.75" hidden="1" customHeight="1">
      <c r="A528" s="407">
        <f t="shared" ca="1" si="18"/>
        <v>0</v>
      </c>
      <c r="B528" s="469"/>
      <c r="C528" s="482">
        <v>2805</v>
      </c>
      <c r="D528" s="407" t="s">
        <v>92</v>
      </c>
      <c r="E528" s="407">
        <f>'eoy23'!L551</f>
        <v>0</v>
      </c>
      <c r="F528" s="469"/>
      <c r="G528" s="481"/>
      <c r="H528" s="481"/>
      <c r="I528" s="469"/>
      <c r="J528" s="407"/>
      <c r="K528" s="407"/>
      <c r="L528" s="407"/>
      <c r="M528" s="407"/>
      <c r="N528" s="407"/>
      <c r="O528" s="407"/>
      <c r="P528" s="407"/>
      <c r="Q528" s="407"/>
      <c r="R528" s="407"/>
      <c r="S528" s="407"/>
      <c r="T528" s="407"/>
      <c r="U528" s="407"/>
      <c r="V528" s="407"/>
      <c r="W528" s="407"/>
      <c r="X528" s="407"/>
      <c r="Y528" s="407"/>
      <c r="Z528" s="407"/>
      <c r="AA528" s="407"/>
      <c r="AB528" s="407"/>
      <c r="AC528" s="407"/>
      <c r="AD528" s="407"/>
      <c r="AE528" s="407"/>
      <c r="AF528" s="407"/>
      <c r="AG528" s="407"/>
      <c r="AH528" s="407"/>
      <c r="AI528" s="407"/>
    </row>
    <row r="529" spans="1:35" ht="15.75" hidden="1" customHeight="1">
      <c r="A529" s="407">
        <f t="shared" ca="1" si="18"/>
        <v>0</v>
      </c>
      <c r="B529" s="469"/>
      <c r="C529" s="482">
        <v>2806</v>
      </c>
      <c r="D529" s="407" t="s">
        <v>93</v>
      </c>
      <c r="E529" s="407">
        <f>'eoy23'!L552</f>
        <v>0</v>
      </c>
      <c r="F529" s="469"/>
      <c r="G529" s="481"/>
      <c r="H529" s="481"/>
      <c r="I529" s="469"/>
      <c r="J529" s="407"/>
      <c r="K529" s="407"/>
      <c r="L529" s="407"/>
      <c r="M529" s="407"/>
      <c r="N529" s="407"/>
      <c r="O529" s="407"/>
      <c r="P529" s="407"/>
      <c r="Q529" s="407"/>
      <c r="R529" s="407"/>
      <c r="S529" s="407"/>
      <c r="T529" s="407"/>
      <c r="U529" s="407"/>
      <c r="V529" s="407"/>
      <c r="W529" s="407"/>
      <c r="X529" s="407"/>
      <c r="Y529" s="407"/>
      <c r="Z529" s="407"/>
      <c r="AA529" s="407"/>
      <c r="AB529" s="407"/>
      <c r="AC529" s="407"/>
      <c r="AD529" s="407"/>
      <c r="AE529" s="407"/>
      <c r="AF529" s="407"/>
      <c r="AG529" s="407"/>
      <c r="AH529" s="407"/>
      <c r="AI529" s="407"/>
    </row>
    <row r="530" spans="1:35" ht="15.75" hidden="1" customHeight="1">
      <c r="A530" s="407">
        <f t="shared" ca="1" si="18"/>
        <v>0</v>
      </c>
      <c r="B530" s="469"/>
      <c r="C530" s="482">
        <v>2807</v>
      </c>
      <c r="D530" s="407" t="s">
        <v>234</v>
      </c>
      <c r="E530" s="407">
        <f>'eoy23'!L553</f>
        <v>0</v>
      </c>
      <c r="F530" s="469"/>
      <c r="G530" s="481"/>
      <c r="H530" s="481"/>
      <c r="I530" s="469"/>
      <c r="J530" s="407"/>
      <c r="K530" s="407"/>
      <c r="L530" s="407"/>
      <c r="M530" s="407"/>
      <c r="N530" s="407"/>
      <c r="O530" s="407"/>
      <c r="P530" s="407"/>
      <c r="Q530" s="407"/>
      <c r="R530" s="407"/>
      <c r="S530" s="407"/>
      <c r="T530" s="407"/>
      <c r="U530" s="407"/>
      <c r="V530" s="407"/>
      <c r="W530" s="407"/>
      <c r="X530" s="407"/>
      <c r="Y530" s="407"/>
      <c r="Z530" s="407"/>
      <c r="AA530" s="407"/>
      <c r="AB530" s="407"/>
      <c r="AC530" s="407"/>
      <c r="AD530" s="407"/>
      <c r="AE530" s="407"/>
      <c r="AF530" s="407"/>
      <c r="AG530" s="407"/>
      <c r="AH530" s="407"/>
      <c r="AI530" s="407"/>
    </row>
    <row r="531" spans="1:35" ht="15.75" hidden="1" customHeight="1">
      <c r="A531" s="407">
        <f t="shared" ca="1" si="18"/>
        <v>0</v>
      </c>
      <c r="B531" s="469"/>
      <c r="C531" s="482">
        <v>2808</v>
      </c>
      <c r="D531" s="407" t="s">
        <v>95</v>
      </c>
      <c r="E531" s="407">
        <f>'eoy23'!L554</f>
        <v>0</v>
      </c>
      <c r="F531" s="469"/>
      <c r="G531" s="481"/>
      <c r="H531" s="481"/>
      <c r="I531" s="469"/>
      <c r="J531" s="407"/>
      <c r="K531" s="407"/>
      <c r="L531" s="407"/>
      <c r="M531" s="407"/>
      <c r="N531" s="407"/>
      <c r="O531" s="407"/>
      <c r="P531" s="407"/>
      <c r="Q531" s="407"/>
      <c r="R531" s="407"/>
      <c r="S531" s="407"/>
      <c r="T531" s="407"/>
      <c r="U531" s="407"/>
      <c r="V531" s="407"/>
      <c r="W531" s="407"/>
      <c r="X531" s="407"/>
      <c r="Y531" s="407"/>
      <c r="Z531" s="407"/>
      <c r="AA531" s="407"/>
      <c r="AB531" s="407"/>
      <c r="AC531" s="407"/>
      <c r="AD531" s="407"/>
      <c r="AE531" s="407"/>
      <c r="AF531" s="407"/>
      <c r="AG531" s="407"/>
      <c r="AH531" s="407"/>
      <c r="AI531" s="407"/>
    </row>
    <row r="532" spans="1:35" ht="15.75" hidden="1" customHeight="1">
      <c r="A532" s="407">
        <f t="shared" ca="1" si="18"/>
        <v>0</v>
      </c>
      <c r="B532" s="469"/>
      <c r="C532" s="482">
        <v>2809</v>
      </c>
      <c r="D532" s="407" t="s">
        <v>896</v>
      </c>
      <c r="E532" s="407">
        <f>'eoy23'!L555</f>
        <v>0</v>
      </c>
      <c r="F532" s="469"/>
      <c r="G532" s="481"/>
      <c r="H532" s="481"/>
      <c r="I532" s="469"/>
      <c r="J532" s="407"/>
      <c r="K532" s="407"/>
      <c r="L532" s="407"/>
      <c r="M532" s="407"/>
      <c r="N532" s="407"/>
      <c r="O532" s="407"/>
      <c r="P532" s="407"/>
      <c r="Q532" s="407"/>
      <c r="R532" s="407"/>
      <c r="S532" s="407"/>
      <c r="T532" s="407"/>
      <c r="U532" s="407"/>
      <c r="V532" s="407"/>
      <c r="W532" s="407"/>
      <c r="X532" s="407"/>
      <c r="Y532" s="407"/>
      <c r="Z532" s="407"/>
      <c r="AA532" s="407"/>
      <c r="AB532" s="407"/>
      <c r="AC532" s="407"/>
      <c r="AD532" s="407"/>
      <c r="AE532" s="407"/>
      <c r="AF532" s="407"/>
      <c r="AG532" s="407"/>
      <c r="AH532" s="407"/>
      <c r="AI532" s="407"/>
    </row>
    <row r="533" spans="1:35" ht="15.75" hidden="1" customHeight="1">
      <c r="A533" s="407">
        <f t="shared" ca="1" si="18"/>
        <v>0</v>
      </c>
      <c r="B533" s="469"/>
      <c r="C533" s="482">
        <v>2810</v>
      </c>
      <c r="D533" s="407" t="s">
        <v>236</v>
      </c>
      <c r="E533" s="407">
        <f ca="1">'eoy23'!L557</f>
        <v>0</v>
      </c>
      <c r="F533" s="469"/>
      <c r="G533" s="481"/>
      <c r="H533" s="481"/>
      <c r="I533" s="469"/>
      <c r="J533" s="407"/>
      <c r="K533" s="407"/>
      <c r="L533" s="407"/>
      <c r="M533" s="407"/>
      <c r="N533" s="407"/>
      <c r="O533" s="407"/>
      <c r="P533" s="407"/>
      <c r="Q533" s="407"/>
      <c r="R533" s="407"/>
      <c r="S533" s="407"/>
      <c r="T533" s="407"/>
      <c r="U533" s="407"/>
      <c r="V533" s="407"/>
      <c r="W533" s="407"/>
      <c r="X533" s="407"/>
      <c r="Y533" s="407"/>
      <c r="Z533" s="407"/>
      <c r="AA533" s="407"/>
      <c r="AB533" s="407"/>
      <c r="AC533" s="407"/>
      <c r="AD533" s="407"/>
      <c r="AE533" s="407"/>
      <c r="AF533" s="407"/>
      <c r="AG533" s="407"/>
      <c r="AH533" s="407"/>
      <c r="AI533" s="407"/>
    </row>
    <row r="534" spans="1:35" ht="15.75" hidden="1" customHeight="1">
      <c r="A534" s="407">
        <f t="shared" ca="1" si="18"/>
        <v>0</v>
      </c>
      <c r="B534" s="469"/>
      <c r="C534" s="482">
        <v>2811</v>
      </c>
      <c r="D534" s="407" t="s">
        <v>237</v>
      </c>
      <c r="E534" s="407">
        <f ca="1">'eoy23'!L558</f>
        <v>0</v>
      </c>
      <c r="F534" s="469"/>
      <c r="G534" s="481"/>
      <c r="H534" s="481"/>
      <c r="I534" s="469"/>
      <c r="J534" s="407"/>
      <c r="K534" s="407"/>
      <c r="L534" s="407"/>
      <c r="M534" s="407"/>
      <c r="N534" s="407"/>
      <c r="O534" s="407"/>
      <c r="P534" s="407"/>
      <c r="Q534" s="407"/>
      <c r="R534" s="407"/>
      <c r="S534" s="407"/>
      <c r="T534" s="407"/>
      <c r="U534" s="407"/>
      <c r="V534" s="407"/>
      <c r="W534" s="407"/>
      <c r="X534" s="407"/>
      <c r="Y534" s="407"/>
      <c r="Z534" s="407"/>
      <c r="AA534" s="407"/>
      <c r="AB534" s="407"/>
      <c r="AC534" s="407"/>
      <c r="AD534" s="407"/>
      <c r="AE534" s="407"/>
      <c r="AF534" s="407"/>
      <c r="AG534" s="407"/>
      <c r="AH534" s="407"/>
      <c r="AI534" s="407"/>
    </row>
    <row r="535" spans="1:35" ht="15.75" hidden="1" customHeight="1">
      <c r="A535" s="407">
        <f t="shared" ca="1" si="18"/>
        <v>0</v>
      </c>
      <c r="B535" s="469"/>
      <c r="C535" s="482">
        <v>2812</v>
      </c>
      <c r="D535" s="407" t="s">
        <v>100</v>
      </c>
      <c r="E535" s="407">
        <f ca="1">'eoy23'!L559</f>
        <v>0</v>
      </c>
      <c r="F535" s="469"/>
      <c r="G535" s="481"/>
      <c r="H535" s="481"/>
      <c r="I535" s="469"/>
      <c r="J535" s="407"/>
      <c r="K535" s="407"/>
      <c r="L535" s="407"/>
      <c r="M535" s="407"/>
      <c r="N535" s="407"/>
      <c r="O535" s="407"/>
      <c r="P535" s="407"/>
      <c r="Q535" s="407"/>
      <c r="R535" s="407"/>
      <c r="S535" s="407"/>
      <c r="T535" s="407"/>
      <c r="U535" s="407"/>
      <c r="V535" s="407"/>
      <c r="W535" s="407"/>
      <c r="X535" s="407"/>
      <c r="Y535" s="407"/>
      <c r="Z535" s="407"/>
      <c r="AA535" s="407"/>
      <c r="AB535" s="407"/>
      <c r="AC535" s="407"/>
      <c r="AD535" s="407"/>
      <c r="AE535" s="407"/>
      <c r="AF535" s="407"/>
      <c r="AG535" s="407"/>
      <c r="AH535" s="407"/>
      <c r="AI535" s="407"/>
    </row>
    <row r="536" spans="1:35" ht="15.75" hidden="1" customHeight="1">
      <c r="A536" s="407">
        <f t="shared" ca="1" si="18"/>
        <v>0</v>
      </c>
      <c r="B536" s="469"/>
      <c r="C536" s="482">
        <v>2814</v>
      </c>
      <c r="D536" s="407" t="s">
        <v>101</v>
      </c>
      <c r="E536" s="407">
        <f ca="1">'eoy23'!L560</f>
        <v>8416</v>
      </c>
      <c r="F536" s="469"/>
      <c r="G536" s="481"/>
      <c r="H536" s="481"/>
      <c r="I536" s="469"/>
      <c r="J536" s="407"/>
      <c r="K536" s="407"/>
      <c r="L536" s="407"/>
      <c r="M536" s="407"/>
      <c r="N536" s="407"/>
      <c r="O536" s="407"/>
      <c r="P536" s="407"/>
      <c r="Q536" s="407"/>
      <c r="R536" s="407"/>
      <c r="S536" s="407"/>
      <c r="T536" s="407"/>
      <c r="U536" s="407"/>
      <c r="V536" s="407"/>
      <c r="W536" s="407"/>
      <c r="X536" s="407"/>
      <c r="Y536" s="407"/>
      <c r="Z536" s="407"/>
      <c r="AA536" s="407"/>
      <c r="AB536" s="407"/>
      <c r="AC536" s="407"/>
      <c r="AD536" s="407"/>
      <c r="AE536" s="407"/>
      <c r="AF536" s="407"/>
      <c r="AG536" s="407"/>
      <c r="AH536" s="407"/>
      <c r="AI536" s="407"/>
    </row>
    <row r="537" spans="1:35" ht="15.75" hidden="1" customHeight="1">
      <c r="A537" s="407">
        <f t="shared" ca="1" si="18"/>
        <v>0</v>
      </c>
      <c r="B537" s="469"/>
      <c r="C537" s="482">
        <v>2815</v>
      </c>
      <c r="D537" s="407" t="s">
        <v>897</v>
      </c>
      <c r="E537" s="407">
        <f ca="1">'eoy23'!L561</f>
        <v>0</v>
      </c>
      <c r="F537" s="469"/>
      <c r="G537" s="481"/>
      <c r="H537" s="481"/>
      <c r="I537" s="469"/>
      <c r="J537" s="407"/>
      <c r="K537" s="407"/>
      <c r="L537" s="407"/>
      <c r="M537" s="407"/>
      <c r="N537" s="407"/>
      <c r="O537" s="407"/>
      <c r="P537" s="407"/>
      <c r="Q537" s="407"/>
      <c r="R537" s="407"/>
      <c r="S537" s="407"/>
      <c r="T537" s="407"/>
      <c r="U537" s="407"/>
      <c r="V537" s="407"/>
      <c r="W537" s="407"/>
      <c r="X537" s="407"/>
      <c r="Y537" s="407"/>
      <c r="Z537" s="407"/>
      <c r="AA537" s="407"/>
      <c r="AB537" s="407"/>
      <c r="AC537" s="407"/>
      <c r="AD537" s="407"/>
      <c r="AE537" s="407"/>
      <c r="AF537" s="407"/>
      <c r="AG537" s="407"/>
      <c r="AH537" s="407"/>
      <c r="AI537" s="407"/>
    </row>
    <row r="538" spans="1:35" ht="15.75" hidden="1" customHeight="1">
      <c r="A538" s="407">
        <f t="shared" ca="1" si="18"/>
        <v>0</v>
      </c>
      <c r="B538" s="469"/>
      <c r="C538" s="482">
        <v>2816</v>
      </c>
      <c r="D538" s="407" t="s">
        <v>103</v>
      </c>
      <c r="E538" s="407">
        <f ca="1">'eoy23'!L562</f>
        <v>0</v>
      </c>
      <c r="F538" s="469"/>
      <c r="G538" s="481"/>
      <c r="H538" s="481"/>
      <c r="I538" s="469"/>
      <c r="J538" s="407"/>
      <c r="K538" s="407"/>
      <c r="L538" s="407"/>
      <c r="M538" s="407"/>
      <c r="N538" s="407"/>
      <c r="O538" s="407"/>
      <c r="P538" s="407"/>
      <c r="Q538" s="407"/>
      <c r="R538" s="407"/>
      <c r="S538" s="407"/>
      <c r="T538" s="407"/>
      <c r="U538" s="407"/>
      <c r="V538" s="407"/>
      <c r="W538" s="407"/>
      <c r="X538" s="407"/>
      <c r="Y538" s="407"/>
      <c r="Z538" s="407"/>
      <c r="AA538" s="407"/>
      <c r="AB538" s="407"/>
      <c r="AC538" s="407"/>
      <c r="AD538" s="407"/>
      <c r="AE538" s="407"/>
      <c r="AF538" s="407"/>
      <c r="AG538" s="407"/>
      <c r="AH538" s="407"/>
      <c r="AI538" s="407"/>
    </row>
    <row r="539" spans="1:35" ht="15.75" hidden="1" customHeight="1">
      <c r="A539" s="407">
        <f t="shared" ca="1" si="18"/>
        <v>0</v>
      </c>
      <c r="B539" s="469"/>
      <c r="C539" s="482">
        <v>2817</v>
      </c>
      <c r="D539" s="407" t="s">
        <v>239</v>
      </c>
      <c r="E539" s="407">
        <f ca="1">'eoy23'!L563</f>
        <v>0</v>
      </c>
      <c r="F539" s="469"/>
      <c r="G539" s="481"/>
      <c r="H539" s="481"/>
      <c r="I539" s="469"/>
      <c r="J539" s="407"/>
      <c r="K539" s="407"/>
      <c r="L539" s="407"/>
      <c r="M539" s="407"/>
      <c r="N539" s="407"/>
      <c r="O539" s="407"/>
      <c r="P539" s="407"/>
      <c r="Q539" s="407"/>
      <c r="R539" s="407"/>
      <c r="S539" s="407"/>
      <c r="T539" s="407"/>
      <c r="U539" s="407"/>
      <c r="V539" s="407"/>
      <c r="W539" s="407"/>
      <c r="X539" s="407"/>
      <c r="Y539" s="407"/>
      <c r="Z539" s="407"/>
      <c r="AA539" s="407"/>
      <c r="AB539" s="407"/>
      <c r="AC539" s="407"/>
      <c r="AD539" s="407"/>
      <c r="AE539" s="407"/>
      <c r="AF539" s="407"/>
      <c r="AG539" s="407"/>
      <c r="AH539" s="407"/>
      <c r="AI539" s="407"/>
    </row>
    <row r="540" spans="1:35" ht="15.75" hidden="1" customHeight="1">
      <c r="A540" s="407">
        <f t="shared" ca="1" si="18"/>
        <v>0</v>
      </c>
      <c r="B540" s="469"/>
      <c r="C540" s="482">
        <v>2818</v>
      </c>
      <c r="D540" s="407" t="s">
        <v>106</v>
      </c>
      <c r="E540" s="407">
        <f ca="1">'eoy23'!L564</f>
        <v>0</v>
      </c>
      <c r="F540" s="469"/>
      <c r="G540" s="481"/>
      <c r="H540" s="481"/>
      <c r="I540" s="469"/>
      <c r="J540" s="407"/>
      <c r="K540" s="407"/>
      <c r="L540" s="407"/>
      <c r="M540" s="407"/>
      <c r="N540" s="407"/>
      <c r="O540" s="407"/>
      <c r="P540" s="407"/>
      <c r="Q540" s="407"/>
      <c r="R540" s="407"/>
      <c r="S540" s="407"/>
      <c r="T540" s="407"/>
      <c r="U540" s="407"/>
      <c r="V540" s="407"/>
      <c r="W540" s="407"/>
      <c r="X540" s="407"/>
      <c r="Y540" s="407"/>
      <c r="Z540" s="407"/>
      <c r="AA540" s="407"/>
      <c r="AB540" s="407"/>
      <c r="AC540" s="407"/>
      <c r="AD540" s="407"/>
      <c r="AE540" s="407"/>
      <c r="AF540" s="407"/>
      <c r="AG540" s="407"/>
      <c r="AH540" s="407"/>
      <c r="AI540" s="407"/>
    </row>
    <row r="541" spans="1:35" ht="15.75" hidden="1" customHeight="1">
      <c r="A541" s="407">
        <f t="shared" ca="1" si="18"/>
        <v>0</v>
      </c>
      <c r="B541" s="469"/>
      <c r="C541" s="482">
        <v>2819</v>
      </c>
      <c r="D541" s="407" t="s">
        <v>107</v>
      </c>
      <c r="E541" s="407">
        <f ca="1">'eoy23'!L565</f>
        <v>0</v>
      </c>
      <c r="F541" s="469"/>
      <c r="G541" s="481"/>
      <c r="H541" s="481"/>
      <c r="I541" s="469"/>
      <c r="J541" s="407"/>
      <c r="K541" s="407"/>
      <c r="L541" s="407"/>
      <c r="M541" s="407"/>
      <c r="N541" s="407"/>
      <c r="O541" s="407"/>
      <c r="P541" s="407"/>
      <c r="Q541" s="407"/>
      <c r="R541" s="407"/>
      <c r="S541" s="407"/>
      <c r="T541" s="407"/>
      <c r="U541" s="407"/>
      <c r="V541" s="407"/>
      <c r="W541" s="407"/>
      <c r="X541" s="407"/>
      <c r="Y541" s="407"/>
      <c r="Z541" s="407"/>
      <c r="AA541" s="407"/>
      <c r="AB541" s="407"/>
      <c r="AC541" s="407"/>
      <c r="AD541" s="407"/>
      <c r="AE541" s="407"/>
      <c r="AF541" s="407"/>
      <c r="AG541" s="407"/>
      <c r="AH541" s="407"/>
      <c r="AI541" s="407"/>
    </row>
    <row r="542" spans="1:35" ht="15.75" hidden="1" customHeight="1">
      <c r="A542" s="407">
        <f t="shared" ca="1" si="18"/>
        <v>0</v>
      </c>
      <c r="B542" s="469"/>
      <c r="C542" s="482">
        <v>2820</v>
      </c>
      <c r="D542" s="407" t="s">
        <v>240</v>
      </c>
      <c r="E542" s="407">
        <f ca="1">'eoy23'!L566</f>
        <v>0</v>
      </c>
      <c r="F542" s="469"/>
      <c r="G542" s="481"/>
      <c r="H542" s="481"/>
      <c r="I542" s="469"/>
      <c r="J542" s="407"/>
      <c r="K542" s="407"/>
      <c r="L542" s="407"/>
      <c r="M542" s="407"/>
      <c r="N542" s="407"/>
      <c r="O542" s="407"/>
      <c r="P542" s="407"/>
      <c r="Q542" s="407"/>
      <c r="R542" s="407"/>
      <c r="S542" s="407"/>
      <c r="T542" s="407"/>
      <c r="U542" s="407"/>
      <c r="V542" s="407"/>
      <c r="W542" s="407"/>
      <c r="X542" s="407"/>
      <c r="Y542" s="407"/>
      <c r="Z542" s="407"/>
      <c r="AA542" s="407"/>
      <c r="AB542" s="407"/>
      <c r="AC542" s="407"/>
      <c r="AD542" s="407"/>
      <c r="AE542" s="407"/>
      <c r="AF542" s="407"/>
      <c r="AG542" s="407"/>
      <c r="AH542" s="407"/>
      <c r="AI542" s="407"/>
    </row>
    <row r="543" spans="1:35" ht="15.75" hidden="1" customHeight="1">
      <c r="A543" s="407">
        <f t="shared" ca="1" si="18"/>
        <v>0</v>
      </c>
      <c r="B543" s="469"/>
      <c r="C543" s="482">
        <v>2821</v>
      </c>
      <c r="D543" s="407" t="s">
        <v>109</v>
      </c>
      <c r="E543" s="407">
        <f ca="1">'eoy23'!L567</f>
        <v>0</v>
      </c>
      <c r="F543" s="469"/>
      <c r="G543" s="481"/>
      <c r="H543" s="481"/>
      <c r="I543" s="469"/>
      <c r="J543" s="407"/>
      <c r="K543" s="407"/>
      <c r="L543" s="407"/>
      <c r="M543" s="407"/>
      <c r="N543" s="407"/>
      <c r="O543" s="407"/>
      <c r="P543" s="407"/>
      <c r="Q543" s="407"/>
      <c r="R543" s="407"/>
      <c r="S543" s="407"/>
      <c r="T543" s="407"/>
      <c r="U543" s="407"/>
      <c r="V543" s="407"/>
      <c r="W543" s="407"/>
      <c r="X543" s="407"/>
      <c r="Y543" s="407"/>
      <c r="Z543" s="407"/>
      <c r="AA543" s="407"/>
      <c r="AB543" s="407"/>
      <c r="AC543" s="407"/>
      <c r="AD543" s="407"/>
      <c r="AE543" s="407"/>
      <c r="AF543" s="407"/>
      <c r="AG543" s="407"/>
      <c r="AH543" s="407"/>
      <c r="AI543" s="407"/>
    </row>
    <row r="544" spans="1:35" ht="15.75" hidden="1" customHeight="1">
      <c r="A544" s="407">
        <f t="shared" ca="1" si="18"/>
        <v>0</v>
      </c>
      <c r="B544" s="469"/>
      <c r="C544" s="482">
        <v>2822</v>
      </c>
      <c r="D544" s="407" t="s">
        <v>882</v>
      </c>
      <c r="E544" s="407">
        <f ca="1">'eoy23'!L568</f>
        <v>0</v>
      </c>
      <c r="F544" s="469"/>
      <c r="G544" s="481"/>
      <c r="H544" s="481"/>
      <c r="I544" s="469"/>
      <c r="J544" s="407"/>
      <c r="K544" s="407"/>
      <c r="L544" s="407"/>
      <c r="M544" s="407"/>
      <c r="N544" s="407"/>
      <c r="O544" s="407"/>
      <c r="P544" s="407"/>
      <c r="Q544" s="407"/>
      <c r="R544" s="407"/>
      <c r="S544" s="407"/>
      <c r="T544" s="407"/>
      <c r="U544" s="407"/>
      <c r="V544" s="407"/>
      <c r="W544" s="407"/>
      <c r="X544" s="407"/>
      <c r="Y544" s="407"/>
      <c r="Z544" s="407"/>
      <c r="AA544" s="407"/>
      <c r="AB544" s="407"/>
      <c r="AC544" s="407"/>
      <c r="AD544" s="407"/>
      <c r="AE544" s="407"/>
      <c r="AF544" s="407"/>
      <c r="AG544" s="407"/>
      <c r="AH544" s="407"/>
      <c r="AI544" s="407"/>
    </row>
    <row r="545" spans="1:35" ht="15.75" hidden="1" customHeight="1">
      <c r="A545" s="407">
        <f t="shared" ca="1" si="18"/>
        <v>0</v>
      </c>
      <c r="B545" s="469"/>
      <c r="C545" s="482">
        <v>2823</v>
      </c>
      <c r="D545" s="407" t="s">
        <v>111</v>
      </c>
      <c r="E545" s="407">
        <f ca="1">'eoy23'!L569</f>
        <v>0</v>
      </c>
      <c r="F545" s="469"/>
      <c r="G545" s="481"/>
      <c r="H545" s="481"/>
      <c r="I545" s="469"/>
      <c r="J545" s="407"/>
      <c r="K545" s="407"/>
      <c r="L545" s="407"/>
      <c r="M545" s="407"/>
      <c r="N545" s="407"/>
      <c r="O545" s="407"/>
      <c r="P545" s="407"/>
      <c r="Q545" s="407"/>
      <c r="R545" s="407"/>
      <c r="S545" s="407"/>
      <c r="T545" s="407"/>
      <c r="U545" s="407"/>
      <c r="V545" s="407"/>
      <c r="W545" s="407"/>
      <c r="X545" s="407"/>
      <c r="Y545" s="407"/>
      <c r="Z545" s="407"/>
      <c r="AA545" s="407"/>
      <c r="AB545" s="407"/>
      <c r="AC545" s="407"/>
      <c r="AD545" s="407"/>
      <c r="AE545" s="407"/>
      <c r="AF545" s="407"/>
      <c r="AG545" s="407"/>
      <c r="AH545" s="407"/>
      <c r="AI545" s="407"/>
    </row>
    <row r="546" spans="1:35" ht="15.75" hidden="1" customHeight="1">
      <c r="A546" s="407">
        <f t="shared" ca="1" si="18"/>
        <v>0</v>
      </c>
      <c r="B546" s="469"/>
      <c r="C546" s="482">
        <v>2824</v>
      </c>
      <c r="D546" s="407" t="s">
        <v>112</v>
      </c>
      <c r="E546" s="407">
        <f ca="1">'eoy23'!L570</f>
        <v>0</v>
      </c>
      <c r="F546" s="469"/>
      <c r="G546" s="481"/>
      <c r="H546" s="481"/>
      <c r="I546" s="469"/>
      <c r="J546" s="407"/>
      <c r="K546" s="407"/>
      <c r="L546" s="407"/>
      <c r="M546" s="407"/>
      <c r="N546" s="407"/>
      <c r="O546" s="407"/>
      <c r="P546" s="407"/>
      <c r="Q546" s="407"/>
      <c r="R546" s="407"/>
      <c r="S546" s="407"/>
      <c r="T546" s="407"/>
      <c r="U546" s="407"/>
      <c r="V546" s="407"/>
      <c r="W546" s="407"/>
      <c r="X546" s="407"/>
      <c r="Y546" s="407"/>
      <c r="Z546" s="407"/>
      <c r="AA546" s="407"/>
      <c r="AB546" s="407"/>
      <c r="AC546" s="407"/>
      <c r="AD546" s="407"/>
      <c r="AE546" s="407"/>
      <c r="AF546" s="407"/>
      <c r="AG546" s="407"/>
      <c r="AH546" s="407"/>
      <c r="AI546" s="407"/>
    </row>
    <row r="547" spans="1:35" ht="15.75" hidden="1" customHeight="1">
      <c r="A547" s="407">
        <f t="shared" ca="1" si="18"/>
        <v>0</v>
      </c>
      <c r="B547" s="469"/>
      <c r="C547" s="482">
        <v>2825</v>
      </c>
      <c r="D547" s="407" t="s">
        <v>113</v>
      </c>
      <c r="E547" s="407">
        <f ca="1">'eoy23'!L571</f>
        <v>0</v>
      </c>
      <c r="F547" s="469"/>
      <c r="G547" s="481"/>
      <c r="H547" s="481"/>
      <c r="I547" s="469"/>
      <c r="J547" s="407"/>
      <c r="K547" s="407"/>
      <c r="L547" s="407"/>
      <c r="M547" s="407"/>
      <c r="N547" s="407"/>
      <c r="O547" s="407"/>
      <c r="P547" s="407"/>
      <c r="Q547" s="407"/>
      <c r="R547" s="407"/>
      <c r="S547" s="407"/>
      <c r="T547" s="407"/>
      <c r="U547" s="407"/>
      <c r="V547" s="407"/>
      <c r="W547" s="407"/>
      <c r="X547" s="407"/>
      <c r="Y547" s="407"/>
      <c r="Z547" s="407"/>
      <c r="AA547" s="407"/>
      <c r="AB547" s="407"/>
      <c r="AC547" s="407"/>
      <c r="AD547" s="407"/>
      <c r="AE547" s="407"/>
      <c r="AF547" s="407"/>
      <c r="AG547" s="407"/>
      <c r="AH547" s="407"/>
      <c r="AI547" s="407"/>
    </row>
    <row r="548" spans="1:35" ht="15.75" hidden="1" customHeight="1">
      <c r="A548" s="407">
        <f t="shared" ca="1" si="18"/>
        <v>0</v>
      </c>
      <c r="B548" s="469"/>
      <c r="C548" s="482">
        <v>2826</v>
      </c>
      <c r="D548" s="407" t="s">
        <v>241</v>
      </c>
      <c r="E548" s="407">
        <f ca="1">'eoy23'!L572</f>
        <v>0</v>
      </c>
      <c r="F548" s="469"/>
      <c r="G548" s="481"/>
      <c r="H548" s="481"/>
      <c r="I548" s="469"/>
      <c r="J548" s="407"/>
      <c r="K548" s="407"/>
      <c r="L548" s="407"/>
      <c r="M548" s="407"/>
      <c r="N548" s="407"/>
      <c r="O548" s="407"/>
      <c r="P548" s="407"/>
      <c r="Q548" s="407"/>
      <c r="R548" s="407"/>
      <c r="S548" s="407"/>
      <c r="T548" s="407"/>
      <c r="U548" s="407"/>
      <c r="V548" s="407"/>
      <c r="W548" s="407"/>
      <c r="X548" s="407"/>
      <c r="Y548" s="407"/>
      <c r="Z548" s="407"/>
      <c r="AA548" s="407"/>
      <c r="AB548" s="407"/>
      <c r="AC548" s="407"/>
      <c r="AD548" s="407"/>
      <c r="AE548" s="407"/>
      <c r="AF548" s="407"/>
      <c r="AG548" s="407"/>
      <c r="AH548" s="407"/>
      <c r="AI548" s="407"/>
    </row>
    <row r="549" spans="1:35" ht="15.75" hidden="1" customHeight="1">
      <c r="A549" s="407">
        <f t="shared" ca="1" si="18"/>
        <v>0</v>
      </c>
      <c r="B549" s="469"/>
      <c r="C549" s="482">
        <v>2827</v>
      </c>
      <c r="D549" s="407" t="s">
        <v>115</v>
      </c>
      <c r="E549" s="407">
        <f ca="1">'eoy23'!L573</f>
        <v>0</v>
      </c>
      <c r="F549" s="469"/>
      <c r="G549" s="481"/>
      <c r="H549" s="481"/>
      <c r="I549" s="469"/>
      <c r="J549" s="407"/>
      <c r="K549" s="407"/>
      <c r="L549" s="407"/>
      <c r="M549" s="407"/>
      <c r="N549" s="407"/>
      <c r="O549" s="407"/>
      <c r="P549" s="407"/>
      <c r="Q549" s="407"/>
      <c r="R549" s="407"/>
      <c r="S549" s="407"/>
      <c r="T549" s="407"/>
      <c r="U549" s="407"/>
      <c r="V549" s="407"/>
      <c r="W549" s="407"/>
      <c r="X549" s="407"/>
      <c r="Y549" s="407"/>
      <c r="Z549" s="407"/>
      <c r="AA549" s="407"/>
      <c r="AB549" s="407"/>
      <c r="AC549" s="407"/>
      <c r="AD549" s="407"/>
      <c r="AE549" s="407"/>
      <c r="AF549" s="407"/>
      <c r="AG549" s="407"/>
      <c r="AH549" s="407"/>
      <c r="AI549" s="407"/>
    </row>
    <row r="550" spans="1:35" ht="15.75" hidden="1" customHeight="1">
      <c r="A550" s="407">
        <f t="shared" ca="1" si="18"/>
        <v>0</v>
      </c>
      <c r="B550" s="469"/>
      <c r="C550" s="482">
        <v>2828</v>
      </c>
      <c r="D550" s="407" t="s">
        <v>116</v>
      </c>
      <c r="E550" s="407">
        <f ca="1">'eoy23'!L574</f>
        <v>0</v>
      </c>
      <c r="F550" s="469"/>
      <c r="G550" s="481"/>
      <c r="H550" s="481"/>
      <c r="I550" s="469"/>
      <c r="J550" s="407"/>
      <c r="K550" s="407"/>
      <c r="L550" s="407"/>
      <c r="M550" s="407"/>
      <c r="N550" s="407"/>
      <c r="O550" s="407"/>
      <c r="P550" s="407"/>
      <c r="Q550" s="407"/>
      <c r="R550" s="407"/>
      <c r="S550" s="407"/>
      <c r="T550" s="407"/>
      <c r="U550" s="407"/>
      <c r="V550" s="407"/>
      <c r="W550" s="407"/>
      <c r="X550" s="407"/>
      <c r="Y550" s="407"/>
      <c r="Z550" s="407"/>
      <c r="AA550" s="407"/>
      <c r="AB550" s="407"/>
      <c r="AC550" s="407"/>
      <c r="AD550" s="407"/>
      <c r="AE550" s="407"/>
      <c r="AF550" s="407"/>
      <c r="AG550" s="407"/>
      <c r="AH550" s="407"/>
      <c r="AI550" s="407"/>
    </row>
    <row r="551" spans="1:35" ht="15.75" hidden="1" customHeight="1">
      <c r="A551" s="407">
        <f t="shared" ca="1" si="18"/>
        <v>0</v>
      </c>
      <c r="B551" s="469"/>
      <c r="C551" s="482">
        <v>2829</v>
      </c>
      <c r="D551" s="407" t="s">
        <v>117</v>
      </c>
      <c r="E551" s="407">
        <f ca="1">'eoy23'!L575</f>
        <v>0</v>
      </c>
      <c r="F551" s="469"/>
      <c r="G551" s="481"/>
      <c r="H551" s="481"/>
      <c r="I551" s="469"/>
      <c r="J551" s="407"/>
      <c r="K551" s="407"/>
      <c r="L551" s="407"/>
      <c r="M551" s="407"/>
      <c r="N551" s="407"/>
      <c r="O551" s="407"/>
      <c r="P551" s="407"/>
      <c r="Q551" s="407"/>
      <c r="R551" s="407"/>
      <c r="S551" s="407"/>
      <c r="T551" s="407"/>
      <c r="U551" s="407"/>
      <c r="V551" s="407"/>
      <c r="W551" s="407"/>
      <c r="X551" s="407"/>
      <c r="Y551" s="407"/>
      <c r="Z551" s="407"/>
      <c r="AA551" s="407"/>
      <c r="AB551" s="407"/>
      <c r="AC551" s="407"/>
      <c r="AD551" s="407"/>
      <c r="AE551" s="407"/>
      <c r="AF551" s="407"/>
      <c r="AG551" s="407"/>
      <c r="AH551" s="407"/>
      <c r="AI551" s="407"/>
    </row>
    <row r="552" spans="1:35" ht="15.75" hidden="1" customHeight="1">
      <c r="A552" s="407">
        <f t="shared" ca="1" si="18"/>
        <v>0</v>
      </c>
      <c r="B552" s="469"/>
      <c r="C552" s="482">
        <v>2830</v>
      </c>
      <c r="D552" s="407" t="s">
        <v>118</v>
      </c>
      <c r="E552" s="407">
        <f ca="1">'eoy23'!L576</f>
        <v>0</v>
      </c>
      <c r="F552" s="469"/>
      <c r="G552" s="481"/>
      <c r="H552" s="481"/>
      <c r="I552" s="469"/>
      <c r="J552" s="407"/>
      <c r="K552" s="407"/>
      <c r="L552" s="407"/>
      <c r="M552" s="407"/>
      <c r="N552" s="407"/>
      <c r="O552" s="407"/>
      <c r="P552" s="407"/>
      <c r="Q552" s="407"/>
      <c r="R552" s="407"/>
      <c r="S552" s="407"/>
      <c r="T552" s="407"/>
      <c r="U552" s="407"/>
      <c r="V552" s="407"/>
      <c r="W552" s="407"/>
      <c r="X552" s="407"/>
      <c r="Y552" s="407"/>
      <c r="Z552" s="407"/>
      <c r="AA552" s="407"/>
      <c r="AB552" s="407"/>
      <c r="AC552" s="407"/>
      <c r="AD552" s="407"/>
      <c r="AE552" s="407"/>
      <c r="AF552" s="407"/>
      <c r="AG552" s="407"/>
      <c r="AH552" s="407"/>
      <c r="AI552" s="407"/>
    </row>
    <row r="553" spans="1:35" ht="15.75" hidden="1" customHeight="1">
      <c r="A553" s="407">
        <f t="shared" ca="1" si="18"/>
        <v>0</v>
      </c>
      <c r="B553" s="469"/>
      <c r="C553" s="482">
        <v>2831</v>
      </c>
      <c r="D553" s="407" t="s">
        <v>119</v>
      </c>
      <c r="E553" s="407">
        <f ca="1">'eoy23'!L577</f>
        <v>0</v>
      </c>
      <c r="F553" s="469"/>
      <c r="G553" s="481"/>
      <c r="H553" s="481"/>
      <c r="I553" s="469"/>
      <c r="J553" s="407"/>
      <c r="K553" s="407"/>
      <c r="L553" s="407"/>
      <c r="M553" s="407"/>
      <c r="N553" s="407"/>
      <c r="O553" s="407"/>
      <c r="P553" s="407"/>
      <c r="Q553" s="407"/>
      <c r="R553" s="407"/>
      <c r="S553" s="407"/>
      <c r="T553" s="407"/>
      <c r="U553" s="407"/>
      <c r="V553" s="407"/>
      <c r="W553" s="407"/>
      <c r="X553" s="407"/>
      <c r="Y553" s="407"/>
      <c r="Z553" s="407"/>
      <c r="AA553" s="407"/>
      <c r="AB553" s="407"/>
      <c r="AC553" s="407"/>
      <c r="AD553" s="407"/>
      <c r="AE553" s="407"/>
      <c r="AF553" s="407"/>
      <c r="AG553" s="407"/>
      <c r="AH553" s="407"/>
      <c r="AI553" s="407"/>
    </row>
    <row r="554" spans="1:35" ht="15.75" hidden="1" customHeight="1">
      <c r="A554" s="407">
        <f t="shared" ca="1" si="18"/>
        <v>0</v>
      </c>
      <c r="B554" s="469"/>
      <c r="C554" s="482">
        <v>2832</v>
      </c>
      <c r="D554" s="407" t="s">
        <v>120</v>
      </c>
      <c r="E554" s="407">
        <f ca="1">'eoy23'!L578</f>
        <v>20751</v>
      </c>
      <c r="F554" s="469"/>
      <c r="G554" s="481"/>
      <c r="H554" s="481"/>
      <c r="I554" s="469"/>
      <c r="J554" s="407"/>
      <c r="K554" s="407"/>
      <c r="L554" s="407"/>
      <c r="M554" s="407"/>
      <c r="N554" s="407"/>
      <c r="O554" s="407"/>
      <c r="P554" s="407"/>
      <c r="Q554" s="407"/>
      <c r="R554" s="407"/>
      <c r="S554" s="407"/>
      <c r="T554" s="407"/>
      <c r="U554" s="407"/>
      <c r="V554" s="407"/>
      <c r="W554" s="407"/>
      <c r="X554" s="407"/>
      <c r="Y554" s="407"/>
      <c r="Z554" s="407"/>
      <c r="AA554" s="407"/>
      <c r="AB554" s="407"/>
      <c r="AC554" s="407"/>
      <c r="AD554" s="407"/>
      <c r="AE554" s="407"/>
      <c r="AF554" s="407"/>
      <c r="AG554" s="407"/>
      <c r="AH554" s="407"/>
      <c r="AI554" s="407"/>
    </row>
    <row r="555" spans="1:35" ht="15.75" hidden="1" customHeight="1">
      <c r="A555" s="407">
        <f t="shared" ca="1" si="18"/>
        <v>0</v>
      </c>
      <c r="B555" s="469"/>
      <c r="C555" s="482">
        <v>2833</v>
      </c>
      <c r="D555" s="407" t="s">
        <v>121</v>
      </c>
      <c r="E555" s="407">
        <f ca="1">'eoy23'!L579</f>
        <v>0</v>
      </c>
      <c r="F555" s="469"/>
      <c r="G555" s="481"/>
      <c r="H555" s="481"/>
      <c r="I555" s="469"/>
      <c r="J555" s="407"/>
      <c r="K555" s="407"/>
      <c r="L555" s="407"/>
      <c r="M555" s="407"/>
      <c r="N555" s="407"/>
      <c r="O555" s="407"/>
      <c r="P555" s="407"/>
      <c r="Q555" s="407"/>
      <c r="R555" s="407"/>
      <c r="S555" s="407"/>
      <c r="T555" s="407"/>
      <c r="U555" s="407"/>
      <c r="V555" s="407"/>
      <c r="W555" s="407"/>
      <c r="X555" s="407"/>
      <c r="Y555" s="407"/>
      <c r="Z555" s="407"/>
      <c r="AA555" s="407"/>
      <c r="AB555" s="407"/>
      <c r="AC555" s="407"/>
      <c r="AD555" s="407"/>
      <c r="AE555" s="407"/>
      <c r="AF555" s="407"/>
      <c r="AG555" s="407"/>
      <c r="AH555" s="407"/>
      <c r="AI555" s="407"/>
    </row>
    <row r="556" spans="1:35" ht="15.75" hidden="1" customHeight="1">
      <c r="A556" s="407">
        <f t="shared" ca="1" si="18"/>
        <v>0</v>
      </c>
      <c r="B556" s="469"/>
      <c r="C556" s="482">
        <v>2834</v>
      </c>
      <c r="D556" s="407" t="s">
        <v>122</v>
      </c>
      <c r="E556" s="407">
        <f ca="1">'eoy23'!L580</f>
        <v>0</v>
      </c>
      <c r="F556" s="469"/>
      <c r="G556" s="481"/>
      <c r="H556" s="481"/>
      <c r="I556" s="469"/>
      <c r="J556" s="407"/>
      <c r="K556" s="407"/>
      <c r="L556" s="407"/>
      <c r="M556" s="407"/>
      <c r="N556" s="407"/>
      <c r="O556" s="407"/>
      <c r="P556" s="407"/>
      <c r="Q556" s="407"/>
      <c r="R556" s="407"/>
      <c r="S556" s="407"/>
      <c r="T556" s="407"/>
      <c r="U556" s="407"/>
      <c r="V556" s="407"/>
      <c r="W556" s="407"/>
      <c r="X556" s="407"/>
      <c r="Y556" s="407"/>
      <c r="Z556" s="407"/>
      <c r="AA556" s="407"/>
      <c r="AB556" s="407"/>
      <c r="AC556" s="407"/>
      <c r="AD556" s="407"/>
      <c r="AE556" s="407"/>
      <c r="AF556" s="407"/>
      <c r="AG556" s="407"/>
      <c r="AH556" s="407"/>
      <c r="AI556" s="407"/>
    </row>
    <row r="557" spans="1:35" ht="15.75" hidden="1" customHeight="1">
      <c r="A557" s="407">
        <f t="shared" ca="1" si="18"/>
        <v>0</v>
      </c>
      <c r="B557" s="469"/>
      <c r="C557" s="482">
        <v>2835</v>
      </c>
      <c r="D557" s="407" t="s">
        <v>123</v>
      </c>
      <c r="E557" s="407">
        <f ca="1">'eoy23'!L581</f>
        <v>0</v>
      </c>
      <c r="F557" s="469"/>
      <c r="G557" s="481"/>
      <c r="H557" s="481"/>
      <c r="I557" s="469"/>
      <c r="J557" s="407"/>
      <c r="K557" s="407"/>
      <c r="L557" s="407"/>
      <c r="M557" s="407"/>
      <c r="N557" s="407"/>
      <c r="O557" s="407"/>
      <c r="P557" s="407"/>
      <c r="Q557" s="407"/>
      <c r="R557" s="407"/>
      <c r="S557" s="407"/>
      <c r="T557" s="407"/>
      <c r="U557" s="407"/>
      <c r="V557" s="407"/>
      <c r="W557" s="407"/>
      <c r="X557" s="407"/>
      <c r="Y557" s="407"/>
      <c r="Z557" s="407"/>
      <c r="AA557" s="407"/>
      <c r="AB557" s="407"/>
      <c r="AC557" s="407"/>
      <c r="AD557" s="407"/>
      <c r="AE557" s="407"/>
      <c r="AF557" s="407"/>
      <c r="AG557" s="407"/>
      <c r="AH557" s="407"/>
      <c r="AI557" s="407"/>
    </row>
    <row r="558" spans="1:35" ht="15.75" hidden="1" customHeight="1">
      <c r="A558" s="407">
        <f t="shared" ca="1" si="18"/>
        <v>0</v>
      </c>
      <c r="B558" s="469"/>
      <c r="C558" s="482">
        <v>2836</v>
      </c>
      <c r="D558" s="407" t="s">
        <v>242</v>
      </c>
      <c r="E558" s="407">
        <f ca="1">'eoy23'!L582</f>
        <v>0</v>
      </c>
      <c r="F558" s="469"/>
      <c r="G558" s="481"/>
      <c r="H558" s="481"/>
      <c r="I558" s="469"/>
      <c r="J558" s="407"/>
      <c r="K558" s="407"/>
      <c r="L558" s="407"/>
      <c r="M558" s="407"/>
      <c r="N558" s="407"/>
      <c r="O558" s="407"/>
      <c r="P558" s="407"/>
      <c r="Q558" s="407"/>
      <c r="R558" s="407"/>
      <c r="S558" s="407"/>
      <c r="T558" s="407"/>
      <c r="U558" s="407"/>
      <c r="V558" s="407"/>
      <c r="W558" s="407"/>
      <c r="X558" s="407"/>
      <c r="Y558" s="407"/>
      <c r="Z558" s="407"/>
      <c r="AA558" s="407"/>
      <c r="AB558" s="407"/>
      <c r="AC558" s="407"/>
      <c r="AD558" s="407"/>
      <c r="AE558" s="407"/>
      <c r="AF558" s="407"/>
      <c r="AG558" s="407"/>
      <c r="AH558" s="407"/>
      <c r="AI558" s="407"/>
    </row>
    <row r="559" spans="1:35" ht="15.75" hidden="1" customHeight="1">
      <c r="A559" s="407">
        <f t="shared" ca="1" si="18"/>
        <v>0</v>
      </c>
      <c r="B559" s="469"/>
      <c r="C559" s="482">
        <v>2900</v>
      </c>
      <c r="D559" s="407" t="s">
        <v>125</v>
      </c>
      <c r="E559" s="407">
        <f ca="1">'eoy23'!L583</f>
        <v>0</v>
      </c>
      <c r="F559" s="469"/>
      <c r="G559" s="481"/>
      <c r="H559" s="481"/>
      <c r="I559" s="469"/>
      <c r="J559" s="407"/>
      <c r="K559" s="407"/>
      <c r="L559" s="407"/>
      <c r="M559" s="407"/>
      <c r="N559" s="407"/>
      <c r="O559" s="407"/>
      <c r="P559" s="407"/>
      <c r="Q559" s="407"/>
      <c r="R559" s="407"/>
      <c r="S559" s="407"/>
      <c r="T559" s="407"/>
      <c r="U559" s="407"/>
      <c r="V559" s="407"/>
      <c r="W559" s="407"/>
      <c r="X559" s="407"/>
      <c r="Y559" s="407"/>
      <c r="Z559" s="407"/>
      <c r="AA559" s="407"/>
      <c r="AB559" s="407"/>
      <c r="AC559" s="407"/>
      <c r="AD559" s="407"/>
      <c r="AE559" s="407"/>
      <c r="AF559" s="407"/>
      <c r="AG559" s="407"/>
      <c r="AH559" s="407"/>
      <c r="AI559" s="407"/>
    </row>
    <row r="560" spans="1:35" ht="15.75" hidden="1" customHeight="1">
      <c r="A560" s="407">
        <f t="shared" ca="1" si="18"/>
        <v>0</v>
      </c>
      <c r="B560" s="469"/>
      <c r="C560" s="482">
        <v>2901</v>
      </c>
      <c r="D560" s="407" t="s">
        <v>126</v>
      </c>
      <c r="E560" s="407">
        <f ca="1">'eoy23'!L584</f>
        <v>0</v>
      </c>
      <c r="F560" s="469"/>
      <c r="G560" s="481"/>
      <c r="H560" s="481"/>
      <c r="I560" s="469"/>
      <c r="J560" s="407"/>
      <c r="K560" s="407"/>
      <c r="L560" s="407"/>
      <c r="M560" s="407"/>
      <c r="N560" s="407"/>
      <c r="O560" s="407"/>
      <c r="P560" s="407"/>
      <c r="Q560" s="407"/>
      <c r="R560" s="407"/>
      <c r="S560" s="407"/>
      <c r="T560" s="407"/>
      <c r="U560" s="407"/>
      <c r="V560" s="407"/>
      <c r="W560" s="407"/>
      <c r="X560" s="407"/>
      <c r="Y560" s="407"/>
      <c r="Z560" s="407"/>
      <c r="AA560" s="407"/>
      <c r="AB560" s="407"/>
      <c r="AC560" s="407"/>
      <c r="AD560" s="407"/>
      <c r="AE560" s="407"/>
      <c r="AF560" s="407"/>
      <c r="AG560" s="407"/>
      <c r="AH560" s="407"/>
      <c r="AI560" s="407"/>
    </row>
    <row r="561" spans="1:35" ht="15.75" hidden="1" customHeight="1">
      <c r="A561" s="407">
        <f t="shared" ca="1" si="18"/>
        <v>0</v>
      </c>
      <c r="B561" s="469"/>
      <c r="C561" s="482">
        <v>2910</v>
      </c>
      <c r="D561" s="407" t="s">
        <v>127</v>
      </c>
      <c r="E561" s="407">
        <f>'eoy23'!L587</f>
        <v>0</v>
      </c>
      <c r="F561" s="469"/>
      <c r="G561" s="481"/>
      <c r="H561" s="481"/>
      <c r="I561" s="469"/>
      <c r="J561" s="407"/>
      <c r="K561" s="407"/>
      <c r="L561" s="407"/>
      <c r="M561" s="407"/>
      <c r="N561" s="407"/>
      <c r="O561" s="407"/>
      <c r="P561" s="407"/>
      <c r="Q561" s="407"/>
      <c r="R561" s="407"/>
      <c r="S561" s="407"/>
      <c r="T561" s="407"/>
      <c r="U561" s="407"/>
      <c r="V561" s="407"/>
      <c r="W561" s="407"/>
      <c r="X561" s="407"/>
      <c r="Y561" s="407"/>
      <c r="Z561" s="407"/>
      <c r="AA561" s="407"/>
      <c r="AB561" s="407"/>
      <c r="AC561" s="407"/>
      <c r="AD561" s="407"/>
      <c r="AE561" s="407"/>
      <c r="AF561" s="407"/>
      <c r="AG561" s="407"/>
      <c r="AH561" s="407"/>
      <c r="AI561" s="407"/>
    </row>
    <row r="562" spans="1:35" ht="15.75" hidden="1" customHeight="1">
      <c r="A562" s="407">
        <f t="shared" ca="1" si="18"/>
        <v>0</v>
      </c>
      <c r="B562" s="469"/>
      <c r="C562" s="482">
        <v>2920</v>
      </c>
      <c r="D562" s="407" t="s">
        <v>128</v>
      </c>
      <c r="E562" s="407">
        <f>'eoy23'!L588</f>
        <v>0</v>
      </c>
      <c r="F562" s="469"/>
      <c r="G562" s="481"/>
      <c r="H562" s="481"/>
      <c r="I562" s="469"/>
      <c r="J562" s="407"/>
      <c r="K562" s="407"/>
      <c r="L562" s="407"/>
      <c r="M562" s="407"/>
      <c r="N562" s="407"/>
      <c r="O562" s="407"/>
      <c r="P562" s="407"/>
      <c r="Q562" s="407"/>
      <c r="R562" s="407"/>
      <c r="S562" s="407"/>
      <c r="T562" s="407"/>
      <c r="U562" s="407"/>
      <c r="V562" s="407"/>
      <c r="W562" s="407"/>
      <c r="X562" s="407"/>
      <c r="Y562" s="407"/>
      <c r="Z562" s="407"/>
      <c r="AA562" s="407"/>
      <c r="AB562" s="407"/>
      <c r="AC562" s="407"/>
      <c r="AD562" s="407"/>
      <c r="AE562" s="407"/>
      <c r="AF562" s="407"/>
      <c r="AG562" s="407"/>
      <c r="AH562" s="407"/>
      <c r="AI562" s="407"/>
    </row>
    <row r="563" spans="1:35" ht="15.75" hidden="1" customHeight="1">
      <c r="A563" s="407">
        <f t="shared" ca="1" si="18"/>
        <v>0</v>
      </c>
      <c r="B563" s="469"/>
      <c r="C563" s="482">
        <v>2930</v>
      </c>
      <c r="D563" s="407" t="s">
        <v>129</v>
      </c>
      <c r="E563" s="407">
        <f>'eoy23'!L589</f>
        <v>0</v>
      </c>
      <c r="F563" s="469"/>
      <c r="G563" s="481"/>
      <c r="H563" s="481"/>
      <c r="I563" s="469"/>
      <c r="J563" s="407"/>
      <c r="K563" s="407"/>
      <c r="L563" s="407"/>
      <c r="M563" s="407"/>
      <c r="N563" s="407"/>
      <c r="O563" s="407"/>
      <c r="P563" s="407"/>
      <c r="Q563" s="407"/>
      <c r="R563" s="407"/>
      <c r="S563" s="407"/>
      <c r="T563" s="407"/>
      <c r="U563" s="407"/>
      <c r="V563" s="407"/>
      <c r="W563" s="407"/>
      <c r="X563" s="407"/>
      <c r="Y563" s="407"/>
      <c r="Z563" s="407"/>
      <c r="AA563" s="407"/>
      <c r="AB563" s="407"/>
      <c r="AC563" s="407"/>
      <c r="AD563" s="407"/>
      <c r="AE563" s="407"/>
      <c r="AF563" s="407"/>
      <c r="AG563" s="407"/>
      <c r="AH563" s="407"/>
      <c r="AI563" s="407"/>
    </row>
    <row r="564" spans="1:35" ht="15.75" hidden="1" customHeight="1">
      <c r="A564" s="407">
        <f t="shared" ca="1" si="18"/>
        <v>0</v>
      </c>
      <c r="B564" s="469"/>
      <c r="C564" s="482">
        <v>2940</v>
      </c>
      <c r="D564" s="407" t="s">
        <v>130</v>
      </c>
      <c r="E564" s="407">
        <f>'eoy23'!L590</f>
        <v>0</v>
      </c>
      <c r="F564" s="469"/>
      <c r="G564" s="481"/>
      <c r="H564" s="481"/>
      <c r="I564" s="469"/>
      <c r="J564" s="407"/>
      <c r="K564" s="407"/>
      <c r="L564" s="407"/>
      <c r="M564" s="407"/>
      <c r="N564" s="407"/>
      <c r="O564" s="407"/>
      <c r="P564" s="407"/>
      <c r="Q564" s="407"/>
      <c r="R564" s="407"/>
      <c r="S564" s="407"/>
      <c r="T564" s="407"/>
      <c r="U564" s="407"/>
      <c r="V564" s="407"/>
      <c r="W564" s="407"/>
      <c r="X564" s="407"/>
      <c r="Y564" s="407"/>
      <c r="Z564" s="407"/>
      <c r="AA564" s="407"/>
      <c r="AB564" s="407"/>
      <c r="AC564" s="407"/>
      <c r="AD564" s="407"/>
      <c r="AE564" s="407"/>
      <c r="AF564" s="407"/>
      <c r="AG564" s="407"/>
      <c r="AH564" s="407"/>
      <c r="AI564" s="407"/>
    </row>
    <row r="565" spans="1:35" ht="15.75" hidden="1" customHeight="1">
      <c r="A565" s="407">
        <f t="shared" ca="1" si="18"/>
        <v>0</v>
      </c>
      <c r="B565" s="469"/>
      <c r="C565" s="482">
        <v>2950</v>
      </c>
      <c r="D565" s="407" t="s">
        <v>132</v>
      </c>
      <c r="E565" s="407">
        <f>'eoy23'!L591</f>
        <v>0</v>
      </c>
      <c r="F565" s="469"/>
      <c r="G565" s="481"/>
      <c r="H565" s="481"/>
      <c r="I565" s="469"/>
      <c r="J565" s="407"/>
      <c r="K565" s="407"/>
      <c r="L565" s="407"/>
      <c r="M565" s="407"/>
      <c r="N565" s="407"/>
      <c r="O565" s="407"/>
      <c r="P565" s="407"/>
      <c r="Q565" s="407"/>
      <c r="R565" s="407"/>
      <c r="S565" s="407"/>
      <c r="T565" s="407"/>
      <c r="U565" s="407"/>
      <c r="V565" s="407"/>
      <c r="W565" s="407"/>
      <c r="X565" s="407"/>
      <c r="Y565" s="407"/>
      <c r="Z565" s="407"/>
      <c r="AA565" s="407"/>
      <c r="AB565" s="407"/>
      <c r="AC565" s="407"/>
      <c r="AD565" s="407"/>
      <c r="AE565" s="407"/>
      <c r="AF565" s="407"/>
      <c r="AG565" s="407"/>
      <c r="AH565" s="407"/>
      <c r="AI565" s="407"/>
    </row>
    <row r="566" spans="1:35" ht="15.75" hidden="1" customHeight="1">
      <c r="A566" s="407">
        <f t="shared" ca="1" si="18"/>
        <v>0</v>
      </c>
      <c r="B566" s="469"/>
      <c r="C566" s="482">
        <v>2960</v>
      </c>
      <c r="D566" s="407" t="s">
        <v>244</v>
      </c>
      <c r="E566" s="407">
        <f>'eoy23'!L592</f>
        <v>0</v>
      </c>
      <c r="F566" s="469"/>
      <c r="G566" s="481"/>
      <c r="H566" s="481"/>
      <c r="I566" s="469"/>
      <c r="J566" s="407"/>
      <c r="K566" s="407"/>
      <c r="L566" s="407"/>
      <c r="M566" s="407"/>
      <c r="N566" s="407"/>
      <c r="O566" s="407"/>
      <c r="P566" s="407"/>
      <c r="Q566" s="407"/>
      <c r="R566" s="407"/>
      <c r="S566" s="407"/>
      <c r="T566" s="407"/>
      <c r="U566" s="407"/>
      <c r="V566" s="407"/>
      <c r="W566" s="407"/>
      <c r="X566" s="407"/>
      <c r="Y566" s="407"/>
      <c r="Z566" s="407"/>
      <c r="AA566" s="407"/>
      <c r="AB566" s="407"/>
      <c r="AC566" s="407"/>
      <c r="AD566" s="407"/>
      <c r="AE566" s="407"/>
      <c r="AF566" s="407"/>
      <c r="AG566" s="407"/>
      <c r="AH566" s="407"/>
      <c r="AI566" s="407"/>
    </row>
    <row r="567" spans="1:35" ht="15.75" hidden="1" customHeight="1">
      <c r="A567" s="407">
        <f t="shared" ca="1" si="18"/>
        <v>0</v>
      </c>
      <c r="B567" s="469"/>
      <c r="C567" s="482">
        <v>2965</v>
      </c>
      <c r="D567" s="407" t="s">
        <v>245</v>
      </c>
      <c r="E567" s="407">
        <f>'eoy23'!L593</f>
        <v>0</v>
      </c>
      <c r="F567" s="469"/>
      <c r="G567" s="481"/>
      <c r="H567" s="481"/>
      <c r="I567" s="469"/>
      <c r="J567" s="407"/>
      <c r="K567" s="407"/>
      <c r="L567" s="407"/>
      <c r="M567" s="407"/>
      <c r="N567" s="407"/>
      <c r="O567" s="407"/>
      <c r="P567" s="407"/>
      <c r="Q567" s="407"/>
      <c r="R567" s="407"/>
      <c r="S567" s="407"/>
      <c r="T567" s="407"/>
      <c r="U567" s="407"/>
      <c r="V567" s="407"/>
      <c r="W567" s="407"/>
      <c r="X567" s="407"/>
      <c r="Y567" s="407"/>
      <c r="Z567" s="407"/>
      <c r="AA567" s="407"/>
      <c r="AB567" s="407"/>
      <c r="AC567" s="407"/>
      <c r="AD567" s="407"/>
      <c r="AE567" s="407"/>
      <c r="AF567" s="407"/>
      <c r="AG567" s="407"/>
      <c r="AH567" s="407"/>
      <c r="AI567" s="407"/>
    </row>
    <row r="568" spans="1:35" ht="15.75" hidden="1" customHeight="1">
      <c r="A568" s="407">
        <f t="shared" ca="1" si="18"/>
        <v>0</v>
      </c>
      <c r="B568" s="469"/>
      <c r="C568" s="482">
        <v>2971</v>
      </c>
      <c r="D568" s="407" t="s">
        <v>135</v>
      </c>
      <c r="E568" s="407">
        <f>'eoy23'!L594</f>
        <v>0</v>
      </c>
      <c r="F568" s="469"/>
      <c r="G568" s="481"/>
      <c r="H568" s="481"/>
      <c r="I568" s="469"/>
      <c r="J568" s="407"/>
      <c r="K568" s="407"/>
      <c r="L568" s="407"/>
      <c r="M568" s="407"/>
      <c r="N568" s="407"/>
      <c r="O568" s="407"/>
      <c r="P568" s="407"/>
      <c r="Q568" s="407"/>
      <c r="R568" s="407"/>
      <c r="S568" s="407"/>
      <c r="T568" s="407"/>
      <c r="U568" s="407"/>
      <c r="V568" s="407"/>
      <c r="W568" s="407"/>
      <c r="X568" s="407"/>
      <c r="Y568" s="407"/>
      <c r="Z568" s="407"/>
      <c r="AA568" s="407"/>
      <c r="AB568" s="407"/>
      <c r="AC568" s="407"/>
      <c r="AD568" s="407"/>
      <c r="AE568" s="407"/>
      <c r="AF568" s="407"/>
      <c r="AG568" s="407"/>
      <c r="AH568" s="407"/>
      <c r="AI568" s="407"/>
    </row>
    <row r="569" spans="1:35" ht="15.75" hidden="1" customHeight="1">
      <c r="A569" s="407">
        <f t="shared" ca="1" si="18"/>
        <v>0</v>
      </c>
      <c r="B569" s="469"/>
      <c r="C569" s="482">
        <v>2972</v>
      </c>
      <c r="D569" s="407" t="s">
        <v>136</v>
      </c>
      <c r="E569" s="407">
        <f>'eoy23'!L595</f>
        <v>0</v>
      </c>
      <c r="F569" s="469"/>
      <c r="G569" s="481"/>
      <c r="H569" s="481"/>
      <c r="I569" s="469"/>
      <c r="J569" s="407"/>
      <c r="K569" s="407"/>
      <c r="L569" s="407"/>
      <c r="M569" s="407"/>
      <c r="N569" s="407"/>
      <c r="O569" s="407"/>
      <c r="P569" s="407"/>
      <c r="Q569" s="407"/>
      <c r="R569" s="407"/>
      <c r="S569" s="407"/>
      <c r="T569" s="407"/>
      <c r="U569" s="407"/>
      <c r="V569" s="407"/>
      <c r="W569" s="407"/>
      <c r="X569" s="407"/>
      <c r="Y569" s="407"/>
      <c r="Z569" s="407"/>
      <c r="AA569" s="407"/>
      <c r="AB569" s="407"/>
      <c r="AC569" s="407"/>
      <c r="AD569" s="407"/>
      <c r="AE569" s="407"/>
      <c r="AF569" s="407"/>
      <c r="AG569" s="407"/>
      <c r="AH569" s="407"/>
      <c r="AI569" s="407"/>
    </row>
    <row r="570" spans="1:35" ht="15.75" hidden="1" customHeight="1">
      <c r="A570" s="407">
        <f t="shared" ca="1" si="18"/>
        <v>0</v>
      </c>
      <c r="B570" s="469"/>
      <c r="C570" s="482">
        <v>2973</v>
      </c>
      <c r="D570" s="407" t="s">
        <v>137</v>
      </c>
      <c r="E570" s="407">
        <f>'eoy23'!L596</f>
        <v>0</v>
      </c>
      <c r="F570" s="469"/>
      <c r="G570" s="481"/>
      <c r="H570" s="481"/>
      <c r="I570" s="469"/>
      <c r="J570" s="407"/>
      <c r="K570" s="407"/>
      <c r="L570" s="407"/>
      <c r="M570" s="407"/>
      <c r="N570" s="407"/>
      <c r="O570" s="407"/>
      <c r="P570" s="407"/>
      <c r="Q570" s="407"/>
      <c r="R570" s="407"/>
      <c r="S570" s="407"/>
      <c r="T570" s="407"/>
      <c r="U570" s="407"/>
      <c r="V570" s="407"/>
      <c r="W570" s="407"/>
      <c r="X570" s="407"/>
      <c r="Y570" s="407"/>
      <c r="Z570" s="407"/>
      <c r="AA570" s="407"/>
      <c r="AB570" s="407"/>
      <c r="AC570" s="407"/>
      <c r="AD570" s="407"/>
      <c r="AE570" s="407"/>
      <c r="AF570" s="407"/>
      <c r="AG570" s="407"/>
      <c r="AH570" s="407"/>
      <c r="AI570" s="407"/>
    </row>
    <row r="571" spans="1:35" ht="15.75" hidden="1" customHeight="1">
      <c r="A571" s="407">
        <f t="shared" ca="1" si="18"/>
        <v>0</v>
      </c>
      <c r="B571" s="469"/>
      <c r="C571" s="482">
        <v>2974</v>
      </c>
      <c r="D571" s="407" t="s">
        <v>138</v>
      </c>
      <c r="E571" s="407">
        <f>'eoy23'!L597</f>
        <v>0</v>
      </c>
      <c r="F571" s="469"/>
      <c r="G571" s="481"/>
      <c r="H571" s="481"/>
      <c r="I571" s="469"/>
      <c r="J571" s="407"/>
      <c r="K571" s="407"/>
      <c r="L571" s="407"/>
      <c r="M571" s="407"/>
      <c r="N571" s="407"/>
      <c r="O571" s="407"/>
      <c r="P571" s="407"/>
      <c r="Q571" s="407"/>
      <c r="R571" s="407"/>
      <c r="S571" s="407"/>
      <c r="T571" s="407"/>
      <c r="U571" s="407"/>
      <c r="V571" s="407"/>
      <c r="W571" s="407"/>
      <c r="X571" s="407"/>
      <c r="Y571" s="407"/>
      <c r="Z571" s="407"/>
      <c r="AA571" s="407"/>
      <c r="AB571" s="407"/>
      <c r="AC571" s="407"/>
      <c r="AD571" s="407"/>
      <c r="AE571" s="407"/>
      <c r="AF571" s="407"/>
      <c r="AG571" s="407"/>
      <c r="AH571" s="407"/>
      <c r="AI571" s="407"/>
    </row>
    <row r="572" spans="1:35" ht="15.75" hidden="1" customHeight="1">
      <c r="A572" s="407">
        <f t="shared" ca="1" si="18"/>
        <v>0</v>
      </c>
      <c r="B572" s="469"/>
      <c r="C572" s="482">
        <v>2975</v>
      </c>
      <c r="D572" s="407" t="s">
        <v>139</v>
      </c>
      <c r="E572" s="407">
        <f>'eoy23'!L598</f>
        <v>0</v>
      </c>
      <c r="F572" s="469"/>
      <c r="G572" s="481"/>
      <c r="H572" s="481"/>
      <c r="I572" s="469"/>
      <c r="J572" s="407"/>
      <c r="K572" s="407"/>
      <c r="L572" s="407"/>
      <c r="M572" s="407"/>
      <c r="N572" s="407"/>
      <c r="O572" s="407"/>
      <c r="P572" s="407"/>
      <c r="Q572" s="407"/>
      <c r="R572" s="407"/>
      <c r="S572" s="407"/>
      <c r="T572" s="407"/>
      <c r="U572" s="407"/>
      <c r="V572" s="407"/>
      <c r="W572" s="407"/>
      <c r="X572" s="407"/>
      <c r="Y572" s="407"/>
      <c r="Z572" s="407"/>
      <c r="AA572" s="407"/>
      <c r="AB572" s="407"/>
      <c r="AC572" s="407"/>
      <c r="AD572" s="407"/>
      <c r="AE572" s="407"/>
      <c r="AF572" s="407"/>
      <c r="AG572" s="407"/>
      <c r="AH572" s="407"/>
      <c r="AI572" s="407"/>
    </row>
    <row r="573" spans="1:35" ht="15.75" hidden="1" customHeight="1">
      <c r="A573" s="407">
        <f t="shared" ca="1" si="18"/>
        <v>0</v>
      </c>
      <c r="B573" s="469"/>
      <c r="C573" s="482">
        <v>2976</v>
      </c>
      <c r="D573" s="407" t="s">
        <v>140</v>
      </c>
      <c r="E573" s="407">
        <f>'eoy23'!L599</f>
        <v>0</v>
      </c>
      <c r="F573" s="469"/>
      <c r="G573" s="481"/>
      <c r="H573" s="481"/>
      <c r="I573" s="469"/>
      <c r="J573" s="407"/>
      <c r="K573" s="407"/>
      <c r="L573" s="407"/>
      <c r="M573" s="407"/>
      <c r="N573" s="407"/>
      <c r="O573" s="407"/>
      <c r="P573" s="407"/>
      <c r="Q573" s="407"/>
      <c r="R573" s="407"/>
      <c r="S573" s="407"/>
      <c r="T573" s="407"/>
      <c r="U573" s="407"/>
      <c r="V573" s="407"/>
      <c r="W573" s="407"/>
      <c r="X573" s="407"/>
      <c r="Y573" s="407"/>
      <c r="Z573" s="407"/>
      <c r="AA573" s="407"/>
      <c r="AB573" s="407"/>
      <c r="AC573" s="407"/>
      <c r="AD573" s="407"/>
      <c r="AE573" s="407"/>
      <c r="AF573" s="407"/>
      <c r="AG573" s="407"/>
      <c r="AH573" s="407"/>
      <c r="AI573" s="407"/>
    </row>
    <row r="574" spans="1:35" ht="15.75" hidden="1" customHeight="1">
      <c r="A574" s="407">
        <f t="shared" ca="1" si="18"/>
        <v>0</v>
      </c>
      <c r="B574" s="469"/>
      <c r="C574" s="482">
        <v>2977</v>
      </c>
      <c r="D574" s="407" t="s">
        <v>141</v>
      </c>
      <c r="E574" s="407">
        <f>'eoy23'!L600</f>
        <v>0</v>
      </c>
      <c r="F574" s="469"/>
      <c r="G574" s="481"/>
      <c r="H574" s="481"/>
      <c r="I574" s="469"/>
      <c r="J574" s="407"/>
      <c r="K574" s="407"/>
      <c r="L574" s="407"/>
      <c r="M574" s="407"/>
      <c r="N574" s="407"/>
      <c r="O574" s="407"/>
      <c r="P574" s="407"/>
      <c r="Q574" s="407"/>
      <c r="R574" s="407"/>
      <c r="S574" s="407"/>
      <c r="T574" s="407"/>
      <c r="U574" s="407"/>
      <c r="V574" s="407"/>
      <c r="W574" s="407"/>
      <c r="X574" s="407"/>
      <c r="Y574" s="407"/>
      <c r="Z574" s="407"/>
      <c r="AA574" s="407"/>
      <c r="AB574" s="407"/>
      <c r="AC574" s="407"/>
      <c r="AD574" s="407"/>
      <c r="AE574" s="407"/>
      <c r="AF574" s="407"/>
      <c r="AG574" s="407"/>
      <c r="AH574" s="407"/>
      <c r="AI574" s="407"/>
    </row>
    <row r="575" spans="1:35" ht="15.75" hidden="1" customHeight="1">
      <c r="A575" s="407">
        <f t="shared" ca="1" si="18"/>
        <v>0</v>
      </c>
      <c r="B575" s="469"/>
      <c r="C575" s="482">
        <v>2980</v>
      </c>
      <c r="D575" s="407" t="s">
        <v>143</v>
      </c>
      <c r="E575" s="407">
        <f>'eoy23'!L601</f>
        <v>0</v>
      </c>
      <c r="F575" s="469"/>
      <c r="G575" s="481"/>
      <c r="H575" s="481"/>
      <c r="I575" s="469"/>
      <c r="J575" s="407"/>
      <c r="K575" s="407"/>
      <c r="L575" s="407"/>
      <c r="M575" s="407"/>
      <c r="N575" s="407"/>
      <c r="O575" s="407"/>
      <c r="P575" s="407"/>
      <c r="Q575" s="407"/>
      <c r="R575" s="407"/>
      <c r="S575" s="407"/>
      <c r="T575" s="407"/>
      <c r="U575" s="407"/>
      <c r="V575" s="407"/>
      <c r="W575" s="407"/>
      <c r="X575" s="407"/>
      <c r="Y575" s="407"/>
      <c r="Z575" s="407"/>
      <c r="AA575" s="407"/>
      <c r="AB575" s="407"/>
      <c r="AC575" s="407"/>
      <c r="AD575" s="407"/>
      <c r="AE575" s="407"/>
      <c r="AF575" s="407"/>
      <c r="AG575" s="407"/>
      <c r="AH575" s="407"/>
      <c r="AI575" s="407"/>
    </row>
    <row r="576" spans="1:35" ht="15.75" hidden="1" customHeight="1">
      <c r="A576" s="407">
        <f t="shared" ca="1" si="18"/>
        <v>0</v>
      </c>
      <c r="B576" s="469"/>
      <c r="C576" s="482">
        <v>2982</v>
      </c>
      <c r="D576" s="407" t="s">
        <v>144</v>
      </c>
      <c r="E576" s="407">
        <f>'eoy23'!L602</f>
        <v>0</v>
      </c>
      <c r="F576" s="469"/>
      <c r="G576" s="481"/>
      <c r="H576" s="481"/>
      <c r="I576" s="469"/>
      <c r="J576" s="407"/>
      <c r="K576" s="407"/>
      <c r="L576" s="407"/>
      <c r="M576" s="407"/>
      <c r="N576" s="407"/>
      <c r="O576" s="407"/>
      <c r="P576" s="407"/>
      <c r="Q576" s="407"/>
      <c r="R576" s="407"/>
      <c r="S576" s="407"/>
      <c r="T576" s="407"/>
      <c r="U576" s="407"/>
      <c r="V576" s="407"/>
      <c r="W576" s="407"/>
      <c r="X576" s="407"/>
      <c r="Y576" s="407"/>
      <c r="Z576" s="407"/>
      <c r="AA576" s="407"/>
      <c r="AB576" s="407"/>
      <c r="AC576" s="407"/>
      <c r="AD576" s="407"/>
      <c r="AE576" s="407"/>
      <c r="AF576" s="407"/>
      <c r="AG576" s="407"/>
      <c r="AH576" s="407"/>
      <c r="AI576" s="407"/>
    </row>
    <row r="577" spans="1:35" ht="15.75" hidden="1" customHeight="1">
      <c r="A577" s="407">
        <f t="shared" ca="1" si="18"/>
        <v>0</v>
      </c>
      <c r="B577" s="469"/>
      <c r="C577" s="482">
        <v>2984</v>
      </c>
      <c r="D577" s="407" t="s">
        <v>910</v>
      </c>
      <c r="E577" s="407">
        <f>'eoy23'!L603</f>
        <v>0</v>
      </c>
      <c r="F577" s="469"/>
      <c r="G577" s="481"/>
      <c r="H577" s="481"/>
      <c r="I577" s="469"/>
      <c r="J577" s="407"/>
      <c r="K577" s="407"/>
      <c r="L577" s="407"/>
      <c r="M577" s="407"/>
      <c r="N577" s="407"/>
      <c r="O577" s="407"/>
      <c r="P577" s="407"/>
      <c r="Q577" s="407"/>
      <c r="R577" s="407"/>
      <c r="S577" s="407"/>
      <c r="T577" s="407"/>
      <c r="U577" s="407"/>
      <c r="V577" s="407"/>
      <c r="W577" s="407"/>
      <c r="X577" s="407"/>
      <c r="Y577" s="407"/>
      <c r="Z577" s="407"/>
      <c r="AA577" s="407"/>
      <c r="AB577" s="407"/>
      <c r="AC577" s="407"/>
      <c r="AD577" s="407"/>
      <c r="AE577" s="407"/>
      <c r="AF577" s="407"/>
      <c r="AG577" s="407"/>
      <c r="AH577" s="407"/>
      <c r="AI577" s="407"/>
    </row>
    <row r="578" spans="1:35" ht="15.75" hidden="1" customHeight="1">
      <c r="A578" s="407">
        <f t="shared" ca="1" si="18"/>
        <v>0</v>
      </c>
      <c r="B578" s="469"/>
      <c r="C578" s="482">
        <v>2991</v>
      </c>
      <c r="D578" s="407" t="s">
        <v>145</v>
      </c>
      <c r="E578" s="407">
        <f>'eoy23'!L604</f>
        <v>0</v>
      </c>
      <c r="F578" s="469"/>
      <c r="G578" s="481"/>
      <c r="H578" s="481"/>
      <c r="I578" s="469"/>
      <c r="J578" s="407"/>
      <c r="K578" s="407"/>
      <c r="L578" s="407"/>
      <c r="M578" s="407"/>
      <c r="N578" s="407"/>
      <c r="O578" s="407"/>
      <c r="P578" s="407"/>
      <c r="Q578" s="407"/>
      <c r="R578" s="407"/>
      <c r="S578" s="407"/>
      <c r="T578" s="407"/>
      <c r="U578" s="407"/>
      <c r="V578" s="407"/>
      <c r="W578" s="407"/>
      <c r="X578" s="407"/>
      <c r="Y578" s="407"/>
      <c r="Z578" s="407"/>
      <c r="AA578" s="407"/>
      <c r="AB578" s="407"/>
      <c r="AC578" s="407"/>
      <c r="AD578" s="407"/>
      <c r="AE578" s="407"/>
      <c r="AF578" s="407"/>
      <c r="AG578" s="407"/>
      <c r="AH578" s="407"/>
      <c r="AI578" s="407"/>
    </row>
    <row r="579" spans="1:35" ht="15.75" hidden="1" customHeight="1">
      <c r="A579" s="407">
        <f t="shared" ca="1" si="18"/>
        <v>0</v>
      </c>
      <c r="B579" s="469"/>
      <c r="C579" s="482">
        <v>2992</v>
      </c>
      <c r="D579" s="407" t="s">
        <v>146</v>
      </c>
      <c r="E579" s="407">
        <f>'eoy23'!L605</f>
        <v>0</v>
      </c>
      <c r="F579" s="469"/>
      <c r="G579" s="481"/>
      <c r="H579" s="481"/>
      <c r="I579" s="469"/>
      <c r="J579" s="407"/>
      <c r="K579" s="407"/>
      <c r="L579" s="407"/>
      <c r="M579" s="407"/>
      <c r="N579" s="407"/>
      <c r="O579" s="407"/>
      <c r="P579" s="407"/>
      <c r="Q579" s="407"/>
      <c r="R579" s="407"/>
      <c r="S579" s="407"/>
      <c r="T579" s="407"/>
      <c r="U579" s="407"/>
      <c r="V579" s="407"/>
      <c r="W579" s="407"/>
      <c r="X579" s="407"/>
      <c r="Y579" s="407"/>
      <c r="Z579" s="407"/>
      <c r="AA579" s="407"/>
      <c r="AB579" s="407"/>
      <c r="AC579" s="407"/>
      <c r="AD579" s="407"/>
      <c r="AE579" s="407"/>
      <c r="AF579" s="407"/>
      <c r="AG579" s="407"/>
      <c r="AH579" s="407"/>
      <c r="AI579" s="407"/>
    </row>
    <row r="580" spans="1:35" ht="15.75" hidden="1" customHeight="1">
      <c r="A580" s="407">
        <f t="shared" ca="1" si="18"/>
        <v>0</v>
      </c>
      <c r="B580" s="469"/>
      <c r="C580" s="482">
        <v>2993</v>
      </c>
      <c r="D580" s="407" t="s">
        <v>148</v>
      </c>
      <c r="E580" s="407">
        <f>'eoy23'!L606</f>
        <v>0</v>
      </c>
      <c r="F580" s="469"/>
      <c r="G580" s="481"/>
      <c r="H580" s="481"/>
      <c r="I580" s="469"/>
      <c r="J580" s="407"/>
      <c r="K580" s="407"/>
      <c r="L580" s="407"/>
      <c r="M580" s="407"/>
      <c r="N580" s="407"/>
      <c r="O580" s="407"/>
      <c r="P580" s="407"/>
      <c r="Q580" s="407"/>
      <c r="R580" s="407"/>
      <c r="S580" s="407"/>
      <c r="T580" s="407"/>
      <c r="U580" s="407"/>
      <c r="V580" s="407"/>
      <c r="W580" s="407"/>
      <c r="X580" s="407"/>
      <c r="Y580" s="407"/>
      <c r="Z580" s="407"/>
      <c r="AA580" s="407"/>
      <c r="AB580" s="407"/>
      <c r="AC580" s="407"/>
      <c r="AD580" s="407"/>
      <c r="AE580" s="407"/>
      <c r="AF580" s="407"/>
      <c r="AG580" s="407"/>
      <c r="AH580" s="407"/>
      <c r="AI580" s="407"/>
    </row>
    <row r="581" spans="1:35" ht="15.75" hidden="1" customHeight="1">
      <c r="A581" s="407">
        <f t="shared" ca="1" si="18"/>
        <v>0</v>
      </c>
      <c r="B581" s="469"/>
      <c r="C581" s="482">
        <v>2994</v>
      </c>
      <c r="D581" s="407" t="s">
        <v>149</v>
      </c>
      <c r="E581" s="407">
        <f>'eoy23'!L607</f>
        <v>0</v>
      </c>
      <c r="F581" s="469"/>
      <c r="G581" s="481"/>
      <c r="H581" s="481"/>
      <c r="I581" s="469"/>
      <c r="J581" s="407"/>
      <c r="K581" s="407"/>
      <c r="L581" s="407"/>
      <c r="M581" s="407"/>
      <c r="N581" s="407"/>
      <c r="O581" s="407"/>
      <c r="P581" s="407"/>
      <c r="Q581" s="407"/>
      <c r="R581" s="407"/>
      <c r="S581" s="407"/>
      <c r="T581" s="407"/>
      <c r="U581" s="407"/>
      <c r="V581" s="407"/>
      <c r="W581" s="407"/>
      <c r="X581" s="407"/>
      <c r="Y581" s="407"/>
      <c r="Z581" s="407"/>
      <c r="AA581" s="407"/>
      <c r="AB581" s="407"/>
      <c r="AC581" s="407"/>
      <c r="AD581" s="407"/>
      <c r="AE581" s="407"/>
      <c r="AF581" s="407"/>
      <c r="AG581" s="407"/>
      <c r="AH581" s="407"/>
      <c r="AI581" s="407"/>
    </row>
    <row r="582" spans="1:35" ht="15.75" hidden="1" customHeight="1">
      <c r="A582" s="407">
        <f t="shared" ca="1" si="18"/>
        <v>0</v>
      </c>
      <c r="B582" s="469"/>
      <c r="C582" s="482">
        <v>2995</v>
      </c>
      <c r="D582" s="407" t="s">
        <v>195</v>
      </c>
      <c r="E582" s="407">
        <f>'eoy23'!L608</f>
        <v>0</v>
      </c>
      <c r="F582" s="469"/>
      <c r="G582" s="481"/>
      <c r="H582" s="481"/>
      <c r="I582" s="469"/>
      <c r="J582" s="407"/>
      <c r="K582" s="407"/>
      <c r="L582" s="407"/>
      <c r="M582" s="407"/>
      <c r="N582" s="407"/>
      <c r="O582" s="407"/>
      <c r="P582" s="407"/>
      <c r="Q582" s="407"/>
      <c r="R582" s="407"/>
      <c r="S582" s="407"/>
      <c r="T582" s="407"/>
      <c r="U582" s="407"/>
      <c r="V582" s="407"/>
      <c r="W582" s="407"/>
      <c r="X582" s="407"/>
      <c r="Y582" s="407"/>
      <c r="Z582" s="407"/>
      <c r="AA582" s="407"/>
      <c r="AB582" s="407"/>
      <c r="AC582" s="407"/>
      <c r="AD582" s="407"/>
      <c r="AE582" s="407"/>
      <c r="AF582" s="407"/>
      <c r="AG582" s="407"/>
      <c r="AH582" s="407"/>
      <c r="AI582" s="407"/>
    </row>
    <row r="583" spans="1:35" ht="15.75" hidden="1" customHeight="1">
      <c r="A583" s="407">
        <f t="shared" ca="1" si="18"/>
        <v>0</v>
      </c>
      <c r="B583" s="469"/>
      <c r="C583" s="482">
        <v>3012</v>
      </c>
      <c r="D583" s="407" t="s">
        <v>247</v>
      </c>
      <c r="E583" s="407">
        <f>'eoy23'!L609</f>
        <v>0</v>
      </c>
      <c r="F583" s="469"/>
      <c r="G583" s="481"/>
      <c r="H583" s="481"/>
      <c r="I583" s="469"/>
      <c r="J583" s="407"/>
      <c r="K583" s="407"/>
      <c r="L583" s="407"/>
      <c r="M583" s="407"/>
      <c r="N583" s="407"/>
      <c r="O583" s="407"/>
      <c r="P583" s="407"/>
      <c r="Q583" s="407"/>
      <c r="R583" s="407"/>
      <c r="S583" s="407"/>
      <c r="T583" s="407"/>
      <c r="U583" s="407"/>
      <c r="V583" s="407"/>
      <c r="W583" s="407"/>
      <c r="X583" s="407"/>
      <c r="Y583" s="407"/>
      <c r="Z583" s="407"/>
      <c r="AA583" s="407"/>
      <c r="AB583" s="407"/>
      <c r="AC583" s="407"/>
      <c r="AD583" s="407"/>
      <c r="AE583" s="407"/>
      <c r="AF583" s="407"/>
      <c r="AG583" s="407"/>
      <c r="AH583" s="407"/>
      <c r="AI583" s="407"/>
    </row>
    <row r="584" spans="1:35" ht="15.75" hidden="1" customHeight="1">
      <c r="A584" s="407">
        <f t="shared" ca="1" si="18"/>
        <v>0</v>
      </c>
      <c r="B584" s="469"/>
      <c r="C584" s="482">
        <v>3014</v>
      </c>
      <c r="D584" s="407" t="s">
        <v>248</v>
      </c>
      <c r="E584" s="407">
        <f>'eoy23'!L610</f>
        <v>0</v>
      </c>
      <c r="F584" s="469"/>
      <c r="G584" s="481"/>
      <c r="H584" s="481"/>
      <c r="I584" s="469"/>
      <c r="J584" s="407"/>
      <c r="K584" s="407"/>
      <c r="L584" s="407"/>
      <c r="M584" s="407"/>
      <c r="N584" s="407"/>
      <c r="O584" s="407"/>
      <c r="P584" s="407"/>
      <c r="Q584" s="407"/>
      <c r="R584" s="407"/>
      <c r="S584" s="407"/>
      <c r="T584" s="407"/>
      <c r="U584" s="407"/>
      <c r="V584" s="407"/>
      <c r="W584" s="407"/>
      <c r="X584" s="407"/>
      <c r="Y584" s="407"/>
      <c r="Z584" s="407"/>
      <c r="AA584" s="407"/>
      <c r="AB584" s="407"/>
      <c r="AC584" s="407"/>
      <c r="AD584" s="407"/>
      <c r="AE584" s="407"/>
      <c r="AF584" s="407"/>
      <c r="AG584" s="407"/>
      <c r="AH584" s="407"/>
      <c r="AI584" s="407"/>
    </row>
    <row r="585" spans="1:35" ht="15.75" hidden="1" customHeight="1">
      <c r="A585" s="407">
        <f t="shared" ca="1" si="18"/>
        <v>0</v>
      </c>
      <c r="B585" s="469"/>
      <c r="C585" s="482">
        <v>3022</v>
      </c>
      <c r="D585" s="407" t="s">
        <v>249</v>
      </c>
      <c r="E585" s="407">
        <f>'eoy23'!L611</f>
        <v>0</v>
      </c>
      <c r="F585" s="469"/>
      <c r="G585" s="481"/>
      <c r="H585" s="481"/>
      <c r="I585" s="469"/>
      <c r="J585" s="407"/>
      <c r="K585" s="407"/>
      <c r="L585" s="407"/>
      <c r="M585" s="407"/>
      <c r="N585" s="407"/>
      <c r="O585" s="407"/>
      <c r="P585" s="407"/>
      <c r="Q585" s="407"/>
      <c r="R585" s="407"/>
      <c r="S585" s="407"/>
      <c r="T585" s="407"/>
      <c r="U585" s="407"/>
      <c r="V585" s="407"/>
      <c r="W585" s="407"/>
      <c r="X585" s="407"/>
      <c r="Y585" s="407"/>
      <c r="Z585" s="407"/>
      <c r="AA585" s="407"/>
      <c r="AB585" s="407"/>
      <c r="AC585" s="407"/>
      <c r="AD585" s="407"/>
      <c r="AE585" s="407"/>
      <c r="AF585" s="407"/>
      <c r="AG585" s="407"/>
      <c r="AH585" s="407"/>
      <c r="AI585" s="407"/>
    </row>
    <row r="586" spans="1:35" ht="15.75" hidden="1" customHeight="1">
      <c r="A586" s="407">
        <f t="shared" ca="1" si="18"/>
        <v>0</v>
      </c>
      <c r="B586" s="469"/>
      <c r="C586" s="482">
        <v>3024</v>
      </c>
      <c r="D586" s="407" t="s">
        <v>250</v>
      </c>
      <c r="E586" s="407">
        <f>'eoy23'!L612</f>
        <v>0</v>
      </c>
      <c r="F586" s="469"/>
      <c r="G586" s="481"/>
      <c r="H586" s="481"/>
      <c r="I586" s="469"/>
      <c r="J586" s="407"/>
      <c r="K586" s="407"/>
      <c r="L586" s="407"/>
      <c r="M586" s="407"/>
      <c r="N586" s="407"/>
      <c r="O586" s="407"/>
      <c r="P586" s="407"/>
      <c r="Q586" s="407"/>
      <c r="R586" s="407"/>
      <c r="S586" s="407"/>
      <c r="T586" s="407"/>
      <c r="U586" s="407"/>
      <c r="V586" s="407"/>
      <c r="W586" s="407"/>
      <c r="X586" s="407"/>
      <c r="Y586" s="407"/>
      <c r="Z586" s="407"/>
      <c r="AA586" s="407"/>
      <c r="AB586" s="407"/>
      <c r="AC586" s="407"/>
      <c r="AD586" s="407"/>
      <c r="AE586" s="407"/>
      <c r="AF586" s="407"/>
      <c r="AG586" s="407"/>
      <c r="AH586" s="407"/>
      <c r="AI586" s="407"/>
    </row>
    <row r="587" spans="1:35" ht="15.75" hidden="1" customHeight="1">
      <c r="A587" s="407">
        <f t="shared" ca="1" si="18"/>
        <v>0</v>
      </c>
      <c r="B587" s="469"/>
      <c r="C587" s="482">
        <v>3026</v>
      </c>
      <c r="D587" s="407" t="s">
        <v>156</v>
      </c>
      <c r="E587" s="407">
        <f>'eoy23'!L613</f>
        <v>0</v>
      </c>
      <c r="F587" s="469"/>
      <c r="G587" s="481"/>
      <c r="H587" s="481"/>
      <c r="I587" s="469"/>
      <c r="J587" s="407"/>
      <c r="K587" s="407"/>
      <c r="L587" s="407"/>
      <c r="M587" s="407"/>
      <c r="N587" s="407"/>
      <c r="O587" s="407"/>
      <c r="P587" s="407"/>
      <c r="Q587" s="407"/>
      <c r="R587" s="407"/>
      <c r="S587" s="407"/>
      <c r="T587" s="407"/>
      <c r="U587" s="407"/>
      <c r="V587" s="407"/>
      <c r="W587" s="407"/>
      <c r="X587" s="407"/>
      <c r="Y587" s="407"/>
      <c r="Z587" s="407"/>
      <c r="AA587" s="407"/>
      <c r="AB587" s="407"/>
      <c r="AC587" s="407"/>
      <c r="AD587" s="407"/>
      <c r="AE587" s="407"/>
      <c r="AF587" s="407"/>
      <c r="AG587" s="407"/>
      <c r="AH587" s="407"/>
      <c r="AI587" s="407"/>
    </row>
    <row r="588" spans="1:35" ht="15.75" hidden="1" customHeight="1">
      <c r="A588" s="407">
        <f t="shared" ca="1" si="18"/>
        <v>0</v>
      </c>
      <c r="B588" s="469"/>
      <c r="C588" s="482">
        <v>3028</v>
      </c>
      <c r="D588" s="407" t="s">
        <v>157</v>
      </c>
      <c r="E588" s="407">
        <f>'eoy23'!L614</f>
        <v>0</v>
      </c>
      <c r="F588" s="469"/>
      <c r="G588" s="481"/>
      <c r="H588" s="481"/>
      <c r="I588" s="469"/>
      <c r="J588" s="407"/>
      <c r="K588" s="407"/>
      <c r="L588" s="407"/>
      <c r="M588" s="407"/>
      <c r="N588" s="407"/>
      <c r="O588" s="407"/>
      <c r="P588" s="407"/>
      <c r="Q588" s="407"/>
      <c r="R588" s="407"/>
      <c r="S588" s="407"/>
      <c r="T588" s="407"/>
      <c r="U588" s="407"/>
      <c r="V588" s="407"/>
      <c r="W588" s="407"/>
      <c r="X588" s="407"/>
      <c r="Y588" s="407"/>
      <c r="Z588" s="407"/>
      <c r="AA588" s="407"/>
      <c r="AB588" s="407"/>
      <c r="AC588" s="407"/>
      <c r="AD588" s="407"/>
      <c r="AE588" s="407"/>
      <c r="AF588" s="407"/>
      <c r="AG588" s="407"/>
      <c r="AH588" s="407"/>
      <c r="AI588" s="407"/>
    </row>
    <row r="589" spans="1:35" ht="15.75" hidden="1" customHeight="1">
      <c r="A589" s="407">
        <f t="shared" ca="1" si="18"/>
        <v>0</v>
      </c>
      <c r="B589" s="469"/>
      <c r="C589" s="482">
        <v>3030</v>
      </c>
      <c r="D589" s="407" t="s">
        <v>251</v>
      </c>
      <c r="E589" s="407">
        <f>'eoy23'!L615</f>
        <v>0</v>
      </c>
      <c r="F589" s="469"/>
      <c r="G589" s="481"/>
      <c r="H589" s="481"/>
      <c r="I589" s="469"/>
      <c r="J589" s="407"/>
      <c r="K589" s="407"/>
      <c r="L589" s="407"/>
      <c r="M589" s="407"/>
      <c r="N589" s="407"/>
      <c r="O589" s="407"/>
      <c r="P589" s="407"/>
      <c r="Q589" s="407"/>
      <c r="R589" s="407"/>
      <c r="S589" s="407"/>
      <c r="T589" s="407"/>
      <c r="U589" s="407"/>
      <c r="V589" s="407"/>
      <c r="W589" s="407"/>
      <c r="X589" s="407"/>
      <c r="Y589" s="407"/>
      <c r="Z589" s="407"/>
      <c r="AA589" s="407"/>
      <c r="AB589" s="407"/>
      <c r="AC589" s="407"/>
      <c r="AD589" s="407"/>
      <c r="AE589" s="407"/>
      <c r="AF589" s="407"/>
      <c r="AG589" s="407"/>
      <c r="AH589" s="407"/>
      <c r="AI589" s="407"/>
    </row>
    <row r="590" spans="1:35" ht="15.75" hidden="1" customHeight="1">
      <c r="A590" s="407">
        <f t="shared" ca="1" si="18"/>
        <v>0</v>
      </c>
      <c r="B590" s="469"/>
      <c r="C590" s="482">
        <v>3042</v>
      </c>
      <c r="D590" s="407" t="s">
        <v>252</v>
      </c>
      <c r="E590" s="407">
        <f>'eoy23'!L616</f>
        <v>0</v>
      </c>
      <c r="F590" s="469"/>
      <c r="G590" s="481"/>
      <c r="H590" s="481"/>
      <c r="I590" s="469"/>
      <c r="J590" s="407"/>
      <c r="K590" s="407"/>
      <c r="L590" s="407"/>
      <c r="M590" s="407"/>
      <c r="N590" s="407"/>
      <c r="O590" s="407"/>
      <c r="P590" s="407"/>
      <c r="Q590" s="407"/>
      <c r="R590" s="407"/>
      <c r="S590" s="407"/>
      <c r="T590" s="407"/>
      <c r="U590" s="407"/>
      <c r="V590" s="407"/>
      <c r="W590" s="407"/>
      <c r="X590" s="407"/>
      <c r="Y590" s="407"/>
      <c r="Z590" s="407"/>
      <c r="AA590" s="407"/>
      <c r="AB590" s="407"/>
      <c r="AC590" s="407"/>
      <c r="AD590" s="407"/>
      <c r="AE590" s="407"/>
      <c r="AF590" s="407"/>
      <c r="AG590" s="407"/>
      <c r="AH590" s="407"/>
      <c r="AI590" s="407"/>
    </row>
    <row r="591" spans="1:35" ht="15.75" hidden="1" customHeight="1">
      <c r="A591" s="407">
        <f t="shared" ca="1" si="18"/>
        <v>0</v>
      </c>
      <c r="B591" s="469"/>
      <c r="C591" s="482">
        <v>3044</v>
      </c>
      <c r="D591" s="407" t="s">
        <v>253</v>
      </c>
      <c r="E591" s="407">
        <f>'eoy23'!L617</f>
        <v>0</v>
      </c>
      <c r="F591" s="469"/>
      <c r="G591" s="481"/>
      <c r="H591" s="481"/>
      <c r="I591" s="469"/>
      <c r="J591" s="407"/>
      <c r="K591" s="407"/>
      <c r="L591" s="407"/>
      <c r="M591" s="407"/>
      <c r="N591" s="407"/>
      <c r="O591" s="407"/>
      <c r="P591" s="407"/>
      <c r="Q591" s="407"/>
      <c r="R591" s="407"/>
      <c r="S591" s="407"/>
      <c r="T591" s="407"/>
      <c r="U591" s="407"/>
      <c r="V591" s="407"/>
      <c r="W591" s="407"/>
      <c r="X591" s="407"/>
      <c r="Y591" s="407"/>
      <c r="Z591" s="407"/>
      <c r="AA591" s="407"/>
      <c r="AB591" s="407"/>
      <c r="AC591" s="407"/>
      <c r="AD591" s="407"/>
      <c r="AE591" s="407"/>
      <c r="AF591" s="407"/>
      <c r="AG591" s="407"/>
      <c r="AH591" s="407"/>
      <c r="AI591" s="407"/>
    </row>
    <row r="592" spans="1:35" ht="15.75" hidden="1" customHeight="1">
      <c r="A592" s="407">
        <f t="shared" ca="1" si="18"/>
        <v>0</v>
      </c>
      <c r="B592" s="469"/>
      <c r="C592" s="482">
        <v>3046</v>
      </c>
      <c r="D592" s="407" t="s">
        <v>254</v>
      </c>
      <c r="E592" s="407">
        <f>'eoy23'!L618</f>
        <v>0</v>
      </c>
      <c r="F592" s="469"/>
      <c r="G592" s="481"/>
      <c r="H592" s="481"/>
      <c r="I592" s="469"/>
      <c r="J592" s="407"/>
      <c r="K592" s="407"/>
      <c r="L592" s="407"/>
      <c r="M592" s="407"/>
      <c r="N592" s="407"/>
      <c r="O592" s="407"/>
      <c r="P592" s="407"/>
      <c r="Q592" s="407"/>
      <c r="R592" s="407"/>
      <c r="S592" s="407"/>
      <c r="T592" s="407"/>
      <c r="U592" s="407"/>
      <c r="V592" s="407"/>
      <c r="W592" s="407"/>
      <c r="X592" s="407"/>
      <c r="Y592" s="407"/>
      <c r="Z592" s="407"/>
      <c r="AA592" s="407"/>
      <c r="AB592" s="407"/>
      <c r="AC592" s="407"/>
      <c r="AD592" s="407"/>
      <c r="AE592" s="407"/>
      <c r="AF592" s="407"/>
      <c r="AG592" s="407"/>
      <c r="AH592" s="407"/>
      <c r="AI592" s="407"/>
    </row>
    <row r="593" spans="1:35" ht="15.75" hidden="1" customHeight="1">
      <c r="A593" s="407">
        <f t="shared" ca="1" si="18"/>
        <v>0</v>
      </c>
      <c r="B593" s="469"/>
      <c r="C593" s="482">
        <v>3048</v>
      </c>
      <c r="D593" s="407" t="s">
        <v>255</v>
      </c>
      <c r="E593" s="407">
        <f>'eoy23'!L619</f>
        <v>0</v>
      </c>
      <c r="F593" s="469"/>
      <c r="G593" s="481"/>
      <c r="H593" s="481"/>
      <c r="I593" s="469"/>
      <c r="J593" s="407"/>
      <c r="K593" s="407"/>
      <c r="L593" s="407"/>
      <c r="M593" s="407"/>
      <c r="N593" s="407"/>
      <c r="O593" s="407"/>
      <c r="P593" s="407"/>
      <c r="Q593" s="407"/>
      <c r="R593" s="407"/>
      <c r="S593" s="407"/>
      <c r="T593" s="407"/>
      <c r="U593" s="407"/>
      <c r="V593" s="407"/>
      <c r="W593" s="407"/>
      <c r="X593" s="407"/>
      <c r="Y593" s="407"/>
      <c r="Z593" s="407"/>
      <c r="AA593" s="407"/>
      <c r="AB593" s="407"/>
      <c r="AC593" s="407"/>
      <c r="AD593" s="407"/>
      <c r="AE593" s="407"/>
      <c r="AF593" s="407"/>
      <c r="AG593" s="407"/>
      <c r="AH593" s="407"/>
      <c r="AI593" s="407"/>
    </row>
    <row r="594" spans="1:35" ht="15.75" hidden="1" customHeight="1">
      <c r="A594" s="407">
        <f t="shared" ca="1" si="18"/>
        <v>0</v>
      </c>
      <c r="B594" s="469"/>
      <c r="C594" s="482">
        <v>3052</v>
      </c>
      <c r="D594" s="407" t="s">
        <v>163</v>
      </c>
      <c r="E594" s="407">
        <f>'eoy23'!L620</f>
        <v>0</v>
      </c>
      <c r="F594" s="469"/>
      <c r="G594" s="481"/>
      <c r="H594" s="481"/>
      <c r="I594" s="469"/>
      <c r="J594" s="407"/>
      <c r="K594" s="407"/>
      <c r="L594" s="407"/>
      <c r="M594" s="407"/>
      <c r="N594" s="407"/>
      <c r="O594" s="407"/>
      <c r="P594" s="407"/>
      <c r="Q594" s="407"/>
      <c r="R594" s="407"/>
      <c r="S594" s="407"/>
      <c r="T594" s="407"/>
      <c r="U594" s="407"/>
      <c r="V594" s="407"/>
      <c r="W594" s="407"/>
      <c r="X594" s="407"/>
      <c r="Y594" s="407"/>
      <c r="Z594" s="407"/>
      <c r="AA594" s="407"/>
      <c r="AB594" s="407"/>
      <c r="AC594" s="407"/>
      <c r="AD594" s="407"/>
      <c r="AE594" s="407"/>
      <c r="AF594" s="407"/>
      <c r="AG594" s="407"/>
      <c r="AH594" s="407"/>
      <c r="AI594" s="407"/>
    </row>
    <row r="595" spans="1:35" ht="15.75" hidden="1" customHeight="1">
      <c r="A595" s="407">
        <f t="shared" ca="1" si="18"/>
        <v>0</v>
      </c>
      <c r="B595" s="469"/>
      <c r="C595" s="482">
        <v>3054</v>
      </c>
      <c r="D595" s="407" t="s">
        <v>164</v>
      </c>
      <c r="E595" s="407">
        <f>'eoy23'!L621</f>
        <v>0</v>
      </c>
      <c r="F595" s="469"/>
      <c r="G595" s="481"/>
      <c r="H595" s="481"/>
      <c r="I595" s="469"/>
      <c r="J595" s="407"/>
      <c r="K595" s="407"/>
      <c r="L595" s="407"/>
      <c r="M595" s="407"/>
      <c r="N595" s="407"/>
      <c r="O595" s="407"/>
      <c r="P595" s="407"/>
      <c r="Q595" s="407"/>
      <c r="R595" s="407"/>
      <c r="S595" s="407"/>
      <c r="T595" s="407"/>
      <c r="U595" s="407"/>
      <c r="V595" s="407"/>
      <c r="W595" s="407"/>
      <c r="X595" s="407"/>
      <c r="Y595" s="407"/>
      <c r="Z595" s="407"/>
      <c r="AA595" s="407"/>
      <c r="AB595" s="407"/>
      <c r="AC595" s="407"/>
      <c r="AD595" s="407"/>
      <c r="AE595" s="407"/>
      <c r="AF595" s="407"/>
      <c r="AG595" s="407"/>
      <c r="AH595" s="407"/>
      <c r="AI595" s="407"/>
    </row>
    <row r="596" spans="1:35" ht="15.75" hidden="1" customHeight="1">
      <c r="A596" s="407">
        <f t="shared" ca="1" si="18"/>
        <v>0</v>
      </c>
      <c r="B596" s="469"/>
      <c r="C596" s="482">
        <v>3056</v>
      </c>
      <c r="D596" s="407" t="s">
        <v>165</v>
      </c>
      <c r="E596" s="407">
        <f>'eoy23'!L622</f>
        <v>0</v>
      </c>
      <c r="F596" s="469"/>
      <c r="G596" s="481"/>
      <c r="H596" s="481"/>
      <c r="I596" s="469"/>
      <c r="J596" s="407"/>
      <c r="K596" s="407"/>
      <c r="L596" s="407"/>
      <c r="M596" s="407"/>
      <c r="N596" s="407"/>
      <c r="O596" s="407"/>
      <c r="P596" s="407"/>
      <c r="Q596" s="407"/>
      <c r="R596" s="407"/>
      <c r="S596" s="407"/>
      <c r="T596" s="407"/>
      <c r="U596" s="407"/>
      <c r="V596" s="407"/>
      <c r="W596" s="407"/>
      <c r="X596" s="407"/>
      <c r="Y596" s="407"/>
      <c r="Z596" s="407"/>
      <c r="AA596" s="407"/>
      <c r="AB596" s="407"/>
      <c r="AC596" s="407"/>
      <c r="AD596" s="407"/>
      <c r="AE596" s="407"/>
      <c r="AF596" s="407"/>
      <c r="AG596" s="407"/>
      <c r="AH596" s="407"/>
      <c r="AI596" s="407"/>
    </row>
    <row r="597" spans="1:35" ht="15.75" hidden="1" customHeight="1">
      <c r="A597" s="407">
        <f t="shared" ca="1" si="18"/>
        <v>0</v>
      </c>
      <c r="B597" s="469"/>
      <c r="C597" s="482">
        <v>3058</v>
      </c>
      <c r="D597" s="407" t="s">
        <v>166</v>
      </c>
      <c r="E597" s="407">
        <f>'eoy23'!L623</f>
        <v>0</v>
      </c>
      <c r="F597" s="469"/>
      <c r="G597" s="481"/>
      <c r="H597" s="481"/>
      <c r="I597" s="469"/>
      <c r="J597" s="407"/>
      <c r="K597" s="407"/>
      <c r="L597" s="407"/>
      <c r="M597" s="407"/>
      <c r="N597" s="407"/>
      <c r="O597" s="407"/>
      <c r="P597" s="407"/>
      <c r="Q597" s="407"/>
      <c r="R597" s="407"/>
      <c r="S597" s="407"/>
      <c r="T597" s="407"/>
      <c r="U597" s="407"/>
      <c r="V597" s="407"/>
      <c r="W597" s="407"/>
      <c r="X597" s="407"/>
      <c r="Y597" s="407"/>
      <c r="Z597" s="407"/>
      <c r="AA597" s="407"/>
      <c r="AB597" s="407"/>
      <c r="AC597" s="407"/>
      <c r="AD597" s="407"/>
      <c r="AE597" s="407"/>
      <c r="AF597" s="407"/>
      <c r="AG597" s="407"/>
      <c r="AH597" s="407"/>
      <c r="AI597" s="407"/>
    </row>
    <row r="598" spans="1:35" ht="15.75" hidden="1" customHeight="1">
      <c r="A598" s="407">
        <f t="shared" ca="1" si="18"/>
        <v>0</v>
      </c>
      <c r="B598" s="469"/>
      <c r="C598" s="482">
        <v>3062</v>
      </c>
      <c r="D598" s="407" t="s">
        <v>168</v>
      </c>
      <c r="E598" s="407">
        <f>'eoy23'!L624</f>
        <v>0</v>
      </c>
      <c r="F598" s="469"/>
      <c r="G598" s="481"/>
      <c r="H598" s="481"/>
      <c r="I598" s="469"/>
      <c r="J598" s="407"/>
      <c r="K598" s="407"/>
      <c r="L598" s="407"/>
      <c r="M598" s="407"/>
      <c r="N598" s="407"/>
      <c r="O598" s="407"/>
      <c r="P598" s="407"/>
      <c r="Q598" s="407"/>
      <c r="R598" s="407"/>
      <c r="S598" s="407"/>
      <c r="T598" s="407"/>
      <c r="U598" s="407"/>
      <c r="V598" s="407"/>
      <c r="W598" s="407"/>
      <c r="X598" s="407"/>
      <c r="Y598" s="407"/>
      <c r="Z598" s="407"/>
      <c r="AA598" s="407"/>
      <c r="AB598" s="407"/>
      <c r="AC598" s="407"/>
      <c r="AD598" s="407"/>
      <c r="AE598" s="407"/>
      <c r="AF598" s="407"/>
      <c r="AG598" s="407"/>
      <c r="AH598" s="407"/>
      <c r="AI598" s="407"/>
    </row>
    <row r="599" spans="1:35" ht="15.75" hidden="1" customHeight="1">
      <c r="A599" s="407">
        <f t="shared" ca="1" si="18"/>
        <v>0</v>
      </c>
      <c r="B599" s="469"/>
      <c r="C599" s="482">
        <v>3064</v>
      </c>
      <c r="D599" s="407" t="s">
        <v>169</v>
      </c>
      <c r="E599" s="407">
        <f>'eoy23'!L625</f>
        <v>0</v>
      </c>
      <c r="F599" s="469"/>
      <c r="G599" s="481"/>
      <c r="H599" s="481"/>
      <c r="I599" s="469"/>
      <c r="J599" s="407"/>
      <c r="K599" s="407"/>
      <c r="L599" s="407"/>
      <c r="M599" s="407"/>
      <c r="N599" s="407"/>
      <c r="O599" s="407"/>
      <c r="P599" s="407"/>
      <c r="Q599" s="407"/>
      <c r="R599" s="407"/>
      <c r="S599" s="407"/>
      <c r="T599" s="407"/>
      <c r="U599" s="407"/>
      <c r="V599" s="407"/>
      <c r="W599" s="407"/>
      <c r="X599" s="407"/>
      <c r="Y599" s="407"/>
      <c r="Z599" s="407"/>
      <c r="AA599" s="407"/>
      <c r="AB599" s="407"/>
      <c r="AC599" s="407"/>
      <c r="AD599" s="407"/>
      <c r="AE599" s="407"/>
      <c r="AF599" s="407"/>
      <c r="AG599" s="407"/>
      <c r="AH599" s="407"/>
      <c r="AI599" s="407"/>
    </row>
    <row r="600" spans="1:35" ht="15.75" hidden="1" customHeight="1">
      <c r="A600" s="407">
        <f t="shared" ca="1" si="18"/>
        <v>0</v>
      </c>
      <c r="B600" s="469"/>
      <c r="C600" s="482">
        <v>3066</v>
      </c>
      <c r="D600" s="407" t="s">
        <v>170</v>
      </c>
      <c r="E600" s="407">
        <f>'eoy23'!L626</f>
        <v>0</v>
      </c>
      <c r="F600" s="469"/>
      <c r="G600" s="481"/>
      <c r="H600" s="481"/>
      <c r="I600" s="469"/>
      <c r="J600" s="407"/>
      <c r="K600" s="407"/>
      <c r="L600" s="407"/>
      <c r="M600" s="407"/>
      <c r="N600" s="407"/>
      <c r="O600" s="407"/>
      <c r="P600" s="407"/>
      <c r="Q600" s="407"/>
      <c r="R600" s="407"/>
      <c r="S600" s="407"/>
      <c r="T600" s="407"/>
      <c r="U600" s="407"/>
      <c r="V600" s="407"/>
      <c r="W600" s="407"/>
      <c r="X600" s="407"/>
      <c r="Y600" s="407"/>
      <c r="Z600" s="407"/>
      <c r="AA600" s="407"/>
      <c r="AB600" s="407"/>
      <c r="AC600" s="407"/>
      <c r="AD600" s="407"/>
      <c r="AE600" s="407"/>
      <c r="AF600" s="407"/>
      <c r="AG600" s="407"/>
      <c r="AH600" s="407"/>
      <c r="AI600" s="407"/>
    </row>
    <row r="601" spans="1:35" ht="15.75" hidden="1" customHeight="1">
      <c r="A601" s="407">
        <f t="shared" ca="1" si="18"/>
        <v>0</v>
      </c>
      <c r="B601" s="469"/>
      <c r="C601" s="482">
        <v>3072</v>
      </c>
      <c r="D601" s="407" t="s">
        <v>172</v>
      </c>
      <c r="E601" s="407">
        <f>'eoy23'!L627</f>
        <v>0</v>
      </c>
      <c r="F601" s="469"/>
      <c r="G601" s="481"/>
      <c r="H601" s="481"/>
      <c r="I601" s="469"/>
      <c r="J601" s="407"/>
      <c r="K601" s="407"/>
      <c r="L601" s="407"/>
      <c r="M601" s="407"/>
      <c r="N601" s="407"/>
      <c r="O601" s="407"/>
      <c r="P601" s="407"/>
      <c r="Q601" s="407"/>
      <c r="R601" s="407"/>
      <c r="S601" s="407"/>
      <c r="T601" s="407"/>
      <c r="U601" s="407"/>
      <c r="V601" s="407"/>
      <c r="W601" s="407"/>
      <c r="X601" s="407"/>
      <c r="Y601" s="407"/>
      <c r="Z601" s="407"/>
      <c r="AA601" s="407"/>
      <c r="AB601" s="407"/>
      <c r="AC601" s="407"/>
      <c r="AD601" s="407"/>
      <c r="AE601" s="407"/>
      <c r="AF601" s="407"/>
      <c r="AG601" s="407"/>
      <c r="AH601" s="407"/>
      <c r="AI601" s="407"/>
    </row>
    <row r="602" spans="1:35" ht="15.75" hidden="1" customHeight="1">
      <c r="A602" s="407">
        <f t="shared" ca="1" si="18"/>
        <v>0</v>
      </c>
      <c r="B602" s="469"/>
      <c r="C602" s="482">
        <v>3075</v>
      </c>
      <c r="D602" s="407" t="s">
        <v>175</v>
      </c>
      <c r="E602" s="407">
        <f>'eoy23'!L628</f>
        <v>0</v>
      </c>
      <c r="F602" s="469"/>
      <c r="G602" s="481"/>
      <c r="H602" s="481"/>
      <c r="I602" s="469"/>
      <c r="J602" s="407"/>
      <c r="K602" s="407"/>
      <c r="L602" s="407"/>
      <c r="M602" s="407"/>
      <c r="N602" s="407"/>
      <c r="O602" s="407"/>
      <c r="P602" s="407"/>
      <c r="Q602" s="407"/>
      <c r="R602" s="407"/>
      <c r="S602" s="407"/>
      <c r="T602" s="407"/>
      <c r="U602" s="407"/>
      <c r="V602" s="407"/>
      <c r="W602" s="407"/>
      <c r="X602" s="407"/>
      <c r="Y602" s="407"/>
      <c r="Z602" s="407"/>
      <c r="AA602" s="407"/>
      <c r="AB602" s="407"/>
      <c r="AC602" s="407"/>
      <c r="AD602" s="407"/>
      <c r="AE602" s="407"/>
      <c r="AF602" s="407"/>
      <c r="AG602" s="407"/>
      <c r="AH602" s="407"/>
      <c r="AI602" s="407"/>
    </row>
    <row r="603" spans="1:35" ht="15.75" hidden="1" customHeight="1">
      <c r="A603" s="407">
        <f t="shared" ca="1" si="18"/>
        <v>0</v>
      </c>
      <c r="B603" s="469"/>
      <c r="C603" s="482">
        <v>3076</v>
      </c>
      <c r="D603" s="407" t="s">
        <v>177</v>
      </c>
      <c r="E603" s="407">
        <f>'eoy23'!L629</f>
        <v>0</v>
      </c>
      <c r="F603" s="469"/>
      <c r="G603" s="481"/>
      <c r="H603" s="481"/>
      <c r="I603" s="469"/>
      <c r="J603" s="407"/>
      <c r="K603" s="407"/>
      <c r="L603" s="407"/>
      <c r="M603" s="407"/>
      <c r="N603" s="407"/>
      <c r="O603" s="407"/>
      <c r="P603" s="407"/>
      <c r="Q603" s="407"/>
      <c r="R603" s="407"/>
      <c r="S603" s="407"/>
      <c r="T603" s="407"/>
      <c r="U603" s="407"/>
      <c r="V603" s="407"/>
      <c r="W603" s="407"/>
      <c r="X603" s="407"/>
      <c r="Y603" s="407"/>
      <c r="Z603" s="407"/>
      <c r="AA603" s="407"/>
      <c r="AB603" s="407"/>
      <c r="AC603" s="407"/>
      <c r="AD603" s="407"/>
      <c r="AE603" s="407"/>
      <c r="AF603" s="407"/>
      <c r="AG603" s="407"/>
      <c r="AH603" s="407"/>
      <c r="AI603" s="407"/>
    </row>
    <row r="604" spans="1:35" ht="15.75" hidden="1" customHeight="1">
      <c r="A604" s="407">
        <f t="shared" ca="1" si="18"/>
        <v>0</v>
      </c>
      <c r="B604" s="469"/>
      <c r="C604" s="482">
        <v>3077</v>
      </c>
      <c r="D604" s="407" t="s">
        <v>178</v>
      </c>
      <c r="E604" s="407">
        <f>'eoy23'!L630</f>
        <v>0</v>
      </c>
      <c r="F604" s="469"/>
      <c r="G604" s="481"/>
      <c r="H604" s="481"/>
      <c r="I604" s="469"/>
      <c r="J604" s="407"/>
      <c r="K604" s="407"/>
      <c r="L604" s="407"/>
      <c r="M604" s="407"/>
      <c r="N604" s="407"/>
      <c r="O604" s="407"/>
      <c r="P604" s="407"/>
      <c r="Q604" s="407"/>
      <c r="R604" s="407"/>
      <c r="S604" s="407"/>
      <c r="T604" s="407"/>
      <c r="U604" s="407"/>
      <c r="V604" s="407"/>
      <c r="W604" s="407"/>
      <c r="X604" s="407"/>
      <c r="Y604" s="407"/>
      <c r="Z604" s="407"/>
      <c r="AA604" s="407"/>
      <c r="AB604" s="407"/>
      <c r="AC604" s="407"/>
      <c r="AD604" s="407"/>
      <c r="AE604" s="407"/>
      <c r="AF604" s="407"/>
      <c r="AG604" s="407"/>
      <c r="AH604" s="407"/>
      <c r="AI604" s="407"/>
    </row>
    <row r="605" spans="1:35" ht="15.75" hidden="1" customHeight="1">
      <c r="A605" s="407">
        <f t="shared" ca="1" si="18"/>
        <v>0</v>
      </c>
      <c r="B605" s="469"/>
      <c r="C605" s="482">
        <v>3078</v>
      </c>
      <c r="D605" s="407" t="s">
        <v>179</v>
      </c>
      <c r="E605" s="407">
        <f>'eoy23'!L631</f>
        <v>0</v>
      </c>
      <c r="F605" s="469"/>
      <c r="G605" s="478"/>
      <c r="H605" s="478"/>
      <c r="I605" s="469"/>
      <c r="J605" s="407"/>
      <c r="K605" s="407"/>
      <c r="L605" s="407"/>
      <c r="M605" s="407"/>
      <c r="N605" s="407"/>
      <c r="O605" s="407"/>
      <c r="P605" s="407"/>
      <c r="Q605" s="407"/>
      <c r="R605" s="407"/>
      <c r="S605" s="407"/>
      <c r="T605" s="407"/>
      <c r="U605" s="407"/>
      <c r="V605" s="407"/>
      <c r="W605" s="407"/>
      <c r="X605" s="407"/>
      <c r="Y605" s="407"/>
      <c r="Z605" s="407"/>
      <c r="AA605" s="407"/>
      <c r="AB605" s="407"/>
      <c r="AC605" s="407"/>
      <c r="AD605" s="407"/>
      <c r="AE605" s="407"/>
      <c r="AF605" s="407"/>
      <c r="AG605" s="407"/>
      <c r="AH605" s="407"/>
      <c r="AI605" s="407"/>
    </row>
    <row r="606" spans="1:35" ht="15.75" hidden="1" customHeight="1">
      <c r="A606" s="469">
        <f ca="1">IF(OR(AND(E606&gt;0,I606=0),AND(E606=0,I606&gt;0)),1,0)</f>
        <v>0</v>
      </c>
      <c r="B606" s="469"/>
      <c r="C606" s="480" t="s">
        <v>885</v>
      </c>
      <c r="D606" s="469" t="s">
        <v>886</v>
      </c>
      <c r="E606" s="469">
        <f ca="1">'eoy23'!L632</f>
        <v>29167</v>
      </c>
      <c r="F606" s="469"/>
      <c r="G606" s="481">
        <v>660</v>
      </c>
      <c r="H606" s="481" t="s">
        <v>887</v>
      </c>
      <c r="I606" s="469">
        <f>'eoy23'!J51</f>
        <v>42410</v>
      </c>
      <c r="J606" s="407"/>
      <c r="K606" s="407"/>
      <c r="L606" s="407"/>
      <c r="M606" s="407"/>
      <c r="N606" s="407"/>
      <c r="O606" s="407"/>
      <c r="P606" s="407"/>
      <c r="Q606" s="407"/>
      <c r="R606" s="407"/>
      <c r="S606" s="407"/>
      <c r="T606" s="407"/>
      <c r="U606" s="407"/>
      <c r="V606" s="407"/>
      <c r="W606" s="407"/>
      <c r="X606" s="407"/>
      <c r="Y606" s="407"/>
      <c r="Z606" s="407"/>
      <c r="AA606" s="407"/>
      <c r="AB606" s="407"/>
      <c r="AC606" s="407"/>
      <c r="AD606" s="407"/>
      <c r="AE606" s="407"/>
      <c r="AF606" s="407"/>
      <c r="AG606" s="407"/>
      <c r="AH606" s="407"/>
      <c r="AI606" s="407"/>
    </row>
    <row r="607" spans="1:35" ht="15.75" hidden="1" customHeight="1">
      <c r="A607" s="407">
        <f t="shared" ref="A607:A609" ca="1" si="19">IF(A$697=1,1,0)</f>
        <v>0</v>
      </c>
      <c r="B607" s="407"/>
      <c r="C607" s="488" t="s">
        <v>911</v>
      </c>
      <c r="D607" s="481"/>
      <c r="E607" s="481"/>
      <c r="F607" s="481"/>
      <c r="G607" s="489" t="s">
        <v>912</v>
      </c>
      <c r="H607" s="481"/>
      <c r="I607" s="481"/>
      <c r="J607" s="407"/>
      <c r="K607" s="407"/>
      <c r="L607" s="407"/>
      <c r="M607" s="407"/>
      <c r="N607" s="407"/>
      <c r="O607" s="407"/>
      <c r="P607" s="407"/>
      <c r="Q607" s="407"/>
      <c r="R607" s="407"/>
      <c r="S607" s="407"/>
      <c r="T607" s="407"/>
      <c r="U607" s="407"/>
      <c r="V607" s="407"/>
      <c r="W607" s="407"/>
      <c r="X607" s="407"/>
      <c r="Y607" s="407"/>
      <c r="Z607" s="407"/>
      <c r="AA607" s="407"/>
      <c r="AB607" s="407"/>
      <c r="AC607" s="407"/>
      <c r="AD607" s="407"/>
      <c r="AE607" s="407"/>
      <c r="AF607" s="407"/>
      <c r="AG607" s="407"/>
      <c r="AH607" s="407"/>
      <c r="AI607" s="407"/>
    </row>
    <row r="608" spans="1:35" ht="15.75" hidden="1" customHeight="1">
      <c r="A608" s="407">
        <f t="shared" ca="1" si="19"/>
        <v>0</v>
      </c>
      <c r="B608" s="496"/>
      <c r="C608" s="497" t="s">
        <v>913</v>
      </c>
      <c r="D608" s="492"/>
      <c r="E608" s="492"/>
      <c r="F608" s="490"/>
      <c r="G608" s="498" t="s">
        <v>914</v>
      </c>
      <c r="H608" s="492"/>
      <c r="I608" s="492"/>
      <c r="J608" s="407"/>
      <c r="K608" s="407"/>
      <c r="L608" s="407"/>
      <c r="M608" s="407"/>
      <c r="N608" s="407"/>
      <c r="O608" s="407"/>
      <c r="P608" s="407"/>
      <c r="Q608" s="407"/>
      <c r="R608" s="407"/>
      <c r="S608" s="407"/>
      <c r="T608" s="407"/>
      <c r="U608" s="407"/>
      <c r="V608" s="407"/>
      <c r="W608" s="407"/>
      <c r="X608" s="407"/>
      <c r="Y608" s="407"/>
      <c r="Z608" s="407"/>
      <c r="AA608" s="407"/>
      <c r="AB608" s="407"/>
      <c r="AC608" s="407"/>
      <c r="AD608" s="407"/>
      <c r="AE608" s="407"/>
      <c r="AF608" s="407"/>
      <c r="AG608" s="407"/>
      <c r="AH608" s="407"/>
      <c r="AI608" s="407"/>
    </row>
    <row r="609" spans="1:35" ht="15.75" hidden="1" customHeight="1">
      <c r="A609" s="407">
        <f t="shared" ca="1" si="19"/>
        <v>0</v>
      </c>
      <c r="B609" s="496"/>
      <c r="C609" s="491" t="s">
        <v>36</v>
      </c>
      <c r="D609" s="492" t="s">
        <v>881</v>
      </c>
      <c r="E609" s="492" t="s">
        <v>850</v>
      </c>
      <c r="F609" s="490"/>
      <c r="G609" s="492" t="s">
        <v>36</v>
      </c>
      <c r="H609" s="492" t="s">
        <v>849</v>
      </c>
      <c r="I609" s="492" t="s">
        <v>850</v>
      </c>
      <c r="J609" s="407"/>
      <c r="K609" s="407"/>
      <c r="L609" s="407"/>
      <c r="M609" s="407"/>
      <c r="N609" s="407"/>
      <c r="O609" s="407"/>
      <c r="P609" s="407"/>
      <c r="Q609" s="407"/>
      <c r="R609" s="407"/>
      <c r="S609" s="407"/>
      <c r="T609" s="407"/>
      <c r="U609" s="407"/>
      <c r="V609" s="407"/>
      <c r="W609" s="407"/>
      <c r="X609" s="407"/>
      <c r="Y609" s="407"/>
      <c r="Z609" s="407"/>
      <c r="AA609" s="407"/>
      <c r="AB609" s="407"/>
      <c r="AC609" s="407"/>
      <c r="AD609" s="407"/>
      <c r="AE609" s="407"/>
      <c r="AF609" s="407"/>
      <c r="AG609" s="407"/>
      <c r="AH609" s="407"/>
      <c r="AI609" s="407"/>
    </row>
    <row r="610" spans="1:35" ht="15.75" hidden="1" customHeight="1">
      <c r="A610" s="407">
        <f t="shared" ref="A610:A691" ca="1" si="20">IF(AND(A$697&gt;0,E610&gt;0),1,0)</f>
        <v>0</v>
      </c>
      <c r="B610" s="496"/>
      <c r="C610" s="482">
        <v>2801</v>
      </c>
      <c r="D610" s="407" t="s">
        <v>81</v>
      </c>
      <c r="E610" s="496">
        <f>'eoy23'!M547</f>
        <v>0</v>
      </c>
      <c r="F610" s="490"/>
      <c r="G610" s="492"/>
      <c r="H610" s="492"/>
      <c r="I610" s="492"/>
      <c r="J610" s="407"/>
      <c r="K610" s="407"/>
      <c r="L610" s="407"/>
      <c r="M610" s="407"/>
      <c r="N610" s="407"/>
      <c r="O610" s="407"/>
      <c r="P610" s="407"/>
      <c r="Q610" s="407"/>
      <c r="R610" s="407"/>
      <c r="S610" s="407"/>
      <c r="T610" s="407"/>
      <c r="U610" s="407"/>
      <c r="V610" s="407"/>
      <c r="W610" s="407"/>
      <c r="X610" s="407"/>
      <c r="Y610" s="407"/>
      <c r="Z610" s="407"/>
      <c r="AA610" s="407"/>
      <c r="AB610" s="407"/>
      <c r="AC610" s="407"/>
      <c r="AD610" s="407"/>
      <c r="AE610" s="407"/>
      <c r="AF610" s="407"/>
      <c r="AG610" s="407"/>
      <c r="AH610" s="407"/>
      <c r="AI610" s="407"/>
    </row>
    <row r="611" spans="1:35" ht="15.75" hidden="1" customHeight="1">
      <c r="A611" s="407">
        <f t="shared" ca="1" si="20"/>
        <v>0</v>
      </c>
      <c r="B611" s="496"/>
      <c r="C611" s="482">
        <v>2802</v>
      </c>
      <c r="D611" s="407" t="s">
        <v>88</v>
      </c>
      <c r="E611" s="496">
        <f>'eoy23'!M548</f>
        <v>0</v>
      </c>
      <c r="F611" s="490"/>
      <c r="G611" s="492"/>
      <c r="H611" s="492"/>
      <c r="I611" s="492"/>
      <c r="J611" s="407"/>
      <c r="K611" s="407"/>
      <c r="L611" s="407"/>
      <c r="M611" s="407"/>
      <c r="N611" s="407"/>
      <c r="O611" s="407"/>
      <c r="P611" s="407"/>
      <c r="Q611" s="407"/>
      <c r="R611" s="407"/>
      <c r="S611" s="407"/>
      <c r="T611" s="407"/>
      <c r="U611" s="407"/>
      <c r="V611" s="407"/>
      <c r="W611" s="407"/>
      <c r="X611" s="407"/>
      <c r="Y611" s="407"/>
      <c r="Z611" s="407"/>
      <c r="AA611" s="407"/>
      <c r="AB611" s="407"/>
      <c r="AC611" s="407"/>
      <c r="AD611" s="407"/>
      <c r="AE611" s="407"/>
      <c r="AF611" s="407"/>
      <c r="AG611" s="407"/>
      <c r="AH611" s="407"/>
      <c r="AI611" s="407"/>
    </row>
    <row r="612" spans="1:35" ht="15.75" hidden="1" customHeight="1">
      <c r="A612" s="407">
        <f t="shared" ca="1" si="20"/>
        <v>0</v>
      </c>
      <c r="B612" s="496"/>
      <c r="C612" s="482">
        <v>2803</v>
      </c>
      <c r="D612" s="407" t="s">
        <v>90</v>
      </c>
      <c r="E612" s="496">
        <f>'eoy23'!M549</f>
        <v>0</v>
      </c>
      <c r="F612" s="490"/>
      <c r="G612" s="492"/>
      <c r="H612" s="492"/>
      <c r="I612" s="492"/>
      <c r="J612" s="407"/>
      <c r="K612" s="407"/>
      <c r="L612" s="407"/>
      <c r="M612" s="407"/>
      <c r="N612" s="407"/>
      <c r="O612" s="407"/>
      <c r="P612" s="407"/>
      <c r="Q612" s="407"/>
      <c r="R612" s="407"/>
      <c r="S612" s="407"/>
      <c r="T612" s="407"/>
      <c r="U612" s="407"/>
      <c r="V612" s="407"/>
      <c r="W612" s="407"/>
      <c r="X612" s="407"/>
      <c r="Y612" s="407"/>
      <c r="Z612" s="407"/>
      <c r="AA612" s="407"/>
      <c r="AB612" s="407"/>
      <c r="AC612" s="407"/>
      <c r="AD612" s="407"/>
      <c r="AE612" s="407"/>
      <c r="AF612" s="407"/>
      <c r="AG612" s="407"/>
      <c r="AH612" s="407"/>
      <c r="AI612" s="407"/>
    </row>
    <row r="613" spans="1:35" ht="15.75" hidden="1" customHeight="1">
      <c r="A613" s="407">
        <f t="shared" ca="1" si="20"/>
        <v>0</v>
      </c>
      <c r="B613" s="496"/>
      <c r="C613" s="482">
        <v>2804</v>
      </c>
      <c r="D613" s="407" t="s">
        <v>91</v>
      </c>
      <c r="E613" s="496">
        <f>'eoy23'!M550</f>
        <v>0</v>
      </c>
      <c r="F613" s="490"/>
      <c r="G613" s="492"/>
      <c r="H613" s="492"/>
      <c r="I613" s="492"/>
      <c r="J613" s="407"/>
      <c r="K613" s="407"/>
      <c r="L613" s="407"/>
      <c r="M613" s="407"/>
      <c r="N613" s="407"/>
      <c r="O613" s="407"/>
      <c r="P613" s="407"/>
      <c r="Q613" s="407"/>
      <c r="R613" s="407"/>
      <c r="S613" s="407"/>
      <c r="T613" s="407"/>
      <c r="U613" s="407"/>
      <c r="V613" s="407"/>
      <c r="W613" s="407"/>
      <c r="X613" s="407"/>
      <c r="Y613" s="407"/>
      <c r="Z613" s="407"/>
      <c r="AA613" s="407"/>
      <c r="AB613" s="407"/>
      <c r="AC613" s="407"/>
      <c r="AD613" s="407"/>
      <c r="AE613" s="407"/>
      <c r="AF613" s="407"/>
      <c r="AG613" s="407"/>
      <c r="AH613" s="407"/>
      <c r="AI613" s="407"/>
    </row>
    <row r="614" spans="1:35" ht="15.75" hidden="1" customHeight="1">
      <c r="A614" s="407">
        <f t="shared" ca="1" si="20"/>
        <v>0</v>
      </c>
      <c r="B614" s="496"/>
      <c r="C614" s="482">
        <v>2805</v>
      </c>
      <c r="D614" s="407" t="s">
        <v>92</v>
      </c>
      <c r="E614" s="496">
        <f>'eoy23'!M551</f>
        <v>0</v>
      </c>
      <c r="F614" s="490"/>
      <c r="G614" s="492"/>
      <c r="H614" s="492"/>
      <c r="I614" s="492"/>
      <c r="J614" s="407"/>
      <c r="K614" s="407"/>
      <c r="L614" s="407"/>
      <c r="M614" s="407"/>
      <c r="N614" s="407"/>
      <c r="O614" s="407"/>
      <c r="P614" s="407"/>
      <c r="Q614" s="407"/>
      <c r="R614" s="407"/>
      <c r="S614" s="407"/>
      <c r="T614" s="407"/>
      <c r="U614" s="407"/>
      <c r="V614" s="407"/>
      <c r="W614" s="407"/>
      <c r="X614" s="407"/>
      <c r="Y614" s="407"/>
      <c r="Z614" s="407"/>
      <c r="AA614" s="407"/>
      <c r="AB614" s="407"/>
      <c r="AC614" s="407"/>
      <c r="AD614" s="407"/>
      <c r="AE614" s="407"/>
      <c r="AF614" s="407"/>
      <c r="AG614" s="407"/>
      <c r="AH614" s="407"/>
      <c r="AI614" s="407"/>
    </row>
    <row r="615" spans="1:35" ht="15.75" hidden="1" customHeight="1">
      <c r="A615" s="407">
        <f t="shared" ca="1" si="20"/>
        <v>0</v>
      </c>
      <c r="B615" s="496"/>
      <c r="C615" s="482">
        <v>2806</v>
      </c>
      <c r="D615" s="407" t="s">
        <v>93</v>
      </c>
      <c r="E615" s="496">
        <f>'eoy23'!M552</f>
        <v>0</v>
      </c>
      <c r="F615" s="490"/>
      <c r="G615" s="492"/>
      <c r="H615" s="492"/>
      <c r="I615" s="492"/>
      <c r="J615" s="407"/>
      <c r="K615" s="407"/>
      <c r="L615" s="407"/>
      <c r="M615" s="407"/>
      <c r="N615" s="407"/>
      <c r="O615" s="407"/>
      <c r="P615" s="407"/>
      <c r="Q615" s="407"/>
      <c r="R615" s="407"/>
      <c r="S615" s="407"/>
      <c r="T615" s="407"/>
      <c r="U615" s="407"/>
      <c r="V615" s="407"/>
      <c r="W615" s="407"/>
      <c r="X615" s="407"/>
      <c r="Y615" s="407"/>
      <c r="Z615" s="407"/>
      <c r="AA615" s="407"/>
      <c r="AB615" s="407"/>
      <c r="AC615" s="407"/>
      <c r="AD615" s="407"/>
      <c r="AE615" s="407"/>
      <c r="AF615" s="407"/>
      <c r="AG615" s="407"/>
      <c r="AH615" s="407"/>
      <c r="AI615" s="407"/>
    </row>
    <row r="616" spans="1:35" ht="15.75" hidden="1" customHeight="1">
      <c r="A616" s="407">
        <f t="shared" ca="1" si="20"/>
        <v>0</v>
      </c>
      <c r="B616" s="496"/>
      <c r="C616" s="482">
        <v>2807</v>
      </c>
      <c r="D616" s="407" t="s">
        <v>234</v>
      </c>
      <c r="E616" s="496">
        <f>'eoy23'!M553</f>
        <v>0</v>
      </c>
      <c r="F616" s="490"/>
      <c r="G616" s="492"/>
      <c r="H616" s="492"/>
      <c r="I616" s="492"/>
      <c r="J616" s="407"/>
      <c r="K616" s="407"/>
      <c r="L616" s="407"/>
      <c r="M616" s="407"/>
      <c r="N616" s="407"/>
      <c r="O616" s="407"/>
      <c r="P616" s="407"/>
      <c r="Q616" s="407"/>
      <c r="R616" s="407"/>
      <c r="S616" s="407"/>
      <c r="T616" s="407"/>
      <c r="U616" s="407"/>
      <c r="V616" s="407"/>
      <c r="W616" s="407"/>
      <c r="X616" s="407"/>
      <c r="Y616" s="407"/>
      <c r="Z616" s="407"/>
      <c r="AA616" s="407"/>
      <c r="AB616" s="407"/>
      <c r="AC616" s="407"/>
      <c r="AD616" s="407"/>
      <c r="AE616" s="407"/>
      <c r="AF616" s="407"/>
      <c r="AG616" s="407"/>
      <c r="AH616" s="407"/>
      <c r="AI616" s="407"/>
    </row>
    <row r="617" spans="1:35" ht="15.75" hidden="1" customHeight="1">
      <c r="A617" s="407">
        <f t="shared" ca="1" si="20"/>
        <v>0</v>
      </c>
      <c r="B617" s="496"/>
      <c r="C617" s="482">
        <v>2808</v>
      </c>
      <c r="D617" s="407" t="s">
        <v>95</v>
      </c>
      <c r="E617" s="496">
        <f>'eoy23'!M554</f>
        <v>0</v>
      </c>
      <c r="F617" s="490"/>
      <c r="G617" s="492"/>
      <c r="H617" s="492"/>
      <c r="I617" s="492"/>
      <c r="J617" s="407"/>
      <c r="K617" s="407"/>
      <c r="L617" s="407"/>
      <c r="M617" s="407"/>
      <c r="N617" s="407"/>
      <c r="O617" s="407"/>
      <c r="P617" s="407"/>
      <c r="Q617" s="407"/>
      <c r="R617" s="407"/>
      <c r="S617" s="407"/>
      <c r="T617" s="407"/>
      <c r="U617" s="407"/>
      <c r="V617" s="407"/>
      <c r="W617" s="407"/>
      <c r="X617" s="407"/>
      <c r="Y617" s="407"/>
      <c r="Z617" s="407"/>
      <c r="AA617" s="407"/>
      <c r="AB617" s="407"/>
      <c r="AC617" s="407"/>
      <c r="AD617" s="407"/>
      <c r="AE617" s="407"/>
      <c r="AF617" s="407"/>
      <c r="AG617" s="407"/>
      <c r="AH617" s="407"/>
      <c r="AI617" s="407"/>
    </row>
    <row r="618" spans="1:35" ht="15.75" hidden="1" customHeight="1">
      <c r="A618" s="407">
        <f t="shared" ca="1" si="20"/>
        <v>0</v>
      </c>
      <c r="B618" s="496"/>
      <c r="C618" s="482">
        <v>2809</v>
      </c>
      <c r="D618" s="407" t="s">
        <v>896</v>
      </c>
      <c r="E618" s="496">
        <f>'eoy23'!M555</f>
        <v>0</v>
      </c>
      <c r="F618" s="490"/>
      <c r="G618" s="492"/>
      <c r="H618" s="492"/>
      <c r="I618" s="492"/>
      <c r="J618" s="407"/>
      <c r="K618" s="407"/>
      <c r="L618" s="407"/>
      <c r="M618" s="407"/>
      <c r="N618" s="407"/>
      <c r="O618" s="407"/>
      <c r="P618" s="407"/>
      <c r="Q618" s="407"/>
      <c r="R618" s="407"/>
      <c r="S618" s="407"/>
      <c r="T618" s="407"/>
      <c r="U618" s="407"/>
      <c r="V618" s="407"/>
      <c r="W618" s="407"/>
      <c r="X618" s="407"/>
      <c r="Y618" s="407"/>
      <c r="Z618" s="407"/>
      <c r="AA618" s="407"/>
      <c r="AB618" s="407"/>
      <c r="AC618" s="407"/>
      <c r="AD618" s="407"/>
      <c r="AE618" s="407"/>
      <c r="AF618" s="407"/>
      <c r="AG618" s="407"/>
      <c r="AH618" s="407"/>
      <c r="AI618" s="407"/>
    </row>
    <row r="619" spans="1:35" ht="15.75" hidden="1" customHeight="1">
      <c r="A619" s="407">
        <f t="shared" ca="1" si="20"/>
        <v>0</v>
      </c>
      <c r="B619" s="496"/>
      <c r="C619" s="482">
        <v>2810</v>
      </c>
      <c r="D619" s="407" t="s">
        <v>236</v>
      </c>
      <c r="E619" s="496">
        <f ca="1">'eoy23'!M557</f>
        <v>0</v>
      </c>
      <c r="F619" s="490"/>
      <c r="G619" s="492"/>
      <c r="H619" s="492"/>
      <c r="I619" s="492"/>
      <c r="J619" s="407"/>
      <c r="K619" s="407"/>
      <c r="L619" s="407"/>
      <c r="M619" s="407"/>
      <c r="N619" s="407"/>
      <c r="O619" s="407"/>
      <c r="P619" s="407"/>
      <c r="Q619" s="407"/>
      <c r="R619" s="407"/>
      <c r="S619" s="407"/>
      <c r="T619" s="407"/>
      <c r="U619" s="407"/>
      <c r="V619" s="407"/>
      <c r="W619" s="407"/>
      <c r="X619" s="407"/>
      <c r="Y619" s="407"/>
      <c r="Z619" s="407"/>
      <c r="AA619" s="407"/>
      <c r="AB619" s="407"/>
      <c r="AC619" s="407"/>
      <c r="AD619" s="407"/>
      <c r="AE619" s="407"/>
      <c r="AF619" s="407"/>
      <c r="AG619" s="407"/>
      <c r="AH619" s="407"/>
      <c r="AI619" s="407"/>
    </row>
    <row r="620" spans="1:35" ht="15.75" hidden="1" customHeight="1">
      <c r="A620" s="407">
        <f t="shared" ca="1" si="20"/>
        <v>0</v>
      </c>
      <c r="B620" s="496"/>
      <c r="C620" s="482">
        <v>2811</v>
      </c>
      <c r="D620" s="407" t="s">
        <v>237</v>
      </c>
      <c r="E620" s="496">
        <f ca="1">'eoy23'!M558</f>
        <v>0</v>
      </c>
      <c r="F620" s="490"/>
      <c r="G620" s="492"/>
      <c r="H620" s="492"/>
      <c r="I620" s="492"/>
      <c r="J620" s="407"/>
      <c r="K620" s="407"/>
      <c r="L620" s="407"/>
      <c r="M620" s="407"/>
      <c r="N620" s="407"/>
      <c r="O620" s="407"/>
      <c r="P620" s="407"/>
      <c r="Q620" s="407"/>
      <c r="R620" s="407"/>
      <c r="S620" s="407"/>
      <c r="T620" s="407"/>
      <c r="U620" s="407"/>
      <c r="V620" s="407"/>
      <c r="W620" s="407"/>
      <c r="X620" s="407"/>
      <c r="Y620" s="407"/>
      <c r="Z620" s="407"/>
      <c r="AA620" s="407"/>
      <c r="AB620" s="407"/>
      <c r="AC620" s="407"/>
      <c r="AD620" s="407"/>
      <c r="AE620" s="407"/>
      <c r="AF620" s="407"/>
      <c r="AG620" s="407"/>
      <c r="AH620" s="407"/>
      <c r="AI620" s="407"/>
    </row>
    <row r="621" spans="1:35" ht="15.75" hidden="1" customHeight="1">
      <c r="A621" s="407">
        <f t="shared" ca="1" si="20"/>
        <v>0</v>
      </c>
      <c r="B621" s="496"/>
      <c r="C621" s="482">
        <v>2812</v>
      </c>
      <c r="D621" s="407" t="s">
        <v>100</v>
      </c>
      <c r="E621" s="496">
        <f ca="1">'eoy23'!M559</f>
        <v>0</v>
      </c>
      <c r="F621" s="490"/>
      <c r="G621" s="492"/>
      <c r="H621" s="492"/>
      <c r="I621" s="492"/>
      <c r="J621" s="407"/>
      <c r="K621" s="407"/>
      <c r="L621" s="407"/>
      <c r="M621" s="407"/>
      <c r="N621" s="407"/>
      <c r="O621" s="407"/>
      <c r="P621" s="407"/>
      <c r="Q621" s="407"/>
      <c r="R621" s="407"/>
      <c r="S621" s="407"/>
      <c r="T621" s="407"/>
      <c r="U621" s="407"/>
      <c r="V621" s="407"/>
      <c r="W621" s="407"/>
      <c r="X621" s="407"/>
      <c r="Y621" s="407"/>
      <c r="Z621" s="407"/>
      <c r="AA621" s="407"/>
      <c r="AB621" s="407"/>
      <c r="AC621" s="407"/>
      <c r="AD621" s="407"/>
      <c r="AE621" s="407"/>
      <c r="AF621" s="407"/>
      <c r="AG621" s="407"/>
      <c r="AH621" s="407"/>
      <c r="AI621" s="407"/>
    </row>
    <row r="622" spans="1:35" ht="15.75" hidden="1" customHeight="1">
      <c r="A622" s="407">
        <f t="shared" ca="1" si="20"/>
        <v>0</v>
      </c>
      <c r="B622" s="496"/>
      <c r="C622" s="482">
        <v>2814</v>
      </c>
      <c r="D622" s="407" t="s">
        <v>101</v>
      </c>
      <c r="E622" s="496">
        <f ca="1">'eoy23'!M560</f>
        <v>0</v>
      </c>
      <c r="F622" s="490"/>
      <c r="G622" s="492"/>
      <c r="H622" s="492"/>
      <c r="I622" s="492"/>
      <c r="J622" s="407"/>
      <c r="K622" s="407"/>
      <c r="L622" s="407"/>
      <c r="M622" s="407"/>
      <c r="N622" s="407"/>
      <c r="O622" s="407"/>
      <c r="P622" s="407"/>
      <c r="Q622" s="407"/>
      <c r="R622" s="407"/>
      <c r="S622" s="407"/>
      <c r="T622" s="407"/>
      <c r="U622" s="407"/>
      <c r="V622" s="407"/>
      <c r="W622" s="407"/>
      <c r="X622" s="407"/>
      <c r="Y622" s="407"/>
      <c r="Z622" s="407"/>
      <c r="AA622" s="407"/>
      <c r="AB622" s="407"/>
      <c r="AC622" s="407"/>
      <c r="AD622" s="407"/>
      <c r="AE622" s="407"/>
      <c r="AF622" s="407"/>
      <c r="AG622" s="407"/>
      <c r="AH622" s="407"/>
      <c r="AI622" s="407"/>
    </row>
    <row r="623" spans="1:35" ht="15.75" hidden="1" customHeight="1">
      <c r="A623" s="407">
        <f t="shared" ca="1" si="20"/>
        <v>0</v>
      </c>
      <c r="B623" s="496"/>
      <c r="C623" s="482">
        <v>2815</v>
      </c>
      <c r="D623" s="407" t="s">
        <v>897</v>
      </c>
      <c r="E623" s="496">
        <f ca="1">'eoy23'!M561</f>
        <v>61935</v>
      </c>
      <c r="F623" s="490"/>
      <c r="G623" s="492"/>
      <c r="H623" s="492"/>
      <c r="I623" s="492"/>
      <c r="J623" s="407"/>
      <c r="K623" s="407"/>
      <c r="L623" s="407"/>
      <c r="M623" s="407"/>
      <c r="N623" s="407"/>
      <c r="O623" s="407"/>
      <c r="P623" s="407"/>
      <c r="Q623" s="407"/>
      <c r="R623" s="407"/>
      <c r="S623" s="407"/>
      <c r="T623" s="407"/>
      <c r="U623" s="407"/>
      <c r="V623" s="407"/>
      <c r="W623" s="407"/>
      <c r="X623" s="407"/>
      <c r="Y623" s="407"/>
      <c r="Z623" s="407"/>
      <c r="AA623" s="407"/>
      <c r="AB623" s="407"/>
      <c r="AC623" s="407"/>
      <c r="AD623" s="407"/>
      <c r="AE623" s="407"/>
      <c r="AF623" s="407"/>
      <c r="AG623" s="407"/>
      <c r="AH623" s="407"/>
      <c r="AI623" s="407"/>
    </row>
    <row r="624" spans="1:35" ht="15.75" hidden="1" customHeight="1">
      <c r="A624" s="407">
        <f t="shared" ca="1" si="20"/>
        <v>0</v>
      </c>
      <c r="B624" s="496"/>
      <c r="C624" s="482">
        <v>2816</v>
      </c>
      <c r="D624" s="407" t="s">
        <v>103</v>
      </c>
      <c r="E624" s="496">
        <f ca="1">'eoy23'!M562</f>
        <v>0</v>
      </c>
      <c r="F624" s="490"/>
      <c r="G624" s="492"/>
      <c r="H624" s="492"/>
      <c r="I624" s="492"/>
      <c r="J624" s="407"/>
      <c r="K624" s="407"/>
      <c r="L624" s="407"/>
      <c r="M624" s="407"/>
      <c r="N624" s="407"/>
      <c r="O624" s="407"/>
      <c r="P624" s="407"/>
      <c r="Q624" s="407"/>
      <c r="R624" s="407"/>
      <c r="S624" s="407"/>
      <c r="T624" s="407"/>
      <c r="U624" s="407"/>
      <c r="V624" s="407"/>
      <c r="W624" s="407"/>
      <c r="X624" s="407"/>
      <c r="Y624" s="407"/>
      <c r="Z624" s="407"/>
      <c r="AA624" s="407"/>
      <c r="AB624" s="407"/>
      <c r="AC624" s="407"/>
      <c r="AD624" s="407"/>
      <c r="AE624" s="407"/>
      <c r="AF624" s="407"/>
      <c r="AG624" s="407"/>
      <c r="AH624" s="407"/>
      <c r="AI624" s="407"/>
    </row>
    <row r="625" spans="1:35" ht="15.75" hidden="1" customHeight="1">
      <c r="A625" s="407">
        <f t="shared" ca="1" si="20"/>
        <v>0</v>
      </c>
      <c r="B625" s="496"/>
      <c r="C625" s="482">
        <v>2817</v>
      </c>
      <c r="D625" s="407" t="s">
        <v>239</v>
      </c>
      <c r="E625" s="496">
        <f ca="1">'eoy23'!M563</f>
        <v>0</v>
      </c>
      <c r="F625" s="490"/>
      <c r="G625" s="492"/>
      <c r="H625" s="492"/>
      <c r="I625" s="492"/>
      <c r="J625" s="407"/>
      <c r="K625" s="407"/>
      <c r="L625" s="407"/>
      <c r="M625" s="407"/>
      <c r="N625" s="407"/>
      <c r="O625" s="407"/>
      <c r="P625" s="407"/>
      <c r="Q625" s="407"/>
      <c r="R625" s="407"/>
      <c r="S625" s="407"/>
      <c r="T625" s="407"/>
      <c r="U625" s="407"/>
      <c r="V625" s="407"/>
      <c r="W625" s="407"/>
      <c r="X625" s="407"/>
      <c r="Y625" s="407"/>
      <c r="Z625" s="407"/>
      <c r="AA625" s="407"/>
      <c r="AB625" s="407"/>
      <c r="AC625" s="407"/>
      <c r="AD625" s="407"/>
      <c r="AE625" s="407"/>
      <c r="AF625" s="407"/>
      <c r="AG625" s="407"/>
      <c r="AH625" s="407"/>
      <c r="AI625" s="407"/>
    </row>
    <row r="626" spans="1:35" ht="15.75" hidden="1" customHeight="1">
      <c r="A626" s="407">
        <f t="shared" ca="1" si="20"/>
        <v>0</v>
      </c>
      <c r="B626" s="496"/>
      <c r="C626" s="482">
        <v>2818</v>
      </c>
      <c r="D626" s="407" t="s">
        <v>106</v>
      </c>
      <c r="E626" s="496">
        <f ca="1">'eoy23'!M564</f>
        <v>0</v>
      </c>
      <c r="F626" s="490"/>
      <c r="G626" s="492"/>
      <c r="H626" s="492"/>
      <c r="I626" s="492"/>
      <c r="J626" s="407"/>
      <c r="K626" s="407"/>
      <c r="L626" s="407"/>
      <c r="M626" s="407"/>
      <c r="N626" s="407"/>
      <c r="O626" s="407"/>
      <c r="P626" s="407"/>
      <c r="Q626" s="407"/>
      <c r="R626" s="407"/>
      <c r="S626" s="407"/>
      <c r="T626" s="407"/>
      <c r="U626" s="407"/>
      <c r="V626" s="407"/>
      <c r="W626" s="407"/>
      <c r="X626" s="407"/>
      <c r="Y626" s="407"/>
      <c r="Z626" s="407"/>
      <c r="AA626" s="407"/>
      <c r="AB626" s="407"/>
      <c r="AC626" s="407"/>
      <c r="AD626" s="407"/>
      <c r="AE626" s="407"/>
      <c r="AF626" s="407"/>
      <c r="AG626" s="407"/>
      <c r="AH626" s="407"/>
      <c r="AI626" s="407"/>
    </row>
    <row r="627" spans="1:35" ht="15.75" hidden="1" customHeight="1">
      <c r="A627" s="407">
        <f t="shared" ca="1" si="20"/>
        <v>0</v>
      </c>
      <c r="B627" s="496"/>
      <c r="C627" s="482">
        <v>2819</v>
      </c>
      <c r="D627" s="407" t="s">
        <v>107</v>
      </c>
      <c r="E627" s="496">
        <f ca="1">'eoy23'!M565</f>
        <v>0</v>
      </c>
      <c r="F627" s="490"/>
      <c r="G627" s="492"/>
      <c r="H627" s="492"/>
      <c r="I627" s="492"/>
      <c r="J627" s="407"/>
      <c r="K627" s="407"/>
      <c r="L627" s="407"/>
      <c r="M627" s="407"/>
      <c r="N627" s="407"/>
      <c r="O627" s="407"/>
      <c r="P627" s="407"/>
      <c r="Q627" s="407"/>
      <c r="R627" s="407"/>
      <c r="S627" s="407"/>
      <c r="T627" s="407"/>
      <c r="U627" s="407"/>
      <c r="V627" s="407"/>
      <c r="W627" s="407"/>
      <c r="X627" s="407"/>
      <c r="Y627" s="407"/>
      <c r="Z627" s="407"/>
      <c r="AA627" s="407"/>
      <c r="AB627" s="407"/>
      <c r="AC627" s="407"/>
      <c r="AD627" s="407"/>
      <c r="AE627" s="407"/>
      <c r="AF627" s="407"/>
      <c r="AG627" s="407"/>
      <c r="AH627" s="407"/>
      <c r="AI627" s="407"/>
    </row>
    <row r="628" spans="1:35" ht="15.75" hidden="1" customHeight="1">
      <c r="A628" s="407">
        <f t="shared" ca="1" si="20"/>
        <v>0</v>
      </c>
      <c r="B628" s="496"/>
      <c r="C628" s="482">
        <v>2820</v>
      </c>
      <c r="D628" s="407" t="s">
        <v>240</v>
      </c>
      <c r="E628" s="496">
        <f ca="1">'eoy23'!M566</f>
        <v>4517</v>
      </c>
      <c r="F628" s="490"/>
      <c r="G628" s="492"/>
      <c r="H628" s="492"/>
      <c r="I628" s="492"/>
      <c r="J628" s="407"/>
      <c r="K628" s="407"/>
      <c r="L628" s="407"/>
      <c r="M628" s="407"/>
      <c r="N628" s="407"/>
      <c r="O628" s="407"/>
      <c r="P628" s="407"/>
      <c r="Q628" s="407"/>
      <c r="R628" s="407"/>
      <c r="S628" s="407"/>
      <c r="T628" s="407"/>
      <c r="U628" s="407"/>
      <c r="V628" s="407"/>
      <c r="W628" s="407"/>
      <c r="X628" s="407"/>
      <c r="Y628" s="407"/>
      <c r="Z628" s="407"/>
      <c r="AA628" s="407"/>
      <c r="AB628" s="407"/>
      <c r="AC628" s="407"/>
      <c r="AD628" s="407"/>
      <c r="AE628" s="407"/>
      <c r="AF628" s="407"/>
      <c r="AG628" s="407"/>
      <c r="AH628" s="407"/>
      <c r="AI628" s="407"/>
    </row>
    <row r="629" spans="1:35" ht="15.75" hidden="1" customHeight="1">
      <c r="A629" s="407">
        <f t="shared" ca="1" si="20"/>
        <v>0</v>
      </c>
      <c r="B629" s="496"/>
      <c r="C629" s="482">
        <v>2821</v>
      </c>
      <c r="D629" s="407" t="s">
        <v>109</v>
      </c>
      <c r="E629" s="496">
        <f ca="1">'eoy23'!M567</f>
        <v>0</v>
      </c>
      <c r="F629" s="490"/>
      <c r="G629" s="492"/>
      <c r="H629" s="492"/>
      <c r="I629" s="492"/>
      <c r="J629" s="407"/>
      <c r="K629" s="407"/>
      <c r="L629" s="407"/>
      <c r="M629" s="407"/>
      <c r="N629" s="407"/>
      <c r="O629" s="407"/>
      <c r="P629" s="407"/>
      <c r="Q629" s="407"/>
      <c r="R629" s="407"/>
      <c r="S629" s="407"/>
      <c r="T629" s="407"/>
      <c r="U629" s="407"/>
      <c r="V629" s="407"/>
      <c r="W629" s="407"/>
      <c r="X629" s="407"/>
      <c r="Y629" s="407"/>
      <c r="Z629" s="407"/>
      <c r="AA629" s="407"/>
      <c r="AB629" s="407"/>
      <c r="AC629" s="407"/>
      <c r="AD629" s="407"/>
      <c r="AE629" s="407"/>
      <c r="AF629" s="407"/>
      <c r="AG629" s="407"/>
      <c r="AH629" s="407"/>
      <c r="AI629" s="407"/>
    </row>
    <row r="630" spans="1:35" ht="15.75" hidden="1" customHeight="1">
      <c r="A630" s="407">
        <f t="shared" ca="1" si="20"/>
        <v>0</v>
      </c>
      <c r="B630" s="496"/>
      <c r="C630" s="482">
        <v>2822</v>
      </c>
      <c r="D630" s="407" t="s">
        <v>882</v>
      </c>
      <c r="E630" s="496">
        <f ca="1">'eoy23'!M568</f>
        <v>0</v>
      </c>
      <c r="F630" s="490"/>
      <c r="G630" s="492"/>
      <c r="H630" s="492"/>
      <c r="I630" s="492"/>
      <c r="J630" s="407"/>
      <c r="K630" s="407"/>
      <c r="L630" s="407"/>
      <c r="M630" s="407"/>
      <c r="N630" s="407"/>
      <c r="O630" s="407"/>
      <c r="P630" s="407"/>
      <c r="Q630" s="407"/>
      <c r="R630" s="407"/>
      <c r="S630" s="407"/>
      <c r="T630" s="407"/>
      <c r="U630" s="407"/>
      <c r="V630" s="407"/>
      <c r="W630" s="407"/>
      <c r="X630" s="407"/>
      <c r="Y630" s="407"/>
      <c r="Z630" s="407"/>
      <c r="AA630" s="407"/>
      <c r="AB630" s="407"/>
      <c r="AC630" s="407"/>
      <c r="AD630" s="407"/>
      <c r="AE630" s="407"/>
      <c r="AF630" s="407"/>
      <c r="AG630" s="407"/>
      <c r="AH630" s="407"/>
      <c r="AI630" s="407"/>
    </row>
    <row r="631" spans="1:35" ht="15.75" hidden="1" customHeight="1">
      <c r="A631" s="407">
        <f t="shared" ca="1" si="20"/>
        <v>0</v>
      </c>
      <c r="B631" s="496"/>
      <c r="C631" s="482">
        <v>2823</v>
      </c>
      <c r="D631" s="407" t="s">
        <v>111</v>
      </c>
      <c r="E631" s="496">
        <f ca="1">'eoy23'!M569</f>
        <v>0</v>
      </c>
      <c r="F631" s="490"/>
      <c r="G631" s="492"/>
      <c r="H631" s="492"/>
      <c r="I631" s="492"/>
      <c r="J631" s="407"/>
      <c r="K631" s="407"/>
      <c r="L631" s="407"/>
      <c r="M631" s="407"/>
      <c r="N631" s="407"/>
      <c r="O631" s="407"/>
      <c r="P631" s="407"/>
      <c r="Q631" s="407"/>
      <c r="R631" s="407"/>
      <c r="S631" s="407"/>
      <c r="T631" s="407"/>
      <c r="U631" s="407"/>
      <c r="V631" s="407"/>
      <c r="W631" s="407"/>
      <c r="X631" s="407"/>
      <c r="Y631" s="407"/>
      <c r="Z631" s="407"/>
      <c r="AA631" s="407"/>
      <c r="AB631" s="407"/>
      <c r="AC631" s="407"/>
      <c r="AD631" s="407"/>
      <c r="AE631" s="407"/>
      <c r="AF631" s="407"/>
      <c r="AG631" s="407"/>
      <c r="AH631" s="407"/>
      <c r="AI631" s="407"/>
    </row>
    <row r="632" spans="1:35" ht="15.75" hidden="1" customHeight="1">
      <c r="A632" s="407">
        <f t="shared" ca="1" si="20"/>
        <v>0</v>
      </c>
      <c r="B632" s="496"/>
      <c r="C632" s="482">
        <v>2824</v>
      </c>
      <c r="D632" s="407" t="s">
        <v>112</v>
      </c>
      <c r="E632" s="496">
        <f ca="1">'eoy23'!M570</f>
        <v>0</v>
      </c>
      <c r="F632" s="490"/>
      <c r="G632" s="492"/>
      <c r="H632" s="492"/>
      <c r="I632" s="492"/>
      <c r="J632" s="407"/>
      <c r="K632" s="407"/>
      <c r="L632" s="407"/>
      <c r="M632" s="407"/>
      <c r="N632" s="407"/>
      <c r="O632" s="407"/>
      <c r="P632" s="407"/>
      <c r="Q632" s="407"/>
      <c r="R632" s="407"/>
      <c r="S632" s="407"/>
      <c r="T632" s="407"/>
      <c r="U632" s="407"/>
      <c r="V632" s="407"/>
      <c r="W632" s="407"/>
      <c r="X632" s="407"/>
      <c r="Y632" s="407"/>
      <c r="Z632" s="407"/>
      <c r="AA632" s="407"/>
      <c r="AB632" s="407"/>
      <c r="AC632" s="407"/>
      <c r="AD632" s="407"/>
      <c r="AE632" s="407"/>
      <c r="AF632" s="407"/>
      <c r="AG632" s="407"/>
      <c r="AH632" s="407"/>
      <c r="AI632" s="407"/>
    </row>
    <row r="633" spans="1:35" ht="15.75" hidden="1" customHeight="1">
      <c r="A633" s="407">
        <f t="shared" ca="1" si="20"/>
        <v>0</v>
      </c>
      <c r="B633" s="496"/>
      <c r="C633" s="482">
        <v>2825</v>
      </c>
      <c r="D633" s="407" t="s">
        <v>113</v>
      </c>
      <c r="E633" s="496">
        <f ca="1">'eoy23'!M571</f>
        <v>224</v>
      </c>
      <c r="F633" s="490"/>
      <c r="G633" s="492"/>
      <c r="H633" s="492"/>
      <c r="I633" s="492"/>
      <c r="J633" s="407"/>
      <c r="K633" s="407"/>
      <c r="L633" s="407"/>
      <c r="M633" s="407"/>
      <c r="N633" s="407"/>
      <c r="O633" s="407"/>
      <c r="P633" s="407"/>
      <c r="Q633" s="407"/>
      <c r="R633" s="407"/>
      <c r="S633" s="407"/>
      <c r="T633" s="407"/>
      <c r="U633" s="407"/>
      <c r="V633" s="407"/>
      <c r="W633" s="407"/>
      <c r="X633" s="407"/>
      <c r="Y633" s="407"/>
      <c r="Z633" s="407"/>
      <c r="AA633" s="407"/>
      <c r="AB633" s="407"/>
      <c r="AC633" s="407"/>
      <c r="AD633" s="407"/>
      <c r="AE633" s="407"/>
      <c r="AF633" s="407"/>
      <c r="AG633" s="407"/>
      <c r="AH633" s="407"/>
      <c r="AI633" s="407"/>
    </row>
    <row r="634" spans="1:35" ht="15.75" hidden="1" customHeight="1">
      <c r="A634" s="407">
        <f t="shared" ca="1" si="20"/>
        <v>0</v>
      </c>
      <c r="B634" s="496"/>
      <c r="C634" s="482">
        <v>2826</v>
      </c>
      <c r="D634" s="407" t="s">
        <v>241</v>
      </c>
      <c r="E634" s="496">
        <f ca="1">'eoy23'!M572</f>
        <v>0</v>
      </c>
      <c r="F634" s="490"/>
      <c r="G634" s="492"/>
      <c r="H634" s="492"/>
      <c r="I634" s="492"/>
      <c r="J634" s="407"/>
      <c r="K634" s="407"/>
      <c r="L634" s="407"/>
      <c r="M634" s="407"/>
      <c r="N634" s="407"/>
      <c r="O634" s="407"/>
      <c r="P634" s="407"/>
      <c r="Q634" s="407"/>
      <c r="R634" s="407"/>
      <c r="S634" s="407"/>
      <c r="T634" s="407"/>
      <c r="U634" s="407"/>
      <c r="V634" s="407"/>
      <c r="W634" s="407"/>
      <c r="X634" s="407"/>
      <c r="Y634" s="407"/>
      <c r="Z634" s="407"/>
      <c r="AA634" s="407"/>
      <c r="AB634" s="407"/>
      <c r="AC634" s="407"/>
      <c r="AD634" s="407"/>
      <c r="AE634" s="407"/>
      <c r="AF634" s="407"/>
      <c r="AG634" s="407"/>
      <c r="AH634" s="407"/>
      <c r="AI634" s="407"/>
    </row>
    <row r="635" spans="1:35" ht="15.75" hidden="1" customHeight="1">
      <c r="A635" s="407">
        <f t="shared" ca="1" si="20"/>
        <v>0</v>
      </c>
      <c r="B635" s="496"/>
      <c r="C635" s="482">
        <v>2827</v>
      </c>
      <c r="D635" s="407" t="s">
        <v>115</v>
      </c>
      <c r="E635" s="496">
        <f ca="1">'eoy23'!M573</f>
        <v>88571</v>
      </c>
      <c r="F635" s="490"/>
      <c r="G635" s="492"/>
      <c r="H635" s="492"/>
      <c r="I635" s="492"/>
      <c r="J635" s="407"/>
      <c r="K635" s="407"/>
      <c r="L635" s="407"/>
      <c r="M635" s="407"/>
      <c r="N635" s="407"/>
      <c r="O635" s="407"/>
      <c r="P635" s="407"/>
      <c r="Q635" s="407"/>
      <c r="R635" s="407"/>
      <c r="S635" s="407"/>
      <c r="T635" s="407"/>
      <c r="U635" s="407"/>
      <c r="V635" s="407"/>
      <c r="W635" s="407"/>
      <c r="X635" s="407"/>
      <c r="Y635" s="407"/>
      <c r="Z635" s="407"/>
      <c r="AA635" s="407"/>
      <c r="AB635" s="407"/>
      <c r="AC635" s="407"/>
      <c r="AD635" s="407"/>
      <c r="AE635" s="407"/>
      <c r="AF635" s="407"/>
      <c r="AG635" s="407"/>
      <c r="AH635" s="407"/>
      <c r="AI635" s="407"/>
    </row>
    <row r="636" spans="1:35" ht="15.75" hidden="1" customHeight="1">
      <c r="A636" s="407">
        <f t="shared" ca="1" si="20"/>
        <v>0</v>
      </c>
      <c r="B636" s="496"/>
      <c r="C636" s="482">
        <v>2828</v>
      </c>
      <c r="D636" s="407" t="s">
        <v>116</v>
      </c>
      <c r="E636" s="496">
        <f ca="1">'eoy23'!M574</f>
        <v>0</v>
      </c>
      <c r="F636" s="490"/>
      <c r="G636" s="492"/>
      <c r="H636" s="492"/>
      <c r="I636" s="492"/>
      <c r="J636" s="407"/>
      <c r="K636" s="407"/>
      <c r="L636" s="407"/>
      <c r="M636" s="407"/>
      <c r="N636" s="407"/>
      <c r="O636" s="407"/>
      <c r="P636" s="407"/>
      <c r="Q636" s="407"/>
      <c r="R636" s="407"/>
      <c r="S636" s="407"/>
      <c r="T636" s="407"/>
      <c r="U636" s="407"/>
      <c r="V636" s="407"/>
      <c r="W636" s="407"/>
      <c r="X636" s="407"/>
      <c r="Y636" s="407"/>
      <c r="Z636" s="407"/>
      <c r="AA636" s="407"/>
      <c r="AB636" s="407"/>
      <c r="AC636" s="407"/>
      <c r="AD636" s="407"/>
      <c r="AE636" s="407"/>
      <c r="AF636" s="407"/>
      <c r="AG636" s="407"/>
      <c r="AH636" s="407"/>
      <c r="AI636" s="407"/>
    </row>
    <row r="637" spans="1:35" ht="15.75" hidden="1" customHeight="1">
      <c r="A637" s="407">
        <f t="shared" ca="1" si="20"/>
        <v>0</v>
      </c>
      <c r="B637" s="496"/>
      <c r="C637" s="482">
        <v>2829</v>
      </c>
      <c r="D637" s="407" t="s">
        <v>117</v>
      </c>
      <c r="E637" s="496">
        <f ca="1">'eoy23'!M575</f>
        <v>0</v>
      </c>
      <c r="F637" s="490"/>
      <c r="G637" s="492"/>
      <c r="H637" s="492"/>
      <c r="I637" s="492"/>
      <c r="J637" s="407"/>
      <c r="K637" s="407"/>
      <c r="L637" s="407"/>
      <c r="M637" s="407"/>
      <c r="N637" s="407"/>
      <c r="O637" s="407"/>
      <c r="P637" s="407"/>
      <c r="Q637" s="407"/>
      <c r="R637" s="407"/>
      <c r="S637" s="407"/>
      <c r="T637" s="407"/>
      <c r="U637" s="407"/>
      <c r="V637" s="407"/>
      <c r="W637" s="407"/>
      <c r="X637" s="407"/>
      <c r="Y637" s="407"/>
      <c r="Z637" s="407"/>
      <c r="AA637" s="407"/>
      <c r="AB637" s="407"/>
      <c r="AC637" s="407"/>
      <c r="AD637" s="407"/>
      <c r="AE637" s="407"/>
      <c r="AF637" s="407"/>
      <c r="AG637" s="407"/>
      <c r="AH637" s="407"/>
      <c r="AI637" s="407"/>
    </row>
    <row r="638" spans="1:35" ht="15.75" hidden="1" customHeight="1">
      <c r="A638" s="407">
        <f t="shared" ca="1" si="20"/>
        <v>0</v>
      </c>
      <c r="B638" s="496"/>
      <c r="C638" s="482">
        <v>2830</v>
      </c>
      <c r="D638" s="407" t="s">
        <v>118</v>
      </c>
      <c r="E638" s="496">
        <f ca="1">'eoy23'!M576</f>
        <v>0</v>
      </c>
      <c r="F638" s="490"/>
      <c r="G638" s="492"/>
      <c r="H638" s="492"/>
      <c r="I638" s="492"/>
      <c r="J638" s="407"/>
      <c r="K638" s="407"/>
      <c r="L638" s="407"/>
      <c r="M638" s="407"/>
      <c r="N638" s="407"/>
      <c r="O638" s="407"/>
      <c r="P638" s="407"/>
      <c r="Q638" s="407"/>
      <c r="R638" s="407"/>
      <c r="S638" s="407"/>
      <c r="T638" s="407"/>
      <c r="U638" s="407"/>
      <c r="V638" s="407"/>
      <c r="W638" s="407"/>
      <c r="X638" s="407"/>
      <c r="Y638" s="407"/>
      <c r="Z638" s="407"/>
      <c r="AA638" s="407"/>
      <c r="AB638" s="407"/>
      <c r="AC638" s="407"/>
      <c r="AD638" s="407"/>
      <c r="AE638" s="407"/>
      <c r="AF638" s="407"/>
      <c r="AG638" s="407"/>
      <c r="AH638" s="407"/>
      <c r="AI638" s="407"/>
    </row>
    <row r="639" spans="1:35" ht="15.75" hidden="1" customHeight="1">
      <c r="A639" s="407">
        <f t="shared" ca="1" si="20"/>
        <v>0</v>
      </c>
      <c r="B639" s="496"/>
      <c r="C639" s="482">
        <v>2831</v>
      </c>
      <c r="D639" s="407" t="s">
        <v>119</v>
      </c>
      <c r="E639" s="496">
        <f ca="1">'eoy23'!M577</f>
        <v>12859</v>
      </c>
      <c r="F639" s="490"/>
      <c r="G639" s="492"/>
      <c r="H639" s="492"/>
      <c r="I639" s="492"/>
      <c r="J639" s="407"/>
      <c r="K639" s="407"/>
      <c r="L639" s="407"/>
      <c r="M639" s="407"/>
      <c r="N639" s="407"/>
      <c r="O639" s="407"/>
      <c r="P639" s="407"/>
      <c r="Q639" s="407"/>
      <c r="R639" s="407"/>
      <c r="S639" s="407"/>
      <c r="T639" s="407"/>
      <c r="U639" s="407"/>
      <c r="V639" s="407"/>
      <c r="W639" s="407"/>
      <c r="X639" s="407"/>
      <c r="Y639" s="407"/>
      <c r="Z639" s="407"/>
      <c r="AA639" s="407"/>
      <c r="AB639" s="407"/>
      <c r="AC639" s="407"/>
      <c r="AD639" s="407"/>
      <c r="AE639" s="407"/>
      <c r="AF639" s="407"/>
      <c r="AG639" s="407"/>
      <c r="AH639" s="407"/>
      <c r="AI639" s="407"/>
    </row>
    <row r="640" spans="1:35" ht="15.75" hidden="1" customHeight="1">
      <c r="A640" s="407">
        <f t="shared" ca="1" si="20"/>
        <v>0</v>
      </c>
      <c r="B640" s="496"/>
      <c r="C640" s="482">
        <v>2832</v>
      </c>
      <c r="D640" s="407" t="s">
        <v>120</v>
      </c>
      <c r="E640" s="496">
        <f ca="1">'eoy23'!M578</f>
        <v>0</v>
      </c>
      <c r="F640" s="490"/>
      <c r="G640" s="492"/>
      <c r="H640" s="492"/>
      <c r="I640" s="492"/>
      <c r="J640" s="407"/>
      <c r="K640" s="407"/>
      <c r="L640" s="407"/>
      <c r="M640" s="407"/>
      <c r="N640" s="407"/>
      <c r="O640" s="407"/>
      <c r="P640" s="407"/>
      <c r="Q640" s="407"/>
      <c r="R640" s="407"/>
      <c r="S640" s="407"/>
      <c r="T640" s="407"/>
      <c r="U640" s="407"/>
      <c r="V640" s="407"/>
      <c r="W640" s="407"/>
      <c r="X640" s="407"/>
      <c r="Y640" s="407"/>
      <c r="Z640" s="407"/>
      <c r="AA640" s="407"/>
      <c r="AB640" s="407"/>
      <c r="AC640" s="407"/>
      <c r="AD640" s="407"/>
      <c r="AE640" s="407"/>
      <c r="AF640" s="407"/>
      <c r="AG640" s="407"/>
      <c r="AH640" s="407"/>
      <c r="AI640" s="407"/>
    </row>
    <row r="641" spans="1:35" ht="15.75" hidden="1" customHeight="1">
      <c r="A641" s="407">
        <f t="shared" ca="1" si="20"/>
        <v>0</v>
      </c>
      <c r="B641" s="496"/>
      <c r="C641" s="482">
        <v>2833</v>
      </c>
      <c r="D641" s="407" t="s">
        <v>121</v>
      </c>
      <c r="E641" s="496">
        <f ca="1">'eoy23'!M579</f>
        <v>0</v>
      </c>
      <c r="F641" s="490"/>
      <c r="G641" s="492"/>
      <c r="H641" s="492"/>
      <c r="I641" s="492"/>
      <c r="J641" s="407"/>
      <c r="K641" s="407"/>
      <c r="L641" s="407"/>
      <c r="M641" s="407"/>
      <c r="N641" s="407"/>
      <c r="O641" s="407"/>
      <c r="P641" s="407"/>
      <c r="Q641" s="407"/>
      <c r="R641" s="407"/>
      <c r="S641" s="407"/>
      <c r="T641" s="407"/>
      <c r="U641" s="407"/>
      <c r="V641" s="407"/>
      <c r="W641" s="407"/>
      <c r="X641" s="407"/>
      <c r="Y641" s="407"/>
      <c r="Z641" s="407"/>
      <c r="AA641" s="407"/>
      <c r="AB641" s="407"/>
      <c r="AC641" s="407"/>
      <c r="AD641" s="407"/>
      <c r="AE641" s="407"/>
      <c r="AF641" s="407"/>
      <c r="AG641" s="407"/>
      <c r="AH641" s="407"/>
      <c r="AI641" s="407"/>
    </row>
    <row r="642" spans="1:35" ht="15.75" hidden="1" customHeight="1">
      <c r="A642" s="407">
        <f t="shared" ca="1" si="20"/>
        <v>0</v>
      </c>
      <c r="B642" s="496"/>
      <c r="C642" s="482">
        <v>2834</v>
      </c>
      <c r="D642" s="407" t="s">
        <v>122</v>
      </c>
      <c r="E642" s="496">
        <f ca="1">'eoy23'!M580</f>
        <v>0</v>
      </c>
      <c r="F642" s="490"/>
      <c r="G642" s="492"/>
      <c r="H642" s="492"/>
      <c r="I642" s="492"/>
      <c r="J642" s="407"/>
      <c r="K642" s="407"/>
      <c r="L642" s="407"/>
      <c r="M642" s="407"/>
      <c r="N642" s="407"/>
      <c r="O642" s="407"/>
      <c r="P642" s="407"/>
      <c r="Q642" s="407"/>
      <c r="R642" s="407"/>
      <c r="S642" s="407"/>
      <c r="T642" s="407"/>
      <c r="U642" s="407"/>
      <c r="V642" s="407"/>
      <c r="W642" s="407"/>
      <c r="X642" s="407"/>
      <c r="Y642" s="407"/>
      <c r="Z642" s="407"/>
      <c r="AA642" s="407"/>
      <c r="AB642" s="407"/>
      <c r="AC642" s="407"/>
      <c r="AD642" s="407"/>
      <c r="AE642" s="407"/>
      <c r="AF642" s="407"/>
      <c r="AG642" s="407"/>
      <c r="AH642" s="407"/>
      <c r="AI642" s="407"/>
    </row>
    <row r="643" spans="1:35" ht="15.75" hidden="1" customHeight="1">
      <c r="A643" s="407">
        <f t="shared" ca="1" si="20"/>
        <v>0</v>
      </c>
      <c r="B643" s="496"/>
      <c r="C643" s="482">
        <v>2835</v>
      </c>
      <c r="D643" s="407" t="s">
        <v>123</v>
      </c>
      <c r="E643" s="496">
        <f ca="1">'eoy23'!M581</f>
        <v>0</v>
      </c>
      <c r="F643" s="490"/>
      <c r="G643" s="492"/>
      <c r="H643" s="492"/>
      <c r="I643" s="492"/>
      <c r="J643" s="407"/>
      <c r="K643" s="407"/>
      <c r="L643" s="407"/>
      <c r="M643" s="407"/>
      <c r="N643" s="407"/>
      <c r="O643" s="407"/>
      <c r="P643" s="407"/>
      <c r="Q643" s="407"/>
      <c r="R643" s="407"/>
      <c r="S643" s="407"/>
      <c r="T643" s="407"/>
      <c r="U643" s="407"/>
      <c r="V643" s="407"/>
      <c r="W643" s="407"/>
      <c r="X643" s="407"/>
      <c r="Y643" s="407"/>
      <c r="Z643" s="407"/>
      <c r="AA643" s="407"/>
      <c r="AB643" s="407"/>
      <c r="AC643" s="407"/>
      <c r="AD643" s="407"/>
      <c r="AE643" s="407"/>
      <c r="AF643" s="407"/>
      <c r="AG643" s="407"/>
      <c r="AH643" s="407"/>
      <c r="AI643" s="407"/>
    </row>
    <row r="644" spans="1:35" ht="15.75" hidden="1" customHeight="1">
      <c r="A644" s="407">
        <f t="shared" ca="1" si="20"/>
        <v>0</v>
      </c>
      <c r="B644" s="496"/>
      <c r="C644" s="482">
        <v>2836</v>
      </c>
      <c r="D644" s="407" t="s">
        <v>242</v>
      </c>
      <c r="E644" s="496">
        <f ca="1">'eoy23'!M582</f>
        <v>0</v>
      </c>
      <c r="F644" s="490"/>
      <c r="G644" s="492"/>
      <c r="H644" s="492"/>
      <c r="I644" s="492"/>
      <c r="J644" s="407"/>
      <c r="K644" s="407"/>
      <c r="L644" s="407"/>
      <c r="M644" s="407"/>
      <c r="N644" s="407"/>
      <c r="O644" s="407"/>
      <c r="P644" s="407"/>
      <c r="Q644" s="407"/>
      <c r="R644" s="407"/>
      <c r="S644" s="407"/>
      <c r="T644" s="407"/>
      <c r="U644" s="407"/>
      <c r="V644" s="407"/>
      <c r="W644" s="407"/>
      <c r="X644" s="407"/>
      <c r="Y644" s="407"/>
      <c r="Z644" s="407"/>
      <c r="AA644" s="407"/>
      <c r="AB644" s="407"/>
      <c r="AC644" s="407"/>
      <c r="AD644" s="407"/>
      <c r="AE644" s="407"/>
      <c r="AF644" s="407"/>
      <c r="AG644" s="407"/>
      <c r="AH644" s="407"/>
      <c r="AI644" s="407"/>
    </row>
    <row r="645" spans="1:35" ht="15.75" hidden="1" customHeight="1">
      <c r="A645" s="407">
        <f t="shared" ca="1" si="20"/>
        <v>0</v>
      </c>
      <c r="B645" s="496"/>
      <c r="C645" s="482">
        <v>2900</v>
      </c>
      <c r="D645" s="407" t="s">
        <v>125</v>
      </c>
      <c r="E645" s="496">
        <f ca="1">'eoy23'!M583</f>
        <v>0</v>
      </c>
      <c r="F645" s="490"/>
      <c r="G645" s="492"/>
      <c r="H645" s="492"/>
      <c r="I645" s="492"/>
      <c r="J645" s="407"/>
      <c r="K645" s="407"/>
      <c r="L645" s="407"/>
      <c r="M645" s="407"/>
      <c r="N645" s="407"/>
      <c r="O645" s="407"/>
      <c r="P645" s="407"/>
      <c r="Q645" s="407"/>
      <c r="R645" s="407"/>
      <c r="S645" s="407"/>
      <c r="T645" s="407"/>
      <c r="U645" s="407"/>
      <c r="V645" s="407"/>
      <c r="W645" s="407"/>
      <c r="X645" s="407"/>
      <c r="Y645" s="407"/>
      <c r="Z645" s="407"/>
      <c r="AA645" s="407"/>
      <c r="AB645" s="407"/>
      <c r="AC645" s="407"/>
      <c r="AD645" s="407"/>
      <c r="AE645" s="407"/>
      <c r="AF645" s="407"/>
      <c r="AG645" s="407"/>
      <c r="AH645" s="407"/>
      <c r="AI645" s="407"/>
    </row>
    <row r="646" spans="1:35" ht="15.75" hidden="1" customHeight="1">
      <c r="A646" s="407">
        <f t="shared" ca="1" si="20"/>
        <v>0</v>
      </c>
      <c r="B646" s="496"/>
      <c r="C646" s="482">
        <v>2901</v>
      </c>
      <c r="D646" s="407" t="s">
        <v>126</v>
      </c>
      <c r="E646" s="496">
        <f ca="1">'eoy23'!M584</f>
        <v>0</v>
      </c>
      <c r="F646" s="490"/>
      <c r="G646" s="492"/>
      <c r="H646" s="492"/>
      <c r="I646" s="492"/>
      <c r="J646" s="407"/>
      <c r="K646" s="407"/>
      <c r="L646" s="407"/>
      <c r="M646" s="407"/>
      <c r="N646" s="407"/>
      <c r="O646" s="407"/>
      <c r="P646" s="407"/>
      <c r="Q646" s="407"/>
      <c r="R646" s="407"/>
      <c r="S646" s="407"/>
      <c r="T646" s="407"/>
      <c r="U646" s="407"/>
      <c r="V646" s="407"/>
      <c r="W646" s="407"/>
      <c r="X646" s="407"/>
      <c r="Y646" s="407"/>
      <c r="Z646" s="407"/>
      <c r="AA646" s="407"/>
      <c r="AB646" s="407"/>
      <c r="AC646" s="407"/>
      <c r="AD646" s="407"/>
      <c r="AE646" s="407"/>
      <c r="AF646" s="407"/>
      <c r="AG646" s="407"/>
      <c r="AH646" s="407"/>
      <c r="AI646" s="407"/>
    </row>
    <row r="647" spans="1:35" ht="15.75" hidden="1" customHeight="1">
      <c r="A647" s="407">
        <f t="shared" ca="1" si="20"/>
        <v>0</v>
      </c>
      <c r="B647" s="496"/>
      <c r="C647" s="482">
        <v>2910</v>
      </c>
      <c r="D647" s="407" t="s">
        <v>127</v>
      </c>
      <c r="E647" s="496">
        <f>'eoy23'!M587</f>
        <v>0</v>
      </c>
      <c r="F647" s="490"/>
      <c r="G647" s="492"/>
      <c r="H647" s="492"/>
      <c r="I647" s="492"/>
      <c r="J647" s="407"/>
      <c r="K647" s="407"/>
      <c r="L647" s="407"/>
      <c r="M647" s="407"/>
      <c r="N647" s="407"/>
      <c r="O647" s="407"/>
      <c r="P647" s="407"/>
      <c r="Q647" s="407"/>
      <c r="R647" s="407"/>
      <c r="S647" s="407"/>
      <c r="T647" s="407"/>
      <c r="U647" s="407"/>
      <c r="V647" s="407"/>
      <c r="W647" s="407"/>
      <c r="X647" s="407"/>
      <c r="Y647" s="407"/>
      <c r="Z647" s="407"/>
      <c r="AA647" s="407"/>
      <c r="AB647" s="407"/>
      <c r="AC647" s="407"/>
      <c r="AD647" s="407"/>
      <c r="AE647" s="407"/>
      <c r="AF647" s="407"/>
      <c r="AG647" s="407"/>
      <c r="AH647" s="407"/>
      <c r="AI647" s="407"/>
    </row>
    <row r="648" spans="1:35" ht="15.75" hidden="1" customHeight="1">
      <c r="A648" s="407">
        <f t="shared" ca="1" si="20"/>
        <v>0</v>
      </c>
      <c r="B648" s="496"/>
      <c r="C648" s="482">
        <v>2920</v>
      </c>
      <c r="D648" s="407" t="s">
        <v>128</v>
      </c>
      <c r="E648" s="496">
        <f>'eoy23'!M588</f>
        <v>0</v>
      </c>
      <c r="F648" s="490"/>
      <c r="G648" s="492"/>
      <c r="H648" s="492"/>
      <c r="I648" s="492"/>
      <c r="J648" s="407"/>
      <c r="K648" s="407"/>
      <c r="L648" s="407"/>
      <c r="M648" s="407"/>
      <c r="N648" s="407"/>
      <c r="O648" s="407"/>
      <c r="P648" s="407"/>
      <c r="Q648" s="407"/>
      <c r="R648" s="407"/>
      <c r="S648" s="407"/>
      <c r="T648" s="407"/>
      <c r="U648" s="407"/>
      <c r="V648" s="407"/>
      <c r="W648" s="407"/>
      <c r="X648" s="407"/>
      <c r="Y648" s="407"/>
      <c r="Z648" s="407"/>
      <c r="AA648" s="407"/>
      <c r="AB648" s="407"/>
      <c r="AC648" s="407"/>
      <c r="AD648" s="407"/>
      <c r="AE648" s="407"/>
      <c r="AF648" s="407"/>
      <c r="AG648" s="407"/>
      <c r="AH648" s="407"/>
      <c r="AI648" s="407"/>
    </row>
    <row r="649" spans="1:35" ht="15.75" hidden="1" customHeight="1">
      <c r="A649" s="407">
        <f t="shared" ca="1" si="20"/>
        <v>0</v>
      </c>
      <c r="B649" s="496"/>
      <c r="C649" s="482">
        <v>2930</v>
      </c>
      <c r="D649" s="407" t="s">
        <v>129</v>
      </c>
      <c r="E649" s="496">
        <f>'eoy23'!M589</f>
        <v>0</v>
      </c>
      <c r="F649" s="490"/>
      <c r="G649" s="492"/>
      <c r="H649" s="492"/>
      <c r="I649" s="492"/>
      <c r="J649" s="407"/>
      <c r="K649" s="407"/>
      <c r="L649" s="407"/>
      <c r="M649" s="407"/>
      <c r="N649" s="407"/>
      <c r="O649" s="407"/>
      <c r="P649" s="407"/>
      <c r="Q649" s="407"/>
      <c r="R649" s="407"/>
      <c r="S649" s="407"/>
      <c r="T649" s="407"/>
      <c r="U649" s="407"/>
      <c r="V649" s="407"/>
      <c r="W649" s="407"/>
      <c r="X649" s="407"/>
      <c r="Y649" s="407"/>
      <c r="Z649" s="407"/>
      <c r="AA649" s="407"/>
      <c r="AB649" s="407"/>
      <c r="AC649" s="407"/>
      <c r="AD649" s="407"/>
      <c r="AE649" s="407"/>
      <c r="AF649" s="407"/>
      <c r="AG649" s="407"/>
      <c r="AH649" s="407"/>
      <c r="AI649" s="407"/>
    </row>
    <row r="650" spans="1:35" ht="15.75" hidden="1" customHeight="1">
      <c r="A650" s="407">
        <f t="shared" ca="1" si="20"/>
        <v>0</v>
      </c>
      <c r="B650" s="496"/>
      <c r="C650" s="482">
        <v>2940</v>
      </c>
      <c r="D650" s="407" t="s">
        <v>130</v>
      </c>
      <c r="E650" s="496">
        <f>'eoy23'!M590</f>
        <v>0</v>
      </c>
      <c r="F650" s="490"/>
      <c r="G650" s="492"/>
      <c r="H650" s="492"/>
      <c r="I650" s="492"/>
      <c r="J650" s="407"/>
      <c r="K650" s="407"/>
      <c r="L650" s="407"/>
      <c r="M650" s="407"/>
      <c r="N650" s="407"/>
      <c r="O650" s="407"/>
      <c r="P650" s="407"/>
      <c r="Q650" s="407"/>
      <c r="R650" s="407"/>
      <c r="S650" s="407"/>
      <c r="T650" s="407"/>
      <c r="U650" s="407"/>
      <c r="V650" s="407"/>
      <c r="W650" s="407"/>
      <c r="X650" s="407"/>
      <c r="Y650" s="407"/>
      <c r="Z650" s="407"/>
      <c r="AA650" s="407"/>
      <c r="AB650" s="407"/>
      <c r="AC650" s="407"/>
      <c r="AD650" s="407"/>
      <c r="AE650" s="407"/>
      <c r="AF650" s="407"/>
      <c r="AG650" s="407"/>
      <c r="AH650" s="407"/>
      <c r="AI650" s="407"/>
    </row>
    <row r="651" spans="1:35" ht="15.75" hidden="1" customHeight="1">
      <c r="A651" s="407">
        <f t="shared" ca="1" si="20"/>
        <v>0</v>
      </c>
      <c r="B651" s="496"/>
      <c r="C651" s="482">
        <v>2950</v>
      </c>
      <c r="D651" s="407" t="s">
        <v>132</v>
      </c>
      <c r="E651" s="496">
        <f>'eoy23'!M591</f>
        <v>0</v>
      </c>
      <c r="F651" s="490"/>
      <c r="G651" s="492"/>
      <c r="H651" s="492"/>
      <c r="I651" s="492"/>
      <c r="J651" s="407"/>
      <c r="K651" s="407"/>
      <c r="L651" s="407"/>
      <c r="M651" s="407"/>
      <c r="N651" s="407"/>
      <c r="O651" s="407"/>
      <c r="P651" s="407"/>
      <c r="Q651" s="407"/>
      <c r="R651" s="407"/>
      <c r="S651" s="407"/>
      <c r="T651" s="407"/>
      <c r="U651" s="407"/>
      <c r="V651" s="407"/>
      <c r="W651" s="407"/>
      <c r="X651" s="407"/>
      <c r="Y651" s="407"/>
      <c r="Z651" s="407"/>
      <c r="AA651" s="407"/>
      <c r="AB651" s="407"/>
      <c r="AC651" s="407"/>
      <c r="AD651" s="407"/>
      <c r="AE651" s="407"/>
      <c r="AF651" s="407"/>
      <c r="AG651" s="407"/>
      <c r="AH651" s="407"/>
      <c r="AI651" s="407"/>
    </row>
    <row r="652" spans="1:35" ht="15.75" hidden="1" customHeight="1">
      <c r="A652" s="407">
        <f t="shared" ca="1" si="20"/>
        <v>0</v>
      </c>
      <c r="B652" s="496"/>
      <c r="C652" s="482">
        <v>2960</v>
      </c>
      <c r="D652" s="407" t="s">
        <v>244</v>
      </c>
      <c r="E652" s="496">
        <f>'eoy23'!M592</f>
        <v>0</v>
      </c>
      <c r="F652" s="490"/>
      <c r="G652" s="492"/>
      <c r="H652" s="492"/>
      <c r="I652" s="492"/>
      <c r="J652" s="407"/>
      <c r="K652" s="407"/>
      <c r="L652" s="407"/>
      <c r="M652" s="407"/>
      <c r="N652" s="407"/>
      <c r="O652" s="407"/>
      <c r="P652" s="407"/>
      <c r="Q652" s="407"/>
      <c r="R652" s="407"/>
      <c r="S652" s="407"/>
      <c r="T652" s="407"/>
      <c r="U652" s="407"/>
      <c r="V652" s="407"/>
      <c r="W652" s="407"/>
      <c r="X652" s="407"/>
      <c r="Y652" s="407"/>
      <c r="Z652" s="407"/>
      <c r="AA652" s="407"/>
      <c r="AB652" s="407"/>
      <c r="AC652" s="407"/>
      <c r="AD652" s="407"/>
      <c r="AE652" s="407"/>
      <c r="AF652" s="407"/>
      <c r="AG652" s="407"/>
      <c r="AH652" s="407"/>
      <c r="AI652" s="407"/>
    </row>
    <row r="653" spans="1:35" ht="15.75" hidden="1" customHeight="1">
      <c r="A653" s="407">
        <f t="shared" ca="1" si="20"/>
        <v>0</v>
      </c>
      <c r="B653" s="496"/>
      <c r="C653" s="482">
        <v>2965</v>
      </c>
      <c r="D653" s="407" t="s">
        <v>245</v>
      </c>
      <c r="E653" s="496">
        <f>'eoy23'!M593</f>
        <v>0</v>
      </c>
      <c r="F653" s="490"/>
      <c r="G653" s="492"/>
      <c r="H653" s="492"/>
      <c r="I653" s="492"/>
      <c r="J653" s="407"/>
      <c r="K653" s="407"/>
      <c r="L653" s="407"/>
      <c r="M653" s="407"/>
      <c r="N653" s="407"/>
      <c r="O653" s="407"/>
      <c r="P653" s="407"/>
      <c r="Q653" s="407"/>
      <c r="R653" s="407"/>
      <c r="S653" s="407"/>
      <c r="T653" s="407"/>
      <c r="U653" s="407"/>
      <c r="V653" s="407"/>
      <c r="W653" s="407"/>
      <c r="X653" s="407"/>
      <c r="Y653" s="407"/>
      <c r="Z653" s="407"/>
      <c r="AA653" s="407"/>
      <c r="AB653" s="407"/>
      <c r="AC653" s="407"/>
      <c r="AD653" s="407"/>
      <c r="AE653" s="407"/>
      <c r="AF653" s="407"/>
      <c r="AG653" s="407"/>
      <c r="AH653" s="407"/>
      <c r="AI653" s="407"/>
    </row>
    <row r="654" spans="1:35" ht="15.75" hidden="1" customHeight="1">
      <c r="A654" s="407">
        <f t="shared" ca="1" si="20"/>
        <v>0</v>
      </c>
      <c r="B654" s="496"/>
      <c r="C654" s="482">
        <v>2971</v>
      </c>
      <c r="D654" s="407" t="s">
        <v>135</v>
      </c>
      <c r="E654" s="496">
        <f>'eoy23'!M594</f>
        <v>0</v>
      </c>
      <c r="F654" s="490"/>
      <c r="G654" s="492"/>
      <c r="H654" s="492"/>
      <c r="I654" s="492"/>
      <c r="J654" s="407"/>
      <c r="K654" s="407"/>
      <c r="L654" s="407"/>
      <c r="M654" s="407"/>
      <c r="N654" s="407"/>
      <c r="O654" s="407"/>
      <c r="P654" s="407"/>
      <c r="Q654" s="407"/>
      <c r="R654" s="407"/>
      <c r="S654" s="407"/>
      <c r="T654" s="407"/>
      <c r="U654" s="407"/>
      <c r="V654" s="407"/>
      <c r="W654" s="407"/>
      <c r="X654" s="407"/>
      <c r="Y654" s="407"/>
      <c r="Z654" s="407"/>
      <c r="AA654" s="407"/>
      <c r="AB654" s="407"/>
      <c r="AC654" s="407"/>
      <c r="AD654" s="407"/>
      <c r="AE654" s="407"/>
      <c r="AF654" s="407"/>
      <c r="AG654" s="407"/>
      <c r="AH654" s="407"/>
      <c r="AI654" s="407"/>
    </row>
    <row r="655" spans="1:35" ht="15.75" hidden="1" customHeight="1">
      <c r="A655" s="407">
        <f t="shared" ca="1" si="20"/>
        <v>0</v>
      </c>
      <c r="B655" s="496"/>
      <c r="C655" s="482">
        <v>2972</v>
      </c>
      <c r="D655" s="407" t="s">
        <v>136</v>
      </c>
      <c r="E655" s="496">
        <f>'eoy23'!M595</f>
        <v>0</v>
      </c>
      <c r="F655" s="490"/>
      <c r="G655" s="492"/>
      <c r="H655" s="492"/>
      <c r="I655" s="492"/>
      <c r="J655" s="407"/>
      <c r="K655" s="407"/>
      <c r="L655" s="407"/>
      <c r="M655" s="407"/>
      <c r="N655" s="407"/>
      <c r="O655" s="407"/>
      <c r="P655" s="407"/>
      <c r="Q655" s="407"/>
      <c r="R655" s="407"/>
      <c r="S655" s="407"/>
      <c r="T655" s="407"/>
      <c r="U655" s="407"/>
      <c r="V655" s="407"/>
      <c r="W655" s="407"/>
      <c r="X655" s="407"/>
      <c r="Y655" s="407"/>
      <c r="Z655" s="407"/>
      <c r="AA655" s="407"/>
      <c r="AB655" s="407"/>
      <c r="AC655" s="407"/>
      <c r="AD655" s="407"/>
      <c r="AE655" s="407"/>
      <c r="AF655" s="407"/>
      <c r="AG655" s="407"/>
      <c r="AH655" s="407"/>
      <c r="AI655" s="407"/>
    </row>
    <row r="656" spans="1:35" ht="15.75" hidden="1" customHeight="1">
      <c r="A656" s="407">
        <f t="shared" ca="1" si="20"/>
        <v>0</v>
      </c>
      <c r="B656" s="496"/>
      <c r="C656" s="482">
        <v>2973</v>
      </c>
      <c r="D656" s="407" t="s">
        <v>137</v>
      </c>
      <c r="E656" s="496">
        <f>'eoy23'!M596</f>
        <v>4264</v>
      </c>
      <c r="F656" s="490"/>
      <c r="G656" s="492"/>
      <c r="H656" s="492"/>
      <c r="I656" s="492"/>
      <c r="J656" s="407"/>
      <c r="K656" s="407"/>
      <c r="L656" s="407"/>
      <c r="M656" s="407"/>
      <c r="N656" s="407"/>
      <c r="O656" s="407"/>
      <c r="P656" s="407"/>
      <c r="Q656" s="407"/>
      <c r="R656" s="407"/>
      <c r="S656" s="407"/>
      <c r="T656" s="407"/>
      <c r="U656" s="407"/>
      <c r="V656" s="407"/>
      <c r="W656" s="407"/>
      <c r="X656" s="407"/>
      <c r="Y656" s="407"/>
      <c r="Z656" s="407"/>
      <c r="AA656" s="407"/>
      <c r="AB656" s="407"/>
      <c r="AC656" s="407"/>
      <c r="AD656" s="407"/>
      <c r="AE656" s="407"/>
      <c r="AF656" s="407"/>
      <c r="AG656" s="407"/>
      <c r="AH656" s="407"/>
      <c r="AI656" s="407"/>
    </row>
    <row r="657" spans="1:35" ht="15.75" hidden="1" customHeight="1">
      <c r="A657" s="407">
        <f t="shared" ca="1" si="20"/>
        <v>0</v>
      </c>
      <c r="B657" s="496"/>
      <c r="C657" s="482">
        <v>2974</v>
      </c>
      <c r="D657" s="407" t="s">
        <v>138</v>
      </c>
      <c r="E657" s="496">
        <f>'eoy23'!M597</f>
        <v>0</v>
      </c>
      <c r="F657" s="490"/>
      <c r="G657" s="492"/>
      <c r="H657" s="492"/>
      <c r="I657" s="492"/>
      <c r="J657" s="407"/>
      <c r="K657" s="407"/>
      <c r="L657" s="407"/>
      <c r="M657" s="407"/>
      <c r="N657" s="407"/>
      <c r="O657" s="407"/>
      <c r="P657" s="407"/>
      <c r="Q657" s="407"/>
      <c r="R657" s="407"/>
      <c r="S657" s="407"/>
      <c r="T657" s="407"/>
      <c r="U657" s="407"/>
      <c r="V657" s="407"/>
      <c r="W657" s="407"/>
      <c r="X657" s="407"/>
      <c r="Y657" s="407"/>
      <c r="Z657" s="407"/>
      <c r="AA657" s="407"/>
      <c r="AB657" s="407"/>
      <c r="AC657" s="407"/>
      <c r="AD657" s="407"/>
      <c r="AE657" s="407"/>
      <c r="AF657" s="407"/>
      <c r="AG657" s="407"/>
      <c r="AH657" s="407"/>
      <c r="AI657" s="407"/>
    </row>
    <row r="658" spans="1:35" ht="15.75" hidden="1" customHeight="1">
      <c r="A658" s="407">
        <f t="shared" ca="1" si="20"/>
        <v>0</v>
      </c>
      <c r="B658" s="496"/>
      <c r="C658" s="482">
        <v>2975</v>
      </c>
      <c r="D658" s="407" t="s">
        <v>139</v>
      </c>
      <c r="E658" s="496">
        <f>'eoy23'!M598</f>
        <v>8743</v>
      </c>
      <c r="F658" s="490"/>
      <c r="G658" s="492"/>
      <c r="H658" s="492"/>
      <c r="I658" s="492"/>
      <c r="J658" s="407"/>
      <c r="K658" s="407"/>
      <c r="L658" s="407"/>
      <c r="M658" s="407"/>
      <c r="N658" s="407"/>
      <c r="O658" s="407"/>
      <c r="P658" s="407"/>
      <c r="Q658" s="407"/>
      <c r="R658" s="407"/>
      <c r="S658" s="407"/>
      <c r="T658" s="407"/>
      <c r="U658" s="407"/>
      <c r="V658" s="407"/>
      <c r="W658" s="407"/>
      <c r="X658" s="407"/>
      <c r="Y658" s="407"/>
      <c r="Z658" s="407"/>
      <c r="AA658" s="407"/>
      <c r="AB658" s="407"/>
      <c r="AC658" s="407"/>
      <c r="AD658" s="407"/>
      <c r="AE658" s="407"/>
      <c r="AF658" s="407"/>
      <c r="AG658" s="407"/>
      <c r="AH658" s="407"/>
      <c r="AI658" s="407"/>
    </row>
    <row r="659" spans="1:35" ht="15.75" hidden="1" customHeight="1">
      <c r="A659" s="407">
        <f t="shared" ca="1" si="20"/>
        <v>0</v>
      </c>
      <c r="B659" s="496"/>
      <c r="C659" s="482">
        <v>2976</v>
      </c>
      <c r="D659" s="407" t="s">
        <v>140</v>
      </c>
      <c r="E659" s="496">
        <f>'eoy23'!M599</f>
        <v>0</v>
      </c>
      <c r="F659" s="490"/>
      <c r="G659" s="492"/>
      <c r="H659" s="492"/>
      <c r="I659" s="492"/>
      <c r="J659" s="407"/>
      <c r="K659" s="407"/>
      <c r="L659" s="407"/>
      <c r="M659" s="407"/>
      <c r="N659" s="407"/>
      <c r="O659" s="407"/>
      <c r="P659" s="407"/>
      <c r="Q659" s="407"/>
      <c r="R659" s="407"/>
      <c r="S659" s="407"/>
      <c r="T659" s="407"/>
      <c r="U659" s="407"/>
      <c r="V659" s="407"/>
      <c r="W659" s="407"/>
      <c r="X659" s="407"/>
      <c r="Y659" s="407"/>
      <c r="Z659" s="407"/>
      <c r="AA659" s="407"/>
      <c r="AB659" s="407"/>
      <c r="AC659" s="407"/>
      <c r="AD659" s="407"/>
      <c r="AE659" s="407"/>
      <c r="AF659" s="407"/>
      <c r="AG659" s="407"/>
      <c r="AH659" s="407"/>
      <c r="AI659" s="407"/>
    </row>
    <row r="660" spans="1:35" ht="15.75" hidden="1" customHeight="1">
      <c r="A660" s="407">
        <f t="shared" ca="1" si="20"/>
        <v>0</v>
      </c>
      <c r="B660" s="496"/>
      <c r="C660" s="482">
        <v>2977</v>
      </c>
      <c r="D660" s="407" t="s">
        <v>141</v>
      </c>
      <c r="E660" s="496">
        <f>'eoy23'!M600</f>
        <v>8500</v>
      </c>
      <c r="F660" s="490"/>
      <c r="G660" s="492"/>
      <c r="H660" s="492"/>
      <c r="I660" s="492"/>
      <c r="J660" s="407"/>
      <c r="K660" s="407"/>
      <c r="L660" s="407"/>
      <c r="M660" s="407"/>
      <c r="N660" s="407"/>
      <c r="O660" s="407"/>
      <c r="P660" s="407"/>
      <c r="Q660" s="407"/>
      <c r="R660" s="407"/>
      <c r="S660" s="407"/>
      <c r="T660" s="407"/>
      <c r="U660" s="407"/>
      <c r="V660" s="407"/>
      <c r="W660" s="407"/>
      <c r="X660" s="407"/>
      <c r="Y660" s="407"/>
      <c r="Z660" s="407"/>
      <c r="AA660" s="407"/>
      <c r="AB660" s="407"/>
      <c r="AC660" s="407"/>
      <c r="AD660" s="407"/>
      <c r="AE660" s="407"/>
      <c r="AF660" s="407"/>
      <c r="AG660" s="407"/>
      <c r="AH660" s="407"/>
      <c r="AI660" s="407"/>
    </row>
    <row r="661" spans="1:35" ht="15.75" hidden="1" customHeight="1">
      <c r="A661" s="407">
        <f t="shared" ca="1" si="20"/>
        <v>0</v>
      </c>
      <c r="B661" s="496"/>
      <c r="C661" s="482">
        <v>2980</v>
      </c>
      <c r="D661" s="407" t="s">
        <v>246</v>
      </c>
      <c r="E661" s="496">
        <f>'eoy23'!M601</f>
        <v>0</v>
      </c>
      <c r="F661" s="490"/>
      <c r="G661" s="492"/>
      <c r="H661" s="492"/>
      <c r="I661" s="492"/>
      <c r="J661" s="407"/>
      <c r="K661" s="407"/>
      <c r="L661" s="407"/>
      <c r="M661" s="407"/>
      <c r="N661" s="407"/>
      <c r="O661" s="407"/>
      <c r="P661" s="407"/>
      <c r="Q661" s="407"/>
      <c r="R661" s="407"/>
      <c r="S661" s="407"/>
      <c r="T661" s="407"/>
      <c r="U661" s="407"/>
      <c r="V661" s="407"/>
      <c r="W661" s="407"/>
      <c r="X661" s="407"/>
      <c r="Y661" s="407"/>
      <c r="Z661" s="407"/>
      <c r="AA661" s="407"/>
      <c r="AB661" s="407"/>
      <c r="AC661" s="407"/>
      <c r="AD661" s="407"/>
      <c r="AE661" s="407"/>
      <c r="AF661" s="407"/>
      <c r="AG661" s="407"/>
      <c r="AH661" s="407"/>
      <c r="AI661" s="407"/>
    </row>
    <row r="662" spans="1:35" ht="15.75" hidden="1" customHeight="1">
      <c r="A662" s="407">
        <f t="shared" ca="1" si="20"/>
        <v>0</v>
      </c>
      <c r="B662" s="496"/>
      <c r="C662" s="482">
        <v>2982</v>
      </c>
      <c r="D662" s="407" t="s">
        <v>143</v>
      </c>
      <c r="E662" s="496">
        <f>'eoy23'!M602</f>
        <v>0</v>
      </c>
      <c r="F662" s="490"/>
      <c r="G662" s="492"/>
      <c r="H662" s="492"/>
      <c r="I662" s="492"/>
      <c r="J662" s="407"/>
      <c r="K662" s="407"/>
      <c r="L662" s="407"/>
      <c r="M662" s="407"/>
      <c r="N662" s="407"/>
      <c r="O662" s="407"/>
      <c r="P662" s="407"/>
      <c r="Q662" s="407"/>
      <c r="R662" s="407"/>
      <c r="S662" s="407"/>
      <c r="T662" s="407"/>
      <c r="U662" s="407"/>
      <c r="V662" s="407"/>
      <c r="W662" s="407"/>
      <c r="X662" s="407"/>
      <c r="Y662" s="407"/>
      <c r="Z662" s="407"/>
      <c r="AA662" s="407"/>
      <c r="AB662" s="407"/>
      <c r="AC662" s="407"/>
      <c r="AD662" s="407"/>
      <c r="AE662" s="407"/>
      <c r="AF662" s="407"/>
      <c r="AG662" s="407"/>
      <c r="AH662" s="407"/>
      <c r="AI662" s="407"/>
    </row>
    <row r="663" spans="1:35" ht="15.75" hidden="1" customHeight="1">
      <c r="A663" s="407">
        <f t="shared" ca="1" si="20"/>
        <v>0</v>
      </c>
      <c r="B663" s="496"/>
      <c r="C663" s="482">
        <v>2984</v>
      </c>
      <c r="D663" s="407" t="s">
        <v>144</v>
      </c>
      <c r="E663" s="496">
        <f>'eoy23'!M603</f>
        <v>0</v>
      </c>
      <c r="F663" s="490"/>
      <c r="G663" s="492"/>
      <c r="H663" s="492"/>
      <c r="I663" s="492"/>
      <c r="J663" s="407"/>
      <c r="K663" s="407"/>
      <c r="L663" s="407"/>
      <c r="M663" s="407"/>
      <c r="N663" s="407"/>
      <c r="O663" s="407"/>
      <c r="P663" s="407"/>
      <c r="Q663" s="407"/>
      <c r="R663" s="407"/>
      <c r="S663" s="407"/>
      <c r="T663" s="407"/>
      <c r="U663" s="407"/>
      <c r="V663" s="407"/>
      <c r="W663" s="407"/>
      <c r="X663" s="407"/>
      <c r="Y663" s="407"/>
      <c r="Z663" s="407"/>
      <c r="AA663" s="407"/>
      <c r="AB663" s="407"/>
      <c r="AC663" s="407"/>
      <c r="AD663" s="407"/>
      <c r="AE663" s="407"/>
      <c r="AF663" s="407"/>
      <c r="AG663" s="407"/>
      <c r="AH663" s="407"/>
      <c r="AI663" s="407"/>
    </row>
    <row r="664" spans="1:35" ht="15.75" hidden="1" customHeight="1">
      <c r="A664" s="407">
        <f t="shared" ca="1" si="20"/>
        <v>0</v>
      </c>
      <c r="B664" s="407"/>
      <c r="C664" s="482">
        <v>2991</v>
      </c>
      <c r="D664" s="407" t="s">
        <v>145</v>
      </c>
      <c r="E664" s="496">
        <f>'eoy23'!M604</f>
        <v>0</v>
      </c>
      <c r="F664" s="407"/>
      <c r="G664" s="468"/>
      <c r="H664" s="407"/>
      <c r="I664" s="407"/>
      <c r="J664" s="407"/>
      <c r="K664" s="407"/>
      <c r="L664" s="407"/>
      <c r="M664" s="407"/>
      <c r="N664" s="407"/>
      <c r="O664" s="407"/>
      <c r="P664" s="407"/>
      <c r="Q664" s="407"/>
      <c r="R664" s="407"/>
      <c r="S664" s="407"/>
      <c r="T664" s="407"/>
      <c r="U664" s="407"/>
      <c r="V664" s="407"/>
      <c r="W664" s="407"/>
      <c r="X664" s="407"/>
      <c r="Y664" s="407"/>
      <c r="Z664" s="407"/>
      <c r="AA664" s="407"/>
      <c r="AB664" s="407"/>
      <c r="AC664" s="407"/>
      <c r="AD664" s="407"/>
      <c r="AE664" s="407"/>
      <c r="AF664" s="407"/>
      <c r="AG664" s="407"/>
      <c r="AH664" s="407"/>
      <c r="AI664" s="407"/>
    </row>
    <row r="665" spans="1:35" ht="15.75" hidden="1" customHeight="1">
      <c r="A665" s="407">
        <f t="shared" ca="1" si="20"/>
        <v>0</v>
      </c>
      <c r="B665" s="407"/>
      <c r="C665" s="482">
        <v>2992</v>
      </c>
      <c r="D665" s="407" t="s">
        <v>146</v>
      </c>
      <c r="E665" s="496">
        <f>'eoy23'!M605</f>
        <v>0</v>
      </c>
      <c r="F665" s="407"/>
      <c r="G665" s="468"/>
      <c r="H665" s="407"/>
      <c r="I665" s="407"/>
      <c r="J665" s="407"/>
      <c r="K665" s="407"/>
      <c r="L665" s="407"/>
      <c r="M665" s="407"/>
      <c r="N665" s="407"/>
      <c r="O665" s="407"/>
      <c r="P665" s="407"/>
      <c r="Q665" s="407"/>
      <c r="R665" s="407"/>
      <c r="S665" s="407"/>
      <c r="T665" s="407"/>
      <c r="U665" s="407"/>
      <c r="V665" s="407"/>
      <c r="W665" s="407"/>
      <c r="X665" s="407"/>
      <c r="Y665" s="407"/>
      <c r="Z665" s="407"/>
      <c r="AA665" s="407"/>
      <c r="AB665" s="407"/>
      <c r="AC665" s="407"/>
      <c r="AD665" s="407"/>
      <c r="AE665" s="407"/>
      <c r="AF665" s="407"/>
      <c r="AG665" s="407"/>
      <c r="AH665" s="407"/>
      <c r="AI665" s="407"/>
    </row>
    <row r="666" spans="1:35" ht="15.75" hidden="1" customHeight="1">
      <c r="A666" s="407">
        <f t="shared" ca="1" si="20"/>
        <v>0</v>
      </c>
      <c r="B666" s="407"/>
      <c r="C666" s="482">
        <v>2993</v>
      </c>
      <c r="D666" s="407" t="s">
        <v>148</v>
      </c>
      <c r="E666" s="496">
        <f>'eoy23'!M606</f>
        <v>93151</v>
      </c>
      <c r="F666" s="407"/>
      <c r="G666" s="468"/>
      <c r="H666" s="407"/>
      <c r="I666" s="407"/>
      <c r="J666" s="407"/>
      <c r="K666" s="407"/>
      <c r="L666" s="407"/>
      <c r="M666" s="407"/>
      <c r="N666" s="407"/>
      <c r="O666" s="407"/>
      <c r="P666" s="407"/>
      <c r="Q666" s="407"/>
      <c r="R666" s="407"/>
      <c r="S666" s="407"/>
      <c r="T666" s="407"/>
      <c r="U666" s="407"/>
      <c r="V666" s="407"/>
      <c r="W666" s="407"/>
      <c r="X666" s="407"/>
      <c r="Y666" s="407"/>
      <c r="Z666" s="407"/>
      <c r="AA666" s="407"/>
      <c r="AB666" s="407"/>
      <c r="AC666" s="407"/>
      <c r="AD666" s="407"/>
      <c r="AE666" s="407"/>
      <c r="AF666" s="407"/>
      <c r="AG666" s="407"/>
      <c r="AH666" s="407"/>
      <c r="AI666" s="407"/>
    </row>
    <row r="667" spans="1:35" ht="15.75" hidden="1" customHeight="1">
      <c r="A667" s="407">
        <f t="shared" ca="1" si="20"/>
        <v>0</v>
      </c>
      <c r="B667" s="407"/>
      <c r="C667" s="482">
        <v>2994</v>
      </c>
      <c r="D667" s="407" t="s">
        <v>149</v>
      </c>
      <c r="E667" s="496">
        <f>'eoy23'!M607</f>
        <v>0</v>
      </c>
      <c r="F667" s="407"/>
      <c r="G667" s="468"/>
      <c r="H667" s="407"/>
      <c r="I667" s="407"/>
      <c r="J667" s="407"/>
      <c r="K667" s="407"/>
      <c r="L667" s="407"/>
      <c r="M667" s="407"/>
      <c r="N667" s="407"/>
      <c r="O667" s="407"/>
      <c r="P667" s="407"/>
      <c r="Q667" s="407"/>
      <c r="R667" s="407"/>
      <c r="S667" s="407"/>
      <c r="T667" s="407"/>
      <c r="U667" s="407"/>
      <c r="V667" s="407"/>
      <c r="W667" s="407"/>
      <c r="X667" s="407"/>
      <c r="Y667" s="407"/>
      <c r="Z667" s="407"/>
      <c r="AA667" s="407"/>
      <c r="AB667" s="407"/>
      <c r="AC667" s="407"/>
      <c r="AD667" s="407"/>
      <c r="AE667" s="407"/>
      <c r="AF667" s="407"/>
      <c r="AG667" s="407"/>
      <c r="AH667" s="407"/>
      <c r="AI667" s="407"/>
    </row>
    <row r="668" spans="1:35" ht="15.75" hidden="1" customHeight="1">
      <c r="A668" s="407">
        <f t="shared" ca="1" si="20"/>
        <v>0</v>
      </c>
      <c r="B668" s="407"/>
      <c r="C668" s="482">
        <v>2995</v>
      </c>
      <c r="D668" s="407" t="s">
        <v>195</v>
      </c>
      <c r="E668" s="496">
        <f>'eoy23'!M608</f>
        <v>0</v>
      </c>
      <c r="F668" s="407"/>
      <c r="G668" s="468"/>
      <c r="H668" s="407"/>
      <c r="I668" s="407"/>
      <c r="J668" s="407"/>
      <c r="K668" s="407"/>
      <c r="L668" s="407"/>
      <c r="M668" s="407"/>
      <c r="N668" s="407"/>
      <c r="O668" s="407"/>
      <c r="P668" s="407"/>
      <c r="Q668" s="407"/>
      <c r="R668" s="407"/>
      <c r="S668" s="407"/>
      <c r="T668" s="407"/>
      <c r="U668" s="407"/>
      <c r="V668" s="407"/>
      <c r="W668" s="407"/>
      <c r="X668" s="407"/>
      <c r="Y668" s="407"/>
      <c r="Z668" s="407"/>
      <c r="AA668" s="407"/>
      <c r="AB668" s="407"/>
      <c r="AC668" s="407"/>
      <c r="AD668" s="407"/>
      <c r="AE668" s="407"/>
      <c r="AF668" s="407"/>
      <c r="AG668" s="407"/>
      <c r="AH668" s="407"/>
      <c r="AI668" s="407"/>
    </row>
    <row r="669" spans="1:35" ht="15.75" hidden="1" customHeight="1">
      <c r="A669" s="407">
        <f t="shared" ca="1" si="20"/>
        <v>0</v>
      </c>
      <c r="B669" s="407"/>
      <c r="C669" s="482">
        <v>3012</v>
      </c>
      <c r="D669" s="407" t="s">
        <v>247</v>
      </c>
      <c r="E669" s="496">
        <f>'eoy23'!M609</f>
        <v>0</v>
      </c>
      <c r="F669" s="407"/>
      <c r="G669" s="468"/>
      <c r="H669" s="407"/>
      <c r="I669" s="407"/>
      <c r="J669" s="407"/>
      <c r="K669" s="407"/>
      <c r="L669" s="407"/>
      <c r="M669" s="407"/>
      <c r="N669" s="407"/>
      <c r="O669" s="407"/>
      <c r="P669" s="407"/>
      <c r="Q669" s="407"/>
      <c r="R669" s="407"/>
      <c r="S669" s="407"/>
      <c r="T669" s="407"/>
      <c r="U669" s="407"/>
      <c r="V669" s="407"/>
      <c r="W669" s="407"/>
      <c r="X669" s="407"/>
      <c r="Y669" s="407"/>
      <c r="Z669" s="407"/>
      <c r="AA669" s="407"/>
      <c r="AB669" s="407"/>
      <c r="AC669" s="407"/>
      <c r="AD669" s="407"/>
      <c r="AE669" s="407"/>
      <c r="AF669" s="407"/>
      <c r="AG669" s="407"/>
      <c r="AH669" s="407"/>
      <c r="AI669" s="407"/>
    </row>
    <row r="670" spans="1:35" ht="15.75" hidden="1" customHeight="1">
      <c r="A670" s="407">
        <f t="shared" ca="1" si="20"/>
        <v>0</v>
      </c>
      <c r="B670" s="407"/>
      <c r="C670" s="482">
        <v>3014</v>
      </c>
      <c r="D670" s="407" t="s">
        <v>248</v>
      </c>
      <c r="E670" s="496">
        <f>'eoy23'!M610</f>
        <v>0</v>
      </c>
      <c r="F670" s="407"/>
      <c r="G670" s="468"/>
      <c r="H670" s="407"/>
      <c r="I670" s="407"/>
      <c r="J670" s="407"/>
      <c r="K670" s="407"/>
      <c r="L670" s="407"/>
      <c r="M670" s="407"/>
      <c r="N670" s="407"/>
      <c r="O670" s="407"/>
      <c r="P670" s="407"/>
      <c r="Q670" s="407"/>
      <c r="R670" s="407"/>
      <c r="S670" s="407"/>
      <c r="T670" s="407"/>
      <c r="U670" s="407"/>
      <c r="V670" s="407"/>
      <c r="W670" s="407"/>
      <c r="X670" s="407"/>
      <c r="Y670" s="407"/>
      <c r="Z670" s="407"/>
      <c r="AA670" s="407"/>
      <c r="AB670" s="407"/>
      <c r="AC670" s="407"/>
      <c r="AD670" s="407"/>
      <c r="AE670" s="407"/>
      <c r="AF670" s="407"/>
      <c r="AG670" s="407"/>
      <c r="AH670" s="407"/>
      <c r="AI670" s="407"/>
    </row>
    <row r="671" spans="1:35" ht="15.75" hidden="1" customHeight="1">
      <c r="A671" s="407">
        <f t="shared" ca="1" si="20"/>
        <v>0</v>
      </c>
      <c r="B671" s="407"/>
      <c r="C671" s="482">
        <v>3022</v>
      </c>
      <c r="D671" s="407" t="s">
        <v>249</v>
      </c>
      <c r="E671" s="496">
        <f>'eoy23'!M611</f>
        <v>0</v>
      </c>
      <c r="F671" s="407"/>
      <c r="G671" s="468"/>
      <c r="H671" s="407"/>
      <c r="I671" s="407"/>
      <c r="J671" s="407"/>
      <c r="K671" s="407"/>
      <c r="L671" s="407"/>
      <c r="M671" s="407"/>
      <c r="N671" s="407"/>
      <c r="O671" s="407"/>
      <c r="P671" s="407"/>
      <c r="Q671" s="407"/>
      <c r="R671" s="407"/>
      <c r="S671" s="407"/>
      <c r="T671" s="407"/>
      <c r="U671" s="407"/>
      <c r="V671" s="407"/>
      <c r="W671" s="407"/>
      <c r="X671" s="407"/>
      <c r="Y671" s="407"/>
      <c r="Z671" s="407"/>
      <c r="AA671" s="407"/>
      <c r="AB671" s="407"/>
      <c r="AC671" s="407"/>
      <c r="AD671" s="407"/>
      <c r="AE671" s="407"/>
      <c r="AF671" s="407"/>
      <c r="AG671" s="407"/>
      <c r="AH671" s="407"/>
      <c r="AI671" s="407"/>
    </row>
    <row r="672" spans="1:35" ht="15.75" hidden="1" customHeight="1">
      <c r="A672" s="407">
        <f t="shared" ca="1" si="20"/>
        <v>0</v>
      </c>
      <c r="B672" s="407"/>
      <c r="C672" s="482">
        <v>3024</v>
      </c>
      <c r="D672" s="407" t="s">
        <v>250</v>
      </c>
      <c r="E672" s="496">
        <f>'eoy23'!M612</f>
        <v>0</v>
      </c>
      <c r="F672" s="407"/>
      <c r="G672" s="468"/>
      <c r="H672" s="407"/>
      <c r="I672" s="407"/>
      <c r="J672" s="407"/>
      <c r="K672" s="407"/>
      <c r="L672" s="407"/>
      <c r="M672" s="407"/>
      <c r="N672" s="407"/>
      <c r="O672" s="407"/>
      <c r="P672" s="407"/>
      <c r="Q672" s="407"/>
      <c r="R672" s="407"/>
      <c r="S672" s="407"/>
      <c r="T672" s="407"/>
      <c r="U672" s="407"/>
      <c r="V672" s="407"/>
      <c r="W672" s="407"/>
      <c r="X672" s="407"/>
      <c r="Y672" s="407"/>
      <c r="Z672" s="407"/>
      <c r="AA672" s="407"/>
      <c r="AB672" s="407"/>
      <c r="AC672" s="407"/>
      <c r="AD672" s="407"/>
      <c r="AE672" s="407"/>
      <c r="AF672" s="407"/>
      <c r="AG672" s="407"/>
      <c r="AH672" s="407"/>
      <c r="AI672" s="407"/>
    </row>
    <row r="673" spans="1:35" ht="15.75" hidden="1" customHeight="1">
      <c r="A673" s="407">
        <f t="shared" ca="1" si="20"/>
        <v>0</v>
      </c>
      <c r="B673" s="407"/>
      <c r="C673" s="482">
        <v>3026</v>
      </c>
      <c r="D673" s="407" t="s">
        <v>156</v>
      </c>
      <c r="E673" s="496">
        <f>'eoy23'!M613</f>
        <v>0</v>
      </c>
      <c r="F673" s="407"/>
      <c r="G673" s="468"/>
      <c r="H673" s="407"/>
      <c r="I673" s="407"/>
      <c r="J673" s="407"/>
      <c r="K673" s="407"/>
      <c r="L673" s="407"/>
      <c r="M673" s="407"/>
      <c r="N673" s="407"/>
      <c r="O673" s="407"/>
      <c r="P673" s="407"/>
      <c r="Q673" s="407"/>
      <c r="R673" s="407"/>
      <c r="S673" s="407"/>
      <c r="T673" s="407"/>
      <c r="U673" s="407"/>
      <c r="V673" s="407"/>
      <c r="W673" s="407"/>
      <c r="X673" s="407"/>
      <c r="Y673" s="407"/>
      <c r="Z673" s="407"/>
      <c r="AA673" s="407"/>
      <c r="AB673" s="407"/>
      <c r="AC673" s="407"/>
      <c r="AD673" s="407"/>
      <c r="AE673" s="407"/>
      <c r="AF673" s="407"/>
      <c r="AG673" s="407"/>
      <c r="AH673" s="407"/>
      <c r="AI673" s="407"/>
    </row>
    <row r="674" spans="1:35" ht="15.75" hidden="1" customHeight="1">
      <c r="A674" s="407">
        <f t="shared" ca="1" si="20"/>
        <v>0</v>
      </c>
      <c r="B674" s="407"/>
      <c r="C674" s="482">
        <v>3028</v>
      </c>
      <c r="D674" s="407" t="s">
        <v>157</v>
      </c>
      <c r="E674" s="496">
        <f>'eoy23'!M614</f>
        <v>0</v>
      </c>
      <c r="F674" s="407"/>
      <c r="G674" s="468"/>
      <c r="H674" s="407"/>
      <c r="I674" s="407"/>
      <c r="J674" s="407"/>
      <c r="K674" s="407"/>
      <c r="L674" s="407"/>
      <c r="M674" s="407"/>
      <c r="N674" s="407"/>
      <c r="O674" s="407"/>
      <c r="P674" s="407"/>
      <c r="Q674" s="407"/>
      <c r="R674" s="407"/>
      <c r="S674" s="407"/>
      <c r="T674" s="407"/>
      <c r="U674" s="407"/>
      <c r="V674" s="407"/>
      <c r="W674" s="407"/>
      <c r="X674" s="407"/>
      <c r="Y674" s="407"/>
      <c r="Z674" s="407"/>
      <c r="AA674" s="407"/>
      <c r="AB674" s="407"/>
      <c r="AC674" s="407"/>
      <c r="AD674" s="407"/>
      <c r="AE674" s="407"/>
      <c r="AF674" s="407"/>
      <c r="AG674" s="407"/>
      <c r="AH674" s="407"/>
      <c r="AI674" s="407"/>
    </row>
    <row r="675" spans="1:35" ht="15.75" hidden="1" customHeight="1">
      <c r="A675" s="407">
        <f t="shared" ca="1" si="20"/>
        <v>0</v>
      </c>
      <c r="B675" s="407"/>
      <c r="C675" s="482">
        <v>3030</v>
      </c>
      <c r="D675" s="407" t="s">
        <v>251</v>
      </c>
      <c r="E675" s="496">
        <f>'eoy23'!M615</f>
        <v>0</v>
      </c>
      <c r="F675" s="407"/>
      <c r="G675" s="468"/>
      <c r="H675" s="407"/>
      <c r="I675" s="407"/>
      <c r="J675" s="407"/>
      <c r="K675" s="407"/>
      <c r="L675" s="407"/>
      <c r="M675" s="407"/>
      <c r="N675" s="407"/>
      <c r="O675" s="407"/>
      <c r="P675" s="407"/>
      <c r="Q675" s="407"/>
      <c r="R675" s="407"/>
      <c r="S675" s="407"/>
      <c r="T675" s="407"/>
      <c r="U675" s="407"/>
      <c r="V675" s="407"/>
      <c r="W675" s="407"/>
      <c r="X675" s="407"/>
      <c r="Y675" s="407"/>
      <c r="Z675" s="407"/>
      <c r="AA675" s="407"/>
      <c r="AB675" s="407"/>
      <c r="AC675" s="407"/>
      <c r="AD675" s="407"/>
      <c r="AE675" s="407"/>
      <c r="AF675" s="407"/>
      <c r="AG675" s="407"/>
      <c r="AH675" s="407"/>
      <c r="AI675" s="407"/>
    </row>
    <row r="676" spans="1:35" ht="15.75" hidden="1" customHeight="1">
      <c r="A676" s="407">
        <f t="shared" ca="1" si="20"/>
        <v>0</v>
      </c>
      <c r="B676" s="407"/>
      <c r="C676" s="482">
        <v>3042</v>
      </c>
      <c r="D676" s="407" t="s">
        <v>252</v>
      </c>
      <c r="E676" s="496">
        <f>'eoy23'!M616</f>
        <v>0</v>
      </c>
      <c r="F676" s="407"/>
      <c r="G676" s="468"/>
      <c r="H676" s="407"/>
      <c r="I676" s="407"/>
      <c r="J676" s="407"/>
      <c r="K676" s="407"/>
      <c r="L676" s="407"/>
      <c r="M676" s="407"/>
      <c r="N676" s="407"/>
      <c r="O676" s="407"/>
      <c r="P676" s="407"/>
      <c r="Q676" s="407"/>
      <c r="R676" s="407"/>
      <c r="S676" s="407"/>
      <c r="T676" s="407"/>
      <c r="U676" s="407"/>
      <c r="V676" s="407"/>
      <c r="W676" s="407"/>
      <c r="X676" s="407"/>
      <c r="Y676" s="407"/>
      <c r="Z676" s="407"/>
      <c r="AA676" s="407"/>
      <c r="AB676" s="407"/>
      <c r="AC676" s="407"/>
      <c r="AD676" s="407"/>
      <c r="AE676" s="407"/>
      <c r="AF676" s="407"/>
      <c r="AG676" s="407"/>
      <c r="AH676" s="407"/>
      <c r="AI676" s="407"/>
    </row>
    <row r="677" spans="1:35" ht="15.75" hidden="1" customHeight="1">
      <c r="A677" s="407">
        <f t="shared" ca="1" si="20"/>
        <v>0</v>
      </c>
      <c r="B677" s="407"/>
      <c r="C677" s="482">
        <v>3044</v>
      </c>
      <c r="D677" s="407" t="s">
        <v>253</v>
      </c>
      <c r="E677" s="496">
        <f>'eoy23'!M617</f>
        <v>0</v>
      </c>
      <c r="F677" s="407"/>
      <c r="G677" s="468"/>
      <c r="H677" s="407"/>
      <c r="I677" s="407"/>
      <c r="J677" s="407"/>
      <c r="K677" s="407"/>
      <c r="L677" s="407"/>
      <c r="M677" s="407"/>
      <c r="N677" s="407"/>
      <c r="O677" s="407"/>
      <c r="P677" s="407"/>
      <c r="Q677" s="407"/>
      <c r="R677" s="407"/>
      <c r="S677" s="407"/>
      <c r="T677" s="407"/>
      <c r="U677" s="407"/>
      <c r="V677" s="407"/>
      <c r="W677" s="407"/>
      <c r="X677" s="407"/>
      <c r="Y677" s="407"/>
      <c r="Z677" s="407"/>
      <c r="AA677" s="407"/>
      <c r="AB677" s="407"/>
      <c r="AC677" s="407"/>
      <c r="AD677" s="407"/>
      <c r="AE677" s="407"/>
      <c r="AF677" s="407"/>
      <c r="AG677" s="407"/>
      <c r="AH677" s="407"/>
      <c r="AI677" s="407"/>
    </row>
    <row r="678" spans="1:35" ht="15.75" hidden="1" customHeight="1">
      <c r="A678" s="407">
        <f t="shared" ca="1" si="20"/>
        <v>0</v>
      </c>
      <c r="B678" s="407"/>
      <c r="C678" s="482">
        <v>3046</v>
      </c>
      <c r="D678" s="407" t="s">
        <v>254</v>
      </c>
      <c r="E678" s="496">
        <f>'eoy23'!M618</f>
        <v>0</v>
      </c>
      <c r="F678" s="407"/>
      <c r="G678" s="468"/>
      <c r="H678" s="407"/>
      <c r="I678" s="407"/>
      <c r="J678" s="407"/>
      <c r="K678" s="407"/>
      <c r="L678" s="407"/>
      <c r="M678" s="407"/>
      <c r="N678" s="407"/>
      <c r="O678" s="407"/>
      <c r="P678" s="407"/>
      <c r="Q678" s="407"/>
      <c r="R678" s="407"/>
      <c r="S678" s="407"/>
      <c r="T678" s="407"/>
      <c r="U678" s="407"/>
      <c r="V678" s="407"/>
      <c r="W678" s="407"/>
      <c r="X678" s="407"/>
      <c r="Y678" s="407"/>
      <c r="Z678" s="407"/>
      <c r="AA678" s="407"/>
      <c r="AB678" s="407"/>
      <c r="AC678" s="407"/>
      <c r="AD678" s="407"/>
      <c r="AE678" s="407"/>
      <c r="AF678" s="407"/>
      <c r="AG678" s="407"/>
      <c r="AH678" s="407"/>
      <c r="AI678" s="407"/>
    </row>
    <row r="679" spans="1:35" ht="15.75" hidden="1" customHeight="1">
      <c r="A679" s="407">
        <f t="shared" ca="1" si="20"/>
        <v>0</v>
      </c>
      <c r="B679" s="407"/>
      <c r="C679" s="482">
        <v>3048</v>
      </c>
      <c r="D679" s="407" t="s">
        <v>255</v>
      </c>
      <c r="E679" s="496">
        <f>'eoy23'!M619</f>
        <v>0</v>
      </c>
      <c r="F679" s="407"/>
      <c r="G679" s="468"/>
      <c r="H679" s="407"/>
      <c r="I679" s="407"/>
      <c r="J679" s="407"/>
      <c r="K679" s="407"/>
      <c r="L679" s="407"/>
      <c r="M679" s="407"/>
      <c r="N679" s="407"/>
      <c r="O679" s="407"/>
      <c r="P679" s="407"/>
      <c r="Q679" s="407"/>
      <c r="R679" s="407"/>
      <c r="S679" s="407"/>
      <c r="T679" s="407"/>
      <c r="U679" s="407"/>
      <c r="V679" s="407"/>
      <c r="W679" s="407"/>
      <c r="X679" s="407"/>
      <c r="Y679" s="407"/>
      <c r="Z679" s="407"/>
      <c r="AA679" s="407"/>
      <c r="AB679" s="407"/>
      <c r="AC679" s="407"/>
      <c r="AD679" s="407"/>
      <c r="AE679" s="407"/>
      <c r="AF679" s="407"/>
      <c r="AG679" s="407"/>
      <c r="AH679" s="407"/>
      <c r="AI679" s="407"/>
    </row>
    <row r="680" spans="1:35" ht="15.75" hidden="1" customHeight="1">
      <c r="A680" s="407">
        <f t="shared" ca="1" si="20"/>
        <v>0</v>
      </c>
      <c r="B680" s="407"/>
      <c r="C680" s="482">
        <v>3052</v>
      </c>
      <c r="D680" s="407" t="s">
        <v>163</v>
      </c>
      <c r="E680" s="496">
        <f>'eoy23'!M620</f>
        <v>0</v>
      </c>
      <c r="F680" s="407"/>
      <c r="G680" s="468"/>
      <c r="H680" s="407"/>
      <c r="I680" s="407"/>
      <c r="J680" s="407"/>
      <c r="K680" s="407"/>
      <c r="L680" s="407"/>
      <c r="M680" s="407"/>
      <c r="N680" s="407"/>
      <c r="O680" s="407"/>
      <c r="P680" s="407"/>
      <c r="Q680" s="407"/>
      <c r="R680" s="407"/>
      <c r="S680" s="407"/>
      <c r="T680" s="407"/>
      <c r="U680" s="407"/>
      <c r="V680" s="407"/>
      <c r="W680" s="407"/>
      <c r="X680" s="407"/>
      <c r="Y680" s="407"/>
      <c r="Z680" s="407"/>
      <c r="AA680" s="407"/>
      <c r="AB680" s="407"/>
      <c r="AC680" s="407"/>
      <c r="AD680" s="407"/>
      <c r="AE680" s="407"/>
      <c r="AF680" s="407"/>
      <c r="AG680" s="407"/>
      <c r="AH680" s="407"/>
      <c r="AI680" s="407"/>
    </row>
    <row r="681" spans="1:35" ht="15.75" hidden="1" customHeight="1">
      <c r="A681" s="407">
        <f t="shared" ca="1" si="20"/>
        <v>0</v>
      </c>
      <c r="B681" s="407"/>
      <c r="C681" s="482">
        <v>3054</v>
      </c>
      <c r="D681" s="407" t="s">
        <v>164</v>
      </c>
      <c r="E681" s="496">
        <f>'eoy23'!M621</f>
        <v>0</v>
      </c>
      <c r="F681" s="407"/>
      <c r="G681" s="468"/>
      <c r="H681" s="407"/>
      <c r="I681" s="407"/>
      <c r="J681" s="407"/>
      <c r="K681" s="407"/>
      <c r="L681" s="407"/>
      <c r="M681" s="407"/>
      <c r="N681" s="407"/>
      <c r="O681" s="407"/>
      <c r="P681" s="407"/>
      <c r="Q681" s="407"/>
      <c r="R681" s="407"/>
      <c r="S681" s="407"/>
      <c r="T681" s="407"/>
      <c r="U681" s="407"/>
      <c r="V681" s="407"/>
      <c r="W681" s="407"/>
      <c r="X681" s="407"/>
      <c r="Y681" s="407"/>
      <c r="Z681" s="407"/>
      <c r="AA681" s="407"/>
      <c r="AB681" s="407"/>
      <c r="AC681" s="407"/>
      <c r="AD681" s="407"/>
      <c r="AE681" s="407"/>
      <c r="AF681" s="407"/>
      <c r="AG681" s="407"/>
      <c r="AH681" s="407"/>
      <c r="AI681" s="407"/>
    </row>
    <row r="682" spans="1:35" ht="15.75" hidden="1" customHeight="1">
      <c r="A682" s="407">
        <f t="shared" ca="1" si="20"/>
        <v>0</v>
      </c>
      <c r="B682" s="407"/>
      <c r="C682" s="482">
        <v>3056</v>
      </c>
      <c r="D682" s="407" t="s">
        <v>165</v>
      </c>
      <c r="E682" s="496">
        <f>'eoy23'!M622</f>
        <v>0</v>
      </c>
      <c r="F682" s="407"/>
      <c r="G682" s="468"/>
      <c r="H682" s="407"/>
      <c r="I682" s="407"/>
      <c r="J682" s="407"/>
      <c r="K682" s="407"/>
      <c r="L682" s="407"/>
      <c r="M682" s="407"/>
      <c r="N682" s="407"/>
      <c r="O682" s="407"/>
      <c r="P682" s="407"/>
      <c r="Q682" s="407"/>
      <c r="R682" s="407"/>
      <c r="S682" s="407"/>
      <c r="T682" s="407"/>
      <c r="U682" s="407"/>
      <c r="V682" s="407"/>
      <c r="W682" s="407"/>
      <c r="X682" s="407"/>
      <c r="Y682" s="407"/>
      <c r="Z682" s="407"/>
      <c r="AA682" s="407"/>
      <c r="AB682" s="407"/>
      <c r="AC682" s="407"/>
      <c r="AD682" s="407"/>
      <c r="AE682" s="407"/>
      <c r="AF682" s="407"/>
      <c r="AG682" s="407"/>
      <c r="AH682" s="407"/>
      <c r="AI682" s="407"/>
    </row>
    <row r="683" spans="1:35" ht="15.75" hidden="1" customHeight="1">
      <c r="A683" s="407">
        <f t="shared" ca="1" si="20"/>
        <v>0</v>
      </c>
      <c r="B683" s="407"/>
      <c r="C683" s="482">
        <v>3058</v>
      </c>
      <c r="D683" s="407" t="s">
        <v>166</v>
      </c>
      <c r="E683" s="496">
        <f>'eoy23'!M623</f>
        <v>0</v>
      </c>
      <c r="F683" s="407"/>
      <c r="G683" s="468"/>
      <c r="H683" s="407"/>
      <c r="I683" s="407"/>
      <c r="J683" s="407"/>
      <c r="K683" s="407"/>
      <c r="L683" s="407"/>
      <c r="M683" s="407"/>
      <c r="N683" s="407"/>
      <c r="O683" s="407"/>
      <c r="P683" s="407"/>
      <c r="Q683" s="407"/>
      <c r="R683" s="407"/>
      <c r="S683" s="407"/>
      <c r="T683" s="407"/>
      <c r="U683" s="407"/>
      <c r="V683" s="407"/>
      <c r="W683" s="407"/>
      <c r="X683" s="407"/>
      <c r="Y683" s="407"/>
      <c r="Z683" s="407"/>
      <c r="AA683" s="407"/>
      <c r="AB683" s="407"/>
      <c r="AC683" s="407"/>
      <c r="AD683" s="407"/>
      <c r="AE683" s="407"/>
      <c r="AF683" s="407"/>
      <c r="AG683" s="407"/>
      <c r="AH683" s="407"/>
      <c r="AI683" s="407"/>
    </row>
    <row r="684" spans="1:35" ht="15.75" hidden="1" customHeight="1">
      <c r="A684" s="407">
        <f t="shared" ca="1" si="20"/>
        <v>0</v>
      </c>
      <c r="B684" s="407"/>
      <c r="C684" s="482">
        <v>3062</v>
      </c>
      <c r="D684" s="407" t="s">
        <v>168</v>
      </c>
      <c r="E684" s="496">
        <f>'eoy23'!M624</f>
        <v>0</v>
      </c>
      <c r="F684" s="407"/>
      <c r="G684" s="468"/>
      <c r="H684" s="407"/>
      <c r="I684" s="407"/>
      <c r="J684" s="407"/>
      <c r="K684" s="407"/>
      <c r="L684" s="407"/>
      <c r="M684" s="407"/>
      <c r="N684" s="407"/>
      <c r="O684" s="407"/>
      <c r="P684" s="407"/>
      <c r="Q684" s="407"/>
      <c r="R684" s="407"/>
      <c r="S684" s="407"/>
      <c r="T684" s="407"/>
      <c r="U684" s="407"/>
      <c r="V684" s="407"/>
      <c r="W684" s="407"/>
      <c r="X684" s="407"/>
      <c r="Y684" s="407"/>
      <c r="Z684" s="407"/>
      <c r="AA684" s="407"/>
      <c r="AB684" s="407"/>
      <c r="AC684" s="407"/>
      <c r="AD684" s="407"/>
      <c r="AE684" s="407"/>
      <c r="AF684" s="407"/>
      <c r="AG684" s="407"/>
      <c r="AH684" s="407"/>
      <c r="AI684" s="407"/>
    </row>
    <row r="685" spans="1:35" ht="15.75" hidden="1" customHeight="1">
      <c r="A685" s="407">
        <f t="shared" ca="1" si="20"/>
        <v>0</v>
      </c>
      <c r="B685" s="407"/>
      <c r="C685" s="482">
        <v>3064</v>
      </c>
      <c r="D685" s="407" t="s">
        <v>169</v>
      </c>
      <c r="E685" s="496">
        <f>'eoy23'!M625</f>
        <v>0</v>
      </c>
      <c r="F685" s="407"/>
      <c r="G685" s="468"/>
      <c r="H685" s="407"/>
      <c r="I685" s="407"/>
      <c r="J685" s="407"/>
      <c r="K685" s="407"/>
      <c r="L685" s="407"/>
      <c r="M685" s="407"/>
      <c r="N685" s="407"/>
      <c r="O685" s="407"/>
      <c r="P685" s="407"/>
      <c r="Q685" s="407"/>
      <c r="R685" s="407"/>
      <c r="S685" s="407"/>
      <c r="T685" s="407"/>
      <c r="U685" s="407"/>
      <c r="V685" s="407"/>
      <c r="W685" s="407"/>
      <c r="X685" s="407"/>
      <c r="Y685" s="407"/>
      <c r="Z685" s="407"/>
      <c r="AA685" s="407"/>
      <c r="AB685" s="407"/>
      <c r="AC685" s="407"/>
      <c r="AD685" s="407"/>
      <c r="AE685" s="407"/>
      <c r="AF685" s="407"/>
      <c r="AG685" s="407"/>
      <c r="AH685" s="407"/>
      <c r="AI685" s="407"/>
    </row>
    <row r="686" spans="1:35" ht="15.75" hidden="1" customHeight="1">
      <c r="A686" s="407">
        <f t="shared" ca="1" si="20"/>
        <v>0</v>
      </c>
      <c r="B686" s="407"/>
      <c r="C686" s="482">
        <v>3066</v>
      </c>
      <c r="D686" s="407" t="s">
        <v>170</v>
      </c>
      <c r="E686" s="496">
        <f>'eoy23'!M626</f>
        <v>0</v>
      </c>
      <c r="F686" s="407"/>
      <c r="G686" s="407"/>
      <c r="H686" s="407"/>
      <c r="I686" s="407"/>
      <c r="J686" s="407"/>
      <c r="K686" s="407"/>
      <c r="L686" s="407"/>
      <c r="M686" s="407"/>
      <c r="N686" s="407"/>
      <c r="O686" s="407"/>
      <c r="P686" s="407"/>
      <c r="Q686" s="407"/>
      <c r="R686" s="407"/>
      <c r="S686" s="407"/>
      <c r="T686" s="407"/>
      <c r="U686" s="407"/>
      <c r="V686" s="407"/>
      <c r="W686" s="407"/>
      <c r="X686" s="407"/>
      <c r="Y686" s="407"/>
      <c r="Z686" s="407"/>
      <c r="AA686" s="407"/>
      <c r="AB686" s="407"/>
      <c r="AC686" s="407"/>
      <c r="AD686" s="407"/>
      <c r="AE686" s="407"/>
      <c r="AF686" s="407"/>
      <c r="AG686" s="407"/>
      <c r="AH686" s="407"/>
      <c r="AI686" s="407"/>
    </row>
    <row r="687" spans="1:35" ht="15.75" hidden="1" customHeight="1">
      <c r="A687" s="407">
        <f t="shared" ca="1" si="20"/>
        <v>0</v>
      </c>
      <c r="B687" s="407"/>
      <c r="C687" s="482">
        <v>3072</v>
      </c>
      <c r="D687" s="407" t="s">
        <v>172</v>
      </c>
      <c r="E687" s="496">
        <f>'eoy23'!M627</f>
        <v>0</v>
      </c>
      <c r="F687" s="407"/>
      <c r="G687" s="407"/>
      <c r="H687" s="407"/>
      <c r="I687" s="407"/>
      <c r="J687" s="407"/>
      <c r="K687" s="407"/>
      <c r="L687" s="407"/>
      <c r="M687" s="407"/>
      <c r="N687" s="407"/>
      <c r="O687" s="407"/>
      <c r="P687" s="407"/>
      <c r="Q687" s="407"/>
      <c r="R687" s="407"/>
      <c r="S687" s="407"/>
      <c r="T687" s="407"/>
      <c r="U687" s="407"/>
      <c r="V687" s="407"/>
      <c r="W687" s="407"/>
      <c r="X687" s="407"/>
      <c r="Y687" s="407"/>
      <c r="Z687" s="407"/>
      <c r="AA687" s="407"/>
      <c r="AB687" s="407"/>
      <c r="AC687" s="407"/>
      <c r="AD687" s="407"/>
      <c r="AE687" s="407"/>
      <c r="AF687" s="407"/>
      <c r="AG687" s="407"/>
      <c r="AH687" s="407"/>
      <c r="AI687" s="407"/>
    </row>
    <row r="688" spans="1:35" ht="15.75" hidden="1" customHeight="1">
      <c r="A688" s="407">
        <f t="shared" ca="1" si="20"/>
        <v>0</v>
      </c>
      <c r="B688" s="407"/>
      <c r="C688" s="482">
        <v>3075</v>
      </c>
      <c r="D688" s="407" t="s">
        <v>175</v>
      </c>
      <c r="E688" s="496">
        <f>'eoy23'!M628</f>
        <v>0</v>
      </c>
      <c r="F688" s="407"/>
      <c r="G688" s="407"/>
      <c r="H688" s="407"/>
      <c r="I688" s="407"/>
      <c r="J688" s="407"/>
      <c r="K688" s="407"/>
      <c r="L688" s="407"/>
      <c r="M688" s="407"/>
      <c r="N688" s="407"/>
      <c r="O688" s="407"/>
      <c r="P688" s="407"/>
      <c r="Q688" s="407"/>
      <c r="R688" s="407"/>
      <c r="S688" s="407"/>
      <c r="T688" s="407"/>
      <c r="U688" s="407"/>
      <c r="V688" s="407"/>
      <c r="W688" s="407"/>
      <c r="X688" s="407"/>
      <c r="Y688" s="407"/>
      <c r="Z688" s="407"/>
      <c r="AA688" s="407"/>
      <c r="AB688" s="407"/>
      <c r="AC688" s="407"/>
      <c r="AD688" s="407"/>
      <c r="AE688" s="407"/>
      <c r="AF688" s="407"/>
      <c r="AG688" s="407"/>
      <c r="AH688" s="407"/>
      <c r="AI688" s="407"/>
    </row>
    <row r="689" spans="1:35" ht="15.75" hidden="1" customHeight="1">
      <c r="A689" s="407">
        <f t="shared" ca="1" si="20"/>
        <v>0</v>
      </c>
      <c r="B689" s="407"/>
      <c r="C689" s="482">
        <v>3076</v>
      </c>
      <c r="D689" s="407" t="s">
        <v>177</v>
      </c>
      <c r="E689" s="496">
        <f>'eoy23'!M629</f>
        <v>0</v>
      </c>
      <c r="F689" s="407"/>
      <c r="G689" s="407"/>
      <c r="H689" s="407"/>
      <c r="I689" s="407"/>
      <c r="J689" s="407"/>
      <c r="K689" s="407"/>
      <c r="L689" s="407"/>
      <c r="M689" s="407"/>
      <c r="N689" s="407"/>
      <c r="O689" s="407"/>
      <c r="P689" s="407"/>
      <c r="Q689" s="407"/>
      <c r="R689" s="407"/>
      <c r="S689" s="407"/>
      <c r="T689" s="407"/>
      <c r="U689" s="407"/>
      <c r="V689" s="407"/>
      <c r="W689" s="407"/>
      <c r="X689" s="407"/>
      <c r="Y689" s="407"/>
      <c r="Z689" s="407"/>
      <c r="AA689" s="407"/>
      <c r="AB689" s="407"/>
      <c r="AC689" s="407"/>
      <c r="AD689" s="407"/>
      <c r="AE689" s="407"/>
      <c r="AF689" s="407"/>
      <c r="AG689" s="407"/>
      <c r="AH689" s="407"/>
      <c r="AI689" s="407"/>
    </row>
    <row r="690" spans="1:35" ht="15.75" hidden="1" customHeight="1">
      <c r="A690" s="407">
        <f t="shared" ca="1" si="20"/>
        <v>0</v>
      </c>
      <c r="B690" s="407"/>
      <c r="C690" s="482">
        <v>3077</v>
      </c>
      <c r="D690" s="407" t="s">
        <v>178</v>
      </c>
      <c r="E690" s="496">
        <f>'eoy23'!M630</f>
        <v>17234</v>
      </c>
      <c r="F690" s="407"/>
      <c r="G690" s="407"/>
      <c r="H690" s="407"/>
      <c r="I690" s="407"/>
      <c r="J690" s="407"/>
      <c r="K690" s="407"/>
      <c r="L690" s="407"/>
      <c r="M690" s="407"/>
      <c r="N690" s="407"/>
      <c r="O690" s="407"/>
      <c r="P690" s="407"/>
      <c r="Q690" s="407"/>
      <c r="R690" s="407"/>
      <c r="S690" s="407"/>
      <c r="T690" s="407"/>
      <c r="U690" s="407"/>
      <c r="V690" s="407"/>
      <c r="W690" s="407"/>
      <c r="X690" s="407"/>
      <c r="Y690" s="407"/>
      <c r="Z690" s="407"/>
      <c r="AA690" s="407"/>
      <c r="AB690" s="407"/>
      <c r="AC690" s="407"/>
      <c r="AD690" s="407"/>
      <c r="AE690" s="407"/>
      <c r="AF690" s="407"/>
      <c r="AG690" s="407"/>
      <c r="AH690" s="407"/>
      <c r="AI690" s="407"/>
    </row>
    <row r="691" spans="1:35" ht="15.75" hidden="1" customHeight="1">
      <c r="A691" s="407">
        <f t="shared" ca="1" si="20"/>
        <v>0</v>
      </c>
      <c r="B691" s="407"/>
      <c r="C691" s="482">
        <v>3078</v>
      </c>
      <c r="D691" s="407" t="s">
        <v>179</v>
      </c>
      <c r="E691" s="496">
        <f>'eoy23'!M631</f>
        <v>11604</v>
      </c>
      <c r="F691" s="407"/>
      <c r="G691" s="407"/>
      <c r="H691" s="407"/>
      <c r="I691" s="407"/>
      <c r="J691" s="407"/>
      <c r="K691" s="407"/>
      <c r="L691" s="407"/>
      <c r="M691" s="407"/>
      <c r="N691" s="407"/>
      <c r="O691" s="407"/>
      <c r="P691" s="407"/>
      <c r="Q691" s="407"/>
      <c r="R691" s="407"/>
      <c r="S691" s="407"/>
      <c r="T691" s="407"/>
      <c r="U691" s="407"/>
      <c r="V691" s="407"/>
      <c r="W691" s="407"/>
      <c r="X691" s="407"/>
      <c r="Y691" s="407"/>
      <c r="Z691" s="407"/>
      <c r="AA691" s="407"/>
      <c r="AB691" s="407"/>
      <c r="AC691" s="407"/>
      <c r="AD691" s="407"/>
      <c r="AE691" s="407"/>
      <c r="AF691" s="407"/>
      <c r="AG691" s="407"/>
      <c r="AH691" s="407"/>
      <c r="AI691" s="407"/>
    </row>
    <row r="692" spans="1:35" ht="15.75" hidden="1" customHeight="1">
      <c r="A692" s="407">
        <f t="shared" ref="A692:A696" ca="1" si="21">IF(AND(A$697&gt;0,I692&gt;0),1,0)</f>
        <v>0</v>
      </c>
      <c r="B692" s="407"/>
      <c r="C692" s="407"/>
      <c r="D692" s="407"/>
      <c r="E692" s="407"/>
      <c r="F692" s="407"/>
      <c r="G692" s="478">
        <v>630</v>
      </c>
      <c r="H692" s="407" t="s">
        <v>915</v>
      </c>
      <c r="I692" s="407">
        <f>'eoy23'!J48</f>
        <v>116975</v>
      </c>
      <c r="J692" s="407"/>
      <c r="K692" s="407"/>
      <c r="L692" s="407"/>
      <c r="M692" s="407"/>
      <c r="N692" s="407"/>
      <c r="O692" s="407"/>
      <c r="P692" s="407"/>
      <c r="Q692" s="407"/>
      <c r="R692" s="407"/>
      <c r="S692" s="407"/>
      <c r="T692" s="407"/>
      <c r="U692" s="407"/>
      <c r="V692" s="407"/>
      <c r="W692" s="407"/>
      <c r="X692" s="407"/>
      <c r="Y692" s="407"/>
      <c r="Z692" s="407"/>
      <c r="AA692" s="407"/>
      <c r="AB692" s="407"/>
      <c r="AC692" s="407"/>
      <c r="AD692" s="407"/>
      <c r="AE692" s="407"/>
      <c r="AF692" s="407"/>
      <c r="AG692" s="407"/>
      <c r="AH692" s="407"/>
      <c r="AI692" s="407"/>
    </row>
    <row r="693" spans="1:35" ht="15.75" hidden="1" customHeight="1">
      <c r="A693" s="407">
        <f t="shared" ca="1" si="21"/>
        <v>0</v>
      </c>
      <c r="B693" s="407"/>
      <c r="C693" s="482"/>
      <c r="D693" s="407"/>
      <c r="E693" s="407"/>
      <c r="F693" s="407"/>
      <c r="G693" s="478">
        <v>640</v>
      </c>
      <c r="H693" s="407" t="s">
        <v>916</v>
      </c>
      <c r="I693" s="407">
        <f>'eoy23'!E49</f>
        <v>7240</v>
      </c>
      <c r="J693" s="407"/>
      <c r="K693" s="407"/>
      <c r="L693" s="407"/>
      <c r="M693" s="407"/>
      <c r="N693" s="407"/>
      <c r="O693" s="407"/>
      <c r="P693" s="407"/>
      <c r="Q693" s="407"/>
      <c r="R693" s="407"/>
      <c r="S693" s="407"/>
      <c r="T693" s="407"/>
      <c r="U693" s="407"/>
      <c r="V693" s="407"/>
      <c r="W693" s="407"/>
      <c r="X693" s="407"/>
      <c r="Y693" s="407"/>
      <c r="Z693" s="407"/>
      <c r="AA693" s="407"/>
      <c r="AB693" s="407"/>
      <c r="AC693" s="407"/>
      <c r="AD693" s="407"/>
      <c r="AE693" s="407"/>
      <c r="AF693" s="407"/>
      <c r="AG693" s="407"/>
      <c r="AH693" s="407"/>
      <c r="AI693" s="407"/>
    </row>
    <row r="694" spans="1:35" ht="15.75" hidden="1" customHeight="1">
      <c r="A694" s="407">
        <f t="shared" ca="1" si="21"/>
        <v>0</v>
      </c>
      <c r="B694" s="407"/>
      <c r="C694" s="480"/>
      <c r="D694" s="407"/>
      <c r="E694" s="407"/>
      <c r="F694" s="407"/>
      <c r="G694" s="478">
        <v>640</v>
      </c>
      <c r="H694" s="407" t="s">
        <v>917</v>
      </c>
      <c r="I694" s="407">
        <f>'eoy23'!F49</f>
        <v>0</v>
      </c>
      <c r="J694" s="407"/>
      <c r="K694" s="407"/>
      <c r="L694" s="407"/>
      <c r="M694" s="407"/>
      <c r="N694" s="407"/>
      <c r="O694" s="407"/>
      <c r="P694" s="407"/>
      <c r="Q694" s="407"/>
      <c r="R694" s="407"/>
      <c r="S694" s="407"/>
      <c r="T694" s="407"/>
      <c r="U694" s="407"/>
      <c r="V694" s="407"/>
      <c r="W694" s="407"/>
      <c r="X694" s="407"/>
      <c r="Y694" s="407"/>
      <c r="Z694" s="407"/>
      <c r="AA694" s="407"/>
      <c r="AB694" s="407"/>
      <c r="AC694" s="407"/>
      <c r="AD694" s="407"/>
      <c r="AE694" s="407"/>
      <c r="AF694" s="407"/>
      <c r="AG694" s="407"/>
      <c r="AH694" s="407"/>
      <c r="AI694" s="407"/>
    </row>
    <row r="695" spans="1:35" ht="15.75" hidden="1" customHeight="1">
      <c r="A695" s="407">
        <f t="shared" ca="1" si="21"/>
        <v>0</v>
      </c>
      <c r="B695" s="407"/>
      <c r="C695" s="468"/>
      <c r="D695" s="407"/>
      <c r="E695" s="407"/>
      <c r="F695" s="407"/>
      <c r="G695" s="478">
        <v>640</v>
      </c>
      <c r="H695" s="407" t="s">
        <v>918</v>
      </c>
      <c r="I695" s="407">
        <f>'eoy23'!G49</f>
        <v>0</v>
      </c>
      <c r="J695" s="407"/>
      <c r="K695" s="407"/>
      <c r="L695" s="407"/>
      <c r="M695" s="407"/>
      <c r="N695" s="407"/>
      <c r="O695" s="407"/>
      <c r="P695" s="407"/>
      <c r="Q695" s="407"/>
      <c r="R695" s="407"/>
      <c r="S695" s="407"/>
      <c r="T695" s="407"/>
      <c r="U695" s="407"/>
      <c r="V695" s="407"/>
      <c r="W695" s="407"/>
      <c r="X695" s="407"/>
      <c r="Y695" s="407"/>
      <c r="Z695" s="407"/>
      <c r="AA695" s="407"/>
      <c r="AB695" s="407"/>
      <c r="AC695" s="407"/>
      <c r="AD695" s="407"/>
      <c r="AE695" s="407"/>
      <c r="AF695" s="407"/>
      <c r="AG695" s="407"/>
      <c r="AH695" s="407"/>
      <c r="AI695" s="407"/>
    </row>
    <row r="696" spans="1:35" ht="15.75" hidden="1" customHeight="1">
      <c r="A696" s="407">
        <f t="shared" ca="1" si="21"/>
        <v>0</v>
      </c>
      <c r="B696" s="407"/>
      <c r="C696" s="468"/>
      <c r="D696" s="407"/>
      <c r="E696" s="407"/>
      <c r="F696" s="407"/>
      <c r="G696" s="478">
        <v>640</v>
      </c>
      <c r="H696" s="407" t="s">
        <v>919</v>
      </c>
      <c r="I696" s="407">
        <f>'eoy23'!I49</f>
        <v>0</v>
      </c>
      <c r="J696" s="407"/>
      <c r="K696" s="407"/>
      <c r="L696" s="407"/>
      <c r="M696" s="407"/>
      <c r="N696" s="407"/>
      <c r="O696" s="407"/>
      <c r="P696" s="407"/>
      <c r="Q696" s="407"/>
      <c r="R696" s="407"/>
      <c r="S696" s="407"/>
      <c r="T696" s="407"/>
      <c r="U696" s="407"/>
      <c r="V696" s="407"/>
      <c r="W696" s="407"/>
      <c r="X696" s="407"/>
      <c r="Y696" s="407"/>
      <c r="Z696" s="407"/>
      <c r="AA696" s="407"/>
      <c r="AB696" s="407"/>
      <c r="AC696" s="407"/>
      <c r="AD696" s="407"/>
      <c r="AE696" s="407"/>
      <c r="AF696" s="407"/>
      <c r="AG696" s="407"/>
      <c r="AH696" s="407"/>
      <c r="AI696" s="407"/>
    </row>
    <row r="697" spans="1:35" ht="15.75" hidden="1" customHeight="1">
      <c r="A697" s="469">
        <f ca="1">IF(OR(AND(E697&gt;0,I697=0),AND(E697=0,I697&gt;0)),1,0)</f>
        <v>0</v>
      </c>
      <c r="B697" s="469"/>
      <c r="C697" s="480" t="s">
        <v>885</v>
      </c>
      <c r="D697" s="469" t="s">
        <v>920</v>
      </c>
      <c r="E697" s="469">
        <f ca="1">'eoy23'!M632</f>
        <v>311602</v>
      </c>
      <c r="F697" s="469"/>
      <c r="G697" s="481" t="s">
        <v>921</v>
      </c>
      <c r="H697" s="481" t="s">
        <v>922</v>
      </c>
      <c r="I697" s="469">
        <f>SUM(I692:I696)</f>
        <v>124215</v>
      </c>
      <c r="J697" s="407"/>
      <c r="K697" s="407"/>
      <c r="L697" s="407"/>
      <c r="M697" s="407"/>
      <c r="N697" s="407"/>
      <c r="O697" s="407"/>
      <c r="P697" s="407"/>
      <c r="Q697" s="407"/>
      <c r="R697" s="407"/>
      <c r="S697" s="407"/>
      <c r="T697" s="407"/>
      <c r="U697" s="407"/>
      <c r="V697" s="407"/>
      <c r="W697" s="407"/>
      <c r="X697" s="407"/>
      <c r="Y697" s="407"/>
      <c r="Z697" s="407"/>
      <c r="AA697" s="407"/>
      <c r="AB697" s="407"/>
      <c r="AC697" s="407"/>
      <c r="AD697" s="407"/>
      <c r="AE697" s="407"/>
      <c r="AF697" s="407"/>
      <c r="AG697" s="407"/>
      <c r="AH697" s="407"/>
      <c r="AI697" s="407"/>
    </row>
    <row r="698" spans="1:35" ht="15.75" hidden="1" customHeight="1">
      <c r="A698" s="407">
        <f t="shared" ref="A698:A700" si="22">IF(A$755=1,1,0)</f>
        <v>0</v>
      </c>
      <c r="B698" s="407"/>
      <c r="C698" s="488" t="s">
        <v>923</v>
      </c>
      <c r="D698" s="481"/>
      <c r="E698" s="481"/>
      <c r="F698" s="481"/>
      <c r="G698" s="489" t="s">
        <v>924</v>
      </c>
      <c r="H698" s="481"/>
      <c r="I698" s="481"/>
      <c r="J698" s="407"/>
      <c r="K698" s="407"/>
      <c r="L698" s="407"/>
      <c r="M698" s="407"/>
      <c r="N698" s="407"/>
      <c r="O698" s="407"/>
      <c r="P698" s="407"/>
      <c r="Q698" s="407"/>
      <c r="R698" s="407"/>
      <c r="S698" s="407"/>
      <c r="T698" s="407"/>
      <c r="U698" s="407"/>
      <c r="V698" s="407"/>
      <c r="W698" s="407"/>
      <c r="X698" s="407"/>
      <c r="Y698" s="407"/>
      <c r="Z698" s="407"/>
      <c r="AA698" s="407"/>
      <c r="AB698" s="407"/>
      <c r="AC698" s="407"/>
      <c r="AD698" s="407"/>
      <c r="AE698" s="407"/>
      <c r="AF698" s="407"/>
      <c r="AG698" s="407"/>
      <c r="AH698" s="407"/>
      <c r="AI698" s="407"/>
    </row>
    <row r="699" spans="1:35" ht="15.75" hidden="1" customHeight="1">
      <c r="A699" s="407">
        <f t="shared" si="22"/>
        <v>0</v>
      </c>
      <c r="B699" s="496"/>
      <c r="C699" s="497" t="s">
        <v>925</v>
      </c>
      <c r="D699" s="492"/>
      <c r="E699" s="492"/>
      <c r="F699" s="490"/>
      <c r="G699" s="498" t="s">
        <v>926</v>
      </c>
      <c r="H699" s="492"/>
      <c r="I699" s="492"/>
      <c r="J699" s="407"/>
      <c r="K699" s="407"/>
      <c r="L699" s="407"/>
      <c r="M699" s="407"/>
      <c r="N699" s="407"/>
      <c r="O699" s="407"/>
      <c r="P699" s="407"/>
      <c r="Q699" s="407"/>
      <c r="R699" s="407"/>
      <c r="S699" s="407"/>
      <c r="T699" s="407"/>
      <c r="U699" s="407"/>
      <c r="V699" s="407"/>
      <c r="W699" s="407"/>
      <c r="X699" s="407"/>
      <c r="Y699" s="407"/>
      <c r="Z699" s="407"/>
      <c r="AA699" s="407"/>
      <c r="AB699" s="407"/>
      <c r="AC699" s="407"/>
      <c r="AD699" s="407"/>
      <c r="AE699" s="407"/>
      <c r="AF699" s="407"/>
      <c r="AG699" s="407"/>
      <c r="AH699" s="407"/>
      <c r="AI699" s="407"/>
    </row>
    <row r="700" spans="1:35" ht="15.75" hidden="1" customHeight="1">
      <c r="A700" s="407">
        <f t="shared" si="22"/>
        <v>0</v>
      </c>
      <c r="B700" s="496"/>
      <c r="C700" s="491" t="s">
        <v>36</v>
      </c>
      <c r="D700" s="492" t="s">
        <v>881</v>
      </c>
      <c r="E700" s="492" t="s">
        <v>850</v>
      </c>
      <c r="F700" s="490"/>
      <c r="G700" s="492" t="s">
        <v>36</v>
      </c>
      <c r="H700" s="492" t="s">
        <v>849</v>
      </c>
      <c r="I700" s="492" t="s">
        <v>850</v>
      </c>
      <c r="J700" s="407"/>
      <c r="K700" s="407"/>
      <c r="L700" s="407"/>
      <c r="M700" s="407"/>
      <c r="N700" s="407"/>
      <c r="O700" s="407"/>
      <c r="P700" s="407"/>
      <c r="Q700" s="407"/>
      <c r="R700" s="407"/>
      <c r="S700" s="407"/>
      <c r="T700" s="407"/>
      <c r="U700" s="407"/>
      <c r="V700" s="407"/>
      <c r="W700" s="407"/>
      <c r="X700" s="407"/>
      <c r="Y700" s="407"/>
      <c r="Z700" s="407"/>
      <c r="AA700" s="407"/>
      <c r="AB700" s="407"/>
      <c r="AC700" s="407"/>
      <c r="AD700" s="407"/>
      <c r="AE700" s="407"/>
      <c r="AF700" s="407"/>
      <c r="AG700" s="407"/>
      <c r="AH700" s="407"/>
      <c r="AI700" s="407"/>
    </row>
    <row r="701" spans="1:35" ht="15.75" hidden="1" customHeight="1">
      <c r="A701" s="407">
        <f t="shared" ref="A701:A754" si="23">IF(AND(A$755&gt;0,E701&gt;0),1,0)</f>
        <v>0</v>
      </c>
      <c r="B701" s="496"/>
      <c r="C701" s="482">
        <v>2801</v>
      </c>
      <c r="D701" s="407" t="s">
        <v>81</v>
      </c>
      <c r="E701" s="496">
        <f>'eoy23'!O547</f>
        <v>0</v>
      </c>
      <c r="F701" s="490"/>
      <c r="G701" s="492"/>
      <c r="H701" s="492"/>
      <c r="I701" s="492"/>
      <c r="J701" s="407"/>
      <c r="K701" s="407"/>
      <c r="L701" s="407"/>
      <c r="M701" s="407"/>
      <c r="N701" s="407"/>
      <c r="O701" s="407"/>
      <c r="P701" s="407"/>
      <c r="Q701" s="407"/>
      <c r="R701" s="407"/>
      <c r="S701" s="407"/>
      <c r="T701" s="407"/>
      <c r="U701" s="407"/>
      <c r="V701" s="407"/>
      <c r="W701" s="407"/>
      <c r="X701" s="407"/>
      <c r="Y701" s="407"/>
      <c r="Z701" s="407"/>
      <c r="AA701" s="407"/>
      <c r="AB701" s="407"/>
      <c r="AC701" s="407"/>
      <c r="AD701" s="407"/>
      <c r="AE701" s="407"/>
      <c r="AF701" s="407"/>
      <c r="AG701" s="407"/>
      <c r="AH701" s="407"/>
      <c r="AI701" s="407"/>
    </row>
    <row r="702" spans="1:35" ht="15.75" hidden="1" customHeight="1">
      <c r="A702" s="407">
        <f t="shared" si="23"/>
        <v>0</v>
      </c>
      <c r="B702" s="496"/>
      <c r="C702" s="482">
        <v>2802</v>
      </c>
      <c r="D702" s="407" t="s">
        <v>88</v>
      </c>
      <c r="E702" s="496">
        <f>'eoy23'!O548</f>
        <v>0</v>
      </c>
      <c r="F702" s="490"/>
      <c r="G702" s="492"/>
      <c r="H702" s="492"/>
      <c r="I702" s="492"/>
      <c r="J702" s="407"/>
      <c r="K702" s="407"/>
      <c r="L702" s="407"/>
      <c r="M702" s="407"/>
      <c r="N702" s="407"/>
      <c r="O702" s="407"/>
      <c r="P702" s="407"/>
      <c r="Q702" s="407"/>
      <c r="R702" s="407"/>
      <c r="S702" s="407"/>
      <c r="T702" s="407"/>
      <c r="U702" s="407"/>
      <c r="V702" s="407"/>
      <c r="W702" s="407"/>
      <c r="X702" s="407"/>
      <c r="Y702" s="407"/>
      <c r="Z702" s="407"/>
      <c r="AA702" s="407"/>
      <c r="AB702" s="407"/>
      <c r="AC702" s="407"/>
      <c r="AD702" s="407"/>
      <c r="AE702" s="407"/>
      <c r="AF702" s="407"/>
      <c r="AG702" s="407"/>
      <c r="AH702" s="407"/>
      <c r="AI702" s="407"/>
    </row>
    <row r="703" spans="1:35" ht="15.75" hidden="1" customHeight="1">
      <c r="A703" s="407">
        <f t="shared" si="23"/>
        <v>0</v>
      </c>
      <c r="B703" s="496"/>
      <c r="C703" s="482">
        <v>2803</v>
      </c>
      <c r="D703" s="407" t="s">
        <v>90</v>
      </c>
      <c r="E703" s="496">
        <f>'eoy23'!O549</f>
        <v>0</v>
      </c>
      <c r="F703" s="490"/>
      <c r="G703" s="492"/>
      <c r="H703" s="492"/>
      <c r="I703" s="492"/>
      <c r="J703" s="407"/>
      <c r="K703" s="407"/>
      <c r="L703" s="407"/>
      <c r="M703" s="407"/>
      <c r="N703" s="407"/>
      <c r="O703" s="407"/>
      <c r="P703" s="407"/>
      <c r="Q703" s="407"/>
      <c r="R703" s="407"/>
      <c r="S703" s="407"/>
      <c r="T703" s="407"/>
      <c r="U703" s="407"/>
      <c r="V703" s="407"/>
      <c r="W703" s="407"/>
      <c r="X703" s="407"/>
      <c r="Y703" s="407"/>
      <c r="Z703" s="407"/>
      <c r="AA703" s="407"/>
      <c r="AB703" s="407"/>
      <c r="AC703" s="407"/>
      <c r="AD703" s="407"/>
      <c r="AE703" s="407"/>
      <c r="AF703" s="407"/>
      <c r="AG703" s="407"/>
      <c r="AH703" s="407"/>
      <c r="AI703" s="407"/>
    </row>
    <row r="704" spans="1:35" ht="15.75" hidden="1" customHeight="1">
      <c r="A704" s="407">
        <f t="shared" si="23"/>
        <v>0</v>
      </c>
      <c r="B704" s="496"/>
      <c r="C704" s="482">
        <v>2804</v>
      </c>
      <c r="D704" s="407" t="s">
        <v>91</v>
      </c>
      <c r="E704" s="496">
        <f>'eoy23'!O550</f>
        <v>0</v>
      </c>
      <c r="F704" s="490"/>
      <c r="G704" s="492"/>
      <c r="H704" s="492"/>
      <c r="I704" s="492"/>
      <c r="J704" s="407"/>
      <c r="K704" s="407"/>
      <c r="L704" s="407"/>
      <c r="M704" s="407"/>
      <c r="N704" s="407"/>
      <c r="O704" s="407"/>
      <c r="P704" s="407"/>
      <c r="Q704" s="407"/>
      <c r="R704" s="407"/>
      <c r="S704" s="407"/>
      <c r="T704" s="407"/>
      <c r="U704" s="407"/>
      <c r="V704" s="407"/>
      <c r="W704" s="407"/>
      <c r="X704" s="407"/>
      <c r="Y704" s="407"/>
      <c r="Z704" s="407"/>
      <c r="AA704" s="407"/>
      <c r="AB704" s="407"/>
      <c r="AC704" s="407"/>
      <c r="AD704" s="407"/>
      <c r="AE704" s="407"/>
      <c r="AF704" s="407"/>
      <c r="AG704" s="407"/>
      <c r="AH704" s="407"/>
      <c r="AI704" s="407"/>
    </row>
    <row r="705" spans="1:35" ht="15.75" hidden="1" customHeight="1">
      <c r="A705" s="407">
        <f t="shared" si="23"/>
        <v>0</v>
      </c>
      <c r="B705" s="496"/>
      <c r="C705" s="482">
        <v>2805</v>
      </c>
      <c r="D705" s="407" t="s">
        <v>92</v>
      </c>
      <c r="E705" s="496">
        <f>'eoy23'!O551</f>
        <v>55200</v>
      </c>
      <c r="F705" s="490"/>
      <c r="G705" s="492"/>
      <c r="H705" s="492"/>
      <c r="I705" s="492"/>
      <c r="J705" s="407"/>
      <c r="K705" s="407"/>
      <c r="L705" s="407"/>
      <c r="M705" s="407"/>
      <c r="N705" s="407"/>
      <c r="O705" s="407"/>
      <c r="P705" s="407"/>
      <c r="Q705" s="407"/>
      <c r="R705" s="407"/>
      <c r="S705" s="407"/>
      <c r="T705" s="407"/>
      <c r="U705" s="407"/>
      <c r="V705" s="407"/>
      <c r="W705" s="407"/>
      <c r="X705" s="407"/>
      <c r="Y705" s="407"/>
      <c r="Z705" s="407"/>
      <c r="AA705" s="407"/>
      <c r="AB705" s="407"/>
      <c r="AC705" s="407"/>
      <c r="AD705" s="407"/>
      <c r="AE705" s="407"/>
      <c r="AF705" s="407"/>
      <c r="AG705" s="407"/>
      <c r="AH705" s="407"/>
      <c r="AI705" s="407"/>
    </row>
    <row r="706" spans="1:35" ht="15.75" hidden="1" customHeight="1">
      <c r="A706" s="407">
        <f t="shared" si="23"/>
        <v>0</v>
      </c>
      <c r="B706" s="496"/>
      <c r="C706" s="482">
        <v>2806</v>
      </c>
      <c r="D706" s="407" t="s">
        <v>93</v>
      </c>
      <c r="E706" s="496">
        <f>'eoy23'!O552</f>
        <v>0</v>
      </c>
      <c r="F706" s="490"/>
      <c r="G706" s="492"/>
      <c r="H706" s="492"/>
      <c r="I706" s="492"/>
      <c r="J706" s="407"/>
      <c r="K706" s="407"/>
      <c r="L706" s="407"/>
      <c r="M706" s="407"/>
      <c r="N706" s="407"/>
      <c r="O706" s="407"/>
      <c r="P706" s="407"/>
      <c r="Q706" s="407"/>
      <c r="R706" s="407"/>
      <c r="S706" s="407"/>
      <c r="T706" s="407"/>
      <c r="U706" s="407"/>
      <c r="V706" s="407"/>
      <c r="W706" s="407"/>
      <c r="X706" s="407"/>
      <c r="Y706" s="407"/>
      <c r="Z706" s="407"/>
      <c r="AA706" s="407"/>
      <c r="AB706" s="407"/>
      <c r="AC706" s="407"/>
      <c r="AD706" s="407"/>
      <c r="AE706" s="407"/>
      <c r="AF706" s="407"/>
      <c r="AG706" s="407"/>
      <c r="AH706" s="407"/>
      <c r="AI706" s="407"/>
    </row>
    <row r="707" spans="1:35" ht="15.75" hidden="1" customHeight="1">
      <c r="A707" s="407">
        <f t="shared" si="23"/>
        <v>0</v>
      </c>
      <c r="B707" s="496"/>
      <c r="C707" s="482">
        <v>2807</v>
      </c>
      <c r="D707" s="407" t="s">
        <v>234</v>
      </c>
      <c r="E707" s="496">
        <f>'eoy23'!O553</f>
        <v>0</v>
      </c>
      <c r="F707" s="490"/>
      <c r="G707" s="492"/>
      <c r="H707" s="492"/>
      <c r="I707" s="492"/>
      <c r="J707" s="407"/>
      <c r="K707" s="407"/>
      <c r="L707" s="407"/>
      <c r="M707" s="407"/>
      <c r="N707" s="407"/>
      <c r="O707" s="407"/>
      <c r="P707" s="407"/>
      <c r="Q707" s="407"/>
      <c r="R707" s="407"/>
      <c r="S707" s="407"/>
      <c r="T707" s="407"/>
      <c r="U707" s="407"/>
      <c r="V707" s="407"/>
      <c r="W707" s="407"/>
      <c r="X707" s="407"/>
      <c r="Y707" s="407"/>
      <c r="Z707" s="407"/>
      <c r="AA707" s="407"/>
      <c r="AB707" s="407"/>
      <c r="AC707" s="407"/>
      <c r="AD707" s="407"/>
      <c r="AE707" s="407"/>
      <c r="AF707" s="407"/>
      <c r="AG707" s="407"/>
      <c r="AH707" s="407"/>
      <c r="AI707" s="407"/>
    </row>
    <row r="708" spans="1:35" ht="15.75" hidden="1" customHeight="1">
      <c r="A708" s="407">
        <f t="shared" si="23"/>
        <v>0</v>
      </c>
      <c r="B708" s="496"/>
      <c r="C708" s="482">
        <v>2808</v>
      </c>
      <c r="D708" s="407" t="s">
        <v>95</v>
      </c>
      <c r="E708" s="496">
        <f>'eoy23'!O554</f>
        <v>0</v>
      </c>
      <c r="F708" s="490"/>
      <c r="G708" s="492"/>
      <c r="H708" s="492"/>
      <c r="I708" s="492"/>
      <c r="J708" s="407"/>
      <c r="K708" s="407"/>
      <c r="L708" s="407"/>
      <c r="M708" s="407"/>
      <c r="N708" s="407"/>
      <c r="O708" s="407"/>
      <c r="P708" s="407"/>
      <c r="Q708" s="407"/>
      <c r="R708" s="407"/>
      <c r="S708" s="407"/>
      <c r="T708" s="407"/>
      <c r="U708" s="407"/>
      <c r="V708" s="407"/>
      <c r="W708" s="407"/>
      <c r="X708" s="407"/>
      <c r="Y708" s="407"/>
      <c r="Z708" s="407"/>
      <c r="AA708" s="407"/>
      <c r="AB708" s="407"/>
      <c r="AC708" s="407"/>
      <c r="AD708" s="407"/>
      <c r="AE708" s="407"/>
      <c r="AF708" s="407"/>
      <c r="AG708" s="407"/>
      <c r="AH708" s="407"/>
      <c r="AI708" s="407"/>
    </row>
    <row r="709" spans="1:35" ht="15.75" hidden="1" customHeight="1">
      <c r="A709" s="407">
        <f t="shared" si="23"/>
        <v>0</v>
      </c>
      <c r="B709" s="496"/>
      <c r="C709" s="482">
        <v>2809</v>
      </c>
      <c r="D709" s="407" t="s">
        <v>896</v>
      </c>
      <c r="E709" s="496">
        <f>'eoy23'!O555</f>
        <v>0</v>
      </c>
      <c r="F709" s="490"/>
      <c r="G709" s="492"/>
      <c r="H709" s="492"/>
      <c r="I709" s="492"/>
      <c r="J709" s="407"/>
      <c r="K709" s="407"/>
      <c r="L709" s="407"/>
      <c r="M709" s="407"/>
      <c r="N709" s="407"/>
      <c r="O709" s="407"/>
      <c r="P709" s="407"/>
      <c r="Q709" s="407"/>
      <c r="R709" s="407"/>
      <c r="S709" s="407"/>
      <c r="T709" s="407"/>
      <c r="U709" s="407"/>
      <c r="V709" s="407"/>
      <c r="W709" s="407"/>
      <c r="X709" s="407"/>
      <c r="Y709" s="407"/>
      <c r="Z709" s="407"/>
      <c r="AA709" s="407"/>
      <c r="AB709" s="407"/>
      <c r="AC709" s="407"/>
      <c r="AD709" s="407"/>
      <c r="AE709" s="407"/>
      <c r="AF709" s="407"/>
      <c r="AG709" s="407"/>
      <c r="AH709" s="407"/>
      <c r="AI709" s="407"/>
    </row>
    <row r="710" spans="1:35" ht="15.75" hidden="1" customHeight="1">
      <c r="A710" s="407">
        <f t="shared" si="23"/>
        <v>0</v>
      </c>
      <c r="B710" s="496"/>
      <c r="C710" s="482">
        <v>2910</v>
      </c>
      <c r="D710" s="407" t="s">
        <v>127</v>
      </c>
      <c r="E710" s="496">
        <f>'eoy23'!O587</f>
        <v>0</v>
      </c>
      <c r="F710" s="490"/>
      <c r="G710" s="492"/>
      <c r="H710" s="492"/>
      <c r="I710" s="492"/>
      <c r="J710" s="407"/>
      <c r="K710" s="407"/>
      <c r="L710" s="407"/>
      <c r="M710" s="407"/>
      <c r="N710" s="407"/>
      <c r="O710" s="407"/>
      <c r="P710" s="407"/>
      <c r="Q710" s="407"/>
      <c r="R710" s="407"/>
      <c r="S710" s="407"/>
      <c r="T710" s="407"/>
      <c r="U710" s="407"/>
      <c r="V710" s="407"/>
      <c r="W710" s="407"/>
      <c r="X710" s="407"/>
      <c r="Y710" s="407"/>
      <c r="Z710" s="407"/>
      <c r="AA710" s="407"/>
      <c r="AB710" s="407"/>
      <c r="AC710" s="407"/>
      <c r="AD710" s="407"/>
      <c r="AE710" s="407"/>
      <c r="AF710" s="407"/>
      <c r="AG710" s="407"/>
      <c r="AH710" s="407"/>
      <c r="AI710" s="407"/>
    </row>
    <row r="711" spans="1:35" ht="15.75" hidden="1" customHeight="1">
      <c r="A711" s="407">
        <f t="shared" si="23"/>
        <v>0</v>
      </c>
      <c r="B711" s="496"/>
      <c r="C711" s="482">
        <v>2920</v>
      </c>
      <c r="D711" s="407" t="s">
        <v>128</v>
      </c>
      <c r="E711" s="496">
        <f>'eoy23'!O588</f>
        <v>0</v>
      </c>
      <c r="F711" s="490"/>
      <c r="G711" s="492"/>
      <c r="H711" s="492"/>
      <c r="I711" s="492"/>
      <c r="J711" s="407"/>
      <c r="K711" s="407"/>
      <c r="L711" s="407"/>
      <c r="M711" s="407"/>
      <c r="N711" s="407"/>
      <c r="O711" s="407"/>
      <c r="P711" s="407"/>
      <c r="Q711" s="407"/>
      <c r="R711" s="407"/>
      <c r="S711" s="407"/>
      <c r="T711" s="407"/>
      <c r="U711" s="407"/>
      <c r="V711" s="407"/>
      <c r="W711" s="407"/>
      <c r="X711" s="407"/>
      <c r="Y711" s="407"/>
      <c r="Z711" s="407"/>
      <c r="AA711" s="407"/>
      <c r="AB711" s="407"/>
      <c r="AC711" s="407"/>
      <c r="AD711" s="407"/>
      <c r="AE711" s="407"/>
      <c r="AF711" s="407"/>
      <c r="AG711" s="407"/>
      <c r="AH711" s="407"/>
      <c r="AI711" s="407"/>
    </row>
    <row r="712" spans="1:35" ht="15.75" hidden="1" customHeight="1">
      <c r="A712" s="407">
        <f t="shared" si="23"/>
        <v>0</v>
      </c>
      <c r="B712" s="496"/>
      <c r="C712" s="482">
        <v>2930</v>
      </c>
      <c r="D712" s="407" t="s">
        <v>129</v>
      </c>
      <c r="E712" s="496">
        <f>'eoy23'!O589</f>
        <v>0</v>
      </c>
      <c r="F712" s="490"/>
      <c r="G712" s="492"/>
      <c r="H712" s="492"/>
      <c r="I712" s="492"/>
      <c r="J712" s="407"/>
      <c r="K712" s="407"/>
      <c r="L712" s="407"/>
      <c r="M712" s="407"/>
      <c r="N712" s="407"/>
      <c r="O712" s="407"/>
      <c r="P712" s="407"/>
      <c r="Q712" s="407"/>
      <c r="R712" s="407"/>
      <c r="S712" s="407"/>
      <c r="T712" s="407"/>
      <c r="U712" s="407"/>
      <c r="V712" s="407"/>
      <c r="W712" s="407"/>
      <c r="X712" s="407"/>
      <c r="Y712" s="407"/>
      <c r="Z712" s="407"/>
      <c r="AA712" s="407"/>
      <c r="AB712" s="407"/>
      <c r="AC712" s="407"/>
      <c r="AD712" s="407"/>
      <c r="AE712" s="407"/>
      <c r="AF712" s="407"/>
      <c r="AG712" s="407"/>
      <c r="AH712" s="407"/>
      <c r="AI712" s="407"/>
    </row>
    <row r="713" spans="1:35" ht="15.75" hidden="1" customHeight="1">
      <c r="A713" s="407">
        <f t="shared" si="23"/>
        <v>0</v>
      </c>
      <c r="B713" s="496"/>
      <c r="C713" s="482">
        <v>2940</v>
      </c>
      <c r="D713" s="407" t="s">
        <v>130</v>
      </c>
      <c r="E713" s="496">
        <f>'eoy23'!O590</f>
        <v>582223</v>
      </c>
      <c r="F713" s="490"/>
      <c r="G713" s="492"/>
      <c r="H713" s="492"/>
      <c r="I713" s="492"/>
      <c r="J713" s="407"/>
      <c r="K713" s="407"/>
      <c r="L713" s="407"/>
      <c r="M713" s="407"/>
      <c r="N713" s="407"/>
      <c r="O713" s="407"/>
      <c r="P713" s="407"/>
      <c r="Q713" s="407"/>
      <c r="R713" s="407"/>
      <c r="S713" s="407"/>
      <c r="T713" s="407"/>
      <c r="U713" s="407"/>
      <c r="V713" s="407"/>
      <c r="W713" s="407"/>
      <c r="X713" s="407"/>
      <c r="Y713" s="407"/>
      <c r="Z713" s="407"/>
      <c r="AA713" s="407"/>
      <c r="AB713" s="407"/>
      <c r="AC713" s="407"/>
      <c r="AD713" s="407"/>
      <c r="AE713" s="407"/>
      <c r="AF713" s="407"/>
      <c r="AG713" s="407"/>
      <c r="AH713" s="407"/>
      <c r="AI713" s="407"/>
    </row>
    <row r="714" spans="1:35" ht="15.75" hidden="1" customHeight="1">
      <c r="A714" s="407">
        <f t="shared" si="23"/>
        <v>0</v>
      </c>
      <c r="B714" s="496"/>
      <c r="C714" s="482">
        <v>2950</v>
      </c>
      <c r="D714" s="407" t="s">
        <v>132</v>
      </c>
      <c r="E714" s="496">
        <f>'eoy23'!O591</f>
        <v>0</v>
      </c>
      <c r="F714" s="490"/>
      <c r="G714" s="492"/>
      <c r="H714" s="492"/>
      <c r="I714" s="492"/>
      <c r="J714" s="407"/>
      <c r="K714" s="407"/>
      <c r="L714" s="407"/>
      <c r="M714" s="407"/>
      <c r="N714" s="407"/>
      <c r="O714" s="407"/>
      <c r="P714" s="407"/>
      <c r="Q714" s="407"/>
      <c r="R714" s="407"/>
      <c r="S714" s="407"/>
      <c r="T714" s="407"/>
      <c r="U714" s="407"/>
      <c r="V714" s="407"/>
      <c r="W714" s="407"/>
      <c r="X714" s="407"/>
      <c r="Y714" s="407"/>
      <c r="Z714" s="407"/>
      <c r="AA714" s="407"/>
      <c r="AB714" s="407"/>
      <c r="AC714" s="407"/>
      <c r="AD714" s="407"/>
      <c r="AE714" s="407"/>
      <c r="AF714" s="407"/>
      <c r="AG714" s="407"/>
      <c r="AH714" s="407"/>
      <c r="AI714" s="407"/>
    </row>
    <row r="715" spans="1:35" ht="15.75" hidden="1" customHeight="1">
      <c r="A715" s="407">
        <f t="shared" si="23"/>
        <v>0</v>
      </c>
      <c r="B715" s="496"/>
      <c r="C715" s="482">
        <v>2960</v>
      </c>
      <c r="D715" s="407" t="s">
        <v>244</v>
      </c>
      <c r="E715" s="496">
        <f>'eoy23'!O592</f>
        <v>0</v>
      </c>
      <c r="F715" s="490"/>
      <c r="G715" s="492"/>
      <c r="H715" s="492"/>
      <c r="I715" s="492"/>
      <c r="J715" s="407"/>
      <c r="K715" s="407"/>
      <c r="L715" s="407"/>
      <c r="M715" s="406"/>
      <c r="N715" s="406"/>
      <c r="O715" s="407"/>
      <c r="P715" s="407"/>
      <c r="Q715" s="407"/>
      <c r="R715" s="407"/>
      <c r="S715" s="407"/>
      <c r="T715" s="407"/>
      <c r="U715" s="407"/>
      <c r="V715" s="407"/>
      <c r="W715" s="407"/>
      <c r="X715" s="407"/>
      <c r="Y715" s="407"/>
      <c r="Z715" s="407"/>
      <c r="AA715" s="407"/>
      <c r="AB715" s="407"/>
      <c r="AC715" s="407"/>
      <c r="AD715" s="407"/>
      <c r="AE715" s="407"/>
      <c r="AF715" s="407"/>
      <c r="AG715" s="407"/>
      <c r="AH715" s="407"/>
      <c r="AI715" s="407"/>
    </row>
    <row r="716" spans="1:35" ht="15.75" hidden="1" customHeight="1">
      <c r="A716" s="407">
        <f t="shared" si="23"/>
        <v>0</v>
      </c>
      <c r="B716" s="496"/>
      <c r="C716" s="482">
        <v>2965</v>
      </c>
      <c r="D716" s="407" t="s">
        <v>245</v>
      </c>
      <c r="E716" s="496">
        <f>'eoy23'!O593</f>
        <v>0</v>
      </c>
      <c r="F716" s="490"/>
      <c r="G716" s="492"/>
      <c r="H716" s="492"/>
      <c r="I716" s="492"/>
      <c r="J716" s="407"/>
      <c r="K716" s="407"/>
      <c r="L716" s="407"/>
      <c r="M716" s="406"/>
      <c r="N716" s="406"/>
      <c r="O716" s="407"/>
      <c r="P716" s="407"/>
      <c r="Q716" s="407"/>
      <c r="R716" s="407"/>
      <c r="S716" s="407"/>
      <c r="T716" s="407"/>
      <c r="U716" s="407"/>
      <c r="V716" s="407"/>
      <c r="W716" s="407"/>
      <c r="X716" s="407"/>
      <c r="Y716" s="407"/>
      <c r="Z716" s="407"/>
      <c r="AA716" s="407"/>
      <c r="AB716" s="407"/>
      <c r="AC716" s="407"/>
      <c r="AD716" s="407"/>
      <c r="AE716" s="407"/>
      <c r="AF716" s="407"/>
      <c r="AG716" s="407"/>
      <c r="AH716" s="407"/>
      <c r="AI716" s="407"/>
    </row>
    <row r="717" spans="1:35" ht="15.75" hidden="1" customHeight="1">
      <c r="A717" s="407">
        <f t="shared" si="23"/>
        <v>0</v>
      </c>
      <c r="B717" s="496"/>
      <c r="C717" s="482">
        <v>2971</v>
      </c>
      <c r="D717" s="407" t="s">
        <v>135</v>
      </c>
      <c r="E717" s="496">
        <f>'eoy23'!O594</f>
        <v>0</v>
      </c>
      <c r="F717" s="490"/>
      <c r="G717" s="492"/>
      <c r="H717" s="492"/>
      <c r="I717" s="492"/>
      <c r="J717" s="407"/>
      <c r="K717" s="407"/>
      <c r="L717" s="407"/>
      <c r="M717" s="406"/>
      <c r="N717" s="406"/>
      <c r="O717" s="407"/>
      <c r="P717" s="407"/>
      <c r="Q717" s="407"/>
      <c r="R717" s="407"/>
      <c r="S717" s="407"/>
      <c r="T717" s="407"/>
      <c r="U717" s="407"/>
      <c r="V717" s="407"/>
      <c r="W717" s="407"/>
      <c r="X717" s="407"/>
      <c r="Y717" s="407"/>
      <c r="Z717" s="407"/>
      <c r="AA717" s="407"/>
      <c r="AB717" s="407"/>
      <c r="AC717" s="407"/>
      <c r="AD717" s="407"/>
      <c r="AE717" s="407"/>
      <c r="AF717" s="407"/>
      <c r="AG717" s="407"/>
      <c r="AH717" s="407"/>
      <c r="AI717" s="407"/>
    </row>
    <row r="718" spans="1:35" ht="15.75" hidden="1" customHeight="1">
      <c r="A718" s="407">
        <f t="shared" si="23"/>
        <v>0</v>
      </c>
      <c r="B718" s="496"/>
      <c r="C718" s="482">
        <v>2972</v>
      </c>
      <c r="D718" s="407" t="s">
        <v>136</v>
      </c>
      <c r="E718" s="496">
        <f>'eoy23'!O595</f>
        <v>0</v>
      </c>
      <c r="F718" s="490"/>
      <c r="G718" s="492"/>
      <c r="H718" s="492"/>
      <c r="I718" s="492"/>
      <c r="J718" s="407"/>
      <c r="K718" s="407"/>
      <c r="L718" s="407"/>
      <c r="M718" s="406"/>
      <c r="N718" s="406"/>
      <c r="O718" s="407"/>
      <c r="P718" s="407"/>
      <c r="Q718" s="407"/>
      <c r="R718" s="407"/>
      <c r="S718" s="407"/>
      <c r="T718" s="407"/>
      <c r="U718" s="407"/>
      <c r="V718" s="407"/>
      <c r="W718" s="407"/>
      <c r="X718" s="407"/>
      <c r="Y718" s="407"/>
      <c r="Z718" s="407"/>
      <c r="AA718" s="407"/>
      <c r="AB718" s="407"/>
      <c r="AC718" s="407"/>
      <c r="AD718" s="407"/>
      <c r="AE718" s="407"/>
      <c r="AF718" s="407"/>
      <c r="AG718" s="407"/>
      <c r="AH718" s="407"/>
      <c r="AI718" s="407"/>
    </row>
    <row r="719" spans="1:35" ht="15.75" hidden="1" customHeight="1">
      <c r="A719" s="407">
        <f t="shared" si="23"/>
        <v>0</v>
      </c>
      <c r="B719" s="496"/>
      <c r="C719" s="482">
        <v>2973</v>
      </c>
      <c r="D719" s="407" t="s">
        <v>137</v>
      </c>
      <c r="E719" s="496">
        <f>'eoy23'!O596</f>
        <v>0</v>
      </c>
      <c r="F719" s="490"/>
      <c r="G719" s="492"/>
      <c r="H719" s="492"/>
      <c r="I719" s="492"/>
      <c r="J719" s="407"/>
      <c r="K719" s="407"/>
      <c r="L719" s="407"/>
      <c r="M719" s="406"/>
      <c r="N719" s="406"/>
      <c r="O719" s="407"/>
      <c r="P719" s="407"/>
      <c r="Q719" s="407"/>
      <c r="R719" s="407"/>
      <c r="S719" s="407"/>
      <c r="T719" s="407"/>
      <c r="U719" s="407"/>
      <c r="V719" s="407"/>
      <c r="W719" s="407"/>
      <c r="X719" s="407"/>
      <c r="Y719" s="407"/>
      <c r="Z719" s="407"/>
      <c r="AA719" s="407"/>
      <c r="AB719" s="407"/>
      <c r="AC719" s="407"/>
      <c r="AD719" s="407"/>
      <c r="AE719" s="407"/>
      <c r="AF719" s="407"/>
      <c r="AG719" s="407"/>
      <c r="AH719" s="407"/>
      <c r="AI719" s="407"/>
    </row>
    <row r="720" spans="1:35" ht="15.75" hidden="1" customHeight="1">
      <c r="A720" s="407">
        <f t="shared" si="23"/>
        <v>0</v>
      </c>
      <c r="B720" s="496"/>
      <c r="C720" s="482">
        <v>2974</v>
      </c>
      <c r="D720" s="407" t="s">
        <v>138</v>
      </c>
      <c r="E720" s="496">
        <f>'eoy23'!O597</f>
        <v>0</v>
      </c>
      <c r="F720" s="490"/>
      <c r="G720" s="492"/>
      <c r="H720" s="492"/>
      <c r="I720" s="492"/>
      <c r="J720" s="407"/>
      <c r="K720" s="407"/>
      <c r="L720" s="407"/>
      <c r="M720" s="406"/>
      <c r="N720" s="406"/>
      <c r="O720" s="407"/>
      <c r="P720" s="407"/>
      <c r="Q720" s="407"/>
      <c r="R720" s="407"/>
      <c r="S720" s="407"/>
      <c r="T720" s="407"/>
      <c r="U720" s="407"/>
      <c r="V720" s="407"/>
      <c r="W720" s="407"/>
      <c r="X720" s="407"/>
      <c r="Y720" s="407"/>
      <c r="Z720" s="407"/>
      <c r="AA720" s="407"/>
      <c r="AB720" s="407"/>
      <c r="AC720" s="407"/>
      <c r="AD720" s="407"/>
      <c r="AE720" s="407"/>
      <c r="AF720" s="407"/>
      <c r="AG720" s="407"/>
      <c r="AH720" s="407"/>
      <c r="AI720" s="407"/>
    </row>
    <row r="721" spans="1:35" ht="15.75" hidden="1" customHeight="1">
      <c r="A721" s="407">
        <f t="shared" si="23"/>
        <v>0</v>
      </c>
      <c r="B721" s="496"/>
      <c r="C721" s="482">
        <v>2975</v>
      </c>
      <c r="D721" s="407" t="s">
        <v>139</v>
      </c>
      <c r="E721" s="496">
        <f>'eoy23'!O598</f>
        <v>0</v>
      </c>
      <c r="F721" s="490"/>
      <c r="G721" s="492"/>
      <c r="H721" s="492"/>
      <c r="I721" s="492"/>
      <c r="J721" s="407"/>
      <c r="K721" s="407"/>
      <c r="L721" s="407"/>
      <c r="M721" s="406"/>
      <c r="N721" s="406"/>
      <c r="O721" s="407"/>
      <c r="P721" s="407"/>
      <c r="Q721" s="407"/>
      <c r="R721" s="407"/>
      <c r="S721" s="407"/>
      <c r="T721" s="407"/>
      <c r="U721" s="407"/>
      <c r="V721" s="407"/>
      <c r="W721" s="407"/>
      <c r="X721" s="407"/>
      <c r="Y721" s="407"/>
      <c r="Z721" s="407"/>
      <c r="AA721" s="407"/>
      <c r="AB721" s="407"/>
      <c r="AC721" s="407"/>
      <c r="AD721" s="407"/>
      <c r="AE721" s="407"/>
      <c r="AF721" s="407"/>
      <c r="AG721" s="407"/>
      <c r="AH721" s="407"/>
      <c r="AI721" s="407"/>
    </row>
    <row r="722" spans="1:35" ht="18.75" hidden="1" customHeight="1">
      <c r="A722" s="407">
        <f t="shared" si="23"/>
        <v>0</v>
      </c>
      <c r="B722" s="496"/>
      <c r="C722" s="482">
        <v>2976</v>
      </c>
      <c r="D722" s="407" t="s">
        <v>140</v>
      </c>
      <c r="E722" s="496">
        <f>'eoy23'!O599</f>
        <v>0</v>
      </c>
      <c r="F722" s="490"/>
      <c r="G722" s="492"/>
      <c r="H722" s="492"/>
      <c r="I722" s="492"/>
      <c r="J722" s="407"/>
      <c r="K722" s="407"/>
      <c r="L722" s="407"/>
      <c r="M722" s="406"/>
      <c r="N722" s="406"/>
      <c r="O722" s="407"/>
      <c r="P722" s="407"/>
      <c r="Q722" s="407"/>
      <c r="R722" s="407"/>
      <c r="S722" s="407"/>
      <c r="T722" s="407"/>
      <c r="U722" s="407"/>
      <c r="V722" s="407"/>
      <c r="W722" s="407"/>
      <c r="X722" s="407"/>
      <c r="Y722" s="407"/>
      <c r="Z722" s="407"/>
      <c r="AA722" s="407"/>
      <c r="AB722" s="407"/>
      <c r="AC722" s="407"/>
      <c r="AD722" s="407"/>
      <c r="AE722" s="407"/>
      <c r="AF722" s="407"/>
      <c r="AG722" s="407"/>
      <c r="AH722" s="407"/>
      <c r="AI722" s="407"/>
    </row>
    <row r="723" spans="1:35" ht="15.75" hidden="1" customHeight="1">
      <c r="A723" s="407">
        <f t="shared" si="23"/>
        <v>0</v>
      </c>
      <c r="B723" s="496"/>
      <c r="C723" s="482">
        <v>2977</v>
      </c>
      <c r="D723" s="407" t="s">
        <v>141</v>
      </c>
      <c r="E723" s="496">
        <f>'eoy23'!O600</f>
        <v>0</v>
      </c>
      <c r="F723" s="490"/>
      <c r="G723" s="492"/>
      <c r="H723" s="492"/>
      <c r="I723" s="492"/>
      <c r="J723" s="407"/>
      <c r="K723" s="407"/>
      <c r="L723" s="407"/>
      <c r="M723" s="406"/>
      <c r="N723" s="406"/>
      <c r="O723" s="407"/>
      <c r="P723" s="407"/>
      <c r="Q723" s="407"/>
      <c r="R723" s="407"/>
      <c r="S723" s="407"/>
      <c r="T723" s="407"/>
      <c r="U723" s="407"/>
      <c r="V723" s="407"/>
      <c r="W723" s="407"/>
      <c r="X723" s="407"/>
      <c r="Y723" s="407"/>
      <c r="Z723" s="407"/>
      <c r="AA723" s="407"/>
      <c r="AB723" s="407"/>
      <c r="AC723" s="407"/>
      <c r="AD723" s="407"/>
      <c r="AE723" s="407"/>
      <c r="AF723" s="407"/>
      <c r="AG723" s="407"/>
      <c r="AH723" s="407"/>
      <c r="AI723" s="407"/>
    </row>
    <row r="724" spans="1:35" ht="15.75" hidden="1" customHeight="1">
      <c r="A724" s="407">
        <f t="shared" si="23"/>
        <v>0</v>
      </c>
      <c r="B724" s="496"/>
      <c r="C724" s="482">
        <v>2980</v>
      </c>
      <c r="D724" s="407" t="s">
        <v>246</v>
      </c>
      <c r="E724" s="496">
        <f>'eoy23'!O601</f>
        <v>0</v>
      </c>
      <c r="F724" s="490"/>
      <c r="G724" s="492"/>
      <c r="H724" s="492"/>
      <c r="I724" s="492"/>
      <c r="J724" s="407"/>
      <c r="K724" s="407"/>
      <c r="L724" s="407"/>
      <c r="M724" s="406"/>
      <c r="N724" s="406"/>
      <c r="O724" s="407"/>
      <c r="P724" s="407"/>
      <c r="Q724" s="407"/>
      <c r="R724" s="407"/>
      <c r="S724" s="407"/>
      <c r="T724" s="407"/>
      <c r="U724" s="407"/>
      <c r="V724" s="407"/>
      <c r="W724" s="407"/>
      <c r="X724" s="407"/>
      <c r="Y724" s="407"/>
      <c r="Z724" s="407"/>
      <c r="AA724" s="407"/>
      <c r="AB724" s="407"/>
      <c r="AC724" s="407"/>
      <c r="AD724" s="407"/>
      <c r="AE724" s="407"/>
      <c r="AF724" s="407"/>
      <c r="AG724" s="407"/>
      <c r="AH724" s="407"/>
      <c r="AI724" s="407"/>
    </row>
    <row r="725" spans="1:35" ht="15.75" hidden="1" customHeight="1">
      <c r="A725" s="407">
        <f t="shared" si="23"/>
        <v>0</v>
      </c>
      <c r="B725" s="496"/>
      <c r="C725" s="482">
        <v>2982</v>
      </c>
      <c r="D725" s="407" t="s">
        <v>143</v>
      </c>
      <c r="E725" s="496">
        <f>'eoy23'!O602</f>
        <v>0</v>
      </c>
      <c r="F725" s="490"/>
      <c r="G725" s="492"/>
      <c r="H725" s="492"/>
      <c r="I725" s="492"/>
      <c r="J725" s="407"/>
      <c r="K725" s="407"/>
      <c r="L725" s="407"/>
      <c r="M725" s="406"/>
      <c r="N725" s="406"/>
      <c r="O725" s="407"/>
      <c r="P725" s="407"/>
      <c r="Q725" s="407"/>
      <c r="R725" s="407"/>
      <c r="S725" s="407"/>
      <c r="T725" s="407"/>
      <c r="U725" s="407"/>
      <c r="V725" s="407"/>
      <c r="W725" s="407"/>
      <c r="X725" s="407"/>
      <c r="Y725" s="407"/>
      <c r="Z725" s="407"/>
      <c r="AA725" s="407"/>
      <c r="AB725" s="407"/>
      <c r="AC725" s="407"/>
      <c r="AD725" s="407"/>
      <c r="AE725" s="407"/>
      <c r="AF725" s="407"/>
      <c r="AG725" s="407"/>
      <c r="AH725" s="407"/>
      <c r="AI725" s="407"/>
    </row>
    <row r="726" spans="1:35" ht="15.75" hidden="1" customHeight="1">
      <c r="A726" s="407">
        <f t="shared" si="23"/>
        <v>0</v>
      </c>
      <c r="B726" s="496"/>
      <c r="C726" s="482">
        <v>2984</v>
      </c>
      <c r="D726" s="407" t="s">
        <v>144</v>
      </c>
      <c r="E726" s="496">
        <f>'eoy23'!O603</f>
        <v>0</v>
      </c>
      <c r="F726" s="490"/>
      <c r="G726" s="492"/>
      <c r="H726" s="492"/>
      <c r="I726" s="492"/>
      <c r="J726" s="407"/>
      <c r="K726" s="407"/>
      <c r="L726" s="407"/>
      <c r="M726" s="406"/>
      <c r="N726" s="406"/>
      <c r="O726" s="407"/>
      <c r="P726" s="407"/>
      <c r="Q726" s="407"/>
      <c r="R726" s="407"/>
      <c r="S726" s="407"/>
      <c r="T726" s="407"/>
      <c r="U726" s="407"/>
      <c r="V726" s="407"/>
      <c r="W726" s="407"/>
      <c r="X726" s="407"/>
      <c r="Y726" s="407"/>
      <c r="Z726" s="407"/>
      <c r="AA726" s="407"/>
      <c r="AB726" s="407"/>
      <c r="AC726" s="407"/>
      <c r="AD726" s="407"/>
      <c r="AE726" s="407"/>
      <c r="AF726" s="407"/>
      <c r="AG726" s="407"/>
      <c r="AH726" s="407"/>
      <c r="AI726" s="407"/>
    </row>
    <row r="727" spans="1:35" ht="14.25" hidden="1" customHeight="1">
      <c r="A727" s="407">
        <f t="shared" si="23"/>
        <v>0</v>
      </c>
      <c r="B727" s="496"/>
      <c r="C727" s="482">
        <v>2991</v>
      </c>
      <c r="D727" s="407" t="s">
        <v>145</v>
      </c>
      <c r="E727" s="496">
        <f>'eoy23'!O604</f>
        <v>0</v>
      </c>
      <c r="F727" s="490"/>
      <c r="G727" s="492"/>
      <c r="H727" s="492"/>
      <c r="I727" s="492"/>
      <c r="J727" s="407"/>
      <c r="K727" s="407"/>
      <c r="L727" s="407"/>
      <c r="M727" s="406"/>
      <c r="N727" s="406"/>
      <c r="O727" s="407"/>
      <c r="P727" s="407"/>
      <c r="Q727" s="407"/>
      <c r="R727" s="407"/>
      <c r="S727" s="407"/>
      <c r="T727" s="407"/>
      <c r="U727" s="407"/>
      <c r="V727" s="407"/>
      <c r="W727" s="407"/>
      <c r="X727" s="407"/>
      <c r="Y727" s="407"/>
      <c r="Z727" s="407"/>
      <c r="AA727" s="407"/>
      <c r="AB727" s="407"/>
      <c r="AC727" s="407"/>
      <c r="AD727" s="407"/>
      <c r="AE727" s="407"/>
      <c r="AF727" s="407"/>
      <c r="AG727" s="407"/>
      <c r="AH727" s="407"/>
      <c r="AI727" s="407"/>
    </row>
    <row r="728" spans="1:35" ht="14.25" hidden="1" customHeight="1">
      <c r="A728" s="407">
        <f t="shared" si="23"/>
        <v>0</v>
      </c>
      <c r="B728" s="496"/>
      <c r="C728" s="482">
        <v>2992</v>
      </c>
      <c r="D728" s="407" t="s">
        <v>146</v>
      </c>
      <c r="E728" s="496">
        <f>'eoy23'!O605</f>
        <v>0</v>
      </c>
      <c r="F728" s="490"/>
      <c r="G728" s="492"/>
      <c r="H728" s="492"/>
      <c r="I728" s="492"/>
      <c r="J728" s="407"/>
      <c r="K728" s="407"/>
      <c r="L728" s="407"/>
      <c r="M728" s="406"/>
      <c r="N728" s="406"/>
      <c r="O728" s="407"/>
      <c r="P728" s="407"/>
      <c r="Q728" s="407"/>
      <c r="R728" s="407"/>
      <c r="S728" s="407"/>
      <c r="T728" s="407"/>
      <c r="U728" s="407"/>
      <c r="V728" s="407"/>
      <c r="W728" s="407"/>
      <c r="X728" s="407"/>
      <c r="Y728" s="407"/>
      <c r="Z728" s="407"/>
      <c r="AA728" s="407"/>
      <c r="AB728" s="407"/>
      <c r="AC728" s="407"/>
      <c r="AD728" s="407"/>
      <c r="AE728" s="407"/>
      <c r="AF728" s="407"/>
      <c r="AG728" s="407"/>
      <c r="AH728" s="407"/>
      <c r="AI728" s="407"/>
    </row>
    <row r="729" spans="1:35" ht="15.75" hidden="1" customHeight="1">
      <c r="A729" s="407">
        <f t="shared" si="23"/>
        <v>0</v>
      </c>
      <c r="B729" s="496"/>
      <c r="C729" s="482">
        <v>2993</v>
      </c>
      <c r="D729" s="407" t="s">
        <v>148</v>
      </c>
      <c r="E729" s="496">
        <f>'eoy23'!O606</f>
        <v>95633</v>
      </c>
      <c r="F729" s="490"/>
      <c r="G729" s="492"/>
      <c r="H729" s="492"/>
      <c r="I729" s="492"/>
      <c r="J729" s="407"/>
      <c r="K729" s="407"/>
      <c r="L729" s="407"/>
      <c r="M729" s="406"/>
      <c r="N729" s="406"/>
      <c r="O729" s="407"/>
      <c r="P729" s="407"/>
      <c r="Q729" s="407"/>
      <c r="R729" s="407"/>
      <c r="S729" s="407"/>
      <c r="T729" s="407"/>
      <c r="U729" s="407"/>
      <c r="V729" s="407"/>
      <c r="W729" s="407"/>
      <c r="X729" s="407"/>
      <c r="Y729" s="407"/>
      <c r="Z729" s="407"/>
      <c r="AA729" s="407"/>
      <c r="AB729" s="407"/>
      <c r="AC729" s="407"/>
      <c r="AD729" s="407"/>
      <c r="AE729" s="407"/>
      <c r="AF729" s="407"/>
      <c r="AG729" s="407"/>
      <c r="AH729" s="407"/>
      <c r="AI729" s="407"/>
    </row>
    <row r="730" spans="1:35" ht="15.75" hidden="1" customHeight="1">
      <c r="A730" s="407">
        <f t="shared" si="23"/>
        <v>0</v>
      </c>
      <c r="B730" s="496"/>
      <c r="C730" s="482">
        <v>2994</v>
      </c>
      <c r="D730" s="407" t="s">
        <v>149</v>
      </c>
      <c r="E730" s="496">
        <f>'eoy23'!O607</f>
        <v>0</v>
      </c>
      <c r="F730" s="490"/>
      <c r="G730" s="492"/>
      <c r="H730" s="492"/>
      <c r="I730" s="492"/>
      <c r="J730" s="407"/>
      <c r="K730" s="407"/>
      <c r="L730" s="407"/>
      <c r="M730" s="406"/>
      <c r="N730" s="406"/>
      <c r="O730" s="407"/>
      <c r="P730" s="407"/>
      <c r="Q730" s="407"/>
      <c r="R730" s="407"/>
      <c r="S730" s="407"/>
      <c r="T730" s="407"/>
      <c r="U730" s="407"/>
      <c r="V730" s="407"/>
      <c r="W730" s="407"/>
      <c r="X730" s="407"/>
      <c r="Y730" s="407"/>
      <c r="Z730" s="407"/>
      <c r="AA730" s="407"/>
      <c r="AB730" s="407"/>
      <c r="AC730" s="407"/>
      <c r="AD730" s="407"/>
      <c r="AE730" s="407"/>
      <c r="AF730" s="407"/>
      <c r="AG730" s="407"/>
      <c r="AH730" s="407"/>
      <c r="AI730" s="407"/>
    </row>
    <row r="731" spans="1:35" ht="15.75" hidden="1" customHeight="1">
      <c r="A731" s="407">
        <f t="shared" si="23"/>
        <v>0</v>
      </c>
      <c r="B731" s="407"/>
      <c r="C731" s="482">
        <v>2995</v>
      </c>
      <c r="D731" s="407" t="s">
        <v>195</v>
      </c>
      <c r="E731" s="496">
        <f>'eoy23'!O608</f>
        <v>0</v>
      </c>
      <c r="F731" s="407"/>
      <c r="G731" s="468"/>
      <c r="H731" s="407"/>
      <c r="I731" s="407"/>
      <c r="J731" s="407"/>
      <c r="K731" s="407"/>
      <c r="L731" s="407"/>
      <c r="M731" s="406"/>
      <c r="N731" s="406"/>
      <c r="O731" s="407"/>
      <c r="P731" s="407"/>
      <c r="Q731" s="407"/>
      <c r="R731" s="407"/>
      <c r="S731" s="407"/>
      <c r="T731" s="407"/>
      <c r="U731" s="407"/>
      <c r="V731" s="407"/>
      <c r="W731" s="407"/>
      <c r="X731" s="407"/>
      <c r="Y731" s="407"/>
      <c r="Z731" s="407"/>
      <c r="AA731" s="407"/>
      <c r="AB731" s="407"/>
      <c r="AC731" s="407"/>
      <c r="AD731" s="407"/>
      <c r="AE731" s="407"/>
      <c r="AF731" s="407"/>
      <c r="AG731" s="407"/>
      <c r="AH731" s="407"/>
      <c r="AI731" s="407"/>
    </row>
    <row r="732" spans="1:35" ht="15.75" hidden="1" customHeight="1">
      <c r="A732" s="407">
        <f t="shared" si="23"/>
        <v>0</v>
      </c>
      <c r="B732" s="407"/>
      <c r="C732" s="482">
        <v>3012</v>
      </c>
      <c r="D732" s="407" t="s">
        <v>247</v>
      </c>
      <c r="E732" s="496">
        <f>'eoy23'!O609</f>
        <v>0</v>
      </c>
      <c r="F732" s="407"/>
      <c r="G732" s="468"/>
      <c r="H732" s="407"/>
      <c r="I732" s="407"/>
      <c r="J732" s="407"/>
      <c r="K732" s="407"/>
      <c r="L732" s="407"/>
      <c r="M732" s="406"/>
      <c r="N732" s="406"/>
      <c r="O732" s="407"/>
      <c r="P732" s="407"/>
      <c r="Q732" s="407"/>
      <c r="R732" s="407"/>
      <c r="S732" s="407"/>
      <c r="T732" s="407"/>
      <c r="U732" s="407"/>
      <c r="V732" s="407"/>
      <c r="W732" s="407"/>
      <c r="X732" s="407"/>
      <c r="Y732" s="407"/>
      <c r="Z732" s="407"/>
      <c r="AA732" s="407"/>
      <c r="AB732" s="407"/>
      <c r="AC732" s="407"/>
      <c r="AD732" s="407"/>
      <c r="AE732" s="407"/>
      <c r="AF732" s="407"/>
      <c r="AG732" s="407"/>
      <c r="AH732" s="407"/>
      <c r="AI732" s="407"/>
    </row>
    <row r="733" spans="1:35" ht="15.75" hidden="1" customHeight="1">
      <c r="A733" s="407">
        <f t="shared" si="23"/>
        <v>0</v>
      </c>
      <c r="B733" s="407"/>
      <c r="C733" s="482">
        <v>3014</v>
      </c>
      <c r="D733" s="407" t="s">
        <v>248</v>
      </c>
      <c r="E733" s="496">
        <f>'eoy23'!O610</f>
        <v>0</v>
      </c>
      <c r="F733" s="407"/>
      <c r="G733" s="468"/>
      <c r="H733" s="407"/>
      <c r="I733" s="407"/>
      <c r="J733" s="407"/>
      <c r="K733" s="407"/>
      <c r="L733" s="407"/>
      <c r="M733" s="407"/>
      <c r="N733" s="407"/>
      <c r="O733" s="407"/>
      <c r="P733" s="407"/>
      <c r="Q733" s="407"/>
      <c r="R733" s="407"/>
      <c r="S733" s="407"/>
      <c r="T733" s="407"/>
      <c r="U733" s="407"/>
      <c r="V733" s="407"/>
      <c r="W733" s="407"/>
      <c r="X733" s="407"/>
      <c r="Y733" s="407"/>
      <c r="Z733" s="407"/>
      <c r="AA733" s="407"/>
      <c r="AB733" s="407"/>
      <c r="AC733" s="407"/>
      <c r="AD733" s="407"/>
      <c r="AE733" s="407"/>
      <c r="AF733" s="407"/>
      <c r="AG733" s="407"/>
      <c r="AH733" s="407"/>
      <c r="AI733" s="407"/>
    </row>
    <row r="734" spans="1:35" ht="15.75" hidden="1" customHeight="1">
      <c r="A734" s="407">
        <f t="shared" si="23"/>
        <v>0</v>
      </c>
      <c r="B734" s="407"/>
      <c r="C734" s="482">
        <v>3022</v>
      </c>
      <c r="D734" s="407" t="s">
        <v>249</v>
      </c>
      <c r="E734" s="496">
        <f>'eoy23'!O611</f>
        <v>0</v>
      </c>
      <c r="F734" s="407"/>
      <c r="G734" s="468"/>
      <c r="H734" s="407"/>
      <c r="I734" s="407"/>
      <c r="J734" s="407"/>
      <c r="K734" s="407"/>
      <c r="L734" s="407"/>
      <c r="M734" s="407"/>
      <c r="N734" s="407"/>
      <c r="O734" s="407"/>
      <c r="P734" s="407"/>
      <c r="Q734" s="407"/>
      <c r="R734" s="407"/>
      <c r="S734" s="407"/>
      <c r="T734" s="407"/>
      <c r="U734" s="407"/>
      <c r="V734" s="407"/>
      <c r="W734" s="407"/>
      <c r="X734" s="407"/>
      <c r="Y734" s="407"/>
      <c r="Z734" s="407"/>
      <c r="AA734" s="407"/>
      <c r="AB734" s="407"/>
      <c r="AC734" s="407"/>
      <c r="AD734" s="407"/>
      <c r="AE734" s="407"/>
      <c r="AF734" s="407"/>
      <c r="AG734" s="407"/>
      <c r="AH734" s="407"/>
      <c r="AI734" s="407"/>
    </row>
    <row r="735" spans="1:35" ht="15.75" hidden="1" customHeight="1">
      <c r="A735" s="407">
        <f t="shared" si="23"/>
        <v>0</v>
      </c>
      <c r="B735" s="407"/>
      <c r="C735" s="482">
        <v>3024</v>
      </c>
      <c r="D735" s="407" t="s">
        <v>250</v>
      </c>
      <c r="E735" s="496">
        <f>'eoy23'!O612</f>
        <v>0</v>
      </c>
      <c r="F735" s="407"/>
      <c r="G735" s="468"/>
      <c r="H735" s="407"/>
      <c r="I735" s="407"/>
      <c r="J735" s="407"/>
      <c r="K735" s="407"/>
      <c r="L735" s="407"/>
      <c r="M735" s="407"/>
      <c r="N735" s="407"/>
      <c r="O735" s="407"/>
      <c r="P735" s="407"/>
      <c r="Q735" s="407"/>
      <c r="R735" s="407"/>
      <c r="S735" s="407"/>
      <c r="T735" s="407"/>
      <c r="U735" s="407"/>
      <c r="V735" s="407"/>
      <c r="W735" s="407"/>
      <c r="X735" s="407"/>
      <c r="Y735" s="407"/>
      <c r="Z735" s="407"/>
      <c r="AA735" s="407"/>
      <c r="AB735" s="407"/>
      <c r="AC735" s="407"/>
      <c r="AD735" s="407"/>
      <c r="AE735" s="407"/>
      <c r="AF735" s="407"/>
      <c r="AG735" s="407"/>
      <c r="AH735" s="407"/>
      <c r="AI735" s="407"/>
    </row>
    <row r="736" spans="1:35" ht="15.75" hidden="1" customHeight="1">
      <c r="A736" s="407">
        <f t="shared" si="23"/>
        <v>0</v>
      </c>
      <c r="B736" s="407"/>
      <c r="C736" s="482">
        <v>3026</v>
      </c>
      <c r="D736" s="407" t="s">
        <v>156</v>
      </c>
      <c r="E736" s="496">
        <f>'eoy23'!O613</f>
        <v>0</v>
      </c>
      <c r="F736" s="407"/>
      <c r="G736" s="468"/>
      <c r="H736" s="407"/>
      <c r="I736" s="407"/>
      <c r="J736" s="407"/>
      <c r="K736" s="407"/>
      <c r="L736" s="407"/>
      <c r="M736" s="407"/>
      <c r="N736" s="407"/>
      <c r="O736" s="407"/>
      <c r="P736" s="407"/>
      <c r="Q736" s="407"/>
      <c r="R736" s="407"/>
      <c r="S736" s="407"/>
      <c r="T736" s="407"/>
      <c r="U736" s="407"/>
      <c r="V736" s="407"/>
      <c r="W736" s="407"/>
      <c r="X736" s="407"/>
      <c r="Y736" s="407"/>
      <c r="Z736" s="407"/>
      <c r="AA736" s="407"/>
      <c r="AB736" s="407"/>
      <c r="AC736" s="407"/>
      <c r="AD736" s="407"/>
      <c r="AE736" s="407"/>
      <c r="AF736" s="407"/>
      <c r="AG736" s="407"/>
      <c r="AH736" s="407"/>
      <c r="AI736" s="407"/>
    </row>
    <row r="737" spans="1:35" ht="15.75" hidden="1" customHeight="1">
      <c r="A737" s="407">
        <f t="shared" si="23"/>
        <v>0</v>
      </c>
      <c r="B737" s="407"/>
      <c r="C737" s="482">
        <v>3028</v>
      </c>
      <c r="D737" s="407" t="s">
        <v>157</v>
      </c>
      <c r="E737" s="496">
        <f>'eoy23'!O614</f>
        <v>0</v>
      </c>
      <c r="F737" s="407"/>
      <c r="G737" s="468"/>
      <c r="H737" s="407"/>
      <c r="I737" s="407"/>
      <c r="J737" s="407"/>
      <c r="K737" s="407"/>
      <c r="L737" s="407"/>
      <c r="M737" s="407"/>
      <c r="N737" s="407"/>
      <c r="O737" s="407"/>
      <c r="P737" s="407"/>
      <c r="Q737" s="407"/>
      <c r="R737" s="407"/>
      <c r="S737" s="407"/>
      <c r="T737" s="407"/>
      <c r="U737" s="407"/>
      <c r="V737" s="407"/>
      <c r="W737" s="407"/>
      <c r="X737" s="407"/>
      <c r="Y737" s="407"/>
      <c r="Z737" s="407"/>
      <c r="AA737" s="407"/>
      <c r="AB737" s="407"/>
      <c r="AC737" s="407"/>
      <c r="AD737" s="407"/>
      <c r="AE737" s="407"/>
      <c r="AF737" s="407"/>
      <c r="AG737" s="407"/>
      <c r="AH737" s="407"/>
      <c r="AI737" s="407"/>
    </row>
    <row r="738" spans="1:35" ht="15.75" hidden="1" customHeight="1">
      <c r="A738" s="407">
        <f t="shared" si="23"/>
        <v>0</v>
      </c>
      <c r="B738" s="407"/>
      <c r="C738" s="482">
        <v>3030</v>
      </c>
      <c r="D738" s="407" t="s">
        <v>251</v>
      </c>
      <c r="E738" s="496">
        <f>'eoy23'!O615</f>
        <v>0</v>
      </c>
      <c r="F738" s="407"/>
      <c r="G738" s="468"/>
      <c r="H738" s="407"/>
      <c r="I738" s="407"/>
      <c r="J738" s="407"/>
      <c r="K738" s="407"/>
      <c r="L738" s="407"/>
      <c r="M738" s="407"/>
      <c r="N738" s="407"/>
      <c r="O738" s="407"/>
      <c r="P738" s="407"/>
      <c r="Q738" s="407"/>
      <c r="R738" s="407"/>
      <c r="S738" s="407"/>
      <c r="T738" s="407"/>
      <c r="U738" s="407"/>
      <c r="V738" s="407"/>
      <c r="W738" s="407"/>
      <c r="X738" s="407"/>
      <c r="Y738" s="407"/>
      <c r="Z738" s="407"/>
      <c r="AA738" s="407"/>
      <c r="AB738" s="407"/>
      <c r="AC738" s="407"/>
      <c r="AD738" s="407"/>
      <c r="AE738" s="407"/>
      <c r="AF738" s="407"/>
      <c r="AG738" s="407"/>
      <c r="AH738" s="407"/>
      <c r="AI738" s="407"/>
    </row>
    <row r="739" spans="1:35" ht="15.75" hidden="1" customHeight="1">
      <c r="A739" s="407">
        <f t="shared" si="23"/>
        <v>0</v>
      </c>
      <c r="B739" s="407"/>
      <c r="C739" s="482">
        <v>3042</v>
      </c>
      <c r="D739" s="407" t="s">
        <v>252</v>
      </c>
      <c r="E739" s="496">
        <f>'eoy23'!O616</f>
        <v>0</v>
      </c>
      <c r="F739" s="407"/>
      <c r="G739" s="468"/>
      <c r="H739" s="407"/>
      <c r="I739" s="407"/>
      <c r="J739" s="407"/>
      <c r="K739" s="407"/>
      <c r="L739" s="407"/>
      <c r="M739" s="407"/>
      <c r="N739" s="407"/>
      <c r="O739" s="407"/>
      <c r="P739" s="407"/>
      <c r="Q739" s="407"/>
      <c r="R739" s="407"/>
      <c r="S739" s="407"/>
      <c r="T739" s="407"/>
      <c r="U739" s="407"/>
      <c r="V739" s="407"/>
      <c r="W739" s="407"/>
      <c r="X739" s="407"/>
      <c r="Y739" s="407"/>
      <c r="Z739" s="407"/>
      <c r="AA739" s="407"/>
      <c r="AB739" s="407"/>
      <c r="AC739" s="407"/>
      <c r="AD739" s="407"/>
      <c r="AE739" s="407"/>
      <c r="AF739" s="407"/>
      <c r="AG739" s="407"/>
      <c r="AH739" s="407"/>
      <c r="AI739" s="407"/>
    </row>
    <row r="740" spans="1:35" ht="15.75" hidden="1" customHeight="1">
      <c r="A740" s="407">
        <f t="shared" si="23"/>
        <v>0</v>
      </c>
      <c r="B740" s="407"/>
      <c r="C740" s="482">
        <v>3044</v>
      </c>
      <c r="D740" s="407" t="s">
        <v>253</v>
      </c>
      <c r="E740" s="496">
        <f>'eoy23'!O617</f>
        <v>0</v>
      </c>
      <c r="F740" s="407"/>
      <c r="G740" s="468"/>
      <c r="H740" s="407"/>
      <c r="I740" s="407"/>
      <c r="J740" s="407"/>
      <c r="K740" s="407"/>
      <c r="L740" s="407"/>
      <c r="M740" s="406"/>
      <c r="N740" s="406"/>
      <c r="O740" s="407"/>
      <c r="P740" s="407"/>
      <c r="Q740" s="407"/>
      <c r="R740" s="407"/>
      <c r="S740" s="407"/>
      <c r="T740" s="407"/>
      <c r="U740" s="407"/>
      <c r="V740" s="407"/>
      <c r="W740" s="407"/>
      <c r="X740" s="407"/>
      <c r="Y740" s="407"/>
      <c r="Z740" s="407"/>
      <c r="AA740" s="407"/>
      <c r="AB740" s="407"/>
      <c r="AC740" s="407"/>
      <c r="AD740" s="407"/>
      <c r="AE740" s="407"/>
      <c r="AF740" s="407"/>
      <c r="AG740" s="407"/>
      <c r="AH740" s="407"/>
      <c r="AI740" s="407"/>
    </row>
    <row r="741" spans="1:35" ht="15.75" hidden="1" customHeight="1">
      <c r="A741" s="407">
        <f t="shared" si="23"/>
        <v>0</v>
      </c>
      <c r="B741" s="407"/>
      <c r="C741" s="482">
        <v>3046</v>
      </c>
      <c r="D741" s="407" t="s">
        <v>254</v>
      </c>
      <c r="E741" s="496">
        <f>'eoy23'!O618</f>
        <v>0</v>
      </c>
      <c r="F741" s="407"/>
      <c r="G741" s="468"/>
      <c r="H741" s="407"/>
      <c r="I741" s="407"/>
      <c r="J741" s="407"/>
      <c r="K741" s="407"/>
      <c r="L741" s="407"/>
      <c r="M741" s="406"/>
      <c r="N741" s="406"/>
      <c r="O741" s="407"/>
      <c r="P741" s="407"/>
      <c r="Q741" s="407"/>
      <c r="R741" s="407"/>
      <c r="S741" s="407"/>
      <c r="T741" s="407"/>
      <c r="U741" s="407"/>
      <c r="V741" s="407"/>
      <c r="W741" s="407"/>
      <c r="X741" s="407"/>
      <c r="Y741" s="407"/>
      <c r="Z741" s="407"/>
      <c r="AA741" s="407"/>
      <c r="AB741" s="407"/>
      <c r="AC741" s="407"/>
      <c r="AD741" s="407"/>
      <c r="AE741" s="407"/>
      <c r="AF741" s="407"/>
      <c r="AG741" s="407"/>
      <c r="AH741" s="407"/>
      <c r="AI741" s="407"/>
    </row>
    <row r="742" spans="1:35" ht="15.75" hidden="1" customHeight="1">
      <c r="A742" s="407">
        <f t="shared" si="23"/>
        <v>0</v>
      </c>
      <c r="B742" s="407"/>
      <c r="C742" s="482">
        <v>3048</v>
      </c>
      <c r="D742" s="407" t="s">
        <v>255</v>
      </c>
      <c r="E742" s="496">
        <f>'eoy23'!O619</f>
        <v>0</v>
      </c>
      <c r="F742" s="407"/>
      <c r="G742" s="468"/>
      <c r="H742" s="407"/>
      <c r="I742" s="407"/>
      <c r="J742" s="407"/>
      <c r="K742" s="407"/>
      <c r="L742" s="407"/>
      <c r="M742" s="406"/>
      <c r="N742" s="406"/>
      <c r="O742" s="407"/>
      <c r="P742" s="407"/>
      <c r="Q742" s="407"/>
      <c r="R742" s="407"/>
      <c r="S742" s="407"/>
      <c r="T742" s="407"/>
      <c r="U742" s="407"/>
      <c r="V742" s="407"/>
      <c r="W742" s="407"/>
      <c r="X742" s="407"/>
      <c r="Y742" s="407"/>
      <c r="Z742" s="407"/>
      <c r="AA742" s="407"/>
      <c r="AB742" s="407"/>
      <c r="AC742" s="407"/>
      <c r="AD742" s="407"/>
      <c r="AE742" s="407"/>
      <c r="AF742" s="407"/>
      <c r="AG742" s="407"/>
      <c r="AH742" s="407"/>
      <c r="AI742" s="407"/>
    </row>
    <row r="743" spans="1:35" ht="15.75" hidden="1" customHeight="1">
      <c r="A743" s="407">
        <f t="shared" si="23"/>
        <v>0</v>
      </c>
      <c r="B743" s="407"/>
      <c r="C743" s="482">
        <v>3052</v>
      </c>
      <c r="D743" s="407" t="s">
        <v>163</v>
      </c>
      <c r="E743" s="496">
        <f>'eoy23'!O620</f>
        <v>0</v>
      </c>
      <c r="F743" s="407"/>
      <c r="G743" s="468"/>
      <c r="H743" s="407"/>
      <c r="I743" s="407"/>
      <c r="J743" s="407"/>
      <c r="K743" s="407"/>
      <c r="L743" s="407"/>
      <c r="M743" s="406"/>
      <c r="N743" s="406"/>
      <c r="O743" s="407"/>
      <c r="P743" s="407"/>
      <c r="Q743" s="407"/>
      <c r="R743" s="407"/>
      <c r="S743" s="407"/>
      <c r="T743" s="407"/>
      <c r="U743" s="407"/>
      <c r="V743" s="407"/>
      <c r="W743" s="407"/>
      <c r="X743" s="407"/>
      <c r="Y743" s="407"/>
      <c r="Z743" s="407"/>
      <c r="AA743" s="407"/>
      <c r="AB743" s="407"/>
      <c r="AC743" s="407"/>
      <c r="AD743" s="407"/>
      <c r="AE743" s="407"/>
      <c r="AF743" s="407"/>
      <c r="AG743" s="407"/>
      <c r="AH743" s="407"/>
      <c r="AI743" s="407"/>
    </row>
    <row r="744" spans="1:35" ht="15.75" hidden="1" customHeight="1">
      <c r="A744" s="407">
        <f t="shared" si="23"/>
        <v>0</v>
      </c>
      <c r="B744" s="407"/>
      <c r="C744" s="482">
        <v>3054</v>
      </c>
      <c r="D744" s="407" t="s">
        <v>164</v>
      </c>
      <c r="E744" s="496">
        <f>'eoy23'!O621</f>
        <v>0</v>
      </c>
      <c r="F744" s="407"/>
      <c r="G744" s="468"/>
      <c r="H744" s="407"/>
      <c r="I744" s="407"/>
      <c r="J744" s="407"/>
      <c r="K744" s="407"/>
      <c r="L744" s="407"/>
      <c r="M744" s="406"/>
      <c r="N744" s="406"/>
      <c r="O744" s="407"/>
      <c r="P744" s="407"/>
      <c r="Q744" s="407"/>
      <c r="R744" s="407"/>
      <c r="S744" s="407"/>
      <c r="T744" s="407"/>
      <c r="U744" s="407"/>
      <c r="V744" s="407"/>
      <c r="W744" s="407"/>
      <c r="X744" s="407"/>
      <c r="Y744" s="407"/>
      <c r="Z744" s="407"/>
      <c r="AA744" s="407"/>
      <c r="AB744" s="407"/>
      <c r="AC744" s="407"/>
      <c r="AD744" s="407"/>
      <c r="AE744" s="407"/>
      <c r="AF744" s="407"/>
      <c r="AG744" s="407"/>
      <c r="AH744" s="407"/>
      <c r="AI744" s="407"/>
    </row>
    <row r="745" spans="1:35" ht="15.75" hidden="1" customHeight="1">
      <c r="A745" s="407">
        <f t="shared" si="23"/>
        <v>0</v>
      </c>
      <c r="B745" s="407"/>
      <c r="C745" s="482">
        <v>3056</v>
      </c>
      <c r="D745" s="407" t="s">
        <v>165</v>
      </c>
      <c r="E745" s="496">
        <f>'eoy23'!O622</f>
        <v>0</v>
      </c>
      <c r="F745" s="407"/>
      <c r="G745" s="468"/>
      <c r="H745" s="407"/>
      <c r="I745" s="407"/>
      <c r="J745" s="407"/>
      <c r="K745" s="407"/>
      <c r="L745" s="407"/>
      <c r="M745" s="406"/>
      <c r="N745" s="406"/>
      <c r="O745" s="407"/>
      <c r="P745" s="407"/>
      <c r="Q745" s="407"/>
      <c r="R745" s="407"/>
      <c r="S745" s="407"/>
      <c r="T745" s="407"/>
      <c r="U745" s="407"/>
      <c r="V745" s="407"/>
      <c r="W745" s="407"/>
      <c r="X745" s="407"/>
      <c r="Y745" s="407"/>
      <c r="Z745" s="407"/>
      <c r="AA745" s="407"/>
      <c r="AB745" s="407"/>
      <c r="AC745" s="407"/>
      <c r="AD745" s="407"/>
      <c r="AE745" s="407"/>
      <c r="AF745" s="407"/>
      <c r="AG745" s="407"/>
      <c r="AH745" s="407"/>
      <c r="AI745" s="407"/>
    </row>
    <row r="746" spans="1:35" ht="15.75" hidden="1" customHeight="1">
      <c r="A746" s="407">
        <f t="shared" si="23"/>
        <v>0</v>
      </c>
      <c r="B746" s="407"/>
      <c r="C746" s="482">
        <v>3058</v>
      </c>
      <c r="D746" s="407" t="s">
        <v>166</v>
      </c>
      <c r="E746" s="496">
        <f>'eoy23'!O623</f>
        <v>0</v>
      </c>
      <c r="F746" s="407"/>
      <c r="G746" s="468"/>
      <c r="H746" s="407"/>
      <c r="I746" s="407"/>
      <c r="J746" s="407"/>
      <c r="K746" s="407"/>
      <c r="L746" s="407"/>
      <c r="M746" s="406"/>
      <c r="N746" s="406"/>
      <c r="O746" s="407"/>
      <c r="P746" s="407"/>
      <c r="Q746" s="407"/>
      <c r="R746" s="407"/>
      <c r="S746" s="407"/>
      <c r="T746" s="407"/>
      <c r="U746" s="407"/>
      <c r="V746" s="407"/>
      <c r="W746" s="407"/>
      <c r="X746" s="407"/>
      <c r="Y746" s="407"/>
      <c r="Z746" s="407"/>
      <c r="AA746" s="407"/>
      <c r="AB746" s="407"/>
      <c r="AC746" s="407"/>
      <c r="AD746" s="407"/>
      <c r="AE746" s="407"/>
      <c r="AF746" s="407"/>
      <c r="AG746" s="407"/>
      <c r="AH746" s="407"/>
      <c r="AI746" s="407"/>
    </row>
    <row r="747" spans="1:35" ht="15.75" hidden="1" customHeight="1">
      <c r="A747" s="407">
        <f t="shared" si="23"/>
        <v>0</v>
      </c>
      <c r="B747" s="407"/>
      <c r="C747" s="482">
        <v>3062</v>
      </c>
      <c r="D747" s="407" t="s">
        <v>168</v>
      </c>
      <c r="E747" s="496">
        <f>'eoy23'!O624</f>
        <v>0</v>
      </c>
      <c r="F747" s="407"/>
      <c r="G747" s="468"/>
      <c r="H747" s="407"/>
      <c r="I747" s="407"/>
      <c r="J747" s="407"/>
      <c r="K747" s="407"/>
      <c r="L747" s="407"/>
      <c r="M747" s="406"/>
      <c r="N747" s="406"/>
      <c r="O747" s="407"/>
      <c r="P747" s="407"/>
      <c r="Q747" s="407"/>
      <c r="R747" s="407"/>
      <c r="S747" s="407"/>
      <c r="T747" s="407"/>
      <c r="U747" s="407"/>
      <c r="V747" s="407"/>
      <c r="W747" s="407"/>
      <c r="X747" s="407"/>
      <c r="Y747" s="407"/>
      <c r="Z747" s="407"/>
      <c r="AA747" s="407"/>
      <c r="AB747" s="407"/>
      <c r="AC747" s="407"/>
      <c r="AD747" s="407"/>
      <c r="AE747" s="407"/>
      <c r="AF747" s="407"/>
      <c r="AG747" s="407"/>
      <c r="AH747" s="407"/>
      <c r="AI747" s="407"/>
    </row>
    <row r="748" spans="1:35" ht="15.75" hidden="1" customHeight="1">
      <c r="A748" s="407">
        <f t="shared" si="23"/>
        <v>0</v>
      </c>
      <c r="B748" s="407"/>
      <c r="C748" s="482">
        <v>3064</v>
      </c>
      <c r="D748" s="407" t="s">
        <v>169</v>
      </c>
      <c r="E748" s="496">
        <f>'eoy23'!O625</f>
        <v>0</v>
      </c>
      <c r="F748" s="407"/>
      <c r="G748" s="468"/>
      <c r="H748" s="407"/>
      <c r="I748" s="407"/>
      <c r="J748" s="407"/>
      <c r="K748" s="407"/>
      <c r="L748" s="407"/>
      <c r="M748" s="406"/>
      <c r="N748" s="406"/>
      <c r="O748" s="407"/>
      <c r="P748" s="407"/>
      <c r="Q748" s="407"/>
      <c r="R748" s="407"/>
      <c r="S748" s="407"/>
      <c r="T748" s="407"/>
      <c r="U748" s="407"/>
      <c r="V748" s="407"/>
      <c r="W748" s="407"/>
      <c r="X748" s="407"/>
      <c r="Y748" s="407"/>
      <c r="Z748" s="407"/>
      <c r="AA748" s="407"/>
      <c r="AB748" s="407"/>
      <c r="AC748" s="407"/>
      <c r="AD748" s="407"/>
      <c r="AE748" s="407"/>
      <c r="AF748" s="407"/>
      <c r="AG748" s="407"/>
      <c r="AH748" s="407"/>
      <c r="AI748" s="407"/>
    </row>
    <row r="749" spans="1:35" ht="15.75" hidden="1" customHeight="1">
      <c r="A749" s="407">
        <f t="shared" si="23"/>
        <v>0</v>
      </c>
      <c r="B749" s="407"/>
      <c r="C749" s="482">
        <v>3066</v>
      </c>
      <c r="D749" s="407" t="s">
        <v>170</v>
      </c>
      <c r="E749" s="496">
        <f>'eoy23'!O626</f>
        <v>0</v>
      </c>
      <c r="F749" s="407"/>
      <c r="G749" s="468"/>
      <c r="H749" s="407"/>
      <c r="I749" s="407"/>
      <c r="J749" s="407"/>
      <c r="K749" s="407"/>
      <c r="L749" s="407"/>
      <c r="M749" s="406"/>
      <c r="N749" s="406"/>
      <c r="O749" s="407"/>
      <c r="P749" s="407"/>
      <c r="Q749" s="407"/>
      <c r="R749" s="407"/>
      <c r="S749" s="407"/>
      <c r="T749" s="407"/>
      <c r="U749" s="407"/>
      <c r="V749" s="407"/>
      <c r="W749" s="407"/>
      <c r="X749" s="407"/>
      <c r="Y749" s="407"/>
      <c r="Z749" s="407"/>
      <c r="AA749" s="407"/>
      <c r="AB749" s="407"/>
      <c r="AC749" s="407"/>
      <c r="AD749" s="407"/>
      <c r="AE749" s="407"/>
      <c r="AF749" s="407"/>
      <c r="AG749" s="407"/>
      <c r="AH749" s="407"/>
      <c r="AI749" s="407"/>
    </row>
    <row r="750" spans="1:35" ht="15.75" hidden="1" customHeight="1">
      <c r="A750" s="407">
        <f t="shared" si="23"/>
        <v>0</v>
      </c>
      <c r="B750" s="407"/>
      <c r="C750" s="482">
        <v>3072</v>
      </c>
      <c r="D750" s="407" t="s">
        <v>172</v>
      </c>
      <c r="E750" s="496">
        <f>'eoy23'!O627</f>
        <v>0</v>
      </c>
      <c r="F750" s="407"/>
      <c r="G750" s="468"/>
      <c r="H750" s="407"/>
      <c r="I750" s="407"/>
      <c r="J750" s="407"/>
      <c r="K750" s="407"/>
      <c r="L750" s="407"/>
      <c r="M750" s="406"/>
      <c r="N750" s="406"/>
      <c r="O750" s="407"/>
      <c r="P750" s="407"/>
      <c r="Q750" s="407"/>
      <c r="R750" s="407"/>
      <c r="S750" s="407"/>
      <c r="T750" s="407"/>
      <c r="U750" s="407"/>
      <c r="V750" s="407"/>
      <c r="W750" s="407"/>
      <c r="X750" s="407"/>
      <c r="Y750" s="407"/>
      <c r="Z750" s="407"/>
      <c r="AA750" s="407"/>
      <c r="AB750" s="407"/>
      <c r="AC750" s="407"/>
      <c r="AD750" s="407"/>
      <c r="AE750" s="407"/>
      <c r="AF750" s="407"/>
      <c r="AG750" s="407"/>
      <c r="AH750" s="407"/>
      <c r="AI750" s="407"/>
    </row>
    <row r="751" spans="1:35" ht="15.75" hidden="1" customHeight="1">
      <c r="A751" s="407">
        <f t="shared" si="23"/>
        <v>0</v>
      </c>
      <c r="B751" s="407"/>
      <c r="C751" s="482">
        <v>3075</v>
      </c>
      <c r="D751" s="407" t="s">
        <v>175</v>
      </c>
      <c r="E751" s="496">
        <f>'eoy23'!O628</f>
        <v>0</v>
      </c>
      <c r="F751" s="407"/>
      <c r="G751" s="468"/>
      <c r="H751" s="407"/>
      <c r="I751" s="407"/>
      <c r="J751" s="407"/>
      <c r="K751" s="407"/>
      <c r="L751" s="407"/>
      <c r="M751" s="406"/>
      <c r="N751" s="406"/>
      <c r="O751" s="407"/>
      <c r="P751" s="407"/>
      <c r="Q751" s="407"/>
      <c r="R751" s="407"/>
      <c r="S751" s="407"/>
      <c r="T751" s="407"/>
      <c r="U751" s="407"/>
      <c r="V751" s="407"/>
      <c r="W751" s="407"/>
      <c r="X751" s="407"/>
      <c r="Y751" s="407"/>
      <c r="Z751" s="407"/>
      <c r="AA751" s="407"/>
      <c r="AB751" s="407"/>
      <c r="AC751" s="407"/>
      <c r="AD751" s="407"/>
      <c r="AE751" s="407"/>
      <c r="AF751" s="407"/>
      <c r="AG751" s="407"/>
      <c r="AH751" s="407"/>
      <c r="AI751" s="407"/>
    </row>
    <row r="752" spans="1:35" ht="15.75" hidden="1" customHeight="1">
      <c r="A752" s="407">
        <f t="shared" si="23"/>
        <v>0</v>
      </c>
      <c r="B752" s="407"/>
      <c r="C752" s="482">
        <v>3076</v>
      </c>
      <c r="D752" s="407" t="s">
        <v>177</v>
      </c>
      <c r="E752" s="496">
        <f>'eoy23'!O629</f>
        <v>0</v>
      </c>
      <c r="F752" s="407"/>
      <c r="G752" s="407"/>
      <c r="H752" s="407"/>
      <c r="I752" s="407"/>
      <c r="J752" s="407"/>
      <c r="K752" s="407"/>
      <c r="L752" s="407"/>
      <c r="M752" s="407"/>
      <c r="N752" s="407"/>
      <c r="O752" s="407"/>
      <c r="P752" s="407"/>
      <c r="Q752" s="407"/>
      <c r="R752" s="407"/>
      <c r="S752" s="407"/>
      <c r="T752" s="407"/>
      <c r="U752" s="407"/>
      <c r="V752" s="407"/>
      <c r="W752" s="407"/>
      <c r="X752" s="407"/>
      <c r="Y752" s="407"/>
      <c r="Z752" s="407"/>
      <c r="AA752" s="407"/>
      <c r="AB752" s="407"/>
      <c r="AC752" s="407"/>
      <c r="AD752" s="407"/>
      <c r="AE752" s="407"/>
      <c r="AF752" s="407"/>
      <c r="AG752" s="407"/>
      <c r="AH752" s="407"/>
      <c r="AI752" s="407"/>
    </row>
    <row r="753" spans="1:35" ht="15.75" hidden="1" customHeight="1">
      <c r="A753" s="407">
        <f t="shared" si="23"/>
        <v>0</v>
      </c>
      <c r="B753" s="407"/>
      <c r="C753" s="482">
        <v>3077</v>
      </c>
      <c r="D753" s="407" t="s">
        <v>178</v>
      </c>
      <c r="E753" s="496">
        <f>'eoy23'!O630</f>
        <v>0</v>
      </c>
      <c r="F753" s="407"/>
      <c r="G753" s="407"/>
      <c r="H753" s="407"/>
      <c r="I753" s="407"/>
      <c r="J753" s="407"/>
      <c r="K753" s="407"/>
      <c r="L753" s="406"/>
      <c r="M753" s="407"/>
      <c r="N753" s="407"/>
      <c r="O753" s="407"/>
      <c r="P753" s="407"/>
      <c r="Q753" s="407"/>
      <c r="R753" s="407"/>
      <c r="S753" s="407"/>
      <c r="T753" s="407"/>
      <c r="U753" s="407"/>
      <c r="V753" s="407"/>
      <c r="W753" s="407"/>
      <c r="X753" s="407"/>
      <c r="Y753" s="407"/>
      <c r="Z753" s="407"/>
      <c r="AA753" s="407"/>
      <c r="AB753" s="407"/>
      <c r="AC753" s="407"/>
      <c r="AD753" s="407"/>
      <c r="AE753" s="407"/>
      <c r="AF753" s="407"/>
      <c r="AG753" s="407"/>
      <c r="AH753" s="407"/>
      <c r="AI753" s="407"/>
    </row>
    <row r="754" spans="1:35" ht="15.75" hidden="1" customHeight="1">
      <c r="A754" s="407">
        <f t="shared" si="23"/>
        <v>0</v>
      </c>
      <c r="B754" s="407"/>
      <c r="C754" s="482">
        <v>3078</v>
      </c>
      <c r="D754" s="407" t="s">
        <v>179</v>
      </c>
      <c r="E754" s="496">
        <f>'eoy23'!O631</f>
        <v>0</v>
      </c>
      <c r="F754" s="407"/>
      <c r="G754" s="407"/>
      <c r="H754" s="407"/>
      <c r="I754" s="407"/>
      <c r="J754" s="407"/>
      <c r="K754" s="407"/>
      <c r="L754" s="406"/>
      <c r="M754" s="407"/>
      <c r="N754" s="407"/>
      <c r="O754" s="407"/>
      <c r="P754" s="407"/>
      <c r="Q754" s="407"/>
      <c r="R754" s="407"/>
      <c r="S754" s="407"/>
      <c r="T754" s="407"/>
      <c r="U754" s="407"/>
      <c r="V754" s="407"/>
      <c r="W754" s="407"/>
      <c r="X754" s="407"/>
      <c r="Y754" s="407"/>
      <c r="Z754" s="407"/>
      <c r="AA754" s="407"/>
      <c r="AB754" s="407"/>
      <c r="AC754" s="407"/>
      <c r="AD754" s="407"/>
      <c r="AE754" s="407"/>
      <c r="AF754" s="407"/>
      <c r="AG754" s="407"/>
      <c r="AH754" s="407"/>
      <c r="AI754" s="407"/>
    </row>
    <row r="755" spans="1:35" ht="15.75" hidden="1" customHeight="1">
      <c r="A755" s="469">
        <f>IF(OR(AND(E755&gt;0,I755=0),AND(E755=0,I755&gt;0)),1,0)</f>
        <v>0</v>
      </c>
      <c r="B755" s="469"/>
      <c r="C755" s="480" t="s">
        <v>885</v>
      </c>
      <c r="D755" s="469" t="s">
        <v>920</v>
      </c>
      <c r="E755" s="490">
        <f>'eoy23'!O632</f>
        <v>733056</v>
      </c>
      <c r="F755" s="469"/>
      <c r="G755" s="481">
        <v>610</v>
      </c>
      <c r="H755" s="481" t="s">
        <v>922</v>
      </c>
      <c r="I755" s="469">
        <f>'eoy23'!J46</f>
        <v>739687</v>
      </c>
      <c r="J755" s="407"/>
      <c r="K755" s="407"/>
      <c r="L755" s="406"/>
      <c r="M755" s="407"/>
      <c r="N755" s="407"/>
      <c r="O755" s="407"/>
      <c r="P755" s="407"/>
      <c r="Q755" s="407"/>
      <c r="R755" s="407"/>
      <c r="S755" s="407"/>
      <c r="T755" s="407"/>
      <c r="U755" s="407"/>
      <c r="V755" s="407"/>
      <c r="W755" s="407"/>
      <c r="X755" s="407"/>
      <c r="Y755" s="407"/>
      <c r="Z755" s="407"/>
      <c r="AA755" s="407"/>
      <c r="AB755" s="407"/>
      <c r="AC755" s="407"/>
      <c r="AD755" s="407"/>
      <c r="AE755" s="407"/>
      <c r="AF755" s="407"/>
      <c r="AG755" s="407"/>
      <c r="AH755" s="407"/>
      <c r="AI755" s="407"/>
    </row>
    <row r="756" spans="1:35" ht="15.75" hidden="1" customHeight="1">
      <c r="A756" s="1">
        <f t="shared" ref="A756:A761" ca="1" si="24">IF(SUM(A$762:A$794)&gt;0,1,0)</f>
        <v>0</v>
      </c>
      <c r="B756" s="1"/>
      <c r="C756" s="168"/>
      <c r="D756" s="1"/>
      <c r="E756" s="1"/>
      <c r="F756" s="1"/>
      <c r="G756" s="1"/>
      <c r="H756" s="1"/>
      <c r="I756" s="1"/>
      <c r="J756" s="407"/>
      <c r="K756" s="407"/>
      <c r="L756" s="407"/>
      <c r="M756" s="407"/>
      <c r="N756" s="407"/>
      <c r="O756" s="407"/>
      <c r="P756" s="407"/>
      <c r="Q756" s="407"/>
      <c r="R756" s="407"/>
      <c r="S756" s="407"/>
      <c r="T756" s="407"/>
      <c r="U756" s="407"/>
      <c r="V756" s="407"/>
      <c r="W756" s="407"/>
      <c r="X756" s="407"/>
      <c r="Y756" s="407"/>
      <c r="Z756" s="407"/>
      <c r="AA756" s="407"/>
      <c r="AB756" s="407"/>
      <c r="AC756" s="407"/>
      <c r="AD756" s="407"/>
      <c r="AE756" s="407"/>
      <c r="AF756" s="407"/>
      <c r="AG756" s="407"/>
      <c r="AH756" s="407"/>
      <c r="AI756" s="407"/>
    </row>
    <row r="757" spans="1:35" ht="15.75" hidden="1" customHeight="1">
      <c r="A757" s="473">
        <f t="shared" ca="1" si="24"/>
        <v>0</v>
      </c>
      <c r="B757" s="474" t="s">
        <v>927</v>
      </c>
      <c r="C757" s="483"/>
      <c r="D757" s="484"/>
      <c r="E757" s="485"/>
      <c r="F757" s="486"/>
      <c r="G757" s="487"/>
      <c r="H757" s="485"/>
      <c r="I757" s="495"/>
      <c r="J757" s="407"/>
      <c r="K757" s="407"/>
      <c r="L757" s="406"/>
      <c r="M757" s="407"/>
      <c r="N757" s="407"/>
      <c r="O757" s="407"/>
      <c r="P757" s="407"/>
      <c r="Q757" s="407"/>
      <c r="R757" s="407"/>
      <c r="S757" s="407"/>
      <c r="T757" s="407"/>
      <c r="U757" s="407"/>
      <c r="V757" s="407"/>
      <c r="W757" s="407"/>
      <c r="X757" s="407"/>
      <c r="Y757" s="407"/>
      <c r="Z757" s="407"/>
      <c r="AA757" s="407"/>
      <c r="AB757" s="407"/>
      <c r="AC757" s="407"/>
      <c r="AD757" s="407"/>
      <c r="AE757" s="407"/>
      <c r="AF757" s="407"/>
      <c r="AG757" s="407"/>
      <c r="AH757" s="407"/>
      <c r="AI757" s="407"/>
    </row>
    <row r="758" spans="1:35" ht="15.75" hidden="1" customHeight="1">
      <c r="A758" s="407">
        <f t="shared" ca="1" si="24"/>
        <v>0</v>
      </c>
      <c r="B758" s="407"/>
      <c r="C758" s="482"/>
      <c r="D758" s="407"/>
      <c r="E758" s="407"/>
      <c r="F758" s="407"/>
      <c r="G758" s="468"/>
      <c r="H758" s="407"/>
      <c r="I758" s="407"/>
      <c r="J758" s="407"/>
      <c r="K758" s="407"/>
      <c r="L758" s="406"/>
      <c r="M758" s="407"/>
      <c r="N758" s="407"/>
      <c r="O758" s="407"/>
      <c r="P758" s="407"/>
      <c r="Q758" s="407"/>
      <c r="R758" s="407"/>
      <c r="S758" s="407"/>
      <c r="T758" s="407"/>
      <c r="U758" s="407"/>
      <c r="V758" s="407"/>
      <c r="W758" s="407"/>
      <c r="X758" s="407"/>
      <c r="Y758" s="407"/>
      <c r="Z758" s="407"/>
      <c r="AA758" s="407"/>
      <c r="AB758" s="407"/>
      <c r="AC758" s="407"/>
      <c r="AD758" s="407"/>
      <c r="AE758" s="407"/>
      <c r="AF758" s="407"/>
      <c r="AG758" s="407"/>
      <c r="AH758" s="407"/>
      <c r="AI758" s="407"/>
    </row>
    <row r="759" spans="1:35" ht="15.75" hidden="1" customHeight="1">
      <c r="A759" s="407">
        <f t="shared" ca="1" si="24"/>
        <v>0</v>
      </c>
      <c r="B759" s="407"/>
      <c r="C759" s="488" t="s">
        <v>928</v>
      </c>
      <c r="D759" s="489"/>
      <c r="E759" s="489"/>
      <c r="F759" s="481"/>
      <c r="G759" s="489" t="s">
        <v>929</v>
      </c>
      <c r="H759" s="481"/>
      <c r="I759" s="481"/>
      <c r="J759" s="407"/>
      <c r="K759" s="407"/>
      <c r="L759" s="406"/>
      <c r="M759" s="407"/>
      <c r="N759" s="407"/>
      <c r="O759" s="407"/>
      <c r="P759" s="407"/>
      <c r="Q759" s="407"/>
      <c r="R759" s="407"/>
      <c r="S759" s="407"/>
      <c r="T759" s="407"/>
      <c r="U759" s="407"/>
      <c r="V759" s="407"/>
      <c r="W759" s="407"/>
      <c r="X759" s="407"/>
      <c r="Y759" s="407"/>
      <c r="Z759" s="407"/>
      <c r="AA759" s="407"/>
      <c r="AB759" s="407"/>
      <c r="AC759" s="407"/>
      <c r="AD759" s="407"/>
      <c r="AE759" s="407"/>
      <c r="AF759" s="407"/>
      <c r="AG759" s="407"/>
      <c r="AH759" s="407"/>
      <c r="AI759" s="407"/>
    </row>
    <row r="760" spans="1:35" ht="30" hidden="1" customHeight="1">
      <c r="A760" s="407">
        <f t="shared" ca="1" si="24"/>
        <v>0</v>
      </c>
      <c r="B760" s="407"/>
      <c r="C760" s="497" t="s">
        <v>930</v>
      </c>
      <c r="D760" s="498"/>
      <c r="E760" s="498"/>
      <c r="F760" s="490"/>
      <c r="G760" s="498" t="s">
        <v>931</v>
      </c>
      <c r="H760" s="498"/>
      <c r="I760" s="498"/>
      <c r="J760" s="407"/>
      <c r="K760" s="407"/>
      <c r="L760" s="406"/>
      <c r="M760" s="407"/>
      <c r="N760" s="407"/>
      <c r="O760" s="407"/>
      <c r="P760" s="407"/>
      <c r="Q760" s="407"/>
      <c r="R760" s="407"/>
      <c r="S760" s="407"/>
      <c r="T760" s="407"/>
      <c r="U760" s="407"/>
      <c r="V760" s="407"/>
      <c r="W760" s="407"/>
      <c r="X760" s="407"/>
      <c r="Y760" s="407"/>
      <c r="Z760" s="407"/>
      <c r="AA760" s="407"/>
      <c r="AB760" s="407"/>
      <c r="AC760" s="407"/>
      <c r="AD760" s="407"/>
      <c r="AE760" s="407"/>
      <c r="AF760" s="407"/>
      <c r="AG760" s="407"/>
      <c r="AH760" s="407"/>
      <c r="AI760" s="407"/>
    </row>
    <row r="761" spans="1:35" ht="15.75" hidden="1" customHeight="1">
      <c r="A761" s="407">
        <f t="shared" ca="1" si="24"/>
        <v>0</v>
      </c>
      <c r="B761" s="407"/>
      <c r="C761" s="491" t="s">
        <v>932</v>
      </c>
      <c r="D761" s="492" t="s">
        <v>933</v>
      </c>
      <c r="E761" s="492" t="s">
        <v>850</v>
      </c>
      <c r="F761" s="490"/>
      <c r="G761" s="492" t="s">
        <v>36</v>
      </c>
      <c r="H761" s="492" t="s">
        <v>933</v>
      </c>
      <c r="I761" s="492" t="s">
        <v>850</v>
      </c>
      <c r="J761" s="407"/>
      <c r="K761" s="407"/>
      <c r="L761" s="406"/>
      <c r="M761" s="407"/>
      <c r="N761" s="407"/>
      <c r="O761" s="407"/>
      <c r="P761" s="407"/>
      <c r="Q761" s="407"/>
      <c r="R761" s="407"/>
      <c r="S761" s="407"/>
      <c r="T761" s="407"/>
      <c r="U761" s="407"/>
      <c r="V761" s="407"/>
      <c r="W761" s="407"/>
      <c r="X761" s="407"/>
      <c r="Y761" s="407"/>
      <c r="Z761" s="407"/>
      <c r="AA761" s="407"/>
      <c r="AB761" s="407"/>
      <c r="AC761" s="407"/>
      <c r="AD761" s="407"/>
      <c r="AE761" s="407"/>
      <c r="AF761" s="407"/>
      <c r="AG761" s="407"/>
      <c r="AH761" s="407"/>
      <c r="AI761" s="407"/>
    </row>
    <row r="762" spans="1:35" ht="19.5" hidden="1" customHeight="1">
      <c r="A762" s="407">
        <f t="shared" ref="A762:A768" ca="1" si="25">IF(ABS(E762-I762)&gt;10,1,0)</f>
        <v>0</v>
      </c>
      <c r="B762" s="407"/>
      <c r="C762" s="482" t="s">
        <v>854</v>
      </c>
      <c r="D762" s="471" t="s">
        <v>934</v>
      </c>
      <c r="E762" s="407">
        <f ca="1">'eoy23'!F132+'eoy23'!F140+'eoy23'!F148+SUM('eoy23'!K557:K559)</f>
        <v>322667</v>
      </c>
      <c r="F762" s="478" t="s">
        <v>856</v>
      </c>
      <c r="G762" s="482">
        <v>3810</v>
      </c>
      <c r="H762" s="471" t="s">
        <v>335</v>
      </c>
      <c r="I762" s="407">
        <f>'eoy23'!M1006</f>
        <v>322668</v>
      </c>
      <c r="J762" s="407"/>
      <c r="K762" s="407"/>
      <c r="L762" s="406"/>
      <c r="M762" s="407"/>
      <c r="N762" s="407"/>
      <c r="O762" s="407"/>
      <c r="P762" s="407"/>
      <c r="Q762" s="407"/>
      <c r="R762" s="407"/>
      <c r="S762" s="407"/>
      <c r="T762" s="407"/>
      <c r="U762" s="407"/>
      <c r="V762" s="407"/>
      <c r="W762" s="407"/>
      <c r="X762" s="407"/>
      <c r="Y762" s="407"/>
      <c r="Z762" s="407"/>
      <c r="AA762" s="407"/>
      <c r="AB762" s="407"/>
      <c r="AC762" s="407"/>
      <c r="AD762" s="407"/>
      <c r="AE762" s="407"/>
      <c r="AF762" s="407"/>
      <c r="AG762" s="407"/>
      <c r="AH762" s="407"/>
      <c r="AI762" s="407"/>
    </row>
    <row r="763" spans="1:35" ht="15.75" hidden="1" customHeight="1">
      <c r="A763" s="1">
        <f t="shared" ca="1" si="25"/>
        <v>0</v>
      </c>
      <c r="B763" s="1"/>
      <c r="C763" s="174" t="s">
        <v>854</v>
      </c>
      <c r="D763" s="167" t="s">
        <v>935</v>
      </c>
      <c r="E763" s="407">
        <f ca="1">'eoy23'!F161+SUM('eoy23'!K560:K561)</f>
        <v>0</v>
      </c>
      <c r="F763" s="175" t="s">
        <v>856</v>
      </c>
      <c r="G763" s="174">
        <v>3815</v>
      </c>
      <c r="H763" s="167" t="s">
        <v>336</v>
      </c>
      <c r="I763" s="1">
        <f>'eoy23'!M1007</f>
        <v>0</v>
      </c>
      <c r="J763" s="407"/>
      <c r="K763" s="407"/>
      <c r="L763" s="406"/>
      <c r="M763" s="407"/>
      <c r="N763" s="407"/>
      <c r="O763" s="407"/>
      <c r="P763" s="407"/>
      <c r="Q763" s="407"/>
      <c r="R763" s="407"/>
      <c r="S763" s="407"/>
      <c r="T763" s="407"/>
      <c r="U763" s="407"/>
      <c r="V763" s="407"/>
      <c r="W763" s="407"/>
      <c r="X763" s="407"/>
      <c r="Y763" s="407"/>
      <c r="Z763" s="407"/>
      <c r="AA763" s="407"/>
      <c r="AB763" s="407"/>
      <c r="AC763" s="407"/>
      <c r="AD763" s="407"/>
      <c r="AE763" s="407"/>
      <c r="AF763" s="407"/>
      <c r="AG763" s="407"/>
      <c r="AH763" s="407"/>
      <c r="AI763" s="407"/>
    </row>
    <row r="764" spans="1:35" ht="15.75" hidden="1" customHeight="1">
      <c r="A764" s="407">
        <f t="shared" ca="1" si="25"/>
        <v>0</v>
      </c>
      <c r="B764" s="407"/>
      <c r="C764" s="482" t="s">
        <v>854</v>
      </c>
      <c r="D764" s="471" t="s">
        <v>338</v>
      </c>
      <c r="E764" s="407">
        <f ca="1">'eoy23'!F163+'eoy23'!F171+'eoy23'!F176+'eoy23'!F180+'eoy23'!F184+'eoy23'!F194+'eoy23'!F208+'eoy23'!F210+'eoy23'!F216+'eoy23'!F221+SUM('eoy23'!K562:K573)</f>
        <v>3622180</v>
      </c>
      <c r="F764" s="478" t="s">
        <v>856</v>
      </c>
      <c r="G764" s="482">
        <v>3820</v>
      </c>
      <c r="H764" s="471" t="s">
        <v>338</v>
      </c>
      <c r="I764" s="407">
        <f>'eoy23'!M1008</f>
        <v>3622181</v>
      </c>
      <c r="J764" s="407"/>
      <c r="K764" s="407"/>
      <c r="L764" s="406"/>
      <c r="M764" s="407"/>
      <c r="N764" s="407"/>
      <c r="O764" s="407"/>
      <c r="P764" s="407"/>
      <c r="Q764" s="407"/>
      <c r="R764" s="407"/>
      <c r="S764" s="407"/>
      <c r="T764" s="407"/>
      <c r="U764" s="407"/>
      <c r="V764" s="407"/>
      <c r="W764" s="407"/>
      <c r="X764" s="407"/>
      <c r="Y764" s="407"/>
      <c r="Z764" s="407"/>
      <c r="AA764" s="407"/>
      <c r="AB764" s="407"/>
      <c r="AC764" s="407"/>
      <c r="AD764" s="407"/>
      <c r="AE764" s="407"/>
      <c r="AF764" s="407"/>
      <c r="AG764" s="407"/>
      <c r="AH764" s="407"/>
      <c r="AI764" s="407"/>
    </row>
    <row r="765" spans="1:35" ht="15.75" hidden="1" customHeight="1">
      <c r="A765" s="407">
        <f t="shared" ca="1" si="25"/>
        <v>0</v>
      </c>
      <c r="B765" s="407"/>
      <c r="C765" s="482" t="s">
        <v>854</v>
      </c>
      <c r="D765" s="471" t="s">
        <v>340</v>
      </c>
      <c r="E765" s="407">
        <f ca="1">'eoy23'!F223+'eoy23'!F228+'eoy23'!F233+'eoy23'!F235+'eoy23'!F241+'eoy23'!F246+'eoy23'!F251+'eoy23'!F256+SUM('eoy23'!K574:K581)</f>
        <v>13054</v>
      </c>
      <c r="F765" s="478" t="s">
        <v>856</v>
      </c>
      <c r="G765" s="482">
        <v>3830</v>
      </c>
      <c r="H765" s="471" t="s">
        <v>340</v>
      </c>
      <c r="I765" s="407">
        <f>'eoy23'!M1009</f>
        <v>13054</v>
      </c>
      <c r="J765" s="407"/>
      <c r="K765" s="407"/>
      <c r="L765" s="406"/>
      <c r="M765" s="407"/>
      <c r="N765" s="407"/>
      <c r="O765" s="407"/>
      <c r="P765" s="407"/>
      <c r="Q765" s="407"/>
      <c r="R765" s="407"/>
      <c r="S765" s="407"/>
      <c r="T765" s="407"/>
      <c r="U765" s="407"/>
      <c r="V765" s="407"/>
      <c r="W765" s="407"/>
      <c r="X765" s="407"/>
      <c r="Y765" s="407"/>
      <c r="Z765" s="407"/>
      <c r="AA765" s="407"/>
      <c r="AB765" s="407"/>
      <c r="AC765" s="407"/>
      <c r="AD765" s="407"/>
      <c r="AE765" s="407"/>
      <c r="AF765" s="407"/>
      <c r="AG765" s="407"/>
      <c r="AH765" s="407"/>
      <c r="AI765" s="407"/>
    </row>
    <row r="766" spans="1:35" ht="15.75" hidden="1" customHeight="1">
      <c r="A766" s="407">
        <f t="shared" ca="1" si="25"/>
        <v>0</v>
      </c>
      <c r="B766" s="407"/>
      <c r="C766" s="482" t="s">
        <v>854</v>
      </c>
      <c r="D766" s="471" t="s">
        <v>342</v>
      </c>
      <c r="E766" s="407">
        <f ca="1">'eoy23'!F264+'eoy23'!F272+SUM('eoy23'!K582:K583)</f>
        <v>192810</v>
      </c>
      <c r="F766" s="478" t="s">
        <v>856</v>
      </c>
      <c r="G766" s="482">
        <v>3840</v>
      </c>
      <c r="H766" s="471" t="s">
        <v>342</v>
      </c>
      <c r="I766" s="407">
        <f>'eoy23'!M1010</f>
        <v>192809</v>
      </c>
      <c r="J766" s="407"/>
      <c r="K766" s="407"/>
      <c r="L766" s="407"/>
      <c r="M766" s="407"/>
      <c r="N766" s="407"/>
      <c r="O766" s="407"/>
      <c r="P766" s="407"/>
      <c r="Q766" s="407"/>
      <c r="R766" s="407"/>
      <c r="S766" s="407"/>
      <c r="T766" s="407"/>
      <c r="U766" s="407"/>
      <c r="V766" s="407"/>
      <c r="W766" s="407"/>
      <c r="X766" s="407"/>
      <c r="Y766" s="407"/>
      <c r="Z766" s="407"/>
      <c r="AA766" s="407"/>
      <c r="AB766" s="407"/>
      <c r="AC766" s="407"/>
      <c r="AD766" s="407"/>
      <c r="AE766" s="407"/>
      <c r="AF766" s="407"/>
      <c r="AG766" s="407"/>
      <c r="AH766" s="407"/>
      <c r="AI766" s="407"/>
    </row>
    <row r="767" spans="1:35" ht="15.75" hidden="1" customHeight="1">
      <c r="A767" s="407">
        <f t="shared" ca="1" si="25"/>
        <v>0</v>
      </c>
      <c r="B767" s="407"/>
      <c r="C767" s="482" t="s">
        <v>854</v>
      </c>
      <c r="D767" s="471" t="s">
        <v>344</v>
      </c>
      <c r="E767" s="407">
        <f ca="1">'eoy23'!F280+'eoy23'!K584</f>
        <v>173295</v>
      </c>
      <c r="F767" s="478" t="s">
        <v>856</v>
      </c>
      <c r="G767" s="482">
        <v>3850</v>
      </c>
      <c r="H767" s="471" t="s">
        <v>344</v>
      </c>
      <c r="I767" s="407">
        <f>'eoy23'!M1011</f>
        <v>173294</v>
      </c>
      <c r="J767" s="407"/>
      <c r="K767" s="407"/>
      <c r="L767" s="407"/>
      <c r="M767" s="407"/>
      <c r="N767" s="407"/>
      <c r="O767" s="407"/>
      <c r="P767" s="407"/>
      <c r="Q767" s="407"/>
      <c r="R767" s="407"/>
      <c r="S767" s="407"/>
      <c r="T767" s="407"/>
      <c r="U767" s="407"/>
      <c r="V767" s="407"/>
      <c r="W767" s="407"/>
      <c r="X767" s="407"/>
      <c r="Y767" s="407"/>
      <c r="Z767" s="407"/>
      <c r="AA767" s="407"/>
      <c r="AB767" s="407"/>
      <c r="AC767" s="407"/>
      <c r="AD767" s="407"/>
      <c r="AE767" s="407"/>
      <c r="AF767" s="407"/>
      <c r="AG767" s="407"/>
      <c r="AH767" s="407"/>
      <c r="AI767" s="407"/>
    </row>
    <row r="768" spans="1:35" ht="15.75" hidden="1" customHeight="1">
      <c r="A768" s="407">
        <f t="shared" si="25"/>
        <v>0</v>
      </c>
      <c r="B768" s="407"/>
      <c r="C768" s="482" t="s">
        <v>854</v>
      </c>
      <c r="D768" s="471" t="s">
        <v>936</v>
      </c>
      <c r="E768" s="407">
        <f>'eoy23'!F443</f>
        <v>0</v>
      </c>
      <c r="F768" s="478" t="s">
        <v>856</v>
      </c>
      <c r="G768" s="482">
        <v>3870</v>
      </c>
      <c r="H768" s="471" t="s">
        <v>937</v>
      </c>
      <c r="I768" s="407">
        <f>'eoy23'!M1013</f>
        <v>0</v>
      </c>
      <c r="J768" s="407"/>
      <c r="K768" s="407"/>
      <c r="L768" s="407"/>
      <c r="M768" s="407"/>
      <c r="N768" s="407"/>
      <c r="O768" s="407"/>
      <c r="P768" s="407"/>
      <c r="Q768" s="407"/>
      <c r="R768" s="407"/>
      <c r="S768" s="407"/>
      <c r="T768" s="407"/>
      <c r="U768" s="407"/>
      <c r="V768" s="407"/>
      <c r="W768" s="407"/>
      <c r="X768" s="407"/>
      <c r="Y768" s="407"/>
      <c r="Z768" s="407"/>
      <c r="AA768" s="407"/>
      <c r="AB768" s="407"/>
      <c r="AC768" s="407"/>
      <c r="AD768" s="407"/>
      <c r="AE768" s="407"/>
      <c r="AF768" s="407"/>
      <c r="AG768" s="407"/>
      <c r="AH768" s="407"/>
      <c r="AI768" s="407"/>
    </row>
    <row r="769" spans="1:35" ht="15.75" hidden="1" customHeight="1">
      <c r="A769" s="407">
        <f>IF(A772=1,1,0)</f>
        <v>0</v>
      </c>
      <c r="B769" s="407"/>
      <c r="C769" s="482">
        <v>1770</v>
      </c>
      <c r="D769" s="471" t="s">
        <v>938</v>
      </c>
      <c r="E769" s="407">
        <f>'eoy23'!F464</f>
        <v>0</v>
      </c>
      <c r="F769" s="407"/>
      <c r="G769" s="407"/>
      <c r="H769" s="471"/>
      <c r="I769" s="407"/>
      <c r="J769" s="407"/>
      <c r="K769" s="407"/>
      <c r="L769" s="407"/>
      <c r="M769" s="407"/>
      <c r="N769" s="407"/>
      <c r="O769" s="407"/>
      <c r="P769" s="407"/>
      <c r="Q769" s="407"/>
      <c r="R769" s="407"/>
      <c r="S769" s="407"/>
      <c r="T769" s="407"/>
      <c r="U769" s="407"/>
      <c r="V769" s="407"/>
      <c r="W769" s="407"/>
      <c r="X769" s="407"/>
      <c r="Y769" s="407"/>
      <c r="Z769" s="407"/>
      <c r="AA769" s="407"/>
      <c r="AB769" s="407"/>
      <c r="AC769" s="407"/>
      <c r="AD769" s="407"/>
      <c r="AE769" s="407"/>
      <c r="AF769" s="407"/>
      <c r="AG769" s="407"/>
      <c r="AH769" s="407"/>
      <c r="AI769" s="407"/>
    </row>
    <row r="770" spans="1:35" ht="15.75" hidden="1" customHeight="1">
      <c r="A770" s="407">
        <f>IF(A772=1,1,0)</f>
        <v>0</v>
      </c>
      <c r="B770" s="407"/>
      <c r="C770" s="482">
        <v>2210</v>
      </c>
      <c r="D770" s="471" t="s">
        <v>939</v>
      </c>
      <c r="E770" s="407">
        <f>'eoy23'!F528</f>
        <v>0</v>
      </c>
      <c r="F770" s="407"/>
      <c r="G770" s="407"/>
      <c r="H770" s="471"/>
      <c r="I770" s="407"/>
      <c r="J770" s="407"/>
      <c r="K770" s="407"/>
      <c r="L770" s="407"/>
      <c r="M770" s="407"/>
      <c r="N770" s="407"/>
      <c r="O770" s="407"/>
      <c r="P770" s="407"/>
      <c r="Q770" s="407"/>
      <c r="R770" s="407"/>
      <c r="S770" s="407"/>
      <c r="T770" s="407"/>
      <c r="U770" s="407"/>
      <c r="V770" s="407"/>
      <c r="W770" s="407"/>
      <c r="X770" s="407"/>
      <c r="Y770" s="407"/>
      <c r="Z770" s="407"/>
      <c r="AA770" s="407"/>
      <c r="AB770" s="407"/>
      <c r="AC770" s="407"/>
      <c r="AD770" s="407"/>
      <c r="AE770" s="407"/>
      <c r="AF770" s="407"/>
      <c r="AG770" s="407"/>
      <c r="AH770" s="407"/>
      <c r="AI770" s="407"/>
    </row>
    <row r="771" spans="1:35" ht="15.75" hidden="1" customHeight="1">
      <c r="A771" s="407">
        <f>IF(A772=1,1,0)</f>
        <v>0</v>
      </c>
      <c r="B771" s="407"/>
      <c r="C771" s="482">
        <v>3072</v>
      </c>
      <c r="D771" s="471" t="s">
        <v>940</v>
      </c>
      <c r="E771" s="407">
        <f>'eoy23'!K627</f>
        <v>0</v>
      </c>
      <c r="F771" s="407"/>
      <c r="G771" s="407"/>
      <c r="H771" s="471"/>
      <c r="I771" s="407"/>
      <c r="J771" s="407"/>
      <c r="K771" s="407"/>
      <c r="L771" s="407"/>
      <c r="M771" s="407"/>
      <c r="N771" s="407"/>
      <c r="O771" s="407"/>
      <c r="P771" s="407"/>
      <c r="Q771" s="407"/>
      <c r="R771" s="407"/>
      <c r="S771" s="407"/>
      <c r="T771" s="407"/>
      <c r="U771" s="407"/>
      <c r="V771" s="407"/>
      <c r="W771" s="407"/>
      <c r="X771" s="407"/>
      <c r="Y771" s="407"/>
      <c r="Z771" s="407"/>
      <c r="AA771" s="407"/>
      <c r="AB771" s="407"/>
      <c r="AC771" s="407"/>
      <c r="AD771" s="407"/>
      <c r="AE771" s="407"/>
      <c r="AF771" s="407"/>
      <c r="AG771" s="407"/>
      <c r="AH771" s="407"/>
      <c r="AI771" s="407"/>
    </row>
    <row r="772" spans="1:35" ht="15.75" hidden="1" customHeight="1">
      <c r="A772" s="469">
        <f>IF(ABS(E772-I772)&gt;10,1,0)</f>
        <v>0</v>
      </c>
      <c r="B772" s="407"/>
      <c r="C772" s="480" t="s">
        <v>921</v>
      </c>
      <c r="D772" s="489" t="s">
        <v>941</v>
      </c>
      <c r="E772" s="469">
        <f>SUM(E769:E771)</f>
        <v>0</v>
      </c>
      <c r="F772" s="481" t="s">
        <v>856</v>
      </c>
      <c r="G772" s="480">
        <v>3880</v>
      </c>
      <c r="H772" s="489" t="s">
        <v>942</v>
      </c>
      <c r="I772" s="469">
        <f>'eoy23'!M1015</f>
        <v>0</v>
      </c>
      <c r="J772" s="407"/>
      <c r="K772" s="407"/>
      <c r="L772" s="407"/>
      <c r="M772" s="407"/>
      <c r="N772" s="407"/>
      <c r="O772" s="407"/>
      <c r="P772" s="407"/>
      <c r="Q772" s="407"/>
      <c r="R772" s="407"/>
      <c r="S772" s="407"/>
      <c r="T772" s="407"/>
      <c r="U772" s="407"/>
      <c r="V772" s="407"/>
      <c r="W772" s="407"/>
      <c r="X772" s="407"/>
      <c r="Y772" s="407"/>
      <c r="Z772" s="407"/>
      <c r="AA772" s="407"/>
      <c r="AB772" s="407"/>
      <c r="AC772" s="407"/>
      <c r="AD772" s="407"/>
      <c r="AE772" s="407"/>
      <c r="AF772" s="407"/>
      <c r="AG772" s="407"/>
      <c r="AH772" s="407"/>
      <c r="AI772" s="407"/>
    </row>
    <row r="773" spans="1:35" ht="15.75" hidden="1" customHeight="1">
      <c r="A773" s="407">
        <f>IF(A775=1,1,0)</f>
        <v>0</v>
      </c>
      <c r="B773" s="407"/>
      <c r="C773" s="482">
        <v>1780</v>
      </c>
      <c r="D773" s="471" t="s">
        <v>943</v>
      </c>
      <c r="E773" s="407">
        <f>'eoy23'!F465</f>
        <v>0</v>
      </c>
      <c r="F773" s="478"/>
      <c r="G773" s="482"/>
      <c r="H773" s="471"/>
      <c r="I773" s="407"/>
      <c r="J773" s="407"/>
      <c r="K773" s="407"/>
      <c r="L773" s="406"/>
      <c r="M773" s="407"/>
      <c r="N773" s="407"/>
      <c r="O773" s="407"/>
      <c r="P773" s="407"/>
      <c r="Q773" s="407"/>
      <c r="R773" s="407"/>
      <c r="S773" s="407"/>
      <c r="T773" s="407"/>
      <c r="U773" s="407"/>
      <c r="V773" s="407"/>
      <c r="W773" s="407"/>
      <c r="X773" s="407"/>
      <c r="Y773" s="407"/>
      <c r="Z773" s="407"/>
      <c r="AA773" s="407"/>
      <c r="AB773" s="407"/>
      <c r="AC773" s="407"/>
      <c r="AD773" s="407"/>
      <c r="AE773" s="407"/>
      <c r="AF773" s="407"/>
      <c r="AG773" s="407"/>
      <c r="AH773" s="407"/>
      <c r="AI773" s="407"/>
    </row>
    <row r="774" spans="1:35" ht="15.75" hidden="1" customHeight="1">
      <c r="A774" s="407">
        <f>IF(A775=1,1,0)</f>
        <v>0</v>
      </c>
      <c r="B774" s="407"/>
      <c r="C774" s="482">
        <v>2220</v>
      </c>
      <c r="D774" s="471" t="s">
        <v>944</v>
      </c>
      <c r="E774" s="407">
        <f>'eoy23'!F529</f>
        <v>66128.572949599999</v>
      </c>
      <c r="F774" s="407"/>
      <c r="G774" s="407"/>
      <c r="H774" s="407"/>
      <c r="I774" s="407"/>
      <c r="J774" s="407"/>
      <c r="K774" s="407"/>
      <c r="L774" s="406"/>
      <c r="M774" s="407"/>
      <c r="N774" s="407"/>
      <c r="O774" s="407"/>
      <c r="P774" s="407"/>
      <c r="Q774" s="407"/>
      <c r="R774" s="407"/>
      <c r="S774" s="407"/>
      <c r="T774" s="407"/>
      <c r="U774" s="407"/>
      <c r="V774" s="407"/>
      <c r="W774" s="407"/>
      <c r="X774" s="407"/>
      <c r="Y774" s="407"/>
      <c r="Z774" s="407"/>
      <c r="AA774" s="407"/>
      <c r="AB774" s="407"/>
      <c r="AC774" s="407"/>
      <c r="AD774" s="407"/>
      <c r="AE774" s="407"/>
      <c r="AF774" s="407"/>
      <c r="AG774" s="407"/>
      <c r="AH774" s="407"/>
      <c r="AI774" s="407"/>
    </row>
    <row r="775" spans="1:35" ht="15.75" hidden="1" customHeight="1">
      <c r="A775" s="469">
        <f>IF(ABS(E775-I775)&gt;10,1,0)</f>
        <v>0</v>
      </c>
      <c r="B775" s="407"/>
      <c r="C775" s="480" t="s">
        <v>921</v>
      </c>
      <c r="D775" s="489" t="s">
        <v>945</v>
      </c>
      <c r="E775" s="469">
        <f>E773+E774</f>
        <v>66128.572949599999</v>
      </c>
      <c r="F775" s="478" t="s">
        <v>856</v>
      </c>
      <c r="G775" s="480">
        <v>3885</v>
      </c>
      <c r="H775" s="489" t="s">
        <v>946</v>
      </c>
      <c r="I775" s="469">
        <f>'eoy23'!M1016</f>
        <v>66129</v>
      </c>
      <c r="J775" s="407"/>
      <c r="K775" s="407"/>
      <c r="L775" s="406"/>
      <c r="M775" s="407"/>
      <c r="N775" s="407"/>
      <c r="O775" s="407"/>
      <c r="P775" s="407"/>
      <c r="Q775" s="407"/>
      <c r="R775" s="407"/>
      <c r="S775" s="407"/>
      <c r="T775" s="407"/>
      <c r="U775" s="407"/>
      <c r="V775" s="407"/>
      <c r="W775" s="407"/>
      <c r="X775" s="407"/>
      <c r="Y775" s="407"/>
      <c r="Z775" s="407"/>
      <c r="AA775" s="407"/>
      <c r="AB775" s="407"/>
      <c r="AC775" s="407"/>
      <c r="AD775" s="407"/>
      <c r="AE775" s="407"/>
      <c r="AF775" s="407"/>
      <c r="AG775" s="407"/>
      <c r="AH775" s="407"/>
      <c r="AI775" s="407"/>
    </row>
    <row r="776" spans="1:35" ht="15.75" hidden="1" customHeight="1">
      <c r="A776" s="407">
        <f>IF(A778=1,1,0)</f>
        <v>0</v>
      </c>
      <c r="B776" s="407"/>
      <c r="C776" s="482">
        <v>1790</v>
      </c>
      <c r="D776" s="471" t="s">
        <v>947</v>
      </c>
      <c r="E776" s="407">
        <f>'eoy23'!F466</f>
        <v>0</v>
      </c>
      <c r="F776" s="478"/>
      <c r="G776" s="407"/>
      <c r="H776" s="407"/>
      <c r="I776" s="407"/>
      <c r="J776" s="407"/>
      <c r="K776" s="407"/>
      <c r="L776" s="406"/>
      <c r="M776" s="407"/>
      <c r="N776" s="407"/>
      <c r="O776" s="407"/>
      <c r="P776" s="407"/>
      <c r="Q776" s="407"/>
      <c r="R776" s="407"/>
      <c r="S776" s="407"/>
      <c r="T776" s="407"/>
      <c r="U776" s="407"/>
      <c r="V776" s="407"/>
      <c r="W776" s="407"/>
      <c r="X776" s="407"/>
      <c r="Y776" s="407"/>
      <c r="Z776" s="407"/>
      <c r="AA776" s="407"/>
      <c r="AB776" s="407"/>
      <c r="AC776" s="407"/>
      <c r="AD776" s="407"/>
      <c r="AE776" s="407"/>
      <c r="AF776" s="407"/>
      <c r="AG776" s="407"/>
      <c r="AH776" s="407"/>
      <c r="AI776" s="407"/>
    </row>
    <row r="777" spans="1:35" ht="15.75" hidden="1" customHeight="1">
      <c r="A777" s="407">
        <f>IF(A778=1,1,0)</f>
        <v>0</v>
      </c>
      <c r="B777" s="407"/>
      <c r="C777" s="482">
        <v>2230</v>
      </c>
      <c r="D777" s="471" t="s">
        <v>948</v>
      </c>
      <c r="E777" s="407">
        <f>'eoy23'!F530</f>
        <v>32940.11</v>
      </c>
      <c r="F777" s="478"/>
      <c r="G777" s="407"/>
      <c r="H777" s="407"/>
      <c r="I777" s="407"/>
      <c r="J777" s="407"/>
      <c r="K777" s="407"/>
      <c r="L777" s="406"/>
      <c r="M777" s="407"/>
      <c r="N777" s="407"/>
      <c r="O777" s="407"/>
      <c r="P777" s="407"/>
      <c r="Q777" s="407"/>
      <c r="R777" s="407"/>
      <c r="S777" s="407"/>
      <c r="T777" s="407"/>
      <c r="U777" s="407"/>
      <c r="V777" s="407"/>
      <c r="W777" s="407"/>
      <c r="X777" s="407"/>
      <c r="Y777" s="407"/>
      <c r="Z777" s="407"/>
      <c r="AA777" s="407"/>
      <c r="AB777" s="407"/>
      <c r="AC777" s="407"/>
      <c r="AD777" s="407"/>
      <c r="AE777" s="407"/>
      <c r="AF777" s="407"/>
      <c r="AG777" s="407"/>
      <c r="AH777" s="407"/>
      <c r="AI777" s="407"/>
    </row>
    <row r="778" spans="1:35" ht="15.75" hidden="1" customHeight="1">
      <c r="A778" s="469">
        <f>IF(ABS(E778-I778)&gt;10,1,0)</f>
        <v>0</v>
      </c>
      <c r="B778" s="407"/>
      <c r="C778" s="480" t="s">
        <v>921</v>
      </c>
      <c r="D778" s="489" t="s">
        <v>949</v>
      </c>
      <c r="E778" s="469">
        <f>E776+E777</f>
        <v>32940.11</v>
      </c>
      <c r="F778" s="478" t="s">
        <v>856</v>
      </c>
      <c r="G778" s="480">
        <v>3887</v>
      </c>
      <c r="H778" s="489" t="s">
        <v>949</v>
      </c>
      <c r="I778" s="469">
        <f>'eoy23'!M1017</f>
        <v>32940</v>
      </c>
      <c r="J778" s="407"/>
      <c r="K778" s="407"/>
      <c r="L778" s="406"/>
      <c r="M778" s="407"/>
      <c r="N778" s="407"/>
      <c r="O778" s="407"/>
      <c r="P778" s="407"/>
      <c r="Q778" s="407"/>
      <c r="R778" s="407"/>
      <c r="S778" s="407"/>
      <c r="T778" s="407"/>
      <c r="U778" s="407"/>
      <c r="V778" s="407"/>
      <c r="W778" s="407"/>
      <c r="X778" s="407"/>
      <c r="Y778" s="407"/>
      <c r="Z778" s="407"/>
      <c r="AA778" s="407"/>
      <c r="AB778" s="407"/>
      <c r="AC778" s="407"/>
      <c r="AD778" s="407"/>
      <c r="AE778" s="407"/>
      <c r="AF778" s="407"/>
      <c r="AG778" s="407"/>
      <c r="AH778" s="407"/>
      <c r="AI778" s="407"/>
    </row>
    <row r="779" spans="1:35" ht="15.75" hidden="1" customHeight="1">
      <c r="A779" s="407">
        <f>IF(A782=1,1,0)</f>
        <v>0</v>
      </c>
      <c r="B779" s="407"/>
      <c r="C779" s="482">
        <v>1795</v>
      </c>
      <c r="D779" s="471" t="s">
        <v>950</v>
      </c>
      <c r="E779" s="407">
        <f>'eoy23'!F467</f>
        <v>0</v>
      </c>
      <c r="F779" s="478"/>
      <c r="G779" s="480"/>
      <c r="H779" s="489"/>
      <c r="I779" s="469"/>
      <c r="J779" s="407"/>
      <c r="K779" s="407"/>
      <c r="L779" s="406"/>
      <c r="M779" s="407"/>
      <c r="N779" s="407"/>
      <c r="O779" s="407"/>
      <c r="P779" s="407"/>
      <c r="Q779" s="407"/>
      <c r="R779" s="407"/>
      <c r="S779" s="407"/>
      <c r="T779" s="407"/>
      <c r="U779" s="407"/>
      <c r="V779" s="407"/>
      <c r="W779" s="407"/>
      <c r="X779" s="407"/>
      <c r="Y779" s="407"/>
      <c r="Z779" s="407"/>
      <c r="AA779" s="407"/>
      <c r="AB779" s="407"/>
      <c r="AC779" s="407"/>
      <c r="AD779" s="407"/>
      <c r="AE779" s="407"/>
      <c r="AF779" s="407"/>
      <c r="AG779" s="407"/>
      <c r="AH779" s="407"/>
      <c r="AI779" s="407"/>
    </row>
    <row r="780" spans="1:35" ht="15.75" hidden="1" customHeight="1">
      <c r="A780" s="407">
        <f>IF(A782=1,1,0)</f>
        <v>0</v>
      </c>
      <c r="B780" s="407"/>
      <c r="C780" s="482">
        <v>2235</v>
      </c>
      <c r="D780" s="471" t="s">
        <v>951</v>
      </c>
      <c r="E780" s="407">
        <f>'eoy23'!F531</f>
        <v>0</v>
      </c>
      <c r="F780" s="478"/>
      <c r="G780" s="482"/>
      <c r="H780" s="471"/>
      <c r="I780" s="407"/>
      <c r="J780" s="407"/>
      <c r="K780" s="407"/>
      <c r="L780" s="406"/>
      <c r="M780" s="407"/>
      <c r="N780" s="407"/>
      <c r="O780" s="407"/>
      <c r="P780" s="407"/>
      <c r="Q780" s="407"/>
      <c r="R780" s="407"/>
      <c r="S780" s="407"/>
      <c r="T780" s="407"/>
      <c r="U780" s="407"/>
      <c r="V780" s="407"/>
      <c r="W780" s="407"/>
      <c r="X780" s="407"/>
      <c r="Y780" s="407"/>
      <c r="Z780" s="407"/>
      <c r="AA780" s="407"/>
      <c r="AB780" s="407"/>
      <c r="AC780" s="407"/>
      <c r="AD780" s="407"/>
      <c r="AE780" s="407"/>
      <c r="AF780" s="407"/>
      <c r="AG780" s="407"/>
      <c r="AH780" s="407"/>
      <c r="AI780" s="407"/>
    </row>
    <row r="781" spans="1:35" ht="15.75" hidden="1" customHeight="1">
      <c r="A781" s="407">
        <f>IF(A782=1,1,0)</f>
        <v>0</v>
      </c>
      <c r="B781" s="407"/>
      <c r="C781" s="482">
        <v>3075</v>
      </c>
      <c r="D781" s="471" t="s">
        <v>952</v>
      </c>
      <c r="E781" s="407">
        <f>'eoy23'!K628</f>
        <v>0</v>
      </c>
      <c r="F781" s="478"/>
      <c r="G781" s="482"/>
      <c r="H781" s="471"/>
      <c r="I781" s="407"/>
      <c r="J781" s="407"/>
      <c r="K781" s="407"/>
      <c r="L781" s="406"/>
      <c r="M781" s="407"/>
      <c r="N781" s="407"/>
      <c r="O781" s="407"/>
      <c r="P781" s="407"/>
      <c r="Q781" s="407"/>
      <c r="R781" s="407"/>
      <c r="S781" s="407"/>
      <c r="T781" s="407"/>
      <c r="U781" s="407"/>
      <c r="V781" s="407"/>
      <c r="W781" s="407"/>
      <c r="X781" s="407"/>
      <c r="Y781" s="407"/>
      <c r="Z781" s="407"/>
      <c r="AA781" s="407"/>
      <c r="AB781" s="407"/>
      <c r="AC781" s="407"/>
      <c r="AD781" s="407"/>
      <c r="AE781" s="407"/>
      <c r="AF781" s="407"/>
      <c r="AG781" s="407"/>
      <c r="AH781" s="407"/>
      <c r="AI781" s="407"/>
    </row>
    <row r="782" spans="1:35" ht="15.75" hidden="1" customHeight="1">
      <c r="A782" s="469">
        <f>IF(ABS(E782-I782)&gt;10,1,0)</f>
        <v>0</v>
      </c>
      <c r="B782" s="407"/>
      <c r="C782" s="480" t="s">
        <v>921</v>
      </c>
      <c r="D782" s="489" t="s">
        <v>953</v>
      </c>
      <c r="E782" s="469">
        <f>SUM(E779:E781)</f>
        <v>0</v>
      </c>
      <c r="F782" s="478" t="s">
        <v>856</v>
      </c>
      <c r="G782" s="480">
        <v>3888</v>
      </c>
      <c r="H782" s="489" t="s">
        <v>954</v>
      </c>
      <c r="I782" s="469">
        <f>'eoy23'!M1018</f>
        <v>0</v>
      </c>
      <c r="J782" s="407"/>
      <c r="K782" s="407"/>
      <c r="L782" s="406"/>
      <c r="M782" s="407"/>
      <c r="N782" s="407"/>
      <c r="O782" s="407"/>
      <c r="P782" s="407"/>
      <c r="Q782" s="407"/>
      <c r="R782" s="407"/>
      <c r="S782" s="407"/>
      <c r="T782" s="407"/>
      <c r="U782" s="407"/>
      <c r="V782" s="407"/>
      <c r="W782" s="407"/>
      <c r="X782" s="407"/>
      <c r="Y782" s="407"/>
      <c r="Z782" s="407"/>
      <c r="AA782" s="407"/>
      <c r="AB782" s="407"/>
      <c r="AC782" s="407"/>
      <c r="AD782" s="407"/>
      <c r="AE782" s="407"/>
      <c r="AF782" s="407"/>
      <c r="AG782" s="407"/>
      <c r="AH782" s="407"/>
      <c r="AI782" s="407"/>
    </row>
    <row r="783" spans="1:35" ht="15.75" hidden="1" customHeight="1">
      <c r="A783" s="407">
        <f>IF(A786=1,1,0)</f>
        <v>0</v>
      </c>
      <c r="B783" s="407"/>
      <c r="C783" s="482">
        <v>1800</v>
      </c>
      <c r="D783" s="471" t="s">
        <v>955</v>
      </c>
      <c r="E783" s="407">
        <f>'eoy23'!F469</f>
        <v>0</v>
      </c>
      <c r="F783" s="407"/>
      <c r="G783" s="407"/>
      <c r="H783" s="471"/>
      <c r="I783" s="407"/>
      <c r="J783" s="407"/>
      <c r="K783" s="407"/>
      <c r="L783" s="406"/>
      <c r="M783" s="407"/>
      <c r="N783" s="407"/>
      <c r="O783" s="407"/>
      <c r="P783" s="407"/>
      <c r="Q783" s="407"/>
      <c r="R783" s="407"/>
      <c r="S783" s="407"/>
      <c r="T783" s="407"/>
      <c r="U783" s="407"/>
      <c r="V783" s="407"/>
      <c r="W783" s="407"/>
      <c r="X783" s="407"/>
      <c r="Y783" s="407"/>
      <c r="Z783" s="407"/>
      <c r="AA783" s="407"/>
      <c r="AB783" s="407"/>
      <c r="AC783" s="407"/>
      <c r="AD783" s="407"/>
      <c r="AE783" s="407"/>
      <c r="AF783" s="407"/>
      <c r="AG783" s="407"/>
      <c r="AH783" s="407"/>
      <c r="AI783" s="407"/>
    </row>
    <row r="784" spans="1:35" ht="15.75" hidden="1" customHeight="1">
      <c r="A784" s="407">
        <f>IF(A786=1,1,0)</f>
        <v>0</v>
      </c>
      <c r="B784" s="407"/>
      <c r="C784" s="482">
        <v>2240</v>
      </c>
      <c r="D784" s="471" t="s">
        <v>956</v>
      </c>
      <c r="E784" s="407">
        <f>'eoy23'!F533</f>
        <v>0</v>
      </c>
      <c r="F784" s="407"/>
      <c r="G784" s="407"/>
      <c r="H784" s="471"/>
      <c r="I784" s="407"/>
      <c r="J784" s="407"/>
      <c r="K784" s="407"/>
      <c r="L784" s="406"/>
      <c r="M784" s="407"/>
      <c r="N784" s="407"/>
      <c r="O784" s="407"/>
      <c r="P784" s="407"/>
      <c r="Q784" s="407"/>
      <c r="R784" s="407"/>
      <c r="S784" s="407"/>
      <c r="T784" s="407"/>
      <c r="U784" s="407"/>
      <c r="V784" s="407"/>
      <c r="W784" s="407"/>
      <c r="X784" s="407"/>
      <c r="Y784" s="407"/>
      <c r="Z784" s="407"/>
      <c r="AA784" s="407"/>
      <c r="AB784" s="407"/>
      <c r="AC784" s="407"/>
      <c r="AD784" s="407"/>
      <c r="AE784" s="407"/>
      <c r="AF784" s="407"/>
      <c r="AG784" s="407"/>
      <c r="AH784" s="407"/>
      <c r="AI784" s="407"/>
    </row>
    <row r="785" spans="1:35" ht="15.75" hidden="1" customHeight="1">
      <c r="A785" s="407">
        <f>IF(A786=1,1,0)</f>
        <v>0</v>
      </c>
      <c r="B785" s="407"/>
      <c r="C785" s="482">
        <v>3076</v>
      </c>
      <c r="D785" s="471" t="s">
        <v>957</v>
      </c>
      <c r="E785" s="407">
        <f>'eoy23'!K629</f>
        <v>0</v>
      </c>
      <c r="F785" s="407"/>
      <c r="G785" s="407"/>
      <c r="H785" s="471"/>
      <c r="I785" s="407"/>
      <c r="J785" s="407"/>
      <c r="K785" s="407"/>
      <c r="L785" s="406"/>
      <c r="M785" s="407"/>
      <c r="N785" s="407"/>
      <c r="O785" s="407"/>
      <c r="P785" s="407"/>
      <c r="Q785" s="407"/>
      <c r="R785" s="407"/>
      <c r="S785" s="407"/>
      <c r="T785" s="407"/>
      <c r="U785" s="407"/>
      <c r="V785" s="407"/>
      <c r="W785" s="407"/>
      <c r="X785" s="407"/>
      <c r="Y785" s="407"/>
      <c r="Z785" s="407"/>
      <c r="AA785" s="407"/>
      <c r="AB785" s="407"/>
      <c r="AC785" s="407"/>
      <c r="AD785" s="407"/>
      <c r="AE785" s="407"/>
      <c r="AF785" s="407"/>
      <c r="AG785" s="407"/>
      <c r="AH785" s="407"/>
      <c r="AI785" s="407"/>
    </row>
    <row r="786" spans="1:35" ht="15.75" hidden="1" customHeight="1">
      <c r="A786" s="469">
        <f>IF(ABS(E786-I786)&gt;10,1,0)</f>
        <v>0</v>
      </c>
      <c r="B786" s="407"/>
      <c r="C786" s="480" t="s">
        <v>921</v>
      </c>
      <c r="D786" s="489" t="s">
        <v>958</v>
      </c>
      <c r="E786" s="469">
        <f>SUM(E783:E785)</f>
        <v>0</v>
      </c>
      <c r="F786" s="481" t="s">
        <v>856</v>
      </c>
      <c r="G786" s="480">
        <v>3890</v>
      </c>
      <c r="H786" s="489" t="s">
        <v>959</v>
      </c>
      <c r="I786" s="469">
        <f>'eoy23'!M1019</f>
        <v>0</v>
      </c>
      <c r="J786" s="407"/>
      <c r="K786" s="407"/>
      <c r="L786" s="406"/>
      <c r="M786" s="407"/>
      <c r="N786" s="407"/>
      <c r="O786" s="407"/>
      <c r="P786" s="407"/>
      <c r="Q786" s="407"/>
      <c r="R786" s="407"/>
      <c r="S786" s="407"/>
      <c r="T786" s="407"/>
      <c r="U786" s="407"/>
      <c r="V786" s="407"/>
      <c r="W786" s="407"/>
      <c r="X786" s="407"/>
      <c r="Y786" s="407"/>
      <c r="Z786" s="407"/>
      <c r="AA786" s="407"/>
      <c r="AB786" s="407"/>
      <c r="AC786" s="407"/>
      <c r="AD786" s="407"/>
      <c r="AE786" s="407"/>
      <c r="AF786" s="407"/>
      <c r="AG786" s="407"/>
      <c r="AH786" s="407"/>
      <c r="AI786" s="407"/>
    </row>
    <row r="787" spans="1:35" ht="15.75" hidden="1" customHeight="1">
      <c r="A787" s="407">
        <f>IF(A790=1,1,0)</f>
        <v>0</v>
      </c>
      <c r="B787" s="407"/>
      <c r="C787" s="482">
        <v>1810</v>
      </c>
      <c r="D787" s="471" t="s">
        <v>960</v>
      </c>
      <c r="E787" s="407">
        <f>'eoy23'!F470</f>
        <v>118194</v>
      </c>
      <c r="F787" s="407"/>
      <c r="G787" s="407"/>
      <c r="H787" s="471"/>
      <c r="I787" s="407"/>
      <c r="J787" s="407"/>
      <c r="K787" s="407"/>
      <c r="L787" s="406"/>
      <c r="M787" s="407"/>
      <c r="N787" s="407"/>
      <c r="O787" s="407"/>
      <c r="P787" s="407"/>
      <c r="Q787" s="407"/>
      <c r="R787" s="407"/>
      <c r="S787" s="407"/>
      <c r="T787" s="407"/>
      <c r="U787" s="407"/>
      <c r="V787" s="407"/>
      <c r="W787" s="407"/>
      <c r="X787" s="407"/>
      <c r="Y787" s="407"/>
      <c r="Z787" s="407"/>
      <c r="AA787" s="407"/>
      <c r="AB787" s="407"/>
      <c r="AC787" s="407"/>
      <c r="AD787" s="407"/>
      <c r="AE787" s="407"/>
      <c r="AF787" s="407"/>
      <c r="AG787" s="407"/>
      <c r="AH787" s="407"/>
      <c r="AI787" s="407"/>
    </row>
    <row r="788" spans="1:35" ht="15.75" hidden="1" customHeight="1">
      <c r="A788" s="407">
        <f>IF(A790=1,1,0)</f>
        <v>0</v>
      </c>
      <c r="B788" s="407"/>
      <c r="C788" s="482">
        <v>2250</v>
      </c>
      <c r="D788" s="471" t="s">
        <v>961</v>
      </c>
      <c r="E788" s="407">
        <f>'eoy23'!F534</f>
        <v>0</v>
      </c>
      <c r="F788" s="407"/>
      <c r="G788" s="407"/>
      <c r="H788" s="471"/>
      <c r="I788" s="407"/>
      <c r="J788" s="407"/>
      <c r="K788" s="407"/>
      <c r="L788" s="407"/>
      <c r="M788" s="407"/>
      <c r="N788" s="407"/>
      <c r="O788" s="407"/>
      <c r="P788" s="407"/>
      <c r="Q788" s="407"/>
      <c r="R788" s="407"/>
      <c r="S788" s="407"/>
      <c r="T788" s="407"/>
      <c r="U788" s="407"/>
      <c r="V788" s="407"/>
      <c r="W788" s="407"/>
      <c r="X788" s="407"/>
      <c r="Y788" s="407"/>
      <c r="Z788" s="407"/>
      <c r="AA788" s="407"/>
      <c r="AB788" s="407"/>
      <c r="AC788" s="407"/>
      <c r="AD788" s="407"/>
      <c r="AE788" s="407"/>
      <c r="AF788" s="407"/>
      <c r="AG788" s="407"/>
      <c r="AH788" s="407"/>
      <c r="AI788" s="407"/>
    </row>
    <row r="789" spans="1:35" ht="15.75" hidden="1" customHeight="1">
      <c r="A789" s="407">
        <f>IF(A790=1,1,0)</f>
        <v>0</v>
      </c>
      <c r="B789" s="407"/>
      <c r="C789" s="482">
        <v>3077</v>
      </c>
      <c r="D789" s="471" t="s">
        <v>962</v>
      </c>
      <c r="E789" s="407">
        <f>'eoy23'!K630</f>
        <v>484077</v>
      </c>
      <c r="F789" s="407"/>
      <c r="G789" s="407"/>
      <c r="H789" s="471"/>
      <c r="I789" s="407"/>
      <c r="J789" s="407"/>
      <c r="K789" s="407"/>
      <c r="L789" s="407"/>
      <c r="M789" s="407"/>
      <c r="N789" s="407"/>
      <c r="O789" s="407"/>
      <c r="P789" s="407"/>
      <c r="Q789" s="407"/>
      <c r="R789" s="407"/>
      <c r="S789" s="407"/>
      <c r="T789" s="407"/>
      <c r="U789" s="407"/>
      <c r="V789" s="407"/>
      <c r="W789" s="407"/>
      <c r="X789" s="407"/>
      <c r="Y789" s="407"/>
      <c r="Z789" s="407"/>
      <c r="AA789" s="407"/>
      <c r="AB789" s="407"/>
      <c r="AC789" s="407"/>
      <c r="AD789" s="407"/>
      <c r="AE789" s="407"/>
      <c r="AF789" s="407"/>
      <c r="AG789" s="407"/>
      <c r="AH789" s="407"/>
      <c r="AI789" s="407"/>
    </row>
    <row r="790" spans="1:35" ht="15.75" hidden="1" customHeight="1">
      <c r="A790" s="469">
        <f>IF(ABS(E790-I790)&gt;10,1,0)</f>
        <v>0</v>
      </c>
      <c r="B790" s="407"/>
      <c r="C790" s="480" t="s">
        <v>921</v>
      </c>
      <c r="D790" s="489" t="s">
        <v>963</v>
      </c>
      <c r="E790" s="469">
        <f>SUM(E787:E789)</f>
        <v>602271</v>
      </c>
      <c r="F790" s="481" t="s">
        <v>856</v>
      </c>
      <c r="G790" s="480">
        <v>3900</v>
      </c>
      <c r="H790" s="489" t="s">
        <v>964</v>
      </c>
      <c r="I790" s="469">
        <f>'eoy23'!M1020</f>
        <v>602270</v>
      </c>
      <c r="J790" s="407"/>
      <c r="K790" s="407"/>
      <c r="L790" s="407"/>
      <c r="M790" s="407"/>
      <c r="N790" s="407"/>
      <c r="O790" s="407"/>
      <c r="P790" s="407"/>
      <c r="Q790" s="407"/>
      <c r="R790" s="407"/>
      <c r="S790" s="407"/>
      <c r="T790" s="407"/>
      <c r="U790" s="407"/>
      <c r="V790" s="407"/>
      <c r="W790" s="407"/>
      <c r="X790" s="407"/>
      <c r="Y790" s="407"/>
      <c r="Z790" s="407"/>
      <c r="AA790" s="407"/>
      <c r="AB790" s="407"/>
      <c r="AC790" s="407"/>
      <c r="AD790" s="407"/>
      <c r="AE790" s="407"/>
      <c r="AF790" s="407"/>
      <c r="AG790" s="407"/>
      <c r="AH790" s="407"/>
      <c r="AI790" s="407"/>
    </row>
    <row r="791" spans="1:35" ht="15.75" hidden="1" customHeight="1">
      <c r="A791" s="407">
        <f>IF(A794=1,1,0)</f>
        <v>0</v>
      </c>
      <c r="B791" s="407"/>
      <c r="C791" s="482">
        <v>1820</v>
      </c>
      <c r="D791" s="471" t="s">
        <v>965</v>
      </c>
      <c r="E791" s="407">
        <f>'eoy23'!F471</f>
        <v>186554</v>
      </c>
      <c r="F791" s="407"/>
      <c r="G791" s="407"/>
      <c r="H791" s="471"/>
      <c r="I791" s="407"/>
      <c r="J791" s="407"/>
      <c r="K791" s="407"/>
      <c r="L791" s="407"/>
      <c r="M791" s="407"/>
      <c r="N791" s="407"/>
      <c r="O791" s="407"/>
      <c r="P791" s="407"/>
      <c r="Q791" s="407"/>
      <c r="R791" s="407"/>
      <c r="S791" s="407"/>
      <c r="T791" s="407"/>
      <c r="U791" s="407"/>
      <c r="V791" s="407"/>
      <c r="W791" s="407"/>
      <c r="X791" s="407"/>
      <c r="Y791" s="407"/>
      <c r="Z791" s="407"/>
      <c r="AA791" s="407"/>
      <c r="AB791" s="407"/>
      <c r="AC791" s="407"/>
      <c r="AD791" s="407"/>
      <c r="AE791" s="407"/>
      <c r="AF791" s="407"/>
      <c r="AG791" s="407"/>
      <c r="AH791" s="407"/>
      <c r="AI791" s="407"/>
    </row>
    <row r="792" spans="1:35" ht="15.75" hidden="1" customHeight="1">
      <c r="A792" s="407">
        <f>IF(A794=1,1,0)</f>
        <v>0</v>
      </c>
      <c r="B792" s="407"/>
      <c r="C792" s="482">
        <v>2260</v>
      </c>
      <c r="D792" s="471" t="s">
        <v>966</v>
      </c>
      <c r="E792" s="407">
        <f>'eoy23'!F535</f>
        <v>0</v>
      </c>
      <c r="F792" s="407"/>
      <c r="G792" s="407"/>
      <c r="H792" s="471"/>
      <c r="I792" s="407"/>
      <c r="J792" s="407"/>
      <c r="K792" s="407"/>
      <c r="L792" s="407"/>
      <c r="M792" s="407"/>
      <c r="N792" s="407"/>
      <c r="O792" s="407"/>
      <c r="P792" s="407"/>
      <c r="Q792" s="407"/>
      <c r="R792" s="407"/>
      <c r="S792" s="407"/>
      <c r="T792" s="407"/>
      <c r="U792" s="407"/>
      <c r="V792" s="407"/>
      <c r="W792" s="407"/>
      <c r="X792" s="407"/>
      <c r="Y792" s="407"/>
      <c r="Z792" s="407"/>
      <c r="AA792" s="407"/>
      <c r="AB792" s="407"/>
      <c r="AC792" s="407"/>
      <c r="AD792" s="407"/>
      <c r="AE792" s="407"/>
      <c r="AF792" s="407"/>
      <c r="AG792" s="407"/>
      <c r="AH792" s="407"/>
      <c r="AI792" s="407"/>
    </row>
    <row r="793" spans="1:35" ht="15.75" hidden="1" customHeight="1">
      <c r="A793" s="407">
        <f>IF(A794=1,1,0)</f>
        <v>0</v>
      </c>
      <c r="B793" s="407"/>
      <c r="C793" s="482">
        <v>3078</v>
      </c>
      <c r="D793" s="471" t="s">
        <v>967</v>
      </c>
      <c r="E793" s="407">
        <f>'eoy23'!K631</f>
        <v>10891</v>
      </c>
      <c r="F793" s="407"/>
      <c r="G793" s="407"/>
      <c r="H793" s="471"/>
      <c r="I793" s="407"/>
      <c r="J793" s="407"/>
      <c r="K793" s="407"/>
      <c r="L793" s="407"/>
      <c r="M793" s="407"/>
      <c r="N793" s="407"/>
      <c r="O793" s="407"/>
      <c r="P793" s="407"/>
      <c r="Q793" s="407"/>
      <c r="R793" s="407"/>
      <c r="S793" s="407"/>
      <c r="T793" s="407"/>
      <c r="U793" s="407"/>
      <c r="V793" s="407"/>
      <c r="W793" s="407"/>
      <c r="X793" s="407"/>
      <c r="Y793" s="407"/>
      <c r="Z793" s="407"/>
      <c r="AA793" s="407"/>
      <c r="AB793" s="407"/>
      <c r="AC793" s="407"/>
      <c r="AD793" s="407"/>
      <c r="AE793" s="407"/>
      <c r="AF793" s="407"/>
      <c r="AG793" s="407"/>
      <c r="AH793" s="407"/>
      <c r="AI793" s="407"/>
    </row>
    <row r="794" spans="1:35" ht="15.75" hidden="1" customHeight="1">
      <c r="A794" s="469">
        <f>IF(ABS(E794-I794)&gt;10,1,0)</f>
        <v>0</v>
      </c>
      <c r="B794" s="407"/>
      <c r="C794" s="480" t="s">
        <v>921</v>
      </c>
      <c r="D794" s="489" t="s">
        <v>968</v>
      </c>
      <c r="E794" s="469">
        <f>SUM(E791:E793)</f>
        <v>197445</v>
      </c>
      <c r="F794" s="481" t="s">
        <v>856</v>
      </c>
      <c r="G794" s="480">
        <v>3910</v>
      </c>
      <c r="H794" s="489" t="s">
        <v>969</v>
      </c>
      <c r="I794" s="469">
        <f>'eoy23'!M1021</f>
        <v>197445</v>
      </c>
      <c r="J794" s="407"/>
      <c r="K794" s="407"/>
      <c r="L794" s="407"/>
      <c r="M794" s="407"/>
      <c r="N794" s="407"/>
      <c r="O794" s="407"/>
      <c r="P794" s="407"/>
      <c r="Q794" s="407"/>
      <c r="R794" s="407"/>
      <c r="S794" s="407"/>
      <c r="T794" s="407"/>
      <c r="U794" s="407"/>
      <c r="V794" s="407"/>
      <c r="W794" s="407"/>
      <c r="X794" s="407"/>
      <c r="Y794" s="407"/>
      <c r="Z794" s="407"/>
      <c r="AA794" s="407"/>
      <c r="AB794" s="407"/>
      <c r="AC794" s="407"/>
      <c r="AD794" s="407"/>
      <c r="AE794" s="407"/>
      <c r="AF794" s="407"/>
      <c r="AG794" s="407"/>
      <c r="AH794" s="407"/>
      <c r="AI794" s="407"/>
    </row>
    <row r="795" spans="1:35" ht="15.75" hidden="1" customHeight="1">
      <c r="A795" s="1">
        <f>IF(A803&gt;0,1,0)</f>
        <v>0</v>
      </c>
      <c r="B795" s="1"/>
      <c r="C795" s="168"/>
      <c r="D795" s="1"/>
      <c r="E795" s="1"/>
      <c r="F795" s="1"/>
      <c r="G795" s="1"/>
      <c r="H795" s="1"/>
      <c r="I795" s="1"/>
      <c r="J795" s="407"/>
      <c r="K795" s="407"/>
      <c r="L795" s="407"/>
      <c r="M795" s="407"/>
      <c r="N795" s="407"/>
      <c r="O795" s="407"/>
      <c r="P795" s="407"/>
      <c r="Q795" s="407"/>
      <c r="R795" s="407"/>
      <c r="S795" s="407"/>
      <c r="T795" s="407"/>
      <c r="U795" s="407"/>
      <c r="V795" s="407"/>
      <c r="W795" s="407"/>
      <c r="X795" s="407"/>
      <c r="Y795" s="407"/>
      <c r="Z795" s="407"/>
      <c r="AA795" s="407"/>
      <c r="AB795" s="407"/>
      <c r="AC795" s="407"/>
      <c r="AD795" s="407"/>
      <c r="AE795" s="407"/>
      <c r="AF795" s="407"/>
      <c r="AG795" s="407"/>
      <c r="AH795" s="407"/>
      <c r="AI795" s="407"/>
    </row>
    <row r="796" spans="1:35" ht="15.75" hidden="1" customHeight="1">
      <c r="A796" s="473">
        <f>IF(A803&gt;0,1,0)</f>
        <v>0</v>
      </c>
      <c r="B796" s="474" t="s">
        <v>970</v>
      </c>
      <c r="C796" s="483"/>
      <c r="D796" s="484"/>
      <c r="E796" s="485"/>
      <c r="F796" s="486"/>
      <c r="G796" s="487"/>
      <c r="H796" s="485"/>
      <c r="I796" s="500"/>
      <c r="J796" s="407"/>
      <c r="K796" s="407"/>
      <c r="L796" s="407"/>
      <c r="M796" s="407"/>
      <c r="N796" s="407"/>
      <c r="O796" s="407"/>
      <c r="P796" s="407"/>
      <c r="Q796" s="407"/>
      <c r="R796" s="407"/>
      <c r="S796" s="407"/>
      <c r="T796" s="407"/>
      <c r="U796" s="407"/>
      <c r="V796" s="407"/>
      <c r="W796" s="407"/>
      <c r="X796" s="407"/>
      <c r="Y796" s="407"/>
      <c r="Z796" s="407"/>
      <c r="AA796" s="407"/>
      <c r="AB796" s="407"/>
      <c r="AC796" s="407"/>
      <c r="AD796" s="407"/>
      <c r="AE796" s="407"/>
      <c r="AF796" s="407"/>
      <c r="AG796" s="407"/>
      <c r="AH796" s="407"/>
      <c r="AI796" s="407"/>
    </row>
    <row r="797" spans="1:35" ht="15.75" hidden="1" customHeight="1">
      <c r="A797" s="407">
        <f t="shared" ref="A797:A802" si="26">IF(A$803=1,1,0)</f>
        <v>0</v>
      </c>
      <c r="B797" s="501"/>
      <c r="C797" s="470" t="s">
        <v>971</v>
      </c>
      <c r="D797" s="481"/>
      <c r="E797" s="469"/>
      <c r="F797" s="478"/>
      <c r="G797" s="470"/>
      <c r="H797" s="469"/>
      <c r="I797" s="502"/>
      <c r="J797" s="407"/>
      <c r="K797" s="407"/>
      <c r="L797" s="407"/>
      <c r="M797" s="407"/>
      <c r="N797" s="407"/>
      <c r="O797" s="407"/>
      <c r="P797" s="407"/>
      <c r="Q797" s="407"/>
      <c r="R797" s="407"/>
      <c r="S797" s="407"/>
      <c r="T797" s="407"/>
      <c r="U797" s="407"/>
      <c r="V797" s="407"/>
      <c r="W797" s="407"/>
      <c r="X797" s="407"/>
      <c r="Y797" s="407"/>
      <c r="Z797" s="407"/>
      <c r="AA797" s="407"/>
      <c r="AB797" s="407"/>
      <c r="AC797" s="407"/>
      <c r="AD797" s="407"/>
      <c r="AE797" s="407"/>
      <c r="AF797" s="407"/>
      <c r="AG797" s="407"/>
      <c r="AH797" s="407"/>
      <c r="AI797" s="407"/>
    </row>
    <row r="798" spans="1:35" ht="15.75" hidden="1" customHeight="1">
      <c r="A798" s="407">
        <f t="shared" si="26"/>
        <v>0</v>
      </c>
      <c r="B798" s="501"/>
      <c r="C798" s="468" t="s">
        <v>972</v>
      </c>
      <c r="D798" s="481"/>
      <c r="E798" s="469"/>
      <c r="F798" s="478"/>
      <c r="G798" s="470"/>
      <c r="H798" s="469"/>
      <c r="I798" s="502"/>
      <c r="J798" s="407"/>
      <c r="K798" s="407"/>
      <c r="L798" s="407"/>
      <c r="M798" s="407"/>
      <c r="N798" s="407"/>
      <c r="O798" s="407"/>
      <c r="P798" s="407"/>
      <c r="Q798" s="407"/>
      <c r="R798" s="407"/>
      <c r="S798" s="407"/>
      <c r="T798" s="407"/>
      <c r="U798" s="407"/>
      <c r="V798" s="407"/>
      <c r="W798" s="407"/>
      <c r="X798" s="407"/>
      <c r="Y798" s="407"/>
      <c r="Z798" s="407"/>
      <c r="AA798" s="407"/>
      <c r="AB798" s="407"/>
      <c r="AC798" s="407"/>
      <c r="AD798" s="407"/>
      <c r="AE798" s="407"/>
      <c r="AF798" s="407"/>
      <c r="AG798" s="407"/>
      <c r="AH798" s="407"/>
      <c r="AI798" s="407"/>
    </row>
    <row r="799" spans="1:35" ht="12.75" hidden="1" customHeight="1">
      <c r="A799" s="407">
        <f t="shared" si="26"/>
        <v>0</v>
      </c>
      <c r="B799" s="501"/>
      <c r="C799" s="480" t="s">
        <v>36</v>
      </c>
      <c r="D799" s="481" t="s">
        <v>881</v>
      </c>
      <c r="E799" s="481" t="s">
        <v>850</v>
      </c>
      <c r="F799" s="478"/>
      <c r="G799" s="480" t="s">
        <v>36</v>
      </c>
      <c r="H799" s="481" t="s">
        <v>881</v>
      </c>
      <c r="I799" s="481" t="s">
        <v>850</v>
      </c>
      <c r="J799" s="407"/>
      <c r="K799" s="407"/>
      <c r="L799" s="407"/>
      <c r="M799" s="407"/>
      <c r="N799" s="407"/>
      <c r="O799" s="407"/>
      <c r="P799" s="407"/>
      <c r="Q799" s="407"/>
      <c r="R799" s="407"/>
      <c r="S799" s="407"/>
      <c r="T799" s="407"/>
      <c r="U799" s="407"/>
      <c r="V799" s="407"/>
      <c r="W799" s="407"/>
      <c r="X799" s="407"/>
      <c r="Y799" s="407"/>
      <c r="Z799" s="407"/>
      <c r="AA799" s="407"/>
      <c r="AB799" s="407"/>
      <c r="AC799" s="407"/>
      <c r="AD799" s="407"/>
      <c r="AE799" s="407"/>
      <c r="AF799" s="407"/>
      <c r="AG799" s="407"/>
      <c r="AH799" s="407"/>
      <c r="AI799" s="407"/>
    </row>
    <row r="800" spans="1:35" ht="12.75" hidden="1" customHeight="1">
      <c r="A800" s="407">
        <f t="shared" si="26"/>
        <v>0</v>
      </c>
      <c r="B800" s="501"/>
      <c r="C800" s="482">
        <v>7030</v>
      </c>
      <c r="D800" s="407" t="s">
        <v>973</v>
      </c>
      <c r="E800" s="407">
        <f>'eoy23'!E1100</f>
        <v>8789401</v>
      </c>
      <c r="F800" s="478"/>
      <c r="G800" s="470"/>
      <c r="H800" s="469"/>
      <c r="I800" s="502"/>
      <c r="J800" s="407"/>
      <c r="K800" s="407"/>
      <c r="L800" s="407"/>
      <c r="M800" s="407"/>
      <c r="N800" s="407"/>
      <c r="O800" s="407"/>
      <c r="P800" s="407"/>
      <c r="Q800" s="407"/>
      <c r="R800" s="407"/>
      <c r="S800" s="407"/>
      <c r="T800" s="407"/>
      <c r="U800" s="407"/>
      <c r="V800" s="407"/>
      <c r="W800" s="407"/>
      <c r="X800" s="407"/>
      <c r="Y800" s="407"/>
      <c r="Z800" s="407"/>
      <c r="AA800" s="407"/>
      <c r="AB800" s="407"/>
      <c r="AC800" s="407"/>
      <c r="AD800" s="407"/>
      <c r="AE800" s="407"/>
      <c r="AF800" s="407"/>
      <c r="AG800" s="407"/>
      <c r="AH800" s="407"/>
      <c r="AI800" s="407"/>
    </row>
    <row r="801" spans="1:35" ht="15.75" hidden="1" customHeight="1">
      <c r="A801" s="407">
        <f t="shared" si="26"/>
        <v>0</v>
      </c>
      <c r="B801" s="501"/>
      <c r="C801" s="482">
        <v>7030</v>
      </c>
      <c r="D801" s="407" t="s">
        <v>974</v>
      </c>
      <c r="E801" s="407">
        <f>'eoy23'!F1100</f>
        <v>4220432</v>
      </c>
      <c r="F801" s="478"/>
      <c r="G801" s="470"/>
      <c r="H801" s="469"/>
      <c r="I801" s="502"/>
      <c r="J801" s="407"/>
      <c r="K801" s="407"/>
      <c r="L801" s="407"/>
      <c r="M801" s="407"/>
      <c r="N801" s="407"/>
      <c r="O801" s="407"/>
      <c r="P801" s="407"/>
      <c r="Q801" s="407"/>
      <c r="R801" s="407"/>
      <c r="S801" s="407"/>
      <c r="T801" s="407"/>
      <c r="U801" s="407"/>
      <c r="V801" s="407"/>
      <c r="W801" s="407"/>
      <c r="X801" s="407"/>
      <c r="Y801" s="407"/>
      <c r="Z801" s="407"/>
      <c r="AA801" s="407"/>
      <c r="AB801" s="407"/>
      <c r="AC801" s="407"/>
      <c r="AD801" s="407"/>
      <c r="AE801" s="407"/>
      <c r="AF801" s="407"/>
      <c r="AG801" s="407"/>
      <c r="AH801" s="407"/>
      <c r="AI801" s="407"/>
    </row>
    <row r="802" spans="1:35" ht="15.75" hidden="1" customHeight="1">
      <c r="A802" s="407">
        <f t="shared" si="26"/>
        <v>0</v>
      </c>
      <c r="B802" s="501"/>
      <c r="C802" s="482">
        <v>7030</v>
      </c>
      <c r="D802" s="407" t="s">
        <v>975</v>
      </c>
      <c r="E802" s="407">
        <f>'eoy23'!G1100</f>
        <v>0</v>
      </c>
      <c r="F802" s="478"/>
      <c r="G802" s="470"/>
      <c r="H802" s="469"/>
      <c r="I802" s="502"/>
      <c r="J802" s="407"/>
      <c r="K802" s="407"/>
      <c r="L802" s="407"/>
      <c r="M802" s="407"/>
      <c r="N802" s="407"/>
      <c r="O802" s="407"/>
      <c r="P802" s="407"/>
      <c r="Q802" s="407"/>
      <c r="R802" s="407"/>
      <c r="S802" s="407"/>
      <c r="T802" s="407"/>
      <c r="U802" s="407"/>
      <c r="V802" s="407"/>
      <c r="W802" s="407"/>
      <c r="X802" s="407"/>
      <c r="Y802" s="407"/>
      <c r="Z802" s="407"/>
      <c r="AA802" s="407"/>
      <c r="AB802" s="407"/>
      <c r="AC802" s="407"/>
      <c r="AD802" s="407"/>
      <c r="AE802" s="407"/>
      <c r="AF802" s="407"/>
      <c r="AG802" s="407"/>
      <c r="AH802" s="407"/>
      <c r="AI802" s="407"/>
    </row>
    <row r="803" spans="1:35" ht="15.75" hidden="1" customHeight="1">
      <c r="A803" s="407">
        <f>IF(AND(I803&gt;0,E803=0),1,0)</f>
        <v>0</v>
      </c>
      <c r="B803" s="501"/>
      <c r="C803" s="480" t="s">
        <v>921</v>
      </c>
      <c r="D803" s="469" t="s">
        <v>976</v>
      </c>
      <c r="E803" s="469">
        <f>SUM(E800:E802)</f>
        <v>13009833</v>
      </c>
      <c r="F803" s="478"/>
      <c r="G803" s="470">
        <v>7030</v>
      </c>
      <c r="H803" s="469" t="s">
        <v>977</v>
      </c>
      <c r="I803" s="469">
        <f>'eoy23'!I1100</f>
        <v>0</v>
      </c>
      <c r="J803" s="407"/>
      <c r="K803" s="407"/>
      <c r="L803" s="407"/>
      <c r="M803" s="407"/>
      <c r="N803" s="407"/>
      <c r="O803" s="407"/>
      <c r="P803" s="407"/>
      <c r="Q803" s="407"/>
      <c r="R803" s="407"/>
      <c r="S803" s="407"/>
      <c r="T803" s="407"/>
      <c r="U803" s="407"/>
      <c r="V803" s="407"/>
      <c r="W803" s="407"/>
      <c r="X803" s="407"/>
      <c r="Y803" s="407"/>
      <c r="Z803" s="407"/>
      <c r="AA803" s="407"/>
      <c r="AB803" s="407"/>
      <c r="AC803" s="407"/>
      <c r="AD803" s="407"/>
      <c r="AE803" s="407"/>
      <c r="AF803" s="407"/>
      <c r="AG803" s="407"/>
      <c r="AH803" s="407"/>
      <c r="AI803" s="407"/>
    </row>
    <row r="804" spans="1:35" ht="15.75" hidden="1" customHeight="1">
      <c r="A804" s="4">
        <f>IF(SUM(A810+A813)&gt;0,1,0)</f>
        <v>0</v>
      </c>
      <c r="B804" s="1"/>
      <c r="C804" s="168"/>
      <c r="D804" s="1"/>
      <c r="E804" s="1"/>
      <c r="F804" s="1"/>
      <c r="G804" s="1"/>
      <c r="H804" s="1"/>
      <c r="I804" s="1"/>
      <c r="J804" s="407"/>
      <c r="K804" s="407"/>
      <c r="L804" s="407"/>
      <c r="M804" s="407"/>
      <c r="N804" s="407"/>
      <c r="O804" s="407"/>
      <c r="P804" s="407"/>
      <c r="Q804" s="407"/>
      <c r="R804" s="407"/>
      <c r="S804" s="407"/>
      <c r="T804" s="407"/>
      <c r="U804" s="407"/>
      <c r="V804" s="407"/>
      <c r="W804" s="407"/>
      <c r="X804" s="407"/>
      <c r="Y804" s="407"/>
      <c r="Z804" s="407"/>
      <c r="AA804" s="407"/>
      <c r="AB804" s="407"/>
      <c r="AC804" s="407"/>
      <c r="AD804" s="407"/>
      <c r="AE804" s="407"/>
      <c r="AF804" s="407"/>
      <c r="AG804" s="407"/>
      <c r="AH804" s="407"/>
      <c r="AI804" s="407"/>
    </row>
    <row r="805" spans="1:35" ht="15.75" hidden="1" customHeight="1">
      <c r="A805" s="485">
        <f>IF(SUM(A810+A813)&gt;0,1,0)</f>
        <v>0</v>
      </c>
      <c r="B805" s="474" t="s">
        <v>978</v>
      </c>
      <c r="C805" s="483"/>
      <c r="D805" s="473"/>
      <c r="E805" s="503"/>
      <c r="F805" s="503"/>
      <c r="G805" s="503"/>
      <c r="H805" s="503"/>
      <c r="I805" s="473"/>
      <c r="J805" s="407"/>
      <c r="K805" s="407"/>
      <c r="L805" s="407"/>
      <c r="M805" s="407"/>
      <c r="N805" s="407"/>
      <c r="O805" s="407"/>
      <c r="P805" s="407"/>
      <c r="Q805" s="407"/>
      <c r="R805" s="407"/>
      <c r="S805" s="407"/>
      <c r="T805" s="407"/>
      <c r="U805" s="407"/>
      <c r="V805" s="407"/>
      <c r="W805" s="407"/>
      <c r="X805" s="407"/>
      <c r="Y805" s="407"/>
      <c r="Z805" s="407"/>
      <c r="AA805" s="407"/>
      <c r="AB805" s="407"/>
      <c r="AC805" s="407"/>
      <c r="AD805" s="407"/>
      <c r="AE805" s="407"/>
      <c r="AF805" s="407"/>
      <c r="AG805" s="407"/>
      <c r="AH805" s="407"/>
      <c r="AI805" s="407"/>
    </row>
    <row r="806" spans="1:35" ht="15.75" hidden="1" customHeight="1">
      <c r="A806" s="407">
        <f t="shared" ref="A806:A809" si="27">IF(A$810=1,1,0)</f>
        <v>0</v>
      </c>
      <c r="B806" s="407"/>
      <c r="C806" s="482">
        <v>1469</v>
      </c>
      <c r="D806" s="407" t="s">
        <v>979</v>
      </c>
      <c r="E806" s="407">
        <f>'eoy23'!J304</f>
        <v>1158144</v>
      </c>
      <c r="F806" s="407"/>
      <c r="G806" s="482">
        <v>4290</v>
      </c>
      <c r="H806" s="407" t="s">
        <v>980</v>
      </c>
      <c r="I806" s="407">
        <f>'eoy23'!E1085</f>
        <v>896751</v>
      </c>
      <c r="J806" s="407"/>
      <c r="K806" s="407"/>
      <c r="L806" s="407"/>
      <c r="M806" s="407"/>
      <c r="N806" s="407"/>
      <c r="O806" s="407"/>
      <c r="P806" s="407"/>
      <c r="Q806" s="407"/>
      <c r="R806" s="407"/>
      <c r="S806" s="407"/>
      <c r="T806" s="407"/>
      <c r="U806" s="407"/>
      <c r="V806" s="407"/>
      <c r="W806" s="407"/>
      <c r="X806" s="407"/>
      <c r="Y806" s="407"/>
      <c r="Z806" s="407"/>
      <c r="AA806" s="407"/>
      <c r="AB806" s="407"/>
      <c r="AC806" s="407"/>
      <c r="AD806" s="407"/>
      <c r="AE806" s="407"/>
      <c r="AF806" s="407"/>
      <c r="AG806" s="407"/>
      <c r="AH806" s="407"/>
      <c r="AI806" s="407"/>
    </row>
    <row r="807" spans="1:35" ht="15.75" hidden="1" customHeight="1">
      <c r="A807" s="407">
        <f t="shared" si="27"/>
        <v>0</v>
      </c>
      <c r="B807" s="407"/>
      <c r="C807" s="482">
        <v>1739</v>
      </c>
      <c r="D807" s="407" t="s">
        <v>981</v>
      </c>
      <c r="E807" s="407">
        <f>'eoy23'!J451</f>
        <v>0</v>
      </c>
      <c r="F807" s="407"/>
      <c r="G807" s="482">
        <v>4290</v>
      </c>
      <c r="H807" s="407" t="s">
        <v>982</v>
      </c>
      <c r="I807" s="407">
        <f>'eoy23'!F1085</f>
        <v>120248</v>
      </c>
      <c r="J807" s="407"/>
      <c r="K807" s="407"/>
      <c r="L807" s="407"/>
      <c r="M807" s="407"/>
      <c r="N807" s="407"/>
      <c r="O807" s="407"/>
      <c r="P807" s="407"/>
      <c r="Q807" s="407"/>
      <c r="R807" s="407"/>
      <c r="S807" s="407"/>
      <c r="T807" s="407"/>
      <c r="U807" s="407"/>
      <c r="V807" s="407"/>
      <c r="W807" s="407"/>
      <c r="X807" s="407"/>
      <c r="Y807" s="407"/>
      <c r="Z807" s="407"/>
      <c r="AA807" s="407"/>
      <c r="AB807" s="407"/>
      <c r="AC807" s="407"/>
      <c r="AD807" s="407"/>
      <c r="AE807" s="407"/>
      <c r="AF807" s="407"/>
      <c r="AG807" s="407"/>
      <c r="AH807" s="407"/>
      <c r="AI807" s="407"/>
    </row>
    <row r="808" spans="1:35" ht="15.75" hidden="1" customHeight="1">
      <c r="A808" s="407">
        <f t="shared" si="27"/>
        <v>0</v>
      </c>
      <c r="B808" s="407"/>
      <c r="C808" s="482">
        <v>1950</v>
      </c>
      <c r="D808" s="407" t="s">
        <v>983</v>
      </c>
      <c r="E808" s="407">
        <f>'eoy23'!J490</f>
        <v>0</v>
      </c>
      <c r="F808" s="407"/>
      <c r="G808" s="482">
        <v>4290</v>
      </c>
      <c r="H808" s="407" t="s">
        <v>984</v>
      </c>
      <c r="I808" s="407">
        <f>'eoy23'!G1085</f>
        <v>141120</v>
      </c>
      <c r="J808" s="407"/>
      <c r="K808" s="407"/>
      <c r="L808" s="407"/>
      <c r="M808" s="407"/>
      <c r="N808" s="407"/>
      <c r="O808" s="407"/>
      <c r="P808" s="407"/>
      <c r="Q808" s="407"/>
      <c r="R808" s="407"/>
      <c r="S808" s="407"/>
      <c r="T808" s="407"/>
      <c r="U808" s="407"/>
      <c r="V808" s="407"/>
      <c r="W808" s="407"/>
      <c r="X808" s="407"/>
      <c r="Y808" s="407"/>
      <c r="Z808" s="407"/>
      <c r="AA808" s="407"/>
      <c r="AB808" s="407"/>
      <c r="AC808" s="407"/>
      <c r="AD808" s="407"/>
      <c r="AE808" s="407"/>
      <c r="AF808" s="407"/>
      <c r="AG808" s="407"/>
      <c r="AH808" s="407"/>
      <c r="AI808" s="407"/>
    </row>
    <row r="809" spans="1:35" ht="15.75" hidden="1" customHeight="1">
      <c r="A809" s="407">
        <f t="shared" si="27"/>
        <v>0</v>
      </c>
      <c r="B809" s="407"/>
      <c r="C809" s="482">
        <v>2090</v>
      </c>
      <c r="D809" s="407" t="s">
        <v>985</v>
      </c>
      <c r="E809" s="407">
        <f>'eoy23'!J519</f>
        <v>0</v>
      </c>
      <c r="F809" s="407"/>
      <c r="G809" s="407"/>
      <c r="H809" s="407"/>
      <c r="I809" s="407"/>
      <c r="J809" s="407"/>
      <c r="K809" s="407"/>
      <c r="L809" s="407"/>
      <c r="M809" s="407"/>
      <c r="N809" s="407"/>
      <c r="O809" s="407"/>
      <c r="P809" s="407"/>
      <c r="Q809" s="407"/>
      <c r="R809" s="407"/>
      <c r="S809" s="407"/>
      <c r="T809" s="407"/>
      <c r="U809" s="407"/>
      <c r="V809" s="407"/>
      <c r="W809" s="407"/>
      <c r="X809" s="407"/>
      <c r="Y809" s="407"/>
      <c r="Z809" s="407"/>
      <c r="AA809" s="407"/>
      <c r="AB809" s="407"/>
      <c r="AC809" s="407"/>
      <c r="AD809" s="407"/>
      <c r="AE809" s="407"/>
      <c r="AF809" s="407"/>
      <c r="AG809" s="407"/>
      <c r="AH809" s="407"/>
      <c r="AI809" s="407"/>
    </row>
    <row r="810" spans="1:35" ht="15.75" hidden="1" customHeight="1">
      <c r="A810" s="469">
        <f>IF(L810&gt;1000,1,0)</f>
        <v>0</v>
      </c>
      <c r="B810" s="407"/>
      <c r="C810" s="480" t="s">
        <v>921</v>
      </c>
      <c r="D810" s="469" t="s">
        <v>986</v>
      </c>
      <c r="E810" s="469">
        <f>SUM(E806:E809)</f>
        <v>1158144</v>
      </c>
      <c r="F810" s="407"/>
      <c r="G810" s="480" t="s">
        <v>921</v>
      </c>
      <c r="H810" s="469" t="s">
        <v>987</v>
      </c>
      <c r="I810" s="469">
        <f>SUM(I806:I808)</f>
        <v>1158119</v>
      </c>
      <c r="J810" s="407"/>
      <c r="K810" s="407"/>
      <c r="L810" s="407">
        <f>ABS(E810-I810)</f>
        <v>25</v>
      </c>
      <c r="M810" s="407"/>
      <c r="N810" s="407"/>
      <c r="O810" s="407"/>
      <c r="P810" s="407"/>
      <c r="Q810" s="407"/>
      <c r="R810" s="407"/>
      <c r="S810" s="407"/>
      <c r="T810" s="407"/>
      <c r="U810" s="407"/>
      <c r="V810" s="407"/>
      <c r="W810" s="407"/>
      <c r="X810" s="407"/>
      <c r="Y810" s="407"/>
      <c r="Z810" s="407"/>
      <c r="AA810" s="407"/>
      <c r="AB810" s="407"/>
      <c r="AC810" s="407"/>
      <c r="AD810" s="407"/>
      <c r="AE810" s="407"/>
      <c r="AF810" s="407"/>
      <c r="AG810" s="407"/>
      <c r="AH810" s="407"/>
      <c r="AI810" s="407"/>
    </row>
    <row r="811" spans="1:35" ht="15.75" hidden="1" customHeight="1">
      <c r="A811" s="407">
        <f t="shared" ref="A811:A812" si="28">IF(A$813=1,1,0)</f>
        <v>0</v>
      </c>
      <c r="B811" s="407"/>
      <c r="C811" s="482">
        <v>2930</v>
      </c>
      <c r="D811" s="407" t="s">
        <v>988</v>
      </c>
      <c r="E811" s="407">
        <f>'eoy23'!Q589</f>
        <v>0</v>
      </c>
      <c r="F811" s="407"/>
      <c r="G811" s="407"/>
      <c r="H811" s="407"/>
      <c r="I811" s="407"/>
      <c r="J811" s="407"/>
      <c r="K811" s="407"/>
      <c r="L811" s="407"/>
      <c r="M811" s="407"/>
      <c r="N811" s="407"/>
      <c r="O811" s="407"/>
      <c r="P811" s="407"/>
      <c r="Q811" s="407"/>
      <c r="R811" s="407"/>
      <c r="S811" s="407"/>
      <c r="T811" s="407"/>
      <c r="U811" s="407"/>
      <c r="V811" s="407"/>
      <c r="W811" s="407"/>
      <c r="X811" s="407"/>
      <c r="Y811" s="407"/>
      <c r="Z811" s="407"/>
      <c r="AA811" s="407"/>
      <c r="AB811" s="407"/>
      <c r="AC811" s="407"/>
      <c r="AD811" s="407"/>
      <c r="AE811" s="407"/>
      <c r="AF811" s="407"/>
      <c r="AG811" s="407"/>
      <c r="AH811" s="407"/>
      <c r="AI811" s="407"/>
    </row>
    <row r="812" spans="1:35" ht="15.75" hidden="1" customHeight="1">
      <c r="A812" s="407">
        <f t="shared" si="28"/>
        <v>0</v>
      </c>
      <c r="B812" s="407"/>
      <c r="C812" s="482">
        <v>3048</v>
      </c>
      <c r="D812" s="407" t="s">
        <v>989</v>
      </c>
      <c r="E812" s="407">
        <f>'eoy23'!Q619</f>
        <v>0</v>
      </c>
      <c r="F812" s="407"/>
      <c r="G812" s="407"/>
      <c r="H812" s="407"/>
      <c r="I812" s="407"/>
      <c r="J812" s="407"/>
      <c r="K812" s="407"/>
      <c r="L812" s="407"/>
      <c r="M812" s="407"/>
      <c r="N812" s="407"/>
      <c r="O812" s="407"/>
      <c r="P812" s="407"/>
      <c r="Q812" s="407"/>
      <c r="R812" s="407"/>
      <c r="S812" s="407"/>
      <c r="T812" s="407"/>
      <c r="U812" s="407"/>
      <c r="V812" s="407"/>
      <c r="W812" s="407"/>
      <c r="X812" s="407"/>
      <c r="Y812" s="407"/>
      <c r="Z812" s="407"/>
      <c r="AA812" s="407"/>
      <c r="AB812" s="407"/>
      <c r="AC812" s="407"/>
      <c r="AD812" s="407"/>
      <c r="AE812" s="407"/>
      <c r="AF812" s="407"/>
      <c r="AG812" s="407"/>
      <c r="AH812" s="407"/>
      <c r="AI812" s="407"/>
    </row>
    <row r="813" spans="1:35" ht="15.75" hidden="1" customHeight="1">
      <c r="A813" s="469">
        <f>IF(L813&gt;1000,1,0)</f>
        <v>0</v>
      </c>
      <c r="B813" s="407"/>
      <c r="C813" s="480" t="s">
        <v>921</v>
      </c>
      <c r="D813" s="469" t="s">
        <v>990</v>
      </c>
      <c r="E813" s="469">
        <f>SUM(E811:E812)</f>
        <v>0</v>
      </c>
      <c r="F813" s="407"/>
      <c r="G813" s="480">
        <v>4320</v>
      </c>
      <c r="H813" s="469" t="s">
        <v>991</v>
      </c>
      <c r="I813" s="469">
        <f>'eoy23'!G1088</f>
        <v>0</v>
      </c>
      <c r="J813" s="407"/>
      <c r="K813" s="407"/>
      <c r="L813" s="407">
        <f>ABS(E813-I813)</f>
        <v>0</v>
      </c>
      <c r="M813" s="407"/>
      <c r="N813" s="407"/>
      <c r="O813" s="407"/>
      <c r="P813" s="407"/>
      <c r="Q813" s="407"/>
      <c r="R813" s="407"/>
      <c r="S813" s="407"/>
      <c r="T813" s="407"/>
      <c r="U813" s="407"/>
      <c r="V813" s="407"/>
      <c r="W813" s="407"/>
      <c r="X813" s="407"/>
      <c r="Y813" s="407"/>
      <c r="Z813" s="407"/>
      <c r="AA813" s="407"/>
      <c r="AB813" s="407"/>
      <c r="AC813" s="407"/>
      <c r="AD813" s="407"/>
      <c r="AE813" s="407"/>
      <c r="AF813" s="407"/>
      <c r="AG813" s="407"/>
      <c r="AH813" s="407"/>
      <c r="AI813" s="407"/>
    </row>
    <row r="814" spans="1:35" ht="15.75" hidden="1" customHeight="1">
      <c r="A814" s="485">
        <f>A815</f>
        <v>0</v>
      </c>
      <c r="B814" s="474" t="s">
        <v>992</v>
      </c>
      <c r="C814" s="483"/>
      <c r="D814" s="473"/>
      <c r="E814" s="503"/>
      <c r="F814" s="503"/>
      <c r="G814" s="503"/>
      <c r="H814" s="503"/>
      <c r="I814" s="473"/>
      <c r="J814" s="407"/>
      <c r="K814" s="407"/>
      <c r="L814" s="407"/>
      <c r="M814" s="407"/>
      <c r="N814" s="407"/>
      <c r="O814" s="407"/>
      <c r="P814" s="407"/>
      <c r="Q814" s="407"/>
      <c r="R814" s="407"/>
      <c r="S814" s="407"/>
      <c r="T814" s="407"/>
      <c r="U814" s="407"/>
      <c r="V814" s="407"/>
      <c r="W814" s="407"/>
      <c r="X814" s="407"/>
      <c r="Y814" s="407"/>
      <c r="Z814" s="407"/>
      <c r="AA814" s="407"/>
      <c r="AB814" s="407"/>
      <c r="AC814" s="407"/>
      <c r="AD814" s="407"/>
      <c r="AE814" s="407"/>
      <c r="AF814" s="407"/>
      <c r="AG814" s="407"/>
      <c r="AH814" s="407"/>
      <c r="AI814" s="407"/>
    </row>
    <row r="815" spans="1:35" ht="38.25" hidden="1" customHeight="1">
      <c r="A815" s="496">
        <f>IF(AND(E815=0,('eoy23'!F40+'eoy23'!F44)&gt;10000),1,0)</f>
        <v>0</v>
      </c>
      <c r="B815" s="407"/>
      <c r="C815" s="504">
        <v>3930</v>
      </c>
      <c r="D815" s="496" t="s">
        <v>993</v>
      </c>
      <c r="E815" s="407">
        <f>'eoy23'!M1023</f>
        <v>445610</v>
      </c>
      <c r="F815" s="407"/>
      <c r="G815" s="407"/>
      <c r="H815" s="505" t="s">
        <v>994</v>
      </c>
      <c r="I815" s="407"/>
      <c r="J815" s="407"/>
      <c r="K815" s="407"/>
      <c r="L815" s="407"/>
      <c r="M815" s="407"/>
      <c r="N815" s="407"/>
      <c r="O815" s="407"/>
      <c r="P815" s="407"/>
      <c r="Q815" s="407"/>
      <c r="R815" s="407"/>
      <c r="S815" s="407"/>
      <c r="T815" s="407"/>
      <c r="U815" s="407"/>
      <c r="V815" s="407"/>
      <c r="W815" s="407"/>
      <c r="X815" s="407"/>
      <c r="Y815" s="407"/>
      <c r="Z815" s="407"/>
      <c r="AA815" s="407"/>
      <c r="AB815" s="407"/>
      <c r="AC815" s="407"/>
      <c r="AD815" s="407"/>
      <c r="AE815" s="407"/>
      <c r="AF815" s="407"/>
      <c r="AG815" s="407"/>
      <c r="AH815" s="407"/>
      <c r="AI815" s="407"/>
    </row>
    <row r="816" spans="1:35" ht="15.75" hidden="1" customHeight="1">
      <c r="A816" s="485">
        <f>A817</f>
        <v>0</v>
      </c>
      <c r="B816" s="474" t="s">
        <v>995</v>
      </c>
      <c r="C816" s="483"/>
      <c r="D816" s="473"/>
      <c r="E816" s="503"/>
      <c r="F816" s="503"/>
      <c r="G816" s="503"/>
      <c r="H816" s="503"/>
      <c r="I816" s="473"/>
      <c r="J816" s="407"/>
      <c r="K816" s="407"/>
      <c r="L816" s="407"/>
      <c r="M816" s="407"/>
      <c r="N816" s="407"/>
      <c r="O816" s="407"/>
      <c r="P816" s="407"/>
      <c r="Q816" s="407"/>
      <c r="R816" s="407"/>
      <c r="S816" s="407"/>
      <c r="T816" s="407"/>
      <c r="U816" s="407"/>
      <c r="V816" s="407"/>
      <c r="W816" s="407"/>
      <c r="X816" s="407"/>
      <c r="Y816" s="407"/>
      <c r="Z816" s="407"/>
      <c r="AA816" s="407"/>
      <c r="AB816" s="407"/>
      <c r="AC816" s="407"/>
      <c r="AD816" s="407"/>
      <c r="AE816" s="407"/>
      <c r="AF816" s="407"/>
      <c r="AG816" s="407"/>
      <c r="AH816" s="407"/>
      <c r="AI816" s="407"/>
    </row>
    <row r="817" spans="1:35" ht="15.75" hidden="1" customHeight="1">
      <c r="A817" s="407">
        <f t="shared" ref="A817:A820" si="29">IF(A$821=1,1,0)</f>
        <v>0</v>
      </c>
      <c r="B817" s="407"/>
      <c r="C817" s="468"/>
      <c r="D817" s="407"/>
      <c r="E817" s="407"/>
      <c r="F817" s="407"/>
      <c r="G817" s="482">
        <v>1741</v>
      </c>
      <c r="H817" s="407" t="s">
        <v>996</v>
      </c>
      <c r="I817" s="407">
        <f>'eoy23'!I453</f>
        <v>0</v>
      </c>
      <c r="J817" s="407"/>
      <c r="K817" s="407"/>
      <c r="L817" s="407"/>
      <c r="M817" s="407"/>
      <c r="N817" s="407"/>
      <c r="O817" s="407"/>
      <c r="P817" s="407"/>
      <c r="Q817" s="407"/>
      <c r="R817" s="407"/>
      <c r="S817" s="407"/>
      <c r="T817" s="407"/>
      <c r="U817" s="407"/>
      <c r="V817" s="407"/>
      <c r="W817" s="407"/>
      <c r="X817" s="407"/>
      <c r="Y817" s="407"/>
      <c r="Z817" s="407"/>
      <c r="AA817" s="407"/>
      <c r="AB817" s="407"/>
      <c r="AC817" s="407"/>
      <c r="AD817" s="407"/>
      <c r="AE817" s="407"/>
      <c r="AF817" s="407"/>
      <c r="AG817" s="407"/>
      <c r="AH817" s="407"/>
      <c r="AI817" s="407"/>
    </row>
    <row r="818" spans="1:35" ht="15.75" hidden="1" customHeight="1">
      <c r="A818" s="407">
        <f t="shared" si="29"/>
        <v>0</v>
      </c>
      <c r="B818" s="407"/>
      <c r="C818" s="468"/>
      <c r="D818" s="407"/>
      <c r="E818" s="407"/>
      <c r="F818" s="407"/>
      <c r="G818" s="482">
        <v>2100</v>
      </c>
      <c r="H818" s="505" t="s">
        <v>997</v>
      </c>
      <c r="I818" s="407">
        <f>'eoy23'!I520</f>
        <v>0</v>
      </c>
      <c r="J818" s="407"/>
      <c r="K818" s="407"/>
      <c r="L818" s="407"/>
      <c r="M818" s="407"/>
      <c r="N818" s="407"/>
      <c r="O818" s="407"/>
      <c r="P818" s="407"/>
      <c r="Q818" s="407"/>
      <c r="R818" s="407"/>
      <c r="S818" s="407"/>
      <c r="T818" s="407"/>
      <c r="U818" s="407"/>
      <c r="V818" s="407"/>
      <c r="W818" s="407"/>
      <c r="X818" s="407"/>
      <c r="Y818" s="407"/>
      <c r="Z818" s="407"/>
      <c r="AA818" s="407"/>
      <c r="AB818" s="407"/>
      <c r="AC818" s="407"/>
      <c r="AD818" s="407"/>
      <c r="AE818" s="407"/>
      <c r="AF818" s="407"/>
      <c r="AG818" s="407"/>
      <c r="AH818" s="407"/>
      <c r="AI818" s="407"/>
    </row>
    <row r="819" spans="1:35" ht="15.75" hidden="1" customHeight="1">
      <c r="A819" s="407">
        <f t="shared" si="29"/>
        <v>0</v>
      </c>
      <c r="B819" s="407"/>
      <c r="C819" s="468"/>
      <c r="D819" s="407"/>
      <c r="E819" s="407"/>
      <c r="F819" s="407"/>
      <c r="G819" s="174">
        <v>7190</v>
      </c>
      <c r="H819" s="176" t="s">
        <v>998</v>
      </c>
      <c r="I819" s="407">
        <f>'eoy23'!I1120</f>
        <v>0</v>
      </c>
      <c r="J819" s="407"/>
      <c r="K819" s="407"/>
      <c r="L819" s="407"/>
      <c r="M819" s="407"/>
      <c r="N819" s="407"/>
      <c r="O819" s="407"/>
      <c r="P819" s="407"/>
      <c r="Q819" s="407"/>
      <c r="R819" s="407"/>
      <c r="S819" s="407"/>
      <c r="T819" s="407"/>
      <c r="U819" s="407"/>
      <c r="V819" s="407"/>
      <c r="W819" s="407"/>
      <c r="X819" s="407"/>
      <c r="Y819" s="407"/>
      <c r="Z819" s="407"/>
      <c r="AA819" s="407"/>
      <c r="AB819" s="407"/>
      <c r="AC819" s="407"/>
      <c r="AD819" s="407"/>
      <c r="AE819" s="407"/>
      <c r="AF819" s="407"/>
      <c r="AG819" s="407"/>
      <c r="AH819" s="407"/>
      <c r="AI819" s="407"/>
    </row>
    <row r="820" spans="1:35" ht="15.75" hidden="1" customHeight="1">
      <c r="A820" s="407">
        <f t="shared" si="29"/>
        <v>0</v>
      </c>
      <c r="B820" s="407"/>
      <c r="C820" s="468"/>
      <c r="D820" s="407"/>
      <c r="E820" s="407"/>
      <c r="F820" s="407"/>
      <c r="G820" s="174">
        <v>7560</v>
      </c>
      <c r="H820" s="176" t="s">
        <v>999</v>
      </c>
      <c r="I820" s="407">
        <f>'eoy23'!I1163</f>
        <v>679800</v>
      </c>
      <c r="J820" s="407"/>
      <c r="K820" s="407"/>
      <c r="L820" s="407"/>
      <c r="M820" s="407"/>
      <c r="N820" s="407"/>
      <c r="O820" s="407"/>
      <c r="P820" s="407"/>
      <c r="Q820" s="407"/>
      <c r="R820" s="407"/>
      <c r="S820" s="407"/>
      <c r="T820" s="407"/>
      <c r="U820" s="407"/>
      <c r="V820" s="407"/>
      <c r="W820" s="407"/>
      <c r="X820" s="407"/>
      <c r="Y820" s="407"/>
      <c r="Z820" s="407"/>
      <c r="AA820" s="407"/>
      <c r="AB820" s="407"/>
      <c r="AC820" s="407"/>
      <c r="AD820" s="407"/>
      <c r="AE820" s="407"/>
      <c r="AF820" s="407"/>
      <c r="AG820" s="407"/>
      <c r="AH820" s="407"/>
      <c r="AI820" s="407"/>
    </row>
    <row r="821" spans="1:35" ht="15.75" hidden="1" customHeight="1">
      <c r="A821" s="407">
        <f>IF(AND(E821&gt;0,I821=0),1,0)</f>
        <v>0</v>
      </c>
      <c r="B821" s="407"/>
      <c r="C821" s="480">
        <v>130</v>
      </c>
      <c r="D821" s="469" t="s">
        <v>1000</v>
      </c>
      <c r="E821" s="469">
        <f>'eoy23'!I30</f>
        <v>474239</v>
      </c>
      <c r="F821" s="469"/>
      <c r="G821" s="469"/>
      <c r="H821" s="469" t="s">
        <v>1001</v>
      </c>
      <c r="I821" s="469">
        <f>SUM(I817:I820)</f>
        <v>679800</v>
      </c>
      <c r="J821" s="407"/>
      <c r="K821" s="407"/>
      <c r="L821" s="407"/>
      <c r="M821" s="407"/>
      <c r="N821" s="407"/>
      <c r="O821" s="407"/>
      <c r="P821" s="407"/>
      <c r="Q821" s="407"/>
      <c r="R821" s="407"/>
      <c r="S821" s="407"/>
      <c r="T821" s="407"/>
      <c r="U821" s="407"/>
      <c r="V821" s="407"/>
      <c r="W821" s="407"/>
      <c r="X821" s="407"/>
      <c r="Y821" s="407"/>
      <c r="Z821" s="407"/>
      <c r="AA821" s="407"/>
      <c r="AB821" s="407"/>
      <c r="AC821" s="407"/>
      <c r="AD821" s="407"/>
      <c r="AE821" s="407"/>
      <c r="AF821" s="407"/>
      <c r="AG821" s="407"/>
      <c r="AH821" s="407"/>
      <c r="AI821" s="407"/>
    </row>
    <row r="822" spans="1:35" ht="15.75" hidden="1" customHeight="1">
      <c r="A822" s="407">
        <f>IF(A$821=1,1,0)</f>
        <v>0</v>
      </c>
      <c r="B822" s="407"/>
      <c r="C822" s="480"/>
      <c r="D822" s="469"/>
      <c r="E822" s="469"/>
      <c r="F822" s="469"/>
      <c r="G822" s="469"/>
      <c r="H822" s="469"/>
      <c r="I822" s="469"/>
      <c r="J822" s="407"/>
      <c r="K822" s="407"/>
      <c r="L822" s="407"/>
      <c r="M822" s="407"/>
      <c r="N822" s="407"/>
      <c r="O822" s="407"/>
      <c r="P822" s="407"/>
      <c r="Q822" s="407"/>
      <c r="R822" s="407"/>
      <c r="S822" s="407"/>
      <c r="T822" s="407"/>
      <c r="U822" s="407"/>
      <c r="V822" s="407"/>
      <c r="W822" s="407"/>
      <c r="X822" s="407"/>
      <c r="Y822" s="407"/>
      <c r="Z822" s="407"/>
      <c r="AA822" s="407"/>
      <c r="AB822" s="407"/>
      <c r="AC822" s="407"/>
      <c r="AD822" s="407"/>
      <c r="AE822" s="407"/>
      <c r="AF822" s="407"/>
      <c r="AG822" s="407"/>
      <c r="AH822" s="407"/>
      <c r="AI822" s="407"/>
    </row>
    <row r="823" spans="1:35" ht="15.75" hidden="1" customHeight="1">
      <c r="A823" s="485">
        <f>A824</f>
        <v>0</v>
      </c>
      <c r="B823" s="474" t="s">
        <v>1002</v>
      </c>
      <c r="C823" s="475"/>
      <c r="D823" s="473"/>
      <c r="E823" s="473"/>
      <c r="F823" s="473"/>
      <c r="G823" s="473"/>
      <c r="H823" s="473"/>
      <c r="I823" s="473"/>
      <c r="J823" s="407"/>
      <c r="K823" s="407"/>
      <c r="L823" s="407"/>
      <c r="M823" s="407"/>
      <c r="N823" s="407"/>
      <c r="O823" s="407"/>
      <c r="P823" s="407"/>
      <c r="Q823" s="407"/>
      <c r="R823" s="407"/>
      <c r="S823" s="407"/>
      <c r="T823" s="407"/>
      <c r="U823" s="407"/>
      <c r="V823" s="407"/>
      <c r="W823" s="407"/>
      <c r="X823" s="407"/>
      <c r="Y823" s="407"/>
      <c r="Z823" s="407"/>
      <c r="AA823" s="407"/>
      <c r="AB823" s="407"/>
      <c r="AC823" s="407"/>
      <c r="AD823" s="407"/>
      <c r="AE823" s="407"/>
      <c r="AF823" s="407"/>
      <c r="AG823" s="407"/>
      <c r="AH823" s="407"/>
      <c r="AI823" s="407"/>
    </row>
    <row r="824" spans="1:35" ht="15.75" hidden="1" customHeight="1">
      <c r="A824" s="407">
        <f t="shared" ref="A824:A826" si="30">IF($E$825&gt;0,1,0)</f>
        <v>0</v>
      </c>
      <c r="B824" s="407"/>
      <c r="C824" s="468"/>
      <c r="D824" s="407"/>
      <c r="E824" s="407"/>
      <c r="F824" s="407"/>
      <c r="G824" s="407"/>
      <c r="H824" s="407"/>
      <c r="I824" s="407"/>
      <c r="J824" s="407"/>
      <c r="K824" s="407"/>
      <c r="L824" s="407"/>
      <c r="M824" s="407"/>
      <c r="N824" s="407"/>
      <c r="O824" s="407"/>
      <c r="P824" s="407"/>
      <c r="Q824" s="407"/>
      <c r="R824" s="407"/>
      <c r="S824" s="407"/>
      <c r="T824" s="407"/>
      <c r="U824" s="407"/>
      <c r="V824" s="407"/>
      <c r="W824" s="407"/>
      <c r="X824" s="407"/>
      <c r="Y824" s="407"/>
      <c r="Z824" s="407"/>
      <c r="AA824" s="407"/>
      <c r="AB824" s="407"/>
      <c r="AC824" s="407"/>
      <c r="AD824" s="407"/>
      <c r="AE824" s="407"/>
      <c r="AF824" s="407"/>
      <c r="AG824" s="407"/>
      <c r="AH824" s="407"/>
      <c r="AI824" s="407"/>
    </row>
    <row r="825" spans="1:35" ht="15.75" hidden="1" customHeight="1">
      <c r="A825" s="407">
        <f t="shared" si="30"/>
        <v>0</v>
      </c>
      <c r="B825" s="407"/>
      <c r="C825" s="468"/>
      <c r="D825" s="469" t="s">
        <v>1003</v>
      </c>
      <c r="E825" s="407">
        <f>schedule18!H50</f>
        <v>0</v>
      </c>
      <c r="F825" s="407"/>
      <c r="G825" s="407"/>
      <c r="H825" s="407"/>
      <c r="I825" s="407"/>
      <c r="J825" s="407"/>
      <c r="K825" s="407"/>
      <c r="L825" s="407"/>
      <c r="M825" s="407"/>
      <c r="N825" s="407"/>
      <c r="O825" s="407"/>
      <c r="P825" s="407"/>
      <c r="Q825" s="407"/>
      <c r="R825" s="407"/>
      <c r="S825" s="407"/>
      <c r="T825" s="407"/>
      <c r="U825" s="407"/>
      <c r="V825" s="407"/>
      <c r="W825" s="407"/>
      <c r="X825" s="407"/>
      <c r="Y825" s="407"/>
      <c r="Z825" s="407"/>
      <c r="AA825" s="407"/>
      <c r="AB825" s="407"/>
      <c r="AC825" s="407"/>
      <c r="AD825" s="407"/>
      <c r="AE825" s="407"/>
      <c r="AF825" s="407"/>
      <c r="AG825" s="407"/>
      <c r="AH825" s="407"/>
      <c r="AI825" s="407"/>
    </row>
    <row r="826" spans="1:35" ht="15.75" hidden="1" customHeight="1">
      <c r="A826" s="407">
        <f t="shared" si="30"/>
        <v>0</v>
      </c>
      <c r="B826" s="407"/>
      <c r="C826" s="468"/>
      <c r="D826" s="469"/>
      <c r="E826" s="469"/>
      <c r="F826" s="407"/>
      <c r="G826" s="407"/>
      <c r="H826" s="407"/>
      <c r="I826" s="407"/>
      <c r="J826" s="407"/>
      <c r="K826" s="407"/>
      <c r="L826" s="407"/>
      <c r="M826" s="407"/>
      <c r="N826" s="407"/>
      <c r="O826" s="407"/>
      <c r="P826" s="407"/>
      <c r="Q826" s="407"/>
      <c r="R826" s="407"/>
      <c r="S826" s="407"/>
      <c r="T826" s="407"/>
      <c r="U826" s="407"/>
      <c r="V826" s="407"/>
      <c r="W826" s="407"/>
      <c r="X826" s="407"/>
      <c r="Y826" s="407"/>
      <c r="Z826" s="407"/>
      <c r="AA826" s="407"/>
      <c r="AB826" s="407"/>
      <c r="AC826" s="407"/>
      <c r="AD826" s="407"/>
      <c r="AE826" s="407"/>
      <c r="AF826" s="407"/>
      <c r="AG826" s="407"/>
      <c r="AH826" s="407"/>
      <c r="AI826" s="407"/>
    </row>
    <row r="827" spans="1:35" ht="15.75" hidden="1" customHeight="1">
      <c r="A827" s="473">
        <f t="shared" ref="A827:A830" si="31">IF(SUM($A$831:$A$847)&gt;0,1,0)</f>
        <v>0</v>
      </c>
      <c r="B827" s="506" t="s">
        <v>1004</v>
      </c>
      <c r="C827" s="507"/>
      <c r="D827" s="508"/>
      <c r="E827" s="508"/>
      <c r="F827" s="473"/>
      <c r="G827" s="473"/>
      <c r="H827" s="473"/>
      <c r="I827" s="473"/>
      <c r="J827" s="407"/>
      <c r="K827" s="407"/>
      <c r="L827" s="407"/>
      <c r="M827" s="407"/>
      <c r="N827" s="407"/>
      <c r="O827" s="407"/>
      <c r="P827" s="407"/>
      <c r="Q827" s="407"/>
      <c r="R827" s="407"/>
      <c r="S827" s="407"/>
      <c r="T827" s="407"/>
      <c r="U827" s="407"/>
      <c r="V827" s="407"/>
      <c r="W827" s="407"/>
      <c r="X827" s="407"/>
      <c r="Y827" s="407"/>
      <c r="Z827" s="407"/>
      <c r="AA827" s="407"/>
      <c r="AB827" s="407"/>
      <c r="AC827" s="407"/>
      <c r="AD827" s="407"/>
      <c r="AE827" s="407"/>
      <c r="AF827" s="407"/>
      <c r="AG827" s="407"/>
      <c r="AH827" s="407"/>
      <c r="AI827" s="407"/>
    </row>
    <row r="828" spans="1:35" ht="15.75" hidden="1" customHeight="1">
      <c r="A828" s="407">
        <f t="shared" si="31"/>
        <v>0</v>
      </c>
      <c r="B828" s="501"/>
      <c r="C828" s="468"/>
      <c r="D828" s="407"/>
      <c r="E828" s="407"/>
      <c r="F828" s="407"/>
      <c r="G828" s="407"/>
      <c r="H828" s="407"/>
      <c r="I828" s="407"/>
      <c r="J828" s="407"/>
      <c r="K828" s="407"/>
      <c r="L828" s="407"/>
      <c r="M828" s="407"/>
      <c r="N828" s="407"/>
      <c r="O828" s="407"/>
      <c r="P828" s="407"/>
      <c r="Q828" s="407"/>
      <c r="R828" s="407"/>
      <c r="S828" s="407"/>
      <c r="T828" s="407"/>
      <c r="U828" s="407"/>
      <c r="V828" s="407"/>
      <c r="W828" s="407"/>
      <c r="X828" s="407"/>
      <c r="Y828" s="407"/>
      <c r="Z828" s="407"/>
      <c r="AA828" s="407"/>
      <c r="AB828" s="407"/>
      <c r="AC828" s="407"/>
      <c r="AD828" s="407"/>
      <c r="AE828" s="407"/>
      <c r="AF828" s="407"/>
      <c r="AG828" s="407"/>
      <c r="AH828" s="407"/>
      <c r="AI828" s="407"/>
    </row>
    <row r="829" spans="1:35" ht="15.75" hidden="1" customHeight="1">
      <c r="A829" s="407">
        <f t="shared" si="31"/>
        <v>0</v>
      </c>
      <c r="B829" s="501"/>
      <c r="C829" s="470" t="s">
        <v>36</v>
      </c>
      <c r="D829" s="469" t="s">
        <v>881</v>
      </c>
      <c r="E829" s="469" t="s">
        <v>850</v>
      </c>
      <c r="F829" s="407"/>
      <c r="G829" s="407"/>
      <c r="H829" s="407"/>
      <c r="I829" s="407"/>
      <c r="J829" s="407"/>
      <c r="K829" s="407"/>
      <c r="L829" s="407"/>
      <c r="M829" s="407"/>
      <c r="N829" s="407"/>
      <c r="O829" s="407"/>
      <c r="P829" s="407"/>
      <c r="Q829" s="407"/>
      <c r="R829" s="407"/>
      <c r="S829" s="407"/>
      <c r="T829" s="407"/>
      <c r="U829" s="407"/>
      <c r="V829" s="407"/>
      <c r="W829" s="407"/>
      <c r="X829" s="407"/>
      <c r="Y829" s="407"/>
      <c r="Z829" s="407"/>
      <c r="AA829" s="407"/>
      <c r="AB829" s="407"/>
      <c r="AC829" s="407"/>
      <c r="AD829" s="407"/>
      <c r="AE829" s="407"/>
      <c r="AF829" s="407"/>
      <c r="AG829" s="407"/>
      <c r="AH829" s="407"/>
      <c r="AI829" s="407"/>
    </row>
    <row r="830" spans="1:35" ht="15.75" hidden="1" customHeight="1">
      <c r="A830" s="407">
        <f t="shared" si="31"/>
        <v>0</v>
      </c>
      <c r="B830" s="501"/>
      <c r="C830" s="468"/>
      <c r="D830" s="407"/>
      <c r="E830" s="407"/>
      <c r="F830" s="407"/>
      <c r="G830" s="407"/>
      <c r="H830" s="407"/>
      <c r="I830" s="407"/>
      <c r="J830" s="407"/>
      <c r="K830" s="407"/>
      <c r="L830" s="407"/>
      <c r="M830" s="407"/>
      <c r="N830" s="407"/>
      <c r="O830" s="407"/>
      <c r="P830" s="407"/>
      <c r="Q830" s="407"/>
      <c r="R830" s="407"/>
      <c r="S830" s="407"/>
      <c r="T830" s="407"/>
      <c r="U830" s="407"/>
      <c r="V830" s="407"/>
      <c r="W830" s="407"/>
      <c r="X830" s="407"/>
      <c r="Y830" s="407"/>
      <c r="Z830" s="407"/>
      <c r="AA830" s="407"/>
      <c r="AB830" s="407"/>
      <c r="AC830" s="407"/>
      <c r="AD830" s="407"/>
      <c r="AE830" s="407"/>
      <c r="AF830" s="407"/>
      <c r="AG830" s="407"/>
      <c r="AH830" s="407"/>
      <c r="AI830" s="407"/>
    </row>
    <row r="831" spans="1:35" ht="15.75" hidden="1" customHeight="1">
      <c r="A831" s="407">
        <f t="shared" ref="A831:A843" si="32">IF(SUM($E$832:$E$835,$E$837:$E$840,$E$842)=0,1,0)</f>
        <v>0</v>
      </c>
      <c r="B831" s="407"/>
      <c r="C831" s="469" t="s">
        <v>1005</v>
      </c>
      <c r="D831" s="407"/>
      <c r="E831" s="407"/>
      <c r="F831" s="407"/>
      <c r="G831" s="407"/>
      <c r="H831" s="407"/>
      <c r="I831" s="407"/>
      <c r="J831" s="407"/>
      <c r="K831" s="407"/>
      <c r="L831" s="407"/>
      <c r="M831" s="407"/>
      <c r="N831" s="407"/>
      <c r="O831" s="407"/>
      <c r="P831" s="407"/>
      <c r="Q831" s="407"/>
      <c r="R831" s="407"/>
      <c r="S831" s="407"/>
      <c r="T831" s="407"/>
      <c r="U831" s="407"/>
      <c r="V831" s="407"/>
      <c r="W831" s="407"/>
      <c r="X831" s="407"/>
      <c r="Y831" s="407"/>
      <c r="Z831" s="407"/>
      <c r="AA831" s="407"/>
      <c r="AB831" s="407"/>
      <c r="AC831" s="407"/>
      <c r="AD831" s="407"/>
      <c r="AE831" s="407"/>
      <c r="AF831" s="407"/>
      <c r="AG831" s="407"/>
      <c r="AH831" s="407"/>
      <c r="AI831" s="407"/>
    </row>
    <row r="832" spans="1:35" ht="15.75" hidden="1" customHeight="1">
      <c r="A832" s="407">
        <f t="shared" si="32"/>
        <v>0</v>
      </c>
      <c r="B832" s="407"/>
      <c r="C832" s="482">
        <v>1664</v>
      </c>
      <c r="D832" s="407" t="s">
        <v>89</v>
      </c>
      <c r="E832" s="407">
        <f>'eoy23'!J402</f>
        <v>0</v>
      </c>
      <c r="F832" s="407"/>
      <c r="G832" s="407"/>
      <c r="H832" s="407"/>
      <c r="I832" s="407"/>
      <c r="J832" s="407"/>
      <c r="K832" s="407"/>
      <c r="L832" s="407"/>
      <c r="M832" s="407"/>
      <c r="N832" s="407"/>
      <c r="O832" s="407"/>
      <c r="P832" s="407"/>
      <c r="Q832" s="407"/>
      <c r="R832" s="407"/>
      <c r="S832" s="407"/>
      <c r="T832" s="407"/>
      <c r="U832" s="407"/>
      <c r="V832" s="407"/>
      <c r="W832" s="407"/>
      <c r="X832" s="407"/>
      <c r="Y832" s="407"/>
      <c r="Z832" s="407"/>
      <c r="AA832" s="407"/>
      <c r="AB832" s="407"/>
      <c r="AC832" s="407"/>
      <c r="AD832" s="407"/>
      <c r="AE832" s="407"/>
      <c r="AF832" s="407"/>
      <c r="AG832" s="407"/>
      <c r="AH832" s="407"/>
      <c r="AI832" s="407"/>
    </row>
    <row r="833" spans="1:35" ht="15.75" hidden="1" customHeight="1">
      <c r="A833" s="407">
        <f t="shared" si="32"/>
        <v>0</v>
      </c>
      <c r="B833" s="407"/>
      <c r="C833" s="482">
        <v>1665</v>
      </c>
      <c r="D833" s="407" t="s">
        <v>82</v>
      </c>
      <c r="E833" s="407">
        <f>'eoy23'!J403</f>
        <v>0</v>
      </c>
      <c r="F833" s="407"/>
      <c r="G833" s="407"/>
      <c r="H833" s="407"/>
      <c r="I833" s="407"/>
      <c r="J833" s="407"/>
      <c r="K833" s="407"/>
      <c r="L833" s="407"/>
      <c r="M833" s="407"/>
      <c r="N833" s="407"/>
      <c r="O833" s="407"/>
      <c r="P833" s="407"/>
      <c r="Q833" s="407"/>
      <c r="R833" s="407"/>
      <c r="S833" s="407"/>
      <c r="T833" s="407"/>
      <c r="U833" s="407"/>
      <c r="V833" s="407"/>
      <c r="W833" s="407"/>
      <c r="X833" s="407"/>
      <c r="Y833" s="407"/>
      <c r="Z833" s="407"/>
      <c r="AA833" s="407"/>
      <c r="AB833" s="407"/>
      <c r="AC833" s="407"/>
      <c r="AD833" s="407"/>
      <c r="AE833" s="407"/>
      <c r="AF833" s="407"/>
      <c r="AG833" s="407"/>
      <c r="AH833" s="407"/>
      <c r="AI833" s="407"/>
    </row>
    <row r="834" spans="1:35" ht="15.75" hidden="1" customHeight="1">
      <c r="A834" s="407">
        <f t="shared" si="32"/>
        <v>0</v>
      </c>
      <c r="B834" s="407"/>
      <c r="C834" s="482">
        <v>1666</v>
      </c>
      <c r="D834" s="407" t="s">
        <v>83</v>
      </c>
      <c r="E834" s="407">
        <f>'eoy23'!J404</f>
        <v>37611</v>
      </c>
      <c r="F834" s="407"/>
      <c r="G834" s="407"/>
      <c r="H834" s="407"/>
      <c r="I834" s="407"/>
      <c r="J834" s="407"/>
      <c r="K834" s="407"/>
      <c r="L834" s="407"/>
      <c r="M834" s="407"/>
      <c r="N834" s="407"/>
      <c r="O834" s="407"/>
      <c r="P834" s="407"/>
      <c r="Q834" s="407"/>
      <c r="R834" s="407"/>
      <c r="S834" s="407"/>
      <c r="T834" s="407"/>
      <c r="U834" s="407"/>
      <c r="V834" s="407"/>
      <c r="W834" s="407"/>
      <c r="X834" s="407"/>
      <c r="Y834" s="407"/>
      <c r="Z834" s="407"/>
      <c r="AA834" s="407"/>
      <c r="AB834" s="407"/>
      <c r="AC834" s="407"/>
      <c r="AD834" s="407"/>
      <c r="AE834" s="407"/>
      <c r="AF834" s="407"/>
      <c r="AG834" s="407"/>
      <c r="AH834" s="407"/>
      <c r="AI834" s="407"/>
    </row>
    <row r="835" spans="1:35" ht="15.75" hidden="1" customHeight="1">
      <c r="A835" s="407">
        <f t="shared" si="32"/>
        <v>0</v>
      </c>
      <c r="B835" s="407"/>
      <c r="C835" s="482">
        <v>1667</v>
      </c>
      <c r="D835" s="407" t="s">
        <v>84</v>
      </c>
      <c r="E835" s="407">
        <f>'eoy23'!J405</f>
        <v>0</v>
      </c>
      <c r="F835" s="407"/>
      <c r="G835" s="407"/>
      <c r="H835" s="407"/>
      <c r="I835" s="407"/>
      <c r="J835" s="407"/>
      <c r="K835" s="407"/>
      <c r="L835" s="407"/>
      <c r="M835" s="407"/>
      <c r="N835" s="407"/>
      <c r="O835" s="407"/>
      <c r="P835" s="407"/>
      <c r="Q835" s="407"/>
      <c r="R835" s="407"/>
      <c r="S835" s="407"/>
      <c r="T835" s="407"/>
      <c r="U835" s="407"/>
      <c r="V835" s="407"/>
      <c r="W835" s="407"/>
      <c r="X835" s="407"/>
      <c r="Y835" s="407"/>
      <c r="Z835" s="407"/>
      <c r="AA835" s="407"/>
      <c r="AB835" s="407"/>
      <c r="AC835" s="407"/>
      <c r="AD835" s="407"/>
      <c r="AE835" s="407"/>
      <c r="AF835" s="407"/>
      <c r="AG835" s="407"/>
      <c r="AH835" s="407"/>
      <c r="AI835" s="407"/>
    </row>
    <row r="836" spans="1:35" ht="15.75" hidden="1" customHeight="1">
      <c r="A836" s="407">
        <f t="shared" si="32"/>
        <v>0</v>
      </c>
      <c r="B836" s="407"/>
      <c r="C836" s="469" t="s">
        <v>1006</v>
      </c>
      <c r="D836" s="407"/>
      <c r="E836" s="407"/>
      <c r="F836" s="407"/>
      <c r="G836" s="407"/>
      <c r="H836" s="407"/>
      <c r="I836" s="407"/>
      <c r="J836" s="407"/>
      <c r="K836" s="407"/>
      <c r="L836" s="407"/>
      <c r="M836" s="407"/>
      <c r="N836" s="407"/>
      <c r="O836" s="407"/>
      <c r="P836" s="407"/>
      <c r="Q836" s="407"/>
      <c r="R836" s="407"/>
      <c r="S836" s="407"/>
      <c r="T836" s="407"/>
      <c r="U836" s="407"/>
      <c r="V836" s="407"/>
      <c r="W836" s="407"/>
      <c r="X836" s="407"/>
      <c r="Y836" s="407"/>
      <c r="Z836" s="407"/>
      <c r="AA836" s="407"/>
      <c r="AB836" s="407"/>
      <c r="AC836" s="407"/>
      <c r="AD836" s="407"/>
      <c r="AE836" s="407"/>
      <c r="AF836" s="407"/>
      <c r="AG836" s="407"/>
      <c r="AH836" s="407"/>
      <c r="AI836" s="407"/>
    </row>
    <row r="837" spans="1:35" ht="15.75" hidden="1" customHeight="1">
      <c r="A837" s="407">
        <f t="shared" si="32"/>
        <v>0</v>
      </c>
      <c r="B837" s="407"/>
      <c r="C837" s="482">
        <v>2003</v>
      </c>
      <c r="D837" s="407" t="s">
        <v>89</v>
      </c>
      <c r="E837" s="407">
        <f>'eoy23'!J504</f>
        <v>0</v>
      </c>
      <c r="F837" s="407"/>
      <c r="G837" s="407"/>
      <c r="H837" s="407"/>
      <c r="I837" s="407"/>
      <c r="J837" s="407"/>
      <c r="K837" s="407"/>
      <c r="L837" s="407"/>
      <c r="M837" s="407"/>
      <c r="N837" s="407"/>
      <c r="O837" s="407"/>
      <c r="P837" s="407"/>
      <c r="Q837" s="407"/>
      <c r="R837" s="407"/>
      <c r="S837" s="407"/>
      <c r="T837" s="407"/>
      <c r="U837" s="407"/>
      <c r="V837" s="407"/>
      <c r="W837" s="407"/>
      <c r="X837" s="407"/>
      <c r="Y837" s="407"/>
      <c r="Z837" s="407"/>
      <c r="AA837" s="407"/>
      <c r="AB837" s="407"/>
      <c r="AC837" s="407"/>
      <c r="AD837" s="407"/>
      <c r="AE837" s="407"/>
      <c r="AF837" s="407"/>
      <c r="AG837" s="407"/>
      <c r="AH837" s="407"/>
      <c r="AI837" s="407"/>
    </row>
    <row r="838" spans="1:35" ht="15.75" hidden="1" customHeight="1">
      <c r="A838" s="407">
        <f t="shared" si="32"/>
        <v>0</v>
      </c>
      <c r="B838" s="407"/>
      <c r="C838" s="482">
        <v>2004</v>
      </c>
      <c r="D838" s="407" t="s">
        <v>82</v>
      </c>
      <c r="E838" s="407">
        <f>'eoy23'!J505</f>
        <v>0</v>
      </c>
      <c r="F838" s="407"/>
      <c r="G838" s="407"/>
      <c r="H838" s="407"/>
      <c r="I838" s="407"/>
      <c r="J838" s="407"/>
      <c r="K838" s="407"/>
      <c r="L838" s="407"/>
      <c r="M838" s="407"/>
      <c r="N838" s="407"/>
      <c r="O838" s="407"/>
      <c r="P838" s="407"/>
      <c r="Q838" s="407"/>
      <c r="R838" s="407"/>
      <c r="S838" s="407"/>
      <c r="T838" s="407"/>
      <c r="U838" s="407"/>
      <c r="V838" s="407"/>
      <c r="W838" s="407"/>
      <c r="X838" s="407"/>
      <c r="Y838" s="407"/>
      <c r="Z838" s="407"/>
      <c r="AA838" s="407"/>
      <c r="AB838" s="407"/>
      <c r="AC838" s="407"/>
      <c r="AD838" s="407"/>
      <c r="AE838" s="407"/>
      <c r="AF838" s="407"/>
      <c r="AG838" s="407"/>
      <c r="AH838" s="407"/>
      <c r="AI838" s="407"/>
    </row>
    <row r="839" spans="1:35" ht="15.75" hidden="1" customHeight="1">
      <c r="A839" s="407">
        <f t="shared" si="32"/>
        <v>0</v>
      </c>
      <c r="B839" s="407"/>
      <c r="C839" s="482">
        <v>2005</v>
      </c>
      <c r="D839" s="407" t="s">
        <v>83</v>
      </c>
      <c r="E839" s="407">
        <f>'eoy23'!J506</f>
        <v>0</v>
      </c>
      <c r="F839" s="407"/>
      <c r="G839" s="407"/>
      <c r="H839" s="407"/>
      <c r="I839" s="407"/>
      <c r="J839" s="407"/>
      <c r="K839" s="407"/>
      <c r="L839" s="407"/>
      <c r="M839" s="407"/>
      <c r="N839" s="407"/>
      <c r="O839" s="407"/>
      <c r="P839" s="407"/>
      <c r="Q839" s="407"/>
      <c r="R839" s="407"/>
      <c r="S839" s="407"/>
      <c r="T839" s="407"/>
      <c r="U839" s="407"/>
      <c r="V839" s="407"/>
      <c r="W839" s="407"/>
      <c r="X839" s="407"/>
      <c r="Y839" s="407"/>
      <c r="Z839" s="407"/>
      <c r="AA839" s="407"/>
      <c r="AB839" s="407"/>
      <c r="AC839" s="407"/>
      <c r="AD839" s="407"/>
      <c r="AE839" s="407"/>
      <c r="AF839" s="407"/>
      <c r="AG839" s="407"/>
      <c r="AH839" s="407"/>
      <c r="AI839" s="407"/>
    </row>
    <row r="840" spans="1:35" ht="15.75" hidden="1" customHeight="1">
      <c r="A840" s="407">
        <f t="shared" si="32"/>
        <v>0</v>
      </c>
      <c r="B840" s="407"/>
      <c r="C840" s="482">
        <v>2006</v>
      </c>
      <c r="D840" s="407" t="s">
        <v>84</v>
      </c>
      <c r="E840" s="407">
        <f>'eoy23'!J507</f>
        <v>0</v>
      </c>
      <c r="F840" s="407"/>
      <c r="G840" s="407"/>
      <c r="H840" s="407"/>
      <c r="I840" s="407"/>
      <c r="J840" s="407"/>
      <c r="K840" s="407"/>
      <c r="L840" s="407"/>
      <c r="M840" s="407"/>
      <c r="N840" s="407"/>
      <c r="O840" s="407"/>
      <c r="P840" s="407"/>
      <c r="Q840" s="407"/>
      <c r="R840" s="407"/>
      <c r="S840" s="407"/>
      <c r="T840" s="407"/>
      <c r="U840" s="407"/>
      <c r="V840" s="407"/>
      <c r="W840" s="407"/>
      <c r="X840" s="407"/>
      <c r="Y840" s="407"/>
      <c r="Z840" s="407"/>
      <c r="AA840" s="407"/>
      <c r="AB840" s="407"/>
      <c r="AC840" s="407"/>
      <c r="AD840" s="407"/>
      <c r="AE840" s="407"/>
      <c r="AF840" s="407"/>
      <c r="AG840" s="407"/>
      <c r="AH840" s="407"/>
      <c r="AI840" s="407"/>
    </row>
    <row r="841" spans="1:35" ht="15.75" hidden="1" customHeight="1">
      <c r="A841" s="407">
        <f t="shared" si="32"/>
        <v>0</v>
      </c>
      <c r="B841" s="407"/>
      <c r="C841" s="470" t="s">
        <v>1007</v>
      </c>
      <c r="D841" s="407"/>
      <c r="E841" s="407"/>
      <c r="F841" s="407"/>
      <c r="G841" s="407"/>
      <c r="H841" s="407"/>
      <c r="I841" s="407"/>
      <c r="J841" s="407"/>
      <c r="K841" s="407"/>
      <c r="L841" s="407"/>
      <c r="M841" s="407"/>
      <c r="N841" s="407"/>
      <c r="O841" s="407"/>
      <c r="P841" s="407"/>
      <c r="Q841" s="407"/>
      <c r="R841" s="407"/>
      <c r="S841" s="407"/>
      <c r="T841" s="407"/>
      <c r="U841" s="407"/>
      <c r="V841" s="407"/>
      <c r="W841" s="407"/>
      <c r="X841" s="407"/>
      <c r="Y841" s="407"/>
      <c r="Z841" s="407"/>
      <c r="AA841" s="407"/>
      <c r="AB841" s="407"/>
      <c r="AC841" s="407"/>
      <c r="AD841" s="407"/>
      <c r="AE841" s="407"/>
      <c r="AF841" s="407"/>
      <c r="AG841" s="407"/>
      <c r="AH841" s="407"/>
      <c r="AI841" s="407"/>
    </row>
    <row r="842" spans="1:35" ht="15.75" hidden="1" customHeight="1">
      <c r="A842" s="407">
        <f t="shared" si="32"/>
        <v>0</v>
      </c>
      <c r="B842" s="407"/>
      <c r="C842" s="482">
        <v>2992</v>
      </c>
      <c r="D842" s="407" t="s">
        <v>146</v>
      </c>
      <c r="E842" s="407">
        <f>'eoy23'!Q605</f>
        <v>0</v>
      </c>
      <c r="F842" s="407"/>
      <c r="G842" s="407"/>
      <c r="H842" s="407"/>
      <c r="I842" s="407"/>
      <c r="J842" s="407"/>
      <c r="K842" s="407"/>
      <c r="L842" s="407"/>
      <c r="M842" s="407"/>
      <c r="N842" s="407"/>
      <c r="O842" s="407"/>
      <c r="P842" s="407"/>
      <c r="Q842" s="407"/>
      <c r="R842" s="407"/>
      <c r="S842" s="407"/>
      <c r="T842" s="407"/>
      <c r="U842" s="407"/>
      <c r="V842" s="407"/>
      <c r="W842" s="407"/>
      <c r="X842" s="407"/>
      <c r="Y842" s="407"/>
      <c r="Z842" s="407"/>
      <c r="AA842" s="407"/>
      <c r="AB842" s="407"/>
      <c r="AC842" s="407"/>
      <c r="AD842" s="407"/>
      <c r="AE842" s="407"/>
      <c r="AF842" s="407"/>
      <c r="AG842" s="407"/>
      <c r="AH842" s="407"/>
      <c r="AI842" s="407"/>
    </row>
    <row r="843" spans="1:35" ht="15.75" hidden="1" customHeight="1">
      <c r="A843" s="407">
        <f t="shared" si="32"/>
        <v>0</v>
      </c>
      <c r="B843" s="407"/>
      <c r="C843" s="482"/>
      <c r="D843" s="407"/>
      <c r="E843" s="407"/>
      <c r="F843" s="407"/>
      <c r="G843" s="407"/>
      <c r="H843" s="407"/>
      <c r="I843" s="407"/>
      <c r="J843" s="407"/>
      <c r="K843" s="407"/>
      <c r="L843" s="407"/>
      <c r="M843" s="407"/>
      <c r="N843" s="407"/>
      <c r="O843" s="407"/>
      <c r="P843" s="407"/>
      <c r="Q843" s="407"/>
      <c r="R843" s="407"/>
      <c r="S843" s="407"/>
      <c r="T843" s="407"/>
      <c r="U843" s="407"/>
      <c r="V843" s="407"/>
      <c r="W843" s="407"/>
      <c r="X843" s="407"/>
      <c r="Y843" s="407"/>
      <c r="Z843" s="407"/>
      <c r="AA843" s="407"/>
      <c r="AB843" s="407"/>
      <c r="AC843" s="407"/>
      <c r="AD843" s="407"/>
      <c r="AE843" s="407"/>
      <c r="AF843" s="407"/>
      <c r="AG843" s="407"/>
      <c r="AH843" s="407"/>
      <c r="AI843" s="407"/>
    </row>
    <row r="844" spans="1:35" ht="15.75" hidden="1" customHeight="1">
      <c r="A844" s="1">
        <v>0</v>
      </c>
      <c r="B844" s="407"/>
      <c r="C844" s="470"/>
      <c r="D844" s="407"/>
      <c r="E844" s="407"/>
      <c r="F844" s="407"/>
      <c r="G844" s="407"/>
      <c r="H844" s="407"/>
      <c r="I844" s="407"/>
      <c r="J844" s="407"/>
      <c r="K844" s="407"/>
      <c r="L844" s="407"/>
      <c r="M844" s="407"/>
      <c r="N844" s="407"/>
      <c r="O844" s="407"/>
      <c r="P844" s="407"/>
      <c r="Q844" s="407"/>
      <c r="R844" s="407"/>
      <c r="S844" s="407"/>
      <c r="T844" s="407"/>
      <c r="U844" s="407"/>
      <c r="V844" s="407"/>
      <c r="W844" s="407"/>
      <c r="X844" s="407"/>
      <c r="Y844" s="407"/>
      <c r="Z844" s="407"/>
      <c r="AA844" s="407"/>
      <c r="AB844" s="407"/>
      <c r="AC844" s="407"/>
      <c r="AD844" s="407"/>
      <c r="AE844" s="407"/>
      <c r="AF844" s="407"/>
      <c r="AG844" s="407"/>
      <c r="AH844" s="407"/>
      <c r="AI844" s="407"/>
    </row>
    <row r="845" spans="1:35" ht="15.75" hidden="1" customHeight="1">
      <c r="A845" s="1">
        <v>0</v>
      </c>
      <c r="B845" s="407"/>
      <c r="C845" s="482"/>
      <c r="D845" s="407"/>
      <c r="E845" s="407"/>
      <c r="F845" s="407"/>
      <c r="G845" s="407"/>
      <c r="H845" s="407"/>
      <c r="I845" s="407"/>
      <c r="J845" s="407"/>
      <c r="K845" s="407"/>
      <c r="L845" s="407"/>
      <c r="M845" s="407"/>
      <c r="N845" s="407"/>
      <c r="O845" s="407"/>
      <c r="P845" s="407"/>
      <c r="Q845" s="407"/>
      <c r="R845" s="407"/>
      <c r="S845" s="407"/>
      <c r="T845" s="407"/>
      <c r="U845" s="407"/>
      <c r="V845" s="407"/>
      <c r="W845" s="407"/>
      <c r="X845" s="407"/>
      <c r="Y845" s="407"/>
      <c r="Z845" s="407"/>
      <c r="AA845" s="407"/>
      <c r="AB845" s="407"/>
      <c r="AC845" s="407"/>
      <c r="AD845" s="407"/>
      <c r="AE845" s="407"/>
      <c r="AF845" s="407"/>
      <c r="AG845" s="407"/>
      <c r="AH845" s="407"/>
      <c r="AI845" s="407"/>
    </row>
    <row r="846" spans="1:35" ht="15.75" hidden="1" customHeight="1">
      <c r="A846" s="1">
        <v>0</v>
      </c>
      <c r="B846" s="407"/>
      <c r="C846" s="470"/>
      <c r="D846" s="407"/>
      <c r="E846" s="407"/>
      <c r="F846" s="407"/>
      <c r="G846" s="407"/>
      <c r="H846" s="407"/>
      <c r="I846" s="407"/>
      <c r="J846" s="407"/>
      <c r="K846" s="407"/>
      <c r="L846" s="407"/>
      <c r="M846" s="407"/>
      <c r="N846" s="407"/>
      <c r="O846" s="407"/>
      <c r="P846" s="407"/>
      <c r="Q846" s="407"/>
      <c r="R846" s="407"/>
      <c r="S846" s="407"/>
      <c r="T846" s="407"/>
      <c r="U846" s="407"/>
      <c r="V846" s="407"/>
      <c r="W846" s="407"/>
      <c r="X846" s="407"/>
      <c r="Y846" s="407"/>
      <c r="Z846" s="407"/>
      <c r="AA846" s="407"/>
      <c r="AB846" s="407"/>
      <c r="AC846" s="407"/>
      <c r="AD846" s="407"/>
      <c r="AE846" s="407"/>
      <c r="AF846" s="407"/>
      <c r="AG846" s="407"/>
      <c r="AH846" s="407"/>
      <c r="AI846" s="407"/>
    </row>
    <row r="847" spans="1:35" ht="15.75" hidden="1" customHeight="1">
      <c r="A847" s="1">
        <v>0</v>
      </c>
      <c r="B847" s="407"/>
      <c r="C847" s="482"/>
      <c r="D847" s="407"/>
      <c r="E847" s="407"/>
      <c r="F847" s="407"/>
      <c r="G847" s="407"/>
      <c r="H847" s="407"/>
      <c r="I847" s="407"/>
      <c r="J847" s="407"/>
      <c r="K847" s="407"/>
      <c r="L847" s="407"/>
      <c r="M847" s="407"/>
      <c r="N847" s="407"/>
      <c r="O847" s="407"/>
      <c r="P847" s="407"/>
      <c r="Q847" s="407"/>
      <c r="R847" s="407"/>
      <c r="S847" s="407"/>
      <c r="T847" s="407"/>
      <c r="U847" s="407"/>
      <c r="V847" s="407"/>
      <c r="W847" s="407"/>
      <c r="X847" s="407"/>
      <c r="Y847" s="407"/>
      <c r="Z847" s="407"/>
      <c r="AA847" s="407"/>
      <c r="AB847" s="407"/>
      <c r="AC847" s="407"/>
      <c r="AD847" s="407"/>
      <c r="AE847" s="407"/>
      <c r="AF847" s="407"/>
      <c r="AG847" s="407"/>
      <c r="AH847" s="407"/>
      <c r="AI847" s="407"/>
    </row>
    <row r="848" spans="1:35" ht="15.75" hidden="1" customHeight="1">
      <c r="A848" s="473">
        <f ca="1">IF(OR($A$851=1,A854=1),1,0)</f>
        <v>0</v>
      </c>
      <c r="B848" s="474" t="s">
        <v>1008</v>
      </c>
      <c r="C848" s="475"/>
      <c r="D848" s="473"/>
      <c r="E848" s="473"/>
      <c r="F848" s="473"/>
      <c r="G848" s="473"/>
      <c r="H848" s="473"/>
      <c r="I848" s="473"/>
      <c r="J848" s="407"/>
      <c r="K848" s="407"/>
      <c r="L848" s="407"/>
      <c r="M848" s="407"/>
      <c r="N848" s="407"/>
      <c r="O848" s="407"/>
      <c r="P848" s="407"/>
      <c r="Q848" s="407"/>
      <c r="R848" s="407"/>
      <c r="S848" s="407"/>
      <c r="T848" s="407"/>
      <c r="U848" s="407"/>
      <c r="V848" s="407"/>
      <c r="W848" s="407"/>
      <c r="X848" s="407"/>
      <c r="Y848" s="407"/>
      <c r="Z848" s="407"/>
      <c r="AA848" s="407"/>
      <c r="AB848" s="407"/>
      <c r="AC848" s="407"/>
      <c r="AD848" s="407"/>
      <c r="AE848" s="407"/>
      <c r="AF848" s="407"/>
      <c r="AG848" s="407"/>
      <c r="AH848" s="407"/>
      <c r="AI848" s="407"/>
    </row>
    <row r="849" spans="1:35" ht="15.75" hidden="1" customHeight="1">
      <c r="A849" s="1">
        <f ca="1">A851</f>
        <v>0</v>
      </c>
      <c r="B849" s="407"/>
      <c r="C849" s="468"/>
      <c r="D849" s="407"/>
      <c r="E849" s="407"/>
      <c r="F849" s="407"/>
      <c r="G849" s="407"/>
      <c r="H849" s="407"/>
      <c r="I849" s="407"/>
      <c r="J849" s="407"/>
      <c r="K849" s="407"/>
      <c r="L849" s="407"/>
      <c r="M849" s="407"/>
      <c r="N849" s="407"/>
      <c r="O849" s="407"/>
      <c r="P849" s="407"/>
      <c r="Q849" s="407"/>
      <c r="R849" s="407"/>
      <c r="S849" s="407"/>
      <c r="T849" s="407"/>
      <c r="U849" s="407"/>
      <c r="V849" s="407"/>
      <c r="W849" s="407"/>
      <c r="X849" s="407"/>
      <c r="Y849" s="407"/>
      <c r="Z849" s="407"/>
      <c r="AA849" s="407"/>
      <c r="AB849" s="407"/>
      <c r="AC849" s="407"/>
      <c r="AD849" s="407"/>
      <c r="AE849" s="407"/>
      <c r="AF849" s="407"/>
      <c r="AG849" s="407"/>
      <c r="AH849" s="407"/>
      <c r="AI849" s="407"/>
    </row>
    <row r="850" spans="1:35" ht="15.75" hidden="1" customHeight="1">
      <c r="A850" s="407">
        <f ca="1">A851</f>
        <v>0</v>
      </c>
      <c r="B850" s="407"/>
      <c r="C850" s="470" t="s">
        <v>1009</v>
      </c>
      <c r="D850" s="407"/>
      <c r="E850" s="407"/>
      <c r="F850" s="407"/>
      <c r="G850" s="407"/>
      <c r="H850" s="470" t="s">
        <v>98</v>
      </c>
      <c r="I850" s="407"/>
      <c r="J850" s="407"/>
      <c r="K850" s="407"/>
      <c r="L850" s="407"/>
      <c r="M850" s="407"/>
      <c r="N850" s="407"/>
      <c r="O850" s="407"/>
      <c r="P850" s="407"/>
      <c r="Q850" s="407"/>
      <c r="R850" s="407"/>
      <c r="S850" s="407"/>
      <c r="T850" s="407"/>
      <c r="U850" s="407"/>
      <c r="V850" s="407"/>
      <c r="W850" s="407"/>
      <c r="X850" s="407"/>
      <c r="Y850" s="407"/>
      <c r="Z850" s="407"/>
      <c r="AA850" s="407"/>
      <c r="AB850" s="407"/>
      <c r="AC850" s="407"/>
      <c r="AD850" s="407"/>
      <c r="AE850" s="407"/>
      <c r="AF850" s="407"/>
      <c r="AG850" s="407"/>
      <c r="AH850" s="407"/>
      <c r="AI850" s="407"/>
    </row>
    <row r="851" spans="1:35" ht="15.75" hidden="1" customHeight="1">
      <c r="A851" s="407">
        <f ca="1">IFERROR(IF(E851/I851&lt;0.9,1,0),1)</f>
        <v>0</v>
      </c>
      <c r="B851" s="407"/>
      <c r="C851" s="499" t="s">
        <v>1010</v>
      </c>
      <c r="D851" s="509"/>
      <c r="E851" s="407">
        <f ca="1">reports!F263</f>
        <v>25613575</v>
      </c>
      <c r="F851" s="407"/>
      <c r="G851" s="407" t="s">
        <v>635</v>
      </c>
      <c r="H851" s="407"/>
      <c r="I851" s="407">
        <f>reports!E263</f>
        <v>24980291.619999997</v>
      </c>
      <c r="J851" s="407"/>
      <c r="K851" s="407"/>
      <c r="L851" s="407"/>
      <c r="M851" s="407"/>
      <c r="N851" s="407"/>
      <c r="O851" s="407"/>
      <c r="P851" s="407"/>
      <c r="Q851" s="407"/>
      <c r="R851" s="407"/>
      <c r="S851" s="407"/>
      <c r="T851" s="407"/>
      <c r="U851" s="407"/>
      <c r="V851" s="407"/>
      <c r="W851" s="407"/>
      <c r="X851" s="407"/>
      <c r="Y851" s="407"/>
      <c r="Z851" s="407"/>
      <c r="AA851" s="407"/>
      <c r="AB851" s="407"/>
      <c r="AC851" s="407"/>
      <c r="AD851" s="407"/>
      <c r="AE851" s="407"/>
      <c r="AF851" s="407"/>
      <c r="AG851" s="407"/>
      <c r="AH851" s="407"/>
      <c r="AI851" s="407"/>
    </row>
    <row r="852" spans="1:35" ht="15.75" hidden="1" customHeight="1">
      <c r="A852" s="407">
        <f ca="1">A854</f>
        <v>0</v>
      </c>
      <c r="B852" s="407"/>
      <c r="C852" s="510"/>
      <c r="D852" s="509"/>
      <c r="E852" s="407"/>
      <c r="F852" s="407"/>
      <c r="G852" s="407"/>
      <c r="H852" s="407"/>
      <c r="I852" s="407"/>
      <c r="J852" s="407"/>
      <c r="K852" s="407"/>
      <c r="L852" s="407"/>
      <c r="M852" s="407"/>
      <c r="N852" s="407"/>
      <c r="O852" s="407"/>
      <c r="P852" s="407"/>
      <c r="Q852" s="407"/>
      <c r="R852" s="407"/>
      <c r="S852" s="407"/>
      <c r="T852" s="407"/>
      <c r="U852" s="407"/>
      <c r="V852" s="407"/>
      <c r="W852" s="407"/>
      <c r="X852" s="407"/>
      <c r="Y852" s="407"/>
      <c r="Z852" s="407"/>
      <c r="AA852" s="407"/>
      <c r="AB852" s="407"/>
      <c r="AC852" s="407"/>
      <c r="AD852" s="407"/>
      <c r="AE852" s="407"/>
      <c r="AF852" s="407"/>
      <c r="AG852" s="407"/>
      <c r="AH852" s="407"/>
      <c r="AI852" s="407"/>
    </row>
    <row r="853" spans="1:35" ht="15.75" hidden="1" customHeight="1">
      <c r="A853" s="407">
        <f ca="1">A854</f>
        <v>0</v>
      </c>
      <c r="B853" s="407"/>
      <c r="C853" s="470" t="s">
        <v>1011</v>
      </c>
      <c r="D853" s="407"/>
      <c r="E853" s="407"/>
      <c r="F853" s="407"/>
      <c r="G853" s="407"/>
      <c r="H853" s="407"/>
      <c r="I853" s="407"/>
      <c r="J853" s="407"/>
      <c r="K853" s="407"/>
      <c r="L853" s="407"/>
      <c r="M853" s="407"/>
      <c r="N853" s="407"/>
      <c r="O853" s="407"/>
      <c r="P853" s="407"/>
      <c r="Q853" s="407"/>
      <c r="R853" s="407"/>
      <c r="S853" s="407"/>
      <c r="T853" s="407"/>
      <c r="U853" s="407"/>
      <c r="V853" s="407"/>
      <c r="W853" s="407"/>
      <c r="X853" s="407"/>
      <c r="Y853" s="407"/>
      <c r="Z853" s="407"/>
      <c r="AA853" s="407"/>
      <c r="AB853" s="407"/>
      <c r="AC853" s="407"/>
      <c r="AD853" s="407"/>
      <c r="AE853" s="407"/>
      <c r="AF853" s="407"/>
      <c r="AG853" s="407"/>
      <c r="AH853" s="407"/>
      <c r="AI853" s="407"/>
    </row>
    <row r="854" spans="1:35" ht="15.75" hidden="1" customHeight="1">
      <c r="A854" s="407">
        <f ca="1">IFERROR(IF(E854/I854&lt;1,1,0),1)</f>
        <v>0</v>
      </c>
      <c r="B854" s="407"/>
      <c r="C854" s="499" t="s">
        <v>1010</v>
      </c>
      <c r="D854" s="509"/>
      <c r="E854" s="407">
        <f ca="1">reports!F266</f>
        <v>5543035</v>
      </c>
      <c r="F854" s="407"/>
      <c r="G854" s="407" t="s">
        <v>635</v>
      </c>
      <c r="H854" s="407"/>
      <c r="I854" s="407">
        <f>reports!E266</f>
        <v>5255343.4800000004</v>
      </c>
      <c r="J854" s="407"/>
      <c r="K854" s="407"/>
      <c r="L854" s="407"/>
      <c r="M854" s="407"/>
      <c r="N854" s="407"/>
      <c r="O854" s="407"/>
      <c r="P854" s="407"/>
      <c r="Q854" s="407"/>
      <c r="R854" s="407"/>
      <c r="S854" s="407"/>
      <c r="T854" s="407"/>
      <c r="U854" s="407"/>
      <c r="V854" s="407"/>
      <c r="W854" s="407"/>
      <c r="X854" s="407"/>
      <c r="Y854" s="407"/>
      <c r="Z854" s="407"/>
      <c r="AA854" s="407"/>
      <c r="AB854" s="407"/>
      <c r="AC854" s="407"/>
      <c r="AD854" s="407"/>
      <c r="AE854" s="407"/>
      <c r="AF854" s="407"/>
      <c r="AG854" s="407"/>
      <c r="AH854" s="407"/>
      <c r="AI854" s="407"/>
    </row>
    <row r="855" spans="1:35" ht="15.75" hidden="1" customHeight="1">
      <c r="A855" s="407">
        <f ca="1">A854</f>
        <v>0</v>
      </c>
      <c r="B855" s="407"/>
      <c r="C855" s="499"/>
      <c r="D855" s="509"/>
      <c r="E855" s="407"/>
      <c r="F855" s="511"/>
      <c r="G855" s="407"/>
      <c r="H855" s="407"/>
      <c r="I855" s="407"/>
      <c r="J855" s="407"/>
      <c r="K855" s="407"/>
      <c r="L855" s="407"/>
      <c r="M855" s="407"/>
      <c r="N855" s="407"/>
      <c r="O855" s="407"/>
      <c r="P855" s="407"/>
      <c r="Q855" s="407"/>
      <c r="R855" s="407"/>
      <c r="S855" s="407"/>
      <c r="T855" s="407"/>
      <c r="U855" s="407"/>
      <c r="V855" s="407"/>
      <c r="W855" s="407"/>
      <c r="X855" s="407"/>
      <c r="Y855" s="407"/>
      <c r="Z855" s="407"/>
      <c r="AA855" s="407"/>
      <c r="AB855" s="407"/>
      <c r="AC855" s="407"/>
      <c r="AD855" s="407"/>
      <c r="AE855" s="407"/>
      <c r="AF855" s="407"/>
      <c r="AG855" s="407"/>
      <c r="AH855" s="407"/>
      <c r="AI855" s="407"/>
    </row>
    <row r="856" spans="1:35" ht="15.75" hidden="1" customHeight="1">
      <c r="A856" s="407">
        <f ca="1">A854</f>
        <v>0</v>
      </c>
      <c r="B856" s="407"/>
      <c r="C856" s="177" t="s">
        <v>1012</v>
      </c>
      <c r="D856" s="509"/>
      <c r="E856" s="407"/>
      <c r="F856" s="407"/>
      <c r="G856" s="407"/>
      <c r="H856" s="407"/>
      <c r="I856" s="407"/>
      <c r="J856" s="407"/>
      <c r="K856" s="407"/>
      <c r="L856" s="407"/>
      <c r="M856" s="407"/>
      <c r="N856" s="407"/>
      <c r="O856" s="407"/>
      <c r="P856" s="407"/>
      <c r="Q856" s="407"/>
      <c r="R856" s="407"/>
      <c r="S856" s="407"/>
      <c r="T856" s="407"/>
      <c r="U856" s="407"/>
      <c r="V856" s="407"/>
      <c r="W856" s="407"/>
      <c r="X856" s="407"/>
      <c r="Y856" s="407"/>
      <c r="Z856" s="407"/>
      <c r="AA856" s="407"/>
      <c r="AB856" s="407"/>
      <c r="AC856" s="407"/>
      <c r="AD856" s="407"/>
      <c r="AE856" s="407"/>
      <c r="AF856" s="407"/>
      <c r="AG856" s="407"/>
      <c r="AH856" s="407"/>
      <c r="AI856" s="407"/>
    </row>
    <row r="857" spans="1:35" ht="15.75" hidden="1" customHeight="1">
      <c r="A857" s="407">
        <f ca="1">A854</f>
        <v>0</v>
      </c>
      <c r="B857" s="407"/>
      <c r="C857" s="510" t="s">
        <v>1013</v>
      </c>
      <c r="D857" s="509"/>
      <c r="E857" s="407"/>
      <c r="F857" s="407"/>
      <c r="G857" s="407"/>
      <c r="H857" s="407"/>
      <c r="I857" s="407"/>
      <c r="J857" s="407"/>
      <c r="K857" s="407"/>
      <c r="L857" s="407"/>
      <c r="M857" s="407"/>
      <c r="N857" s="407"/>
      <c r="O857" s="407"/>
      <c r="P857" s="407"/>
      <c r="Q857" s="407"/>
      <c r="R857" s="407"/>
      <c r="S857" s="407"/>
      <c r="T857" s="407"/>
      <c r="U857" s="407"/>
      <c r="V857" s="407"/>
      <c r="W857" s="407"/>
      <c r="X857" s="407"/>
      <c r="Y857" s="407"/>
      <c r="Z857" s="407"/>
      <c r="AA857" s="407"/>
      <c r="AB857" s="407"/>
      <c r="AC857" s="407"/>
      <c r="AD857" s="407"/>
      <c r="AE857" s="407"/>
      <c r="AF857" s="407"/>
      <c r="AG857" s="407"/>
      <c r="AH857" s="407"/>
      <c r="AI857" s="407"/>
    </row>
    <row r="858" spans="1:35" ht="15.75" hidden="1" customHeight="1">
      <c r="A858" s="407">
        <f ca="1">A854</f>
        <v>0</v>
      </c>
      <c r="B858" s="407"/>
      <c r="C858" s="510"/>
      <c r="D858" s="509"/>
      <c r="E858" s="407"/>
      <c r="F858" s="407"/>
      <c r="G858" s="407"/>
      <c r="H858" s="407"/>
      <c r="I858" s="407"/>
      <c r="J858" s="407"/>
      <c r="K858" s="407"/>
      <c r="L858" s="407"/>
      <c r="M858" s="407"/>
      <c r="N858" s="407"/>
      <c r="O858" s="407"/>
      <c r="P858" s="407"/>
      <c r="Q858" s="407"/>
      <c r="R858" s="407"/>
      <c r="S858" s="407"/>
      <c r="T858" s="407"/>
      <c r="U858" s="407"/>
      <c r="V858" s="407"/>
      <c r="W858" s="407"/>
      <c r="X858" s="407"/>
      <c r="Y858" s="407"/>
      <c r="Z858" s="407"/>
      <c r="AA858" s="407"/>
      <c r="AB858" s="407"/>
      <c r="AC858" s="407"/>
      <c r="AD858" s="407"/>
      <c r="AE858" s="407"/>
      <c r="AF858" s="407"/>
      <c r="AG858" s="407"/>
      <c r="AH858" s="407"/>
      <c r="AI858" s="407"/>
    </row>
    <row r="859" spans="1:35" ht="15.75" hidden="1" customHeight="1">
      <c r="A859" s="473">
        <f ca="1">calcmisc!$J$6</f>
        <v>0</v>
      </c>
      <c r="B859" s="474" t="s">
        <v>1014</v>
      </c>
      <c r="C859" s="475"/>
      <c r="D859" s="473"/>
      <c r="E859" s="473"/>
      <c r="F859" s="473"/>
      <c r="G859" s="473"/>
      <c r="H859" s="473"/>
      <c r="I859" s="473"/>
      <c r="J859" s="407"/>
      <c r="K859" s="407"/>
      <c r="L859" s="407"/>
      <c r="M859" s="407"/>
      <c r="N859" s="407"/>
      <c r="O859" s="407"/>
      <c r="P859" s="407"/>
      <c r="Q859" s="407"/>
      <c r="R859" s="407"/>
      <c r="S859" s="407"/>
      <c r="T859" s="407"/>
      <c r="U859" s="407"/>
      <c r="V859" s="407"/>
      <c r="W859" s="407"/>
      <c r="X859" s="407"/>
      <c r="Y859" s="407"/>
      <c r="Z859" s="407"/>
      <c r="AA859" s="407"/>
      <c r="AB859" s="407"/>
      <c r="AC859" s="407"/>
      <c r="AD859" s="407"/>
      <c r="AE859" s="407"/>
      <c r="AF859" s="407"/>
      <c r="AG859" s="407"/>
      <c r="AH859" s="407"/>
      <c r="AI859" s="407"/>
    </row>
    <row r="860" spans="1:35" ht="15.75" hidden="1" customHeight="1">
      <c r="A860" s="407">
        <f ca="1">calcmisc!$J$6</f>
        <v>0</v>
      </c>
      <c r="B860" s="501"/>
      <c r="C860" s="468"/>
      <c r="D860" s="407"/>
      <c r="E860" s="407"/>
      <c r="F860" s="407"/>
      <c r="G860" s="407"/>
      <c r="H860" s="407"/>
      <c r="I860" s="407"/>
      <c r="J860" s="407"/>
      <c r="K860" s="407"/>
      <c r="L860" s="407"/>
      <c r="M860" s="407"/>
      <c r="N860" s="407"/>
      <c r="O860" s="407"/>
      <c r="P860" s="407"/>
      <c r="Q860" s="407"/>
      <c r="R860" s="407"/>
      <c r="S860" s="407"/>
      <c r="T860" s="407"/>
      <c r="U860" s="407"/>
      <c r="V860" s="407"/>
      <c r="W860" s="407"/>
      <c r="X860" s="407"/>
      <c r="Y860" s="407"/>
      <c r="Z860" s="407"/>
      <c r="AA860" s="407"/>
      <c r="AB860" s="407"/>
      <c r="AC860" s="407"/>
      <c r="AD860" s="407"/>
      <c r="AE860" s="407"/>
      <c r="AF860" s="407"/>
      <c r="AG860" s="407"/>
      <c r="AH860" s="407"/>
      <c r="AI860" s="407"/>
    </row>
    <row r="861" spans="1:35" ht="15.75" hidden="1" customHeight="1">
      <c r="A861" s="407">
        <f ca="1">calcmisc!$J$6</f>
        <v>0</v>
      </c>
      <c r="B861" s="407"/>
      <c r="C861" s="470" t="s">
        <v>1015</v>
      </c>
      <c r="D861" s="407"/>
      <c r="E861" s="407"/>
      <c r="F861" s="407"/>
      <c r="G861" s="407"/>
      <c r="H861" s="407"/>
      <c r="I861" s="407"/>
      <c r="J861" s="407"/>
      <c r="K861" s="407"/>
      <c r="L861" s="407"/>
      <c r="M861" s="407"/>
      <c r="N861" s="407"/>
      <c r="O861" s="407"/>
      <c r="P861" s="407"/>
      <c r="Q861" s="407"/>
      <c r="R861" s="407"/>
      <c r="S861" s="407"/>
      <c r="T861" s="407"/>
      <c r="U861" s="407"/>
      <c r="V861" s="407"/>
      <c r="W861" s="407"/>
      <c r="X861" s="407"/>
      <c r="Y861" s="407"/>
      <c r="Z861" s="407"/>
      <c r="AA861" s="407"/>
      <c r="AB861" s="407"/>
      <c r="AC861" s="407"/>
      <c r="AD861" s="407"/>
      <c r="AE861" s="407"/>
      <c r="AF861" s="407"/>
      <c r="AG861" s="407"/>
      <c r="AH861" s="407"/>
      <c r="AI861" s="407"/>
    </row>
    <row r="862" spans="1:35" ht="15.75" hidden="1" customHeight="1">
      <c r="A862" s="407">
        <f ca="1">calcmisc!$J$6</f>
        <v>0</v>
      </c>
      <c r="B862" s="407"/>
      <c r="C862" s="512"/>
      <c r="D862" s="407"/>
      <c r="E862" s="407"/>
      <c r="F862" s="407"/>
      <c r="G862" s="407"/>
      <c r="H862" s="407"/>
      <c r="I862" s="407"/>
      <c r="J862" s="407"/>
      <c r="K862" s="407"/>
      <c r="L862" s="407"/>
      <c r="M862" s="407"/>
      <c r="N862" s="407"/>
      <c r="O862" s="407"/>
      <c r="P862" s="407"/>
      <c r="Q862" s="407"/>
      <c r="R862" s="407"/>
      <c r="S862" s="407"/>
      <c r="T862" s="407"/>
      <c r="U862" s="407"/>
      <c r="V862" s="407"/>
      <c r="W862" s="407"/>
      <c r="X862" s="407"/>
      <c r="Y862" s="407"/>
      <c r="Z862" s="407"/>
      <c r="AA862" s="407"/>
      <c r="AB862" s="407"/>
      <c r="AC862" s="407"/>
      <c r="AD862" s="407"/>
      <c r="AE862" s="407"/>
      <c r="AF862" s="407"/>
      <c r="AG862" s="407"/>
      <c r="AH862" s="407"/>
      <c r="AI862" s="407"/>
    </row>
    <row r="863" spans="1:35" ht="15.75" customHeight="1">
      <c r="A863" s="473">
        <f t="shared" ref="A863:A864" si="33">$A$865</f>
        <v>1</v>
      </c>
      <c r="B863" s="474" t="s">
        <v>1016</v>
      </c>
      <c r="C863" s="475"/>
      <c r="D863" s="473"/>
      <c r="E863" s="473"/>
      <c r="F863" s="473"/>
      <c r="G863" s="473"/>
      <c r="H863" s="473"/>
      <c r="I863" s="473"/>
      <c r="J863" s="407"/>
      <c r="K863" s="407"/>
      <c r="L863" s="407"/>
      <c r="M863" s="407"/>
      <c r="N863" s="407"/>
      <c r="O863" s="407"/>
      <c r="P863" s="407"/>
      <c r="Q863" s="407"/>
      <c r="R863" s="407"/>
      <c r="S863" s="407"/>
      <c r="T863" s="407"/>
      <c r="U863" s="407"/>
      <c r="V863" s="407"/>
      <c r="W863" s="407"/>
      <c r="X863" s="407"/>
      <c r="Y863" s="407"/>
      <c r="Z863" s="407"/>
      <c r="AA863" s="407"/>
      <c r="AB863" s="407"/>
      <c r="AC863" s="407"/>
      <c r="AD863" s="407"/>
      <c r="AE863" s="407"/>
      <c r="AF863" s="407"/>
      <c r="AG863" s="407"/>
      <c r="AH863" s="407"/>
      <c r="AI863" s="407"/>
    </row>
    <row r="864" spans="1:35" ht="15.75" customHeight="1">
      <c r="A864" s="407">
        <f t="shared" si="33"/>
        <v>1</v>
      </c>
      <c r="B864" s="501"/>
      <c r="C864" s="468"/>
      <c r="D864" s="407"/>
      <c r="E864" s="407"/>
      <c r="F864" s="407"/>
      <c r="G864" s="407"/>
      <c r="H864" s="407"/>
      <c r="I864" s="407"/>
      <c r="J864" s="407"/>
      <c r="K864" s="407"/>
      <c r="L864" s="407"/>
      <c r="M864" s="407"/>
      <c r="N864" s="407"/>
      <c r="O864" s="407"/>
      <c r="P864" s="407"/>
      <c r="Q864" s="407"/>
      <c r="R864" s="407"/>
      <c r="S864" s="407"/>
      <c r="T864" s="407"/>
      <c r="U864" s="407"/>
      <c r="V864" s="407"/>
      <c r="W864" s="407"/>
      <c r="X864" s="407"/>
      <c r="Y864" s="407"/>
      <c r="Z864" s="407"/>
      <c r="AA864" s="407"/>
      <c r="AB864" s="407"/>
      <c r="AC864" s="407"/>
      <c r="AD864" s="407"/>
      <c r="AE864" s="407"/>
      <c r="AF864" s="407"/>
      <c r="AG864" s="407"/>
      <c r="AH864" s="407"/>
      <c r="AI864" s="407"/>
    </row>
    <row r="865" spans="1:35" ht="15.75" customHeight="1">
      <c r="A865" s="407">
        <f>IF($E$865&gt;=5,0,1)</f>
        <v>1</v>
      </c>
      <c r="B865" s="407"/>
      <c r="C865" s="469" t="s">
        <v>1003</v>
      </c>
      <c r="D865" s="469"/>
      <c r="E865" s="469">
        <f>'excess cost'!G67</f>
        <v>0</v>
      </c>
      <c r="F865" s="407"/>
      <c r="G865" s="407" t="s">
        <v>98</v>
      </c>
      <c r="H865" s="407"/>
      <c r="I865" s="407"/>
      <c r="J865" s="407"/>
      <c r="K865" s="407"/>
      <c r="L865" s="407"/>
      <c r="M865" s="407"/>
      <c r="N865" s="407"/>
      <c r="O865" s="407"/>
      <c r="P865" s="407"/>
      <c r="Q865" s="407"/>
      <c r="R865" s="407"/>
      <c r="S865" s="407"/>
      <c r="T865" s="407"/>
      <c r="U865" s="407"/>
      <c r="V865" s="407"/>
      <c r="W865" s="407"/>
      <c r="X865" s="407"/>
      <c r="Y865" s="407"/>
      <c r="Z865" s="407"/>
      <c r="AA865" s="407"/>
      <c r="AB865" s="407"/>
      <c r="AC865" s="407"/>
      <c r="AD865" s="407"/>
      <c r="AE865" s="407"/>
      <c r="AF865" s="407"/>
      <c r="AG865" s="407"/>
      <c r="AH865" s="407"/>
      <c r="AI865" s="407"/>
    </row>
    <row r="866" spans="1:35" ht="15.75" customHeight="1">
      <c r="A866" s="407">
        <f>$A$865</f>
        <v>1</v>
      </c>
      <c r="B866" s="407"/>
      <c r="C866" s="468"/>
      <c r="D866" s="469"/>
      <c r="E866" s="469"/>
      <c r="F866" s="407"/>
      <c r="G866" s="407"/>
      <c r="H866" s="407"/>
      <c r="I866" s="407"/>
      <c r="J866" s="407"/>
      <c r="K866" s="407"/>
      <c r="L866" s="407"/>
      <c r="M866" s="407"/>
      <c r="N866" s="407"/>
      <c r="O866" s="407"/>
      <c r="P866" s="407"/>
      <c r="Q866" s="407"/>
      <c r="R866" s="407"/>
      <c r="S866" s="407"/>
      <c r="T866" s="407"/>
      <c r="U866" s="407"/>
      <c r="V866" s="407"/>
      <c r="W866" s="407"/>
      <c r="X866" s="407"/>
      <c r="Y866" s="407"/>
      <c r="Z866" s="407"/>
      <c r="AA866" s="407"/>
      <c r="AB866" s="407"/>
      <c r="AC866" s="407"/>
      <c r="AD866" s="407"/>
      <c r="AE866" s="407"/>
      <c r="AF866" s="407"/>
      <c r="AG866" s="407"/>
      <c r="AH866" s="407"/>
      <c r="AI866" s="407"/>
    </row>
    <row r="867" spans="1:35" ht="15.75" customHeight="1">
      <c r="A867" s="473">
        <f t="shared" ref="A867:A871" ca="1" si="34">IF($E$869&gt;0,1,0)</f>
        <v>1</v>
      </c>
      <c r="B867" s="474" t="s">
        <v>1017</v>
      </c>
      <c r="C867" s="475"/>
      <c r="D867" s="473"/>
      <c r="E867" s="473"/>
      <c r="F867" s="473"/>
      <c r="G867" s="473"/>
      <c r="H867" s="473"/>
      <c r="I867" s="473"/>
      <c r="J867" s="407"/>
      <c r="K867" s="407"/>
      <c r="L867" s="407"/>
      <c r="M867" s="407"/>
      <c r="N867" s="407"/>
      <c r="O867" s="407"/>
      <c r="P867" s="407"/>
      <c r="Q867" s="407"/>
      <c r="R867" s="407"/>
      <c r="S867" s="407"/>
      <c r="T867" s="407"/>
      <c r="U867" s="407"/>
      <c r="V867" s="407"/>
      <c r="W867" s="407"/>
      <c r="X867" s="407"/>
      <c r="Y867" s="407"/>
      <c r="Z867" s="407"/>
      <c r="AA867" s="407"/>
      <c r="AB867" s="407"/>
      <c r="AC867" s="407"/>
      <c r="AD867" s="407"/>
      <c r="AE867" s="407"/>
      <c r="AF867" s="407"/>
      <c r="AG867" s="407"/>
      <c r="AH867" s="407"/>
      <c r="AI867" s="407"/>
    </row>
    <row r="868" spans="1:35" ht="15.75" customHeight="1">
      <c r="A868" s="407">
        <f t="shared" ca="1" si="34"/>
        <v>1</v>
      </c>
      <c r="B868" s="407"/>
      <c r="C868" s="468"/>
      <c r="D868" s="407"/>
      <c r="E868" s="407"/>
      <c r="F868" s="407"/>
      <c r="G868" s="407"/>
      <c r="H868" s="407"/>
      <c r="I868" s="407"/>
      <c r="J868" s="407"/>
      <c r="K868" s="407"/>
      <c r="L868" s="407"/>
      <c r="M868" s="407"/>
      <c r="N868" s="407"/>
      <c r="O868" s="407"/>
      <c r="P868" s="407"/>
      <c r="Q868" s="407"/>
      <c r="R868" s="407"/>
      <c r="S868" s="407"/>
      <c r="T868" s="407"/>
      <c r="U868" s="407"/>
      <c r="V868" s="407"/>
      <c r="W868" s="407"/>
      <c r="X868" s="407"/>
      <c r="Y868" s="407"/>
      <c r="Z868" s="407"/>
      <c r="AA868" s="407"/>
      <c r="AB868" s="407"/>
      <c r="AC868" s="407"/>
      <c r="AD868" s="407"/>
      <c r="AE868" s="407"/>
      <c r="AF868" s="407"/>
      <c r="AG868" s="407"/>
      <c r="AH868" s="407"/>
      <c r="AI868" s="407"/>
    </row>
    <row r="869" spans="1:35" ht="15.75" customHeight="1">
      <c r="A869" s="407">
        <f t="shared" ca="1" si="34"/>
        <v>1</v>
      </c>
      <c r="B869" s="407"/>
      <c r="C869" s="469" t="s">
        <v>1018</v>
      </c>
      <c r="D869" s="469"/>
      <c r="E869" s="469">
        <f ca="1">reports!K262</f>
        <v>1</v>
      </c>
      <c r="F869" s="407"/>
      <c r="G869" s="407"/>
      <c r="H869" s="407"/>
      <c r="I869" s="407"/>
      <c r="J869" s="407"/>
      <c r="K869" s="407"/>
      <c r="L869" s="407"/>
      <c r="M869" s="407"/>
      <c r="N869" s="407"/>
      <c r="O869" s="407"/>
      <c r="P869" s="407"/>
      <c r="Q869" s="407"/>
      <c r="R869" s="407"/>
      <c r="S869" s="407"/>
      <c r="T869" s="407"/>
      <c r="U869" s="407"/>
      <c r="V869" s="407"/>
      <c r="W869" s="407"/>
      <c r="X869" s="407"/>
      <c r="Y869" s="407"/>
      <c r="Z869" s="407"/>
      <c r="AA869" s="407"/>
      <c r="AB869" s="407"/>
      <c r="AC869" s="407"/>
      <c r="AD869" s="407"/>
      <c r="AE869" s="407"/>
      <c r="AF869" s="407"/>
      <c r="AG869" s="407"/>
      <c r="AH869" s="407"/>
      <c r="AI869" s="407"/>
    </row>
    <row r="870" spans="1:35" ht="15.75" customHeight="1">
      <c r="A870" s="407">
        <f t="shared" ca="1" si="34"/>
        <v>1</v>
      </c>
      <c r="B870" s="407"/>
      <c r="C870" s="468" t="s">
        <v>1019</v>
      </c>
      <c r="D870" s="407"/>
      <c r="E870" s="407"/>
      <c r="F870" s="407"/>
      <c r="G870" s="407"/>
      <c r="H870" s="407"/>
      <c r="I870" s="407"/>
      <c r="J870" s="407"/>
      <c r="K870" s="407"/>
      <c r="L870" s="407"/>
      <c r="M870" s="407"/>
      <c r="N870" s="407"/>
      <c r="O870" s="407"/>
      <c r="P870" s="407"/>
      <c r="Q870" s="407"/>
      <c r="R870" s="407"/>
      <c r="S870" s="407"/>
      <c r="T870" s="407"/>
      <c r="U870" s="407"/>
      <c r="V870" s="407"/>
      <c r="W870" s="407"/>
      <c r="X870" s="407"/>
      <c r="Y870" s="407"/>
      <c r="Z870" s="407"/>
      <c r="AA870" s="407"/>
      <c r="AB870" s="407"/>
      <c r="AC870" s="407"/>
      <c r="AD870" s="407"/>
      <c r="AE870" s="407"/>
      <c r="AF870" s="407"/>
      <c r="AG870" s="407"/>
      <c r="AH870" s="407"/>
      <c r="AI870" s="407"/>
    </row>
    <row r="871" spans="1:35" ht="15.75" customHeight="1">
      <c r="A871" s="407">
        <f t="shared" ca="1" si="34"/>
        <v>1</v>
      </c>
      <c r="B871" s="407"/>
      <c r="C871" s="468"/>
      <c r="D871" s="407"/>
      <c r="E871" s="407"/>
      <c r="F871" s="407"/>
      <c r="G871" s="407"/>
      <c r="H871" s="407"/>
      <c r="I871" s="407"/>
      <c r="J871" s="407"/>
      <c r="K871" s="407"/>
      <c r="L871" s="407"/>
      <c r="M871" s="407"/>
      <c r="N871" s="407"/>
      <c r="O871" s="407"/>
      <c r="P871" s="407"/>
      <c r="Q871" s="407"/>
      <c r="R871" s="407"/>
      <c r="S871" s="407"/>
      <c r="T871" s="407"/>
      <c r="U871" s="407"/>
      <c r="V871" s="407"/>
      <c r="W871" s="407"/>
      <c r="X871" s="407"/>
      <c r="Y871" s="407"/>
      <c r="Z871" s="407"/>
      <c r="AA871" s="407"/>
      <c r="AB871" s="407"/>
      <c r="AC871" s="407"/>
      <c r="AD871" s="407"/>
      <c r="AE871" s="407"/>
      <c r="AF871" s="407"/>
      <c r="AG871" s="407"/>
      <c r="AH871" s="407"/>
      <c r="AI871" s="407"/>
    </row>
    <row r="872" spans="1:35" ht="15.75" hidden="1" customHeight="1">
      <c r="A872" s="473">
        <f t="shared" ref="A872:A873" si="35">IF(OR($A$874=1,$A$876=1),1,0)</f>
        <v>0</v>
      </c>
      <c r="B872" s="474" t="s">
        <v>1020</v>
      </c>
      <c r="C872" s="475"/>
      <c r="D872" s="473"/>
      <c r="E872" s="473"/>
      <c r="F872" s="473"/>
      <c r="G872" s="473"/>
      <c r="H872" s="473"/>
      <c r="I872" s="473"/>
      <c r="J872" s="407"/>
      <c r="K872" s="407"/>
      <c r="L872" s="407"/>
      <c r="M872" s="407"/>
      <c r="N872" s="407"/>
      <c r="O872" s="407"/>
      <c r="P872" s="407"/>
      <c r="Q872" s="407"/>
      <c r="R872" s="407"/>
      <c r="S872" s="407"/>
      <c r="T872" s="407"/>
      <c r="U872" s="407"/>
      <c r="V872" s="407"/>
      <c r="W872" s="407"/>
      <c r="X872" s="407"/>
      <c r="Y872" s="407"/>
      <c r="Z872" s="407"/>
      <c r="AA872" s="407"/>
      <c r="AB872" s="407"/>
      <c r="AC872" s="407"/>
      <c r="AD872" s="407"/>
      <c r="AE872" s="407"/>
      <c r="AF872" s="407"/>
      <c r="AG872" s="407"/>
      <c r="AH872" s="407"/>
      <c r="AI872" s="407"/>
    </row>
    <row r="873" spans="1:35" ht="15.75" hidden="1" customHeight="1">
      <c r="A873" s="407">
        <f t="shared" si="35"/>
        <v>0</v>
      </c>
      <c r="B873" s="407"/>
      <c r="C873" s="468"/>
      <c r="D873" s="407"/>
      <c r="E873" s="407"/>
      <c r="F873" s="407"/>
      <c r="G873" s="407"/>
      <c r="H873" s="407"/>
      <c r="I873" s="407"/>
      <c r="J873" s="407"/>
      <c r="K873" s="407"/>
      <c r="L873" s="407"/>
      <c r="M873" s="407"/>
      <c r="N873" s="407"/>
      <c r="O873" s="407"/>
      <c r="P873" s="407"/>
      <c r="Q873" s="407"/>
      <c r="R873" s="407"/>
      <c r="S873" s="407"/>
      <c r="T873" s="407"/>
      <c r="U873" s="407"/>
      <c r="V873" s="407"/>
      <c r="W873" s="407"/>
      <c r="X873" s="407"/>
      <c r="Y873" s="407"/>
      <c r="Z873" s="407"/>
      <c r="AA873" s="407"/>
      <c r="AB873" s="407"/>
      <c r="AC873" s="407"/>
      <c r="AD873" s="407"/>
      <c r="AE873" s="407"/>
      <c r="AF873" s="407"/>
      <c r="AG873" s="407"/>
      <c r="AH873" s="407"/>
      <c r="AI873" s="407"/>
    </row>
    <row r="874" spans="1:35" ht="15.75" hidden="1" customHeight="1">
      <c r="A874" s="407">
        <f>IF(VALUE('eoy23'!$C$7)&lt;600,0,IF(AND(VALUE('eoy23'!$C$7)&gt;599,'eoy23'!$L$644="",'eoy23'!$L$646=""),1,0))</f>
        <v>0</v>
      </c>
      <c r="B874" s="407"/>
      <c r="C874" s="468" t="s">
        <v>1021</v>
      </c>
      <c r="D874" s="407"/>
      <c r="E874" s="407"/>
      <c r="F874" s="407"/>
      <c r="G874" s="407"/>
      <c r="H874" s="407"/>
      <c r="I874" s="407"/>
      <c r="J874" s="407"/>
      <c r="K874" s="407"/>
      <c r="L874" s="407"/>
      <c r="M874" s="407"/>
      <c r="N874" s="407"/>
      <c r="O874" s="407"/>
      <c r="P874" s="407"/>
      <c r="Q874" s="407"/>
      <c r="R874" s="407"/>
      <c r="S874" s="407"/>
      <c r="T874" s="407"/>
      <c r="U874" s="407"/>
      <c r="V874" s="407"/>
      <c r="W874" s="407"/>
      <c r="X874" s="407"/>
      <c r="Y874" s="407"/>
      <c r="Z874" s="407"/>
      <c r="AA874" s="407"/>
      <c r="AB874" s="407"/>
      <c r="AC874" s="407"/>
      <c r="AD874" s="407"/>
      <c r="AE874" s="407"/>
      <c r="AF874" s="407"/>
      <c r="AG874" s="407"/>
      <c r="AH874" s="407"/>
      <c r="AI874" s="407"/>
    </row>
    <row r="875" spans="1:35" ht="15.75" hidden="1" customHeight="1">
      <c r="A875" s="407">
        <f>IF(OR($A$874=1,$A$876=1),1,0)</f>
        <v>0</v>
      </c>
      <c r="B875" s="407"/>
      <c r="C875" s="468"/>
      <c r="D875" s="407"/>
      <c r="E875" s="407"/>
      <c r="F875" s="407"/>
      <c r="G875" s="407"/>
      <c r="H875" s="407"/>
      <c r="I875" s="407"/>
      <c r="J875" s="407"/>
      <c r="K875" s="407"/>
      <c r="L875" s="407"/>
      <c r="M875" s="407"/>
      <c r="N875" s="407"/>
      <c r="O875" s="407"/>
      <c r="P875" s="407"/>
      <c r="Q875" s="407"/>
      <c r="R875" s="407"/>
      <c r="S875" s="407"/>
      <c r="T875" s="407"/>
      <c r="U875" s="407"/>
      <c r="V875" s="407"/>
      <c r="W875" s="407"/>
      <c r="X875" s="407"/>
      <c r="Y875" s="407"/>
      <c r="Z875" s="407"/>
      <c r="AA875" s="407"/>
      <c r="AB875" s="407"/>
      <c r="AC875" s="407"/>
      <c r="AD875" s="407"/>
      <c r="AE875" s="407"/>
      <c r="AF875" s="407"/>
      <c r="AG875" s="407"/>
      <c r="AH875" s="407"/>
      <c r="AI875" s="407"/>
    </row>
    <row r="876" spans="1:35" ht="15.75" hidden="1" customHeight="1">
      <c r="A876" s="407">
        <f>IF(VALUE('eoy23'!$C$7)&lt;600,0,IF(AND(VALUE('eoy23'!$C$7)&gt;599,'eoy23'!$N$1207="",'eoy23'!$N$1209=""),1,0))</f>
        <v>0</v>
      </c>
      <c r="B876" s="407"/>
      <c r="C876" s="468" t="s">
        <v>1022</v>
      </c>
      <c r="D876" s="407"/>
      <c r="E876" s="407"/>
      <c r="F876" s="407"/>
      <c r="G876" s="407"/>
      <c r="H876" s="407"/>
      <c r="I876" s="407"/>
      <c r="J876" s="407"/>
      <c r="K876" s="407"/>
      <c r="L876" s="407"/>
      <c r="M876" s="407"/>
      <c r="N876" s="407"/>
      <c r="O876" s="407"/>
      <c r="P876" s="407"/>
      <c r="Q876" s="407"/>
      <c r="R876" s="407"/>
      <c r="S876" s="407"/>
      <c r="T876" s="407"/>
      <c r="U876" s="407"/>
      <c r="V876" s="407"/>
      <c r="W876" s="407"/>
      <c r="X876" s="407"/>
      <c r="Y876" s="407"/>
      <c r="Z876" s="407"/>
      <c r="AA876" s="407"/>
      <c r="AB876" s="407"/>
      <c r="AC876" s="407"/>
      <c r="AD876" s="407"/>
      <c r="AE876" s="407"/>
      <c r="AF876" s="407"/>
      <c r="AG876" s="407"/>
      <c r="AH876" s="407"/>
      <c r="AI876" s="407"/>
    </row>
    <row r="877" spans="1:35" ht="15.75" hidden="1" customHeight="1">
      <c r="A877" s="407">
        <f>IF(OR($A$874=1,$A$876=1),1,0)</f>
        <v>0</v>
      </c>
      <c r="B877" s="407"/>
      <c r="C877" s="468"/>
      <c r="D877" s="407"/>
      <c r="E877" s="407"/>
      <c r="F877" s="407"/>
      <c r="G877" s="407"/>
      <c r="H877" s="407"/>
      <c r="I877" s="407"/>
      <c r="J877" s="407"/>
      <c r="K877" s="407"/>
      <c r="L877" s="407"/>
      <c r="M877" s="407"/>
      <c r="N877" s="407"/>
      <c r="O877" s="407"/>
      <c r="P877" s="407"/>
      <c r="Q877" s="407"/>
      <c r="R877" s="407"/>
      <c r="S877" s="407"/>
      <c r="T877" s="407"/>
      <c r="U877" s="407"/>
      <c r="V877" s="407"/>
      <c r="W877" s="407"/>
      <c r="X877" s="407"/>
      <c r="Y877" s="407"/>
      <c r="Z877" s="407"/>
      <c r="AA877" s="407"/>
      <c r="AB877" s="407"/>
      <c r="AC877" s="407"/>
      <c r="AD877" s="407"/>
      <c r="AE877" s="407"/>
      <c r="AF877" s="407"/>
      <c r="AG877" s="407"/>
      <c r="AH877" s="407"/>
      <c r="AI877" s="407"/>
    </row>
    <row r="878" spans="1:35" ht="15.75" hidden="1" customHeight="1">
      <c r="A878" s="473">
        <f t="shared" ref="A878:A879" si="36">IF($A$880=1,1,0)</f>
        <v>0</v>
      </c>
      <c r="B878" s="474" t="s">
        <v>1023</v>
      </c>
      <c r="C878" s="475"/>
      <c r="D878" s="473"/>
      <c r="E878" s="473"/>
      <c r="F878" s="473"/>
      <c r="G878" s="473"/>
      <c r="H878" s="473"/>
      <c r="I878" s="473"/>
      <c r="J878" s="407"/>
      <c r="K878" s="407"/>
      <c r="L878" s="407"/>
      <c r="M878" s="407"/>
      <c r="N878" s="407"/>
      <c r="O878" s="407"/>
      <c r="P878" s="407"/>
      <c r="Q878" s="407"/>
      <c r="R878" s="407"/>
      <c r="S878" s="407"/>
      <c r="T878" s="407"/>
      <c r="U878" s="407"/>
      <c r="V878" s="407"/>
      <c r="W878" s="407"/>
      <c r="X878" s="407"/>
      <c r="Y878" s="407"/>
      <c r="Z878" s="407"/>
      <c r="AA878" s="407"/>
      <c r="AB878" s="407"/>
      <c r="AC878" s="407"/>
      <c r="AD878" s="407"/>
      <c r="AE878" s="407"/>
      <c r="AF878" s="407"/>
      <c r="AG878" s="407"/>
      <c r="AH878" s="407"/>
      <c r="AI878" s="407"/>
    </row>
    <row r="879" spans="1:35" ht="15.75" hidden="1" customHeight="1">
      <c r="A879" s="407">
        <f t="shared" si="36"/>
        <v>0</v>
      </c>
      <c r="B879" s="407"/>
      <c r="C879" s="468"/>
      <c r="D879" s="407"/>
      <c r="E879" s="407"/>
      <c r="F879" s="407"/>
      <c r="G879" s="407"/>
      <c r="H879" s="407"/>
      <c r="I879" s="407"/>
      <c r="J879" s="407"/>
      <c r="K879" s="407"/>
      <c r="L879" s="407"/>
      <c r="M879" s="407"/>
      <c r="N879" s="407"/>
      <c r="O879" s="407"/>
      <c r="P879" s="407"/>
      <c r="Q879" s="407"/>
      <c r="R879" s="407"/>
      <c r="S879" s="407"/>
      <c r="T879" s="407"/>
      <c r="U879" s="407"/>
      <c r="V879" s="407"/>
      <c r="W879" s="407"/>
      <c r="X879" s="407"/>
      <c r="Y879" s="407"/>
      <c r="Z879" s="407"/>
      <c r="AA879" s="407"/>
      <c r="AB879" s="407"/>
      <c r="AC879" s="407"/>
      <c r="AD879" s="407"/>
      <c r="AE879" s="407"/>
      <c r="AF879" s="407"/>
      <c r="AG879" s="407"/>
      <c r="AH879" s="407"/>
      <c r="AI879" s="407"/>
    </row>
    <row r="880" spans="1:35" ht="15.75" hidden="1" customHeight="1">
      <c r="A880" s="407">
        <f>IF('eoy23'!K667&lt;&gt;0,1,0)</f>
        <v>0</v>
      </c>
      <c r="B880" s="407"/>
      <c r="C880" s="468" t="s">
        <v>1024</v>
      </c>
      <c r="D880" s="407"/>
      <c r="E880" s="407">
        <f>'eoy23'!K667</f>
        <v>0</v>
      </c>
      <c r="F880" s="407"/>
      <c r="G880" s="407"/>
      <c r="H880" s="407"/>
      <c r="I880" s="407"/>
      <c r="J880" s="407"/>
      <c r="K880" s="407"/>
      <c r="L880" s="407"/>
      <c r="M880" s="407"/>
      <c r="N880" s="407"/>
      <c r="O880" s="407"/>
      <c r="P880" s="407"/>
      <c r="Q880" s="407"/>
      <c r="R880" s="407"/>
      <c r="S880" s="407"/>
      <c r="T880" s="407"/>
      <c r="U880" s="407"/>
      <c r="V880" s="407"/>
      <c r="W880" s="407"/>
      <c r="X880" s="407"/>
      <c r="Y880" s="407"/>
      <c r="Z880" s="407"/>
      <c r="AA880" s="407"/>
      <c r="AB880" s="407"/>
      <c r="AC880" s="407"/>
      <c r="AD880" s="407"/>
      <c r="AE880" s="407"/>
      <c r="AF880" s="407"/>
      <c r="AG880" s="407"/>
      <c r="AH880" s="407"/>
      <c r="AI880" s="407"/>
    </row>
    <row r="881" spans="1:35" ht="15.75" hidden="1" customHeight="1">
      <c r="A881" s="407">
        <f>IF($A$880=1,1,0)</f>
        <v>0</v>
      </c>
      <c r="B881" s="407"/>
      <c r="C881" s="468"/>
      <c r="D881" s="407"/>
      <c r="E881" s="407"/>
      <c r="F881" s="407"/>
      <c r="G881" s="407"/>
      <c r="H881" s="407"/>
      <c r="I881" s="407"/>
      <c r="J881" s="407"/>
      <c r="K881" s="407"/>
      <c r="L881" s="407"/>
      <c r="M881" s="407"/>
      <c r="N881" s="407"/>
      <c r="O881" s="407"/>
      <c r="P881" s="407"/>
      <c r="Q881" s="407"/>
      <c r="R881" s="407"/>
      <c r="S881" s="407"/>
      <c r="T881" s="407"/>
      <c r="U881" s="407"/>
      <c r="V881" s="407"/>
      <c r="W881" s="407"/>
      <c r="X881" s="407"/>
      <c r="Y881" s="407"/>
      <c r="Z881" s="407"/>
      <c r="AA881" s="407"/>
      <c r="AB881" s="407"/>
      <c r="AC881" s="407"/>
      <c r="AD881" s="407"/>
      <c r="AE881" s="407"/>
      <c r="AF881" s="407"/>
      <c r="AG881" s="407"/>
      <c r="AH881" s="407"/>
      <c r="AI881" s="407"/>
    </row>
    <row r="882" spans="1:35" ht="15.75" customHeight="1">
      <c r="A882" s="473">
        <f t="shared" ref="A882:A883" ca="1" si="37">IF(SUM($A$884:$A$894)&gt;0,1,0)</f>
        <v>0</v>
      </c>
      <c r="B882" s="474" t="s">
        <v>1025</v>
      </c>
      <c r="C882" s="475"/>
      <c r="D882" s="473"/>
      <c r="E882" s="473"/>
      <c r="F882" s="473"/>
      <c r="G882" s="473"/>
      <c r="H882" s="473"/>
      <c r="I882" s="473"/>
      <c r="J882" s="407"/>
      <c r="K882" s="407"/>
      <c r="L882" s="407"/>
      <c r="M882" s="407"/>
      <c r="N882" s="407"/>
      <c r="O882" s="407"/>
      <c r="P882" s="407"/>
      <c r="Q882" s="407"/>
      <c r="R882" s="407"/>
      <c r="S882" s="407"/>
      <c r="T882" s="407"/>
      <c r="U882" s="407"/>
      <c r="V882" s="407"/>
      <c r="W882" s="407"/>
      <c r="X882" s="407"/>
      <c r="Y882" s="407"/>
      <c r="Z882" s="407"/>
      <c r="AA882" s="407"/>
      <c r="AB882" s="407"/>
      <c r="AC882" s="407"/>
      <c r="AD882" s="407"/>
      <c r="AE882" s="407"/>
      <c r="AF882" s="407"/>
      <c r="AG882" s="407"/>
      <c r="AH882" s="407"/>
      <c r="AI882" s="407"/>
    </row>
    <row r="883" spans="1:35" ht="15.75" customHeight="1">
      <c r="A883" s="407">
        <f t="shared" ca="1" si="37"/>
        <v>0</v>
      </c>
      <c r="B883" s="407"/>
      <c r="C883" s="468"/>
      <c r="D883" s="407"/>
      <c r="E883" s="407"/>
      <c r="F883" s="407"/>
      <c r="G883" s="407"/>
      <c r="H883" s="407"/>
      <c r="I883" s="407"/>
      <c r="J883" s="407"/>
      <c r="K883" s="407"/>
      <c r="L883" s="407"/>
      <c r="M883" s="407"/>
      <c r="N883" s="407"/>
      <c r="O883" s="407"/>
      <c r="P883" s="407"/>
      <c r="Q883" s="407"/>
      <c r="R883" s="407"/>
      <c r="S883" s="407"/>
      <c r="T883" s="407"/>
      <c r="U883" s="407"/>
      <c r="V883" s="407"/>
      <c r="W883" s="407"/>
      <c r="X883" s="407"/>
      <c r="Y883" s="407"/>
      <c r="Z883" s="407"/>
      <c r="AA883" s="407"/>
      <c r="AB883" s="407"/>
      <c r="AC883" s="407"/>
      <c r="AD883" s="407"/>
      <c r="AE883" s="407"/>
      <c r="AF883" s="407"/>
      <c r="AG883" s="407"/>
      <c r="AH883" s="407"/>
      <c r="AI883" s="407"/>
    </row>
    <row r="884" spans="1:35" ht="15.75" hidden="1" customHeight="1">
      <c r="A884" s="407">
        <f ca="1">IF(E884&lt;=0,1,0)</f>
        <v>0</v>
      </c>
      <c r="B884" s="407"/>
      <c r="C884" s="468" t="s">
        <v>1026</v>
      </c>
      <c r="D884" s="407"/>
      <c r="E884" s="407">
        <f ca="1">MAX('eoy23'!J473-SUM('eoy23'!J464:'eoy23'!J466,'eoy23'!J468),0)</f>
        <v>22320736</v>
      </c>
      <c r="F884" s="407"/>
      <c r="G884" s="407"/>
      <c r="H884" s="407"/>
      <c r="I884" s="407"/>
      <c r="J884" s="407"/>
      <c r="K884" s="407"/>
      <c r="L884" s="407"/>
      <c r="M884" s="407"/>
      <c r="N884" s="407"/>
      <c r="O884" s="407"/>
      <c r="P884" s="407"/>
      <c r="Q884" s="407"/>
      <c r="R884" s="407"/>
      <c r="S884" s="407"/>
      <c r="T884" s="407"/>
      <c r="U884" s="407"/>
      <c r="V884" s="407"/>
      <c r="W884" s="407"/>
      <c r="X884" s="407"/>
      <c r="Y884" s="407"/>
      <c r="Z884" s="407"/>
      <c r="AA884" s="407"/>
      <c r="AB884" s="407"/>
      <c r="AC884" s="407"/>
      <c r="AD884" s="407"/>
      <c r="AE884" s="407"/>
      <c r="AF884" s="407"/>
      <c r="AG884" s="407"/>
      <c r="AH884" s="407"/>
      <c r="AI884" s="407"/>
    </row>
    <row r="885" spans="1:35" ht="15.75" customHeight="1">
      <c r="A885" s="407">
        <f ca="1">IF(AND(VALUE('eoy23'!$C$7)&lt;600,E885&lt;=0),1,0)</f>
        <v>0</v>
      </c>
      <c r="B885" s="407"/>
      <c r="C885" s="468" t="s">
        <v>1027</v>
      </c>
      <c r="D885" s="407"/>
      <c r="E885" s="407">
        <f ca="1">MAX('eoy23'!J538-SUM('eoy23'!J528:'eoy23'!J530,'eoy23'!J532),0)</f>
        <v>6346929</v>
      </c>
      <c r="F885" s="407"/>
      <c r="G885" s="407"/>
      <c r="H885" s="407"/>
      <c r="I885" s="407"/>
      <c r="J885" s="407"/>
      <c r="K885" s="407"/>
      <c r="L885" s="407"/>
      <c r="M885" s="407"/>
      <c r="N885" s="407"/>
      <c r="O885" s="407"/>
      <c r="P885" s="407"/>
      <c r="Q885" s="407"/>
      <c r="R885" s="407"/>
      <c r="S885" s="407"/>
      <c r="T885" s="407"/>
      <c r="U885" s="407"/>
      <c r="V885" s="407"/>
      <c r="W885" s="407"/>
      <c r="X885" s="407"/>
      <c r="Y885" s="407"/>
      <c r="Z885" s="407"/>
      <c r="AA885" s="407"/>
      <c r="AB885" s="407"/>
      <c r="AC885" s="407"/>
      <c r="AD885" s="407"/>
      <c r="AE885" s="407"/>
      <c r="AF885" s="407"/>
      <c r="AG885" s="407"/>
      <c r="AH885" s="407"/>
      <c r="AI885" s="407"/>
    </row>
    <row r="886" spans="1:35" ht="15.75" hidden="1" customHeight="1">
      <c r="A886" s="407">
        <f ca="1">IF(E886&lt;=0,1,0)</f>
        <v>0</v>
      </c>
      <c r="B886" s="407"/>
      <c r="C886" s="468" t="s">
        <v>1028</v>
      </c>
      <c r="D886" s="407"/>
      <c r="E886" s="407">
        <f ca="1">'eoy23'!Q632</f>
        <v>4017039</v>
      </c>
      <c r="F886" s="407"/>
      <c r="G886" s="407"/>
      <c r="H886" s="407"/>
      <c r="I886" s="407"/>
      <c r="J886" s="407"/>
      <c r="K886" s="407"/>
      <c r="L886" s="407"/>
      <c r="M886" s="407"/>
      <c r="N886" s="407"/>
      <c r="O886" s="407"/>
      <c r="P886" s="407"/>
      <c r="Q886" s="407"/>
      <c r="R886" s="407"/>
      <c r="S886" s="407"/>
      <c r="T886" s="407"/>
      <c r="U886" s="407"/>
      <c r="V886" s="407"/>
      <c r="W886" s="407"/>
      <c r="X886" s="407"/>
      <c r="Y886" s="407"/>
      <c r="Z886" s="407"/>
      <c r="AA886" s="407"/>
      <c r="AB886" s="407"/>
      <c r="AC886" s="407"/>
      <c r="AD886" s="407"/>
      <c r="AE886" s="407"/>
      <c r="AF886" s="407"/>
      <c r="AG886" s="407"/>
      <c r="AH886" s="407"/>
      <c r="AI886" s="407"/>
    </row>
    <row r="887" spans="1:35" ht="15.75" hidden="1" customHeight="1">
      <c r="A887" s="407">
        <f>IF(AND(VALUE('eoy23'!$C$7)&gt;599,VALUE('eoy23'!$C$7)&lt;900,E887&lt;=0),1,0)</f>
        <v>0</v>
      </c>
      <c r="B887" s="407"/>
      <c r="C887" s="468" t="s">
        <v>1029</v>
      </c>
      <c r="D887" s="407"/>
      <c r="E887" s="407">
        <f>'eoy23'!J667</f>
        <v>0</v>
      </c>
      <c r="F887" s="407"/>
      <c r="G887" s="407"/>
      <c r="H887" s="407"/>
      <c r="I887" s="407"/>
      <c r="J887" s="407"/>
      <c r="K887" s="407"/>
      <c r="L887" s="407"/>
      <c r="M887" s="407"/>
      <c r="N887" s="407"/>
      <c r="O887" s="407"/>
      <c r="P887" s="407"/>
      <c r="Q887" s="407"/>
      <c r="R887" s="407"/>
      <c r="S887" s="407"/>
      <c r="T887" s="407"/>
      <c r="U887" s="407"/>
      <c r="V887" s="407"/>
      <c r="W887" s="407"/>
      <c r="X887" s="407"/>
      <c r="Y887" s="407"/>
      <c r="Z887" s="407"/>
      <c r="AA887" s="407"/>
      <c r="AB887" s="407"/>
      <c r="AC887" s="407"/>
      <c r="AD887" s="407"/>
      <c r="AE887" s="407"/>
      <c r="AF887" s="407"/>
      <c r="AG887" s="407"/>
      <c r="AH887" s="407"/>
      <c r="AI887" s="407"/>
    </row>
    <row r="888" spans="1:35" ht="15.75" hidden="1" customHeight="1">
      <c r="A888" s="407">
        <f t="shared" ref="A888:A891" ca="1" si="38">IF(E888&lt;=0,1,0)</f>
        <v>0</v>
      </c>
      <c r="B888" s="407"/>
      <c r="C888" s="468" t="s">
        <v>1030</v>
      </c>
      <c r="D888" s="407"/>
      <c r="E888" s="407">
        <f ca="1">'eoy23'!O996</f>
        <v>16217250</v>
      </c>
      <c r="F888" s="407"/>
      <c r="G888" s="407"/>
      <c r="H888" s="407"/>
      <c r="I888" s="407"/>
      <c r="J888" s="407"/>
      <c r="K888" s="407"/>
      <c r="L888" s="407"/>
      <c r="M888" s="407"/>
      <c r="N888" s="407"/>
      <c r="O888" s="407"/>
      <c r="P888" s="407"/>
      <c r="Q888" s="407"/>
      <c r="R888" s="407"/>
      <c r="S888" s="407"/>
      <c r="T888" s="407"/>
      <c r="U888" s="407"/>
      <c r="V888" s="407"/>
      <c r="W888" s="407"/>
      <c r="X888" s="407"/>
      <c r="Y888" s="407"/>
      <c r="Z888" s="407"/>
      <c r="AA888" s="407"/>
      <c r="AB888" s="407"/>
      <c r="AC888" s="407"/>
      <c r="AD888" s="407"/>
      <c r="AE888" s="407"/>
      <c r="AF888" s="407"/>
      <c r="AG888" s="407"/>
      <c r="AH888" s="407"/>
      <c r="AI888" s="407"/>
    </row>
    <row r="889" spans="1:35" ht="15.75" hidden="1" customHeight="1">
      <c r="A889" s="407">
        <f t="shared" ca="1" si="38"/>
        <v>0</v>
      </c>
      <c r="B889" s="407"/>
      <c r="C889" s="468" t="s">
        <v>929</v>
      </c>
      <c r="D889" s="407"/>
      <c r="E889" s="407">
        <f ca="1">MAX('eoy23'!M1024-SUM('eoy23'!M1015:'eoy23'!M1016),0)</f>
        <v>5602270</v>
      </c>
      <c r="F889" s="407"/>
      <c r="G889" s="407"/>
      <c r="H889" s="407"/>
      <c r="I889" s="407"/>
      <c r="J889" s="407"/>
      <c r="K889" s="407"/>
      <c r="L889" s="407"/>
      <c r="M889" s="407"/>
      <c r="N889" s="407"/>
      <c r="O889" s="407"/>
      <c r="P889" s="407"/>
      <c r="Q889" s="407"/>
      <c r="R889" s="407"/>
      <c r="S889" s="407"/>
      <c r="T889" s="407"/>
      <c r="U889" s="407"/>
      <c r="V889" s="407"/>
      <c r="W889" s="407"/>
      <c r="X889" s="407"/>
      <c r="Y889" s="407"/>
      <c r="Z889" s="407"/>
      <c r="AA889" s="407"/>
      <c r="AB889" s="407"/>
      <c r="AC889" s="407"/>
      <c r="AD889" s="407"/>
      <c r="AE889" s="407"/>
      <c r="AF889" s="407"/>
      <c r="AG889" s="407"/>
      <c r="AH889" s="407"/>
      <c r="AI889" s="407"/>
    </row>
    <row r="890" spans="1:35" ht="15.75" hidden="1" customHeight="1">
      <c r="A890" s="407">
        <f t="shared" si="38"/>
        <v>0</v>
      </c>
      <c r="B890" s="407"/>
      <c r="C890" s="468" t="s">
        <v>1031</v>
      </c>
      <c r="D890" s="407"/>
      <c r="E890" s="407">
        <f>'eoy23'!I1085</f>
        <v>1158119</v>
      </c>
      <c r="F890" s="407"/>
      <c r="G890" s="407"/>
      <c r="H890" s="407"/>
      <c r="I890" s="407"/>
      <c r="J890" s="407"/>
      <c r="K890" s="407"/>
      <c r="L890" s="407"/>
      <c r="M890" s="407"/>
      <c r="N890" s="407"/>
      <c r="O890" s="407"/>
      <c r="P890" s="407"/>
      <c r="Q890" s="407"/>
      <c r="R890" s="407"/>
      <c r="S890" s="407"/>
      <c r="T890" s="407"/>
      <c r="U890" s="407"/>
      <c r="V890" s="407"/>
      <c r="W890" s="407"/>
      <c r="X890" s="407"/>
      <c r="Y890" s="407"/>
      <c r="Z890" s="407"/>
      <c r="AA890" s="407"/>
      <c r="AB890" s="407"/>
      <c r="AC890" s="407"/>
      <c r="AD890" s="407"/>
      <c r="AE890" s="407"/>
      <c r="AF890" s="407"/>
      <c r="AG890" s="407"/>
      <c r="AH890" s="407"/>
      <c r="AI890" s="407"/>
    </row>
    <row r="891" spans="1:35" ht="15.75" hidden="1" customHeight="1">
      <c r="A891" s="407">
        <f t="shared" ca="1" si="38"/>
        <v>0</v>
      </c>
      <c r="B891" s="407"/>
      <c r="C891" s="468" t="s">
        <v>1032</v>
      </c>
      <c r="D891" s="407"/>
      <c r="E891" s="407">
        <f ca="1">MAX('eoy23'!J1132-SUM('eoy23'!J1124:'eoy23'!J1126,'eoy23'!J1128),0)</f>
        <v>22883442</v>
      </c>
      <c r="F891" s="407"/>
      <c r="G891" s="407"/>
      <c r="H891" s="407"/>
      <c r="I891" s="407"/>
      <c r="J891" s="407"/>
      <c r="K891" s="407"/>
      <c r="L891" s="407"/>
      <c r="M891" s="407"/>
      <c r="N891" s="407"/>
      <c r="O891" s="407"/>
      <c r="P891" s="407"/>
      <c r="Q891" s="407"/>
      <c r="R891" s="407"/>
      <c r="S891" s="407"/>
      <c r="T891" s="407"/>
      <c r="U891" s="407"/>
      <c r="V891" s="407"/>
      <c r="W891" s="407"/>
      <c r="X891" s="407"/>
      <c r="Y891" s="407"/>
      <c r="Z891" s="407"/>
      <c r="AA891" s="407"/>
      <c r="AB891" s="407"/>
      <c r="AC891" s="407"/>
      <c r="AD891" s="407"/>
      <c r="AE891" s="407"/>
      <c r="AF891" s="407"/>
      <c r="AG891" s="407"/>
      <c r="AH891" s="407"/>
      <c r="AI891" s="407"/>
    </row>
    <row r="892" spans="1:35" ht="15.75" hidden="1" customHeight="1">
      <c r="A892" s="407">
        <f ca="1">IF(AND(VALUE('eoy23'!$C$7)&lt;600,E892&lt;=0),1,0)</f>
        <v>0</v>
      </c>
      <c r="B892" s="407"/>
      <c r="C892" s="468" t="s">
        <v>1033</v>
      </c>
      <c r="D892" s="407"/>
      <c r="E892" s="407">
        <f ca="1">MAX('eoy23'!J1176-SUM('eoy23'!J1167:'eoy23'!J1169,'eoy23'!J1171),0)</f>
        <v>6483542.7222720003</v>
      </c>
      <c r="F892" s="407"/>
      <c r="G892" s="407"/>
      <c r="H892" s="407"/>
      <c r="I892" s="407"/>
      <c r="J892" s="407"/>
      <c r="K892" s="407"/>
      <c r="L892" s="407"/>
      <c r="M892" s="407"/>
      <c r="N892" s="407"/>
      <c r="O892" s="407"/>
      <c r="P892" s="407"/>
      <c r="Q892" s="407"/>
      <c r="R892" s="407"/>
      <c r="S892" s="407"/>
      <c r="T892" s="407"/>
      <c r="U892" s="407"/>
      <c r="V892" s="407"/>
      <c r="W892" s="407"/>
      <c r="X892" s="407"/>
      <c r="Y892" s="407"/>
      <c r="Z892" s="407"/>
      <c r="AA892" s="407"/>
      <c r="AB892" s="407"/>
      <c r="AC892" s="407"/>
      <c r="AD892" s="407"/>
      <c r="AE892" s="407"/>
      <c r="AF892" s="407"/>
      <c r="AG892" s="407"/>
      <c r="AH892" s="407"/>
      <c r="AI892" s="407"/>
    </row>
    <row r="893" spans="1:35" ht="15.75" hidden="1" customHeight="1">
      <c r="A893" s="407">
        <f>IF(OR(E893&gt;0,AND('eoy23'!J27-('eoy23'!J20+'eoy23'!J23+'eoy23'!J24+'eoy23'!J25+'eoy23'!J26)=0,E893=0)),0,1)</f>
        <v>0</v>
      </c>
      <c r="B893" s="407"/>
      <c r="C893" s="468" t="s">
        <v>1034</v>
      </c>
      <c r="D893" s="407"/>
      <c r="E893" s="407">
        <f>'eoy23'!J1195</f>
        <v>60207</v>
      </c>
      <c r="F893" s="407"/>
      <c r="G893" s="407"/>
      <c r="H893" s="407"/>
      <c r="I893" s="407"/>
      <c r="J893" s="407"/>
      <c r="K893" s="407"/>
      <c r="L893" s="407"/>
      <c r="M893" s="407"/>
      <c r="N893" s="407"/>
      <c r="O893" s="407"/>
      <c r="P893" s="407"/>
      <c r="Q893" s="407"/>
      <c r="R893" s="407"/>
      <c r="S893" s="407"/>
      <c r="T893" s="407"/>
      <c r="U893" s="407"/>
      <c r="V893" s="407"/>
      <c r="W893" s="407"/>
      <c r="X893" s="407"/>
      <c r="Y893" s="407"/>
      <c r="Z893" s="407"/>
      <c r="AA893" s="407"/>
      <c r="AB893" s="407"/>
      <c r="AC893" s="407"/>
      <c r="AD893" s="407"/>
      <c r="AE893" s="407"/>
      <c r="AF893" s="407"/>
      <c r="AG893" s="407"/>
      <c r="AH893" s="407"/>
      <c r="AI893" s="407"/>
    </row>
    <row r="894" spans="1:35" ht="15.75" hidden="1" customHeight="1">
      <c r="A894" s="407">
        <f>IF(AND(VALUE('eoy23'!$C$7)&gt;599,VALUE('eoy23'!$C$7)&lt;900,E894&lt;=0),1,0)</f>
        <v>0</v>
      </c>
      <c r="B894" s="407"/>
      <c r="C894" s="468" t="s">
        <v>1035</v>
      </c>
      <c r="D894" s="407"/>
      <c r="E894" s="407">
        <f>'eoy23'!J1231</f>
        <v>0</v>
      </c>
      <c r="F894" s="407"/>
      <c r="G894" s="407"/>
      <c r="H894" s="407"/>
      <c r="I894" s="407"/>
      <c r="J894" s="407"/>
      <c r="K894" s="407"/>
      <c r="L894" s="407"/>
      <c r="M894" s="407"/>
      <c r="N894" s="407"/>
      <c r="O894" s="407"/>
      <c r="P894" s="407"/>
      <c r="Q894" s="407"/>
      <c r="R894" s="407"/>
      <c r="S894" s="407"/>
      <c r="T894" s="407"/>
      <c r="U894" s="407"/>
      <c r="V894" s="407"/>
      <c r="W894" s="407"/>
      <c r="X894" s="407"/>
      <c r="Y894" s="407"/>
      <c r="Z894" s="407"/>
      <c r="AA894" s="407"/>
      <c r="AB894" s="407"/>
      <c r="AC894" s="407"/>
      <c r="AD894" s="407"/>
      <c r="AE894" s="407"/>
      <c r="AF894" s="407"/>
      <c r="AG894" s="407"/>
      <c r="AH894" s="407"/>
      <c r="AI894" s="407"/>
    </row>
    <row r="895" spans="1:35" ht="15.75" customHeight="1">
      <c r="A895" s="1">
        <f ca="1">IF($A$882=1,1,0)</f>
        <v>0</v>
      </c>
      <c r="B895" s="407"/>
      <c r="C895" s="468"/>
      <c r="D895" s="407"/>
      <c r="E895" s="407"/>
      <c r="F895" s="407"/>
      <c r="G895" s="407"/>
      <c r="H895" s="407"/>
      <c r="I895" s="407"/>
      <c r="J895" s="407"/>
      <c r="K895" s="407"/>
      <c r="L895" s="407"/>
      <c r="M895" s="407"/>
      <c r="N895" s="407"/>
      <c r="O895" s="407"/>
      <c r="P895" s="407"/>
      <c r="Q895" s="407"/>
      <c r="R895" s="407"/>
      <c r="S895" s="407"/>
      <c r="T895" s="407"/>
      <c r="U895" s="407"/>
      <c r="V895" s="407"/>
      <c r="W895" s="407"/>
      <c r="X895" s="407"/>
      <c r="Y895" s="407"/>
      <c r="Z895" s="407"/>
      <c r="AA895" s="407"/>
      <c r="AB895" s="407"/>
      <c r="AC895" s="407"/>
      <c r="AD895" s="407"/>
      <c r="AE895" s="407"/>
      <c r="AF895" s="407"/>
      <c r="AG895" s="407"/>
      <c r="AH895" s="407"/>
      <c r="AI895" s="407"/>
    </row>
    <row r="896" spans="1:35" ht="15.75" hidden="1" customHeight="1">
      <c r="A896" s="473">
        <f t="shared" ref="A896:A898" si="39">IF($E$898=0,1,0)</f>
        <v>0</v>
      </c>
      <c r="B896" s="474" t="s">
        <v>1036</v>
      </c>
      <c r="C896" s="473"/>
      <c r="D896" s="473"/>
      <c r="E896" s="473"/>
      <c r="F896" s="473"/>
      <c r="G896" s="473"/>
      <c r="H896" s="473"/>
      <c r="I896" s="473"/>
      <c r="J896" s="407"/>
      <c r="K896" s="407"/>
      <c r="L896" s="407"/>
      <c r="M896" s="407"/>
      <c r="N896" s="407"/>
      <c r="O896" s="407"/>
      <c r="P896" s="407"/>
      <c r="Q896" s="407"/>
      <c r="R896" s="407"/>
      <c r="S896" s="407"/>
      <c r="T896" s="407"/>
      <c r="U896" s="407"/>
      <c r="V896" s="407"/>
      <c r="W896" s="407"/>
      <c r="X896" s="407"/>
      <c r="Y896" s="407"/>
      <c r="Z896" s="407"/>
      <c r="AA896" s="407"/>
      <c r="AB896" s="407"/>
      <c r="AC896" s="407"/>
      <c r="AD896" s="407"/>
      <c r="AE896" s="407"/>
      <c r="AF896" s="407"/>
      <c r="AG896" s="407"/>
      <c r="AH896" s="407"/>
      <c r="AI896" s="407"/>
    </row>
    <row r="897" spans="1:35" ht="15.75" hidden="1" customHeight="1">
      <c r="A897" s="407">
        <f t="shared" si="39"/>
        <v>0</v>
      </c>
      <c r="B897" s="407"/>
      <c r="C897" s="468"/>
      <c r="D897" s="407"/>
      <c r="E897" s="407"/>
      <c r="F897" s="407"/>
      <c r="G897" s="407"/>
      <c r="H897" s="407"/>
      <c r="I897" s="407"/>
      <c r="J897" s="407"/>
      <c r="K897" s="407"/>
      <c r="L897" s="407"/>
      <c r="M897" s="407"/>
      <c r="N897" s="407"/>
      <c r="O897" s="407"/>
      <c r="P897" s="407"/>
      <c r="Q897" s="407"/>
      <c r="R897" s="407"/>
      <c r="S897" s="407"/>
      <c r="T897" s="407"/>
      <c r="U897" s="407"/>
      <c r="V897" s="407"/>
      <c r="W897" s="407"/>
      <c r="X897" s="407"/>
      <c r="Y897" s="407"/>
      <c r="Z897" s="407"/>
      <c r="AA897" s="407"/>
      <c r="AB897" s="407"/>
      <c r="AC897" s="407"/>
      <c r="AD897" s="407"/>
      <c r="AE897" s="407"/>
      <c r="AF897" s="407"/>
      <c r="AG897" s="407"/>
      <c r="AH897" s="407"/>
      <c r="AI897" s="407"/>
    </row>
    <row r="898" spans="1:35" ht="15.75" hidden="1" customHeight="1">
      <c r="A898" s="407">
        <f t="shared" si="39"/>
        <v>0</v>
      </c>
      <c r="B898" s="407"/>
      <c r="C898" s="470" t="s">
        <v>1037</v>
      </c>
      <c r="D898" s="407"/>
      <c r="E898" s="469">
        <f>'eoy23'!L1012+'eoy23'!L1023</f>
        <v>457431</v>
      </c>
      <c r="F898" s="407"/>
      <c r="G898" s="407"/>
      <c r="H898" s="407"/>
      <c r="I898" s="407"/>
      <c r="J898" s="407"/>
      <c r="K898" s="407"/>
      <c r="L898" s="407"/>
      <c r="M898" s="407"/>
      <c r="N898" s="407"/>
      <c r="O898" s="407"/>
      <c r="P898" s="407"/>
      <c r="Q898" s="407"/>
      <c r="R898" s="407"/>
      <c r="S898" s="407"/>
      <c r="T898" s="407"/>
      <c r="U898" s="407"/>
      <c r="V898" s="407"/>
      <c r="W898" s="407"/>
      <c r="X898" s="407"/>
      <c r="Y898" s="407"/>
      <c r="Z898" s="407"/>
      <c r="AA898" s="407"/>
      <c r="AB898" s="407"/>
      <c r="AC898" s="407"/>
      <c r="AD898" s="407"/>
      <c r="AE898" s="407"/>
      <c r="AF898" s="407"/>
      <c r="AG898" s="407"/>
      <c r="AH898" s="407"/>
      <c r="AI898" s="407"/>
    </row>
    <row r="899" spans="1:35" ht="15.75" hidden="1" customHeight="1">
      <c r="A899" s="407">
        <f>IF($A$896=1,1,0)</f>
        <v>0</v>
      </c>
      <c r="B899" s="407"/>
      <c r="C899" s="468"/>
      <c r="D899" s="407"/>
      <c r="E899" s="407"/>
      <c r="F899" s="407"/>
      <c r="G899" s="407"/>
      <c r="H899" s="407"/>
      <c r="I899" s="407"/>
      <c r="J899" s="407"/>
      <c r="K899" s="407"/>
      <c r="L899" s="407"/>
      <c r="M899" s="407"/>
      <c r="N899" s="407"/>
      <c r="O899" s="407"/>
      <c r="P899" s="407"/>
      <c r="Q899" s="407"/>
      <c r="R899" s="407"/>
      <c r="S899" s="407"/>
      <c r="T899" s="407"/>
      <c r="U899" s="407"/>
      <c r="V899" s="407"/>
      <c r="W899" s="407"/>
      <c r="X899" s="407"/>
      <c r="Y899" s="407"/>
      <c r="Z899" s="407"/>
      <c r="AA899" s="407"/>
      <c r="AB899" s="407"/>
      <c r="AC899" s="407"/>
      <c r="AD899" s="407"/>
      <c r="AE899" s="407"/>
      <c r="AF899" s="407"/>
      <c r="AG899" s="407"/>
      <c r="AH899" s="407"/>
      <c r="AI899" s="407"/>
    </row>
    <row r="900" spans="1:35" ht="15.75" customHeight="1">
      <c r="A900" s="473">
        <f>IF(OR(A911=1,A917=1),1,0)</f>
        <v>1</v>
      </c>
      <c r="B900" s="474" t="s">
        <v>1038</v>
      </c>
      <c r="C900" s="473"/>
      <c r="D900" s="473"/>
      <c r="E900" s="473"/>
      <c r="F900" s="473"/>
      <c r="G900" s="473"/>
      <c r="H900" s="473"/>
      <c r="I900" s="473"/>
      <c r="J900" s="407"/>
      <c r="K900" s="407"/>
      <c r="L900" s="407"/>
      <c r="M900" s="407"/>
      <c r="N900" s="407"/>
      <c r="O900" s="407"/>
      <c r="P900" s="407"/>
      <c r="Q900" s="407"/>
      <c r="R900" s="407"/>
      <c r="S900" s="407"/>
      <c r="T900" s="407"/>
      <c r="U900" s="407"/>
      <c r="V900" s="407"/>
      <c r="W900" s="407"/>
      <c r="X900" s="407"/>
      <c r="Y900" s="407"/>
      <c r="Z900" s="407"/>
      <c r="AA900" s="407"/>
      <c r="AB900" s="407"/>
      <c r="AC900" s="407"/>
      <c r="AD900" s="407"/>
      <c r="AE900" s="407"/>
      <c r="AF900" s="407"/>
      <c r="AG900" s="407"/>
      <c r="AH900" s="407"/>
      <c r="AI900" s="407"/>
    </row>
    <row r="901" spans="1:35" ht="15.75" customHeight="1">
      <c r="A901" s="1">
        <f t="shared" ref="A901:A902" si="40">IF($A$900=1,1,0)</f>
        <v>1</v>
      </c>
      <c r="B901" s="1"/>
      <c r="C901" s="407"/>
      <c r="D901" s="407"/>
      <c r="E901" s="407"/>
      <c r="F901" s="1"/>
      <c r="G901" s="1"/>
      <c r="H901" s="1"/>
      <c r="I901" s="1"/>
      <c r="J901" s="407"/>
      <c r="K901" s="407"/>
      <c r="L901" s="407"/>
      <c r="M901" s="407"/>
      <c r="N901" s="407"/>
      <c r="O901" s="407"/>
      <c r="P901" s="407"/>
      <c r="Q901" s="407"/>
      <c r="R901" s="407"/>
      <c r="S901" s="407"/>
      <c r="T901" s="407"/>
      <c r="U901" s="407"/>
      <c r="V901" s="407"/>
      <c r="W901" s="407"/>
      <c r="X901" s="407"/>
      <c r="Y901" s="407"/>
      <c r="Z901" s="407"/>
      <c r="AA901" s="407"/>
      <c r="AB901" s="407"/>
      <c r="AC901" s="407"/>
      <c r="AD901" s="407"/>
      <c r="AE901" s="407"/>
      <c r="AF901" s="407"/>
      <c r="AG901" s="407"/>
      <c r="AH901" s="407"/>
      <c r="AI901" s="407"/>
    </row>
    <row r="902" spans="1:35" ht="15.75" customHeight="1">
      <c r="A902" s="1">
        <f t="shared" si="40"/>
        <v>1</v>
      </c>
      <c r="B902" s="1"/>
      <c r="C902" s="470" t="s">
        <v>36</v>
      </c>
      <c r="D902" s="469" t="s">
        <v>881</v>
      </c>
      <c r="E902" s="469" t="s">
        <v>850</v>
      </c>
      <c r="F902" s="1"/>
      <c r="G902" s="1"/>
      <c r="H902" s="1"/>
      <c r="I902" s="1"/>
      <c r="J902" s="407"/>
      <c r="K902" s="407"/>
      <c r="L902" s="407"/>
      <c r="M902" s="407"/>
      <c r="N902" s="407"/>
      <c r="O902" s="407"/>
      <c r="P902" s="407"/>
      <c r="Q902" s="407"/>
      <c r="R902" s="407"/>
      <c r="S902" s="407"/>
      <c r="T902" s="407"/>
      <c r="U902" s="407"/>
      <c r="V902" s="407"/>
      <c r="W902" s="407"/>
      <c r="X902" s="407"/>
      <c r="Y902" s="407"/>
      <c r="Z902" s="407"/>
      <c r="AA902" s="407"/>
      <c r="AB902" s="407"/>
      <c r="AC902" s="407"/>
      <c r="AD902" s="407"/>
      <c r="AE902" s="407"/>
      <c r="AF902" s="407"/>
      <c r="AG902" s="407"/>
      <c r="AH902" s="407"/>
      <c r="AI902" s="407"/>
    </row>
    <row r="903" spans="1:35" ht="15.75" customHeight="1">
      <c r="A903" s="1">
        <f t="shared" ref="A903:A910" si="41">IF($A$911=1,1,0)</f>
        <v>1</v>
      </c>
      <c r="B903" s="1"/>
      <c r="C903" s="513" t="s">
        <v>1039</v>
      </c>
      <c r="D903" s="1"/>
      <c r="E903" s="1"/>
      <c r="F903" s="1"/>
      <c r="G903" s="513" t="s">
        <v>1040</v>
      </c>
      <c r="H903" s="514"/>
      <c r="I903" s="514"/>
      <c r="J903" s="407"/>
      <c r="K903" s="407"/>
      <c r="L903" s="407"/>
      <c r="M903" s="407"/>
      <c r="N903" s="407"/>
      <c r="O903" s="407"/>
      <c r="P903" s="407"/>
      <c r="Q903" s="407"/>
      <c r="R903" s="407"/>
      <c r="S903" s="407"/>
      <c r="T903" s="407"/>
      <c r="U903" s="407"/>
      <c r="V903" s="407"/>
      <c r="W903" s="407"/>
      <c r="X903" s="407"/>
      <c r="Y903" s="407"/>
      <c r="Z903" s="407"/>
      <c r="AA903" s="407"/>
      <c r="AB903" s="407"/>
      <c r="AC903" s="407"/>
      <c r="AD903" s="407"/>
      <c r="AE903" s="407"/>
      <c r="AF903" s="407"/>
      <c r="AG903" s="407"/>
      <c r="AH903" s="407"/>
      <c r="AI903" s="407"/>
    </row>
    <row r="904" spans="1:35" ht="15.75" customHeight="1">
      <c r="A904" s="1">
        <f t="shared" si="41"/>
        <v>1</v>
      </c>
      <c r="B904" s="1"/>
      <c r="C904" s="174">
        <v>1741</v>
      </c>
      <c r="D904" s="167" t="s">
        <v>163</v>
      </c>
      <c r="E904" s="1">
        <f>'eoy23'!J453</f>
        <v>0</v>
      </c>
      <c r="F904" s="1"/>
      <c r="G904" s="174" t="s">
        <v>36</v>
      </c>
      <c r="H904" s="175" t="s">
        <v>849</v>
      </c>
      <c r="I904" s="175" t="s">
        <v>131</v>
      </c>
      <c r="J904" s="407"/>
      <c r="K904" s="407"/>
      <c r="L904" s="407"/>
      <c r="M904" s="407"/>
      <c r="N904" s="407"/>
      <c r="O904" s="407"/>
      <c r="P904" s="407"/>
      <c r="Q904" s="407"/>
      <c r="R904" s="407"/>
      <c r="S904" s="407"/>
      <c r="T904" s="407"/>
      <c r="U904" s="407"/>
      <c r="V904" s="407"/>
      <c r="W904" s="407"/>
      <c r="X904" s="407"/>
      <c r="Y904" s="407"/>
      <c r="Z904" s="407"/>
      <c r="AA904" s="407"/>
      <c r="AB904" s="407"/>
      <c r="AC904" s="407"/>
      <c r="AD904" s="407"/>
      <c r="AE904" s="407"/>
      <c r="AF904" s="407"/>
      <c r="AG904" s="407"/>
      <c r="AH904" s="407"/>
      <c r="AI904" s="407"/>
    </row>
    <row r="905" spans="1:35" ht="15.75" customHeight="1">
      <c r="A905" s="1">
        <f t="shared" si="41"/>
        <v>1</v>
      </c>
      <c r="B905" s="1"/>
      <c r="C905" s="174">
        <v>1742</v>
      </c>
      <c r="D905" s="167" t="s">
        <v>164</v>
      </c>
      <c r="E905" s="1">
        <f>'eoy23'!J454</f>
        <v>158470</v>
      </c>
      <c r="F905" s="1"/>
      <c r="G905" s="178">
        <v>3370</v>
      </c>
      <c r="H905" s="179">
        <v>5</v>
      </c>
      <c r="I905" s="179">
        <f>'eoy23'!I667</f>
        <v>0</v>
      </c>
      <c r="J905" s="407"/>
      <c r="K905" s="407"/>
      <c r="L905" s="407"/>
      <c r="M905" s="407"/>
      <c r="N905" s="407"/>
      <c r="O905" s="407"/>
      <c r="P905" s="407"/>
      <c r="Q905" s="407"/>
      <c r="R905" s="407"/>
      <c r="S905" s="407"/>
      <c r="T905" s="407"/>
      <c r="U905" s="407"/>
      <c r="V905" s="407"/>
      <c r="W905" s="407"/>
      <c r="X905" s="407"/>
      <c r="Y905" s="407"/>
      <c r="Z905" s="407"/>
      <c r="AA905" s="407"/>
      <c r="AB905" s="407"/>
      <c r="AC905" s="407"/>
      <c r="AD905" s="407"/>
      <c r="AE905" s="407"/>
      <c r="AF905" s="407"/>
      <c r="AG905" s="407"/>
      <c r="AH905" s="407"/>
      <c r="AI905" s="407"/>
    </row>
    <row r="906" spans="1:35" ht="15.75" customHeight="1">
      <c r="A906" s="1">
        <f t="shared" si="41"/>
        <v>1</v>
      </c>
      <c r="B906" s="513"/>
      <c r="C906" s="174">
        <v>1743</v>
      </c>
      <c r="D906" s="167" t="s">
        <v>165</v>
      </c>
      <c r="E906" s="1">
        <f>'eoy23'!J455</f>
        <v>83577</v>
      </c>
      <c r="F906" s="1"/>
      <c r="G906" s="1"/>
      <c r="H906" s="1"/>
      <c r="I906" s="1"/>
      <c r="J906" s="407"/>
      <c r="K906" s="407"/>
      <c r="L906" s="407"/>
      <c r="M906" s="407"/>
      <c r="N906" s="407"/>
      <c r="O906" s="407"/>
      <c r="P906" s="407"/>
      <c r="Q906" s="407"/>
      <c r="R906" s="407"/>
      <c r="S906" s="407"/>
      <c r="T906" s="407"/>
      <c r="U906" s="407"/>
      <c r="V906" s="407"/>
      <c r="W906" s="407"/>
      <c r="X906" s="407"/>
      <c r="Y906" s="407"/>
      <c r="Z906" s="407"/>
      <c r="AA906" s="407"/>
      <c r="AB906" s="407"/>
      <c r="AC906" s="407"/>
      <c r="AD906" s="407"/>
      <c r="AE906" s="407"/>
      <c r="AF906" s="407"/>
      <c r="AG906" s="407"/>
      <c r="AH906" s="407"/>
      <c r="AI906" s="407"/>
    </row>
    <row r="907" spans="1:35" ht="15.75" customHeight="1">
      <c r="A907" s="1">
        <f t="shared" si="41"/>
        <v>1</v>
      </c>
      <c r="B907" s="174"/>
      <c r="C907" s="174">
        <v>1744</v>
      </c>
      <c r="D907" s="167" t="s">
        <v>166</v>
      </c>
      <c r="E907" s="1">
        <f>'eoy23'!J456</f>
        <v>0</v>
      </c>
      <c r="F907" s="1"/>
      <c r="G907" s="1"/>
      <c r="H907" s="1"/>
      <c r="I907" s="1"/>
      <c r="J907" s="407"/>
      <c r="K907" s="407"/>
      <c r="L907" s="407"/>
      <c r="M907" s="407"/>
      <c r="N907" s="407"/>
      <c r="O907" s="407"/>
      <c r="P907" s="407"/>
      <c r="Q907" s="407"/>
      <c r="R907" s="407"/>
      <c r="S907" s="407"/>
      <c r="T907" s="407"/>
      <c r="U907" s="407"/>
      <c r="V907" s="407"/>
      <c r="W907" s="407"/>
      <c r="X907" s="407"/>
      <c r="Y907" s="407"/>
      <c r="Z907" s="407"/>
      <c r="AA907" s="407"/>
      <c r="AB907" s="407"/>
      <c r="AC907" s="407"/>
      <c r="AD907" s="407"/>
      <c r="AE907" s="407"/>
      <c r="AF907" s="407"/>
      <c r="AG907" s="407"/>
      <c r="AH907" s="407"/>
      <c r="AI907" s="407"/>
    </row>
    <row r="908" spans="1:35" ht="15.75" customHeight="1">
      <c r="A908" s="1">
        <f t="shared" si="41"/>
        <v>1</v>
      </c>
      <c r="B908" s="178"/>
      <c r="C908" s="174">
        <v>1751</v>
      </c>
      <c r="D908" s="167" t="s">
        <v>168</v>
      </c>
      <c r="E908" s="1">
        <f>'eoy23'!J459</f>
        <v>0</v>
      </c>
      <c r="F908" s="1"/>
      <c r="G908" s="1"/>
      <c r="H908" s="1"/>
      <c r="I908" s="1"/>
      <c r="J908" s="407"/>
      <c r="K908" s="407"/>
      <c r="L908" s="407"/>
      <c r="M908" s="407"/>
      <c r="N908" s="407"/>
      <c r="O908" s="407"/>
      <c r="P908" s="407"/>
      <c r="Q908" s="407"/>
      <c r="R908" s="407"/>
      <c r="S908" s="407"/>
      <c r="T908" s="407"/>
      <c r="U908" s="407"/>
      <c r="V908" s="407"/>
      <c r="W908" s="407"/>
      <c r="X908" s="407"/>
      <c r="Y908" s="407"/>
      <c r="Z908" s="407"/>
      <c r="AA908" s="407"/>
      <c r="AB908" s="407"/>
      <c r="AC908" s="407"/>
      <c r="AD908" s="407"/>
      <c r="AE908" s="407"/>
      <c r="AF908" s="407"/>
      <c r="AG908" s="407"/>
      <c r="AH908" s="407"/>
      <c r="AI908" s="407"/>
    </row>
    <row r="909" spans="1:35" ht="15.75" customHeight="1">
      <c r="A909" s="1">
        <f t="shared" si="41"/>
        <v>1</v>
      </c>
      <c r="B909" s="1"/>
      <c r="C909" s="174">
        <v>1752</v>
      </c>
      <c r="D909" s="167" t="s">
        <v>169</v>
      </c>
      <c r="E909" s="1">
        <f>'eoy23'!J460</f>
        <v>0</v>
      </c>
      <c r="F909" s="1"/>
      <c r="G909" s="1"/>
      <c r="H909" s="1"/>
      <c r="I909" s="1"/>
      <c r="J909" s="407"/>
      <c r="K909" s="407"/>
      <c r="L909" s="407"/>
      <c r="M909" s="407"/>
      <c r="N909" s="407"/>
      <c r="O909" s="407"/>
      <c r="P909" s="407"/>
      <c r="Q909" s="407"/>
      <c r="R909" s="407"/>
      <c r="S909" s="407"/>
      <c r="T909" s="407"/>
      <c r="U909" s="407"/>
      <c r="V909" s="407"/>
      <c r="W909" s="407"/>
      <c r="X909" s="407"/>
      <c r="Y909" s="407"/>
      <c r="Z909" s="407"/>
      <c r="AA909" s="407"/>
      <c r="AB909" s="407"/>
      <c r="AC909" s="407"/>
      <c r="AD909" s="407"/>
      <c r="AE909" s="407"/>
      <c r="AF909" s="407"/>
      <c r="AG909" s="407"/>
      <c r="AH909" s="407"/>
      <c r="AI909" s="407"/>
    </row>
    <row r="910" spans="1:35" ht="15.75" customHeight="1">
      <c r="A910" s="1">
        <f t="shared" si="41"/>
        <v>1</v>
      </c>
      <c r="B910" s="1"/>
      <c r="C910" s="174">
        <v>1753</v>
      </c>
      <c r="D910" s="167" t="s">
        <v>170</v>
      </c>
      <c r="E910" s="1">
        <f>'eoy23'!J461</f>
        <v>0</v>
      </c>
      <c r="F910" s="1"/>
      <c r="G910" s="1"/>
      <c r="H910" s="1"/>
      <c r="I910" s="1"/>
      <c r="J910" s="407"/>
      <c r="K910" s="407"/>
      <c r="L910" s="407"/>
      <c r="M910" s="407"/>
      <c r="N910" s="407"/>
      <c r="O910" s="407"/>
      <c r="P910" s="407"/>
      <c r="Q910" s="407"/>
      <c r="R910" s="407"/>
      <c r="S910" s="407"/>
      <c r="T910" s="407"/>
      <c r="U910" s="407"/>
      <c r="V910" s="407"/>
      <c r="W910" s="407"/>
      <c r="X910" s="407"/>
      <c r="Y910" s="407"/>
      <c r="Z910" s="407"/>
      <c r="AA910" s="407"/>
      <c r="AB910" s="407"/>
      <c r="AC910" s="407"/>
      <c r="AD910" s="407"/>
      <c r="AE910" s="407"/>
      <c r="AF910" s="407"/>
      <c r="AG910" s="407"/>
      <c r="AH910" s="407"/>
      <c r="AI910" s="407"/>
    </row>
    <row r="911" spans="1:35" ht="15.75" customHeight="1">
      <c r="A911" s="1">
        <f>IF(AND($E$911&gt;0,$I$905=0),1,0)</f>
        <v>1</v>
      </c>
      <c r="B911" s="1"/>
      <c r="C911" s="178" t="s">
        <v>131</v>
      </c>
      <c r="D911" s="1"/>
      <c r="E911" s="4">
        <f>SUM(E904:E910)</f>
        <v>242047</v>
      </c>
      <c r="F911" s="1"/>
      <c r="G911" s="1"/>
      <c r="H911" s="1"/>
      <c r="I911" s="1"/>
      <c r="J911" s="407"/>
      <c r="K911" s="407"/>
      <c r="L911" s="407"/>
      <c r="M911" s="407"/>
      <c r="N911" s="407"/>
      <c r="O911" s="407"/>
      <c r="P911" s="407"/>
      <c r="Q911" s="407"/>
      <c r="R911" s="407"/>
      <c r="S911" s="407"/>
      <c r="T911" s="407"/>
      <c r="U911" s="407"/>
      <c r="V911" s="407"/>
      <c r="W911" s="407"/>
      <c r="X911" s="407"/>
      <c r="Y911" s="407"/>
      <c r="Z911" s="407"/>
      <c r="AA911" s="407"/>
      <c r="AB911" s="407"/>
      <c r="AC911" s="407"/>
      <c r="AD911" s="407"/>
      <c r="AE911" s="407"/>
      <c r="AF911" s="407"/>
      <c r="AG911" s="407"/>
      <c r="AH911" s="407"/>
      <c r="AI911" s="407"/>
    </row>
    <row r="912" spans="1:35" ht="15.75" hidden="1" customHeight="1">
      <c r="A912" s="1">
        <f t="shared" ref="A912:A916" si="42">IF($A$917=1,1,0)</f>
        <v>0</v>
      </c>
      <c r="B912" s="1"/>
      <c r="C912" s="513" t="s">
        <v>1041</v>
      </c>
      <c r="D912" s="1"/>
      <c r="E912" s="1"/>
      <c r="F912" s="1"/>
      <c r="G912" s="513" t="s">
        <v>1042</v>
      </c>
      <c r="H912" s="514"/>
      <c r="I912" s="514"/>
      <c r="J912" s="407"/>
      <c r="K912" s="407"/>
      <c r="L912" s="407"/>
      <c r="M912" s="407"/>
      <c r="N912" s="407"/>
      <c r="O912" s="407"/>
      <c r="P912" s="407"/>
      <c r="Q912" s="407"/>
      <c r="R912" s="407"/>
      <c r="S912" s="407"/>
      <c r="T912" s="407"/>
      <c r="U912" s="407"/>
      <c r="V912" s="407"/>
      <c r="W912" s="407"/>
      <c r="X912" s="407"/>
      <c r="Y912" s="407"/>
      <c r="Z912" s="407"/>
      <c r="AA912" s="407"/>
      <c r="AB912" s="407"/>
      <c r="AC912" s="407"/>
      <c r="AD912" s="407"/>
      <c r="AE912" s="407"/>
      <c r="AF912" s="407"/>
      <c r="AG912" s="407"/>
      <c r="AH912" s="407"/>
      <c r="AI912" s="407"/>
    </row>
    <row r="913" spans="1:35" ht="15.75" hidden="1" customHeight="1">
      <c r="A913" s="1">
        <f t="shared" si="42"/>
        <v>0</v>
      </c>
      <c r="B913" s="1"/>
      <c r="C913" s="174">
        <v>7190</v>
      </c>
      <c r="D913" s="167" t="s">
        <v>503</v>
      </c>
      <c r="E913" s="1">
        <f>'eoy23'!J1120</f>
        <v>0</v>
      </c>
      <c r="F913" s="1"/>
      <c r="G913" s="174" t="s">
        <v>36</v>
      </c>
      <c r="H913" s="175" t="s">
        <v>849</v>
      </c>
      <c r="I913" s="175" t="s">
        <v>131</v>
      </c>
      <c r="J913" s="407"/>
      <c r="K913" s="407"/>
      <c r="L913" s="407"/>
      <c r="M913" s="407"/>
      <c r="N913" s="407"/>
      <c r="O913" s="407"/>
      <c r="P913" s="407"/>
      <c r="Q913" s="407"/>
      <c r="R913" s="407"/>
      <c r="S913" s="407"/>
      <c r="T913" s="407"/>
      <c r="U913" s="407"/>
      <c r="V913" s="407"/>
      <c r="W913" s="407"/>
      <c r="X913" s="407"/>
      <c r="Y913" s="407"/>
      <c r="Z913" s="407"/>
      <c r="AA913" s="407"/>
      <c r="AB913" s="407"/>
      <c r="AC913" s="407"/>
      <c r="AD913" s="407"/>
      <c r="AE913" s="407"/>
      <c r="AF913" s="407"/>
      <c r="AG913" s="407"/>
      <c r="AH913" s="407"/>
      <c r="AI913" s="407"/>
    </row>
    <row r="914" spans="1:35" ht="15.75" hidden="1" customHeight="1">
      <c r="A914" s="1">
        <f t="shared" si="42"/>
        <v>0</v>
      </c>
      <c r="B914" s="1"/>
      <c r="C914" s="174">
        <v>7200</v>
      </c>
      <c r="D914" s="167" t="s">
        <v>504</v>
      </c>
      <c r="E914" s="1">
        <f>'eoy23'!J1121</f>
        <v>0</v>
      </c>
      <c r="F914" s="4"/>
      <c r="G914" s="178">
        <v>8270</v>
      </c>
      <c r="H914" s="179">
        <v>5</v>
      </c>
      <c r="I914" s="179">
        <f>'eoy23'!I1231</f>
        <v>0</v>
      </c>
      <c r="J914" s="407"/>
      <c r="K914" s="407"/>
      <c r="L914" s="407"/>
      <c r="M914" s="407"/>
      <c r="N914" s="407"/>
      <c r="O914" s="407"/>
      <c r="P914" s="407"/>
      <c r="Q914" s="407"/>
      <c r="R914" s="407"/>
      <c r="S914" s="407"/>
      <c r="T914" s="407"/>
      <c r="U914" s="407"/>
      <c r="V914" s="407"/>
      <c r="W914" s="407"/>
      <c r="X914" s="407"/>
      <c r="Y914" s="407"/>
      <c r="Z914" s="407"/>
      <c r="AA914" s="407"/>
      <c r="AB914" s="407"/>
      <c r="AC914" s="407"/>
      <c r="AD914" s="407"/>
      <c r="AE914" s="407"/>
      <c r="AF914" s="407"/>
      <c r="AG914" s="407"/>
      <c r="AH914" s="407"/>
      <c r="AI914" s="407"/>
    </row>
    <row r="915" spans="1:35" ht="15.75" hidden="1" customHeight="1">
      <c r="A915" s="1">
        <f t="shared" si="42"/>
        <v>0</v>
      </c>
      <c r="B915" s="1"/>
      <c r="C915" s="174">
        <v>7210</v>
      </c>
      <c r="D915" s="167" t="s">
        <v>201</v>
      </c>
      <c r="E915" s="1">
        <f>'eoy23'!J1122</f>
        <v>0</v>
      </c>
      <c r="F915" s="1"/>
      <c r="G915" s="1"/>
      <c r="H915" s="1"/>
      <c r="I915" s="1"/>
      <c r="J915" s="407"/>
      <c r="K915" s="407"/>
      <c r="L915" s="407"/>
      <c r="M915" s="407"/>
      <c r="N915" s="407"/>
      <c r="O915" s="407"/>
      <c r="P915" s="407"/>
      <c r="Q915" s="407"/>
      <c r="R915" s="407"/>
      <c r="S915" s="407"/>
      <c r="T915" s="407"/>
      <c r="U915" s="407"/>
      <c r="V915" s="407"/>
      <c r="W915" s="407"/>
      <c r="X915" s="407"/>
      <c r="Y915" s="407"/>
      <c r="Z915" s="407"/>
      <c r="AA915" s="407"/>
      <c r="AB915" s="407"/>
      <c r="AC915" s="407"/>
      <c r="AD915" s="407"/>
      <c r="AE915" s="407"/>
      <c r="AF915" s="407"/>
      <c r="AG915" s="407"/>
      <c r="AH915" s="407"/>
      <c r="AI915" s="407"/>
    </row>
    <row r="916" spans="1:35" ht="15.75" hidden="1" customHeight="1">
      <c r="A916" s="1">
        <f t="shared" si="42"/>
        <v>0</v>
      </c>
      <c r="B916" s="1"/>
      <c r="C916" s="174">
        <v>7270</v>
      </c>
      <c r="D916" s="167" t="s">
        <v>202</v>
      </c>
      <c r="E916" s="1">
        <f>'eoy23'!J1123</f>
        <v>0</v>
      </c>
      <c r="F916" s="1"/>
      <c r="G916" s="1"/>
      <c r="H916" s="1"/>
      <c r="I916" s="1"/>
      <c r="J916" s="407"/>
      <c r="K916" s="407"/>
      <c r="L916" s="407"/>
      <c r="M916" s="407"/>
      <c r="N916" s="407"/>
      <c r="O916" s="407"/>
      <c r="P916" s="407"/>
      <c r="Q916" s="407"/>
      <c r="R916" s="407"/>
      <c r="S916" s="407"/>
      <c r="T916" s="407"/>
      <c r="U916" s="407"/>
      <c r="V916" s="407"/>
      <c r="W916" s="407"/>
      <c r="X916" s="407"/>
      <c r="Y916" s="407"/>
      <c r="Z916" s="407"/>
      <c r="AA916" s="407"/>
      <c r="AB916" s="407"/>
      <c r="AC916" s="407"/>
      <c r="AD916" s="407"/>
      <c r="AE916" s="407"/>
      <c r="AF916" s="407"/>
      <c r="AG916" s="407"/>
      <c r="AH916" s="407"/>
      <c r="AI916" s="407"/>
    </row>
    <row r="917" spans="1:35" ht="15.75" hidden="1" customHeight="1">
      <c r="A917" s="1">
        <f>IF(AND($E$917&gt;0,$I$914=0),1,0)</f>
        <v>0</v>
      </c>
      <c r="B917" s="1"/>
      <c r="C917" s="178" t="s">
        <v>131</v>
      </c>
      <c r="D917" s="167"/>
      <c r="E917" s="4">
        <f>-SUM(E913:E916)</f>
        <v>0</v>
      </c>
      <c r="F917" s="1"/>
      <c r="G917" s="1"/>
      <c r="H917" s="1"/>
      <c r="I917" s="1"/>
      <c r="J917" s="407"/>
      <c r="K917" s="407"/>
      <c r="L917" s="407"/>
      <c r="M917" s="407"/>
      <c r="N917" s="407"/>
      <c r="O917" s="407"/>
      <c r="P917" s="407"/>
      <c r="Q917" s="407"/>
      <c r="R917" s="407"/>
      <c r="S917" s="407"/>
      <c r="T917" s="407"/>
      <c r="U917" s="407"/>
      <c r="V917" s="407"/>
      <c r="W917" s="407"/>
      <c r="X917" s="407"/>
      <c r="Y917" s="407"/>
      <c r="Z917" s="407"/>
      <c r="AA917" s="407"/>
      <c r="AB917" s="407"/>
      <c r="AC917" s="407"/>
      <c r="AD917" s="407"/>
      <c r="AE917" s="407"/>
      <c r="AF917" s="407"/>
      <c r="AG917" s="407"/>
      <c r="AH917" s="407"/>
      <c r="AI917" s="407"/>
    </row>
    <row r="918" spans="1:35" ht="15.75" customHeight="1">
      <c r="A918" s="1">
        <f>IF($A$900=1,1,0)</f>
        <v>1</v>
      </c>
      <c r="B918" s="1"/>
      <c r="C918" s="178"/>
      <c r="D918" s="167"/>
      <c r="E918" s="4"/>
      <c r="F918" s="1"/>
      <c r="G918" s="1"/>
      <c r="H918" s="1"/>
      <c r="I918" s="1"/>
      <c r="J918" s="407"/>
      <c r="K918" s="407"/>
      <c r="L918" s="407"/>
      <c r="M918" s="407"/>
      <c r="N918" s="407"/>
      <c r="O918" s="407"/>
      <c r="P918" s="407"/>
      <c r="Q918" s="407"/>
      <c r="R918" s="407"/>
      <c r="S918" s="407"/>
      <c r="T918" s="407"/>
      <c r="U918" s="407"/>
      <c r="V918" s="407"/>
      <c r="W918" s="407"/>
      <c r="X918" s="407"/>
      <c r="Y918" s="407"/>
      <c r="Z918" s="407"/>
      <c r="AA918" s="407"/>
      <c r="AB918" s="407"/>
      <c r="AC918" s="407"/>
      <c r="AD918" s="407"/>
      <c r="AE918" s="407"/>
      <c r="AF918" s="407"/>
      <c r="AG918" s="407"/>
      <c r="AH918" s="407"/>
      <c r="AI918" s="407"/>
    </row>
    <row r="919" spans="1:35" ht="15.75" hidden="1" customHeight="1">
      <c r="A919" s="473">
        <f>IF($A$923=1,1,0)</f>
        <v>0</v>
      </c>
      <c r="B919" s="474" t="s">
        <v>1043</v>
      </c>
      <c r="C919" s="473"/>
      <c r="D919" s="473"/>
      <c r="E919" s="473"/>
      <c r="F919" s="473"/>
      <c r="G919" s="473"/>
      <c r="H919" s="473"/>
      <c r="I919" s="473"/>
      <c r="J919" s="407"/>
      <c r="K919" s="407"/>
      <c r="L919" s="407"/>
      <c r="M919" s="407"/>
      <c r="N919" s="407"/>
      <c r="O919" s="407"/>
      <c r="P919" s="407"/>
      <c r="Q919" s="407"/>
      <c r="R919" s="407"/>
      <c r="S919" s="407"/>
      <c r="T919" s="407"/>
      <c r="U919" s="407"/>
      <c r="V919" s="407"/>
      <c r="W919" s="407"/>
      <c r="X919" s="407"/>
      <c r="Y919" s="407"/>
      <c r="Z919" s="407"/>
      <c r="AA919" s="407"/>
      <c r="AB919" s="407"/>
      <c r="AC919" s="407"/>
      <c r="AD919" s="407"/>
      <c r="AE919" s="407"/>
      <c r="AF919" s="407"/>
      <c r="AG919" s="407"/>
      <c r="AH919" s="407"/>
      <c r="AI919" s="407"/>
    </row>
    <row r="920" spans="1:35" ht="15.75" hidden="1" customHeight="1">
      <c r="A920" s="1">
        <f t="shared" ref="A920:A922" si="43">IF($A$919=1,1,0)</f>
        <v>0</v>
      </c>
      <c r="B920" s="1"/>
      <c r="C920" s="174"/>
      <c r="D920" s="167"/>
      <c r="E920" s="1"/>
      <c r="F920" s="1"/>
      <c r="G920" s="1"/>
      <c r="H920" s="1"/>
      <c r="I920" s="1"/>
      <c r="J920" s="407"/>
      <c r="K920" s="407"/>
      <c r="L920" s="407"/>
      <c r="M920" s="407"/>
      <c r="N920" s="407"/>
      <c r="O920" s="407"/>
      <c r="P920" s="407"/>
      <c r="Q920" s="407"/>
      <c r="R920" s="407"/>
      <c r="S920" s="407"/>
      <c r="T920" s="407"/>
      <c r="U920" s="407"/>
      <c r="V920" s="407"/>
      <c r="W920" s="407"/>
      <c r="X920" s="407"/>
      <c r="Y920" s="407"/>
      <c r="Z920" s="407"/>
      <c r="AA920" s="407"/>
      <c r="AB920" s="407"/>
      <c r="AC920" s="407"/>
      <c r="AD920" s="407"/>
      <c r="AE920" s="407"/>
      <c r="AF920" s="407"/>
      <c r="AG920" s="407"/>
      <c r="AH920" s="407"/>
      <c r="AI920" s="407"/>
    </row>
    <row r="921" spans="1:35" ht="15.75" hidden="1" customHeight="1">
      <c r="A921" s="1">
        <f t="shared" si="43"/>
        <v>0</v>
      </c>
      <c r="B921" s="1"/>
      <c r="C921" s="180" t="s">
        <v>1044</v>
      </c>
      <c r="D921" s="167"/>
      <c r="E921" s="1"/>
      <c r="F921" s="1"/>
      <c r="G921" s="1"/>
      <c r="H921" s="1"/>
      <c r="I921" s="1"/>
      <c r="J921" s="407"/>
      <c r="K921" s="407"/>
      <c r="L921" s="407"/>
      <c r="M921" s="407"/>
      <c r="N921" s="407"/>
      <c r="O921" s="407"/>
      <c r="P921" s="407"/>
      <c r="Q921" s="407"/>
      <c r="R921" s="407"/>
      <c r="S921" s="407"/>
      <c r="T921" s="407"/>
      <c r="U921" s="407"/>
      <c r="V921" s="407"/>
      <c r="W921" s="407"/>
      <c r="X921" s="407"/>
      <c r="Y921" s="407"/>
      <c r="Z921" s="407"/>
      <c r="AA921" s="407"/>
      <c r="AB921" s="407"/>
      <c r="AC921" s="407"/>
      <c r="AD921" s="407"/>
      <c r="AE921" s="407"/>
      <c r="AF921" s="407"/>
      <c r="AG921" s="407"/>
      <c r="AH921" s="407"/>
      <c r="AI921" s="407"/>
    </row>
    <row r="922" spans="1:35" ht="15.75" hidden="1" customHeight="1">
      <c r="A922" s="1">
        <f t="shared" si="43"/>
        <v>0</v>
      </c>
      <c r="B922" s="1"/>
      <c r="C922" s="178" t="s">
        <v>36</v>
      </c>
      <c r="D922" s="179" t="s">
        <v>881</v>
      </c>
      <c r="E922" s="179"/>
      <c r="F922" s="4"/>
      <c r="G922" s="179" t="s">
        <v>36</v>
      </c>
      <c r="H922" s="179" t="s">
        <v>881</v>
      </c>
      <c r="I922" s="179"/>
      <c r="J922" s="407"/>
      <c r="K922" s="407"/>
      <c r="L922" s="407"/>
      <c r="M922" s="407"/>
      <c r="N922" s="407"/>
      <c r="O922" s="407"/>
      <c r="P922" s="407"/>
      <c r="Q922" s="407"/>
      <c r="R922" s="407"/>
      <c r="S922" s="407"/>
      <c r="T922" s="407"/>
      <c r="U922" s="407"/>
      <c r="V922" s="407"/>
      <c r="W922" s="407"/>
      <c r="X922" s="407"/>
      <c r="Y922" s="407"/>
      <c r="Z922" s="407"/>
      <c r="AA922" s="407"/>
      <c r="AB922" s="407"/>
      <c r="AC922" s="407"/>
      <c r="AD922" s="407"/>
      <c r="AE922" s="407"/>
      <c r="AF922" s="407"/>
      <c r="AG922" s="407"/>
      <c r="AH922" s="407"/>
      <c r="AI922" s="407"/>
    </row>
    <row r="923" spans="1:35" ht="15.75" hidden="1" customHeight="1">
      <c r="A923" s="1">
        <f>IF(E923&gt;I923,1,0)</f>
        <v>0</v>
      </c>
      <c r="B923" s="1"/>
      <c r="C923" s="174">
        <v>4040</v>
      </c>
      <c r="D923" s="1" t="s">
        <v>1045</v>
      </c>
      <c r="E923" s="181">
        <f>IFERROR(('eoy23'!E1039+'eoy23'!F1039)/'eoy23'!I1039,0)</f>
        <v>0.83157492719721204</v>
      </c>
      <c r="F923" s="1"/>
      <c r="G923" s="182">
        <v>4040</v>
      </c>
      <c r="H923" s="1" t="s">
        <v>1046</v>
      </c>
      <c r="I923" s="181">
        <f>IFERROR(('eoy23'!J1039+'eoy23'!K1039)/'eoy23'!M1039,0)</f>
        <v>0.83157894736842108</v>
      </c>
      <c r="J923" s="407"/>
      <c r="K923" s="407"/>
      <c r="L923" s="407"/>
      <c r="M923" s="407"/>
      <c r="N923" s="407"/>
      <c r="O923" s="407"/>
      <c r="P923" s="407"/>
      <c r="Q923" s="407"/>
      <c r="R923" s="407"/>
      <c r="S923" s="407"/>
      <c r="T923" s="407"/>
      <c r="U923" s="407"/>
      <c r="V923" s="407"/>
      <c r="W923" s="407"/>
      <c r="X923" s="407"/>
      <c r="Y923" s="407"/>
      <c r="Z923" s="407"/>
      <c r="AA923" s="407"/>
      <c r="AB923" s="407"/>
      <c r="AC923" s="407"/>
      <c r="AD923" s="407"/>
      <c r="AE923" s="407"/>
      <c r="AF923" s="407"/>
      <c r="AG923" s="407"/>
      <c r="AH923" s="407"/>
      <c r="AI923" s="407"/>
    </row>
    <row r="924" spans="1:35" ht="15.75" hidden="1" customHeight="1">
      <c r="A924" s="1">
        <f>IF($A$919=1,1,0)</f>
        <v>0</v>
      </c>
      <c r="B924" s="1"/>
      <c r="C924" s="168"/>
      <c r="D924" s="1"/>
      <c r="E924" s="1"/>
      <c r="F924" s="1"/>
      <c r="G924" s="183"/>
      <c r="H924" s="1"/>
      <c r="I924" s="1"/>
      <c r="J924" s="407"/>
      <c r="K924" s="407"/>
      <c r="L924" s="407"/>
      <c r="M924" s="407"/>
      <c r="N924" s="407"/>
      <c r="O924" s="407"/>
      <c r="P924" s="407"/>
      <c r="Q924" s="407"/>
      <c r="R924" s="407"/>
      <c r="S924" s="407"/>
      <c r="T924" s="407"/>
      <c r="U924" s="407"/>
      <c r="V924" s="407"/>
      <c r="W924" s="407"/>
      <c r="X924" s="407"/>
      <c r="Y924" s="407"/>
      <c r="Z924" s="407"/>
      <c r="AA924" s="407"/>
      <c r="AB924" s="407"/>
      <c r="AC924" s="407"/>
      <c r="AD924" s="407"/>
      <c r="AE924" s="407"/>
      <c r="AF924" s="407"/>
      <c r="AG924" s="407"/>
      <c r="AH924" s="407"/>
      <c r="AI924" s="407"/>
    </row>
    <row r="925" spans="1:35" ht="15.75" hidden="1" customHeight="1">
      <c r="A925" s="473">
        <f ca="1">IF(OR($A$928=1,$A$929=1),1,0)</f>
        <v>0</v>
      </c>
      <c r="B925" s="474" t="s">
        <v>1047</v>
      </c>
      <c r="C925" s="473"/>
      <c r="D925" s="473"/>
      <c r="E925" s="473"/>
      <c r="F925" s="473"/>
      <c r="G925" s="473"/>
      <c r="H925" s="473"/>
      <c r="I925" s="473"/>
      <c r="J925" s="407"/>
      <c r="K925" s="407"/>
      <c r="L925" s="407"/>
      <c r="M925" s="407"/>
      <c r="N925" s="407"/>
      <c r="O925" s="407"/>
      <c r="P925" s="407"/>
      <c r="Q925" s="407"/>
      <c r="R925" s="407"/>
      <c r="S925" s="407"/>
      <c r="T925" s="407"/>
      <c r="U925" s="407"/>
      <c r="V925" s="407"/>
      <c r="W925" s="407"/>
      <c r="X925" s="407"/>
      <c r="Y925" s="407"/>
      <c r="Z925" s="407"/>
      <c r="AA925" s="407"/>
      <c r="AB925" s="407"/>
      <c r="AC925" s="407"/>
      <c r="AD925" s="407"/>
      <c r="AE925" s="407"/>
      <c r="AF925" s="407"/>
      <c r="AG925" s="407"/>
      <c r="AH925" s="407"/>
      <c r="AI925" s="407"/>
    </row>
    <row r="926" spans="1:35" ht="15.75" hidden="1" customHeight="1">
      <c r="A926" s="1">
        <f t="shared" ref="A926:A927" ca="1" si="44">IF($A$925=1,1,0)</f>
        <v>0</v>
      </c>
      <c r="B926" s="1"/>
      <c r="C926" s="168"/>
      <c r="D926" s="1"/>
      <c r="E926" s="1"/>
      <c r="F926" s="1"/>
      <c r="G926" s="1"/>
      <c r="H926" s="1"/>
      <c r="I926" s="1"/>
      <c r="J926" s="407"/>
      <c r="K926" s="407"/>
      <c r="L926" s="407"/>
      <c r="M926" s="407"/>
      <c r="N926" s="407"/>
      <c r="O926" s="407"/>
      <c r="P926" s="407"/>
      <c r="Q926" s="407"/>
      <c r="R926" s="407"/>
      <c r="S926" s="407"/>
      <c r="T926" s="407"/>
      <c r="U926" s="407"/>
      <c r="V926" s="407"/>
      <c r="W926" s="407"/>
      <c r="X926" s="407"/>
      <c r="Y926" s="407"/>
      <c r="Z926" s="407"/>
      <c r="AA926" s="407"/>
      <c r="AB926" s="407"/>
      <c r="AC926" s="407"/>
      <c r="AD926" s="407"/>
      <c r="AE926" s="407"/>
      <c r="AF926" s="407"/>
      <c r="AG926" s="407"/>
      <c r="AH926" s="407"/>
      <c r="AI926" s="407"/>
    </row>
    <row r="927" spans="1:35" ht="15.75" hidden="1" customHeight="1">
      <c r="A927" s="1">
        <f t="shared" ca="1" si="44"/>
        <v>0</v>
      </c>
      <c r="B927" s="1"/>
      <c r="C927" s="178" t="s">
        <v>36</v>
      </c>
      <c r="D927" s="179" t="s">
        <v>881</v>
      </c>
      <c r="E927" s="179" t="s">
        <v>850</v>
      </c>
      <c r="F927" s="4"/>
      <c r="G927" s="178"/>
      <c r="H927" s="179"/>
      <c r="I927" s="179"/>
      <c r="J927" s="407"/>
      <c r="K927" s="407"/>
      <c r="L927" s="407"/>
      <c r="M927" s="407"/>
      <c r="N927" s="407"/>
      <c r="O927" s="407"/>
      <c r="P927" s="407"/>
      <c r="Q927" s="407"/>
      <c r="R927" s="407"/>
      <c r="S927" s="407"/>
      <c r="T927" s="407"/>
      <c r="U927" s="407"/>
      <c r="V927" s="407"/>
      <c r="W927" s="407"/>
      <c r="X927" s="407"/>
      <c r="Y927" s="407"/>
      <c r="Z927" s="407"/>
      <c r="AA927" s="407"/>
      <c r="AB927" s="407"/>
      <c r="AC927" s="407"/>
      <c r="AD927" s="407"/>
      <c r="AE927" s="407"/>
      <c r="AF927" s="407"/>
      <c r="AG927" s="407"/>
      <c r="AH927" s="407"/>
      <c r="AI927" s="407"/>
    </row>
    <row r="928" spans="1:35" ht="15.75" hidden="1" customHeight="1">
      <c r="A928" s="1">
        <f t="shared" ref="A928:A929" ca="1" si="45">IF(E928&gt;0,1,0)</f>
        <v>0</v>
      </c>
      <c r="B928" s="1"/>
      <c r="C928" s="174">
        <v>1850</v>
      </c>
      <c r="D928" s="1" t="s">
        <v>1048</v>
      </c>
      <c r="E928" s="1">
        <f ca="1">'eoy23'!H473</f>
        <v>0</v>
      </c>
      <c r="F928" s="1"/>
      <c r="G928" s="1"/>
      <c r="H928" s="1"/>
      <c r="I928" s="1"/>
      <c r="J928" s="407"/>
      <c r="K928" s="407"/>
      <c r="L928" s="407"/>
      <c r="M928" s="407"/>
      <c r="N928" s="407"/>
      <c r="O928" s="407"/>
      <c r="P928" s="407"/>
      <c r="Q928" s="407"/>
      <c r="R928" s="407"/>
      <c r="S928" s="407"/>
      <c r="T928" s="407"/>
      <c r="U928" s="407"/>
      <c r="V928" s="407"/>
      <c r="W928" s="407"/>
      <c r="X928" s="407"/>
      <c r="Y928" s="407"/>
      <c r="Z928" s="407"/>
      <c r="AA928" s="407"/>
      <c r="AB928" s="407"/>
      <c r="AC928" s="407"/>
      <c r="AD928" s="407"/>
      <c r="AE928" s="407"/>
      <c r="AF928" s="407"/>
      <c r="AG928" s="407"/>
      <c r="AH928" s="407"/>
      <c r="AI928" s="407"/>
    </row>
    <row r="929" spans="1:35" ht="15.75" hidden="1" customHeight="1">
      <c r="A929" s="1">
        <f t="shared" si="45"/>
        <v>0</v>
      </c>
      <c r="B929" s="1"/>
      <c r="C929" s="174">
        <v>2290</v>
      </c>
      <c r="D929" s="1" t="s">
        <v>1049</v>
      </c>
      <c r="E929" s="1">
        <f>'eoy23'!H538</f>
        <v>0</v>
      </c>
      <c r="F929" s="1"/>
      <c r="G929" s="1"/>
      <c r="H929" s="1"/>
      <c r="I929" s="1"/>
      <c r="J929" s="407"/>
      <c r="K929" s="407"/>
      <c r="L929" s="407"/>
      <c r="M929" s="407"/>
      <c r="N929" s="407"/>
      <c r="O929" s="407"/>
      <c r="P929" s="407"/>
      <c r="Q929" s="407"/>
      <c r="R929" s="407"/>
      <c r="S929" s="407"/>
      <c r="T929" s="407"/>
      <c r="U929" s="407"/>
      <c r="V929" s="407"/>
      <c r="W929" s="407"/>
      <c r="X929" s="407"/>
      <c r="Y929" s="407"/>
      <c r="Z929" s="407"/>
      <c r="AA929" s="407"/>
      <c r="AB929" s="407"/>
      <c r="AC929" s="407"/>
      <c r="AD929" s="407"/>
      <c r="AE929" s="407"/>
      <c r="AF929" s="407"/>
      <c r="AG929" s="407"/>
      <c r="AH929" s="407"/>
      <c r="AI929" s="407"/>
    </row>
    <row r="930" spans="1:35" ht="15.75" hidden="1" customHeight="1">
      <c r="A930" s="1">
        <f ca="1">IF($A$925=1,1,0)</f>
        <v>0</v>
      </c>
      <c r="B930" s="1"/>
      <c r="C930" s="168"/>
      <c r="D930" s="1"/>
      <c r="E930" s="1"/>
      <c r="F930" s="1"/>
      <c r="G930" s="1"/>
      <c r="H930" s="1"/>
      <c r="I930" s="1"/>
      <c r="J930" s="407"/>
      <c r="K930" s="407"/>
      <c r="L930" s="407"/>
      <c r="M930" s="407"/>
      <c r="N930" s="407"/>
      <c r="O930" s="407"/>
      <c r="P930" s="407"/>
      <c r="Q930" s="407"/>
      <c r="R930" s="407"/>
      <c r="S930" s="407"/>
      <c r="T930" s="407"/>
      <c r="U930" s="407"/>
      <c r="V930" s="407"/>
      <c r="W930" s="407"/>
      <c r="X930" s="407"/>
      <c r="Y930" s="407"/>
      <c r="Z930" s="407"/>
      <c r="AA930" s="407"/>
      <c r="AB930" s="407"/>
      <c r="AC930" s="407"/>
      <c r="AD930" s="407"/>
      <c r="AE930" s="407"/>
      <c r="AF930" s="407"/>
      <c r="AG930" s="407"/>
      <c r="AH930" s="407"/>
      <c r="AI930" s="407"/>
    </row>
  </sheetData>
  <autoFilter ref="A14:A930" xr:uid="{00000000-0009-0000-0000-000003000000}">
    <filterColumn colId="0">
      <filters>
        <filter val="1"/>
      </filters>
    </filterColumn>
  </autoFilter>
  <hyperlinks>
    <hyperlink ref="C857" r:id="rId1" xr:uid="{00000000-0004-0000-0300-000000000000}"/>
  </hyperlinks>
  <pageMargins left="0.7" right="0.7" top="0.75" bottom="0.75" header="0" footer="0"/>
  <pageSetup orientation="landscape"/>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4">
    <tabColor rgb="FF969696"/>
  </sheetPr>
  <dimension ref="A1:AH1000"/>
  <sheetViews>
    <sheetView workbookViewId="0">
      <pane xSplit="4" ySplit="13" topLeftCell="E14" activePane="bottomRight" state="frozen"/>
      <selection pane="bottomRight" activeCell="E14" sqref="E14"/>
      <selection pane="bottomLeft" activeCell="A14" sqref="A14"/>
      <selection pane="topRight" activeCell="E1" sqref="E1"/>
    </sheetView>
  </sheetViews>
  <sheetFormatPr defaultColWidth="11.21875" defaultRowHeight="15" customHeight="1"/>
  <cols>
    <col min="1" max="1" width="0.44140625" customWidth="1"/>
    <col min="2" max="2" width="2.44140625" customWidth="1"/>
    <col min="3" max="3" width="6.109375" customWidth="1"/>
    <col min="4" max="4" width="39.44140625" customWidth="1"/>
    <col min="5" max="20" width="10.88671875" customWidth="1"/>
    <col min="21" max="21" width="11.109375" customWidth="1"/>
    <col min="22" max="22" width="10.88671875" customWidth="1"/>
    <col min="23" max="24" width="11.88671875" customWidth="1"/>
    <col min="25" max="29" width="10.88671875" customWidth="1"/>
    <col min="30" max="30" width="11.88671875" customWidth="1"/>
    <col min="31" max="31" width="11.109375" customWidth="1"/>
    <col min="32" max="32" width="12.109375" customWidth="1"/>
    <col min="33" max="34" width="8.88671875" customWidth="1"/>
  </cols>
  <sheetData>
    <row r="1" spans="1:34" ht="12" customHeight="1">
      <c r="A1" s="407"/>
      <c r="B1" s="407"/>
      <c r="C1" s="407"/>
      <c r="D1" s="407"/>
      <c r="E1" s="407"/>
      <c r="F1" s="407"/>
      <c r="G1" s="407"/>
      <c r="H1" s="407"/>
      <c r="I1" s="407"/>
      <c r="J1" s="407"/>
      <c r="K1" s="407"/>
      <c r="L1" s="407"/>
      <c r="M1" s="407"/>
      <c r="N1" s="407"/>
      <c r="O1" s="407"/>
      <c r="P1" s="407"/>
      <c r="Q1" s="407"/>
      <c r="R1" s="407"/>
      <c r="S1" s="407"/>
      <c r="T1" s="407"/>
      <c r="U1" s="407"/>
      <c r="V1" s="407"/>
      <c r="W1" s="407"/>
      <c r="X1" s="407"/>
      <c r="Y1" s="407"/>
      <c r="Z1" s="407"/>
      <c r="AA1" s="407"/>
      <c r="AB1" s="407"/>
      <c r="AC1" s="407"/>
      <c r="AD1" s="407"/>
      <c r="AE1" s="407"/>
      <c r="AF1" s="407"/>
      <c r="AG1" s="407"/>
      <c r="AH1" s="407"/>
    </row>
    <row r="2" spans="1:34" ht="11.25" hidden="1" customHeight="1">
      <c r="A2" s="407"/>
      <c r="B2" s="407"/>
      <c r="C2" s="407"/>
      <c r="D2" s="407">
        <v>2</v>
      </c>
      <c r="E2" s="407">
        <f>D2+1</f>
        <v>3</v>
      </c>
      <c r="F2" s="407"/>
      <c r="G2" s="515"/>
      <c r="H2" s="515"/>
      <c r="I2" s="515"/>
      <c r="J2" s="515"/>
      <c r="K2" s="515"/>
      <c r="L2" s="407"/>
      <c r="M2" s="407"/>
      <c r="N2" s="407"/>
      <c r="O2" s="407"/>
      <c r="P2" s="407"/>
      <c r="Q2" s="407"/>
      <c r="R2" s="407"/>
      <c r="S2" s="407"/>
      <c r="T2" s="407"/>
      <c r="U2" s="407"/>
      <c r="V2" s="407"/>
      <c r="W2" s="407"/>
      <c r="X2" s="407"/>
      <c r="Y2" s="407"/>
      <c r="Z2" s="407"/>
      <c r="AA2" s="407"/>
      <c r="AB2" s="407"/>
      <c r="AC2" s="407"/>
      <c r="AD2" s="407"/>
      <c r="AE2" s="407"/>
      <c r="AF2" s="407"/>
      <c r="AG2" s="407"/>
      <c r="AH2" s="407"/>
    </row>
    <row r="3" spans="1:34" ht="11.25" customHeight="1">
      <c r="A3" s="407"/>
      <c r="B3" s="407"/>
      <c r="C3" s="407"/>
      <c r="D3" s="516"/>
      <c r="E3" s="4"/>
      <c r="F3" s="184"/>
      <c r="G3" s="13"/>
      <c r="H3" s="407"/>
      <c r="I3" s="407"/>
      <c r="J3" s="515"/>
      <c r="K3" s="515"/>
      <c r="L3" s="407"/>
      <c r="M3" s="407"/>
      <c r="N3" s="407"/>
      <c r="O3" s="407"/>
      <c r="P3" s="407"/>
      <c r="Q3" s="407"/>
      <c r="R3" s="407"/>
      <c r="S3" s="407"/>
      <c r="T3" s="407"/>
      <c r="U3" s="1"/>
      <c r="V3" s="407"/>
      <c r="W3" s="407"/>
      <c r="X3" s="407"/>
      <c r="Y3" s="407"/>
      <c r="Z3" s="407"/>
      <c r="AA3" s="407"/>
      <c r="AB3" s="407"/>
      <c r="AC3" s="407"/>
      <c r="AD3" s="407"/>
      <c r="AE3" s="407"/>
      <c r="AF3" s="407"/>
      <c r="AG3" s="407"/>
      <c r="AH3" s="407"/>
    </row>
    <row r="4" spans="1:34" ht="12.75" customHeight="1">
      <c r="A4" s="407"/>
      <c r="B4" s="407"/>
      <c r="C4" s="407"/>
      <c r="D4" s="517"/>
      <c r="E4" s="478"/>
      <c r="F4" s="518"/>
      <c r="G4" s="407"/>
      <c r="H4" s="407"/>
      <c r="I4" s="407"/>
      <c r="J4" s="519"/>
      <c r="K4" s="407"/>
      <c r="L4" s="407"/>
      <c r="M4" s="407"/>
      <c r="N4" s="520"/>
      <c r="O4" s="520"/>
      <c r="P4" s="520"/>
      <c r="Q4" s="520"/>
      <c r="R4" s="520"/>
      <c r="S4" s="520"/>
      <c r="T4" s="520"/>
      <c r="U4" s="520"/>
      <c r="V4" s="520"/>
      <c r="W4" s="520"/>
      <c r="X4" s="520"/>
      <c r="Y4" s="520"/>
      <c r="Z4" s="520"/>
      <c r="AA4" s="520"/>
      <c r="AB4" s="520"/>
      <c r="AC4" s="520"/>
      <c r="AD4" s="520"/>
      <c r="AE4" s="407"/>
      <c r="AF4" s="407"/>
      <c r="AG4" s="407"/>
      <c r="AH4" s="407"/>
    </row>
    <row r="5" spans="1:34" ht="12.75" customHeight="1">
      <c r="A5" s="407">
        <v>6</v>
      </c>
      <c r="B5" s="407"/>
      <c r="C5" s="521" t="s">
        <v>1050</v>
      </c>
      <c r="D5" s="407"/>
      <c r="E5" s="185" t="s">
        <v>842</v>
      </c>
      <c r="F5" s="590" t="s">
        <v>843</v>
      </c>
      <c r="G5" s="626"/>
      <c r="H5" s="185" t="s">
        <v>222</v>
      </c>
      <c r="I5" s="590" t="s">
        <v>1051</v>
      </c>
      <c r="J5" s="626"/>
      <c r="K5" s="590" t="s">
        <v>1052</v>
      </c>
      <c r="L5" s="626"/>
      <c r="M5" s="481"/>
      <c r="N5" s="522"/>
      <c r="O5" s="522"/>
      <c r="P5" s="522"/>
      <c r="Q5" s="522"/>
      <c r="R5" s="522"/>
      <c r="S5" s="522"/>
      <c r="T5" s="522"/>
      <c r="U5" s="520"/>
      <c r="V5" s="520"/>
      <c r="W5" s="522"/>
      <c r="X5" s="520"/>
      <c r="Y5" s="520"/>
      <c r="Z5" s="520"/>
      <c r="AA5" s="520"/>
      <c r="AB5" s="520"/>
      <c r="AC5" s="520"/>
      <c r="AD5" s="520"/>
      <c r="AE5" s="407"/>
      <c r="AF5" s="407"/>
      <c r="AG5" s="407"/>
      <c r="AH5" s="407"/>
    </row>
    <row r="6" spans="1:34" ht="12.75" customHeight="1">
      <c r="A6" s="407"/>
      <c r="B6" s="407"/>
      <c r="C6" s="521" t="s">
        <v>1053</v>
      </c>
      <c r="D6" s="523"/>
      <c r="E6" s="186" t="str">
        <f>schools!B1</f>
        <v>162</v>
      </c>
      <c r="F6" s="591" t="str">
        <f>schools!C1</f>
        <v>Lunenburg</v>
      </c>
      <c r="G6" s="626"/>
      <c r="H6" s="186" t="s">
        <v>1054</v>
      </c>
      <c r="I6" s="592" t="s">
        <v>1055</v>
      </c>
      <c r="J6" s="626"/>
      <c r="K6" s="187" t="s">
        <v>1056</v>
      </c>
      <c r="L6" s="188">
        <v>2</v>
      </c>
      <c r="M6" s="175"/>
      <c r="N6" s="524"/>
      <c r="O6" s="524"/>
      <c r="P6" s="524"/>
      <c r="Q6" s="524"/>
      <c r="R6" s="524"/>
      <c r="S6" s="524"/>
      <c r="T6" s="524"/>
      <c r="U6" s="520"/>
      <c r="V6" s="520"/>
      <c r="W6" s="520"/>
      <c r="X6" s="520"/>
      <c r="Y6" s="520"/>
      <c r="Z6" s="520"/>
      <c r="AA6" s="520"/>
      <c r="AB6" s="520"/>
      <c r="AC6" s="520"/>
      <c r="AD6" s="520"/>
      <c r="AE6" s="407"/>
      <c r="AF6" s="407"/>
      <c r="AG6" s="407"/>
      <c r="AH6" s="407"/>
    </row>
    <row r="7" spans="1:34" ht="12.75" customHeight="1">
      <c r="A7" s="407"/>
      <c r="B7" s="407"/>
      <c r="C7" s="407"/>
      <c r="D7" s="515"/>
      <c r="E7" s="515"/>
      <c r="F7" s="515"/>
      <c r="G7" s="515"/>
      <c r="H7" s="515"/>
      <c r="I7" s="515"/>
      <c r="J7" s="515"/>
      <c r="K7" s="515"/>
      <c r="L7" s="407"/>
      <c r="M7" s="407"/>
      <c r="N7" s="481"/>
      <c r="O7" s="481"/>
      <c r="P7" s="481"/>
      <c r="Q7" s="481"/>
      <c r="R7" s="481"/>
      <c r="S7" s="481"/>
      <c r="T7" s="481"/>
      <c r="U7" s="407"/>
      <c r="V7" s="407"/>
      <c r="W7" s="481"/>
      <c r="X7" s="407"/>
      <c r="Y7" s="407"/>
      <c r="Z7" s="407"/>
      <c r="AA7" s="407"/>
      <c r="AB7" s="407"/>
      <c r="AC7" s="407"/>
      <c r="AD7" s="407"/>
      <c r="AE7" s="407"/>
      <c r="AF7" s="407"/>
      <c r="AG7" s="407"/>
      <c r="AH7" s="407"/>
    </row>
    <row r="8" spans="1:34" ht="12.75" customHeight="1">
      <c r="A8" s="407"/>
      <c r="B8" s="407"/>
      <c r="C8" s="407"/>
      <c r="D8" s="407"/>
      <c r="E8" s="185">
        <v>1</v>
      </c>
      <c r="F8" s="185">
        <v>2</v>
      </c>
      <c r="G8" s="185">
        <v>3</v>
      </c>
      <c r="H8" s="185">
        <v>4</v>
      </c>
      <c r="I8" s="185">
        <v>5</v>
      </c>
      <c r="J8" s="185">
        <v>6</v>
      </c>
      <c r="K8" s="185">
        <v>7</v>
      </c>
      <c r="L8" s="185">
        <v>8</v>
      </c>
      <c r="M8" s="185">
        <v>9</v>
      </c>
      <c r="N8" s="185">
        <v>10</v>
      </c>
      <c r="O8" s="185">
        <v>11</v>
      </c>
      <c r="P8" s="185">
        <v>12</v>
      </c>
      <c r="Q8" s="185">
        <v>13</v>
      </c>
      <c r="R8" s="185">
        <v>14</v>
      </c>
      <c r="S8" s="185">
        <v>15</v>
      </c>
      <c r="T8" s="185">
        <v>16</v>
      </c>
      <c r="U8" s="189">
        <v>17</v>
      </c>
      <c r="V8" s="185">
        <v>18</v>
      </c>
      <c r="W8" s="185">
        <v>19</v>
      </c>
      <c r="X8" s="185">
        <v>20</v>
      </c>
      <c r="Y8" s="185">
        <v>21</v>
      </c>
      <c r="Z8" s="185">
        <v>22</v>
      </c>
      <c r="AA8" s="185">
        <v>23</v>
      </c>
      <c r="AB8" s="185">
        <v>24</v>
      </c>
      <c r="AC8" s="185">
        <v>25</v>
      </c>
      <c r="AD8" s="185">
        <v>26</v>
      </c>
      <c r="AE8" s="407"/>
      <c r="AF8" s="407"/>
      <c r="AG8" s="407"/>
      <c r="AH8" s="407"/>
    </row>
    <row r="9" spans="1:34" ht="12.75" customHeight="1">
      <c r="A9" s="407"/>
      <c r="B9" s="407"/>
      <c r="C9" s="407"/>
      <c r="D9" s="407"/>
      <c r="E9" s="190"/>
      <c r="F9" s="190"/>
      <c r="G9" s="190"/>
      <c r="H9" s="191"/>
      <c r="I9" s="190"/>
      <c r="J9" s="190"/>
      <c r="K9" s="190"/>
      <c r="L9" s="588" t="s">
        <v>1057</v>
      </c>
      <c r="M9" s="625"/>
      <c r="N9" s="625"/>
      <c r="O9" s="625"/>
      <c r="P9" s="625"/>
      <c r="Q9" s="625"/>
      <c r="R9" s="625"/>
      <c r="S9" s="625"/>
      <c r="T9" s="625"/>
      <c r="U9" s="625"/>
      <c r="V9" s="626"/>
      <c r="W9" s="588" t="s">
        <v>1058</v>
      </c>
      <c r="X9" s="625"/>
      <c r="Y9" s="626"/>
      <c r="Z9" s="589" t="s">
        <v>1059</v>
      </c>
      <c r="AA9" s="625"/>
      <c r="AB9" s="625"/>
      <c r="AC9" s="626"/>
      <c r="AD9" s="192"/>
      <c r="AE9" s="525"/>
      <c r="AF9" s="526"/>
      <c r="AG9" s="526"/>
      <c r="AH9" s="526"/>
    </row>
    <row r="10" spans="1:34" ht="12.75" customHeight="1">
      <c r="A10" s="407"/>
      <c r="B10" s="407"/>
      <c r="C10" s="407"/>
      <c r="D10" s="407"/>
      <c r="E10" s="193"/>
      <c r="F10" s="193"/>
      <c r="G10" s="527"/>
      <c r="H10" s="194"/>
      <c r="I10" s="193"/>
      <c r="J10" s="195"/>
      <c r="K10" s="195"/>
      <c r="L10" s="528"/>
      <c r="M10" s="528"/>
      <c r="N10" s="528"/>
      <c r="O10" s="528"/>
      <c r="P10" s="528"/>
      <c r="Q10" s="529" t="s">
        <v>1060</v>
      </c>
      <c r="R10" s="529"/>
      <c r="S10" s="195"/>
      <c r="T10" s="196"/>
      <c r="U10" s="195" t="s">
        <v>209</v>
      </c>
      <c r="V10" s="195"/>
      <c r="W10" s="195" t="s">
        <v>1061</v>
      </c>
      <c r="X10" s="195" t="s">
        <v>209</v>
      </c>
      <c r="Y10" s="195"/>
      <c r="Z10" s="195"/>
      <c r="AA10" s="195"/>
      <c r="AB10" s="195" t="s">
        <v>222</v>
      </c>
      <c r="AC10" s="195"/>
      <c r="AD10" s="195" t="s">
        <v>131</v>
      </c>
      <c r="AE10" s="525"/>
      <c r="AF10" s="526"/>
      <c r="AG10" s="526"/>
      <c r="AH10" s="526"/>
    </row>
    <row r="11" spans="1:34" ht="12.75" customHeight="1">
      <c r="A11" s="407"/>
      <c r="B11" s="407"/>
      <c r="C11" s="407"/>
      <c r="D11" s="469"/>
      <c r="E11" s="195"/>
      <c r="F11" s="195"/>
      <c r="G11" s="197" t="s">
        <v>1062</v>
      </c>
      <c r="H11" s="530"/>
      <c r="I11" s="195"/>
      <c r="J11" s="195" t="s">
        <v>131</v>
      </c>
      <c r="K11" s="195"/>
      <c r="L11" s="195"/>
      <c r="M11" s="195"/>
      <c r="N11" s="198"/>
      <c r="O11" s="198"/>
      <c r="P11" s="198"/>
      <c r="Q11" s="195" t="s">
        <v>1063</v>
      </c>
      <c r="R11" s="195" t="s">
        <v>1064</v>
      </c>
      <c r="S11" s="195"/>
      <c r="T11" s="195"/>
      <c r="U11" s="195" t="s">
        <v>1065</v>
      </c>
      <c r="V11" s="195" t="s">
        <v>56</v>
      </c>
      <c r="W11" s="195" t="s">
        <v>1066</v>
      </c>
      <c r="X11" s="195" t="s">
        <v>1065</v>
      </c>
      <c r="Y11" s="195" t="s">
        <v>56</v>
      </c>
      <c r="Z11" s="195"/>
      <c r="AA11" s="195"/>
      <c r="AB11" s="195" t="s">
        <v>1067</v>
      </c>
      <c r="AC11" s="195" t="s">
        <v>56</v>
      </c>
      <c r="AD11" s="195" t="s">
        <v>1068</v>
      </c>
      <c r="AE11" s="525"/>
      <c r="AF11" s="526"/>
      <c r="AG11" s="526"/>
      <c r="AH11" s="526"/>
    </row>
    <row r="12" spans="1:34" ht="12.75" customHeight="1">
      <c r="A12" s="407"/>
      <c r="B12" s="407"/>
      <c r="C12" s="407"/>
      <c r="D12" s="469"/>
      <c r="E12" s="195" t="s">
        <v>1069</v>
      </c>
      <c r="F12" s="199" t="s">
        <v>1070</v>
      </c>
      <c r="G12" s="197" t="s">
        <v>1071</v>
      </c>
      <c r="H12" s="531" t="s">
        <v>56</v>
      </c>
      <c r="I12" s="195"/>
      <c r="J12" s="195" t="s">
        <v>222</v>
      </c>
      <c r="K12" s="532" t="s">
        <v>1072</v>
      </c>
      <c r="L12" s="195" t="s">
        <v>215</v>
      </c>
      <c r="M12" s="195" t="s">
        <v>216</v>
      </c>
      <c r="N12" s="195" t="s">
        <v>1073</v>
      </c>
      <c r="O12" s="195" t="s">
        <v>1074</v>
      </c>
      <c r="P12" s="195" t="s">
        <v>1075</v>
      </c>
      <c r="Q12" s="195" t="s">
        <v>1076</v>
      </c>
      <c r="R12" s="195" t="s">
        <v>1077</v>
      </c>
      <c r="S12" s="195"/>
      <c r="T12" s="195"/>
      <c r="U12" s="195" t="s">
        <v>1078</v>
      </c>
      <c r="V12" s="195" t="s">
        <v>1078</v>
      </c>
      <c r="W12" s="195" t="s">
        <v>1079</v>
      </c>
      <c r="X12" s="195" t="s">
        <v>1061</v>
      </c>
      <c r="Y12" s="195" t="s">
        <v>1061</v>
      </c>
      <c r="Z12" s="195" t="s">
        <v>218</v>
      </c>
      <c r="AA12" s="195" t="s">
        <v>310</v>
      </c>
      <c r="AB12" s="195" t="s">
        <v>56</v>
      </c>
      <c r="AC12" s="195" t="s">
        <v>223</v>
      </c>
      <c r="AD12" s="195" t="s">
        <v>1080</v>
      </c>
      <c r="AE12" s="525"/>
      <c r="AF12" s="525"/>
      <c r="AG12" s="525"/>
      <c r="AH12" s="525"/>
    </row>
    <row r="13" spans="1:34" ht="12.75" customHeight="1">
      <c r="A13" s="407"/>
      <c r="B13" s="407"/>
      <c r="C13" s="407"/>
      <c r="D13" s="407"/>
      <c r="E13" s="200" t="s">
        <v>1081</v>
      </c>
      <c r="F13" s="200" t="s">
        <v>1082</v>
      </c>
      <c r="G13" s="201" t="s">
        <v>1083</v>
      </c>
      <c r="H13" s="202" t="s">
        <v>312</v>
      </c>
      <c r="I13" s="200" t="s">
        <v>1084</v>
      </c>
      <c r="J13" s="200" t="s">
        <v>569</v>
      </c>
      <c r="K13" s="200" t="s">
        <v>1085</v>
      </c>
      <c r="L13" s="200" t="s">
        <v>1086</v>
      </c>
      <c r="M13" s="200" t="s">
        <v>226</v>
      </c>
      <c r="N13" s="200" t="s">
        <v>1087</v>
      </c>
      <c r="O13" s="200" t="s">
        <v>1088</v>
      </c>
      <c r="P13" s="200" t="s">
        <v>1089</v>
      </c>
      <c r="Q13" s="200" t="s">
        <v>1090</v>
      </c>
      <c r="R13" s="200" t="s">
        <v>1090</v>
      </c>
      <c r="S13" s="200" t="s">
        <v>1091</v>
      </c>
      <c r="T13" s="200" t="s">
        <v>1091</v>
      </c>
      <c r="U13" s="200" t="s">
        <v>1090</v>
      </c>
      <c r="V13" s="200" t="s">
        <v>1090</v>
      </c>
      <c r="W13" s="200" t="s">
        <v>231</v>
      </c>
      <c r="X13" s="200" t="s">
        <v>1090</v>
      </c>
      <c r="Y13" s="200" t="s">
        <v>1090</v>
      </c>
      <c r="Z13" s="200" t="s">
        <v>228</v>
      </c>
      <c r="AA13" s="200" t="s">
        <v>1090</v>
      </c>
      <c r="AB13" s="200" t="s">
        <v>230</v>
      </c>
      <c r="AC13" s="200" t="s">
        <v>233</v>
      </c>
      <c r="AD13" s="200" t="s">
        <v>1092</v>
      </c>
      <c r="AE13" s="407"/>
      <c r="AF13" s="407"/>
      <c r="AG13" s="407"/>
      <c r="AH13" s="407"/>
    </row>
    <row r="14" spans="1:34" ht="12.75" customHeight="1">
      <c r="A14" s="407"/>
      <c r="B14" s="407"/>
      <c r="C14" s="469" t="s">
        <v>36</v>
      </c>
      <c r="D14" s="469" t="s">
        <v>97</v>
      </c>
      <c r="E14" s="407"/>
      <c r="F14" s="407"/>
      <c r="G14" s="407"/>
      <c r="H14" s="407"/>
      <c r="I14" s="407"/>
      <c r="J14" s="407"/>
      <c r="K14" s="519"/>
      <c r="L14" s="519"/>
      <c r="M14" s="519"/>
      <c r="N14" s="519"/>
      <c r="O14" s="519"/>
      <c r="P14" s="519"/>
      <c r="Q14" s="519"/>
      <c r="R14" s="519"/>
      <c r="S14" s="519"/>
      <c r="T14" s="519"/>
      <c r="U14" s="519"/>
      <c r="V14" s="519"/>
      <c r="W14" s="519"/>
      <c r="X14" s="519"/>
      <c r="Y14" s="519"/>
      <c r="Z14" s="519"/>
      <c r="AA14" s="519"/>
      <c r="AB14" s="519"/>
      <c r="AC14" s="519"/>
      <c r="AD14" s="519"/>
      <c r="AE14" s="407"/>
      <c r="AF14" s="407"/>
      <c r="AG14" s="407"/>
      <c r="AH14" s="407"/>
    </row>
    <row r="15" spans="1:34" ht="12.75" customHeight="1">
      <c r="A15" s="407"/>
      <c r="B15" s="407"/>
      <c r="C15" s="203">
        <v>3401</v>
      </c>
      <c r="D15" s="204" t="s">
        <v>89</v>
      </c>
      <c r="E15" s="204"/>
      <c r="F15" s="204"/>
      <c r="G15" s="204"/>
      <c r="H15" s="204"/>
      <c r="I15" s="205"/>
      <c r="J15" s="204">
        <f t="shared" ref="J15:J21" si="0">ROUND(SUM(E15:H15),0)</f>
        <v>0</v>
      </c>
      <c r="K15" s="205"/>
      <c r="L15" s="204"/>
      <c r="M15" s="204"/>
      <c r="N15" s="204"/>
      <c r="O15" s="204"/>
      <c r="P15" s="206"/>
      <c r="Q15" s="206"/>
      <c r="R15" s="206"/>
      <c r="S15" s="205"/>
      <c r="T15" s="205"/>
      <c r="U15" s="204"/>
      <c r="V15" s="204"/>
      <c r="W15" s="204"/>
      <c r="X15" s="204"/>
      <c r="Y15" s="204"/>
      <c r="Z15" s="204"/>
      <c r="AA15" s="204"/>
      <c r="AB15" s="204"/>
      <c r="AC15" s="204"/>
      <c r="AD15" s="204">
        <f t="shared" ref="AD15:AD21" si="1">ROUND(SUM(J15:AC15),0)</f>
        <v>0</v>
      </c>
      <c r="AE15" s="407"/>
      <c r="AF15" s="407"/>
      <c r="AG15" s="407"/>
      <c r="AH15" s="407"/>
    </row>
    <row r="16" spans="1:34" ht="12.75" customHeight="1">
      <c r="A16" s="407"/>
      <c r="B16" s="407"/>
      <c r="C16" s="203">
        <v>3402</v>
      </c>
      <c r="D16" s="204" t="s">
        <v>82</v>
      </c>
      <c r="E16" s="204"/>
      <c r="F16" s="204"/>
      <c r="G16" s="204"/>
      <c r="H16" s="204"/>
      <c r="I16" s="205"/>
      <c r="J16" s="204">
        <f t="shared" si="0"/>
        <v>0</v>
      </c>
      <c r="K16" s="205"/>
      <c r="L16" s="204"/>
      <c r="M16" s="204"/>
      <c r="N16" s="204"/>
      <c r="O16" s="204"/>
      <c r="P16" s="206"/>
      <c r="Q16" s="206"/>
      <c r="R16" s="206"/>
      <c r="S16" s="205"/>
      <c r="T16" s="205"/>
      <c r="U16" s="204"/>
      <c r="V16" s="204"/>
      <c r="W16" s="204"/>
      <c r="X16" s="204"/>
      <c r="Y16" s="204"/>
      <c r="Z16" s="204"/>
      <c r="AA16" s="204"/>
      <c r="AB16" s="204"/>
      <c r="AC16" s="204"/>
      <c r="AD16" s="204">
        <f t="shared" si="1"/>
        <v>0</v>
      </c>
      <c r="AE16" s="407"/>
      <c r="AF16" s="407"/>
      <c r="AG16" s="407"/>
      <c r="AH16" s="407"/>
    </row>
    <row r="17" spans="1:34" ht="12.75" customHeight="1">
      <c r="A17" s="407"/>
      <c r="B17" s="407"/>
      <c r="C17" s="203">
        <v>3403</v>
      </c>
      <c r="D17" s="204" t="s">
        <v>83</v>
      </c>
      <c r="E17" s="204"/>
      <c r="F17" s="204"/>
      <c r="G17" s="204"/>
      <c r="H17" s="204"/>
      <c r="I17" s="205"/>
      <c r="J17" s="204">
        <f t="shared" si="0"/>
        <v>0</v>
      </c>
      <c r="K17" s="205"/>
      <c r="L17" s="204"/>
      <c r="M17" s="204"/>
      <c r="N17" s="204"/>
      <c r="O17" s="204"/>
      <c r="P17" s="206"/>
      <c r="Q17" s="206"/>
      <c r="R17" s="206"/>
      <c r="S17" s="205"/>
      <c r="T17" s="205"/>
      <c r="U17" s="204"/>
      <c r="V17" s="204"/>
      <c r="W17" s="204"/>
      <c r="X17" s="204"/>
      <c r="Y17" s="204"/>
      <c r="Z17" s="204"/>
      <c r="AA17" s="204"/>
      <c r="AB17" s="204"/>
      <c r="AC17" s="204"/>
      <c r="AD17" s="204">
        <f t="shared" si="1"/>
        <v>0</v>
      </c>
      <c r="AE17" s="407"/>
      <c r="AF17" s="407"/>
      <c r="AG17" s="407"/>
      <c r="AH17" s="407"/>
    </row>
    <row r="18" spans="1:34" ht="12.75" customHeight="1">
      <c r="A18" s="407"/>
      <c r="B18" s="407"/>
      <c r="C18" s="203">
        <v>3404</v>
      </c>
      <c r="D18" s="204" t="s">
        <v>84</v>
      </c>
      <c r="E18" s="204"/>
      <c r="F18" s="204"/>
      <c r="G18" s="204"/>
      <c r="H18" s="204"/>
      <c r="I18" s="205"/>
      <c r="J18" s="204">
        <f t="shared" si="0"/>
        <v>0</v>
      </c>
      <c r="K18" s="205"/>
      <c r="L18" s="204"/>
      <c r="M18" s="204"/>
      <c r="N18" s="204"/>
      <c r="O18" s="204"/>
      <c r="P18" s="206"/>
      <c r="Q18" s="206"/>
      <c r="R18" s="206"/>
      <c r="S18" s="205"/>
      <c r="T18" s="205"/>
      <c r="U18" s="204"/>
      <c r="V18" s="204"/>
      <c r="W18" s="204"/>
      <c r="X18" s="204"/>
      <c r="Y18" s="204"/>
      <c r="Z18" s="204"/>
      <c r="AA18" s="204"/>
      <c r="AB18" s="204"/>
      <c r="AC18" s="204"/>
      <c r="AD18" s="204">
        <f t="shared" si="1"/>
        <v>0</v>
      </c>
      <c r="AE18" s="407"/>
      <c r="AF18" s="407"/>
      <c r="AG18" s="407"/>
      <c r="AH18" s="407"/>
    </row>
    <row r="19" spans="1:34" ht="12.75" customHeight="1">
      <c r="A19" s="407"/>
      <c r="B19" s="407"/>
      <c r="C19" s="203">
        <v>3405</v>
      </c>
      <c r="D19" s="204" t="s">
        <v>85</v>
      </c>
      <c r="E19" s="204"/>
      <c r="F19" s="204"/>
      <c r="G19" s="204"/>
      <c r="H19" s="204"/>
      <c r="I19" s="205"/>
      <c r="J19" s="204">
        <f t="shared" si="0"/>
        <v>0</v>
      </c>
      <c r="K19" s="205"/>
      <c r="L19" s="204"/>
      <c r="M19" s="204"/>
      <c r="N19" s="204"/>
      <c r="O19" s="204"/>
      <c r="P19" s="206"/>
      <c r="Q19" s="206"/>
      <c r="R19" s="206"/>
      <c r="S19" s="205"/>
      <c r="T19" s="205"/>
      <c r="U19" s="204"/>
      <c r="V19" s="204"/>
      <c r="W19" s="204"/>
      <c r="X19" s="204"/>
      <c r="Y19" s="204"/>
      <c r="Z19" s="204"/>
      <c r="AA19" s="204"/>
      <c r="AB19" s="204"/>
      <c r="AC19" s="204"/>
      <c r="AD19" s="204">
        <f t="shared" si="1"/>
        <v>0</v>
      </c>
      <c r="AE19" s="407"/>
      <c r="AF19" s="407"/>
      <c r="AG19" s="407"/>
      <c r="AH19" s="407"/>
    </row>
    <row r="20" spans="1:34" ht="12.75" customHeight="1">
      <c r="A20" s="407"/>
      <c r="B20" s="407"/>
      <c r="C20" s="203">
        <v>3406</v>
      </c>
      <c r="D20" s="204" t="s">
        <v>86</v>
      </c>
      <c r="E20" s="204"/>
      <c r="F20" s="204"/>
      <c r="G20" s="204"/>
      <c r="H20" s="204"/>
      <c r="I20" s="205"/>
      <c r="J20" s="204">
        <f t="shared" si="0"/>
        <v>0</v>
      </c>
      <c r="K20" s="205"/>
      <c r="L20" s="204"/>
      <c r="M20" s="204"/>
      <c r="N20" s="204"/>
      <c r="O20" s="204"/>
      <c r="P20" s="206"/>
      <c r="Q20" s="206"/>
      <c r="R20" s="206"/>
      <c r="S20" s="205"/>
      <c r="T20" s="205"/>
      <c r="U20" s="204"/>
      <c r="V20" s="204"/>
      <c r="W20" s="204"/>
      <c r="X20" s="204"/>
      <c r="Y20" s="204"/>
      <c r="Z20" s="204"/>
      <c r="AA20" s="204"/>
      <c r="AB20" s="204"/>
      <c r="AC20" s="204"/>
      <c r="AD20" s="204">
        <f t="shared" si="1"/>
        <v>0</v>
      </c>
      <c r="AE20" s="407"/>
      <c r="AF20" s="407"/>
      <c r="AG20" s="407"/>
      <c r="AH20" s="407"/>
    </row>
    <row r="21" spans="1:34" ht="12.75" customHeight="1">
      <c r="A21" s="407"/>
      <c r="B21" s="407"/>
      <c r="C21" s="203">
        <v>3409</v>
      </c>
      <c r="D21" s="207" t="s">
        <v>87</v>
      </c>
      <c r="E21" s="204">
        <f t="shared" ref="E21:H21" si="2">ROUND(SUM(E15:E20),0)</f>
        <v>0</v>
      </c>
      <c r="F21" s="204">
        <f t="shared" si="2"/>
        <v>0</v>
      </c>
      <c r="G21" s="204">
        <f t="shared" si="2"/>
        <v>0</v>
      </c>
      <c r="H21" s="204">
        <f t="shared" si="2"/>
        <v>0</v>
      </c>
      <c r="I21" s="205"/>
      <c r="J21" s="204">
        <f t="shared" si="0"/>
        <v>0</v>
      </c>
      <c r="K21" s="205"/>
      <c r="L21" s="204">
        <f t="shared" ref="L21:R21" si="3">ROUND(SUM(L15:L20),0)</f>
        <v>0</v>
      </c>
      <c r="M21" s="204">
        <f t="shared" si="3"/>
        <v>0</v>
      </c>
      <c r="N21" s="204">
        <f t="shared" si="3"/>
        <v>0</v>
      </c>
      <c r="O21" s="204">
        <f t="shared" si="3"/>
        <v>0</v>
      </c>
      <c r="P21" s="204">
        <f t="shared" si="3"/>
        <v>0</v>
      </c>
      <c r="Q21" s="204">
        <f t="shared" si="3"/>
        <v>0</v>
      </c>
      <c r="R21" s="204">
        <f t="shared" si="3"/>
        <v>0</v>
      </c>
      <c r="S21" s="205"/>
      <c r="T21" s="205"/>
      <c r="U21" s="204">
        <f t="shared" ref="U21:AC21" si="4">ROUND(SUM(U15:U20),0)</f>
        <v>0</v>
      </c>
      <c r="V21" s="204">
        <f t="shared" si="4"/>
        <v>0</v>
      </c>
      <c r="W21" s="204">
        <f t="shared" si="4"/>
        <v>0</v>
      </c>
      <c r="X21" s="204">
        <f t="shared" si="4"/>
        <v>0</v>
      </c>
      <c r="Y21" s="204">
        <f t="shared" si="4"/>
        <v>0</v>
      </c>
      <c r="Z21" s="204">
        <f t="shared" si="4"/>
        <v>0</v>
      </c>
      <c r="AA21" s="204">
        <f t="shared" si="4"/>
        <v>0</v>
      </c>
      <c r="AB21" s="204">
        <f t="shared" si="4"/>
        <v>0</v>
      </c>
      <c r="AC21" s="204">
        <f t="shared" si="4"/>
        <v>0</v>
      </c>
      <c r="AD21" s="204">
        <f t="shared" si="1"/>
        <v>0</v>
      </c>
      <c r="AE21" s="407"/>
      <c r="AF21" s="407"/>
      <c r="AG21" s="407"/>
      <c r="AH21" s="407"/>
    </row>
    <row r="22" spans="1:34" ht="12.75" customHeight="1">
      <c r="A22" s="407"/>
      <c r="B22" s="407"/>
      <c r="C22" s="533"/>
      <c r="D22" s="469" t="s">
        <v>289</v>
      </c>
      <c r="E22" s="407"/>
      <c r="F22" s="407"/>
      <c r="G22" s="407"/>
      <c r="H22" s="407"/>
      <c r="I22" s="407"/>
      <c r="J22" s="407"/>
      <c r="K22" s="407"/>
      <c r="L22" s="407"/>
      <c r="M22" s="407"/>
      <c r="N22" s="407"/>
      <c r="O22" s="407"/>
      <c r="P22" s="407"/>
      <c r="Q22" s="407"/>
      <c r="R22" s="407"/>
      <c r="S22" s="407"/>
      <c r="T22" s="407"/>
      <c r="U22" s="407"/>
      <c r="V22" s="407"/>
      <c r="W22" s="407"/>
      <c r="X22" s="407"/>
      <c r="Y22" s="407"/>
      <c r="Z22" s="407"/>
      <c r="AA22" s="407"/>
      <c r="AB22" s="407"/>
      <c r="AC22" s="407"/>
      <c r="AD22" s="407"/>
      <c r="AE22" s="407"/>
      <c r="AF22" s="407"/>
      <c r="AG22" s="407"/>
      <c r="AH22" s="407"/>
    </row>
    <row r="23" spans="1:34" ht="12.75" customHeight="1">
      <c r="A23" s="407"/>
      <c r="B23" s="407"/>
      <c r="C23" s="203">
        <v>3411</v>
      </c>
      <c r="D23" s="204" t="s">
        <v>89</v>
      </c>
      <c r="E23" s="204"/>
      <c r="F23" s="204"/>
      <c r="G23" s="204"/>
      <c r="H23" s="204"/>
      <c r="I23" s="205"/>
      <c r="J23" s="204">
        <f t="shared" ref="J23:J29" si="5">ROUND(SUM(E23:H23),0)</f>
        <v>0</v>
      </c>
      <c r="K23" s="205"/>
      <c r="L23" s="204"/>
      <c r="M23" s="204"/>
      <c r="N23" s="204"/>
      <c r="O23" s="204"/>
      <c r="P23" s="206"/>
      <c r="Q23" s="206"/>
      <c r="R23" s="206"/>
      <c r="S23" s="205"/>
      <c r="T23" s="205"/>
      <c r="U23" s="204"/>
      <c r="V23" s="204"/>
      <c r="W23" s="204"/>
      <c r="X23" s="204"/>
      <c r="Y23" s="204"/>
      <c r="Z23" s="204"/>
      <c r="AA23" s="204"/>
      <c r="AB23" s="204"/>
      <c r="AC23" s="204"/>
      <c r="AD23" s="204">
        <f t="shared" ref="AD23:AD29" si="6">ROUND(SUM(J23:AC23),0)</f>
        <v>0</v>
      </c>
      <c r="AE23" s="407"/>
      <c r="AF23" s="407"/>
      <c r="AG23" s="407"/>
      <c r="AH23" s="407"/>
    </row>
    <row r="24" spans="1:34" ht="12.75" customHeight="1">
      <c r="A24" s="407"/>
      <c r="B24" s="407"/>
      <c r="C24" s="203">
        <v>3412</v>
      </c>
      <c r="D24" s="204" t="s">
        <v>82</v>
      </c>
      <c r="E24" s="204"/>
      <c r="F24" s="204"/>
      <c r="G24" s="204"/>
      <c r="H24" s="204"/>
      <c r="I24" s="205"/>
      <c r="J24" s="204">
        <f t="shared" si="5"/>
        <v>0</v>
      </c>
      <c r="K24" s="205"/>
      <c r="L24" s="204"/>
      <c r="M24" s="204"/>
      <c r="N24" s="204"/>
      <c r="O24" s="204"/>
      <c r="P24" s="206"/>
      <c r="Q24" s="206"/>
      <c r="R24" s="206"/>
      <c r="S24" s="205"/>
      <c r="T24" s="205"/>
      <c r="U24" s="204"/>
      <c r="V24" s="204"/>
      <c r="W24" s="204"/>
      <c r="X24" s="204"/>
      <c r="Y24" s="204"/>
      <c r="Z24" s="204"/>
      <c r="AA24" s="204"/>
      <c r="AB24" s="204"/>
      <c r="AC24" s="204"/>
      <c r="AD24" s="204">
        <f t="shared" si="6"/>
        <v>0</v>
      </c>
      <c r="AE24" s="407"/>
      <c r="AF24" s="407"/>
      <c r="AG24" s="407"/>
      <c r="AH24" s="407"/>
    </row>
    <row r="25" spans="1:34" ht="12.75" customHeight="1">
      <c r="A25" s="407"/>
      <c r="B25" s="407"/>
      <c r="C25" s="203">
        <v>3413</v>
      </c>
      <c r="D25" s="204" t="s">
        <v>83</v>
      </c>
      <c r="E25" s="204"/>
      <c r="F25" s="204"/>
      <c r="G25" s="204"/>
      <c r="H25" s="204"/>
      <c r="I25" s="205"/>
      <c r="J25" s="204">
        <f t="shared" si="5"/>
        <v>0</v>
      </c>
      <c r="K25" s="205"/>
      <c r="L25" s="204"/>
      <c r="M25" s="204"/>
      <c r="N25" s="204"/>
      <c r="O25" s="204"/>
      <c r="P25" s="206"/>
      <c r="Q25" s="206"/>
      <c r="R25" s="206"/>
      <c r="S25" s="205"/>
      <c r="T25" s="205"/>
      <c r="U25" s="204"/>
      <c r="V25" s="204"/>
      <c r="W25" s="204"/>
      <c r="X25" s="204"/>
      <c r="Y25" s="204"/>
      <c r="Z25" s="204"/>
      <c r="AA25" s="204"/>
      <c r="AB25" s="204"/>
      <c r="AC25" s="204"/>
      <c r="AD25" s="204">
        <f t="shared" si="6"/>
        <v>0</v>
      </c>
      <c r="AE25" s="407"/>
      <c r="AF25" s="407"/>
      <c r="AG25" s="407"/>
      <c r="AH25" s="407"/>
    </row>
    <row r="26" spans="1:34" ht="12.75" customHeight="1">
      <c r="A26" s="407"/>
      <c r="B26" s="407"/>
      <c r="C26" s="203">
        <v>3414</v>
      </c>
      <c r="D26" s="204" t="s">
        <v>84</v>
      </c>
      <c r="E26" s="204"/>
      <c r="F26" s="204"/>
      <c r="G26" s="204"/>
      <c r="H26" s="204"/>
      <c r="I26" s="205"/>
      <c r="J26" s="204">
        <f t="shared" si="5"/>
        <v>0</v>
      </c>
      <c r="K26" s="205"/>
      <c r="L26" s="204"/>
      <c r="M26" s="204"/>
      <c r="N26" s="204"/>
      <c r="O26" s="204"/>
      <c r="P26" s="206"/>
      <c r="Q26" s="206"/>
      <c r="R26" s="206"/>
      <c r="S26" s="205"/>
      <c r="T26" s="205"/>
      <c r="U26" s="204"/>
      <c r="V26" s="204"/>
      <c r="W26" s="204"/>
      <c r="X26" s="204"/>
      <c r="Y26" s="204"/>
      <c r="Z26" s="204"/>
      <c r="AA26" s="204"/>
      <c r="AB26" s="204"/>
      <c r="AC26" s="204"/>
      <c r="AD26" s="204">
        <f t="shared" si="6"/>
        <v>0</v>
      </c>
      <c r="AE26" s="407"/>
      <c r="AF26" s="407"/>
      <c r="AG26" s="407"/>
      <c r="AH26" s="407"/>
    </row>
    <row r="27" spans="1:34" ht="12.75" customHeight="1">
      <c r="A27" s="407"/>
      <c r="B27" s="407"/>
      <c r="C27" s="203">
        <v>3415</v>
      </c>
      <c r="D27" s="204" t="s">
        <v>85</v>
      </c>
      <c r="E27" s="204"/>
      <c r="F27" s="204"/>
      <c r="G27" s="204"/>
      <c r="H27" s="204"/>
      <c r="I27" s="205"/>
      <c r="J27" s="204">
        <f t="shared" si="5"/>
        <v>0</v>
      </c>
      <c r="K27" s="205"/>
      <c r="L27" s="204"/>
      <c r="M27" s="204"/>
      <c r="N27" s="204"/>
      <c r="O27" s="204"/>
      <c r="P27" s="206"/>
      <c r="Q27" s="206"/>
      <c r="R27" s="206"/>
      <c r="S27" s="205"/>
      <c r="T27" s="205"/>
      <c r="U27" s="204"/>
      <c r="V27" s="204"/>
      <c r="W27" s="204"/>
      <c r="X27" s="204"/>
      <c r="Y27" s="204"/>
      <c r="Z27" s="204"/>
      <c r="AA27" s="204"/>
      <c r="AB27" s="204"/>
      <c r="AC27" s="204"/>
      <c r="AD27" s="204">
        <f t="shared" si="6"/>
        <v>0</v>
      </c>
      <c r="AE27" s="407"/>
      <c r="AF27" s="407"/>
      <c r="AG27" s="407"/>
      <c r="AH27" s="407"/>
    </row>
    <row r="28" spans="1:34" ht="12.75" customHeight="1">
      <c r="A28" s="407"/>
      <c r="B28" s="407"/>
      <c r="C28" s="203">
        <v>3416</v>
      </c>
      <c r="D28" s="204" t="s">
        <v>86</v>
      </c>
      <c r="E28" s="204"/>
      <c r="F28" s="204"/>
      <c r="G28" s="204"/>
      <c r="H28" s="204"/>
      <c r="I28" s="205"/>
      <c r="J28" s="204">
        <f t="shared" si="5"/>
        <v>0</v>
      </c>
      <c r="K28" s="205"/>
      <c r="L28" s="204"/>
      <c r="M28" s="204"/>
      <c r="N28" s="204"/>
      <c r="O28" s="204"/>
      <c r="P28" s="206"/>
      <c r="Q28" s="206"/>
      <c r="R28" s="206"/>
      <c r="S28" s="205"/>
      <c r="T28" s="205"/>
      <c r="U28" s="204"/>
      <c r="V28" s="204"/>
      <c r="W28" s="204"/>
      <c r="X28" s="204"/>
      <c r="Y28" s="204"/>
      <c r="Z28" s="204"/>
      <c r="AA28" s="204"/>
      <c r="AB28" s="204"/>
      <c r="AC28" s="204"/>
      <c r="AD28" s="204">
        <f t="shared" si="6"/>
        <v>0</v>
      </c>
      <c r="AE28" s="407"/>
      <c r="AF28" s="407"/>
      <c r="AG28" s="407"/>
      <c r="AH28" s="407"/>
    </row>
    <row r="29" spans="1:34" ht="12.75" customHeight="1">
      <c r="A29" s="407"/>
      <c r="B29" s="407"/>
      <c r="C29" s="203">
        <v>3419</v>
      </c>
      <c r="D29" s="207" t="s">
        <v>87</v>
      </c>
      <c r="E29" s="204">
        <f t="shared" ref="E29:H29" si="7">ROUND(SUM(E23:E28),0)</f>
        <v>0</v>
      </c>
      <c r="F29" s="204">
        <f t="shared" si="7"/>
        <v>0</v>
      </c>
      <c r="G29" s="204">
        <f t="shared" si="7"/>
        <v>0</v>
      </c>
      <c r="H29" s="204">
        <f t="shared" si="7"/>
        <v>0</v>
      </c>
      <c r="I29" s="205"/>
      <c r="J29" s="204">
        <f t="shared" si="5"/>
        <v>0</v>
      </c>
      <c r="K29" s="205"/>
      <c r="L29" s="204">
        <f t="shared" ref="L29:R29" si="8">ROUND(SUM(L23:L28),0)</f>
        <v>0</v>
      </c>
      <c r="M29" s="204">
        <f t="shared" si="8"/>
        <v>0</v>
      </c>
      <c r="N29" s="204">
        <f t="shared" si="8"/>
        <v>0</v>
      </c>
      <c r="O29" s="204">
        <f t="shared" si="8"/>
        <v>0</v>
      </c>
      <c r="P29" s="204">
        <f t="shared" si="8"/>
        <v>0</v>
      </c>
      <c r="Q29" s="204">
        <f t="shared" si="8"/>
        <v>0</v>
      </c>
      <c r="R29" s="204">
        <f t="shared" si="8"/>
        <v>0</v>
      </c>
      <c r="S29" s="205"/>
      <c r="T29" s="205"/>
      <c r="U29" s="204">
        <f t="shared" ref="U29:AC29" si="9">ROUND(SUM(U23:U28),0)</f>
        <v>0</v>
      </c>
      <c r="V29" s="204">
        <f t="shared" si="9"/>
        <v>0</v>
      </c>
      <c r="W29" s="204">
        <f t="shared" si="9"/>
        <v>0</v>
      </c>
      <c r="X29" s="204">
        <f t="shared" si="9"/>
        <v>0</v>
      </c>
      <c r="Y29" s="204">
        <f t="shared" si="9"/>
        <v>0</v>
      </c>
      <c r="Z29" s="204">
        <f t="shared" si="9"/>
        <v>0</v>
      </c>
      <c r="AA29" s="204">
        <f t="shared" si="9"/>
        <v>0</v>
      </c>
      <c r="AB29" s="204">
        <f t="shared" si="9"/>
        <v>0</v>
      </c>
      <c r="AC29" s="204">
        <f t="shared" si="9"/>
        <v>0</v>
      </c>
      <c r="AD29" s="204">
        <f t="shared" si="6"/>
        <v>0</v>
      </c>
      <c r="AE29" s="407"/>
      <c r="AF29" s="407"/>
      <c r="AG29" s="407"/>
      <c r="AH29" s="407"/>
    </row>
    <row r="30" spans="1:34" ht="12.75" customHeight="1">
      <c r="A30" s="407"/>
      <c r="B30" s="407"/>
      <c r="C30" s="533"/>
      <c r="D30" s="469" t="s">
        <v>100</v>
      </c>
      <c r="E30" s="407"/>
      <c r="F30" s="407"/>
      <c r="G30" s="407"/>
      <c r="H30" s="407"/>
      <c r="I30" s="407"/>
      <c r="J30" s="407"/>
      <c r="K30" s="407"/>
      <c r="L30" s="407"/>
      <c r="M30" s="407"/>
      <c r="N30" s="407"/>
      <c r="O30" s="407"/>
      <c r="P30" s="407"/>
      <c r="Q30" s="407"/>
      <c r="R30" s="407"/>
      <c r="S30" s="407"/>
      <c r="T30" s="407"/>
      <c r="U30" s="407"/>
      <c r="V30" s="407"/>
      <c r="W30" s="407"/>
      <c r="X30" s="407"/>
      <c r="Y30" s="407"/>
      <c r="Z30" s="407"/>
      <c r="AA30" s="407"/>
      <c r="AB30" s="407"/>
      <c r="AC30" s="407"/>
      <c r="AD30" s="407"/>
      <c r="AE30" s="407"/>
      <c r="AF30" s="407"/>
      <c r="AG30" s="407"/>
      <c r="AH30" s="407"/>
    </row>
    <row r="31" spans="1:34" ht="12.75" customHeight="1">
      <c r="A31" s="407"/>
      <c r="B31" s="407"/>
      <c r="C31" s="203">
        <v>3421</v>
      </c>
      <c r="D31" s="204" t="s">
        <v>89</v>
      </c>
      <c r="E31" s="204">
        <v>0</v>
      </c>
      <c r="F31" s="204"/>
      <c r="G31" s="204"/>
      <c r="H31" s="204"/>
      <c r="I31" s="205"/>
      <c r="J31" s="204">
        <f t="shared" ref="J31:J37" si="10">ROUND(SUM(E31:H31),0)</f>
        <v>0</v>
      </c>
      <c r="K31" s="205"/>
      <c r="L31" s="204"/>
      <c r="M31" s="204"/>
      <c r="N31" s="204"/>
      <c r="O31" s="204"/>
      <c r="P31" s="206"/>
      <c r="Q31" s="206"/>
      <c r="R31" s="206"/>
      <c r="S31" s="205"/>
      <c r="T31" s="205"/>
      <c r="U31" s="204"/>
      <c r="V31" s="204"/>
      <c r="W31" s="204"/>
      <c r="X31" s="204"/>
      <c r="Y31" s="204"/>
      <c r="Z31" s="204"/>
      <c r="AA31" s="204"/>
      <c r="AB31" s="204"/>
      <c r="AC31" s="204"/>
      <c r="AD31" s="204">
        <f t="shared" ref="AD31:AD37" si="11">ROUND(SUM(J31:AC31),0)</f>
        <v>0</v>
      </c>
      <c r="AE31" s="407"/>
      <c r="AF31" s="407"/>
      <c r="AG31" s="407"/>
      <c r="AH31" s="407"/>
    </row>
    <row r="32" spans="1:34" ht="12.75" customHeight="1">
      <c r="A32" s="407"/>
      <c r="B32" s="407"/>
      <c r="C32" s="203">
        <v>3422</v>
      </c>
      <c r="D32" s="204" t="s">
        <v>82</v>
      </c>
      <c r="E32" s="204">
        <v>0</v>
      </c>
      <c r="F32" s="204"/>
      <c r="G32" s="204"/>
      <c r="H32" s="204"/>
      <c r="I32" s="205"/>
      <c r="J32" s="204">
        <f t="shared" si="10"/>
        <v>0</v>
      </c>
      <c r="K32" s="205"/>
      <c r="L32" s="204"/>
      <c r="M32" s="204"/>
      <c r="N32" s="204"/>
      <c r="O32" s="204"/>
      <c r="P32" s="206"/>
      <c r="Q32" s="206"/>
      <c r="R32" s="206"/>
      <c r="S32" s="205"/>
      <c r="T32" s="205"/>
      <c r="U32" s="204"/>
      <c r="V32" s="204"/>
      <c r="W32" s="204"/>
      <c r="X32" s="204"/>
      <c r="Y32" s="204"/>
      <c r="Z32" s="204"/>
      <c r="AA32" s="204"/>
      <c r="AB32" s="204"/>
      <c r="AC32" s="204"/>
      <c r="AD32" s="204">
        <f t="shared" si="11"/>
        <v>0</v>
      </c>
      <c r="AE32" s="407"/>
      <c r="AF32" s="407"/>
      <c r="AG32" s="407"/>
      <c r="AH32" s="407"/>
    </row>
    <row r="33" spans="1:34" ht="12.75" customHeight="1">
      <c r="A33" s="407"/>
      <c r="B33" s="407"/>
      <c r="C33" s="203">
        <v>3423</v>
      </c>
      <c r="D33" s="204" t="s">
        <v>83</v>
      </c>
      <c r="E33" s="204"/>
      <c r="F33" s="204"/>
      <c r="G33" s="204"/>
      <c r="H33" s="204"/>
      <c r="I33" s="205"/>
      <c r="J33" s="204">
        <f t="shared" si="10"/>
        <v>0</v>
      </c>
      <c r="K33" s="205"/>
      <c r="L33" s="204"/>
      <c r="M33" s="204"/>
      <c r="N33" s="204"/>
      <c r="O33" s="204"/>
      <c r="P33" s="206"/>
      <c r="Q33" s="206"/>
      <c r="R33" s="206"/>
      <c r="S33" s="205"/>
      <c r="T33" s="205"/>
      <c r="U33" s="204"/>
      <c r="V33" s="204"/>
      <c r="W33" s="204"/>
      <c r="X33" s="204"/>
      <c r="Y33" s="204"/>
      <c r="Z33" s="204"/>
      <c r="AA33" s="204"/>
      <c r="AB33" s="204"/>
      <c r="AC33" s="204"/>
      <c r="AD33" s="204">
        <f t="shared" si="11"/>
        <v>0</v>
      </c>
      <c r="AE33" s="407"/>
      <c r="AF33" s="407"/>
      <c r="AG33" s="407"/>
      <c r="AH33" s="407"/>
    </row>
    <row r="34" spans="1:34" ht="12.75" customHeight="1">
      <c r="A34" s="407"/>
      <c r="B34" s="407"/>
      <c r="C34" s="203">
        <v>3424</v>
      </c>
      <c r="D34" s="204" t="s">
        <v>84</v>
      </c>
      <c r="E34" s="204"/>
      <c r="F34" s="204"/>
      <c r="G34" s="204"/>
      <c r="H34" s="204"/>
      <c r="I34" s="205"/>
      <c r="J34" s="204">
        <f t="shared" si="10"/>
        <v>0</v>
      </c>
      <c r="K34" s="205"/>
      <c r="L34" s="204"/>
      <c r="M34" s="204"/>
      <c r="N34" s="204"/>
      <c r="O34" s="204"/>
      <c r="P34" s="206"/>
      <c r="Q34" s="206"/>
      <c r="R34" s="206"/>
      <c r="S34" s="205"/>
      <c r="T34" s="205"/>
      <c r="U34" s="204"/>
      <c r="V34" s="204"/>
      <c r="W34" s="204"/>
      <c r="X34" s="204"/>
      <c r="Y34" s="204"/>
      <c r="Z34" s="204"/>
      <c r="AA34" s="204"/>
      <c r="AB34" s="204"/>
      <c r="AC34" s="204"/>
      <c r="AD34" s="204">
        <f t="shared" si="11"/>
        <v>0</v>
      </c>
      <c r="AE34" s="407"/>
      <c r="AF34" s="407"/>
      <c r="AG34" s="407"/>
      <c r="AH34" s="407"/>
    </row>
    <row r="35" spans="1:34" ht="12.75" customHeight="1">
      <c r="A35" s="407"/>
      <c r="B35" s="407"/>
      <c r="C35" s="203">
        <v>3425</v>
      </c>
      <c r="D35" s="204" t="s">
        <v>85</v>
      </c>
      <c r="E35" s="204"/>
      <c r="F35" s="204"/>
      <c r="G35" s="204"/>
      <c r="H35" s="204"/>
      <c r="I35" s="205"/>
      <c r="J35" s="204">
        <f t="shared" si="10"/>
        <v>0</v>
      </c>
      <c r="K35" s="205"/>
      <c r="L35" s="204"/>
      <c r="M35" s="204"/>
      <c r="N35" s="204"/>
      <c r="O35" s="204"/>
      <c r="P35" s="206"/>
      <c r="Q35" s="206"/>
      <c r="R35" s="206"/>
      <c r="S35" s="205"/>
      <c r="T35" s="205"/>
      <c r="U35" s="204"/>
      <c r="V35" s="204"/>
      <c r="W35" s="204"/>
      <c r="X35" s="204"/>
      <c r="Y35" s="204"/>
      <c r="Z35" s="204"/>
      <c r="AA35" s="204"/>
      <c r="AB35" s="204"/>
      <c r="AC35" s="204"/>
      <c r="AD35" s="204">
        <f t="shared" si="11"/>
        <v>0</v>
      </c>
      <c r="AE35" s="407"/>
      <c r="AF35" s="407"/>
      <c r="AG35" s="407"/>
      <c r="AH35" s="407"/>
    </row>
    <row r="36" spans="1:34" ht="12.75" customHeight="1">
      <c r="A36" s="407"/>
      <c r="B36" s="407"/>
      <c r="C36" s="203">
        <v>3426</v>
      </c>
      <c r="D36" s="204" t="s">
        <v>86</v>
      </c>
      <c r="E36" s="204"/>
      <c r="F36" s="204"/>
      <c r="G36" s="204"/>
      <c r="H36" s="204"/>
      <c r="I36" s="205"/>
      <c r="J36" s="204">
        <f t="shared" si="10"/>
        <v>0</v>
      </c>
      <c r="K36" s="205"/>
      <c r="L36" s="204"/>
      <c r="M36" s="204"/>
      <c r="N36" s="204"/>
      <c r="O36" s="204"/>
      <c r="P36" s="206"/>
      <c r="Q36" s="206"/>
      <c r="R36" s="206"/>
      <c r="S36" s="205"/>
      <c r="T36" s="205"/>
      <c r="U36" s="204"/>
      <c r="V36" s="204"/>
      <c r="W36" s="204"/>
      <c r="X36" s="204"/>
      <c r="Y36" s="204"/>
      <c r="Z36" s="204"/>
      <c r="AA36" s="204"/>
      <c r="AB36" s="204"/>
      <c r="AC36" s="204"/>
      <c r="AD36" s="204">
        <f t="shared" si="11"/>
        <v>0</v>
      </c>
      <c r="AE36" s="407"/>
      <c r="AF36" s="407"/>
      <c r="AG36" s="407"/>
      <c r="AH36" s="407"/>
    </row>
    <row r="37" spans="1:34" ht="12.75" customHeight="1">
      <c r="A37" s="407"/>
      <c r="B37" s="407"/>
      <c r="C37" s="203">
        <v>3427</v>
      </c>
      <c r="D37" s="207" t="s">
        <v>87</v>
      </c>
      <c r="E37" s="204">
        <f t="shared" ref="E37:H37" si="12">ROUND(SUM(E31:E36),0)</f>
        <v>0</v>
      </c>
      <c r="F37" s="204">
        <f t="shared" si="12"/>
        <v>0</v>
      </c>
      <c r="G37" s="204">
        <f t="shared" si="12"/>
        <v>0</v>
      </c>
      <c r="H37" s="204">
        <f t="shared" si="12"/>
        <v>0</v>
      </c>
      <c r="I37" s="205"/>
      <c r="J37" s="204">
        <f t="shared" si="10"/>
        <v>0</v>
      </c>
      <c r="K37" s="205"/>
      <c r="L37" s="204">
        <f t="shared" ref="L37:R37" si="13">ROUND(SUM(L31:L36),0)</f>
        <v>0</v>
      </c>
      <c r="M37" s="204">
        <f t="shared" si="13"/>
        <v>0</v>
      </c>
      <c r="N37" s="204">
        <f t="shared" si="13"/>
        <v>0</v>
      </c>
      <c r="O37" s="204">
        <f t="shared" si="13"/>
        <v>0</v>
      </c>
      <c r="P37" s="204">
        <f t="shared" si="13"/>
        <v>0</v>
      </c>
      <c r="Q37" s="204">
        <f t="shared" si="13"/>
        <v>0</v>
      </c>
      <c r="R37" s="204">
        <f t="shared" si="13"/>
        <v>0</v>
      </c>
      <c r="S37" s="205"/>
      <c r="T37" s="205"/>
      <c r="U37" s="204">
        <f t="shared" ref="U37:AC37" si="14">ROUND(SUM(U31:U36),0)</f>
        <v>0</v>
      </c>
      <c r="V37" s="204">
        <f t="shared" si="14"/>
        <v>0</v>
      </c>
      <c r="W37" s="204">
        <f t="shared" si="14"/>
        <v>0</v>
      </c>
      <c r="X37" s="204">
        <f t="shared" si="14"/>
        <v>0</v>
      </c>
      <c r="Y37" s="204">
        <f t="shared" si="14"/>
        <v>0</v>
      </c>
      <c r="Z37" s="204">
        <f t="shared" si="14"/>
        <v>0</v>
      </c>
      <c r="AA37" s="204">
        <f t="shared" si="14"/>
        <v>0</v>
      </c>
      <c r="AB37" s="204">
        <f t="shared" si="14"/>
        <v>0</v>
      </c>
      <c r="AC37" s="204">
        <f t="shared" si="14"/>
        <v>0</v>
      </c>
      <c r="AD37" s="204">
        <f t="shared" si="11"/>
        <v>0</v>
      </c>
      <c r="AE37" s="407"/>
      <c r="AF37" s="407"/>
      <c r="AG37" s="407"/>
      <c r="AH37" s="407"/>
    </row>
    <row r="38" spans="1:34" ht="12.75" customHeight="1">
      <c r="A38" s="407"/>
      <c r="B38" s="407"/>
      <c r="C38" s="533"/>
      <c r="D38" s="469" t="s">
        <v>101</v>
      </c>
      <c r="E38" s="407"/>
      <c r="F38" s="407"/>
      <c r="G38" s="407"/>
      <c r="H38" s="407"/>
      <c r="I38" s="407"/>
      <c r="J38" s="407"/>
      <c r="K38" s="407"/>
      <c r="L38" s="407"/>
      <c r="M38" s="407"/>
      <c r="N38" s="407"/>
      <c r="O38" s="407"/>
      <c r="P38" s="407"/>
      <c r="Q38" s="407"/>
      <c r="R38" s="407"/>
      <c r="S38" s="407"/>
      <c r="T38" s="407"/>
      <c r="U38" s="407"/>
      <c r="V38" s="407"/>
      <c r="W38" s="407"/>
      <c r="X38" s="407"/>
      <c r="Y38" s="407"/>
      <c r="Z38" s="407"/>
      <c r="AA38" s="407"/>
      <c r="AB38" s="407"/>
      <c r="AC38" s="407"/>
      <c r="AD38" s="407"/>
      <c r="AE38" s="407"/>
      <c r="AF38" s="407"/>
      <c r="AG38" s="407"/>
      <c r="AH38" s="407"/>
    </row>
    <row r="39" spans="1:34" ht="12.75" customHeight="1">
      <c r="A39" s="407"/>
      <c r="B39" s="407"/>
      <c r="C39" s="203">
        <v>3428</v>
      </c>
      <c r="D39" s="204" t="s">
        <v>89</v>
      </c>
      <c r="E39" s="205"/>
      <c r="F39" s="205"/>
      <c r="G39" s="205"/>
      <c r="H39" s="205"/>
      <c r="I39" s="204">
        <v>202729</v>
      </c>
      <c r="J39" s="204">
        <f t="shared" ref="J39:J44" si="15">ROUND(I39,0)</f>
        <v>202729</v>
      </c>
      <c r="K39" s="205"/>
      <c r="L39" s="204"/>
      <c r="M39" s="204"/>
      <c r="N39" s="204"/>
      <c r="O39" s="204"/>
      <c r="P39" s="206"/>
      <c r="Q39" s="206"/>
      <c r="R39" s="206"/>
      <c r="S39" s="205"/>
      <c r="T39" s="205"/>
      <c r="U39" s="204"/>
      <c r="V39" s="204"/>
      <c r="W39" s="204"/>
      <c r="X39" s="204"/>
      <c r="Y39" s="204"/>
      <c r="Z39" s="204"/>
      <c r="AA39" s="204"/>
      <c r="AB39" s="204"/>
      <c r="AC39" s="204"/>
      <c r="AD39" s="204">
        <f t="shared" ref="AD39:AD45" si="16">ROUND(SUM(J39:AC39),0)</f>
        <v>202729</v>
      </c>
      <c r="AE39" s="407"/>
      <c r="AF39" s="407"/>
      <c r="AG39" s="407"/>
      <c r="AH39" s="407"/>
    </row>
    <row r="40" spans="1:34" ht="12.75" customHeight="1">
      <c r="A40" s="407"/>
      <c r="B40" s="407"/>
      <c r="C40" s="203">
        <v>3429</v>
      </c>
      <c r="D40" s="204" t="s">
        <v>82</v>
      </c>
      <c r="E40" s="205"/>
      <c r="F40" s="205"/>
      <c r="G40" s="205"/>
      <c r="H40" s="205"/>
      <c r="I40" s="204">
        <v>64980</v>
      </c>
      <c r="J40" s="204">
        <f t="shared" si="15"/>
        <v>64980</v>
      </c>
      <c r="K40" s="205"/>
      <c r="L40" s="204"/>
      <c r="M40" s="204"/>
      <c r="N40" s="204"/>
      <c r="O40" s="204"/>
      <c r="P40" s="206"/>
      <c r="Q40" s="206"/>
      <c r="R40" s="206"/>
      <c r="S40" s="205"/>
      <c r="T40" s="205"/>
      <c r="U40" s="204"/>
      <c r="V40" s="204"/>
      <c r="W40" s="204"/>
      <c r="X40" s="204"/>
      <c r="Y40" s="204"/>
      <c r="Z40" s="204"/>
      <c r="AA40" s="204"/>
      <c r="AB40" s="204"/>
      <c r="AC40" s="204"/>
      <c r="AD40" s="204">
        <f t="shared" si="16"/>
        <v>64980</v>
      </c>
      <c r="AE40" s="407"/>
      <c r="AF40" s="407"/>
      <c r="AG40" s="407"/>
      <c r="AH40" s="407"/>
    </row>
    <row r="41" spans="1:34" ht="12.75" customHeight="1">
      <c r="A41" s="407"/>
      <c r="B41" s="407"/>
      <c r="C41" s="203">
        <v>3430</v>
      </c>
      <c r="D41" s="204" t="s">
        <v>83</v>
      </c>
      <c r="E41" s="205"/>
      <c r="F41" s="205"/>
      <c r="G41" s="205"/>
      <c r="H41" s="205"/>
      <c r="I41" s="204"/>
      <c r="J41" s="204">
        <f t="shared" si="15"/>
        <v>0</v>
      </c>
      <c r="K41" s="205"/>
      <c r="L41" s="204"/>
      <c r="M41" s="204"/>
      <c r="N41" s="204"/>
      <c r="O41" s="204"/>
      <c r="P41" s="206"/>
      <c r="Q41" s="206"/>
      <c r="R41" s="206"/>
      <c r="S41" s="205"/>
      <c r="T41" s="205"/>
      <c r="U41" s="204"/>
      <c r="V41" s="204"/>
      <c r="W41" s="204"/>
      <c r="X41" s="204">
        <v>6399</v>
      </c>
      <c r="Y41" s="204"/>
      <c r="Z41" s="204"/>
      <c r="AA41" s="204"/>
      <c r="AB41" s="204"/>
      <c r="AC41" s="204"/>
      <c r="AD41" s="204">
        <f t="shared" si="16"/>
        <v>6399</v>
      </c>
      <c r="AE41" s="407"/>
      <c r="AF41" s="407"/>
      <c r="AG41" s="407"/>
      <c r="AH41" s="407"/>
    </row>
    <row r="42" spans="1:34" ht="12.75" customHeight="1">
      <c r="A42" s="407"/>
      <c r="B42" s="407"/>
      <c r="C42" s="203">
        <v>3431</v>
      </c>
      <c r="D42" s="204" t="s">
        <v>84</v>
      </c>
      <c r="E42" s="205"/>
      <c r="F42" s="205"/>
      <c r="G42" s="205"/>
      <c r="H42" s="205"/>
      <c r="I42" s="204"/>
      <c r="J42" s="204">
        <f t="shared" si="15"/>
        <v>0</v>
      </c>
      <c r="K42" s="205"/>
      <c r="L42" s="204"/>
      <c r="M42" s="204"/>
      <c r="N42" s="204"/>
      <c r="O42" s="204"/>
      <c r="P42" s="206"/>
      <c r="Q42" s="206"/>
      <c r="R42" s="206"/>
      <c r="S42" s="205"/>
      <c r="T42" s="205"/>
      <c r="U42" s="204"/>
      <c r="V42" s="204"/>
      <c r="W42" s="204"/>
      <c r="X42" s="204"/>
      <c r="Y42" s="204"/>
      <c r="Z42" s="204"/>
      <c r="AA42" s="204"/>
      <c r="AB42" s="204"/>
      <c r="AC42" s="204"/>
      <c r="AD42" s="204">
        <f t="shared" si="16"/>
        <v>0</v>
      </c>
      <c r="AE42" s="407"/>
      <c r="AF42" s="407"/>
      <c r="AG42" s="407"/>
      <c r="AH42" s="407"/>
    </row>
    <row r="43" spans="1:34" ht="12.75" customHeight="1">
      <c r="A43" s="407"/>
      <c r="B43" s="407"/>
      <c r="C43" s="203">
        <v>3432</v>
      </c>
      <c r="D43" s="204" t="s">
        <v>85</v>
      </c>
      <c r="E43" s="205"/>
      <c r="F43" s="205"/>
      <c r="G43" s="205"/>
      <c r="H43" s="205"/>
      <c r="I43" s="204">
        <v>1639</v>
      </c>
      <c r="J43" s="204">
        <f t="shared" si="15"/>
        <v>1639</v>
      </c>
      <c r="K43" s="205"/>
      <c r="L43" s="204"/>
      <c r="M43" s="204"/>
      <c r="N43" s="204"/>
      <c r="O43" s="204"/>
      <c r="P43" s="206"/>
      <c r="Q43" s="206"/>
      <c r="R43" s="206"/>
      <c r="S43" s="205"/>
      <c r="T43" s="205"/>
      <c r="U43" s="204"/>
      <c r="V43" s="204"/>
      <c r="W43" s="204"/>
      <c r="X43" s="204"/>
      <c r="Y43" s="204"/>
      <c r="Z43" s="204"/>
      <c r="AA43" s="204">
        <v>309</v>
      </c>
      <c r="AB43" s="204"/>
      <c r="AC43" s="204"/>
      <c r="AD43" s="204">
        <f t="shared" si="16"/>
        <v>1948</v>
      </c>
      <c r="AE43" s="407"/>
      <c r="AF43" s="407"/>
      <c r="AG43" s="407"/>
      <c r="AH43" s="407"/>
    </row>
    <row r="44" spans="1:34" ht="12.75" customHeight="1">
      <c r="A44" s="407"/>
      <c r="B44" s="407"/>
      <c r="C44" s="203">
        <v>3433</v>
      </c>
      <c r="D44" s="204" t="s">
        <v>86</v>
      </c>
      <c r="E44" s="205"/>
      <c r="F44" s="205"/>
      <c r="G44" s="205"/>
      <c r="H44" s="205"/>
      <c r="I44" s="204"/>
      <c r="J44" s="204">
        <f t="shared" si="15"/>
        <v>0</v>
      </c>
      <c r="K44" s="205"/>
      <c r="L44" s="204"/>
      <c r="M44" s="204"/>
      <c r="N44" s="204"/>
      <c r="O44" s="204"/>
      <c r="P44" s="206"/>
      <c r="Q44" s="206"/>
      <c r="R44" s="206"/>
      <c r="S44" s="205"/>
      <c r="T44" s="205"/>
      <c r="U44" s="204"/>
      <c r="V44" s="204"/>
      <c r="W44" s="204"/>
      <c r="X44" s="204"/>
      <c r="Y44" s="204"/>
      <c r="Z44" s="204"/>
      <c r="AA44" s="204"/>
      <c r="AB44" s="204"/>
      <c r="AC44" s="204"/>
      <c r="AD44" s="204">
        <f t="shared" si="16"/>
        <v>0</v>
      </c>
      <c r="AE44" s="407"/>
      <c r="AF44" s="407"/>
      <c r="AG44" s="407"/>
      <c r="AH44" s="407"/>
    </row>
    <row r="45" spans="1:34" ht="12.75" customHeight="1">
      <c r="A45" s="407"/>
      <c r="B45" s="407"/>
      <c r="C45" s="203">
        <v>3434</v>
      </c>
      <c r="D45" s="207" t="s">
        <v>87</v>
      </c>
      <c r="E45" s="205"/>
      <c r="F45" s="205"/>
      <c r="G45" s="205"/>
      <c r="H45" s="205"/>
      <c r="I45" s="204">
        <f>ROUND(SUM(I39:I44),0)</f>
        <v>269348</v>
      </c>
      <c r="J45" s="204">
        <f>ROUND(SUM(I45),0)</f>
        <v>269348</v>
      </c>
      <c r="K45" s="205"/>
      <c r="L45" s="204">
        <f t="shared" ref="L45:R45" si="17">ROUND(SUM(L39:L44),0)</f>
        <v>0</v>
      </c>
      <c r="M45" s="204">
        <f t="shared" si="17"/>
        <v>0</v>
      </c>
      <c r="N45" s="204">
        <f t="shared" si="17"/>
        <v>0</v>
      </c>
      <c r="O45" s="204">
        <f t="shared" si="17"/>
        <v>0</v>
      </c>
      <c r="P45" s="204">
        <f t="shared" si="17"/>
        <v>0</v>
      </c>
      <c r="Q45" s="204">
        <f t="shared" si="17"/>
        <v>0</v>
      </c>
      <c r="R45" s="204">
        <f t="shared" si="17"/>
        <v>0</v>
      </c>
      <c r="S45" s="205"/>
      <c r="T45" s="205"/>
      <c r="U45" s="204">
        <f t="shared" ref="U45:AC45" si="18">ROUND(SUM(U39:U44),0)</f>
        <v>0</v>
      </c>
      <c r="V45" s="204">
        <f t="shared" si="18"/>
        <v>0</v>
      </c>
      <c r="W45" s="204">
        <f t="shared" si="18"/>
        <v>0</v>
      </c>
      <c r="X45" s="204">
        <f t="shared" si="18"/>
        <v>6399</v>
      </c>
      <c r="Y45" s="204">
        <f t="shared" si="18"/>
        <v>0</v>
      </c>
      <c r="Z45" s="204">
        <f t="shared" si="18"/>
        <v>0</v>
      </c>
      <c r="AA45" s="204">
        <f t="shared" si="18"/>
        <v>309</v>
      </c>
      <c r="AB45" s="204">
        <f t="shared" si="18"/>
        <v>0</v>
      </c>
      <c r="AC45" s="204">
        <f t="shared" si="18"/>
        <v>0</v>
      </c>
      <c r="AD45" s="204">
        <f t="shared" si="16"/>
        <v>276056</v>
      </c>
      <c r="AE45" s="407"/>
      <c r="AF45" s="407"/>
      <c r="AG45" s="407"/>
      <c r="AH45" s="407"/>
    </row>
    <row r="46" spans="1:34" ht="12.75" customHeight="1">
      <c r="A46" s="407"/>
      <c r="B46" s="407"/>
      <c r="C46" s="533"/>
      <c r="D46" s="469" t="s">
        <v>102</v>
      </c>
      <c r="E46" s="407"/>
      <c r="F46" s="407"/>
      <c r="G46" s="407"/>
      <c r="H46" s="407"/>
      <c r="I46" s="407"/>
      <c r="J46" s="407"/>
      <c r="K46" s="407"/>
      <c r="L46" s="407"/>
      <c r="M46" s="407"/>
      <c r="N46" s="407"/>
      <c r="O46" s="407"/>
      <c r="P46" s="407"/>
      <c r="Q46" s="407"/>
      <c r="R46" s="407"/>
      <c r="S46" s="407"/>
      <c r="T46" s="407"/>
      <c r="U46" s="407"/>
      <c r="V46" s="407"/>
      <c r="W46" s="407"/>
      <c r="X46" s="407"/>
      <c r="Y46" s="407"/>
      <c r="Z46" s="407"/>
      <c r="AA46" s="407"/>
      <c r="AB46" s="407"/>
      <c r="AC46" s="407"/>
      <c r="AD46" s="407"/>
      <c r="AE46" s="407"/>
      <c r="AF46" s="407"/>
      <c r="AG46" s="407"/>
      <c r="AH46" s="407"/>
    </row>
    <row r="47" spans="1:34" ht="12.75" customHeight="1">
      <c r="A47" s="407"/>
      <c r="B47" s="407"/>
      <c r="C47" s="203">
        <v>3444</v>
      </c>
      <c r="D47" s="204" t="s">
        <v>84</v>
      </c>
      <c r="E47" s="204"/>
      <c r="F47" s="204"/>
      <c r="G47" s="204"/>
      <c r="H47" s="204"/>
      <c r="I47" s="205"/>
      <c r="J47" s="204">
        <f t="shared" ref="J47:J49" si="19">SUM(E47:H47)</f>
        <v>0</v>
      </c>
      <c r="K47" s="205"/>
      <c r="L47" s="204"/>
      <c r="M47" s="204"/>
      <c r="N47" s="204"/>
      <c r="O47" s="204"/>
      <c r="P47" s="206"/>
      <c r="Q47" s="206"/>
      <c r="R47" s="206"/>
      <c r="S47" s="205"/>
      <c r="T47" s="205"/>
      <c r="U47" s="204"/>
      <c r="V47" s="204"/>
      <c r="W47" s="204"/>
      <c r="X47" s="204"/>
      <c r="Y47" s="204"/>
      <c r="Z47" s="204"/>
      <c r="AA47" s="204"/>
      <c r="AB47" s="204"/>
      <c r="AC47" s="204"/>
      <c r="AD47" s="204">
        <f t="shared" ref="AD47:AD50" si="20">ROUND(SUM(J47:AC47),0)</f>
        <v>0</v>
      </c>
      <c r="AE47" s="407"/>
      <c r="AF47" s="407"/>
      <c r="AG47" s="407"/>
      <c r="AH47" s="407"/>
    </row>
    <row r="48" spans="1:34" ht="12.75" customHeight="1">
      <c r="A48" s="407"/>
      <c r="B48" s="407"/>
      <c r="C48" s="203">
        <v>3445</v>
      </c>
      <c r="D48" s="204" t="s">
        <v>85</v>
      </c>
      <c r="E48" s="206"/>
      <c r="F48" s="206"/>
      <c r="G48" s="206"/>
      <c r="H48" s="206"/>
      <c r="I48" s="205"/>
      <c r="J48" s="204">
        <f t="shared" si="19"/>
        <v>0</v>
      </c>
      <c r="K48" s="205"/>
      <c r="L48" s="204"/>
      <c r="M48" s="204"/>
      <c r="N48" s="204"/>
      <c r="O48" s="204"/>
      <c r="P48" s="206"/>
      <c r="Q48" s="206"/>
      <c r="R48" s="206"/>
      <c r="S48" s="205"/>
      <c r="T48" s="205"/>
      <c r="U48" s="204">
        <v>4701</v>
      </c>
      <c r="V48" s="204"/>
      <c r="W48" s="204"/>
      <c r="X48" s="204"/>
      <c r="Y48" s="204"/>
      <c r="Z48" s="204"/>
      <c r="AA48" s="204"/>
      <c r="AB48" s="204"/>
      <c r="AC48" s="204"/>
      <c r="AD48" s="204">
        <f t="shared" si="20"/>
        <v>4701</v>
      </c>
      <c r="AE48" s="407"/>
      <c r="AF48" s="407"/>
      <c r="AG48" s="407"/>
      <c r="AH48" s="407"/>
    </row>
    <row r="49" spans="1:34" ht="12.75" customHeight="1">
      <c r="A49" s="407"/>
      <c r="B49" s="407"/>
      <c r="C49" s="203">
        <v>3446</v>
      </c>
      <c r="D49" s="204" t="s">
        <v>86</v>
      </c>
      <c r="E49" s="204"/>
      <c r="F49" s="204"/>
      <c r="G49" s="204"/>
      <c r="H49" s="204"/>
      <c r="I49" s="205"/>
      <c r="J49" s="204">
        <f t="shared" si="19"/>
        <v>0</v>
      </c>
      <c r="K49" s="205"/>
      <c r="L49" s="204"/>
      <c r="M49" s="204"/>
      <c r="N49" s="204"/>
      <c r="O49" s="204"/>
      <c r="P49" s="206"/>
      <c r="Q49" s="206"/>
      <c r="R49" s="206"/>
      <c r="S49" s="205"/>
      <c r="T49" s="205"/>
      <c r="U49" s="204"/>
      <c r="V49" s="204"/>
      <c r="W49" s="204"/>
      <c r="X49" s="204">
        <v>1040</v>
      </c>
      <c r="Y49" s="204"/>
      <c r="Z49" s="204"/>
      <c r="AA49" s="204"/>
      <c r="AB49" s="204"/>
      <c r="AC49" s="204"/>
      <c r="AD49" s="204">
        <f t="shared" si="20"/>
        <v>1040</v>
      </c>
      <c r="AE49" s="407"/>
      <c r="AF49" s="407"/>
      <c r="AG49" s="407"/>
      <c r="AH49" s="407"/>
    </row>
    <row r="50" spans="1:34" ht="12.75" customHeight="1">
      <c r="A50" s="407"/>
      <c r="B50" s="407"/>
      <c r="C50" s="203">
        <v>3449</v>
      </c>
      <c r="D50" s="207" t="s">
        <v>87</v>
      </c>
      <c r="E50" s="206">
        <f t="shared" ref="E50:H50" si="21">SUM(E47:E49)</f>
        <v>0</v>
      </c>
      <c r="F50" s="206">
        <f t="shared" si="21"/>
        <v>0</v>
      </c>
      <c r="G50" s="206">
        <f t="shared" si="21"/>
        <v>0</v>
      </c>
      <c r="H50" s="206">
        <f t="shared" si="21"/>
        <v>0</v>
      </c>
      <c r="I50" s="205"/>
      <c r="J50" s="204">
        <f>ROUND(SUM(E50:H50),0)</f>
        <v>0</v>
      </c>
      <c r="K50" s="205"/>
      <c r="L50" s="204">
        <f t="shared" ref="L50:R50" si="22">ROUND(SUM(L47:L49),0)</f>
        <v>0</v>
      </c>
      <c r="M50" s="204">
        <f t="shared" si="22"/>
        <v>0</v>
      </c>
      <c r="N50" s="204">
        <f t="shared" si="22"/>
        <v>0</v>
      </c>
      <c r="O50" s="204">
        <f t="shared" si="22"/>
        <v>0</v>
      </c>
      <c r="P50" s="204">
        <f t="shared" si="22"/>
        <v>0</v>
      </c>
      <c r="Q50" s="204">
        <f t="shared" si="22"/>
        <v>0</v>
      </c>
      <c r="R50" s="204">
        <f t="shared" si="22"/>
        <v>0</v>
      </c>
      <c r="S50" s="205"/>
      <c r="T50" s="205"/>
      <c r="U50" s="204">
        <f t="shared" ref="U50:AC50" si="23">ROUND(SUM(U47:U49),0)</f>
        <v>4701</v>
      </c>
      <c r="V50" s="204">
        <f t="shared" si="23"/>
        <v>0</v>
      </c>
      <c r="W50" s="204">
        <f t="shared" si="23"/>
        <v>0</v>
      </c>
      <c r="X50" s="204">
        <f t="shared" si="23"/>
        <v>1040</v>
      </c>
      <c r="Y50" s="204">
        <f t="shared" si="23"/>
        <v>0</v>
      </c>
      <c r="Z50" s="204">
        <f t="shared" si="23"/>
        <v>0</v>
      </c>
      <c r="AA50" s="204">
        <f t="shared" si="23"/>
        <v>0</v>
      </c>
      <c r="AB50" s="204">
        <f t="shared" si="23"/>
        <v>0</v>
      </c>
      <c r="AC50" s="204">
        <f t="shared" si="23"/>
        <v>0</v>
      </c>
      <c r="AD50" s="204">
        <f t="shared" si="20"/>
        <v>5741</v>
      </c>
      <c r="AE50" s="407"/>
      <c r="AF50" s="407"/>
      <c r="AG50" s="407"/>
      <c r="AH50" s="407"/>
    </row>
    <row r="51" spans="1:34" ht="12.75" customHeight="1">
      <c r="A51" s="407"/>
      <c r="B51" s="407"/>
      <c r="C51" s="533"/>
      <c r="D51" s="469" t="s">
        <v>103</v>
      </c>
      <c r="E51" s="407"/>
      <c r="F51" s="407"/>
      <c r="G51" s="407"/>
      <c r="H51" s="407"/>
      <c r="I51" s="407"/>
      <c r="J51" s="407"/>
      <c r="K51" s="407"/>
      <c r="L51" s="407"/>
      <c r="M51" s="407"/>
      <c r="N51" s="407"/>
      <c r="O51" s="407"/>
      <c r="P51" s="407"/>
      <c r="Q51" s="407"/>
      <c r="R51" s="407"/>
      <c r="S51" s="407"/>
      <c r="T51" s="407"/>
      <c r="U51" s="407"/>
      <c r="V51" s="407"/>
      <c r="W51" s="407"/>
      <c r="X51" s="407"/>
      <c r="Y51" s="407"/>
      <c r="Z51" s="407"/>
      <c r="AA51" s="407"/>
      <c r="AB51" s="407"/>
      <c r="AC51" s="407"/>
      <c r="AD51" s="407"/>
      <c r="AE51" s="407"/>
      <c r="AF51" s="407"/>
      <c r="AG51" s="407"/>
      <c r="AH51" s="407"/>
    </row>
    <row r="52" spans="1:34" ht="12.75" customHeight="1">
      <c r="A52" s="407"/>
      <c r="B52" s="407"/>
      <c r="C52" s="203">
        <v>3450</v>
      </c>
      <c r="D52" s="204" t="s">
        <v>89</v>
      </c>
      <c r="E52" s="204">
        <v>1414787</v>
      </c>
      <c r="F52" s="204">
        <v>537723</v>
      </c>
      <c r="G52" s="204"/>
      <c r="H52" s="204"/>
      <c r="I52" s="205"/>
      <c r="J52" s="204">
        <f>ROUND(SUM(E52:H52),0)</f>
        <v>1952510</v>
      </c>
      <c r="K52" s="205"/>
      <c r="L52" s="204"/>
      <c r="M52" s="204"/>
      <c r="N52" s="204"/>
      <c r="O52" s="204">
        <v>4196</v>
      </c>
      <c r="P52" s="206"/>
      <c r="Q52" s="206"/>
      <c r="R52" s="206"/>
      <c r="S52" s="205"/>
      <c r="T52" s="205"/>
      <c r="U52" s="204"/>
      <c r="V52" s="204"/>
      <c r="W52" s="204"/>
      <c r="X52" s="204"/>
      <c r="Y52" s="204"/>
      <c r="Z52" s="204"/>
      <c r="AA52" s="204"/>
      <c r="AB52" s="204"/>
      <c r="AC52" s="204"/>
      <c r="AD52" s="204">
        <f>ROUND(SUM(J52:AC52),0)</f>
        <v>1956706</v>
      </c>
      <c r="AE52" s="407"/>
      <c r="AF52" s="407"/>
      <c r="AG52" s="407"/>
      <c r="AH52" s="407"/>
    </row>
    <row r="53" spans="1:34" ht="12.75" customHeight="1">
      <c r="A53" s="407"/>
      <c r="B53" s="407"/>
      <c r="C53" s="533"/>
      <c r="D53" s="469" t="s">
        <v>104</v>
      </c>
      <c r="E53" s="407"/>
      <c r="F53" s="407"/>
      <c r="G53" s="407"/>
      <c r="H53" s="407"/>
      <c r="I53" s="407"/>
      <c r="J53" s="407"/>
      <c r="K53" s="407"/>
      <c r="L53" s="407"/>
      <c r="M53" s="407"/>
      <c r="N53" s="407"/>
      <c r="O53" s="407"/>
      <c r="P53" s="407"/>
      <c r="Q53" s="407"/>
      <c r="R53" s="407"/>
      <c r="S53" s="407"/>
      <c r="T53" s="407"/>
      <c r="U53" s="407"/>
      <c r="V53" s="407"/>
      <c r="W53" s="407"/>
      <c r="X53" s="407"/>
      <c r="Y53" s="407"/>
      <c r="Z53" s="407"/>
      <c r="AA53" s="407"/>
      <c r="AB53" s="407"/>
      <c r="AC53" s="407"/>
      <c r="AD53" s="407"/>
      <c r="AE53" s="407"/>
      <c r="AF53" s="407"/>
      <c r="AG53" s="407"/>
      <c r="AH53" s="407"/>
    </row>
    <row r="54" spans="1:34" ht="12.75" customHeight="1">
      <c r="A54" s="407"/>
      <c r="B54" s="407"/>
      <c r="C54" s="203">
        <v>3452</v>
      </c>
      <c r="D54" s="204" t="s">
        <v>89</v>
      </c>
      <c r="E54" s="206"/>
      <c r="F54" s="206">
        <v>190766</v>
      </c>
      <c r="G54" s="206"/>
      <c r="H54" s="206"/>
      <c r="I54" s="205"/>
      <c r="J54" s="204">
        <f t="shared" ref="J54:J60" si="24">ROUND(SUM(E54:H54),0)</f>
        <v>190766</v>
      </c>
      <c r="K54" s="205"/>
      <c r="L54" s="204"/>
      <c r="M54" s="204"/>
      <c r="N54" s="204"/>
      <c r="O54" s="204"/>
      <c r="P54" s="206"/>
      <c r="Q54" s="206"/>
      <c r="R54" s="206"/>
      <c r="S54" s="205"/>
      <c r="T54" s="205"/>
      <c r="U54" s="204"/>
      <c r="V54" s="204"/>
      <c r="W54" s="204"/>
      <c r="X54" s="204"/>
      <c r="Y54" s="204"/>
      <c r="Z54" s="204"/>
      <c r="AA54" s="204"/>
      <c r="AB54" s="204"/>
      <c r="AC54" s="204"/>
      <c r="AD54" s="204">
        <f t="shared" ref="AD54:AD60" si="25">ROUND(SUM(J54:AC54),0)</f>
        <v>190766</v>
      </c>
      <c r="AE54" s="407"/>
      <c r="AF54" s="407"/>
      <c r="AG54" s="407"/>
      <c r="AH54" s="407"/>
    </row>
    <row r="55" spans="1:34" ht="12.75" customHeight="1">
      <c r="A55" s="407"/>
      <c r="B55" s="407"/>
      <c r="C55" s="203">
        <v>3453</v>
      </c>
      <c r="D55" s="204" t="s">
        <v>82</v>
      </c>
      <c r="E55" s="206"/>
      <c r="F55" s="206"/>
      <c r="G55" s="206"/>
      <c r="H55" s="206"/>
      <c r="I55" s="205"/>
      <c r="J55" s="204">
        <f t="shared" si="24"/>
        <v>0</v>
      </c>
      <c r="K55" s="205"/>
      <c r="L55" s="204"/>
      <c r="M55" s="204"/>
      <c r="N55" s="204"/>
      <c r="O55" s="204"/>
      <c r="P55" s="206"/>
      <c r="Q55" s="206"/>
      <c r="R55" s="206"/>
      <c r="S55" s="205"/>
      <c r="T55" s="205"/>
      <c r="U55" s="204"/>
      <c r="V55" s="204"/>
      <c r="W55" s="204"/>
      <c r="X55" s="204"/>
      <c r="Y55" s="204"/>
      <c r="Z55" s="204"/>
      <c r="AA55" s="204"/>
      <c r="AB55" s="204"/>
      <c r="AC55" s="204"/>
      <c r="AD55" s="204">
        <f t="shared" si="25"/>
        <v>0</v>
      </c>
      <c r="AE55" s="407"/>
      <c r="AF55" s="407"/>
      <c r="AG55" s="407"/>
      <c r="AH55" s="407"/>
    </row>
    <row r="56" spans="1:34" ht="12.75" customHeight="1">
      <c r="A56" s="407"/>
      <c r="B56" s="407"/>
      <c r="C56" s="203">
        <v>3454</v>
      </c>
      <c r="D56" s="204" t="s">
        <v>83</v>
      </c>
      <c r="E56" s="206"/>
      <c r="F56" s="206"/>
      <c r="G56" s="206"/>
      <c r="H56" s="206"/>
      <c r="I56" s="205"/>
      <c r="J56" s="204">
        <f t="shared" si="24"/>
        <v>0</v>
      </c>
      <c r="K56" s="205"/>
      <c r="L56" s="204"/>
      <c r="M56" s="204"/>
      <c r="N56" s="204"/>
      <c r="O56" s="204"/>
      <c r="P56" s="206"/>
      <c r="Q56" s="206"/>
      <c r="R56" s="206"/>
      <c r="S56" s="205"/>
      <c r="T56" s="205"/>
      <c r="U56" s="204"/>
      <c r="V56" s="204"/>
      <c r="W56" s="204"/>
      <c r="X56" s="204"/>
      <c r="Y56" s="204"/>
      <c r="Z56" s="204"/>
      <c r="AA56" s="204"/>
      <c r="AB56" s="204"/>
      <c r="AC56" s="204"/>
      <c r="AD56" s="204">
        <f t="shared" si="25"/>
        <v>0</v>
      </c>
      <c r="AE56" s="407"/>
      <c r="AF56" s="407"/>
      <c r="AG56" s="407"/>
      <c r="AH56" s="407"/>
    </row>
    <row r="57" spans="1:34" ht="12" customHeight="1">
      <c r="A57" s="407"/>
      <c r="B57" s="407"/>
      <c r="C57" s="203" t="s">
        <v>1093</v>
      </c>
      <c r="D57" s="204" t="s">
        <v>84</v>
      </c>
      <c r="E57" s="206"/>
      <c r="F57" s="206"/>
      <c r="G57" s="206"/>
      <c r="H57" s="206"/>
      <c r="I57" s="205"/>
      <c r="J57" s="204">
        <f t="shared" si="24"/>
        <v>0</v>
      </c>
      <c r="K57" s="205"/>
      <c r="L57" s="204"/>
      <c r="M57" s="204"/>
      <c r="N57" s="204"/>
      <c r="O57" s="204"/>
      <c r="P57" s="206"/>
      <c r="Q57" s="206"/>
      <c r="R57" s="206"/>
      <c r="S57" s="205"/>
      <c r="T57" s="205"/>
      <c r="U57" s="204"/>
      <c r="V57" s="204"/>
      <c r="W57" s="204"/>
      <c r="X57" s="204"/>
      <c r="Y57" s="204"/>
      <c r="Z57" s="204"/>
      <c r="AA57" s="204"/>
      <c r="AB57" s="204"/>
      <c r="AC57" s="204"/>
      <c r="AD57" s="204">
        <f t="shared" si="25"/>
        <v>0</v>
      </c>
      <c r="AE57" s="407"/>
      <c r="AF57" s="407"/>
      <c r="AG57" s="407"/>
      <c r="AH57" s="407"/>
    </row>
    <row r="58" spans="1:34" ht="12" customHeight="1">
      <c r="A58" s="407"/>
      <c r="B58" s="407"/>
      <c r="C58" s="208">
        <v>3456</v>
      </c>
      <c r="D58" s="206" t="s">
        <v>85</v>
      </c>
      <c r="E58" s="534"/>
      <c r="F58" s="534"/>
      <c r="G58" s="534"/>
      <c r="H58" s="534"/>
      <c r="I58" s="209"/>
      <c r="J58" s="204">
        <f t="shared" si="24"/>
        <v>0</v>
      </c>
      <c r="K58" s="209"/>
      <c r="L58" s="210"/>
      <c r="M58" s="210"/>
      <c r="N58" s="210"/>
      <c r="O58" s="210"/>
      <c r="P58" s="206"/>
      <c r="Q58" s="206"/>
      <c r="R58" s="206"/>
      <c r="S58" s="209"/>
      <c r="T58" s="209"/>
      <c r="U58" s="210"/>
      <c r="V58" s="210"/>
      <c r="W58" s="210"/>
      <c r="X58" s="210"/>
      <c r="Y58" s="210"/>
      <c r="Z58" s="210"/>
      <c r="AA58" s="210"/>
      <c r="AB58" s="210"/>
      <c r="AC58" s="210"/>
      <c r="AD58" s="204">
        <f t="shared" si="25"/>
        <v>0</v>
      </c>
      <c r="AE58" s="407"/>
      <c r="AF58" s="407"/>
      <c r="AG58" s="407"/>
      <c r="AH58" s="407"/>
    </row>
    <row r="59" spans="1:34" ht="12.75" customHeight="1">
      <c r="A59" s="407"/>
      <c r="B59" s="407"/>
      <c r="C59" s="203" t="s">
        <v>1094</v>
      </c>
      <c r="D59" s="204" t="s">
        <v>86</v>
      </c>
      <c r="E59" s="534"/>
      <c r="F59" s="534"/>
      <c r="G59" s="534"/>
      <c r="H59" s="534"/>
      <c r="I59" s="209"/>
      <c r="J59" s="204">
        <f t="shared" si="24"/>
        <v>0</v>
      </c>
      <c r="K59" s="209"/>
      <c r="L59" s="210"/>
      <c r="M59" s="210"/>
      <c r="N59" s="210"/>
      <c r="O59" s="210"/>
      <c r="P59" s="206"/>
      <c r="Q59" s="206"/>
      <c r="R59" s="206"/>
      <c r="S59" s="209"/>
      <c r="T59" s="209"/>
      <c r="U59" s="210"/>
      <c r="V59" s="210"/>
      <c r="W59" s="210"/>
      <c r="X59" s="210"/>
      <c r="Y59" s="210"/>
      <c r="Z59" s="210"/>
      <c r="AA59" s="210"/>
      <c r="AB59" s="210"/>
      <c r="AC59" s="210"/>
      <c r="AD59" s="204">
        <f t="shared" si="25"/>
        <v>0</v>
      </c>
      <c r="AE59" s="407"/>
      <c r="AF59" s="407"/>
      <c r="AG59" s="407"/>
      <c r="AH59" s="407"/>
    </row>
    <row r="60" spans="1:34" ht="12.75" customHeight="1">
      <c r="A60" s="407"/>
      <c r="B60" s="407"/>
      <c r="C60" s="211">
        <v>3459</v>
      </c>
      <c r="D60" s="212" t="s">
        <v>87</v>
      </c>
      <c r="E60" s="534">
        <f t="shared" ref="E60:H60" si="26">ROUND(SUM(E54:E59),0)</f>
        <v>0</v>
      </c>
      <c r="F60" s="534">
        <f t="shared" si="26"/>
        <v>190766</v>
      </c>
      <c r="G60" s="534">
        <f t="shared" si="26"/>
        <v>0</v>
      </c>
      <c r="H60" s="534">
        <f t="shared" si="26"/>
        <v>0</v>
      </c>
      <c r="I60" s="209"/>
      <c r="J60" s="210">
        <f t="shared" si="24"/>
        <v>190766</v>
      </c>
      <c r="K60" s="209"/>
      <c r="L60" s="210">
        <f t="shared" ref="L60:R60" si="27">ROUND(SUM(L54:L59),0)</f>
        <v>0</v>
      </c>
      <c r="M60" s="210">
        <f t="shared" si="27"/>
        <v>0</v>
      </c>
      <c r="N60" s="210">
        <f t="shared" si="27"/>
        <v>0</v>
      </c>
      <c r="O60" s="210">
        <f t="shared" si="27"/>
        <v>0</v>
      </c>
      <c r="P60" s="210">
        <f t="shared" si="27"/>
        <v>0</v>
      </c>
      <c r="Q60" s="210">
        <f t="shared" si="27"/>
        <v>0</v>
      </c>
      <c r="R60" s="210">
        <f t="shared" si="27"/>
        <v>0</v>
      </c>
      <c r="S60" s="209"/>
      <c r="T60" s="209"/>
      <c r="U60" s="210">
        <f t="shared" ref="U60:AC60" si="28">ROUND(SUM(U54:U59),0)</f>
        <v>0</v>
      </c>
      <c r="V60" s="210">
        <f t="shared" si="28"/>
        <v>0</v>
      </c>
      <c r="W60" s="210">
        <f t="shared" si="28"/>
        <v>0</v>
      </c>
      <c r="X60" s="210">
        <f t="shared" si="28"/>
        <v>0</v>
      </c>
      <c r="Y60" s="210">
        <f t="shared" si="28"/>
        <v>0</v>
      </c>
      <c r="Z60" s="210">
        <f t="shared" si="28"/>
        <v>0</v>
      </c>
      <c r="AA60" s="210">
        <f t="shared" si="28"/>
        <v>0</v>
      </c>
      <c r="AB60" s="210">
        <f t="shared" si="28"/>
        <v>0</v>
      </c>
      <c r="AC60" s="210">
        <f t="shared" si="28"/>
        <v>0</v>
      </c>
      <c r="AD60" s="210">
        <f t="shared" si="25"/>
        <v>190766</v>
      </c>
      <c r="AE60" s="407"/>
      <c r="AF60" s="407"/>
      <c r="AG60" s="407"/>
      <c r="AH60" s="407"/>
    </row>
    <row r="61" spans="1:34" ht="12.75" customHeight="1">
      <c r="A61" s="407"/>
      <c r="B61" s="407"/>
      <c r="C61" s="213"/>
      <c r="D61" s="214" t="s">
        <v>106</v>
      </c>
      <c r="E61" s="535"/>
      <c r="F61" s="535"/>
      <c r="G61" s="535"/>
      <c r="H61" s="535"/>
      <c r="I61" s="535"/>
      <c r="J61" s="535"/>
      <c r="K61" s="535"/>
      <c r="L61" s="215"/>
      <c r="M61" s="215"/>
      <c r="N61" s="215"/>
      <c r="O61" s="215"/>
      <c r="P61" s="215"/>
      <c r="Q61" s="215"/>
      <c r="R61" s="215"/>
      <c r="S61" s="535"/>
      <c r="T61" s="535"/>
      <c r="U61" s="215"/>
      <c r="V61" s="215"/>
      <c r="W61" s="215"/>
      <c r="X61" s="215"/>
      <c r="Y61" s="215"/>
      <c r="Z61" s="215"/>
      <c r="AA61" s="215"/>
      <c r="AB61" s="215"/>
      <c r="AC61" s="215"/>
      <c r="AD61" s="215"/>
      <c r="AE61" s="407"/>
      <c r="AF61" s="407"/>
      <c r="AG61" s="407"/>
      <c r="AH61" s="407"/>
    </row>
    <row r="62" spans="1:34" ht="12.75" customHeight="1">
      <c r="A62" s="407"/>
      <c r="B62" s="407"/>
      <c r="C62" s="203">
        <v>3462</v>
      </c>
      <c r="D62" s="204" t="s">
        <v>89</v>
      </c>
      <c r="E62" s="206">
        <v>4320</v>
      </c>
      <c r="F62" s="206"/>
      <c r="G62" s="206"/>
      <c r="H62" s="206"/>
      <c r="I62" s="205"/>
      <c r="J62" s="204">
        <f t="shared" ref="J62:J65" si="29">ROUND(SUM(E62:H62),0)</f>
        <v>4320</v>
      </c>
      <c r="K62" s="205"/>
      <c r="L62" s="204"/>
      <c r="M62" s="204"/>
      <c r="N62" s="204"/>
      <c r="O62" s="204"/>
      <c r="P62" s="206"/>
      <c r="Q62" s="206"/>
      <c r="R62" s="206"/>
      <c r="S62" s="205"/>
      <c r="T62" s="205"/>
      <c r="U62" s="204"/>
      <c r="V62" s="204"/>
      <c r="W62" s="204"/>
      <c r="X62" s="204"/>
      <c r="Y62" s="204"/>
      <c r="Z62" s="204"/>
      <c r="AA62" s="204"/>
      <c r="AB62" s="204"/>
      <c r="AC62" s="204"/>
      <c r="AD62" s="204">
        <f t="shared" ref="AD62:AD65" si="30">ROUND(SUM(J62:AC62),0)</f>
        <v>4320</v>
      </c>
      <c r="AE62" s="407"/>
      <c r="AF62" s="407"/>
      <c r="AG62" s="407"/>
      <c r="AH62" s="407"/>
    </row>
    <row r="63" spans="1:34" ht="12.75" customHeight="1">
      <c r="A63" s="407"/>
      <c r="B63" s="407"/>
      <c r="C63" s="203">
        <v>3463</v>
      </c>
      <c r="D63" s="204" t="s">
        <v>83</v>
      </c>
      <c r="E63" s="206"/>
      <c r="F63" s="206"/>
      <c r="G63" s="206"/>
      <c r="H63" s="206"/>
      <c r="I63" s="205"/>
      <c r="J63" s="204">
        <f t="shared" si="29"/>
        <v>0</v>
      </c>
      <c r="K63" s="205"/>
      <c r="L63" s="204"/>
      <c r="M63" s="204"/>
      <c r="N63" s="204"/>
      <c r="O63" s="204"/>
      <c r="P63" s="206"/>
      <c r="Q63" s="206"/>
      <c r="R63" s="206"/>
      <c r="S63" s="205"/>
      <c r="T63" s="205"/>
      <c r="U63" s="204"/>
      <c r="V63" s="204"/>
      <c r="W63" s="204"/>
      <c r="X63" s="204"/>
      <c r="Y63" s="204"/>
      <c r="Z63" s="204"/>
      <c r="AA63" s="204"/>
      <c r="AB63" s="204"/>
      <c r="AC63" s="204"/>
      <c r="AD63" s="204">
        <f t="shared" si="30"/>
        <v>0</v>
      </c>
      <c r="AE63" s="407"/>
      <c r="AF63" s="407"/>
      <c r="AG63" s="407"/>
      <c r="AH63" s="407"/>
    </row>
    <row r="64" spans="1:34" ht="12.75" customHeight="1">
      <c r="A64" s="407"/>
      <c r="B64" s="407"/>
      <c r="C64" s="203">
        <v>3464</v>
      </c>
      <c r="D64" s="204" t="s">
        <v>84</v>
      </c>
      <c r="E64" s="206"/>
      <c r="F64" s="206"/>
      <c r="G64" s="206"/>
      <c r="H64" s="206"/>
      <c r="I64" s="205"/>
      <c r="J64" s="204">
        <f t="shared" si="29"/>
        <v>0</v>
      </c>
      <c r="K64" s="205"/>
      <c r="L64" s="204"/>
      <c r="M64" s="204"/>
      <c r="N64" s="204"/>
      <c r="O64" s="204"/>
      <c r="P64" s="206"/>
      <c r="Q64" s="206"/>
      <c r="R64" s="206"/>
      <c r="S64" s="205"/>
      <c r="T64" s="205"/>
      <c r="U64" s="204"/>
      <c r="V64" s="204"/>
      <c r="W64" s="204"/>
      <c r="X64" s="204"/>
      <c r="Y64" s="204"/>
      <c r="Z64" s="204"/>
      <c r="AA64" s="204"/>
      <c r="AB64" s="204"/>
      <c r="AC64" s="204"/>
      <c r="AD64" s="204">
        <f t="shared" si="30"/>
        <v>0</v>
      </c>
      <c r="AE64" s="407"/>
      <c r="AF64" s="407"/>
      <c r="AG64" s="407"/>
      <c r="AH64" s="407"/>
    </row>
    <row r="65" spans="1:34" ht="12.75" customHeight="1">
      <c r="A65" s="407"/>
      <c r="B65" s="407"/>
      <c r="C65" s="203">
        <v>3465</v>
      </c>
      <c r="D65" s="212" t="s">
        <v>87</v>
      </c>
      <c r="E65" s="534">
        <f t="shared" ref="E65:H65" si="31">ROUND(SUM(E62:E64),0)</f>
        <v>4320</v>
      </c>
      <c r="F65" s="534">
        <f t="shared" si="31"/>
        <v>0</v>
      </c>
      <c r="G65" s="534">
        <f t="shared" si="31"/>
        <v>0</v>
      </c>
      <c r="H65" s="534">
        <f t="shared" si="31"/>
        <v>0</v>
      </c>
      <c r="I65" s="205"/>
      <c r="J65" s="204">
        <f t="shared" si="29"/>
        <v>4320</v>
      </c>
      <c r="K65" s="205"/>
      <c r="L65" s="534">
        <f t="shared" ref="L65:R65" si="32">ROUND(SUM(L62:L64),0)</f>
        <v>0</v>
      </c>
      <c r="M65" s="534">
        <f t="shared" si="32"/>
        <v>0</v>
      </c>
      <c r="N65" s="534">
        <f t="shared" si="32"/>
        <v>0</v>
      </c>
      <c r="O65" s="534">
        <f t="shared" si="32"/>
        <v>0</v>
      </c>
      <c r="P65" s="534">
        <f t="shared" si="32"/>
        <v>0</v>
      </c>
      <c r="Q65" s="534">
        <f t="shared" si="32"/>
        <v>0</v>
      </c>
      <c r="R65" s="534">
        <f t="shared" si="32"/>
        <v>0</v>
      </c>
      <c r="S65" s="205"/>
      <c r="T65" s="205"/>
      <c r="U65" s="534">
        <f t="shared" ref="U65:AC65" si="33">ROUND(SUM(U62:U64),0)</f>
        <v>0</v>
      </c>
      <c r="V65" s="534">
        <f t="shared" si="33"/>
        <v>0</v>
      </c>
      <c r="W65" s="534">
        <f t="shared" si="33"/>
        <v>0</v>
      </c>
      <c r="X65" s="534">
        <f t="shared" si="33"/>
        <v>0</v>
      </c>
      <c r="Y65" s="534">
        <f t="shared" si="33"/>
        <v>0</v>
      </c>
      <c r="Z65" s="534">
        <f t="shared" si="33"/>
        <v>0</v>
      </c>
      <c r="AA65" s="534">
        <f t="shared" si="33"/>
        <v>0</v>
      </c>
      <c r="AB65" s="534">
        <f t="shared" si="33"/>
        <v>0</v>
      </c>
      <c r="AC65" s="534">
        <f t="shared" si="33"/>
        <v>0</v>
      </c>
      <c r="AD65" s="204">
        <f t="shared" si="30"/>
        <v>4320</v>
      </c>
      <c r="AE65" s="407"/>
      <c r="AF65" s="407"/>
      <c r="AG65" s="407"/>
      <c r="AH65" s="407"/>
    </row>
    <row r="66" spans="1:34" ht="12.75" customHeight="1">
      <c r="A66" s="407"/>
      <c r="B66" s="407"/>
      <c r="C66" s="213"/>
      <c r="D66" s="214" t="s">
        <v>107</v>
      </c>
      <c r="E66" s="215"/>
      <c r="F66" s="215"/>
      <c r="G66" s="215"/>
      <c r="H66" s="215"/>
      <c r="I66" s="215"/>
      <c r="J66" s="215"/>
      <c r="K66" s="215"/>
      <c r="L66" s="215"/>
      <c r="M66" s="215"/>
      <c r="N66" s="215"/>
      <c r="O66" s="215"/>
      <c r="P66" s="215"/>
      <c r="Q66" s="215"/>
      <c r="R66" s="215"/>
      <c r="S66" s="215"/>
      <c r="T66" s="215"/>
      <c r="U66" s="215"/>
      <c r="V66" s="215"/>
      <c r="W66" s="215"/>
      <c r="X66" s="215"/>
      <c r="Y66" s="215"/>
      <c r="Z66" s="215"/>
      <c r="AA66" s="215"/>
      <c r="AB66" s="215"/>
      <c r="AC66" s="215"/>
      <c r="AD66" s="215"/>
      <c r="AE66" s="407"/>
      <c r="AF66" s="407"/>
      <c r="AG66" s="407"/>
      <c r="AH66" s="407"/>
    </row>
    <row r="67" spans="1:34" ht="12.75" customHeight="1">
      <c r="A67" s="407"/>
      <c r="B67" s="407"/>
      <c r="C67" s="216">
        <v>3467</v>
      </c>
      <c r="D67" s="217" t="s">
        <v>83</v>
      </c>
      <c r="E67" s="217">
        <v>12345</v>
      </c>
      <c r="F67" s="217">
        <v>13457</v>
      </c>
      <c r="G67" s="217"/>
      <c r="H67" s="217"/>
      <c r="I67" s="218"/>
      <c r="J67" s="217">
        <f t="shared" ref="J67:J69" si="34">ROUND(SUM(E67:H67),0)</f>
        <v>25802</v>
      </c>
      <c r="K67" s="218"/>
      <c r="L67" s="217"/>
      <c r="M67" s="217"/>
      <c r="N67" s="217"/>
      <c r="O67" s="217"/>
      <c r="P67" s="206"/>
      <c r="Q67" s="206"/>
      <c r="R67" s="206"/>
      <c r="S67" s="218"/>
      <c r="T67" s="218"/>
      <c r="U67" s="217"/>
      <c r="V67" s="217"/>
      <c r="W67" s="217"/>
      <c r="X67" s="217"/>
      <c r="Y67" s="217"/>
      <c r="Z67" s="217"/>
      <c r="AA67" s="217"/>
      <c r="AB67" s="217"/>
      <c r="AC67" s="217"/>
      <c r="AD67" s="217">
        <f t="shared" ref="AD67:AD69" si="35">ROUND(SUM(J67:AC67),0)</f>
        <v>25802</v>
      </c>
      <c r="AE67" s="407"/>
      <c r="AF67" s="407"/>
      <c r="AG67" s="407"/>
      <c r="AH67" s="407"/>
    </row>
    <row r="68" spans="1:34" ht="12.75" customHeight="1">
      <c r="A68" s="407"/>
      <c r="B68" s="407"/>
      <c r="C68" s="203">
        <v>3468</v>
      </c>
      <c r="D68" s="204" t="s">
        <v>84</v>
      </c>
      <c r="E68" s="217"/>
      <c r="F68" s="217"/>
      <c r="G68" s="217"/>
      <c r="H68" s="217"/>
      <c r="I68" s="205"/>
      <c r="J68" s="204">
        <f t="shared" si="34"/>
        <v>0</v>
      </c>
      <c r="K68" s="205"/>
      <c r="L68" s="217"/>
      <c r="M68" s="217"/>
      <c r="N68" s="217"/>
      <c r="O68" s="217"/>
      <c r="P68" s="206"/>
      <c r="Q68" s="206"/>
      <c r="R68" s="206"/>
      <c r="S68" s="205"/>
      <c r="T68" s="205"/>
      <c r="U68" s="217"/>
      <c r="V68" s="217"/>
      <c r="W68" s="217"/>
      <c r="X68" s="217"/>
      <c r="Y68" s="217"/>
      <c r="Z68" s="217"/>
      <c r="AA68" s="217"/>
      <c r="AB68" s="217"/>
      <c r="AC68" s="217"/>
      <c r="AD68" s="204">
        <f t="shared" si="35"/>
        <v>0</v>
      </c>
      <c r="AE68" s="407"/>
      <c r="AF68" s="407"/>
      <c r="AG68" s="407"/>
      <c r="AH68" s="407"/>
    </row>
    <row r="69" spans="1:34" ht="12.75" customHeight="1">
      <c r="A69" s="407"/>
      <c r="B69" s="407"/>
      <c r="C69" s="203">
        <v>3469</v>
      </c>
      <c r="D69" s="207" t="s">
        <v>87</v>
      </c>
      <c r="E69" s="204">
        <f t="shared" ref="E69:H69" si="36">ROUND(SUM(E67:E68),0)</f>
        <v>12345</v>
      </c>
      <c r="F69" s="204">
        <f t="shared" si="36"/>
        <v>13457</v>
      </c>
      <c r="G69" s="204">
        <f t="shared" si="36"/>
        <v>0</v>
      </c>
      <c r="H69" s="204">
        <f t="shared" si="36"/>
        <v>0</v>
      </c>
      <c r="I69" s="205"/>
      <c r="J69" s="204">
        <f t="shared" si="34"/>
        <v>25802</v>
      </c>
      <c r="K69" s="205"/>
      <c r="L69" s="204">
        <f t="shared" ref="L69:R69" si="37">ROUND(SUM(L67:L68),0)</f>
        <v>0</v>
      </c>
      <c r="M69" s="204">
        <f t="shared" si="37"/>
        <v>0</v>
      </c>
      <c r="N69" s="204">
        <f t="shared" si="37"/>
        <v>0</v>
      </c>
      <c r="O69" s="204">
        <f t="shared" si="37"/>
        <v>0</v>
      </c>
      <c r="P69" s="204">
        <f t="shared" si="37"/>
        <v>0</v>
      </c>
      <c r="Q69" s="204">
        <f t="shared" si="37"/>
        <v>0</v>
      </c>
      <c r="R69" s="204">
        <f t="shared" si="37"/>
        <v>0</v>
      </c>
      <c r="S69" s="205"/>
      <c r="T69" s="205"/>
      <c r="U69" s="204">
        <f t="shared" ref="U69:AC69" si="38">ROUND(SUM(U67:U68),0)</f>
        <v>0</v>
      </c>
      <c r="V69" s="204">
        <f t="shared" si="38"/>
        <v>0</v>
      </c>
      <c r="W69" s="204">
        <f t="shared" si="38"/>
        <v>0</v>
      </c>
      <c r="X69" s="204">
        <f t="shared" si="38"/>
        <v>0</v>
      </c>
      <c r="Y69" s="204">
        <f t="shared" si="38"/>
        <v>0</v>
      </c>
      <c r="Z69" s="204">
        <f t="shared" si="38"/>
        <v>0</v>
      </c>
      <c r="AA69" s="204">
        <f t="shared" si="38"/>
        <v>0</v>
      </c>
      <c r="AB69" s="204">
        <f t="shared" si="38"/>
        <v>0</v>
      </c>
      <c r="AC69" s="204">
        <f t="shared" si="38"/>
        <v>0</v>
      </c>
      <c r="AD69" s="204">
        <f t="shared" si="35"/>
        <v>25802</v>
      </c>
      <c r="AE69" s="407"/>
      <c r="AF69" s="407"/>
      <c r="AG69" s="407"/>
      <c r="AH69" s="407"/>
    </row>
    <row r="70" spans="1:34" ht="12.75" customHeight="1">
      <c r="A70" s="407"/>
      <c r="B70" s="407"/>
      <c r="C70" s="533"/>
      <c r="D70" s="469" t="s">
        <v>108</v>
      </c>
      <c r="E70" s="407"/>
      <c r="F70" s="407"/>
      <c r="G70" s="407"/>
      <c r="H70" s="407"/>
      <c r="I70" s="407"/>
      <c r="J70" s="407"/>
      <c r="K70" s="407"/>
      <c r="L70" s="407"/>
      <c r="M70" s="407"/>
      <c r="N70" s="407"/>
      <c r="O70" s="407"/>
      <c r="P70" s="407"/>
      <c r="Q70" s="407"/>
      <c r="R70" s="407"/>
      <c r="S70" s="407"/>
      <c r="T70" s="407"/>
      <c r="U70" s="407"/>
      <c r="V70" s="407"/>
      <c r="W70" s="407"/>
      <c r="X70" s="407"/>
      <c r="Y70" s="407"/>
      <c r="Z70" s="407"/>
      <c r="AA70" s="407"/>
      <c r="AB70" s="407"/>
      <c r="AC70" s="407"/>
      <c r="AD70" s="407"/>
      <c r="AE70" s="407"/>
      <c r="AF70" s="407"/>
      <c r="AG70" s="407"/>
      <c r="AH70" s="407"/>
    </row>
    <row r="71" spans="1:34" ht="12.75" customHeight="1">
      <c r="A71" s="407"/>
      <c r="B71" s="407"/>
      <c r="C71" s="203">
        <v>3473</v>
      </c>
      <c r="D71" s="204" t="s">
        <v>83</v>
      </c>
      <c r="E71" s="204">
        <v>75502</v>
      </c>
      <c r="F71" s="204">
        <v>268188</v>
      </c>
      <c r="G71" s="204"/>
      <c r="H71" s="204"/>
      <c r="I71" s="205"/>
      <c r="J71" s="204">
        <f t="shared" ref="J71:J73" si="39">ROUND(SUM(E71:H71),0)</f>
        <v>343690</v>
      </c>
      <c r="K71" s="205"/>
      <c r="L71" s="204"/>
      <c r="M71" s="204">
        <v>110101</v>
      </c>
      <c r="N71" s="204"/>
      <c r="O71" s="204">
        <v>6945</v>
      </c>
      <c r="P71" s="206">
        <v>48720</v>
      </c>
      <c r="Q71" s="206"/>
      <c r="R71" s="206"/>
      <c r="S71" s="205"/>
      <c r="T71" s="205"/>
      <c r="U71" s="204"/>
      <c r="V71" s="204"/>
      <c r="W71" s="204"/>
      <c r="X71" s="204"/>
      <c r="Y71" s="204"/>
      <c r="Z71" s="204"/>
      <c r="AA71" s="204"/>
      <c r="AB71" s="204"/>
      <c r="AC71" s="204"/>
      <c r="AD71" s="204">
        <f t="shared" ref="AD71:AD73" si="40">ROUND(SUM(J71:AC71),0)</f>
        <v>509456</v>
      </c>
      <c r="AE71" s="407"/>
      <c r="AF71" s="407"/>
      <c r="AG71" s="407"/>
      <c r="AH71" s="407"/>
    </row>
    <row r="72" spans="1:34" ht="12.75" customHeight="1">
      <c r="A72" s="407"/>
      <c r="B72" s="407"/>
      <c r="C72" s="203">
        <v>3474</v>
      </c>
      <c r="D72" s="204" t="s">
        <v>84</v>
      </c>
      <c r="E72" s="204"/>
      <c r="F72" s="204"/>
      <c r="G72" s="204"/>
      <c r="H72" s="204"/>
      <c r="I72" s="205"/>
      <c r="J72" s="204">
        <f t="shared" si="39"/>
        <v>0</v>
      </c>
      <c r="K72" s="205"/>
      <c r="L72" s="204"/>
      <c r="M72" s="204"/>
      <c r="N72" s="204"/>
      <c r="O72" s="204"/>
      <c r="P72" s="206"/>
      <c r="Q72" s="206"/>
      <c r="R72" s="206"/>
      <c r="S72" s="205"/>
      <c r="T72" s="205"/>
      <c r="U72" s="204"/>
      <c r="V72" s="204"/>
      <c r="W72" s="204"/>
      <c r="X72" s="204"/>
      <c r="Y72" s="204"/>
      <c r="Z72" s="204"/>
      <c r="AA72" s="204"/>
      <c r="AB72" s="204"/>
      <c r="AC72" s="204"/>
      <c r="AD72" s="204">
        <f t="shared" si="40"/>
        <v>0</v>
      </c>
      <c r="AE72" s="407"/>
      <c r="AF72" s="407"/>
      <c r="AG72" s="407"/>
      <c r="AH72" s="407"/>
    </row>
    <row r="73" spans="1:34" ht="12.75" customHeight="1">
      <c r="A73" s="407"/>
      <c r="B73" s="407"/>
      <c r="C73" s="203">
        <v>3475</v>
      </c>
      <c r="D73" s="207" t="s">
        <v>87</v>
      </c>
      <c r="E73" s="204">
        <f t="shared" ref="E73:H73" si="41">ROUND(SUM(E71:E72),0)</f>
        <v>75502</v>
      </c>
      <c r="F73" s="204">
        <f t="shared" si="41"/>
        <v>268188</v>
      </c>
      <c r="G73" s="204">
        <f t="shared" si="41"/>
        <v>0</v>
      </c>
      <c r="H73" s="204">
        <f t="shared" si="41"/>
        <v>0</v>
      </c>
      <c r="I73" s="205"/>
      <c r="J73" s="204">
        <f t="shared" si="39"/>
        <v>343690</v>
      </c>
      <c r="K73" s="205"/>
      <c r="L73" s="204">
        <f t="shared" ref="L73:R73" si="42">ROUND(SUM(L71:L72),0)</f>
        <v>0</v>
      </c>
      <c r="M73" s="204">
        <f t="shared" si="42"/>
        <v>110101</v>
      </c>
      <c r="N73" s="204">
        <f t="shared" si="42"/>
        <v>0</v>
      </c>
      <c r="O73" s="204">
        <f t="shared" si="42"/>
        <v>6945</v>
      </c>
      <c r="P73" s="204">
        <f t="shared" si="42"/>
        <v>48720</v>
      </c>
      <c r="Q73" s="204">
        <f t="shared" si="42"/>
        <v>0</v>
      </c>
      <c r="R73" s="204">
        <f t="shared" si="42"/>
        <v>0</v>
      </c>
      <c r="S73" s="205"/>
      <c r="T73" s="205"/>
      <c r="U73" s="204">
        <f t="shared" ref="U73:AC73" si="43">ROUND(SUM(U71:U72),0)</f>
        <v>0</v>
      </c>
      <c r="V73" s="204">
        <f t="shared" si="43"/>
        <v>0</v>
      </c>
      <c r="W73" s="204">
        <f t="shared" si="43"/>
        <v>0</v>
      </c>
      <c r="X73" s="204">
        <f t="shared" si="43"/>
        <v>0</v>
      </c>
      <c r="Y73" s="204">
        <f t="shared" si="43"/>
        <v>0</v>
      </c>
      <c r="Z73" s="204">
        <f t="shared" si="43"/>
        <v>0</v>
      </c>
      <c r="AA73" s="204">
        <f t="shared" si="43"/>
        <v>0</v>
      </c>
      <c r="AB73" s="204">
        <f t="shared" si="43"/>
        <v>0</v>
      </c>
      <c r="AC73" s="204">
        <f t="shared" si="43"/>
        <v>0</v>
      </c>
      <c r="AD73" s="204">
        <f t="shared" si="40"/>
        <v>509456</v>
      </c>
      <c r="AE73" s="407"/>
      <c r="AF73" s="407"/>
      <c r="AG73" s="407"/>
      <c r="AH73" s="407"/>
    </row>
    <row r="74" spans="1:34" ht="12.75" customHeight="1">
      <c r="A74" s="407"/>
      <c r="B74" s="407"/>
      <c r="C74" s="533"/>
      <c r="D74" s="469" t="s">
        <v>109</v>
      </c>
      <c r="E74" s="407"/>
      <c r="F74" s="407"/>
      <c r="G74" s="407"/>
      <c r="H74" s="407"/>
      <c r="I74" s="407"/>
      <c r="J74" s="407"/>
      <c r="K74" s="407"/>
      <c r="L74" s="407"/>
      <c r="M74" s="407"/>
      <c r="N74" s="407"/>
      <c r="O74" s="407"/>
      <c r="P74" s="407"/>
      <c r="Q74" s="407"/>
      <c r="R74" s="407"/>
      <c r="S74" s="407"/>
      <c r="T74" s="407"/>
      <c r="U74" s="407"/>
      <c r="V74" s="407"/>
      <c r="W74" s="407"/>
      <c r="X74" s="407"/>
      <c r="Y74" s="407"/>
      <c r="Z74" s="407"/>
      <c r="AA74" s="407"/>
      <c r="AB74" s="407"/>
      <c r="AC74" s="407"/>
      <c r="AD74" s="407"/>
      <c r="AE74" s="407"/>
      <c r="AF74" s="407"/>
      <c r="AG74" s="407"/>
      <c r="AH74" s="407"/>
    </row>
    <row r="75" spans="1:34" ht="12.75" customHeight="1">
      <c r="A75" s="407"/>
      <c r="B75" s="407"/>
      <c r="C75" s="203">
        <v>3476</v>
      </c>
      <c r="D75" s="204" t="s">
        <v>89</v>
      </c>
      <c r="E75" s="205"/>
      <c r="F75" s="205"/>
      <c r="G75" s="205"/>
      <c r="H75" s="205"/>
      <c r="I75" s="204">
        <v>42575</v>
      </c>
      <c r="J75" s="204">
        <f t="shared" ref="J75:J78" si="44">ROUND(I75,0)</f>
        <v>42575</v>
      </c>
      <c r="K75" s="204"/>
      <c r="L75" s="204"/>
      <c r="M75" s="204"/>
      <c r="N75" s="204"/>
      <c r="O75" s="204"/>
      <c r="P75" s="206"/>
      <c r="Q75" s="206"/>
      <c r="R75" s="206"/>
      <c r="S75" s="205"/>
      <c r="T75" s="205"/>
      <c r="U75" s="204"/>
      <c r="V75" s="204"/>
      <c r="W75" s="204"/>
      <c r="X75" s="204"/>
      <c r="Y75" s="204"/>
      <c r="Z75" s="204"/>
      <c r="AA75" s="204"/>
      <c r="AB75" s="204"/>
      <c r="AC75" s="204"/>
      <c r="AD75" s="204">
        <f t="shared" ref="AD75:AD78" si="45">ROUND(SUM(J75:AC75),0)</f>
        <v>42575</v>
      </c>
      <c r="AE75" s="407"/>
      <c r="AF75" s="407"/>
      <c r="AG75" s="407"/>
      <c r="AH75" s="407"/>
    </row>
    <row r="76" spans="1:34" ht="12.75" customHeight="1">
      <c r="A76" s="407"/>
      <c r="B76" s="407"/>
      <c r="C76" s="203">
        <v>3477</v>
      </c>
      <c r="D76" s="204" t="s">
        <v>82</v>
      </c>
      <c r="E76" s="205"/>
      <c r="F76" s="205"/>
      <c r="G76" s="205"/>
      <c r="H76" s="205"/>
      <c r="I76" s="204"/>
      <c r="J76" s="204">
        <f t="shared" si="44"/>
        <v>0</v>
      </c>
      <c r="K76" s="204"/>
      <c r="L76" s="204"/>
      <c r="M76" s="204"/>
      <c r="N76" s="204"/>
      <c r="O76" s="204"/>
      <c r="P76" s="206"/>
      <c r="Q76" s="206"/>
      <c r="R76" s="206"/>
      <c r="S76" s="205"/>
      <c r="T76" s="205"/>
      <c r="U76" s="204"/>
      <c r="V76" s="204"/>
      <c r="W76" s="204"/>
      <c r="X76" s="204"/>
      <c r="Y76" s="204"/>
      <c r="Z76" s="204"/>
      <c r="AA76" s="204"/>
      <c r="AB76" s="204"/>
      <c r="AC76" s="204"/>
      <c r="AD76" s="204">
        <f t="shared" si="45"/>
        <v>0</v>
      </c>
      <c r="AE76" s="407"/>
      <c r="AF76" s="407"/>
      <c r="AG76" s="407"/>
      <c r="AH76" s="407"/>
    </row>
    <row r="77" spans="1:34" ht="12.75" customHeight="1">
      <c r="A77" s="407"/>
      <c r="B77" s="407"/>
      <c r="C77" s="203">
        <v>3478</v>
      </c>
      <c r="D77" s="204" t="s">
        <v>83</v>
      </c>
      <c r="E77" s="205"/>
      <c r="F77" s="205"/>
      <c r="G77" s="205"/>
      <c r="H77" s="205"/>
      <c r="I77" s="204"/>
      <c r="J77" s="204">
        <f t="shared" si="44"/>
        <v>0</v>
      </c>
      <c r="K77" s="204"/>
      <c r="L77" s="204"/>
      <c r="M77" s="204"/>
      <c r="N77" s="204"/>
      <c r="O77" s="204"/>
      <c r="P77" s="206"/>
      <c r="Q77" s="206"/>
      <c r="R77" s="206"/>
      <c r="S77" s="205"/>
      <c r="T77" s="205"/>
      <c r="U77" s="204"/>
      <c r="V77" s="204"/>
      <c r="W77" s="204"/>
      <c r="X77" s="204"/>
      <c r="Y77" s="204"/>
      <c r="Z77" s="204"/>
      <c r="AA77" s="204"/>
      <c r="AB77" s="204"/>
      <c r="AC77" s="204"/>
      <c r="AD77" s="204">
        <f t="shared" si="45"/>
        <v>0</v>
      </c>
      <c r="AE77" s="407"/>
      <c r="AF77" s="407"/>
      <c r="AG77" s="407"/>
      <c r="AH77" s="407"/>
    </row>
    <row r="78" spans="1:34" ht="12.75" customHeight="1">
      <c r="A78" s="407"/>
      <c r="B78" s="407"/>
      <c r="C78" s="203">
        <v>3479</v>
      </c>
      <c r="D78" s="207" t="s">
        <v>87</v>
      </c>
      <c r="E78" s="205"/>
      <c r="F78" s="205"/>
      <c r="G78" s="205"/>
      <c r="H78" s="205"/>
      <c r="I78" s="204">
        <f>ROUND(SUM(I75:I77),0)</f>
        <v>42575</v>
      </c>
      <c r="J78" s="204">
        <f t="shared" si="44"/>
        <v>42575</v>
      </c>
      <c r="K78" s="204">
        <f t="shared" ref="K78:R78" si="46">ROUND(SUM(K75:K77),0)</f>
        <v>0</v>
      </c>
      <c r="L78" s="204">
        <f t="shared" si="46"/>
        <v>0</v>
      </c>
      <c r="M78" s="204">
        <f t="shared" si="46"/>
        <v>0</v>
      </c>
      <c r="N78" s="204">
        <f t="shared" si="46"/>
        <v>0</v>
      </c>
      <c r="O78" s="204">
        <f t="shared" si="46"/>
        <v>0</v>
      </c>
      <c r="P78" s="204">
        <f t="shared" si="46"/>
        <v>0</v>
      </c>
      <c r="Q78" s="204">
        <f t="shared" si="46"/>
        <v>0</v>
      </c>
      <c r="R78" s="204">
        <f t="shared" si="46"/>
        <v>0</v>
      </c>
      <c r="S78" s="205"/>
      <c r="T78" s="205"/>
      <c r="U78" s="204">
        <f t="shared" ref="U78:AC78" si="47">ROUND(SUM(U75:U77),0)</f>
        <v>0</v>
      </c>
      <c r="V78" s="204">
        <f t="shared" si="47"/>
        <v>0</v>
      </c>
      <c r="W78" s="204">
        <f t="shared" si="47"/>
        <v>0</v>
      </c>
      <c r="X78" s="204">
        <f t="shared" si="47"/>
        <v>0</v>
      </c>
      <c r="Y78" s="204">
        <f t="shared" si="47"/>
        <v>0</v>
      </c>
      <c r="Z78" s="204">
        <f t="shared" si="47"/>
        <v>0</v>
      </c>
      <c r="AA78" s="204">
        <f t="shared" si="47"/>
        <v>0</v>
      </c>
      <c r="AB78" s="204">
        <f t="shared" si="47"/>
        <v>0</v>
      </c>
      <c r="AC78" s="204">
        <f t="shared" si="47"/>
        <v>0</v>
      </c>
      <c r="AD78" s="204">
        <f t="shared" si="45"/>
        <v>42575</v>
      </c>
      <c r="AE78" s="407"/>
      <c r="AF78" s="407"/>
      <c r="AG78" s="407"/>
      <c r="AH78" s="407"/>
    </row>
    <row r="79" spans="1:34" ht="12.75" customHeight="1">
      <c r="A79" s="407"/>
      <c r="B79" s="407"/>
      <c r="C79" s="533"/>
      <c r="D79" s="469" t="s">
        <v>110</v>
      </c>
      <c r="E79" s="407"/>
      <c r="F79" s="407"/>
      <c r="G79" s="407"/>
      <c r="H79" s="407"/>
      <c r="I79" s="407"/>
      <c r="J79" s="407"/>
      <c r="K79" s="407"/>
      <c r="L79" s="407"/>
      <c r="M79" s="407"/>
      <c r="N79" s="407"/>
      <c r="O79" s="407"/>
      <c r="P79" s="407"/>
      <c r="Q79" s="407"/>
      <c r="R79" s="407"/>
      <c r="S79" s="407"/>
      <c r="T79" s="407"/>
      <c r="U79" s="407"/>
      <c r="V79" s="407"/>
      <c r="W79" s="407"/>
      <c r="X79" s="407"/>
      <c r="Y79" s="407"/>
      <c r="Z79" s="407"/>
      <c r="AA79" s="407"/>
      <c r="AB79" s="407"/>
      <c r="AC79" s="407"/>
      <c r="AD79" s="407"/>
      <c r="AE79" s="407"/>
      <c r="AF79" s="407"/>
      <c r="AG79" s="407"/>
      <c r="AH79" s="407"/>
    </row>
    <row r="80" spans="1:34" ht="12.75" customHeight="1">
      <c r="A80" s="407"/>
      <c r="B80" s="407"/>
      <c r="C80" s="203">
        <v>3481</v>
      </c>
      <c r="D80" s="204" t="s">
        <v>84</v>
      </c>
      <c r="E80" s="204"/>
      <c r="F80" s="204"/>
      <c r="G80" s="204"/>
      <c r="H80" s="204"/>
      <c r="I80" s="205"/>
      <c r="J80" s="204">
        <f t="shared" ref="J80:J83" si="48">ROUND(SUM(E80:H80),0)</f>
        <v>0</v>
      </c>
      <c r="K80" s="205"/>
      <c r="L80" s="204"/>
      <c r="M80" s="204"/>
      <c r="N80" s="204"/>
      <c r="O80" s="204"/>
      <c r="P80" s="206"/>
      <c r="Q80" s="206"/>
      <c r="R80" s="206"/>
      <c r="S80" s="205"/>
      <c r="T80" s="205"/>
      <c r="U80" s="204"/>
      <c r="V80" s="204"/>
      <c r="W80" s="204"/>
      <c r="X80" s="204"/>
      <c r="Y80" s="204"/>
      <c r="Z80" s="204"/>
      <c r="AA80" s="204"/>
      <c r="AB80" s="204"/>
      <c r="AC80" s="204"/>
      <c r="AD80" s="204">
        <f t="shared" ref="AD80:AD83" si="49">ROUND(SUM(J80:AC80),0)</f>
        <v>0</v>
      </c>
      <c r="AE80" s="407"/>
      <c r="AF80" s="407"/>
      <c r="AG80" s="407"/>
      <c r="AH80" s="407"/>
    </row>
    <row r="81" spans="1:34" ht="12.75" customHeight="1">
      <c r="A81" s="407"/>
      <c r="B81" s="407"/>
      <c r="C81" s="203">
        <v>3482</v>
      </c>
      <c r="D81" s="204" t="s">
        <v>85</v>
      </c>
      <c r="E81" s="204"/>
      <c r="F81" s="204"/>
      <c r="G81" s="204"/>
      <c r="H81" s="204"/>
      <c r="I81" s="205"/>
      <c r="J81" s="204">
        <f t="shared" si="48"/>
        <v>0</v>
      </c>
      <c r="K81" s="205"/>
      <c r="L81" s="204"/>
      <c r="M81" s="204"/>
      <c r="N81" s="204"/>
      <c r="O81" s="204"/>
      <c r="P81" s="206"/>
      <c r="Q81" s="206"/>
      <c r="R81" s="206"/>
      <c r="S81" s="205"/>
      <c r="T81" s="205"/>
      <c r="U81" s="204"/>
      <c r="V81" s="204"/>
      <c r="W81" s="204"/>
      <c r="X81" s="204"/>
      <c r="Y81" s="204"/>
      <c r="Z81" s="204"/>
      <c r="AA81" s="204"/>
      <c r="AB81" s="204"/>
      <c r="AC81" s="204"/>
      <c r="AD81" s="204">
        <f t="shared" si="49"/>
        <v>0</v>
      </c>
      <c r="AE81" s="407"/>
      <c r="AF81" s="407"/>
      <c r="AG81" s="407"/>
      <c r="AH81" s="407"/>
    </row>
    <row r="82" spans="1:34" ht="12.75" customHeight="1">
      <c r="A82" s="407"/>
      <c r="B82" s="407"/>
      <c r="C82" s="203">
        <v>3485</v>
      </c>
      <c r="D82" s="204" t="s">
        <v>86</v>
      </c>
      <c r="E82" s="204"/>
      <c r="F82" s="204"/>
      <c r="G82" s="204"/>
      <c r="H82" s="204"/>
      <c r="I82" s="205"/>
      <c r="J82" s="204">
        <f t="shared" si="48"/>
        <v>0</v>
      </c>
      <c r="K82" s="205"/>
      <c r="L82" s="204"/>
      <c r="M82" s="204"/>
      <c r="N82" s="204"/>
      <c r="O82" s="204"/>
      <c r="P82" s="206"/>
      <c r="Q82" s="206"/>
      <c r="R82" s="206"/>
      <c r="S82" s="205"/>
      <c r="T82" s="205"/>
      <c r="U82" s="204"/>
      <c r="V82" s="204"/>
      <c r="W82" s="204"/>
      <c r="X82" s="204"/>
      <c r="Y82" s="204"/>
      <c r="Z82" s="204"/>
      <c r="AA82" s="204"/>
      <c r="AB82" s="204"/>
      <c r="AC82" s="204"/>
      <c r="AD82" s="204">
        <f t="shared" si="49"/>
        <v>0</v>
      </c>
      <c r="AE82" s="407"/>
      <c r="AF82" s="407"/>
      <c r="AG82" s="407"/>
      <c r="AH82" s="407"/>
    </row>
    <row r="83" spans="1:34" ht="12.75" customHeight="1">
      <c r="A83" s="407"/>
      <c r="B83" s="407"/>
      <c r="C83" s="203">
        <v>3486</v>
      </c>
      <c r="D83" s="207" t="s">
        <v>87</v>
      </c>
      <c r="E83" s="204">
        <f t="shared" ref="E83:H83" si="50">ROUND(SUM(E80:E82),0)</f>
        <v>0</v>
      </c>
      <c r="F83" s="204">
        <f t="shared" si="50"/>
        <v>0</v>
      </c>
      <c r="G83" s="204">
        <f t="shared" si="50"/>
        <v>0</v>
      </c>
      <c r="H83" s="204">
        <f t="shared" si="50"/>
        <v>0</v>
      </c>
      <c r="I83" s="205"/>
      <c r="J83" s="204">
        <f t="shared" si="48"/>
        <v>0</v>
      </c>
      <c r="K83" s="205"/>
      <c r="L83" s="204">
        <f t="shared" ref="L83:R83" si="51">ROUND(SUM(L80:L82),0)</f>
        <v>0</v>
      </c>
      <c r="M83" s="204">
        <f t="shared" si="51"/>
        <v>0</v>
      </c>
      <c r="N83" s="204">
        <f t="shared" si="51"/>
        <v>0</v>
      </c>
      <c r="O83" s="204">
        <f t="shared" si="51"/>
        <v>0</v>
      </c>
      <c r="P83" s="204">
        <f t="shared" si="51"/>
        <v>0</v>
      </c>
      <c r="Q83" s="204">
        <f t="shared" si="51"/>
        <v>0</v>
      </c>
      <c r="R83" s="204">
        <f t="shared" si="51"/>
        <v>0</v>
      </c>
      <c r="S83" s="205"/>
      <c r="T83" s="205"/>
      <c r="U83" s="204">
        <f t="shared" ref="U83:AC83" si="52">ROUND(SUM(U80:U82),0)</f>
        <v>0</v>
      </c>
      <c r="V83" s="204">
        <f t="shared" si="52"/>
        <v>0</v>
      </c>
      <c r="W83" s="204">
        <f t="shared" si="52"/>
        <v>0</v>
      </c>
      <c r="X83" s="204">
        <f t="shared" si="52"/>
        <v>0</v>
      </c>
      <c r="Y83" s="204">
        <f t="shared" si="52"/>
        <v>0</v>
      </c>
      <c r="Z83" s="204">
        <f t="shared" si="52"/>
        <v>0</v>
      </c>
      <c r="AA83" s="204">
        <f t="shared" si="52"/>
        <v>0</v>
      </c>
      <c r="AB83" s="204">
        <f t="shared" si="52"/>
        <v>0</v>
      </c>
      <c r="AC83" s="204">
        <f t="shared" si="52"/>
        <v>0</v>
      </c>
      <c r="AD83" s="204">
        <f t="shared" si="49"/>
        <v>0</v>
      </c>
      <c r="AE83" s="407"/>
      <c r="AF83" s="407"/>
      <c r="AG83" s="407"/>
      <c r="AH83" s="407"/>
    </row>
    <row r="84" spans="1:34" ht="12.75" customHeight="1">
      <c r="A84" s="407"/>
      <c r="B84" s="407"/>
      <c r="C84" s="533"/>
      <c r="D84" s="469" t="s">
        <v>111</v>
      </c>
      <c r="E84" s="407"/>
      <c r="F84" s="407"/>
      <c r="G84" s="407"/>
      <c r="H84" s="407"/>
      <c r="I84" s="407"/>
      <c r="J84" s="407"/>
      <c r="K84" s="407"/>
      <c r="L84" s="407"/>
      <c r="M84" s="407"/>
      <c r="N84" s="407"/>
      <c r="O84" s="407"/>
      <c r="P84" s="407"/>
      <c r="Q84" s="407"/>
      <c r="R84" s="407"/>
      <c r="S84" s="407"/>
      <c r="T84" s="407"/>
      <c r="U84" s="407"/>
      <c r="V84" s="407"/>
      <c r="W84" s="407"/>
      <c r="X84" s="407"/>
      <c r="Y84" s="407"/>
      <c r="Z84" s="407"/>
      <c r="AA84" s="407"/>
      <c r="AB84" s="407"/>
      <c r="AC84" s="407"/>
      <c r="AD84" s="407"/>
      <c r="AE84" s="407"/>
      <c r="AF84" s="407"/>
      <c r="AG84" s="407"/>
      <c r="AH84" s="407"/>
    </row>
    <row r="85" spans="1:34" ht="12.75" customHeight="1">
      <c r="A85" s="407"/>
      <c r="B85" s="407"/>
      <c r="C85" s="203">
        <v>3487</v>
      </c>
      <c r="D85" s="204" t="s">
        <v>89</v>
      </c>
      <c r="E85" s="205"/>
      <c r="F85" s="205"/>
      <c r="G85" s="205"/>
      <c r="H85" s="205"/>
      <c r="I85" s="204"/>
      <c r="J85" s="204">
        <f t="shared" ref="J85:J91" si="53">ROUND(I85,0)</f>
        <v>0</v>
      </c>
      <c r="K85" s="205"/>
      <c r="L85" s="204"/>
      <c r="M85" s="204"/>
      <c r="N85" s="204"/>
      <c r="O85" s="204"/>
      <c r="P85" s="206"/>
      <c r="Q85" s="206"/>
      <c r="R85" s="206"/>
      <c r="S85" s="205"/>
      <c r="T85" s="205"/>
      <c r="U85" s="204"/>
      <c r="V85" s="204"/>
      <c r="W85" s="204"/>
      <c r="X85" s="204"/>
      <c r="Y85" s="204"/>
      <c r="Z85" s="204"/>
      <c r="AA85" s="204"/>
      <c r="AB85" s="204"/>
      <c r="AC85" s="204"/>
      <c r="AD85" s="204">
        <f t="shared" ref="AD85:AD91" si="54">ROUND(SUM(J85:AC85),0)</f>
        <v>0</v>
      </c>
      <c r="AE85" s="407"/>
      <c r="AF85" s="407"/>
      <c r="AG85" s="407"/>
      <c r="AH85" s="407"/>
    </row>
    <row r="86" spans="1:34" ht="12.75" customHeight="1">
      <c r="A86" s="407"/>
      <c r="B86" s="407"/>
      <c r="C86" s="203">
        <v>3488</v>
      </c>
      <c r="D86" s="204" t="s">
        <v>82</v>
      </c>
      <c r="E86" s="205"/>
      <c r="F86" s="205"/>
      <c r="G86" s="205"/>
      <c r="H86" s="205"/>
      <c r="I86" s="204"/>
      <c r="J86" s="204">
        <f t="shared" si="53"/>
        <v>0</v>
      </c>
      <c r="K86" s="205"/>
      <c r="L86" s="204"/>
      <c r="M86" s="204"/>
      <c r="N86" s="204"/>
      <c r="O86" s="204"/>
      <c r="P86" s="206"/>
      <c r="Q86" s="206"/>
      <c r="R86" s="206"/>
      <c r="S86" s="205"/>
      <c r="T86" s="205"/>
      <c r="U86" s="204"/>
      <c r="V86" s="204"/>
      <c r="W86" s="204"/>
      <c r="X86" s="204"/>
      <c r="Y86" s="204"/>
      <c r="Z86" s="204"/>
      <c r="AA86" s="204"/>
      <c r="AB86" s="204"/>
      <c r="AC86" s="204"/>
      <c r="AD86" s="204">
        <f t="shared" si="54"/>
        <v>0</v>
      </c>
      <c r="AE86" s="407"/>
      <c r="AF86" s="407"/>
      <c r="AG86" s="407"/>
      <c r="AH86" s="407"/>
    </row>
    <row r="87" spans="1:34" ht="12.75" customHeight="1">
      <c r="A87" s="407"/>
      <c r="B87" s="407"/>
      <c r="C87" s="203">
        <v>3489</v>
      </c>
      <c r="D87" s="204" t="s">
        <v>83</v>
      </c>
      <c r="E87" s="205"/>
      <c r="F87" s="205"/>
      <c r="G87" s="205"/>
      <c r="H87" s="205"/>
      <c r="I87" s="204"/>
      <c r="J87" s="204">
        <f t="shared" si="53"/>
        <v>0</v>
      </c>
      <c r="K87" s="205"/>
      <c r="L87" s="204"/>
      <c r="M87" s="204"/>
      <c r="N87" s="204"/>
      <c r="O87" s="204"/>
      <c r="P87" s="206"/>
      <c r="Q87" s="206"/>
      <c r="R87" s="206"/>
      <c r="S87" s="205"/>
      <c r="T87" s="205"/>
      <c r="U87" s="204"/>
      <c r="V87" s="204"/>
      <c r="W87" s="204"/>
      <c r="X87" s="204"/>
      <c r="Y87" s="204"/>
      <c r="Z87" s="204"/>
      <c r="AA87" s="204"/>
      <c r="AB87" s="204"/>
      <c r="AC87" s="204"/>
      <c r="AD87" s="204">
        <f t="shared" si="54"/>
        <v>0</v>
      </c>
      <c r="AE87" s="407"/>
      <c r="AF87" s="407"/>
      <c r="AG87" s="407"/>
      <c r="AH87" s="407"/>
    </row>
    <row r="88" spans="1:34" ht="12.75" customHeight="1">
      <c r="A88" s="407"/>
      <c r="B88" s="407"/>
      <c r="C88" s="203">
        <v>3490</v>
      </c>
      <c r="D88" s="204" t="s">
        <v>84</v>
      </c>
      <c r="E88" s="205"/>
      <c r="F88" s="205"/>
      <c r="G88" s="205"/>
      <c r="H88" s="205"/>
      <c r="I88" s="204"/>
      <c r="J88" s="204">
        <f t="shared" si="53"/>
        <v>0</v>
      </c>
      <c r="K88" s="205"/>
      <c r="L88" s="204"/>
      <c r="M88" s="204"/>
      <c r="N88" s="204"/>
      <c r="O88" s="204"/>
      <c r="P88" s="206"/>
      <c r="Q88" s="206"/>
      <c r="R88" s="206"/>
      <c r="S88" s="205"/>
      <c r="T88" s="205"/>
      <c r="U88" s="204"/>
      <c r="V88" s="204"/>
      <c r="W88" s="204"/>
      <c r="X88" s="204"/>
      <c r="Y88" s="204"/>
      <c r="Z88" s="204"/>
      <c r="AA88" s="204"/>
      <c r="AB88" s="204"/>
      <c r="AC88" s="204"/>
      <c r="AD88" s="204">
        <f t="shared" si="54"/>
        <v>0</v>
      </c>
      <c r="AE88" s="407"/>
      <c r="AF88" s="407"/>
      <c r="AG88" s="407"/>
      <c r="AH88" s="407"/>
    </row>
    <row r="89" spans="1:34" ht="12.75" customHeight="1">
      <c r="A89" s="407"/>
      <c r="B89" s="407"/>
      <c r="C89" s="203">
        <v>3491</v>
      </c>
      <c r="D89" s="204" t="s">
        <v>85</v>
      </c>
      <c r="E89" s="205"/>
      <c r="F89" s="205"/>
      <c r="G89" s="205"/>
      <c r="H89" s="205"/>
      <c r="I89" s="204"/>
      <c r="J89" s="204">
        <f t="shared" si="53"/>
        <v>0</v>
      </c>
      <c r="K89" s="205"/>
      <c r="L89" s="204"/>
      <c r="M89" s="204"/>
      <c r="N89" s="204"/>
      <c r="O89" s="204"/>
      <c r="P89" s="206"/>
      <c r="Q89" s="206"/>
      <c r="R89" s="206"/>
      <c r="S89" s="205"/>
      <c r="T89" s="205"/>
      <c r="U89" s="204"/>
      <c r="V89" s="204"/>
      <c r="W89" s="204"/>
      <c r="X89" s="204"/>
      <c r="Y89" s="204"/>
      <c r="Z89" s="204"/>
      <c r="AA89" s="204"/>
      <c r="AB89" s="204"/>
      <c r="AC89" s="204"/>
      <c r="AD89" s="204">
        <f t="shared" si="54"/>
        <v>0</v>
      </c>
      <c r="AE89" s="407"/>
      <c r="AF89" s="407"/>
      <c r="AG89" s="407"/>
      <c r="AH89" s="407"/>
    </row>
    <row r="90" spans="1:34" ht="12.75" customHeight="1">
      <c r="A90" s="407"/>
      <c r="B90" s="407"/>
      <c r="C90" s="203">
        <v>3492</v>
      </c>
      <c r="D90" s="204" t="s">
        <v>86</v>
      </c>
      <c r="E90" s="205"/>
      <c r="F90" s="205"/>
      <c r="G90" s="205"/>
      <c r="H90" s="205"/>
      <c r="I90" s="204"/>
      <c r="J90" s="204">
        <f t="shared" si="53"/>
        <v>0</v>
      </c>
      <c r="K90" s="205"/>
      <c r="L90" s="204"/>
      <c r="M90" s="204"/>
      <c r="N90" s="204"/>
      <c r="O90" s="204"/>
      <c r="P90" s="206"/>
      <c r="Q90" s="206"/>
      <c r="R90" s="206"/>
      <c r="S90" s="205"/>
      <c r="T90" s="205"/>
      <c r="U90" s="204"/>
      <c r="V90" s="204"/>
      <c r="W90" s="204"/>
      <c r="X90" s="204"/>
      <c r="Y90" s="204"/>
      <c r="Z90" s="204"/>
      <c r="AA90" s="204"/>
      <c r="AB90" s="204"/>
      <c r="AC90" s="204"/>
      <c r="AD90" s="204">
        <f t="shared" si="54"/>
        <v>0</v>
      </c>
      <c r="AE90" s="407"/>
      <c r="AF90" s="407"/>
      <c r="AG90" s="407"/>
      <c r="AH90" s="407"/>
    </row>
    <row r="91" spans="1:34" ht="12.75" customHeight="1">
      <c r="A91" s="407"/>
      <c r="B91" s="407"/>
      <c r="C91" s="203">
        <v>3493</v>
      </c>
      <c r="D91" s="207" t="s">
        <v>87</v>
      </c>
      <c r="E91" s="205"/>
      <c r="F91" s="205"/>
      <c r="G91" s="205"/>
      <c r="H91" s="205"/>
      <c r="I91" s="204">
        <f>ROUND(SUM(I85:I90),0)</f>
        <v>0</v>
      </c>
      <c r="J91" s="204">
        <f t="shared" si="53"/>
        <v>0</v>
      </c>
      <c r="K91" s="205"/>
      <c r="L91" s="204">
        <f t="shared" ref="L91:R91" si="55">ROUND(SUM(L85:L90),0)</f>
        <v>0</v>
      </c>
      <c r="M91" s="204">
        <f t="shared" si="55"/>
        <v>0</v>
      </c>
      <c r="N91" s="204">
        <f t="shared" si="55"/>
        <v>0</v>
      </c>
      <c r="O91" s="204">
        <f t="shared" si="55"/>
        <v>0</v>
      </c>
      <c r="P91" s="204">
        <f t="shared" si="55"/>
        <v>0</v>
      </c>
      <c r="Q91" s="204">
        <f t="shared" si="55"/>
        <v>0</v>
      </c>
      <c r="R91" s="204">
        <f t="shared" si="55"/>
        <v>0</v>
      </c>
      <c r="S91" s="205"/>
      <c r="T91" s="205"/>
      <c r="U91" s="204">
        <f t="shared" ref="U91:AC91" si="56">ROUND(SUM(U85:U90),0)</f>
        <v>0</v>
      </c>
      <c r="V91" s="204">
        <f t="shared" si="56"/>
        <v>0</v>
      </c>
      <c r="W91" s="204">
        <f t="shared" si="56"/>
        <v>0</v>
      </c>
      <c r="X91" s="204">
        <f t="shared" si="56"/>
        <v>0</v>
      </c>
      <c r="Y91" s="204">
        <f t="shared" si="56"/>
        <v>0</v>
      </c>
      <c r="Z91" s="204">
        <f t="shared" si="56"/>
        <v>0</v>
      </c>
      <c r="AA91" s="204">
        <f t="shared" si="56"/>
        <v>0</v>
      </c>
      <c r="AB91" s="204">
        <f t="shared" si="56"/>
        <v>0</v>
      </c>
      <c r="AC91" s="204">
        <f t="shared" si="56"/>
        <v>0</v>
      </c>
      <c r="AD91" s="204">
        <f t="shared" si="54"/>
        <v>0</v>
      </c>
      <c r="AE91" s="407"/>
      <c r="AF91" s="407"/>
      <c r="AG91" s="407"/>
      <c r="AH91" s="407"/>
    </row>
    <row r="92" spans="1:34" ht="12.75" customHeight="1">
      <c r="A92" s="407"/>
      <c r="B92" s="407"/>
      <c r="C92" s="533"/>
      <c r="D92" s="469" t="s">
        <v>112</v>
      </c>
      <c r="E92" s="407"/>
      <c r="F92" s="407"/>
      <c r="G92" s="407"/>
      <c r="H92" s="407"/>
      <c r="I92" s="407"/>
      <c r="J92" s="407"/>
      <c r="K92" s="407"/>
      <c r="L92" s="407"/>
      <c r="M92" s="407"/>
      <c r="N92" s="407"/>
      <c r="O92" s="407"/>
      <c r="P92" s="407"/>
      <c r="Q92" s="407"/>
      <c r="R92" s="407"/>
      <c r="S92" s="407"/>
      <c r="T92" s="407"/>
      <c r="U92" s="407"/>
      <c r="V92" s="407"/>
      <c r="W92" s="407"/>
      <c r="X92" s="407"/>
      <c r="Y92" s="407"/>
      <c r="Z92" s="407"/>
      <c r="AA92" s="407"/>
      <c r="AB92" s="407"/>
      <c r="AC92" s="407"/>
      <c r="AD92" s="407"/>
      <c r="AE92" s="407"/>
      <c r="AF92" s="407"/>
      <c r="AG92" s="407"/>
      <c r="AH92" s="407"/>
    </row>
    <row r="93" spans="1:34" ht="12.75" customHeight="1">
      <c r="A93" s="407"/>
      <c r="B93" s="407"/>
      <c r="C93" s="203">
        <v>3494</v>
      </c>
      <c r="D93" s="204" t="s">
        <v>89</v>
      </c>
      <c r="E93" s="204"/>
      <c r="F93" s="204"/>
      <c r="G93" s="204"/>
      <c r="H93" s="204"/>
      <c r="I93" s="205"/>
      <c r="J93" s="204">
        <f t="shared" ref="J93:J97" si="57">ROUND(SUM(E93:H93),0)</f>
        <v>0</v>
      </c>
      <c r="K93" s="205"/>
      <c r="L93" s="204"/>
      <c r="M93" s="204"/>
      <c r="N93" s="204"/>
      <c r="O93" s="204"/>
      <c r="P93" s="206"/>
      <c r="Q93" s="206"/>
      <c r="R93" s="206"/>
      <c r="S93" s="205"/>
      <c r="T93" s="205"/>
      <c r="U93" s="204"/>
      <c r="V93" s="204"/>
      <c r="W93" s="204"/>
      <c r="X93" s="204"/>
      <c r="Y93" s="204"/>
      <c r="Z93" s="204"/>
      <c r="AA93" s="204"/>
      <c r="AB93" s="204"/>
      <c r="AC93" s="204"/>
      <c r="AD93" s="204">
        <f t="shared" ref="AD93:AD97" si="58">ROUND(SUM(J93:AC93),0)</f>
        <v>0</v>
      </c>
      <c r="AE93" s="407"/>
      <c r="AF93" s="407"/>
      <c r="AG93" s="407"/>
      <c r="AH93" s="407"/>
    </row>
    <row r="94" spans="1:34" ht="12.75" customHeight="1">
      <c r="A94" s="407"/>
      <c r="B94" s="407"/>
      <c r="C94" s="203">
        <v>3495</v>
      </c>
      <c r="D94" s="204" t="s">
        <v>84</v>
      </c>
      <c r="E94" s="204"/>
      <c r="F94" s="204"/>
      <c r="G94" s="204"/>
      <c r="H94" s="204"/>
      <c r="I94" s="205"/>
      <c r="J94" s="204">
        <f t="shared" si="57"/>
        <v>0</v>
      </c>
      <c r="K94" s="205"/>
      <c r="L94" s="204"/>
      <c r="M94" s="204"/>
      <c r="N94" s="204"/>
      <c r="O94" s="204"/>
      <c r="P94" s="206"/>
      <c r="Q94" s="206"/>
      <c r="R94" s="206"/>
      <c r="S94" s="205"/>
      <c r="T94" s="205"/>
      <c r="U94" s="204"/>
      <c r="V94" s="204"/>
      <c r="W94" s="204"/>
      <c r="X94" s="204"/>
      <c r="Y94" s="204"/>
      <c r="Z94" s="204"/>
      <c r="AA94" s="204"/>
      <c r="AB94" s="204"/>
      <c r="AC94" s="204"/>
      <c r="AD94" s="204">
        <f t="shared" si="58"/>
        <v>0</v>
      </c>
      <c r="AE94" s="407"/>
      <c r="AF94" s="407"/>
      <c r="AG94" s="407"/>
      <c r="AH94" s="407"/>
    </row>
    <row r="95" spans="1:34" ht="12.75" customHeight="1">
      <c r="A95" s="407"/>
      <c r="B95" s="407"/>
      <c r="C95" s="203">
        <v>3496</v>
      </c>
      <c r="D95" s="204" t="s">
        <v>85</v>
      </c>
      <c r="E95" s="204"/>
      <c r="F95" s="204"/>
      <c r="G95" s="204"/>
      <c r="H95" s="204"/>
      <c r="I95" s="205"/>
      <c r="J95" s="204">
        <f t="shared" si="57"/>
        <v>0</v>
      </c>
      <c r="K95" s="205"/>
      <c r="L95" s="204"/>
      <c r="M95" s="204"/>
      <c r="N95" s="204"/>
      <c r="O95" s="204"/>
      <c r="P95" s="206"/>
      <c r="Q95" s="206"/>
      <c r="R95" s="206"/>
      <c r="S95" s="205"/>
      <c r="T95" s="205"/>
      <c r="U95" s="204"/>
      <c r="V95" s="204"/>
      <c r="W95" s="204"/>
      <c r="X95" s="204"/>
      <c r="Y95" s="204"/>
      <c r="Z95" s="204"/>
      <c r="AA95" s="204"/>
      <c r="AB95" s="204"/>
      <c r="AC95" s="204"/>
      <c r="AD95" s="204">
        <f t="shared" si="58"/>
        <v>0</v>
      </c>
      <c r="AE95" s="407"/>
      <c r="AF95" s="407"/>
      <c r="AG95" s="407"/>
      <c r="AH95" s="407"/>
    </row>
    <row r="96" spans="1:34" ht="12.75" customHeight="1">
      <c r="A96" s="407"/>
      <c r="B96" s="407"/>
      <c r="C96" s="203">
        <v>3497</v>
      </c>
      <c r="D96" s="204" t="s">
        <v>86</v>
      </c>
      <c r="E96" s="204"/>
      <c r="F96" s="204"/>
      <c r="G96" s="204"/>
      <c r="H96" s="204"/>
      <c r="I96" s="205"/>
      <c r="J96" s="204">
        <f t="shared" si="57"/>
        <v>0</v>
      </c>
      <c r="K96" s="205"/>
      <c r="L96" s="204"/>
      <c r="M96" s="204"/>
      <c r="N96" s="204"/>
      <c r="O96" s="204"/>
      <c r="P96" s="206"/>
      <c r="Q96" s="206"/>
      <c r="R96" s="206"/>
      <c r="S96" s="205"/>
      <c r="T96" s="205"/>
      <c r="U96" s="204"/>
      <c r="V96" s="204"/>
      <c r="W96" s="204"/>
      <c r="X96" s="204"/>
      <c r="Y96" s="204"/>
      <c r="Z96" s="204"/>
      <c r="AA96" s="204"/>
      <c r="AB96" s="204"/>
      <c r="AC96" s="204"/>
      <c r="AD96" s="204">
        <f t="shared" si="58"/>
        <v>0</v>
      </c>
      <c r="AE96" s="407"/>
      <c r="AF96" s="407"/>
      <c r="AG96" s="407"/>
      <c r="AH96" s="407"/>
    </row>
    <row r="97" spans="1:34" ht="12.75" customHeight="1">
      <c r="A97" s="407"/>
      <c r="B97" s="407"/>
      <c r="C97" s="203">
        <v>3498</v>
      </c>
      <c r="D97" s="207" t="s">
        <v>87</v>
      </c>
      <c r="E97" s="204">
        <f t="shared" ref="E97:H97" si="59">ROUND(SUM(E93:E96),0)</f>
        <v>0</v>
      </c>
      <c r="F97" s="204">
        <f t="shared" si="59"/>
        <v>0</v>
      </c>
      <c r="G97" s="204">
        <f t="shared" si="59"/>
        <v>0</v>
      </c>
      <c r="H97" s="204">
        <f t="shared" si="59"/>
        <v>0</v>
      </c>
      <c r="I97" s="205"/>
      <c r="J97" s="204">
        <f t="shared" si="57"/>
        <v>0</v>
      </c>
      <c r="K97" s="205"/>
      <c r="L97" s="204">
        <f t="shared" ref="L97:R97" si="60">ROUND(SUM(L93:L96),0)</f>
        <v>0</v>
      </c>
      <c r="M97" s="204">
        <f t="shared" si="60"/>
        <v>0</v>
      </c>
      <c r="N97" s="204">
        <f t="shared" si="60"/>
        <v>0</v>
      </c>
      <c r="O97" s="204">
        <f t="shared" si="60"/>
        <v>0</v>
      </c>
      <c r="P97" s="204">
        <f t="shared" si="60"/>
        <v>0</v>
      </c>
      <c r="Q97" s="204">
        <f t="shared" si="60"/>
        <v>0</v>
      </c>
      <c r="R97" s="204">
        <f t="shared" si="60"/>
        <v>0</v>
      </c>
      <c r="S97" s="205"/>
      <c r="T97" s="205"/>
      <c r="U97" s="204">
        <f t="shared" ref="U97:AC97" si="61">ROUND(SUM(U93:U96),0)</f>
        <v>0</v>
      </c>
      <c r="V97" s="204">
        <f t="shared" si="61"/>
        <v>0</v>
      </c>
      <c r="W97" s="204">
        <f t="shared" si="61"/>
        <v>0</v>
      </c>
      <c r="X97" s="204">
        <f t="shared" si="61"/>
        <v>0</v>
      </c>
      <c r="Y97" s="204">
        <f t="shared" si="61"/>
        <v>0</v>
      </c>
      <c r="Z97" s="204">
        <f t="shared" si="61"/>
        <v>0</v>
      </c>
      <c r="AA97" s="204">
        <f t="shared" si="61"/>
        <v>0</v>
      </c>
      <c r="AB97" s="204">
        <f t="shared" si="61"/>
        <v>0</v>
      </c>
      <c r="AC97" s="204">
        <f t="shared" si="61"/>
        <v>0</v>
      </c>
      <c r="AD97" s="204">
        <f t="shared" si="58"/>
        <v>0</v>
      </c>
      <c r="AE97" s="407"/>
      <c r="AF97" s="407"/>
      <c r="AG97" s="407"/>
      <c r="AH97" s="407"/>
    </row>
    <row r="98" spans="1:34" ht="12.75" customHeight="1">
      <c r="A98" s="407"/>
      <c r="B98" s="407"/>
      <c r="C98" s="533"/>
      <c r="D98" s="469" t="s">
        <v>113</v>
      </c>
      <c r="E98" s="407"/>
      <c r="F98" s="407"/>
      <c r="G98" s="407"/>
      <c r="H98" s="407"/>
      <c r="I98" s="407"/>
      <c r="J98" s="407"/>
      <c r="K98" s="407"/>
      <c r="L98" s="407"/>
      <c r="M98" s="407"/>
      <c r="N98" s="407"/>
      <c r="O98" s="407"/>
      <c r="P98" s="407"/>
      <c r="Q98" s="407"/>
      <c r="R98" s="407"/>
      <c r="S98" s="407"/>
      <c r="T98" s="407"/>
      <c r="U98" s="407"/>
      <c r="V98" s="407"/>
      <c r="W98" s="407"/>
      <c r="X98" s="407"/>
      <c r="Y98" s="407"/>
      <c r="Z98" s="407"/>
      <c r="AA98" s="407"/>
      <c r="AB98" s="407"/>
      <c r="AC98" s="407"/>
      <c r="AD98" s="407"/>
      <c r="AE98" s="407"/>
      <c r="AF98" s="407"/>
      <c r="AG98" s="407"/>
      <c r="AH98" s="407"/>
    </row>
    <row r="99" spans="1:34" ht="12.75" customHeight="1">
      <c r="A99" s="407"/>
      <c r="B99" s="407"/>
      <c r="C99" s="203">
        <v>3499</v>
      </c>
      <c r="D99" s="204" t="s">
        <v>89</v>
      </c>
      <c r="E99" s="204"/>
      <c r="F99" s="204"/>
      <c r="G99" s="204"/>
      <c r="H99" s="204"/>
      <c r="I99" s="205"/>
      <c r="J99" s="204">
        <f>ROUND(SUM(E99:H99),0)</f>
        <v>0</v>
      </c>
      <c r="K99" s="205"/>
      <c r="L99" s="204">
        <v>55483</v>
      </c>
      <c r="M99" s="204"/>
      <c r="N99" s="204"/>
      <c r="O99" s="204"/>
      <c r="P99" s="206"/>
      <c r="Q99" s="206"/>
      <c r="R99" s="206"/>
      <c r="S99" s="205"/>
      <c r="T99" s="205"/>
      <c r="U99" s="204"/>
      <c r="V99" s="204"/>
      <c r="W99" s="204"/>
      <c r="X99" s="204"/>
      <c r="Y99" s="204"/>
      <c r="Z99" s="204"/>
      <c r="AA99" s="204"/>
      <c r="AB99" s="204"/>
      <c r="AC99" s="204"/>
      <c r="AD99" s="204">
        <f>ROUND(SUM(J99:AC99),0)</f>
        <v>55483</v>
      </c>
      <c r="AE99" s="407"/>
      <c r="AF99" s="407"/>
      <c r="AG99" s="407"/>
      <c r="AH99" s="407"/>
    </row>
    <row r="100" spans="1:34" ht="12.75" customHeight="1">
      <c r="A100" s="407"/>
      <c r="B100" s="407"/>
      <c r="C100" s="533"/>
      <c r="D100" s="469" t="s">
        <v>114</v>
      </c>
      <c r="E100" s="407"/>
      <c r="F100" s="407"/>
      <c r="G100" s="407"/>
      <c r="H100" s="407"/>
      <c r="I100" s="407"/>
      <c r="J100" s="407"/>
      <c r="K100" s="407"/>
      <c r="L100" s="407"/>
      <c r="M100" s="407"/>
      <c r="N100" s="407"/>
      <c r="O100" s="407"/>
      <c r="P100" s="407"/>
      <c r="Q100" s="407"/>
      <c r="R100" s="407"/>
      <c r="S100" s="407"/>
      <c r="T100" s="407"/>
      <c r="U100" s="407"/>
      <c r="V100" s="407"/>
      <c r="W100" s="407"/>
      <c r="X100" s="407"/>
      <c r="Y100" s="407"/>
      <c r="Z100" s="407"/>
      <c r="AA100" s="407"/>
      <c r="AB100" s="407"/>
      <c r="AC100" s="407"/>
      <c r="AD100" s="407"/>
      <c r="AE100" s="407"/>
      <c r="AF100" s="407"/>
      <c r="AG100" s="407"/>
      <c r="AH100" s="407"/>
    </row>
    <row r="101" spans="1:34" ht="12.75" customHeight="1">
      <c r="A101" s="407"/>
      <c r="B101" s="407"/>
      <c r="C101" s="203">
        <v>3501</v>
      </c>
      <c r="D101" s="204" t="s">
        <v>89</v>
      </c>
      <c r="E101" s="204"/>
      <c r="F101" s="204"/>
      <c r="G101" s="204"/>
      <c r="H101" s="204"/>
      <c r="I101" s="205"/>
      <c r="J101" s="204">
        <f t="shared" ref="J101:J105" si="62">ROUND(SUM(E101:H101),0)</f>
        <v>0</v>
      </c>
      <c r="K101" s="205"/>
      <c r="L101" s="204"/>
      <c r="M101" s="204"/>
      <c r="N101" s="204"/>
      <c r="O101" s="204"/>
      <c r="P101" s="206"/>
      <c r="Q101" s="206"/>
      <c r="R101" s="206"/>
      <c r="S101" s="205"/>
      <c r="T101" s="205"/>
      <c r="U101" s="204"/>
      <c r="V101" s="204"/>
      <c r="W101" s="204"/>
      <c r="X101" s="204"/>
      <c r="Y101" s="204"/>
      <c r="Z101" s="204"/>
      <c r="AA101" s="204"/>
      <c r="AB101" s="204"/>
      <c r="AC101" s="204"/>
      <c r="AD101" s="204">
        <f t="shared" ref="AD101:AD105" si="63">ROUND(SUM(J101:AC101),0)</f>
        <v>0</v>
      </c>
      <c r="AE101" s="407"/>
      <c r="AF101" s="407"/>
      <c r="AG101" s="407"/>
      <c r="AH101" s="407"/>
    </row>
    <row r="102" spans="1:34" ht="12.75" customHeight="1">
      <c r="A102" s="407"/>
      <c r="B102" s="407"/>
      <c r="C102" s="203">
        <v>3502</v>
      </c>
      <c r="D102" s="204" t="s">
        <v>83</v>
      </c>
      <c r="E102" s="204"/>
      <c r="F102" s="204"/>
      <c r="G102" s="204"/>
      <c r="H102" s="204"/>
      <c r="I102" s="205"/>
      <c r="J102" s="204">
        <f t="shared" si="62"/>
        <v>0</v>
      </c>
      <c r="K102" s="205"/>
      <c r="L102" s="204"/>
      <c r="M102" s="204"/>
      <c r="N102" s="204"/>
      <c r="O102" s="204"/>
      <c r="P102" s="206"/>
      <c r="Q102" s="206"/>
      <c r="R102" s="206"/>
      <c r="S102" s="205"/>
      <c r="T102" s="205"/>
      <c r="U102" s="204"/>
      <c r="V102" s="204"/>
      <c r="W102" s="204"/>
      <c r="X102" s="204"/>
      <c r="Y102" s="204"/>
      <c r="Z102" s="204"/>
      <c r="AA102" s="204"/>
      <c r="AB102" s="204"/>
      <c r="AC102" s="204"/>
      <c r="AD102" s="204">
        <f t="shared" si="63"/>
        <v>0</v>
      </c>
      <c r="AE102" s="407"/>
      <c r="AF102" s="407"/>
      <c r="AG102" s="407"/>
      <c r="AH102" s="407"/>
    </row>
    <row r="103" spans="1:34" ht="12.75" customHeight="1">
      <c r="A103" s="407"/>
      <c r="B103" s="407"/>
      <c r="C103" s="203">
        <v>3503</v>
      </c>
      <c r="D103" s="204" t="s">
        <v>85</v>
      </c>
      <c r="E103" s="204"/>
      <c r="F103" s="204"/>
      <c r="G103" s="204"/>
      <c r="H103" s="204"/>
      <c r="I103" s="205"/>
      <c r="J103" s="204">
        <f t="shared" si="62"/>
        <v>0</v>
      </c>
      <c r="K103" s="205"/>
      <c r="L103" s="204"/>
      <c r="M103" s="204"/>
      <c r="N103" s="204"/>
      <c r="O103" s="204"/>
      <c r="P103" s="206"/>
      <c r="Q103" s="206"/>
      <c r="R103" s="206"/>
      <c r="S103" s="205"/>
      <c r="T103" s="205"/>
      <c r="U103" s="204"/>
      <c r="V103" s="204"/>
      <c r="W103" s="204"/>
      <c r="X103" s="204"/>
      <c r="Y103" s="204"/>
      <c r="Z103" s="204"/>
      <c r="AA103" s="204"/>
      <c r="AB103" s="204"/>
      <c r="AC103" s="204"/>
      <c r="AD103" s="204">
        <f t="shared" si="63"/>
        <v>0</v>
      </c>
      <c r="AE103" s="407"/>
      <c r="AF103" s="407"/>
      <c r="AG103" s="407"/>
      <c r="AH103" s="407"/>
    </row>
    <row r="104" spans="1:34" ht="12.75" customHeight="1">
      <c r="A104" s="407"/>
      <c r="B104" s="407"/>
      <c r="C104" s="203">
        <v>3504</v>
      </c>
      <c r="D104" s="204" t="s">
        <v>86</v>
      </c>
      <c r="E104" s="204"/>
      <c r="F104" s="204"/>
      <c r="G104" s="204"/>
      <c r="H104" s="204"/>
      <c r="I104" s="205"/>
      <c r="J104" s="204">
        <f t="shared" si="62"/>
        <v>0</v>
      </c>
      <c r="K104" s="205"/>
      <c r="L104" s="204">
        <v>564</v>
      </c>
      <c r="M104" s="204"/>
      <c r="N104" s="204"/>
      <c r="O104" s="204"/>
      <c r="P104" s="206"/>
      <c r="Q104" s="206"/>
      <c r="R104" s="206"/>
      <c r="S104" s="205"/>
      <c r="T104" s="205"/>
      <c r="U104" s="204"/>
      <c r="V104" s="204"/>
      <c r="W104" s="204"/>
      <c r="X104" s="204"/>
      <c r="Y104" s="204"/>
      <c r="Z104" s="204"/>
      <c r="AA104" s="204"/>
      <c r="AB104" s="204"/>
      <c r="AC104" s="204"/>
      <c r="AD104" s="204">
        <f t="shared" si="63"/>
        <v>564</v>
      </c>
      <c r="AE104" s="407"/>
      <c r="AF104" s="407"/>
      <c r="AG104" s="407"/>
      <c r="AH104" s="407"/>
    </row>
    <row r="105" spans="1:34" ht="12.75" customHeight="1">
      <c r="A105" s="407"/>
      <c r="B105" s="407"/>
      <c r="C105" s="203">
        <v>3505</v>
      </c>
      <c r="D105" s="207" t="s">
        <v>87</v>
      </c>
      <c r="E105" s="204">
        <f t="shared" ref="E105:H105" si="64">ROUND(SUM(E101:E104),0)</f>
        <v>0</v>
      </c>
      <c r="F105" s="204">
        <f t="shared" si="64"/>
        <v>0</v>
      </c>
      <c r="G105" s="204">
        <f t="shared" si="64"/>
        <v>0</v>
      </c>
      <c r="H105" s="204">
        <f t="shared" si="64"/>
        <v>0</v>
      </c>
      <c r="I105" s="205"/>
      <c r="J105" s="204">
        <f t="shared" si="62"/>
        <v>0</v>
      </c>
      <c r="K105" s="205"/>
      <c r="L105" s="204">
        <f t="shared" ref="L105:R105" si="65">ROUND(SUM(L101:L104),0)</f>
        <v>564</v>
      </c>
      <c r="M105" s="204">
        <f t="shared" si="65"/>
        <v>0</v>
      </c>
      <c r="N105" s="204">
        <f t="shared" si="65"/>
        <v>0</v>
      </c>
      <c r="O105" s="204">
        <f t="shared" si="65"/>
        <v>0</v>
      </c>
      <c r="P105" s="204">
        <f t="shared" si="65"/>
        <v>0</v>
      </c>
      <c r="Q105" s="204">
        <f t="shared" si="65"/>
        <v>0</v>
      </c>
      <c r="R105" s="204">
        <f t="shared" si="65"/>
        <v>0</v>
      </c>
      <c r="S105" s="205"/>
      <c r="T105" s="205"/>
      <c r="U105" s="204">
        <f t="shared" ref="U105:AC105" si="66">ROUND(SUM(U101:U104),0)</f>
        <v>0</v>
      </c>
      <c r="V105" s="204">
        <f t="shared" si="66"/>
        <v>0</v>
      </c>
      <c r="W105" s="204">
        <f t="shared" si="66"/>
        <v>0</v>
      </c>
      <c r="X105" s="204">
        <f t="shared" si="66"/>
        <v>0</v>
      </c>
      <c r="Y105" s="204">
        <f t="shared" si="66"/>
        <v>0</v>
      </c>
      <c r="Z105" s="204">
        <f t="shared" si="66"/>
        <v>0</v>
      </c>
      <c r="AA105" s="204">
        <f t="shared" si="66"/>
        <v>0</v>
      </c>
      <c r="AB105" s="204">
        <f t="shared" si="66"/>
        <v>0</v>
      </c>
      <c r="AC105" s="204">
        <f t="shared" si="66"/>
        <v>0</v>
      </c>
      <c r="AD105" s="204">
        <f t="shared" si="63"/>
        <v>564</v>
      </c>
      <c r="AE105" s="407"/>
      <c r="AF105" s="407"/>
      <c r="AG105" s="407"/>
      <c r="AH105" s="407"/>
    </row>
    <row r="106" spans="1:34" ht="12.75" customHeight="1">
      <c r="A106" s="407"/>
      <c r="B106" s="407"/>
      <c r="C106" s="533"/>
      <c r="D106" s="469" t="s">
        <v>290</v>
      </c>
      <c r="E106" s="407"/>
      <c r="F106" s="407"/>
      <c r="G106" s="407"/>
      <c r="H106" s="407"/>
      <c r="I106" s="1"/>
      <c r="J106" s="535"/>
      <c r="K106" s="1"/>
      <c r="L106" s="407"/>
      <c r="M106" s="407"/>
      <c r="N106" s="407"/>
      <c r="O106" s="407"/>
      <c r="P106" s="407"/>
      <c r="Q106" s="407"/>
      <c r="R106" s="407"/>
      <c r="S106" s="1"/>
      <c r="T106" s="1"/>
      <c r="U106" s="407"/>
      <c r="V106" s="407"/>
      <c r="W106" s="407"/>
      <c r="X106" s="407"/>
      <c r="Y106" s="407"/>
      <c r="Z106" s="407"/>
      <c r="AA106" s="407"/>
      <c r="AB106" s="407"/>
      <c r="AC106" s="407"/>
      <c r="AD106" s="407"/>
      <c r="AE106" s="407"/>
      <c r="AF106" s="407"/>
      <c r="AG106" s="407"/>
      <c r="AH106" s="407"/>
    </row>
    <row r="107" spans="1:34" ht="12.75" customHeight="1">
      <c r="A107" s="407"/>
      <c r="B107" s="407"/>
      <c r="C107" s="203">
        <v>3506</v>
      </c>
      <c r="D107" s="204" t="s">
        <v>84</v>
      </c>
      <c r="E107" s="204"/>
      <c r="F107" s="204"/>
      <c r="G107" s="204"/>
      <c r="H107" s="204"/>
      <c r="I107" s="205"/>
      <c r="J107" s="204">
        <f t="shared" ref="J107:J110" si="67">ROUND(SUM(E107:H107),0)</f>
        <v>0</v>
      </c>
      <c r="K107" s="205"/>
      <c r="L107" s="204"/>
      <c r="M107" s="204">
        <v>415</v>
      </c>
      <c r="N107" s="204"/>
      <c r="O107" s="204"/>
      <c r="P107" s="206"/>
      <c r="Q107" s="206"/>
      <c r="R107" s="206"/>
      <c r="S107" s="205"/>
      <c r="T107" s="205"/>
      <c r="U107" s="204"/>
      <c r="V107" s="204"/>
      <c r="W107" s="204"/>
      <c r="X107" s="204"/>
      <c r="Y107" s="204"/>
      <c r="Z107" s="204"/>
      <c r="AA107" s="204"/>
      <c r="AB107" s="204"/>
      <c r="AC107" s="204"/>
      <c r="AD107" s="204">
        <f t="shared" ref="AD107:AD110" si="68">ROUND(SUM(J107:AC107),0)</f>
        <v>415</v>
      </c>
      <c r="AE107" s="407"/>
      <c r="AF107" s="407"/>
      <c r="AG107" s="407"/>
      <c r="AH107" s="407"/>
    </row>
    <row r="108" spans="1:34" ht="12.75" customHeight="1">
      <c r="A108" s="407"/>
      <c r="B108" s="407"/>
      <c r="C108" s="203">
        <v>3507</v>
      </c>
      <c r="D108" s="204" t="s">
        <v>85</v>
      </c>
      <c r="E108" s="204"/>
      <c r="F108" s="204"/>
      <c r="G108" s="204"/>
      <c r="H108" s="204"/>
      <c r="I108" s="205"/>
      <c r="J108" s="204">
        <f t="shared" si="67"/>
        <v>0</v>
      </c>
      <c r="K108" s="205"/>
      <c r="L108" s="204"/>
      <c r="M108" s="204"/>
      <c r="N108" s="204"/>
      <c r="O108" s="204"/>
      <c r="P108" s="206"/>
      <c r="Q108" s="206"/>
      <c r="R108" s="206"/>
      <c r="S108" s="205"/>
      <c r="T108" s="205"/>
      <c r="U108" s="204"/>
      <c r="V108" s="204"/>
      <c r="W108" s="204"/>
      <c r="X108" s="204"/>
      <c r="Y108" s="204"/>
      <c r="Z108" s="204"/>
      <c r="AA108" s="204"/>
      <c r="AB108" s="204"/>
      <c r="AC108" s="204"/>
      <c r="AD108" s="204">
        <f t="shared" si="68"/>
        <v>0</v>
      </c>
      <c r="AE108" s="407"/>
      <c r="AF108" s="407"/>
      <c r="AG108" s="407"/>
      <c r="AH108" s="407"/>
    </row>
    <row r="109" spans="1:34" ht="12.75" customHeight="1">
      <c r="A109" s="407"/>
      <c r="B109" s="407"/>
      <c r="C109" s="203">
        <v>3508</v>
      </c>
      <c r="D109" s="204" t="s">
        <v>86</v>
      </c>
      <c r="E109" s="204"/>
      <c r="F109" s="204"/>
      <c r="G109" s="204"/>
      <c r="H109" s="204"/>
      <c r="I109" s="205"/>
      <c r="J109" s="204">
        <f t="shared" si="67"/>
        <v>0</v>
      </c>
      <c r="K109" s="205"/>
      <c r="L109" s="204"/>
      <c r="M109" s="204"/>
      <c r="N109" s="204"/>
      <c r="O109" s="204"/>
      <c r="P109" s="206"/>
      <c r="Q109" s="206"/>
      <c r="R109" s="206"/>
      <c r="S109" s="205"/>
      <c r="T109" s="205"/>
      <c r="U109" s="204"/>
      <c r="V109" s="204"/>
      <c r="W109" s="204"/>
      <c r="X109" s="204"/>
      <c r="Y109" s="204"/>
      <c r="Z109" s="204"/>
      <c r="AA109" s="204"/>
      <c r="AB109" s="204">
        <v>4991</v>
      </c>
      <c r="AC109" s="204"/>
      <c r="AD109" s="204">
        <f t="shared" si="68"/>
        <v>4991</v>
      </c>
      <c r="AE109" s="407"/>
      <c r="AF109" s="407"/>
      <c r="AG109" s="407"/>
      <c r="AH109" s="407"/>
    </row>
    <row r="110" spans="1:34" ht="12.75" customHeight="1">
      <c r="A110" s="407"/>
      <c r="B110" s="407"/>
      <c r="C110" s="203">
        <v>3509</v>
      </c>
      <c r="D110" s="207" t="s">
        <v>87</v>
      </c>
      <c r="E110" s="204">
        <f t="shared" ref="E110:H110" si="69">ROUND(SUM(E107:E109),0)</f>
        <v>0</v>
      </c>
      <c r="F110" s="204">
        <f t="shared" si="69"/>
        <v>0</v>
      </c>
      <c r="G110" s="204">
        <f t="shared" si="69"/>
        <v>0</v>
      </c>
      <c r="H110" s="204">
        <f t="shared" si="69"/>
        <v>0</v>
      </c>
      <c r="I110" s="205"/>
      <c r="J110" s="204">
        <f t="shared" si="67"/>
        <v>0</v>
      </c>
      <c r="K110" s="205"/>
      <c r="L110" s="204">
        <f t="shared" ref="L110:R110" si="70">ROUND(SUM(L107:L109),0)</f>
        <v>0</v>
      </c>
      <c r="M110" s="204">
        <f t="shared" si="70"/>
        <v>415</v>
      </c>
      <c r="N110" s="204">
        <f t="shared" si="70"/>
        <v>0</v>
      </c>
      <c r="O110" s="204">
        <f t="shared" si="70"/>
        <v>0</v>
      </c>
      <c r="P110" s="204">
        <f t="shared" si="70"/>
        <v>0</v>
      </c>
      <c r="Q110" s="204">
        <f t="shared" si="70"/>
        <v>0</v>
      </c>
      <c r="R110" s="204">
        <f t="shared" si="70"/>
        <v>0</v>
      </c>
      <c r="S110" s="205"/>
      <c r="T110" s="205"/>
      <c r="U110" s="204">
        <f t="shared" ref="U110:AC110" si="71">ROUND(SUM(U107:U109),0)</f>
        <v>0</v>
      </c>
      <c r="V110" s="204">
        <f t="shared" si="71"/>
        <v>0</v>
      </c>
      <c r="W110" s="204">
        <f t="shared" si="71"/>
        <v>0</v>
      </c>
      <c r="X110" s="204">
        <f t="shared" si="71"/>
        <v>0</v>
      </c>
      <c r="Y110" s="204">
        <f t="shared" si="71"/>
        <v>0</v>
      </c>
      <c r="Z110" s="204">
        <f t="shared" si="71"/>
        <v>0</v>
      </c>
      <c r="AA110" s="204">
        <f t="shared" si="71"/>
        <v>0</v>
      </c>
      <c r="AB110" s="204">
        <f t="shared" si="71"/>
        <v>4991</v>
      </c>
      <c r="AC110" s="204">
        <f t="shared" si="71"/>
        <v>0</v>
      </c>
      <c r="AD110" s="204">
        <f t="shared" si="68"/>
        <v>5406</v>
      </c>
      <c r="AE110" s="407"/>
      <c r="AF110" s="407"/>
      <c r="AG110" s="407"/>
      <c r="AH110" s="407"/>
    </row>
    <row r="111" spans="1:34" ht="12.75" customHeight="1">
      <c r="A111" s="407"/>
      <c r="B111" s="407"/>
      <c r="C111" s="533"/>
      <c r="D111" s="469" t="s">
        <v>116</v>
      </c>
      <c r="E111" s="407"/>
      <c r="F111" s="407"/>
      <c r="G111" s="407"/>
      <c r="H111" s="407"/>
      <c r="I111" s="407"/>
      <c r="J111" s="407"/>
      <c r="K111" s="407"/>
      <c r="L111" s="407"/>
      <c r="M111" s="407"/>
      <c r="N111" s="407"/>
      <c r="O111" s="407"/>
      <c r="P111" s="407"/>
      <c r="Q111" s="407"/>
      <c r="R111" s="407"/>
      <c r="S111" s="407"/>
      <c r="T111" s="407"/>
      <c r="U111" s="407"/>
      <c r="V111" s="407"/>
      <c r="W111" s="407"/>
      <c r="X111" s="407"/>
      <c r="Y111" s="407"/>
      <c r="Z111" s="407"/>
      <c r="AA111" s="407"/>
      <c r="AB111" s="407"/>
      <c r="AC111" s="407"/>
      <c r="AD111" s="407"/>
      <c r="AE111" s="407"/>
      <c r="AF111" s="407"/>
      <c r="AG111" s="407"/>
      <c r="AH111" s="407"/>
    </row>
    <row r="112" spans="1:34" ht="12.75" customHeight="1">
      <c r="A112" s="407"/>
      <c r="B112" s="407"/>
      <c r="C112" s="203">
        <v>3511</v>
      </c>
      <c r="D112" s="204" t="s">
        <v>85</v>
      </c>
      <c r="E112" s="204"/>
      <c r="F112" s="204"/>
      <c r="G112" s="204"/>
      <c r="H112" s="204"/>
      <c r="I112" s="205"/>
      <c r="J112" s="204">
        <f>ROUND(SUM(E112:H112),0)</f>
        <v>0</v>
      </c>
      <c r="K112" s="205"/>
      <c r="L112" s="204">
        <v>0</v>
      </c>
      <c r="M112" s="204">
        <v>9367</v>
      </c>
      <c r="N112" s="204"/>
      <c r="O112" s="204"/>
      <c r="P112" s="206"/>
      <c r="Q112" s="206"/>
      <c r="R112" s="206"/>
      <c r="S112" s="205"/>
      <c r="T112" s="205"/>
      <c r="U112" s="204"/>
      <c r="V112" s="204"/>
      <c r="W112" s="204"/>
      <c r="X112" s="204"/>
      <c r="Y112" s="204">
        <v>12496</v>
      </c>
      <c r="Z112" s="204"/>
      <c r="AA112" s="204"/>
      <c r="AB112" s="204"/>
      <c r="AC112" s="204"/>
      <c r="AD112" s="204">
        <f>ROUND(SUM(J112:AC112),0)</f>
        <v>21863</v>
      </c>
      <c r="AE112" s="407"/>
      <c r="AF112" s="407"/>
      <c r="AG112" s="407"/>
      <c r="AH112" s="407"/>
    </row>
    <row r="113" spans="1:34" ht="12.75" customHeight="1">
      <c r="A113" s="407"/>
      <c r="B113" s="407"/>
      <c r="C113" s="533"/>
      <c r="D113" s="469" t="s">
        <v>117</v>
      </c>
      <c r="E113" s="407"/>
      <c r="F113" s="407"/>
      <c r="G113" s="407"/>
      <c r="H113" s="407"/>
      <c r="I113" s="407"/>
      <c r="J113" s="407"/>
      <c r="K113" s="407"/>
      <c r="L113" s="407"/>
      <c r="M113" s="407"/>
      <c r="N113" s="407"/>
      <c r="O113" s="407"/>
      <c r="P113" s="407"/>
      <c r="Q113" s="407"/>
      <c r="R113" s="407"/>
      <c r="S113" s="407"/>
      <c r="T113" s="407"/>
      <c r="U113" s="407"/>
      <c r="V113" s="407"/>
      <c r="W113" s="407"/>
      <c r="X113" s="407"/>
      <c r="Y113" s="407"/>
      <c r="Z113" s="407"/>
      <c r="AA113" s="407"/>
      <c r="AB113" s="407"/>
      <c r="AC113" s="407"/>
      <c r="AD113" s="407"/>
      <c r="AE113" s="407"/>
      <c r="AF113" s="407"/>
      <c r="AG113" s="407"/>
      <c r="AH113" s="407"/>
    </row>
    <row r="114" spans="1:34" ht="12.75" customHeight="1">
      <c r="A114" s="407"/>
      <c r="B114" s="407"/>
      <c r="C114" s="203">
        <v>3514</v>
      </c>
      <c r="D114" s="204" t="s">
        <v>84</v>
      </c>
      <c r="E114" s="204"/>
      <c r="F114" s="204"/>
      <c r="G114" s="204"/>
      <c r="H114" s="204"/>
      <c r="I114" s="205"/>
      <c r="J114" s="204">
        <f t="shared" ref="J114:J117" si="72">ROUND(SUM(E114:H114),0)</f>
        <v>0</v>
      </c>
      <c r="K114" s="204"/>
      <c r="L114" s="204"/>
      <c r="M114" s="204"/>
      <c r="N114" s="204"/>
      <c r="O114" s="204"/>
      <c r="P114" s="206"/>
      <c r="Q114" s="206"/>
      <c r="R114" s="206"/>
      <c r="S114" s="205"/>
      <c r="T114" s="205"/>
      <c r="U114" s="204"/>
      <c r="V114" s="204"/>
      <c r="W114" s="204"/>
      <c r="X114" s="204"/>
      <c r="Y114" s="204"/>
      <c r="Z114" s="204"/>
      <c r="AA114" s="204"/>
      <c r="AB114" s="204"/>
      <c r="AC114" s="204"/>
      <c r="AD114" s="204">
        <f t="shared" ref="AD114:AD117" si="73">ROUND(SUM(J114:AC114),0)</f>
        <v>0</v>
      </c>
      <c r="AE114" s="407"/>
      <c r="AF114" s="407"/>
      <c r="AG114" s="407"/>
      <c r="AH114" s="407"/>
    </row>
    <row r="115" spans="1:34" ht="12.75" customHeight="1">
      <c r="A115" s="407"/>
      <c r="B115" s="407"/>
      <c r="C115" s="203">
        <v>3515</v>
      </c>
      <c r="D115" s="204" t="s">
        <v>85</v>
      </c>
      <c r="E115" s="204">
        <v>4577</v>
      </c>
      <c r="F115" s="204">
        <v>1294</v>
      </c>
      <c r="G115" s="204"/>
      <c r="H115" s="204"/>
      <c r="I115" s="205"/>
      <c r="J115" s="204">
        <f t="shared" si="72"/>
        <v>5871</v>
      </c>
      <c r="K115" s="204"/>
      <c r="L115" s="204">
        <v>0</v>
      </c>
      <c r="M115" s="204"/>
      <c r="N115" s="204"/>
      <c r="O115" s="204"/>
      <c r="P115" s="206"/>
      <c r="Q115" s="206"/>
      <c r="R115" s="206"/>
      <c r="S115" s="205"/>
      <c r="T115" s="205"/>
      <c r="U115" s="204">
        <v>9947</v>
      </c>
      <c r="V115" s="204">
        <v>0</v>
      </c>
      <c r="W115" s="204"/>
      <c r="X115" s="204">
        <v>199</v>
      </c>
      <c r="Y115" s="204"/>
      <c r="Z115" s="204"/>
      <c r="AA115" s="204"/>
      <c r="AB115" s="204"/>
      <c r="AC115" s="204"/>
      <c r="AD115" s="204">
        <f t="shared" si="73"/>
        <v>16017</v>
      </c>
      <c r="AE115" s="407"/>
      <c r="AF115" s="407"/>
      <c r="AG115" s="407"/>
      <c r="AH115" s="407"/>
    </row>
    <row r="116" spans="1:34" ht="12.75" customHeight="1">
      <c r="A116" s="407"/>
      <c r="B116" s="407"/>
      <c r="C116" s="203">
        <v>3516</v>
      </c>
      <c r="D116" s="204" t="s">
        <v>86</v>
      </c>
      <c r="E116" s="204"/>
      <c r="F116" s="204"/>
      <c r="G116" s="204"/>
      <c r="H116" s="204"/>
      <c r="I116" s="205"/>
      <c r="J116" s="204">
        <f t="shared" si="72"/>
        <v>0</v>
      </c>
      <c r="K116" s="204"/>
      <c r="L116" s="204"/>
      <c r="M116" s="204"/>
      <c r="N116" s="204"/>
      <c r="O116" s="204"/>
      <c r="P116" s="206"/>
      <c r="Q116" s="206"/>
      <c r="R116" s="206"/>
      <c r="S116" s="205"/>
      <c r="T116" s="205"/>
      <c r="U116" s="204">
        <v>4115</v>
      </c>
      <c r="V116" s="204"/>
      <c r="W116" s="204"/>
      <c r="X116" s="204"/>
      <c r="Y116" s="204"/>
      <c r="Z116" s="204"/>
      <c r="AA116" s="204"/>
      <c r="AB116" s="204"/>
      <c r="AC116" s="204"/>
      <c r="AD116" s="204">
        <f t="shared" si="73"/>
        <v>4115</v>
      </c>
      <c r="AE116" s="407"/>
      <c r="AF116" s="407"/>
      <c r="AG116" s="407"/>
      <c r="AH116" s="407"/>
    </row>
    <row r="117" spans="1:34" ht="12.75" customHeight="1">
      <c r="A117" s="407"/>
      <c r="B117" s="407"/>
      <c r="C117" s="203">
        <v>3519</v>
      </c>
      <c r="D117" s="207" t="s">
        <v>87</v>
      </c>
      <c r="E117" s="204">
        <f t="shared" ref="E117:H117" si="74">ROUND(SUM(E114:E116),0)</f>
        <v>4577</v>
      </c>
      <c r="F117" s="204">
        <f t="shared" si="74"/>
        <v>1294</v>
      </c>
      <c r="G117" s="204">
        <f t="shared" si="74"/>
        <v>0</v>
      </c>
      <c r="H117" s="204">
        <f t="shared" si="74"/>
        <v>0</v>
      </c>
      <c r="I117" s="205"/>
      <c r="J117" s="204">
        <f t="shared" si="72"/>
        <v>5871</v>
      </c>
      <c r="K117" s="204">
        <f t="shared" ref="K117:R117" si="75">ROUND(SUM(K114:K116),0)</f>
        <v>0</v>
      </c>
      <c r="L117" s="204">
        <f t="shared" si="75"/>
        <v>0</v>
      </c>
      <c r="M117" s="204">
        <f t="shared" si="75"/>
        <v>0</v>
      </c>
      <c r="N117" s="204">
        <f t="shared" si="75"/>
        <v>0</v>
      </c>
      <c r="O117" s="204">
        <f t="shared" si="75"/>
        <v>0</v>
      </c>
      <c r="P117" s="204">
        <f t="shared" si="75"/>
        <v>0</v>
      </c>
      <c r="Q117" s="204">
        <f t="shared" si="75"/>
        <v>0</v>
      </c>
      <c r="R117" s="204">
        <f t="shared" si="75"/>
        <v>0</v>
      </c>
      <c r="S117" s="205"/>
      <c r="T117" s="205"/>
      <c r="U117" s="204">
        <f t="shared" ref="U117:AC117" si="76">ROUND(SUM(U114:U116),0)</f>
        <v>14062</v>
      </c>
      <c r="V117" s="204">
        <f t="shared" si="76"/>
        <v>0</v>
      </c>
      <c r="W117" s="204">
        <f t="shared" si="76"/>
        <v>0</v>
      </c>
      <c r="X117" s="204">
        <f t="shared" si="76"/>
        <v>199</v>
      </c>
      <c r="Y117" s="204">
        <f t="shared" si="76"/>
        <v>0</v>
      </c>
      <c r="Z117" s="204">
        <f t="shared" si="76"/>
        <v>0</v>
      </c>
      <c r="AA117" s="204">
        <f t="shared" si="76"/>
        <v>0</v>
      </c>
      <c r="AB117" s="204">
        <f t="shared" si="76"/>
        <v>0</v>
      </c>
      <c r="AC117" s="204">
        <f t="shared" si="76"/>
        <v>0</v>
      </c>
      <c r="AD117" s="204">
        <f t="shared" si="73"/>
        <v>20132</v>
      </c>
      <c r="AE117" s="407"/>
      <c r="AF117" s="407"/>
      <c r="AG117" s="407"/>
      <c r="AH117" s="407"/>
    </row>
    <row r="118" spans="1:34" ht="12.75" customHeight="1">
      <c r="A118" s="407"/>
      <c r="B118" s="407"/>
      <c r="C118" s="533"/>
      <c r="D118" s="469" t="s">
        <v>118</v>
      </c>
      <c r="E118" s="407"/>
      <c r="F118" s="407"/>
      <c r="G118" s="407"/>
      <c r="H118" s="407"/>
      <c r="I118" s="407"/>
      <c r="J118" s="407"/>
      <c r="K118" s="407"/>
      <c r="L118" s="407"/>
      <c r="M118" s="407"/>
      <c r="N118" s="407"/>
      <c r="O118" s="407"/>
      <c r="P118" s="407"/>
      <c r="Q118" s="407"/>
      <c r="R118" s="407"/>
      <c r="S118" s="407"/>
      <c r="T118" s="407"/>
      <c r="U118" s="407"/>
      <c r="V118" s="407"/>
      <c r="W118" s="407"/>
      <c r="X118" s="407"/>
      <c r="Y118" s="407"/>
      <c r="Z118" s="407"/>
      <c r="AA118" s="407"/>
      <c r="AB118" s="407"/>
      <c r="AC118" s="407"/>
      <c r="AD118" s="407"/>
      <c r="AE118" s="407"/>
      <c r="AF118" s="407"/>
      <c r="AG118" s="407"/>
      <c r="AH118" s="407"/>
    </row>
    <row r="119" spans="1:34" ht="12.75" customHeight="1">
      <c r="A119" s="407"/>
      <c r="B119" s="407"/>
      <c r="C119" s="203">
        <v>3524</v>
      </c>
      <c r="D119" s="204" t="s">
        <v>84</v>
      </c>
      <c r="E119" s="204"/>
      <c r="F119" s="204"/>
      <c r="G119" s="204"/>
      <c r="H119" s="204"/>
      <c r="I119" s="205"/>
      <c r="J119" s="204">
        <f t="shared" ref="J119:J122" si="77">ROUND(SUM(E119:H119),0)</f>
        <v>0</v>
      </c>
      <c r="K119" s="205"/>
      <c r="L119" s="204"/>
      <c r="M119" s="204"/>
      <c r="N119" s="204"/>
      <c r="O119" s="204"/>
      <c r="P119" s="206"/>
      <c r="Q119" s="206"/>
      <c r="R119" s="206"/>
      <c r="S119" s="205"/>
      <c r="T119" s="205"/>
      <c r="U119" s="204"/>
      <c r="V119" s="204"/>
      <c r="W119" s="204"/>
      <c r="X119" s="204"/>
      <c r="Y119" s="204"/>
      <c r="Z119" s="204"/>
      <c r="AA119" s="204"/>
      <c r="AB119" s="204"/>
      <c r="AC119" s="204"/>
      <c r="AD119" s="204">
        <f t="shared" ref="AD119:AD122" si="78">ROUND(SUM(J119:AC119),0)</f>
        <v>0</v>
      </c>
      <c r="AE119" s="407"/>
      <c r="AF119" s="407"/>
      <c r="AG119" s="407"/>
      <c r="AH119" s="407"/>
    </row>
    <row r="120" spans="1:34" ht="12.75" customHeight="1">
      <c r="A120" s="407"/>
      <c r="B120" s="407"/>
      <c r="C120" s="203">
        <v>3525</v>
      </c>
      <c r="D120" s="204" t="s">
        <v>85</v>
      </c>
      <c r="E120" s="204">
        <v>5142</v>
      </c>
      <c r="F120" s="204"/>
      <c r="G120" s="204"/>
      <c r="H120" s="204"/>
      <c r="I120" s="205"/>
      <c r="J120" s="204">
        <f t="shared" si="77"/>
        <v>5142</v>
      </c>
      <c r="K120" s="205"/>
      <c r="L120" s="204"/>
      <c r="M120" s="204"/>
      <c r="N120" s="204"/>
      <c r="O120" s="204"/>
      <c r="P120" s="206"/>
      <c r="Q120" s="206"/>
      <c r="R120" s="206"/>
      <c r="S120" s="205"/>
      <c r="T120" s="205"/>
      <c r="U120" s="204"/>
      <c r="V120" s="204"/>
      <c r="W120" s="204"/>
      <c r="X120" s="204"/>
      <c r="Y120" s="204"/>
      <c r="Z120" s="204"/>
      <c r="AA120" s="204"/>
      <c r="AB120" s="204"/>
      <c r="AC120" s="204"/>
      <c r="AD120" s="204">
        <f t="shared" si="78"/>
        <v>5142</v>
      </c>
      <c r="AE120" s="407"/>
      <c r="AF120" s="407"/>
      <c r="AG120" s="407"/>
      <c r="AH120" s="407"/>
    </row>
    <row r="121" spans="1:34" ht="12.75" customHeight="1">
      <c r="A121" s="407"/>
      <c r="B121" s="407"/>
      <c r="C121" s="203">
        <v>3526</v>
      </c>
      <c r="D121" s="204" t="s">
        <v>86</v>
      </c>
      <c r="E121" s="204"/>
      <c r="F121" s="204"/>
      <c r="G121" s="204"/>
      <c r="H121" s="204"/>
      <c r="I121" s="205"/>
      <c r="J121" s="204">
        <f t="shared" si="77"/>
        <v>0</v>
      </c>
      <c r="K121" s="205"/>
      <c r="L121" s="204"/>
      <c r="M121" s="204"/>
      <c r="N121" s="204"/>
      <c r="O121" s="204"/>
      <c r="P121" s="206"/>
      <c r="Q121" s="206"/>
      <c r="R121" s="206"/>
      <c r="S121" s="205"/>
      <c r="T121" s="205"/>
      <c r="U121" s="204"/>
      <c r="V121" s="204"/>
      <c r="W121" s="204"/>
      <c r="X121" s="204"/>
      <c r="Y121" s="204">
        <v>2764</v>
      </c>
      <c r="Z121" s="204"/>
      <c r="AA121" s="204"/>
      <c r="AB121" s="204"/>
      <c r="AC121" s="204"/>
      <c r="AD121" s="204">
        <f t="shared" si="78"/>
        <v>2764</v>
      </c>
      <c r="AE121" s="407"/>
      <c r="AF121" s="407"/>
      <c r="AG121" s="407"/>
      <c r="AH121" s="407"/>
    </row>
    <row r="122" spans="1:34" ht="12.75" customHeight="1">
      <c r="A122" s="407"/>
      <c r="B122" s="407"/>
      <c r="C122" s="203">
        <v>3529</v>
      </c>
      <c r="D122" s="207" t="s">
        <v>87</v>
      </c>
      <c r="E122" s="204">
        <f t="shared" ref="E122:H122" si="79">ROUND(SUM(E119:E121),0)</f>
        <v>5142</v>
      </c>
      <c r="F122" s="204">
        <f t="shared" si="79"/>
        <v>0</v>
      </c>
      <c r="G122" s="204">
        <f t="shared" si="79"/>
        <v>0</v>
      </c>
      <c r="H122" s="204">
        <f t="shared" si="79"/>
        <v>0</v>
      </c>
      <c r="I122" s="205"/>
      <c r="J122" s="204">
        <f t="shared" si="77"/>
        <v>5142</v>
      </c>
      <c r="K122" s="205"/>
      <c r="L122" s="204">
        <f t="shared" ref="L122:R122" si="80">ROUND(SUM(L119:L121),0)</f>
        <v>0</v>
      </c>
      <c r="M122" s="204">
        <f t="shared" si="80"/>
        <v>0</v>
      </c>
      <c r="N122" s="204">
        <f t="shared" si="80"/>
        <v>0</v>
      </c>
      <c r="O122" s="204">
        <f t="shared" si="80"/>
        <v>0</v>
      </c>
      <c r="P122" s="204">
        <f t="shared" si="80"/>
        <v>0</v>
      </c>
      <c r="Q122" s="204">
        <f t="shared" si="80"/>
        <v>0</v>
      </c>
      <c r="R122" s="204">
        <f t="shared" si="80"/>
        <v>0</v>
      </c>
      <c r="S122" s="205"/>
      <c r="T122" s="205"/>
      <c r="U122" s="204">
        <f t="shared" ref="U122:AC122" si="81">ROUND(SUM(U119:U121),0)</f>
        <v>0</v>
      </c>
      <c r="V122" s="204">
        <f t="shared" si="81"/>
        <v>0</v>
      </c>
      <c r="W122" s="204">
        <f t="shared" si="81"/>
        <v>0</v>
      </c>
      <c r="X122" s="204">
        <f t="shared" si="81"/>
        <v>0</v>
      </c>
      <c r="Y122" s="204">
        <f t="shared" si="81"/>
        <v>2764</v>
      </c>
      <c r="Z122" s="204">
        <f t="shared" si="81"/>
        <v>0</v>
      </c>
      <c r="AA122" s="204">
        <f t="shared" si="81"/>
        <v>0</v>
      </c>
      <c r="AB122" s="204">
        <f t="shared" si="81"/>
        <v>0</v>
      </c>
      <c r="AC122" s="204">
        <f t="shared" si="81"/>
        <v>0</v>
      </c>
      <c r="AD122" s="204">
        <f t="shared" si="78"/>
        <v>7906</v>
      </c>
      <c r="AE122" s="407"/>
      <c r="AF122" s="407"/>
      <c r="AG122" s="407"/>
      <c r="AH122" s="407"/>
    </row>
    <row r="123" spans="1:34" ht="12.75" customHeight="1">
      <c r="A123" s="407"/>
      <c r="B123" s="407"/>
      <c r="C123" s="533"/>
      <c r="D123" s="469" t="s">
        <v>119</v>
      </c>
      <c r="E123" s="407"/>
      <c r="F123" s="407"/>
      <c r="G123" s="407"/>
      <c r="H123" s="407"/>
      <c r="I123" s="407"/>
      <c r="J123" s="407"/>
      <c r="K123" s="407"/>
      <c r="L123" s="407"/>
      <c r="M123" s="407"/>
      <c r="N123" s="407"/>
      <c r="O123" s="407"/>
      <c r="P123" s="407"/>
      <c r="Q123" s="407"/>
      <c r="R123" s="407"/>
      <c r="S123" s="407"/>
      <c r="T123" s="407"/>
      <c r="U123" s="407"/>
      <c r="V123" s="407"/>
      <c r="W123" s="407"/>
      <c r="X123" s="407"/>
      <c r="Y123" s="407"/>
      <c r="Z123" s="407"/>
      <c r="AA123" s="407"/>
      <c r="AB123" s="407"/>
      <c r="AC123" s="407"/>
      <c r="AD123" s="407"/>
      <c r="AE123" s="407"/>
      <c r="AF123" s="407"/>
      <c r="AG123" s="407"/>
      <c r="AH123" s="407"/>
    </row>
    <row r="124" spans="1:34" ht="12.75" customHeight="1">
      <c r="A124" s="407"/>
      <c r="B124" s="407"/>
      <c r="C124" s="203">
        <v>3535</v>
      </c>
      <c r="D124" s="204" t="s">
        <v>85</v>
      </c>
      <c r="E124" s="206">
        <v>23349</v>
      </c>
      <c r="F124" s="206"/>
      <c r="G124" s="206"/>
      <c r="H124" s="206"/>
      <c r="I124" s="205"/>
      <c r="J124" s="204">
        <f>ROUND(SUM(E124:H124),0)</f>
        <v>23349</v>
      </c>
      <c r="K124" s="205"/>
      <c r="L124" s="204"/>
      <c r="M124" s="204"/>
      <c r="N124" s="204"/>
      <c r="O124" s="204"/>
      <c r="P124" s="206"/>
      <c r="Q124" s="206"/>
      <c r="R124" s="206"/>
      <c r="S124" s="205"/>
      <c r="T124" s="205"/>
      <c r="U124" s="204"/>
      <c r="V124" s="204"/>
      <c r="W124" s="204"/>
      <c r="X124" s="204"/>
      <c r="Y124" s="204"/>
      <c r="Z124" s="204"/>
      <c r="AA124" s="204"/>
      <c r="AB124" s="204"/>
      <c r="AC124" s="204"/>
      <c r="AD124" s="204">
        <f>ROUND(SUM(J124:AC124),0)</f>
        <v>23349</v>
      </c>
      <c r="AE124" s="407"/>
      <c r="AF124" s="407"/>
      <c r="AG124" s="407"/>
      <c r="AH124" s="407"/>
    </row>
    <row r="125" spans="1:34" ht="12.75" customHeight="1">
      <c r="A125" s="407"/>
      <c r="B125" s="407"/>
      <c r="C125" s="533"/>
      <c r="D125" s="469" t="s">
        <v>120</v>
      </c>
      <c r="E125" s="407"/>
      <c r="F125" s="407"/>
      <c r="G125" s="407"/>
      <c r="H125" s="407"/>
      <c r="I125" s="407"/>
      <c r="J125" s="407"/>
      <c r="K125" s="407"/>
      <c r="L125" s="407"/>
      <c r="M125" s="407"/>
      <c r="N125" s="407"/>
      <c r="O125" s="407"/>
      <c r="P125" s="407"/>
      <c r="Q125" s="407"/>
      <c r="R125" s="407"/>
      <c r="S125" s="407"/>
      <c r="T125" s="407"/>
      <c r="U125" s="407"/>
      <c r="V125" s="407"/>
      <c r="W125" s="407"/>
      <c r="X125" s="407"/>
      <c r="Y125" s="407"/>
      <c r="Z125" s="407"/>
      <c r="AA125" s="407"/>
      <c r="AB125" s="407"/>
      <c r="AC125" s="407"/>
      <c r="AD125" s="407"/>
      <c r="AE125" s="407"/>
      <c r="AF125" s="407"/>
      <c r="AG125" s="407"/>
      <c r="AH125" s="407"/>
    </row>
    <row r="126" spans="1:34" ht="12.75" customHeight="1">
      <c r="A126" s="407"/>
      <c r="B126" s="407"/>
      <c r="C126" s="203">
        <v>3540</v>
      </c>
      <c r="D126" s="204" t="s">
        <v>83</v>
      </c>
      <c r="E126" s="204"/>
      <c r="F126" s="204"/>
      <c r="G126" s="204"/>
      <c r="H126" s="204"/>
      <c r="I126" s="205"/>
      <c r="J126" s="204">
        <f t="shared" ref="J126:J130" si="82">ROUND(SUM(E126:H126),0)</f>
        <v>0</v>
      </c>
      <c r="K126" s="205"/>
      <c r="L126" s="204"/>
      <c r="M126" s="204"/>
      <c r="N126" s="204"/>
      <c r="O126" s="204">
        <v>1404</v>
      </c>
      <c r="P126" s="206"/>
      <c r="Q126" s="206"/>
      <c r="R126" s="206"/>
      <c r="S126" s="205"/>
      <c r="T126" s="205"/>
      <c r="U126" s="204"/>
      <c r="V126" s="204"/>
      <c r="W126" s="204"/>
      <c r="X126" s="204"/>
      <c r="Y126" s="204"/>
      <c r="Z126" s="204"/>
      <c r="AA126" s="204"/>
      <c r="AB126" s="204"/>
      <c r="AC126" s="204"/>
      <c r="AD126" s="204">
        <f t="shared" ref="AD126:AD130" si="83">ROUND(SUM(J126:AC126),0)</f>
        <v>1404</v>
      </c>
      <c r="AE126" s="407"/>
      <c r="AF126" s="407"/>
      <c r="AG126" s="407"/>
      <c r="AH126" s="407"/>
    </row>
    <row r="127" spans="1:34" ht="12.75" customHeight="1">
      <c r="A127" s="407"/>
      <c r="B127" s="407"/>
      <c r="C127" s="203">
        <v>3541</v>
      </c>
      <c r="D127" s="204" t="s">
        <v>84</v>
      </c>
      <c r="E127" s="204"/>
      <c r="F127" s="204"/>
      <c r="G127" s="204"/>
      <c r="H127" s="204"/>
      <c r="I127" s="205"/>
      <c r="J127" s="204">
        <f t="shared" si="82"/>
        <v>0</v>
      </c>
      <c r="K127" s="205"/>
      <c r="L127" s="204"/>
      <c r="M127" s="204"/>
      <c r="N127" s="204"/>
      <c r="O127" s="204"/>
      <c r="P127" s="206"/>
      <c r="Q127" s="206"/>
      <c r="R127" s="206"/>
      <c r="S127" s="205"/>
      <c r="T127" s="205"/>
      <c r="U127" s="204"/>
      <c r="V127" s="204"/>
      <c r="W127" s="204"/>
      <c r="X127" s="204"/>
      <c r="Y127" s="204"/>
      <c r="Z127" s="204"/>
      <c r="AA127" s="204"/>
      <c r="AB127" s="204"/>
      <c r="AC127" s="204"/>
      <c r="AD127" s="204">
        <f t="shared" si="83"/>
        <v>0</v>
      </c>
      <c r="AE127" s="407"/>
      <c r="AF127" s="407"/>
      <c r="AG127" s="407"/>
      <c r="AH127" s="407"/>
    </row>
    <row r="128" spans="1:34" ht="12.75" customHeight="1">
      <c r="A128" s="407"/>
      <c r="B128" s="407"/>
      <c r="C128" s="203">
        <v>3542</v>
      </c>
      <c r="D128" s="204" t="s">
        <v>85</v>
      </c>
      <c r="E128" s="204">
        <v>7378</v>
      </c>
      <c r="F128" s="204"/>
      <c r="G128" s="204"/>
      <c r="H128" s="204"/>
      <c r="I128" s="205"/>
      <c r="J128" s="204">
        <f t="shared" si="82"/>
        <v>7378</v>
      </c>
      <c r="K128" s="205"/>
      <c r="L128" s="204"/>
      <c r="M128" s="204"/>
      <c r="N128" s="204"/>
      <c r="O128" s="204">
        <v>15485</v>
      </c>
      <c r="P128" s="206"/>
      <c r="Q128" s="206"/>
      <c r="R128" s="206"/>
      <c r="S128" s="205"/>
      <c r="T128" s="205"/>
      <c r="U128" s="204"/>
      <c r="V128" s="204"/>
      <c r="W128" s="204"/>
      <c r="X128" s="204"/>
      <c r="Y128" s="204"/>
      <c r="Z128" s="204"/>
      <c r="AA128" s="204"/>
      <c r="AB128" s="204"/>
      <c r="AC128" s="204"/>
      <c r="AD128" s="204">
        <f t="shared" si="83"/>
        <v>22863</v>
      </c>
      <c r="AE128" s="407"/>
      <c r="AF128" s="407"/>
      <c r="AG128" s="407"/>
      <c r="AH128" s="407"/>
    </row>
    <row r="129" spans="1:34" ht="12.75" customHeight="1">
      <c r="A129" s="407"/>
      <c r="B129" s="407"/>
      <c r="C129" s="203">
        <v>3543</v>
      </c>
      <c r="D129" s="204" t="s">
        <v>86</v>
      </c>
      <c r="E129" s="204"/>
      <c r="F129" s="204"/>
      <c r="G129" s="204"/>
      <c r="H129" s="204"/>
      <c r="I129" s="205"/>
      <c r="J129" s="204">
        <f t="shared" si="82"/>
        <v>0</v>
      </c>
      <c r="K129" s="205"/>
      <c r="L129" s="204"/>
      <c r="M129" s="204"/>
      <c r="N129" s="204"/>
      <c r="O129" s="204"/>
      <c r="P129" s="206"/>
      <c r="Q129" s="206"/>
      <c r="R129" s="206"/>
      <c r="S129" s="205"/>
      <c r="T129" s="205"/>
      <c r="U129" s="204"/>
      <c r="V129" s="204"/>
      <c r="W129" s="204"/>
      <c r="X129" s="204"/>
      <c r="Y129" s="204"/>
      <c r="Z129" s="204"/>
      <c r="AA129" s="204">
        <v>4172</v>
      </c>
      <c r="AB129" s="204"/>
      <c r="AC129" s="204"/>
      <c r="AD129" s="204">
        <f t="shared" si="83"/>
        <v>4172</v>
      </c>
      <c r="AE129" s="407"/>
      <c r="AF129" s="407"/>
      <c r="AG129" s="407"/>
      <c r="AH129" s="407"/>
    </row>
    <row r="130" spans="1:34" ht="12.75" customHeight="1">
      <c r="A130" s="407"/>
      <c r="B130" s="407"/>
      <c r="C130" s="203">
        <v>3544</v>
      </c>
      <c r="D130" s="207" t="s">
        <v>87</v>
      </c>
      <c r="E130" s="204">
        <f t="shared" ref="E130:H130" si="84">ROUND(SUM(E126:E129),0)</f>
        <v>7378</v>
      </c>
      <c r="F130" s="204">
        <f t="shared" si="84"/>
        <v>0</v>
      </c>
      <c r="G130" s="204">
        <f t="shared" si="84"/>
        <v>0</v>
      </c>
      <c r="H130" s="204">
        <f t="shared" si="84"/>
        <v>0</v>
      </c>
      <c r="I130" s="205"/>
      <c r="J130" s="204">
        <f t="shared" si="82"/>
        <v>7378</v>
      </c>
      <c r="K130" s="205"/>
      <c r="L130" s="204">
        <f t="shared" ref="L130:R130" si="85">ROUND(SUM(L126:L129),0)</f>
        <v>0</v>
      </c>
      <c r="M130" s="204">
        <f t="shared" si="85"/>
        <v>0</v>
      </c>
      <c r="N130" s="204">
        <f t="shared" si="85"/>
        <v>0</v>
      </c>
      <c r="O130" s="204">
        <f t="shared" si="85"/>
        <v>16889</v>
      </c>
      <c r="P130" s="204">
        <f t="shared" si="85"/>
        <v>0</v>
      </c>
      <c r="Q130" s="204">
        <f t="shared" si="85"/>
        <v>0</v>
      </c>
      <c r="R130" s="204">
        <f t="shared" si="85"/>
        <v>0</v>
      </c>
      <c r="S130" s="205"/>
      <c r="T130" s="205"/>
      <c r="U130" s="204">
        <f t="shared" ref="U130:AC130" si="86">ROUND(SUM(U126:U129),0)</f>
        <v>0</v>
      </c>
      <c r="V130" s="204">
        <f t="shared" si="86"/>
        <v>0</v>
      </c>
      <c r="W130" s="204">
        <f t="shared" si="86"/>
        <v>0</v>
      </c>
      <c r="X130" s="204">
        <f t="shared" si="86"/>
        <v>0</v>
      </c>
      <c r="Y130" s="204">
        <f t="shared" si="86"/>
        <v>0</v>
      </c>
      <c r="Z130" s="204">
        <f t="shared" si="86"/>
        <v>0</v>
      </c>
      <c r="AA130" s="204">
        <f t="shared" si="86"/>
        <v>4172</v>
      </c>
      <c r="AB130" s="204">
        <f t="shared" si="86"/>
        <v>0</v>
      </c>
      <c r="AC130" s="204">
        <f t="shared" si="86"/>
        <v>0</v>
      </c>
      <c r="AD130" s="204">
        <f t="shared" si="83"/>
        <v>28439</v>
      </c>
      <c r="AE130" s="407"/>
      <c r="AF130" s="407"/>
      <c r="AG130" s="407"/>
      <c r="AH130" s="407"/>
    </row>
    <row r="131" spans="1:34" ht="12.75" customHeight="1">
      <c r="A131" s="407"/>
      <c r="B131" s="407"/>
      <c r="C131" s="533"/>
      <c r="D131" s="469" t="s">
        <v>1095</v>
      </c>
      <c r="E131" s="407"/>
      <c r="F131" s="407"/>
      <c r="G131" s="407"/>
      <c r="H131" s="407"/>
      <c r="I131" s="407"/>
      <c r="J131" s="407"/>
      <c r="K131" s="407"/>
      <c r="L131" s="407"/>
      <c r="M131" s="407"/>
      <c r="N131" s="407"/>
      <c r="O131" s="407"/>
      <c r="P131" s="407"/>
      <c r="Q131" s="407"/>
      <c r="R131" s="407"/>
      <c r="S131" s="407"/>
      <c r="T131" s="407"/>
      <c r="U131" s="407"/>
      <c r="V131" s="407"/>
      <c r="W131" s="407"/>
      <c r="X131" s="407"/>
      <c r="Y131" s="407"/>
      <c r="Z131" s="407"/>
      <c r="AA131" s="407"/>
      <c r="AB131" s="407"/>
      <c r="AC131" s="407"/>
      <c r="AD131" s="407"/>
      <c r="AE131" s="407"/>
      <c r="AF131" s="407"/>
      <c r="AG131" s="407"/>
      <c r="AH131" s="407"/>
    </row>
    <row r="132" spans="1:34" ht="12.75" customHeight="1">
      <c r="A132" s="407"/>
      <c r="B132" s="407"/>
      <c r="C132" s="203">
        <v>3545</v>
      </c>
      <c r="D132" s="204" t="s">
        <v>84</v>
      </c>
      <c r="E132" s="204">
        <v>2464</v>
      </c>
      <c r="F132" s="204"/>
      <c r="G132" s="204"/>
      <c r="H132" s="204"/>
      <c r="I132" s="205"/>
      <c r="J132" s="204">
        <f t="shared" ref="J132:J135" si="87">ROUND(SUM(E132:H132),0)</f>
        <v>2464</v>
      </c>
      <c r="K132" s="205"/>
      <c r="L132" s="204"/>
      <c r="M132" s="204"/>
      <c r="N132" s="204"/>
      <c r="O132" s="204"/>
      <c r="P132" s="206"/>
      <c r="Q132" s="206"/>
      <c r="R132" s="206"/>
      <c r="S132" s="205"/>
      <c r="T132" s="205"/>
      <c r="U132" s="204"/>
      <c r="V132" s="204"/>
      <c r="W132" s="204"/>
      <c r="X132" s="204"/>
      <c r="Y132" s="204"/>
      <c r="Z132" s="204"/>
      <c r="AA132" s="204"/>
      <c r="AB132" s="204"/>
      <c r="AC132" s="204"/>
      <c r="AD132" s="204">
        <f t="shared" ref="AD132:AD135" si="88">ROUND(SUM(J132:AC132),0)</f>
        <v>2464</v>
      </c>
      <c r="AE132" s="407"/>
      <c r="AF132" s="407"/>
      <c r="AG132" s="407"/>
      <c r="AH132" s="407"/>
    </row>
    <row r="133" spans="1:34" ht="12.75" customHeight="1">
      <c r="A133" s="407"/>
      <c r="B133" s="407"/>
      <c r="C133" s="203">
        <v>3546</v>
      </c>
      <c r="D133" s="204" t="s">
        <v>85</v>
      </c>
      <c r="E133" s="204"/>
      <c r="F133" s="204"/>
      <c r="G133" s="204"/>
      <c r="H133" s="204"/>
      <c r="I133" s="205"/>
      <c r="J133" s="204">
        <f t="shared" si="87"/>
        <v>0</v>
      </c>
      <c r="K133" s="205"/>
      <c r="L133" s="204"/>
      <c r="M133" s="204"/>
      <c r="N133" s="204"/>
      <c r="O133" s="204"/>
      <c r="P133" s="206"/>
      <c r="Q133" s="206"/>
      <c r="R133" s="206"/>
      <c r="S133" s="205"/>
      <c r="T133" s="205"/>
      <c r="U133" s="204"/>
      <c r="V133" s="204"/>
      <c r="W133" s="204"/>
      <c r="X133" s="204"/>
      <c r="Y133" s="204"/>
      <c r="Z133" s="204"/>
      <c r="AA133" s="204"/>
      <c r="AB133" s="204"/>
      <c r="AC133" s="204"/>
      <c r="AD133" s="204">
        <f t="shared" si="88"/>
        <v>0</v>
      </c>
      <c r="AE133" s="407"/>
      <c r="AF133" s="407"/>
      <c r="AG133" s="407"/>
      <c r="AH133" s="407"/>
    </row>
    <row r="134" spans="1:34" ht="12.75" customHeight="1">
      <c r="A134" s="407"/>
      <c r="B134" s="407"/>
      <c r="C134" s="203">
        <v>3547</v>
      </c>
      <c r="D134" s="204" t="s">
        <v>86</v>
      </c>
      <c r="E134" s="204"/>
      <c r="F134" s="204"/>
      <c r="G134" s="204"/>
      <c r="H134" s="204"/>
      <c r="I134" s="205"/>
      <c r="J134" s="204">
        <f t="shared" si="87"/>
        <v>0</v>
      </c>
      <c r="K134" s="205"/>
      <c r="L134" s="204"/>
      <c r="M134" s="204"/>
      <c r="N134" s="204"/>
      <c r="O134" s="204"/>
      <c r="P134" s="206"/>
      <c r="Q134" s="206"/>
      <c r="R134" s="206"/>
      <c r="S134" s="205"/>
      <c r="T134" s="205"/>
      <c r="U134" s="204"/>
      <c r="V134" s="204"/>
      <c r="W134" s="204"/>
      <c r="X134" s="204"/>
      <c r="Y134" s="204"/>
      <c r="Z134" s="204"/>
      <c r="AA134" s="204"/>
      <c r="AB134" s="204"/>
      <c r="AC134" s="204"/>
      <c r="AD134" s="204">
        <f t="shared" si="88"/>
        <v>0</v>
      </c>
      <c r="AE134" s="407"/>
      <c r="AF134" s="407"/>
      <c r="AG134" s="407"/>
      <c r="AH134" s="407"/>
    </row>
    <row r="135" spans="1:34" ht="12.75" customHeight="1">
      <c r="A135" s="407"/>
      <c r="B135" s="407"/>
      <c r="C135" s="203">
        <v>3548</v>
      </c>
      <c r="D135" s="207" t="s">
        <v>87</v>
      </c>
      <c r="E135" s="204">
        <f t="shared" ref="E135:H135" si="89">ROUND(SUM(E132:E134),0)</f>
        <v>2464</v>
      </c>
      <c r="F135" s="204">
        <f t="shared" si="89"/>
        <v>0</v>
      </c>
      <c r="G135" s="204">
        <f t="shared" si="89"/>
        <v>0</v>
      </c>
      <c r="H135" s="204">
        <f t="shared" si="89"/>
        <v>0</v>
      </c>
      <c r="I135" s="205"/>
      <c r="J135" s="204">
        <f t="shared" si="87"/>
        <v>2464</v>
      </c>
      <c r="K135" s="205"/>
      <c r="L135" s="204">
        <f t="shared" ref="L135:R135" si="90">ROUND(SUM(L132:L134),0)</f>
        <v>0</v>
      </c>
      <c r="M135" s="204">
        <f t="shared" si="90"/>
        <v>0</v>
      </c>
      <c r="N135" s="204">
        <f t="shared" si="90"/>
        <v>0</v>
      </c>
      <c r="O135" s="204">
        <f t="shared" si="90"/>
        <v>0</v>
      </c>
      <c r="P135" s="204">
        <f t="shared" si="90"/>
        <v>0</v>
      </c>
      <c r="Q135" s="204">
        <f t="shared" si="90"/>
        <v>0</v>
      </c>
      <c r="R135" s="204">
        <f t="shared" si="90"/>
        <v>0</v>
      </c>
      <c r="S135" s="205"/>
      <c r="T135" s="205"/>
      <c r="U135" s="204">
        <f t="shared" ref="U135:AC135" si="91">ROUND(SUM(U132:U134),0)</f>
        <v>0</v>
      </c>
      <c r="V135" s="204">
        <f t="shared" si="91"/>
        <v>0</v>
      </c>
      <c r="W135" s="204">
        <f t="shared" si="91"/>
        <v>0</v>
      </c>
      <c r="X135" s="204">
        <f t="shared" si="91"/>
        <v>0</v>
      </c>
      <c r="Y135" s="204">
        <f t="shared" si="91"/>
        <v>0</v>
      </c>
      <c r="Z135" s="204">
        <f t="shared" si="91"/>
        <v>0</v>
      </c>
      <c r="AA135" s="204">
        <f t="shared" si="91"/>
        <v>0</v>
      </c>
      <c r="AB135" s="204">
        <f t="shared" si="91"/>
        <v>0</v>
      </c>
      <c r="AC135" s="204">
        <f t="shared" si="91"/>
        <v>0</v>
      </c>
      <c r="AD135" s="204">
        <f t="shared" si="88"/>
        <v>2464</v>
      </c>
      <c r="AE135" s="407"/>
      <c r="AF135" s="407"/>
      <c r="AG135" s="407"/>
      <c r="AH135" s="407"/>
    </row>
    <row r="136" spans="1:34" ht="12.75" customHeight="1">
      <c r="A136" s="407"/>
      <c r="B136" s="407"/>
      <c r="C136" s="533"/>
      <c r="D136" s="469" t="s">
        <v>122</v>
      </c>
      <c r="E136" s="407"/>
      <c r="F136" s="407"/>
      <c r="G136" s="407"/>
      <c r="H136" s="407"/>
      <c r="I136" s="407"/>
      <c r="J136" s="407"/>
      <c r="K136" s="407"/>
      <c r="L136" s="407"/>
      <c r="M136" s="407"/>
      <c r="N136" s="407"/>
      <c r="O136" s="407"/>
      <c r="P136" s="407"/>
      <c r="Q136" s="407"/>
      <c r="R136" s="407"/>
      <c r="S136" s="407"/>
      <c r="T136" s="407"/>
      <c r="U136" s="407"/>
      <c r="V136" s="407"/>
      <c r="W136" s="407"/>
      <c r="X136" s="407"/>
      <c r="Y136" s="407"/>
      <c r="Z136" s="407"/>
      <c r="AA136" s="407"/>
      <c r="AB136" s="407"/>
      <c r="AC136" s="407"/>
      <c r="AD136" s="407"/>
      <c r="AE136" s="407"/>
      <c r="AF136" s="407"/>
      <c r="AG136" s="407"/>
      <c r="AH136" s="407"/>
    </row>
    <row r="137" spans="1:34" ht="12.75" customHeight="1">
      <c r="A137" s="407"/>
      <c r="B137" s="407"/>
      <c r="C137" s="203">
        <v>3549</v>
      </c>
      <c r="D137" s="204" t="s">
        <v>84</v>
      </c>
      <c r="E137" s="204"/>
      <c r="F137" s="204"/>
      <c r="G137" s="204"/>
      <c r="H137" s="204"/>
      <c r="I137" s="205"/>
      <c r="J137" s="204">
        <f t="shared" ref="J137:J140" si="92">ROUND(SUM(E137:H137),0)</f>
        <v>0</v>
      </c>
      <c r="K137" s="205"/>
      <c r="L137" s="204"/>
      <c r="M137" s="204"/>
      <c r="N137" s="204"/>
      <c r="O137" s="204"/>
      <c r="P137" s="206"/>
      <c r="Q137" s="206"/>
      <c r="R137" s="206"/>
      <c r="S137" s="205"/>
      <c r="T137" s="205"/>
      <c r="U137" s="204"/>
      <c r="V137" s="204"/>
      <c r="W137" s="204"/>
      <c r="X137" s="204"/>
      <c r="Y137" s="204"/>
      <c r="Z137" s="204"/>
      <c r="AA137" s="204"/>
      <c r="AB137" s="204"/>
      <c r="AC137" s="204"/>
      <c r="AD137" s="204">
        <f t="shared" ref="AD137:AD140" si="93">ROUND(SUM(J137:AC137),0)</f>
        <v>0</v>
      </c>
      <c r="AE137" s="407"/>
      <c r="AF137" s="407"/>
      <c r="AG137" s="407"/>
      <c r="AH137" s="407"/>
    </row>
    <row r="138" spans="1:34" ht="12.75" customHeight="1">
      <c r="A138" s="407"/>
      <c r="B138" s="407"/>
      <c r="C138" s="203">
        <v>3550</v>
      </c>
      <c r="D138" s="204" t="s">
        <v>85</v>
      </c>
      <c r="E138" s="204"/>
      <c r="F138" s="204"/>
      <c r="G138" s="204"/>
      <c r="H138" s="204"/>
      <c r="I138" s="205"/>
      <c r="J138" s="204">
        <f t="shared" si="92"/>
        <v>0</v>
      </c>
      <c r="K138" s="205"/>
      <c r="L138" s="204"/>
      <c r="M138" s="204"/>
      <c r="N138" s="204"/>
      <c r="O138" s="204"/>
      <c r="P138" s="206"/>
      <c r="Q138" s="206"/>
      <c r="R138" s="206"/>
      <c r="S138" s="205"/>
      <c r="T138" s="205"/>
      <c r="U138" s="204"/>
      <c r="V138" s="204"/>
      <c r="W138" s="204"/>
      <c r="X138" s="204"/>
      <c r="Y138" s="204"/>
      <c r="Z138" s="204"/>
      <c r="AA138" s="204"/>
      <c r="AB138" s="204"/>
      <c r="AC138" s="204"/>
      <c r="AD138" s="204">
        <f t="shared" si="93"/>
        <v>0</v>
      </c>
      <c r="AE138" s="407"/>
      <c r="AF138" s="407"/>
      <c r="AG138" s="407"/>
      <c r="AH138" s="407"/>
    </row>
    <row r="139" spans="1:34" ht="12.75" customHeight="1">
      <c r="A139" s="407"/>
      <c r="B139" s="407"/>
      <c r="C139" s="203">
        <v>3551</v>
      </c>
      <c r="D139" s="204" t="s">
        <v>86</v>
      </c>
      <c r="E139" s="204"/>
      <c r="F139" s="204"/>
      <c r="G139" s="204"/>
      <c r="H139" s="204"/>
      <c r="I139" s="205"/>
      <c r="J139" s="204">
        <f t="shared" si="92"/>
        <v>0</v>
      </c>
      <c r="K139" s="205"/>
      <c r="L139" s="204"/>
      <c r="M139" s="204"/>
      <c r="N139" s="204"/>
      <c r="O139" s="204"/>
      <c r="P139" s="206"/>
      <c r="Q139" s="206"/>
      <c r="R139" s="206"/>
      <c r="S139" s="205"/>
      <c r="T139" s="205"/>
      <c r="U139" s="204"/>
      <c r="V139" s="204"/>
      <c r="W139" s="204"/>
      <c r="X139" s="204"/>
      <c r="Y139" s="204"/>
      <c r="Z139" s="204"/>
      <c r="AA139" s="204"/>
      <c r="AB139" s="204"/>
      <c r="AC139" s="204"/>
      <c r="AD139" s="204">
        <f t="shared" si="93"/>
        <v>0</v>
      </c>
      <c r="AE139" s="407"/>
      <c r="AF139" s="407"/>
      <c r="AG139" s="407"/>
      <c r="AH139" s="407"/>
    </row>
    <row r="140" spans="1:34" ht="12.75" customHeight="1">
      <c r="A140" s="407"/>
      <c r="B140" s="407"/>
      <c r="C140" s="203">
        <v>3552</v>
      </c>
      <c r="D140" s="207" t="s">
        <v>87</v>
      </c>
      <c r="E140" s="204">
        <f t="shared" ref="E140:H140" si="94">ROUND(SUM(E137:E139),0)</f>
        <v>0</v>
      </c>
      <c r="F140" s="204">
        <f t="shared" si="94"/>
        <v>0</v>
      </c>
      <c r="G140" s="204">
        <f t="shared" si="94"/>
        <v>0</v>
      </c>
      <c r="H140" s="204">
        <f t="shared" si="94"/>
        <v>0</v>
      </c>
      <c r="I140" s="205"/>
      <c r="J140" s="204">
        <f t="shared" si="92"/>
        <v>0</v>
      </c>
      <c r="K140" s="205"/>
      <c r="L140" s="204">
        <f t="shared" ref="L140:R140" si="95">ROUND(SUM(L137:L139),0)</f>
        <v>0</v>
      </c>
      <c r="M140" s="204">
        <f t="shared" si="95"/>
        <v>0</v>
      </c>
      <c r="N140" s="204">
        <f t="shared" si="95"/>
        <v>0</v>
      </c>
      <c r="O140" s="204">
        <f t="shared" si="95"/>
        <v>0</v>
      </c>
      <c r="P140" s="204">
        <f t="shared" si="95"/>
        <v>0</v>
      </c>
      <c r="Q140" s="204">
        <f t="shared" si="95"/>
        <v>0</v>
      </c>
      <c r="R140" s="204">
        <f t="shared" si="95"/>
        <v>0</v>
      </c>
      <c r="S140" s="205"/>
      <c r="T140" s="205"/>
      <c r="U140" s="204">
        <f t="shared" ref="U140:AC140" si="96">ROUND(SUM(U137:U139),0)</f>
        <v>0</v>
      </c>
      <c r="V140" s="204">
        <f t="shared" si="96"/>
        <v>0</v>
      </c>
      <c r="W140" s="204">
        <f t="shared" si="96"/>
        <v>0</v>
      </c>
      <c r="X140" s="204">
        <f t="shared" si="96"/>
        <v>0</v>
      </c>
      <c r="Y140" s="204">
        <f t="shared" si="96"/>
        <v>0</v>
      </c>
      <c r="Z140" s="204">
        <f t="shared" si="96"/>
        <v>0</v>
      </c>
      <c r="AA140" s="204">
        <f t="shared" si="96"/>
        <v>0</v>
      </c>
      <c r="AB140" s="204">
        <f t="shared" si="96"/>
        <v>0</v>
      </c>
      <c r="AC140" s="204">
        <f t="shared" si="96"/>
        <v>0</v>
      </c>
      <c r="AD140" s="204">
        <f t="shared" si="93"/>
        <v>0</v>
      </c>
      <c r="AE140" s="407"/>
      <c r="AF140" s="407"/>
      <c r="AG140" s="407"/>
      <c r="AH140" s="407"/>
    </row>
    <row r="141" spans="1:34" ht="12.75" customHeight="1">
      <c r="A141" s="407"/>
      <c r="B141" s="407"/>
      <c r="C141" s="533"/>
      <c r="D141" s="469" t="s">
        <v>123</v>
      </c>
      <c r="E141" s="407"/>
      <c r="F141" s="407"/>
      <c r="G141" s="407"/>
      <c r="H141" s="407"/>
      <c r="I141" s="407"/>
      <c r="J141" s="407"/>
      <c r="K141" s="407"/>
      <c r="L141" s="407"/>
      <c r="M141" s="407"/>
      <c r="N141" s="407"/>
      <c r="O141" s="407"/>
      <c r="P141" s="407"/>
      <c r="Q141" s="407"/>
      <c r="R141" s="407"/>
      <c r="S141" s="407"/>
      <c r="T141" s="407"/>
      <c r="U141" s="407"/>
      <c r="V141" s="407"/>
      <c r="W141" s="407"/>
      <c r="X141" s="407"/>
      <c r="Y141" s="407"/>
      <c r="Z141" s="407"/>
      <c r="AA141" s="407"/>
      <c r="AB141" s="407"/>
      <c r="AC141" s="407"/>
      <c r="AD141" s="407"/>
      <c r="AE141" s="407"/>
      <c r="AF141" s="407"/>
      <c r="AG141" s="407"/>
      <c r="AH141" s="407"/>
    </row>
    <row r="142" spans="1:34" ht="12.75" customHeight="1">
      <c r="A142" s="407"/>
      <c r="B142" s="407"/>
      <c r="C142" s="203">
        <v>3553</v>
      </c>
      <c r="D142" s="204" t="s">
        <v>84</v>
      </c>
      <c r="E142" s="204">
        <v>2866</v>
      </c>
      <c r="F142" s="204"/>
      <c r="G142" s="204"/>
      <c r="H142" s="204"/>
      <c r="I142" s="205"/>
      <c r="J142" s="204">
        <f t="shared" ref="J142:J145" si="97">ROUND(SUM(E142:H142),0)</f>
        <v>2866</v>
      </c>
      <c r="K142" s="205"/>
      <c r="L142" s="204"/>
      <c r="M142" s="204"/>
      <c r="N142" s="204"/>
      <c r="O142" s="204"/>
      <c r="P142" s="206"/>
      <c r="Q142" s="206"/>
      <c r="R142" s="206"/>
      <c r="S142" s="205"/>
      <c r="T142" s="205"/>
      <c r="U142" s="204"/>
      <c r="V142" s="204"/>
      <c r="W142" s="204"/>
      <c r="X142" s="204"/>
      <c r="Y142" s="204"/>
      <c r="Z142" s="204"/>
      <c r="AA142" s="204"/>
      <c r="AB142" s="204"/>
      <c r="AC142" s="204"/>
      <c r="AD142" s="204">
        <f t="shared" ref="AD142:AD145" si="98">ROUND(SUM(J142:AC142),0)</f>
        <v>2866</v>
      </c>
      <c r="AE142" s="407"/>
      <c r="AF142" s="407"/>
      <c r="AG142" s="407"/>
      <c r="AH142" s="407"/>
    </row>
    <row r="143" spans="1:34" ht="12.75" customHeight="1">
      <c r="A143" s="407"/>
      <c r="B143" s="407"/>
      <c r="C143" s="203">
        <v>3554</v>
      </c>
      <c r="D143" s="204" t="s">
        <v>85</v>
      </c>
      <c r="E143" s="204"/>
      <c r="F143" s="204"/>
      <c r="G143" s="204"/>
      <c r="H143" s="204"/>
      <c r="I143" s="205"/>
      <c r="J143" s="204">
        <f t="shared" si="97"/>
        <v>0</v>
      </c>
      <c r="K143" s="205"/>
      <c r="L143" s="204"/>
      <c r="M143" s="204"/>
      <c r="N143" s="204"/>
      <c r="O143" s="204"/>
      <c r="P143" s="206"/>
      <c r="Q143" s="206"/>
      <c r="R143" s="206"/>
      <c r="S143" s="205"/>
      <c r="T143" s="205"/>
      <c r="U143" s="204"/>
      <c r="V143" s="204"/>
      <c r="W143" s="204"/>
      <c r="X143" s="204"/>
      <c r="Y143" s="204"/>
      <c r="Z143" s="204"/>
      <c r="AA143" s="204"/>
      <c r="AB143" s="204"/>
      <c r="AC143" s="204"/>
      <c r="AD143" s="204">
        <f t="shared" si="98"/>
        <v>0</v>
      </c>
      <c r="AE143" s="407"/>
      <c r="AF143" s="407"/>
      <c r="AG143" s="407"/>
      <c r="AH143" s="407"/>
    </row>
    <row r="144" spans="1:34" ht="12.75" customHeight="1">
      <c r="A144" s="407"/>
      <c r="B144" s="407"/>
      <c r="C144" s="203">
        <v>3555</v>
      </c>
      <c r="D144" s="204" t="s">
        <v>86</v>
      </c>
      <c r="E144" s="204"/>
      <c r="F144" s="204"/>
      <c r="G144" s="204"/>
      <c r="H144" s="204"/>
      <c r="I144" s="205"/>
      <c r="J144" s="204">
        <f t="shared" si="97"/>
        <v>0</v>
      </c>
      <c r="K144" s="205"/>
      <c r="L144" s="204"/>
      <c r="M144" s="204"/>
      <c r="N144" s="204"/>
      <c r="O144" s="204"/>
      <c r="P144" s="206"/>
      <c r="Q144" s="206"/>
      <c r="R144" s="206"/>
      <c r="S144" s="205"/>
      <c r="T144" s="205"/>
      <c r="U144" s="204"/>
      <c r="V144" s="204"/>
      <c r="W144" s="204"/>
      <c r="X144" s="204"/>
      <c r="Y144" s="204"/>
      <c r="Z144" s="204"/>
      <c r="AA144" s="204"/>
      <c r="AB144" s="204"/>
      <c r="AC144" s="204"/>
      <c r="AD144" s="204">
        <f t="shared" si="98"/>
        <v>0</v>
      </c>
      <c r="AE144" s="407"/>
      <c r="AF144" s="407"/>
      <c r="AG144" s="407"/>
      <c r="AH144" s="407"/>
    </row>
    <row r="145" spans="1:34" ht="12.75" customHeight="1">
      <c r="A145" s="407"/>
      <c r="B145" s="407"/>
      <c r="C145" s="203">
        <v>3556</v>
      </c>
      <c r="D145" s="207" t="s">
        <v>87</v>
      </c>
      <c r="E145" s="204">
        <f t="shared" ref="E145:H145" si="99">ROUND(SUM(E142:E144),0)</f>
        <v>2866</v>
      </c>
      <c r="F145" s="204">
        <f t="shared" si="99"/>
        <v>0</v>
      </c>
      <c r="G145" s="204">
        <f t="shared" si="99"/>
        <v>0</v>
      </c>
      <c r="H145" s="204">
        <f t="shared" si="99"/>
        <v>0</v>
      </c>
      <c r="I145" s="205"/>
      <c r="J145" s="204">
        <f t="shared" si="97"/>
        <v>2866</v>
      </c>
      <c r="K145" s="205"/>
      <c r="L145" s="204">
        <f t="shared" ref="L145:R145" si="100">ROUND(SUM(L142:L144),0)</f>
        <v>0</v>
      </c>
      <c r="M145" s="204">
        <f t="shared" si="100"/>
        <v>0</v>
      </c>
      <c r="N145" s="204">
        <f t="shared" si="100"/>
        <v>0</v>
      </c>
      <c r="O145" s="204">
        <f t="shared" si="100"/>
        <v>0</v>
      </c>
      <c r="P145" s="204">
        <f t="shared" si="100"/>
        <v>0</v>
      </c>
      <c r="Q145" s="204">
        <f t="shared" si="100"/>
        <v>0</v>
      </c>
      <c r="R145" s="204">
        <f t="shared" si="100"/>
        <v>0</v>
      </c>
      <c r="S145" s="205"/>
      <c r="T145" s="205"/>
      <c r="U145" s="204">
        <f t="shared" ref="U145:AC145" si="101">ROUND(SUM(U142:U144),0)</f>
        <v>0</v>
      </c>
      <c r="V145" s="204">
        <f t="shared" si="101"/>
        <v>0</v>
      </c>
      <c r="W145" s="204">
        <f t="shared" si="101"/>
        <v>0</v>
      </c>
      <c r="X145" s="204">
        <f t="shared" si="101"/>
        <v>0</v>
      </c>
      <c r="Y145" s="204">
        <f t="shared" si="101"/>
        <v>0</v>
      </c>
      <c r="Z145" s="204">
        <f t="shared" si="101"/>
        <v>0</v>
      </c>
      <c r="AA145" s="204">
        <f t="shared" si="101"/>
        <v>0</v>
      </c>
      <c r="AB145" s="204">
        <f t="shared" si="101"/>
        <v>0</v>
      </c>
      <c r="AC145" s="204">
        <f t="shared" si="101"/>
        <v>0</v>
      </c>
      <c r="AD145" s="204">
        <f t="shared" si="98"/>
        <v>2866</v>
      </c>
      <c r="AE145" s="407"/>
      <c r="AF145" s="407"/>
      <c r="AG145" s="407"/>
      <c r="AH145" s="407"/>
    </row>
    <row r="146" spans="1:34" ht="12.75" customHeight="1">
      <c r="A146" s="407"/>
      <c r="B146" s="407"/>
      <c r="C146" s="533"/>
      <c r="D146" s="469" t="s">
        <v>291</v>
      </c>
      <c r="E146" s="407"/>
      <c r="F146" s="407"/>
      <c r="G146" s="407"/>
      <c r="H146" s="407"/>
      <c r="I146" s="407"/>
      <c r="J146" s="407"/>
      <c r="K146" s="407"/>
      <c r="L146" s="407"/>
      <c r="M146" s="407"/>
      <c r="N146" s="407"/>
      <c r="O146" s="407"/>
      <c r="P146" s="407"/>
      <c r="Q146" s="407"/>
      <c r="R146" s="407"/>
      <c r="S146" s="407"/>
      <c r="T146" s="407"/>
      <c r="U146" s="407"/>
      <c r="V146" s="407"/>
      <c r="W146" s="407"/>
      <c r="X146" s="407"/>
      <c r="Y146" s="407"/>
      <c r="Z146" s="407"/>
      <c r="AA146" s="407"/>
      <c r="AB146" s="407"/>
      <c r="AC146" s="407"/>
      <c r="AD146" s="407"/>
      <c r="AE146" s="407"/>
      <c r="AF146" s="407"/>
      <c r="AG146" s="407"/>
      <c r="AH146" s="407"/>
    </row>
    <row r="147" spans="1:34" ht="12.75" customHeight="1">
      <c r="A147" s="407"/>
      <c r="B147" s="407"/>
      <c r="C147" s="203">
        <v>3561</v>
      </c>
      <c r="D147" s="204" t="s">
        <v>89</v>
      </c>
      <c r="E147" s="204">
        <v>0</v>
      </c>
      <c r="F147" s="204">
        <v>120726</v>
      </c>
      <c r="G147" s="204"/>
      <c r="H147" s="204"/>
      <c r="I147" s="205"/>
      <c r="J147" s="204">
        <f t="shared" ref="J147:J153" si="102">ROUND(SUM(E147:H147),0)</f>
        <v>120726</v>
      </c>
      <c r="K147" s="205"/>
      <c r="L147" s="204"/>
      <c r="M147" s="204"/>
      <c r="N147" s="204"/>
      <c r="O147" s="204"/>
      <c r="P147" s="206"/>
      <c r="Q147" s="206"/>
      <c r="R147" s="206"/>
      <c r="S147" s="205"/>
      <c r="T147" s="205"/>
      <c r="U147" s="204"/>
      <c r="V147" s="204"/>
      <c r="W147" s="204"/>
      <c r="X147" s="204"/>
      <c r="Y147" s="204"/>
      <c r="Z147" s="204"/>
      <c r="AA147" s="204"/>
      <c r="AB147" s="204"/>
      <c r="AC147" s="204"/>
      <c r="AD147" s="204">
        <f t="shared" ref="AD147:AD153" si="103">ROUND(SUM(J147:AC147),0)</f>
        <v>120726</v>
      </c>
      <c r="AE147" s="407"/>
      <c r="AF147" s="407"/>
      <c r="AG147" s="407"/>
      <c r="AH147" s="407"/>
    </row>
    <row r="148" spans="1:34" ht="12.75" customHeight="1">
      <c r="A148" s="407"/>
      <c r="B148" s="407"/>
      <c r="C148" s="203">
        <v>3562</v>
      </c>
      <c r="D148" s="204" t="s">
        <v>82</v>
      </c>
      <c r="E148" s="204"/>
      <c r="F148" s="204"/>
      <c r="G148" s="204"/>
      <c r="H148" s="204"/>
      <c r="I148" s="205"/>
      <c r="J148" s="204">
        <f t="shared" si="102"/>
        <v>0</v>
      </c>
      <c r="K148" s="205"/>
      <c r="L148" s="204"/>
      <c r="M148" s="204"/>
      <c r="N148" s="204"/>
      <c r="O148" s="204"/>
      <c r="P148" s="206"/>
      <c r="Q148" s="206"/>
      <c r="R148" s="206"/>
      <c r="S148" s="205"/>
      <c r="T148" s="205"/>
      <c r="U148" s="204"/>
      <c r="V148" s="204"/>
      <c r="W148" s="204"/>
      <c r="X148" s="204"/>
      <c r="Y148" s="204"/>
      <c r="Z148" s="204"/>
      <c r="AA148" s="204"/>
      <c r="AB148" s="204"/>
      <c r="AC148" s="204"/>
      <c r="AD148" s="204">
        <f t="shared" si="103"/>
        <v>0</v>
      </c>
      <c r="AE148" s="407"/>
      <c r="AF148" s="407"/>
      <c r="AG148" s="407"/>
      <c r="AH148" s="407"/>
    </row>
    <row r="149" spans="1:34" ht="12.75" customHeight="1">
      <c r="A149" s="407"/>
      <c r="B149" s="407"/>
      <c r="C149" s="203">
        <v>3563</v>
      </c>
      <c r="D149" s="204" t="s">
        <v>83</v>
      </c>
      <c r="E149" s="204"/>
      <c r="F149" s="204"/>
      <c r="G149" s="204"/>
      <c r="H149" s="204"/>
      <c r="I149" s="205"/>
      <c r="J149" s="204">
        <f t="shared" si="102"/>
        <v>0</v>
      </c>
      <c r="K149" s="205"/>
      <c r="L149" s="204"/>
      <c r="M149" s="204"/>
      <c r="N149" s="204"/>
      <c r="O149" s="204"/>
      <c r="P149" s="206"/>
      <c r="Q149" s="206"/>
      <c r="R149" s="206"/>
      <c r="S149" s="205"/>
      <c r="T149" s="205"/>
      <c r="U149" s="204"/>
      <c r="V149" s="204"/>
      <c r="W149" s="204"/>
      <c r="X149" s="204"/>
      <c r="Y149" s="204"/>
      <c r="Z149" s="204"/>
      <c r="AA149" s="204"/>
      <c r="AB149" s="204"/>
      <c r="AC149" s="204"/>
      <c r="AD149" s="204">
        <f t="shared" si="103"/>
        <v>0</v>
      </c>
      <c r="AE149" s="407"/>
      <c r="AF149" s="407"/>
      <c r="AG149" s="407"/>
      <c r="AH149" s="407"/>
    </row>
    <row r="150" spans="1:34" ht="12.75" customHeight="1">
      <c r="A150" s="407"/>
      <c r="B150" s="407"/>
      <c r="C150" s="203">
        <v>3564</v>
      </c>
      <c r="D150" s="204" t="s">
        <v>84</v>
      </c>
      <c r="E150" s="204"/>
      <c r="F150" s="204"/>
      <c r="G150" s="204"/>
      <c r="H150" s="204"/>
      <c r="I150" s="205"/>
      <c r="J150" s="204">
        <f t="shared" si="102"/>
        <v>0</v>
      </c>
      <c r="K150" s="205"/>
      <c r="L150" s="204"/>
      <c r="M150" s="204"/>
      <c r="N150" s="204"/>
      <c r="O150" s="204"/>
      <c r="P150" s="206"/>
      <c r="Q150" s="206"/>
      <c r="R150" s="206"/>
      <c r="S150" s="205"/>
      <c r="T150" s="205"/>
      <c r="U150" s="204"/>
      <c r="V150" s="204"/>
      <c r="W150" s="204"/>
      <c r="X150" s="204"/>
      <c r="Y150" s="204"/>
      <c r="Z150" s="204"/>
      <c r="AA150" s="204"/>
      <c r="AB150" s="204"/>
      <c r="AC150" s="204"/>
      <c r="AD150" s="204">
        <f t="shared" si="103"/>
        <v>0</v>
      </c>
      <c r="AE150" s="407"/>
      <c r="AF150" s="407"/>
      <c r="AG150" s="407"/>
      <c r="AH150" s="407"/>
    </row>
    <row r="151" spans="1:34" ht="12.75" customHeight="1">
      <c r="A151" s="407"/>
      <c r="B151" s="407"/>
      <c r="C151" s="203">
        <v>3565</v>
      </c>
      <c r="D151" s="204" t="s">
        <v>85</v>
      </c>
      <c r="E151" s="204">
        <v>0</v>
      </c>
      <c r="F151" s="204">
        <v>498</v>
      </c>
      <c r="G151" s="204"/>
      <c r="H151" s="204"/>
      <c r="I151" s="205"/>
      <c r="J151" s="204">
        <f t="shared" si="102"/>
        <v>498</v>
      </c>
      <c r="K151" s="205"/>
      <c r="L151" s="204"/>
      <c r="M151" s="204"/>
      <c r="N151" s="204"/>
      <c r="O151" s="204"/>
      <c r="P151" s="206"/>
      <c r="Q151" s="206"/>
      <c r="R151" s="206"/>
      <c r="S151" s="205"/>
      <c r="T151" s="205"/>
      <c r="U151" s="204"/>
      <c r="V151" s="204"/>
      <c r="W151" s="204"/>
      <c r="X151" s="204"/>
      <c r="Y151" s="204"/>
      <c r="Z151" s="204"/>
      <c r="AA151" s="204"/>
      <c r="AB151" s="204"/>
      <c r="AC151" s="204"/>
      <c r="AD151" s="204">
        <f t="shared" si="103"/>
        <v>498</v>
      </c>
      <c r="AE151" s="407"/>
      <c r="AF151" s="407"/>
      <c r="AG151" s="407"/>
      <c r="AH151" s="407"/>
    </row>
    <row r="152" spans="1:34" ht="12.75" customHeight="1">
      <c r="A152" s="407"/>
      <c r="B152" s="407"/>
      <c r="C152" s="203">
        <v>3566</v>
      </c>
      <c r="D152" s="204" t="s">
        <v>86</v>
      </c>
      <c r="E152" s="204"/>
      <c r="F152" s="204"/>
      <c r="G152" s="204"/>
      <c r="H152" s="204"/>
      <c r="I152" s="205"/>
      <c r="J152" s="204">
        <f t="shared" si="102"/>
        <v>0</v>
      </c>
      <c r="K152" s="205"/>
      <c r="L152" s="204"/>
      <c r="M152" s="204"/>
      <c r="N152" s="204"/>
      <c r="O152" s="204"/>
      <c r="P152" s="206"/>
      <c r="Q152" s="206"/>
      <c r="R152" s="206"/>
      <c r="S152" s="205"/>
      <c r="T152" s="205"/>
      <c r="U152" s="204"/>
      <c r="V152" s="204"/>
      <c r="W152" s="204"/>
      <c r="X152" s="204"/>
      <c r="Y152" s="204"/>
      <c r="Z152" s="204"/>
      <c r="AA152" s="204"/>
      <c r="AB152" s="204"/>
      <c r="AC152" s="204"/>
      <c r="AD152" s="204">
        <f t="shared" si="103"/>
        <v>0</v>
      </c>
      <c r="AE152" s="407"/>
      <c r="AF152" s="407"/>
      <c r="AG152" s="407"/>
      <c r="AH152" s="407"/>
    </row>
    <row r="153" spans="1:34" ht="12.75" customHeight="1">
      <c r="A153" s="407"/>
      <c r="B153" s="407"/>
      <c r="C153" s="203">
        <v>3569</v>
      </c>
      <c r="D153" s="207" t="s">
        <v>87</v>
      </c>
      <c r="E153" s="204">
        <f t="shared" ref="E153:H153" si="104">ROUND(SUM(E147:E152),0)</f>
        <v>0</v>
      </c>
      <c r="F153" s="204">
        <f t="shared" si="104"/>
        <v>121224</v>
      </c>
      <c r="G153" s="204">
        <f t="shared" si="104"/>
        <v>0</v>
      </c>
      <c r="H153" s="204">
        <f t="shared" si="104"/>
        <v>0</v>
      </c>
      <c r="I153" s="205"/>
      <c r="J153" s="204">
        <f t="shared" si="102"/>
        <v>121224</v>
      </c>
      <c r="K153" s="205"/>
      <c r="L153" s="204">
        <f t="shared" ref="L153:R153" si="105">ROUND(SUM(L147:L152),0)</f>
        <v>0</v>
      </c>
      <c r="M153" s="204">
        <f t="shared" si="105"/>
        <v>0</v>
      </c>
      <c r="N153" s="204">
        <f t="shared" si="105"/>
        <v>0</v>
      </c>
      <c r="O153" s="204">
        <f t="shared" si="105"/>
        <v>0</v>
      </c>
      <c r="P153" s="204">
        <f t="shared" si="105"/>
        <v>0</v>
      </c>
      <c r="Q153" s="204">
        <f t="shared" si="105"/>
        <v>0</v>
      </c>
      <c r="R153" s="204">
        <f t="shared" si="105"/>
        <v>0</v>
      </c>
      <c r="S153" s="205"/>
      <c r="T153" s="205"/>
      <c r="U153" s="204">
        <f t="shared" ref="U153:AC153" si="106">ROUND(SUM(U147:U152),0)</f>
        <v>0</v>
      </c>
      <c r="V153" s="204">
        <f t="shared" si="106"/>
        <v>0</v>
      </c>
      <c r="W153" s="204">
        <f t="shared" si="106"/>
        <v>0</v>
      </c>
      <c r="X153" s="204">
        <f t="shared" si="106"/>
        <v>0</v>
      </c>
      <c r="Y153" s="204">
        <f t="shared" si="106"/>
        <v>0</v>
      </c>
      <c r="Z153" s="204">
        <f t="shared" si="106"/>
        <v>0</v>
      </c>
      <c r="AA153" s="204">
        <f t="shared" si="106"/>
        <v>0</v>
      </c>
      <c r="AB153" s="204">
        <f t="shared" si="106"/>
        <v>0</v>
      </c>
      <c r="AC153" s="204">
        <f t="shared" si="106"/>
        <v>0</v>
      </c>
      <c r="AD153" s="204">
        <f t="shared" si="103"/>
        <v>121224</v>
      </c>
      <c r="AE153" s="407"/>
      <c r="AF153" s="407"/>
      <c r="AG153" s="407"/>
      <c r="AH153" s="407"/>
    </row>
    <row r="154" spans="1:34" ht="12.75" customHeight="1">
      <c r="A154" s="407"/>
      <c r="B154" s="407"/>
      <c r="C154" s="533"/>
      <c r="D154" s="469" t="s">
        <v>125</v>
      </c>
      <c r="E154" s="407"/>
      <c r="F154" s="407"/>
      <c r="G154" s="407"/>
      <c r="H154" s="407"/>
      <c r="I154" s="407"/>
      <c r="J154" s="407"/>
      <c r="K154" s="407"/>
      <c r="L154" s="407"/>
      <c r="M154" s="407"/>
      <c r="N154" s="407"/>
      <c r="O154" s="407"/>
      <c r="P154" s="407"/>
      <c r="Q154" s="407"/>
      <c r="R154" s="407"/>
      <c r="S154" s="407"/>
      <c r="T154" s="407"/>
      <c r="U154" s="407"/>
      <c r="V154" s="407"/>
      <c r="W154" s="407"/>
      <c r="X154" s="407"/>
      <c r="Y154" s="407"/>
      <c r="Z154" s="407"/>
      <c r="AA154" s="407"/>
      <c r="AB154" s="407"/>
      <c r="AC154" s="407"/>
      <c r="AD154" s="407"/>
      <c r="AE154" s="407"/>
      <c r="AF154" s="407"/>
      <c r="AG154" s="407"/>
      <c r="AH154" s="407"/>
    </row>
    <row r="155" spans="1:34" ht="12.75" customHeight="1">
      <c r="A155" s="407"/>
      <c r="B155" s="407"/>
      <c r="C155" s="203">
        <v>3571</v>
      </c>
      <c r="D155" s="204" t="s">
        <v>89</v>
      </c>
      <c r="E155" s="204"/>
      <c r="F155" s="204"/>
      <c r="G155" s="204"/>
      <c r="H155" s="204"/>
      <c r="I155" s="205"/>
      <c r="J155" s="204">
        <f t="shared" ref="J155:J161" si="107">ROUND(SUM(E155:H155),0)</f>
        <v>0</v>
      </c>
      <c r="K155" s="205"/>
      <c r="L155" s="204"/>
      <c r="M155" s="204"/>
      <c r="N155" s="204"/>
      <c r="O155" s="204"/>
      <c r="P155" s="206"/>
      <c r="Q155" s="206"/>
      <c r="R155" s="206"/>
      <c r="S155" s="205"/>
      <c r="T155" s="205"/>
      <c r="U155" s="204"/>
      <c r="V155" s="204"/>
      <c r="W155" s="204"/>
      <c r="X155" s="204"/>
      <c r="Y155" s="204"/>
      <c r="Z155" s="204"/>
      <c r="AA155" s="204"/>
      <c r="AB155" s="204"/>
      <c r="AC155" s="204"/>
      <c r="AD155" s="204">
        <f t="shared" ref="AD155:AD161" si="108">ROUND(SUM(J155:AC155),0)</f>
        <v>0</v>
      </c>
      <c r="AE155" s="407"/>
      <c r="AF155" s="407"/>
      <c r="AG155" s="407"/>
      <c r="AH155" s="407"/>
    </row>
    <row r="156" spans="1:34" ht="12.75" customHeight="1">
      <c r="A156" s="407"/>
      <c r="B156" s="407"/>
      <c r="C156" s="203">
        <v>3572</v>
      </c>
      <c r="D156" s="204" t="s">
        <v>82</v>
      </c>
      <c r="E156" s="204"/>
      <c r="F156" s="204"/>
      <c r="G156" s="204"/>
      <c r="H156" s="204"/>
      <c r="I156" s="205"/>
      <c r="J156" s="204">
        <f t="shared" si="107"/>
        <v>0</v>
      </c>
      <c r="K156" s="205"/>
      <c r="L156" s="204"/>
      <c r="M156" s="204"/>
      <c r="N156" s="204"/>
      <c r="O156" s="204"/>
      <c r="P156" s="206"/>
      <c r="Q156" s="206"/>
      <c r="R156" s="206"/>
      <c r="S156" s="205"/>
      <c r="T156" s="205"/>
      <c r="U156" s="204"/>
      <c r="V156" s="204"/>
      <c r="W156" s="204"/>
      <c r="X156" s="204"/>
      <c r="Y156" s="204"/>
      <c r="Z156" s="204"/>
      <c r="AA156" s="204"/>
      <c r="AB156" s="204"/>
      <c r="AC156" s="204"/>
      <c r="AD156" s="204">
        <f t="shared" si="108"/>
        <v>0</v>
      </c>
      <c r="AE156" s="407"/>
      <c r="AF156" s="407"/>
      <c r="AG156" s="407"/>
      <c r="AH156" s="407"/>
    </row>
    <row r="157" spans="1:34" ht="12.75" customHeight="1">
      <c r="A157" s="407"/>
      <c r="B157" s="407"/>
      <c r="C157" s="203">
        <v>3573</v>
      </c>
      <c r="D157" s="204" t="s">
        <v>83</v>
      </c>
      <c r="E157" s="204"/>
      <c r="F157" s="204"/>
      <c r="G157" s="204"/>
      <c r="H157" s="204"/>
      <c r="I157" s="205"/>
      <c r="J157" s="204">
        <f t="shared" si="107"/>
        <v>0</v>
      </c>
      <c r="K157" s="205"/>
      <c r="L157" s="204"/>
      <c r="M157" s="204"/>
      <c r="N157" s="204"/>
      <c r="O157" s="204"/>
      <c r="P157" s="206"/>
      <c r="Q157" s="206"/>
      <c r="R157" s="206"/>
      <c r="S157" s="205"/>
      <c r="T157" s="205"/>
      <c r="U157" s="204"/>
      <c r="V157" s="204"/>
      <c r="W157" s="204"/>
      <c r="X157" s="204"/>
      <c r="Y157" s="204"/>
      <c r="Z157" s="204"/>
      <c r="AA157" s="204"/>
      <c r="AB157" s="204"/>
      <c r="AC157" s="204"/>
      <c r="AD157" s="204">
        <f t="shared" si="108"/>
        <v>0</v>
      </c>
      <c r="AE157" s="407"/>
      <c r="AF157" s="407"/>
      <c r="AG157" s="407"/>
      <c r="AH157" s="407"/>
    </row>
    <row r="158" spans="1:34" ht="12.75" customHeight="1">
      <c r="A158" s="407"/>
      <c r="B158" s="407"/>
      <c r="C158" s="203">
        <v>3574</v>
      </c>
      <c r="D158" s="204" t="s">
        <v>84</v>
      </c>
      <c r="E158" s="204"/>
      <c r="F158" s="204"/>
      <c r="G158" s="204"/>
      <c r="H158" s="204"/>
      <c r="I158" s="205"/>
      <c r="J158" s="204">
        <f t="shared" si="107"/>
        <v>0</v>
      </c>
      <c r="K158" s="205"/>
      <c r="L158" s="204"/>
      <c r="M158" s="204"/>
      <c r="N158" s="204"/>
      <c r="O158" s="204"/>
      <c r="P158" s="206"/>
      <c r="Q158" s="206"/>
      <c r="R158" s="206"/>
      <c r="S158" s="205"/>
      <c r="T158" s="205"/>
      <c r="U158" s="204"/>
      <c r="V158" s="204"/>
      <c r="W158" s="204"/>
      <c r="X158" s="204"/>
      <c r="Y158" s="204"/>
      <c r="Z158" s="204"/>
      <c r="AA158" s="204"/>
      <c r="AB158" s="204"/>
      <c r="AC158" s="204"/>
      <c r="AD158" s="204">
        <f t="shared" si="108"/>
        <v>0</v>
      </c>
      <c r="AE158" s="407"/>
      <c r="AF158" s="407"/>
      <c r="AG158" s="407"/>
      <c r="AH158" s="407"/>
    </row>
    <row r="159" spans="1:34" ht="12.75" customHeight="1">
      <c r="A159" s="407"/>
      <c r="B159" s="407"/>
      <c r="C159" s="203">
        <v>3575</v>
      </c>
      <c r="D159" s="204" t="s">
        <v>85</v>
      </c>
      <c r="E159" s="204"/>
      <c r="F159" s="204"/>
      <c r="G159" s="204"/>
      <c r="H159" s="204"/>
      <c r="I159" s="205"/>
      <c r="J159" s="204">
        <f t="shared" si="107"/>
        <v>0</v>
      </c>
      <c r="K159" s="205"/>
      <c r="L159" s="204"/>
      <c r="M159" s="204"/>
      <c r="N159" s="204"/>
      <c r="O159" s="204"/>
      <c r="P159" s="206"/>
      <c r="Q159" s="206"/>
      <c r="R159" s="206"/>
      <c r="S159" s="205"/>
      <c r="T159" s="205"/>
      <c r="U159" s="204"/>
      <c r="V159" s="204"/>
      <c r="W159" s="204"/>
      <c r="X159" s="204"/>
      <c r="Y159" s="204"/>
      <c r="Z159" s="204"/>
      <c r="AA159" s="204"/>
      <c r="AB159" s="204"/>
      <c r="AC159" s="204"/>
      <c r="AD159" s="204">
        <f t="shared" si="108"/>
        <v>0</v>
      </c>
      <c r="AE159" s="407"/>
      <c r="AF159" s="407"/>
      <c r="AG159" s="407"/>
      <c r="AH159" s="407"/>
    </row>
    <row r="160" spans="1:34" ht="12.75" customHeight="1">
      <c r="A160" s="407"/>
      <c r="B160" s="407"/>
      <c r="C160" s="203">
        <v>3576</v>
      </c>
      <c r="D160" s="204" t="s">
        <v>86</v>
      </c>
      <c r="E160" s="204"/>
      <c r="F160" s="204"/>
      <c r="G160" s="204"/>
      <c r="H160" s="204"/>
      <c r="I160" s="205"/>
      <c r="J160" s="204">
        <f t="shared" si="107"/>
        <v>0</v>
      </c>
      <c r="K160" s="205"/>
      <c r="L160" s="204"/>
      <c r="M160" s="204"/>
      <c r="N160" s="204"/>
      <c r="O160" s="204"/>
      <c r="P160" s="206"/>
      <c r="Q160" s="206"/>
      <c r="R160" s="206"/>
      <c r="S160" s="205"/>
      <c r="T160" s="205"/>
      <c r="U160" s="204"/>
      <c r="V160" s="204"/>
      <c r="W160" s="204"/>
      <c r="X160" s="204"/>
      <c r="Y160" s="204"/>
      <c r="Z160" s="204"/>
      <c r="AA160" s="204"/>
      <c r="AB160" s="204"/>
      <c r="AC160" s="204"/>
      <c r="AD160" s="204">
        <f t="shared" si="108"/>
        <v>0</v>
      </c>
      <c r="AE160" s="407"/>
      <c r="AF160" s="407"/>
      <c r="AG160" s="407"/>
      <c r="AH160" s="407"/>
    </row>
    <row r="161" spans="1:34" ht="12.75" customHeight="1">
      <c r="A161" s="407"/>
      <c r="B161" s="407"/>
      <c r="C161" s="203">
        <v>3579</v>
      </c>
      <c r="D161" s="207" t="s">
        <v>87</v>
      </c>
      <c r="E161" s="204">
        <f t="shared" ref="E161:H161" si="109">ROUND(SUM(E155:E160),0)</f>
        <v>0</v>
      </c>
      <c r="F161" s="204">
        <f t="shared" si="109"/>
        <v>0</v>
      </c>
      <c r="G161" s="204">
        <f t="shared" si="109"/>
        <v>0</v>
      </c>
      <c r="H161" s="204">
        <f t="shared" si="109"/>
        <v>0</v>
      </c>
      <c r="I161" s="205"/>
      <c r="J161" s="204">
        <f t="shared" si="107"/>
        <v>0</v>
      </c>
      <c r="K161" s="205"/>
      <c r="L161" s="204">
        <f t="shared" ref="L161:R161" si="110">ROUND(SUM(L155:L160),0)</f>
        <v>0</v>
      </c>
      <c r="M161" s="204">
        <f t="shared" si="110"/>
        <v>0</v>
      </c>
      <c r="N161" s="204">
        <f t="shared" si="110"/>
        <v>0</v>
      </c>
      <c r="O161" s="204">
        <f t="shared" si="110"/>
        <v>0</v>
      </c>
      <c r="P161" s="204">
        <f t="shared" si="110"/>
        <v>0</v>
      </c>
      <c r="Q161" s="204">
        <f t="shared" si="110"/>
        <v>0</v>
      </c>
      <c r="R161" s="204">
        <f t="shared" si="110"/>
        <v>0</v>
      </c>
      <c r="S161" s="205"/>
      <c r="T161" s="205"/>
      <c r="U161" s="204">
        <f t="shared" ref="U161:AC161" si="111">ROUND(SUM(U155:U160),0)</f>
        <v>0</v>
      </c>
      <c r="V161" s="204">
        <f t="shared" si="111"/>
        <v>0</v>
      </c>
      <c r="W161" s="204">
        <f t="shared" si="111"/>
        <v>0</v>
      </c>
      <c r="X161" s="204">
        <f t="shared" si="111"/>
        <v>0</v>
      </c>
      <c r="Y161" s="204">
        <f t="shared" si="111"/>
        <v>0</v>
      </c>
      <c r="Z161" s="204">
        <f t="shared" si="111"/>
        <v>0</v>
      </c>
      <c r="AA161" s="204">
        <f t="shared" si="111"/>
        <v>0</v>
      </c>
      <c r="AB161" s="204">
        <f t="shared" si="111"/>
        <v>0</v>
      </c>
      <c r="AC161" s="204">
        <f t="shared" si="111"/>
        <v>0</v>
      </c>
      <c r="AD161" s="204">
        <f t="shared" si="108"/>
        <v>0</v>
      </c>
      <c r="AE161" s="407"/>
      <c r="AF161" s="407"/>
      <c r="AG161" s="407"/>
      <c r="AH161" s="407"/>
    </row>
    <row r="162" spans="1:34" ht="12.75" customHeight="1">
      <c r="A162" s="407"/>
      <c r="B162" s="407"/>
      <c r="C162" s="533"/>
      <c r="D162" s="469" t="s">
        <v>126</v>
      </c>
      <c r="E162" s="407"/>
      <c r="F162" s="407"/>
      <c r="G162" s="407"/>
      <c r="H162" s="407"/>
      <c r="I162" s="407"/>
      <c r="J162" s="407"/>
      <c r="K162" s="407"/>
      <c r="L162" s="407"/>
      <c r="M162" s="407"/>
      <c r="N162" s="407"/>
      <c r="O162" s="407"/>
      <c r="P162" s="407"/>
      <c r="Q162" s="407"/>
      <c r="R162" s="407"/>
      <c r="S162" s="407"/>
      <c r="T162" s="407"/>
      <c r="U162" s="407"/>
      <c r="V162" s="407"/>
      <c r="W162" s="407"/>
      <c r="X162" s="407"/>
      <c r="Y162" s="407"/>
      <c r="Z162" s="407"/>
      <c r="AA162" s="407"/>
      <c r="AB162" s="407"/>
      <c r="AC162" s="407"/>
      <c r="AD162" s="407"/>
      <c r="AE162" s="407"/>
      <c r="AF162" s="407"/>
      <c r="AG162" s="407"/>
      <c r="AH162" s="407"/>
    </row>
    <row r="163" spans="1:34" ht="12.75" customHeight="1">
      <c r="A163" s="407"/>
      <c r="B163" s="407"/>
      <c r="C163" s="203">
        <v>3581</v>
      </c>
      <c r="D163" s="204" t="s">
        <v>89</v>
      </c>
      <c r="E163" s="204"/>
      <c r="F163" s="204"/>
      <c r="G163" s="204"/>
      <c r="H163" s="204"/>
      <c r="I163" s="205"/>
      <c r="J163" s="204">
        <f t="shared" ref="J163:J169" si="112">ROUND(SUM(E163:H163),0)</f>
        <v>0</v>
      </c>
      <c r="K163" s="205"/>
      <c r="L163" s="204"/>
      <c r="M163" s="204"/>
      <c r="N163" s="204"/>
      <c r="O163" s="204"/>
      <c r="P163" s="206"/>
      <c r="Q163" s="206"/>
      <c r="R163" s="206"/>
      <c r="S163" s="205"/>
      <c r="T163" s="205"/>
      <c r="U163" s="204"/>
      <c r="V163" s="204"/>
      <c r="W163" s="204"/>
      <c r="X163" s="204"/>
      <c r="Y163" s="204"/>
      <c r="Z163" s="204"/>
      <c r="AA163" s="204"/>
      <c r="AB163" s="204"/>
      <c r="AC163" s="204"/>
      <c r="AD163" s="204">
        <f t="shared" ref="AD163:AD169" si="113">ROUND(SUM(J163:AC163),0)</f>
        <v>0</v>
      </c>
      <c r="AE163" s="407"/>
      <c r="AF163" s="407"/>
      <c r="AG163" s="407"/>
      <c r="AH163" s="407"/>
    </row>
    <row r="164" spans="1:34" ht="12.75" customHeight="1">
      <c r="A164" s="407"/>
      <c r="B164" s="407"/>
      <c r="C164" s="203">
        <v>3582</v>
      </c>
      <c r="D164" s="204" t="s">
        <v>82</v>
      </c>
      <c r="E164" s="204"/>
      <c r="F164" s="204"/>
      <c r="G164" s="204"/>
      <c r="H164" s="204"/>
      <c r="I164" s="205"/>
      <c r="J164" s="204">
        <f t="shared" si="112"/>
        <v>0</v>
      </c>
      <c r="K164" s="205"/>
      <c r="L164" s="204"/>
      <c r="M164" s="204"/>
      <c r="N164" s="204"/>
      <c r="O164" s="204"/>
      <c r="P164" s="206"/>
      <c r="Q164" s="206"/>
      <c r="R164" s="206"/>
      <c r="S164" s="205"/>
      <c r="T164" s="205"/>
      <c r="U164" s="204"/>
      <c r="V164" s="204"/>
      <c r="W164" s="204"/>
      <c r="X164" s="204"/>
      <c r="Y164" s="204"/>
      <c r="Z164" s="204"/>
      <c r="AA164" s="204"/>
      <c r="AB164" s="204"/>
      <c r="AC164" s="204"/>
      <c r="AD164" s="204">
        <f t="shared" si="113"/>
        <v>0</v>
      </c>
      <c r="AE164" s="407"/>
      <c r="AF164" s="407"/>
      <c r="AG164" s="407"/>
      <c r="AH164" s="407"/>
    </row>
    <row r="165" spans="1:34" ht="12.75" customHeight="1">
      <c r="A165" s="407"/>
      <c r="B165" s="407"/>
      <c r="C165" s="203">
        <v>3583</v>
      </c>
      <c r="D165" s="204" t="s">
        <v>83</v>
      </c>
      <c r="E165" s="204"/>
      <c r="F165" s="204"/>
      <c r="G165" s="204"/>
      <c r="H165" s="204"/>
      <c r="I165" s="205"/>
      <c r="J165" s="204">
        <f t="shared" si="112"/>
        <v>0</v>
      </c>
      <c r="K165" s="205"/>
      <c r="L165" s="204"/>
      <c r="M165" s="204"/>
      <c r="N165" s="204"/>
      <c r="O165" s="204"/>
      <c r="P165" s="206"/>
      <c r="Q165" s="206"/>
      <c r="R165" s="206"/>
      <c r="S165" s="205"/>
      <c r="T165" s="205"/>
      <c r="U165" s="204"/>
      <c r="V165" s="204"/>
      <c r="W165" s="204"/>
      <c r="X165" s="204"/>
      <c r="Y165" s="204"/>
      <c r="Z165" s="204"/>
      <c r="AA165" s="204"/>
      <c r="AB165" s="204"/>
      <c r="AC165" s="204"/>
      <c r="AD165" s="204">
        <f t="shared" si="113"/>
        <v>0</v>
      </c>
      <c r="AE165" s="407"/>
      <c r="AF165" s="407"/>
      <c r="AG165" s="407"/>
      <c r="AH165" s="407"/>
    </row>
    <row r="166" spans="1:34" ht="12.75" customHeight="1">
      <c r="A166" s="407"/>
      <c r="B166" s="407"/>
      <c r="C166" s="203">
        <v>3584</v>
      </c>
      <c r="D166" s="204" t="s">
        <v>84</v>
      </c>
      <c r="E166" s="204"/>
      <c r="F166" s="204"/>
      <c r="G166" s="204"/>
      <c r="H166" s="204"/>
      <c r="I166" s="205"/>
      <c r="J166" s="204">
        <f t="shared" si="112"/>
        <v>0</v>
      </c>
      <c r="K166" s="205"/>
      <c r="L166" s="204"/>
      <c r="M166" s="204">
        <v>50253</v>
      </c>
      <c r="N166" s="204"/>
      <c r="O166" s="204"/>
      <c r="P166" s="206"/>
      <c r="Q166" s="206"/>
      <c r="R166" s="206"/>
      <c r="S166" s="205"/>
      <c r="T166" s="205"/>
      <c r="U166" s="204">
        <v>63077</v>
      </c>
      <c r="V166" s="204"/>
      <c r="W166" s="204"/>
      <c r="X166" s="204"/>
      <c r="Y166" s="204"/>
      <c r="Z166" s="204"/>
      <c r="AA166" s="204"/>
      <c r="AB166" s="204"/>
      <c r="AC166" s="204"/>
      <c r="AD166" s="204">
        <f t="shared" si="113"/>
        <v>113330</v>
      </c>
      <c r="AE166" s="407"/>
      <c r="AF166" s="407"/>
      <c r="AG166" s="407"/>
      <c r="AH166" s="407"/>
    </row>
    <row r="167" spans="1:34" ht="10.5" customHeight="1">
      <c r="A167" s="407"/>
      <c r="B167" s="407"/>
      <c r="C167" s="203">
        <v>3585</v>
      </c>
      <c r="D167" s="204" t="s">
        <v>85</v>
      </c>
      <c r="E167" s="204"/>
      <c r="F167" s="204"/>
      <c r="G167" s="204"/>
      <c r="H167" s="204"/>
      <c r="I167" s="205"/>
      <c r="J167" s="204">
        <f t="shared" si="112"/>
        <v>0</v>
      </c>
      <c r="K167" s="205"/>
      <c r="L167" s="204"/>
      <c r="M167" s="204"/>
      <c r="N167" s="204"/>
      <c r="O167" s="204"/>
      <c r="P167" s="206"/>
      <c r="Q167" s="206"/>
      <c r="R167" s="206"/>
      <c r="S167" s="205"/>
      <c r="T167" s="205"/>
      <c r="U167" s="204"/>
      <c r="V167" s="204"/>
      <c r="W167" s="204"/>
      <c r="X167" s="204"/>
      <c r="Y167" s="204"/>
      <c r="Z167" s="204"/>
      <c r="AA167" s="204"/>
      <c r="AB167" s="204"/>
      <c r="AC167" s="204"/>
      <c r="AD167" s="204">
        <f t="shared" si="113"/>
        <v>0</v>
      </c>
      <c r="AE167" s="407"/>
      <c r="AF167" s="407"/>
      <c r="AG167" s="407"/>
      <c r="AH167" s="407"/>
    </row>
    <row r="168" spans="1:34" ht="12.75" customHeight="1">
      <c r="A168" s="407"/>
      <c r="B168" s="407"/>
      <c r="C168" s="203">
        <v>3586</v>
      </c>
      <c r="D168" s="204" t="s">
        <v>86</v>
      </c>
      <c r="E168" s="204"/>
      <c r="F168" s="204"/>
      <c r="G168" s="204"/>
      <c r="H168" s="204"/>
      <c r="I168" s="205"/>
      <c r="J168" s="204">
        <f t="shared" si="112"/>
        <v>0</v>
      </c>
      <c r="K168" s="205"/>
      <c r="L168" s="204"/>
      <c r="M168" s="204"/>
      <c r="N168" s="204"/>
      <c r="O168" s="204"/>
      <c r="P168" s="206"/>
      <c r="Q168" s="206"/>
      <c r="R168" s="206"/>
      <c r="S168" s="205"/>
      <c r="T168" s="205"/>
      <c r="U168" s="204"/>
      <c r="V168" s="204"/>
      <c r="W168" s="204"/>
      <c r="X168" s="204"/>
      <c r="Y168" s="204"/>
      <c r="Z168" s="204"/>
      <c r="AA168" s="204"/>
      <c r="AB168" s="204"/>
      <c r="AC168" s="204"/>
      <c r="AD168" s="204">
        <f t="shared" si="113"/>
        <v>0</v>
      </c>
      <c r="AE168" s="407"/>
      <c r="AF168" s="407"/>
      <c r="AG168" s="407"/>
      <c r="AH168" s="407"/>
    </row>
    <row r="169" spans="1:34" ht="12.75" customHeight="1">
      <c r="A169" s="407"/>
      <c r="B169" s="407"/>
      <c r="C169" s="211">
        <v>3589</v>
      </c>
      <c r="D169" s="212" t="s">
        <v>87</v>
      </c>
      <c r="E169" s="210">
        <f t="shared" ref="E169:H169" si="114">ROUND(SUM(E163:E168),0)</f>
        <v>0</v>
      </c>
      <c r="F169" s="210">
        <f t="shared" si="114"/>
        <v>0</v>
      </c>
      <c r="G169" s="210">
        <f t="shared" si="114"/>
        <v>0</v>
      </c>
      <c r="H169" s="210">
        <f t="shared" si="114"/>
        <v>0</v>
      </c>
      <c r="I169" s="209"/>
      <c r="J169" s="204">
        <f t="shared" si="112"/>
        <v>0</v>
      </c>
      <c r="K169" s="209"/>
      <c r="L169" s="210">
        <f t="shared" ref="L169:R169" si="115">ROUND(SUM(L163:L168),0)</f>
        <v>0</v>
      </c>
      <c r="M169" s="210">
        <f t="shared" si="115"/>
        <v>50253</v>
      </c>
      <c r="N169" s="210">
        <f t="shared" si="115"/>
        <v>0</v>
      </c>
      <c r="O169" s="210">
        <f t="shared" si="115"/>
        <v>0</v>
      </c>
      <c r="P169" s="210">
        <f t="shared" si="115"/>
        <v>0</v>
      </c>
      <c r="Q169" s="210">
        <f t="shared" si="115"/>
        <v>0</v>
      </c>
      <c r="R169" s="210">
        <f t="shared" si="115"/>
        <v>0</v>
      </c>
      <c r="S169" s="209"/>
      <c r="T169" s="209"/>
      <c r="U169" s="210">
        <f t="shared" ref="U169:AC169" si="116">ROUND(SUM(U163:U168),0)</f>
        <v>63077</v>
      </c>
      <c r="V169" s="210">
        <f t="shared" si="116"/>
        <v>0</v>
      </c>
      <c r="W169" s="210">
        <f t="shared" si="116"/>
        <v>0</v>
      </c>
      <c r="X169" s="210">
        <f t="shared" si="116"/>
        <v>0</v>
      </c>
      <c r="Y169" s="210">
        <f t="shared" si="116"/>
        <v>0</v>
      </c>
      <c r="Z169" s="210">
        <f t="shared" si="116"/>
        <v>0</v>
      </c>
      <c r="AA169" s="210">
        <f t="shared" si="116"/>
        <v>0</v>
      </c>
      <c r="AB169" s="210">
        <f t="shared" si="116"/>
        <v>0</v>
      </c>
      <c r="AC169" s="210">
        <f t="shared" si="116"/>
        <v>0</v>
      </c>
      <c r="AD169" s="210">
        <f t="shared" si="113"/>
        <v>113330</v>
      </c>
      <c r="AE169" s="407"/>
      <c r="AF169" s="407"/>
      <c r="AG169" s="407"/>
      <c r="AH169" s="407"/>
    </row>
    <row r="170" spans="1:34" ht="12.75" customHeight="1">
      <c r="A170" s="407"/>
      <c r="B170" s="407"/>
      <c r="C170" s="219">
        <v>3599</v>
      </c>
      <c r="D170" s="220" t="s">
        <v>292</v>
      </c>
      <c r="E170" s="221">
        <f t="shared" ref="E170:R170" si="117">SUM(E21,E29,E37,E45,E50,E52,E60,E65,E69,E73,E78,E83,E91,E97,E99,E105,E110,E112,E117,E122,E124,E130,E135,E140,E145,E153,E161,E169)</f>
        <v>1552730</v>
      </c>
      <c r="F170" s="221">
        <f t="shared" si="117"/>
        <v>1132652</v>
      </c>
      <c r="G170" s="221">
        <f t="shared" si="117"/>
        <v>0</v>
      </c>
      <c r="H170" s="221">
        <f t="shared" si="117"/>
        <v>0</v>
      </c>
      <c r="I170" s="221">
        <f t="shared" si="117"/>
        <v>311923</v>
      </c>
      <c r="J170" s="221">
        <f t="shared" si="117"/>
        <v>2997305</v>
      </c>
      <c r="K170" s="221">
        <f t="shared" si="117"/>
        <v>0</v>
      </c>
      <c r="L170" s="221">
        <f t="shared" si="117"/>
        <v>56047</v>
      </c>
      <c r="M170" s="221">
        <f t="shared" si="117"/>
        <v>170136</v>
      </c>
      <c r="N170" s="221">
        <f t="shared" si="117"/>
        <v>0</v>
      </c>
      <c r="O170" s="221">
        <f t="shared" si="117"/>
        <v>28030</v>
      </c>
      <c r="P170" s="221">
        <f t="shared" si="117"/>
        <v>48720</v>
      </c>
      <c r="Q170" s="221">
        <f t="shared" si="117"/>
        <v>0</v>
      </c>
      <c r="R170" s="221">
        <f t="shared" si="117"/>
        <v>0</v>
      </c>
      <c r="S170" s="222"/>
      <c r="T170" s="222"/>
      <c r="U170" s="221">
        <f t="shared" ref="U170:AD170" si="118">SUM(U21,U29,U37,U45,U50,U52,U60,U65,U69,U73,U78,U83,U91,U97,U99,U105,U110,U112,U117,U122,U124,U130,U135,U140,U145,U153,U161,U169)</f>
        <v>81840</v>
      </c>
      <c r="V170" s="221">
        <f t="shared" si="118"/>
        <v>0</v>
      </c>
      <c r="W170" s="221">
        <f t="shared" si="118"/>
        <v>0</v>
      </c>
      <c r="X170" s="221">
        <f t="shared" si="118"/>
        <v>7638</v>
      </c>
      <c r="Y170" s="221">
        <f t="shared" si="118"/>
        <v>15260</v>
      </c>
      <c r="Z170" s="221">
        <f t="shared" si="118"/>
        <v>0</v>
      </c>
      <c r="AA170" s="221">
        <f t="shared" si="118"/>
        <v>4481</v>
      </c>
      <c r="AB170" s="221">
        <f t="shared" si="118"/>
        <v>4991</v>
      </c>
      <c r="AC170" s="221">
        <f t="shared" si="118"/>
        <v>0</v>
      </c>
      <c r="AD170" s="221">
        <f t="shared" si="118"/>
        <v>3414448</v>
      </c>
      <c r="AE170" s="407"/>
      <c r="AF170" s="407"/>
      <c r="AG170" s="407"/>
      <c r="AH170" s="407"/>
    </row>
    <row r="171" spans="1:34" ht="12.75" customHeight="1">
      <c r="A171" s="407"/>
      <c r="B171" s="407"/>
      <c r="C171" s="407"/>
      <c r="D171" s="407"/>
      <c r="E171" s="407"/>
      <c r="F171" s="407"/>
      <c r="G171" s="407"/>
      <c r="H171" s="407"/>
      <c r="I171" s="407"/>
      <c r="J171" s="407"/>
      <c r="K171" s="407"/>
      <c r="L171" s="407"/>
      <c r="M171" s="407"/>
      <c r="N171" s="407"/>
      <c r="O171" s="407"/>
      <c r="P171" s="407"/>
      <c r="Q171" s="407"/>
      <c r="R171" s="407"/>
      <c r="S171" s="407"/>
      <c r="T171" s="407"/>
      <c r="U171" s="407"/>
      <c r="V171" s="407"/>
      <c r="W171" s="407"/>
      <c r="X171" s="407"/>
      <c r="Y171" s="407"/>
      <c r="Z171" s="407"/>
      <c r="AA171" s="407"/>
      <c r="AB171" s="407"/>
      <c r="AC171" s="407"/>
      <c r="AD171" s="407"/>
      <c r="AE171" s="407"/>
      <c r="AF171" s="407"/>
      <c r="AG171" s="407"/>
      <c r="AH171" s="407"/>
    </row>
    <row r="172" spans="1:34" ht="12.75" customHeight="1">
      <c r="A172" s="407"/>
      <c r="B172" s="407"/>
      <c r="C172" s="407"/>
      <c r="D172" s="407"/>
      <c r="E172" s="407"/>
      <c r="F172" s="407"/>
      <c r="G172" s="407"/>
      <c r="H172" s="407"/>
      <c r="I172" s="407"/>
      <c r="J172" s="407"/>
      <c r="K172" s="407"/>
      <c r="L172" s="407"/>
      <c r="M172" s="407"/>
      <c r="N172" s="407"/>
      <c r="O172" s="407"/>
      <c r="P172" s="407"/>
      <c r="Q172" s="407"/>
      <c r="R172" s="407"/>
      <c r="S172" s="407"/>
      <c r="T172" s="407"/>
      <c r="U172" s="407"/>
      <c r="V172" s="407"/>
      <c r="W172" s="407"/>
      <c r="X172" s="407"/>
      <c r="Y172" s="407"/>
      <c r="Z172" s="407"/>
      <c r="AA172" s="407"/>
      <c r="AB172" s="407"/>
      <c r="AC172" s="407"/>
      <c r="AD172" s="407"/>
      <c r="AE172" s="407"/>
      <c r="AF172" s="407"/>
      <c r="AG172" s="407"/>
      <c r="AH172" s="407"/>
    </row>
    <row r="173" spans="1:34" ht="12.75" customHeight="1">
      <c r="A173" s="407"/>
      <c r="B173" s="407"/>
      <c r="C173" s="407"/>
      <c r="D173" s="407"/>
      <c r="E173" s="407"/>
      <c r="F173" s="407"/>
      <c r="G173" s="407"/>
      <c r="H173" s="407"/>
      <c r="I173" s="407"/>
      <c r="J173" s="407"/>
      <c r="K173" s="407"/>
      <c r="L173" s="407"/>
      <c r="M173" s="407"/>
      <c r="N173" s="407"/>
      <c r="O173" s="407"/>
      <c r="P173" s="407"/>
      <c r="Q173" s="407"/>
      <c r="R173" s="407"/>
      <c r="S173" s="407"/>
      <c r="T173" s="407"/>
      <c r="U173" s="407"/>
      <c r="V173" s="407"/>
      <c r="W173" s="407"/>
      <c r="X173" s="407"/>
      <c r="Y173" s="407"/>
      <c r="Z173" s="407"/>
      <c r="AA173" s="407"/>
      <c r="AB173" s="407"/>
      <c r="AC173" s="407"/>
      <c r="AD173" s="407"/>
      <c r="AE173" s="407"/>
      <c r="AF173" s="407"/>
      <c r="AG173" s="407"/>
      <c r="AH173" s="407"/>
    </row>
    <row r="174" spans="1:34" ht="12.75" customHeight="1">
      <c r="A174" s="407"/>
      <c r="B174" s="407"/>
      <c r="C174" s="407"/>
      <c r="D174" s="407"/>
      <c r="E174" s="407"/>
      <c r="F174" s="407"/>
      <c r="G174" s="407"/>
      <c r="H174" s="407"/>
      <c r="I174" s="407"/>
      <c r="J174" s="407"/>
      <c r="K174" s="407"/>
      <c r="L174" s="407"/>
      <c r="M174" s="407"/>
      <c r="N174" s="407"/>
      <c r="O174" s="407"/>
      <c r="P174" s="407"/>
      <c r="Q174" s="407"/>
      <c r="R174" s="407"/>
      <c r="S174" s="407"/>
      <c r="T174" s="407"/>
      <c r="U174" s="407"/>
      <c r="V174" s="407"/>
      <c r="W174" s="407"/>
      <c r="X174" s="407"/>
      <c r="Y174" s="407"/>
      <c r="Z174" s="407"/>
      <c r="AA174" s="407"/>
      <c r="AB174" s="407"/>
      <c r="AC174" s="407"/>
      <c r="AD174" s="407"/>
      <c r="AE174" s="407"/>
      <c r="AF174" s="407"/>
      <c r="AG174" s="407"/>
      <c r="AH174" s="407"/>
    </row>
    <row r="175" spans="1:34" ht="12.75" customHeight="1">
      <c r="A175" s="407"/>
      <c r="B175" s="407"/>
      <c r="C175" s="407"/>
      <c r="D175" s="407"/>
      <c r="E175" s="407"/>
      <c r="F175" s="407"/>
      <c r="G175" s="407"/>
      <c r="H175" s="407"/>
      <c r="I175" s="407"/>
      <c r="J175" s="407"/>
      <c r="K175" s="407"/>
      <c r="L175" s="407"/>
      <c r="M175" s="407"/>
      <c r="N175" s="407"/>
      <c r="O175" s="407"/>
      <c r="P175" s="407"/>
      <c r="Q175" s="407"/>
      <c r="R175" s="407"/>
      <c r="S175" s="407"/>
      <c r="T175" s="407"/>
      <c r="U175" s="407"/>
      <c r="V175" s="407"/>
      <c r="W175" s="407"/>
      <c r="X175" s="407"/>
      <c r="Y175" s="407"/>
      <c r="Z175" s="407"/>
      <c r="AA175" s="407"/>
      <c r="AB175" s="407"/>
      <c r="AC175" s="407"/>
      <c r="AD175" s="407"/>
      <c r="AE175" s="407"/>
      <c r="AF175" s="407"/>
      <c r="AG175" s="407"/>
      <c r="AH175" s="407"/>
    </row>
    <row r="176" spans="1:34" ht="12.75" customHeight="1">
      <c r="A176" s="407"/>
      <c r="B176" s="407"/>
      <c r="C176" s="407"/>
      <c r="D176" s="407"/>
      <c r="E176" s="407"/>
      <c r="F176" s="407"/>
      <c r="G176" s="407"/>
      <c r="H176" s="407"/>
      <c r="I176" s="407"/>
      <c r="J176" s="407"/>
      <c r="K176" s="407"/>
      <c r="L176" s="407"/>
      <c r="M176" s="407"/>
      <c r="N176" s="407"/>
      <c r="O176" s="407"/>
      <c r="P176" s="407"/>
      <c r="Q176" s="407"/>
      <c r="R176" s="407"/>
      <c r="S176" s="407"/>
      <c r="T176" s="407"/>
      <c r="U176" s="407"/>
      <c r="V176" s="407"/>
      <c r="W176" s="407"/>
      <c r="X176" s="407"/>
      <c r="Y176" s="407"/>
      <c r="Z176" s="407"/>
      <c r="AA176" s="407"/>
      <c r="AB176" s="407"/>
      <c r="AC176" s="407"/>
      <c r="AD176" s="407"/>
      <c r="AE176" s="407"/>
      <c r="AF176" s="407"/>
      <c r="AG176" s="407"/>
      <c r="AH176" s="407"/>
    </row>
    <row r="177" spans="1:34" ht="12.75" customHeight="1">
      <c r="A177" s="407"/>
      <c r="B177" s="407"/>
      <c r="C177" s="407"/>
      <c r="D177" s="407"/>
      <c r="E177" s="407"/>
      <c r="F177" s="407"/>
      <c r="G177" s="407"/>
      <c r="H177" s="407"/>
      <c r="I177" s="407"/>
      <c r="J177" s="407"/>
      <c r="K177" s="407"/>
      <c r="L177" s="407"/>
      <c r="M177" s="407"/>
      <c r="N177" s="407"/>
      <c r="O177" s="407"/>
      <c r="P177" s="407"/>
      <c r="Q177" s="407"/>
      <c r="R177" s="407"/>
      <c r="S177" s="407"/>
      <c r="T177" s="407"/>
      <c r="U177" s="407"/>
      <c r="V177" s="407"/>
      <c r="W177" s="407"/>
      <c r="X177" s="407"/>
      <c r="Y177" s="407"/>
      <c r="Z177" s="407"/>
      <c r="AA177" s="407"/>
      <c r="AB177" s="407"/>
      <c r="AC177" s="407"/>
      <c r="AD177" s="407"/>
      <c r="AE177" s="407"/>
      <c r="AF177" s="407"/>
      <c r="AG177" s="407"/>
      <c r="AH177" s="407"/>
    </row>
    <row r="178" spans="1:34" ht="12.75" customHeight="1">
      <c r="A178" s="407"/>
      <c r="B178" s="407"/>
      <c r="C178" s="407"/>
      <c r="D178" s="407"/>
      <c r="E178" s="407"/>
      <c r="F178" s="407"/>
      <c r="G178" s="407"/>
      <c r="H178" s="407"/>
      <c r="I178" s="407"/>
      <c r="J178" s="407"/>
      <c r="K178" s="407"/>
      <c r="L178" s="407"/>
      <c r="M178" s="407"/>
      <c r="N178" s="407"/>
      <c r="O178" s="407"/>
      <c r="P178" s="407"/>
      <c r="Q178" s="407"/>
      <c r="R178" s="407"/>
      <c r="S178" s="407"/>
      <c r="T178" s="407"/>
      <c r="U178" s="407"/>
      <c r="V178" s="407"/>
      <c r="W178" s="407"/>
      <c r="X178" s="407"/>
      <c r="Y178" s="407"/>
      <c r="Z178" s="407"/>
      <c r="AA178" s="407"/>
      <c r="AB178" s="407"/>
      <c r="AC178" s="407"/>
      <c r="AD178" s="407"/>
      <c r="AE178" s="407"/>
      <c r="AF178" s="407"/>
      <c r="AG178" s="407"/>
      <c r="AH178" s="407"/>
    </row>
    <row r="179" spans="1:34" ht="12.75" customHeight="1">
      <c r="A179" s="407"/>
      <c r="B179" s="407"/>
      <c r="C179" s="407"/>
      <c r="D179" s="407"/>
      <c r="E179" s="407"/>
      <c r="F179" s="407"/>
      <c r="G179" s="407"/>
      <c r="H179" s="407"/>
      <c r="I179" s="407"/>
      <c r="J179" s="407"/>
      <c r="K179" s="407"/>
      <c r="L179" s="407"/>
      <c r="M179" s="407"/>
      <c r="N179" s="407"/>
      <c r="O179" s="407"/>
      <c r="P179" s="407"/>
      <c r="Q179" s="407"/>
      <c r="R179" s="407"/>
      <c r="S179" s="407"/>
      <c r="T179" s="407"/>
      <c r="U179" s="407"/>
      <c r="V179" s="407"/>
      <c r="W179" s="407"/>
      <c r="X179" s="407"/>
      <c r="Y179" s="407"/>
      <c r="Z179" s="407"/>
      <c r="AA179" s="407"/>
      <c r="AB179" s="407"/>
      <c r="AC179" s="407"/>
      <c r="AD179" s="407"/>
      <c r="AE179" s="407"/>
      <c r="AF179" s="407"/>
      <c r="AG179" s="407"/>
      <c r="AH179" s="407"/>
    </row>
    <row r="180" spans="1:34" ht="12.75" customHeight="1">
      <c r="A180" s="407"/>
      <c r="B180" s="407"/>
      <c r="C180" s="407"/>
      <c r="D180" s="407"/>
      <c r="E180" s="407"/>
      <c r="F180" s="407"/>
      <c r="G180" s="407"/>
      <c r="H180" s="407"/>
      <c r="I180" s="407"/>
      <c r="J180" s="407"/>
      <c r="K180" s="407"/>
      <c r="L180" s="407"/>
      <c r="M180" s="407"/>
      <c r="N180" s="407"/>
      <c r="O180" s="407"/>
      <c r="P180" s="407"/>
      <c r="Q180" s="407"/>
      <c r="R180" s="407"/>
      <c r="S180" s="407"/>
      <c r="T180" s="407"/>
      <c r="U180" s="407"/>
      <c r="V180" s="407"/>
      <c r="W180" s="407"/>
      <c r="X180" s="407"/>
      <c r="Y180" s="407"/>
      <c r="Z180" s="407"/>
      <c r="AA180" s="407"/>
      <c r="AB180" s="407"/>
      <c r="AC180" s="407"/>
      <c r="AD180" s="407"/>
      <c r="AE180" s="407"/>
      <c r="AF180" s="407"/>
      <c r="AG180" s="407"/>
      <c r="AH180" s="407"/>
    </row>
    <row r="181" spans="1:34" ht="12.75" customHeight="1">
      <c r="A181" s="407"/>
      <c r="B181" s="407"/>
      <c r="C181" s="407"/>
      <c r="D181" s="407"/>
      <c r="E181" s="407"/>
      <c r="F181" s="407"/>
      <c r="G181" s="407"/>
      <c r="H181" s="407"/>
      <c r="I181" s="407"/>
      <c r="J181" s="407"/>
      <c r="K181" s="407"/>
      <c r="L181" s="407"/>
      <c r="M181" s="407"/>
      <c r="N181" s="407"/>
      <c r="O181" s="407"/>
      <c r="P181" s="407"/>
      <c r="Q181" s="407"/>
      <c r="R181" s="407"/>
      <c r="S181" s="407"/>
      <c r="T181" s="407"/>
      <c r="U181" s="407"/>
      <c r="V181" s="407"/>
      <c r="W181" s="407"/>
      <c r="X181" s="407"/>
      <c r="Y181" s="407"/>
      <c r="Z181" s="407"/>
      <c r="AA181" s="407"/>
      <c r="AB181" s="407"/>
      <c r="AC181" s="407"/>
      <c r="AD181" s="407"/>
      <c r="AE181" s="407"/>
      <c r="AF181" s="407"/>
      <c r="AG181" s="407"/>
      <c r="AH181" s="407"/>
    </row>
    <row r="182" spans="1:34" ht="12.75" customHeight="1">
      <c r="A182" s="407"/>
      <c r="B182" s="407"/>
      <c r="C182" s="407"/>
      <c r="D182" s="407"/>
      <c r="E182" s="407"/>
      <c r="F182" s="407"/>
      <c r="G182" s="407"/>
      <c r="H182" s="407"/>
      <c r="I182" s="407"/>
      <c r="J182" s="407"/>
      <c r="K182" s="407"/>
      <c r="L182" s="407"/>
      <c r="M182" s="407"/>
      <c r="N182" s="407"/>
      <c r="O182" s="407"/>
      <c r="P182" s="407"/>
      <c r="Q182" s="407"/>
      <c r="R182" s="407"/>
      <c r="S182" s="407"/>
      <c r="T182" s="407"/>
      <c r="U182" s="407"/>
      <c r="V182" s="407"/>
      <c r="W182" s="407"/>
      <c r="X182" s="407"/>
      <c r="Y182" s="407"/>
      <c r="Z182" s="407"/>
      <c r="AA182" s="407"/>
      <c r="AB182" s="407"/>
      <c r="AC182" s="407"/>
      <c r="AD182" s="407"/>
      <c r="AE182" s="407"/>
      <c r="AF182" s="407"/>
      <c r="AG182" s="407"/>
      <c r="AH182" s="407"/>
    </row>
    <row r="183" spans="1:34" ht="12.75" customHeight="1">
      <c r="A183" s="407"/>
      <c r="B183" s="407"/>
      <c r="C183" s="407"/>
      <c r="D183" s="407"/>
      <c r="E183" s="407"/>
      <c r="F183" s="407"/>
      <c r="G183" s="407"/>
      <c r="H183" s="407"/>
      <c r="I183" s="407"/>
      <c r="J183" s="407"/>
      <c r="K183" s="407"/>
      <c r="L183" s="407"/>
      <c r="M183" s="407"/>
      <c r="N183" s="407"/>
      <c r="O183" s="407"/>
      <c r="P183" s="407"/>
      <c r="Q183" s="407"/>
      <c r="R183" s="407"/>
      <c r="S183" s="407"/>
      <c r="T183" s="407"/>
      <c r="U183" s="407"/>
      <c r="V183" s="407"/>
      <c r="W183" s="407"/>
      <c r="X183" s="407"/>
      <c r="Y183" s="407"/>
      <c r="Z183" s="407"/>
      <c r="AA183" s="407"/>
      <c r="AB183" s="407"/>
      <c r="AC183" s="407"/>
      <c r="AD183" s="407"/>
      <c r="AE183" s="407"/>
      <c r="AF183" s="407"/>
      <c r="AG183" s="407"/>
      <c r="AH183" s="407"/>
    </row>
    <row r="184" spans="1:34" ht="12.75" customHeight="1">
      <c r="A184" s="407"/>
      <c r="B184" s="407"/>
      <c r="C184" s="407"/>
      <c r="D184" s="407"/>
      <c r="E184" s="407"/>
      <c r="F184" s="407"/>
      <c r="G184" s="407"/>
      <c r="H184" s="407"/>
      <c r="I184" s="407"/>
      <c r="J184" s="407"/>
      <c r="K184" s="407"/>
      <c r="L184" s="407"/>
      <c r="M184" s="407"/>
      <c r="N184" s="407"/>
      <c r="O184" s="407"/>
      <c r="P184" s="407"/>
      <c r="Q184" s="407"/>
      <c r="R184" s="407"/>
      <c r="S184" s="407"/>
      <c r="T184" s="407"/>
      <c r="U184" s="407"/>
      <c r="V184" s="407"/>
      <c r="W184" s="407"/>
      <c r="X184" s="407"/>
      <c r="Y184" s="407"/>
      <c r="Z184" s="407"/>
      <c r="AA184" s="407"/>
      <c r="AB184" s="407"/>
      <c r="AC184" s="407"/>
      <c r="AD184" s="407"/>
      <c r="AE184" s="407"/>
      <c r="AF184" s="407"/>
      <c r="AG184" s="407"/>
      <c r="AH184" s="407"/>
    </row>
    <row r="185" spans="1:34" ht="12.75" customHeight="1">
      <c r="A185" s="407"/>
      <c r="B185" s="407"/>
      <c r="C185" s="407"/>
      <c r="D185" s="407"/>
      <c r="E185" s="407"/>
      <c r="F185" s="407"/>
      <c r="G185" s="407"/>
      <c r="H185" s="407"/>
      <c r="I185" s="407"/>
      <c r="J185" s="407"/>
      <c r="K185" s="407"/>
      <c r="L185" s="407"/>
      <c r="M185" s="407"/>
      <c r="N185" s="407"/>
      <c r="O185" s="407"/>
      <c r="P185" s="407"/>
      <c r="Q185" s="407"/>
      <c r="R185" s="407"/>
      <c r="S185" s="407"/>
      <c r="T185" s="407"/>
      <c r="U185" s="407"/>
      <c r="V185" s="407"/>
      <c r="W185" s="407"/>
      <c r="X185" s="407"/>
      <c r="Y185" s="407"/>
      <c r="Z185" s="407"/>
      <c r="AA185" s="407"/>
      <c r="AB185" s="407"/>
      <c r="AC185" s="407"/>
      <c r="AD185" s="407"/>
      <c r="AE185" s="407"/>
      <c r="AF185" s="407"/>
      <c r="AG185" s="407"/>
      <c r="AH185" s="407"/>
    </row>
    <row r="186" spans="1:34" ht="12.75" customHeight="1">
      <c r="A186" s="407"/>
      <c r="B186" s="407"/>
      <c r="C186" s="407"/>
      <c r="D186" s="407"/>
      <c r="E186" s="407"/>
      <c r="F186" s="407"/>
      <c r="G186" s="407"/>
      <c r="H186" s="407"/>
      <c r="I186" s="407"/>
      <c r="J186" s="407"/>
      <c r="K186" s="407"/>
      <c r="L186" s="407"/>
      <c r="M186" s="407"/>
      <c r="N186" s="407"/>
      <c r="O186" s="407"/>
      <c r="P186" s="407"/>
      <c r="Q186" s="407"/>
      <c r="R186" s="407"/>
      <c r="S186" s="407"/>
      <c r="T186" s="407"/>
      <c r="U186" s="407"/>
      <c r="V186" s="407"/>
      <c r="W186" s="407"/>
      <c r="X186" s="407"/>
      <c r="Y186" s="407"/>
      <c r="Z186" s="407"/>
      <c r="AA186" s="407"/>
      <c r="AB186" s="407"/>
      <c r="AC186" s="407"/>
      <c r="AD186" s="407"/>
      <c r="AE186" s="407"/>
      <c r="AF186" s="407"/>
      <c r="AG186" s="407"/>
      <c r="AH186" s="407"/>
    </row>
    <row r="187" spans="1:34" ht="12.75" customHeight="1">
      <c r="A187" s="407"/>
      <c r="B187" s="407"/>
      <c r="C187" s="407"/>
      <c r="D187" s="407"/>
      <c r="E187" s="407"/>
      <c r="F187" s="407"/>
      <c r="G187" s="407"/>
      <c r="H187" s="407"/>
      <c r="I187" s="407"/>
      <c r="J187" s="407"/>
      <c r="K187" s="407"/>
      <c r="L187" s="407"/>
      <c r="M187" s="407"/>
      <c r="N187" s="407"/>
      <c r="O187" s="407"/>
      <c r="P187" s="407"/>
      <c r="Q187" s="407"/>
      <c r="R187" s="407"/>
      <c r="S187" s="407"/>
      <c r="T187" s="407"/>
      <c r="U187" s="407"/>
      <c r="V187" s="407"/>
      <c r="W187" s="407"/>
      <c r="X187" s="407"/>
      <c r="Y187" s="407"/>
      <c r="Z187" s="407"/>
      <c r="AA187" s="407"/>
      <c r="AB187" s="407"/>
      <c r="AC187" s="407"/>
      <c r="AD187" s="407"/>
      <c r="AE187" s="407"/>
      <c r="AF187" s="407"/>
      <c r="AG187" s="407"/>
      <c r="AH187" s="407"/>
    </row>
    <row r="188" spans="1:34" ht="12.75" customHeight="1">
      <c r="A188" s="407"/>
      <c r="B188" s="407"/>
      <c r="C188" s="407"/>
      <c r="D188" s="407"/>
      <c r="E188" s="407"/>
      <c r="F188" s="407"/>
      <c r="G188" s="407"/>
      <c r="H188" s="407"/>
      <c r="I188" s="407"/>
      <c r="J188" s="407"/>
      <c r="K188" s="407"/>
      <c r="L188" s="407"/>
      <c r="M188" s="407"/>
      <c r="N188" s="407"/>
      <c r="O188" s="407"/>
      <c r="P188" s="407"/>
      <c r="Q188" s="407"/>
      <c r="R188" s="407"/>
      <c r="S188" s="407"/>
      <c r="T188" s="407"/>
      <c r="U188" s="407"/>
      <c r="V188" s="407"/>
      <c r="W188" s="407"/>
      <c r="X188" s="407"/>
      <c r="Y188" s="407"/>
      <c r="Z188" s="407"/>
      <c r="AA188" s="407"/>
      <c r="AB188" s="407"/>
      <c r="AC188" s="407"/>
      <c r="AD188" s="407"/>
      <c r="AE188" s="407"/>
      <c r="AF188" s="407"/>
      <c r="AG188" s="407"/>
      <c r="AH188" s="407"/>
    </row>
    <row r="189" spans="1:34" ht="12.75" customHeight="1">
      <c r="A189" s="407"/>
      <c r="B189" s="407"/>
      <c r="C189" s="407"/>
      <c r="D189" s="407"/>
      <c r="E189" s="407"/>
      <c r="F189" s="407"/>
      <c r="G189" s="407"/>
      <c r="H189" s="407"/>
      <c r="I189" s="407"/>
      <c r="J189" s="407"/>
      <c r="K189" s="407"/>
      <c r="L189" s="407"/>
      <c r="M189" s="407"/>
      <c r="N189" s="407"/>
      <c r="O189" s="407"/>
      <c r="P189" s="407"/>
      <c r="Q189" s="407"/>
      <c r="R189" s="407"/>
      <c r="S189" s="407"/>
      <c r="T189" s="407"/>
      <c r="U189" s="407"/>
      <c r="V189" s="407"/>
      <c r="W189" s="407"/>
      <c r="X189" s="407"/>
      <c r="Y189" s="407"/>
      <c r="Z189" s="407"/>
      <c r="AA189" s="407"/>
      <c r="AB189" s="407"/>
      <c r="AC189" s="407"/>
      <c r="AD189" s="407"/>
      <c r="AE189" s="407"/>
      <c r="AF189" s="407"/>
      <c r="AG189" s="407"/>
      <c r="AH189" s="407"/>
    </row>
    <row r="190" spans="1:34" ht="12.75" customHeight="1">
      <c r="A190" s="407"/>
      <c r="B190" s="407"/>
      <c r="C190" s="407"/>
      <c r="D190" s="407"/>
      <c r="E190" s="407"/>
      <c r="F190" s="407"/>
      <c r="G190" s="407"/>
      <c r="H190" s="407"/>
      <c r="I190" s="407"/>
      <c r="J190" s="407"/>
      <c r="K190" s="407"/>
      <c r="L190" s="407"/>
      <c r="M190" s="407"/>
      <c r="N190" s="407"/>
      <c r="O190" s="407"/>
      <c r="P190" s="407"/>
      <c r="Q190" s="407"/>
      <c r="R190" s="407"/>
      <c r="S190" s="407"/>
      <c r="T190" s="407"/>
      <c r="U190" s="407"/>
      <c r="V190" s="407"/>
      <c r="W190" s="407"/>
      <c r="X190" s="407"/>
      <c r="Y190" s="407"/>
      <c r="Z190" s="407"/>
      <c r="AA190" s="407"/>
      <c r="AB190" s="407"/>
      <c r="AC190" s="407"/>
      <c r="AD190" s="407"/>
      <c r="AE190" s="407"/>
      <c r="AF190" s="407"/>
      <c r="AG190" s="407"/>
      <c r="AH190" s="407"/>
    </row>
    <row r="191" spans="1:34" ht="12.75" customHeight="1">
      <c r="A191" s="407"/>
      <c r="B191" s="407"/>
      <c r="C191" s="407"/>
      <c r="D191" s="407"/>
      <c r="E191" s="407"/>
      <c r="F191" s="407"/>
      <c r="G191" s="407"/>
      <c r="H191" s="407"/>
      <c r="I191" s="407"/>
      <c r="J191" s="407"/>
      <c r="K191" s="407"/>
      <c r="L191" s="407"/>
      <c r="M191" s="407"/>
      <c r="N191" s="407"/>
      <c r="O191" s="407"/>
      <c r="P191" s="407"/>
      <c r="Q191" s="407"/>
      <c r="R191" s="407"/>
      <c r="S191" s="407"/>
      <c r="T191" s="407"/>
      <c r="U191" s="407"/>
      <c r="V191" s="407"/>
      <c r="W191" s="407"/>
      <c r="X191" s="407"/>
      <c r="Y191" s="407"/>
      <c r="Z191" s="407"/>
      <c r="AA191" s="407"/>
      <c r="AB191" s="407"/>
      <c r="AC191" s="407"/>
      <c r="AD191" s="407"/>
      <c r="AE191" s="407"/>
      <c r="AF191" s="407"/>
      <c r="AG191" s="407"/>
      <c r="AH191" s="407"/>
    </row>
    <row r="192" spans="1:34" ht="12.75" customHeight="1">
      <c r="A192" s="407"/>
      <c r="B192" s="407"/>
      <c r="C192" s="407"/>
      <c r="D192" s="407"/>
      <c r="E192" s="407"/>
      <c r="F192" s="407"/>
      <c r="G192" s="407"/>
      <c r="H192" s="407"/>
      <c r="I192" s="407"/>
      <c r="J192" s="407"/>
      <c r="K192" s="407"/>
      <c r="L192" s="407"/>
      <c r="M192" s="407"/>
      <c r="N192" s="407"/>
      <c r="O192" s="407"/>
      <c r="P192" s="407"/>
      <c r="Q192" s="407"/>
      <c r="R192" s="407"/>
      <c r="S192" s="407"/>
      <c r="T192" s="407"/>
      <c r="U192" s="407"/>
      <c r="V192" s="407"/>
      <c r="W192" s="407"/>
      <c r="X192" s="407"/>
      <c r="Y192" s="407"/>
      <c r="Z192" s="407"/>
      <c r="AA192" s="407"/>
      <c r="AB192" s="407"/>
      <c r="AC192" s="407"/>
      <c r="AD192" s="407"/>
      <c r="AE192" s="407"/>
      <c r="AF192" s="407"/>
      <c r="AG192" s="407"/>
      <c r="AH192" s="407"/>
    </row>
    <row r="193" spans="1:34" ht="12.75" customHeight="1">
      <c r="A193" s="407"/>
      <c r="B193" s="407"/>
      <c r="C193" s="407"/>
      <c r="D193" s="407"/>
      <c r="E193" s="407"/>
      <c r="F193" s="407"/>
      <c r="G193" s="407"/>
      <c r="H193" s="407"/>
      <c r="I193" s="407"/>
      <c r="J193" s="407"/>
      <c r="K193" s="407"/>
      <c r="L193" s="407"/>
      <c r="M193" s="407"/>
      <c r="N193" s="407"/>
      <c r="O193" s="407"/>
      <c r="P193" s="407"/>
      <c r="Q193" s="407"/>
      <c r="R193" s="407"/>
      <c r="S193" s="407"/>
      <c r="T193" s="407"/>
      <c r="U193" s="407"/>
      <c r="V193" s="407"/>
      <c r="W193" s="407"/>
      <c r="X193" s="407"/>
      <c r="Y193" s="407"/>
      <c r="Z193" s="407"/>
      <c r="AA193" s="407"/>
      <c r="AB193" s="407"/>
      <c r="AC193" s="407"/>
      <c r="AD193" s="407"/>
      <c r="AE193" s="407"/>
      <c r="AF193" s="407"/>
      <c r="AG193" s="407"/>
      <c r="AH193" s="407"/>
    </row>
    <row r="194" spans="1:34" ht="12.75" customHeight="1">
      <c r="A194" s="407"/>
      <c r="B194" s="407"/>
      <c r="C194" s="407"/>
      <c r="D194" s="407"/>
      <c r="E194" s="407"/>
      <c r="F194" s="407"/>
      <c r="G194" s="407"/>
      <c r="H194" s="407"/>
      <c r="I194" s="407"/>
      <c r="J194" s="407"/>
      <c r="K194" s="407"/>
      <c r="L194" s="407"/>
      <c r="M194" s="407"/>
      <c r="N194" s="407"/>
      <c r="O194" s="407"/>
      <c r="P194" s="407"/>
      <c r="Q194" s="407"/>
      <c r="R194" s="407"/>
      <c r="S194" s="407"/>
      <c r="T194" s="407"/>
      <c r="U194" s="407"/>
      <c r="V194" s="407"/>
      <c r="W194" s="407"/>
      <c r="X194" s="407"/>
      <c r="Y194" s="407"/>
      <c r="Z194" s="407"/>
      <c r="AA194" s="407"/>
      <c r="AB194" s="407"/>
      <c r="AC194" s="407"/>
      <c r="AD194" s="407"/>
      <c r="AE194" s="407"/>
      <c r="AF194" s="407"/>
      <c r="AG194" s="407"/>
      <c r="AH194" s="407"/>
    </row>
    <row r="195" spans="1:34" ht="12.75" customHeight="1">
      <c r="A195" s="407"/>
      <c r="B195" s="407"/>
      <c r="C195" s="407"/>
      <c r="D195" s="407"/>
      <c r="E195" s="407"/>
      <c r="F195" s="407"/>
      <c r="G195" s="407"/>
      <c r="H195" s="407"/>
      <c r="I195" s="407"/>
      <c r="J195" s="407"/>
      <c r="K195" s="407"/>
      <c r="L195" s="407"/>
      <c r="M195" s="407"/>
      <c r="N195" s="407"/>
      <c r="O195" s="407"/>
      <c r="P195" s="407"/>
      <c r="Q195" s="407"/>
      <c r="R195" s="407"/>
      <c r="S195" s="407"/>
      <c r="T195" s="407"/>
      <c r="U195" s="407"/>
      <c r="V195" s="407"/>
      <c r="W195" s="407"/>
      <c r="X195" s="407"/>
      <c r="Y195" s="407"/>
      <c r="Z195" s="407"/>
      <c r="AA195" s="407"/>
      <c r="AB195" s="407"/>
      <c r="AC195" s="407"/>
      <c r="AD195" s="407"/>
      <c r="AE195" s="407"/>
      <c r="AF195" s="407"/>
      <c r="AG195" s="407"/>
      <c r="AH195" s="407"/>
    </row>
    <row r="196" spans="1:34" ht="12.75" customHeight="1">
      <c r="A196" s="407"/>
      <c r="B196" s="407"/>
      <c r="C196" s="407"/>
      <c r="D196" s="407"/>
      <c r="E196" s="407"/>
      <c r="F196" s="407"/>
      <c r="G196" s="407"/>
      <c r="H196" s="407"/>
      <c r="I196" s="407"/>
      <c r="J196" s="407"/>
      <c r="K196" s="407"/>
      <c r="L196" s="407"/>
      <c r="M196" s="407"/>
      <c r="N196" s="407"/>
      <c r="O196" s="407"/>
      <c r="P196" s="407"/>
      <c r="Q196" s="407"/>
      <c r="R196" s="407"/>
      <c r="S196" s="407"/>
      <c r="T196" s="407"/>
      <c r="U196" s="407"/>
      <c r="V196" s="407"/>
      <c r="W196" s="407"/>
      <c r="X196" s="407"/>
      <c r="Y196" s="407"/>
      <c r="Z196" s="407"/>
      <c r="AA196" s="407"/>
      <c r="AB196" s="407"/>
      <c r="AC196" s="407"/>
      <c r="AD196" s="407"/>
      <c r="AE196" s="407"/>
      <c r="AF196" s="407"/>
      <c r="AG196" s="407"/>
      <c r="AH196" s="407"/>
    </row>
    <row r="197" spans="1:34" ht="12.75" customHeight="1">
      <c r="A197" s="407"/>
      <c r="B197" s="407"/>
      <c r="C197" s="407"/>
      <c r="D197" s="407"/>
      <c r="E197" s="407"/>
      <c r="F197" s="407"/>
      <c r="G197" s="407"/>
      <c r="H197" s="407"/>
      <c r="I197" s="407"/>
      <c r="J197" s="407"/>
      <c r="K197" s="407"/>
      <c r="L197" s="407"/>
      <c r="M197" s="407"/>
      <c r="N197" s="407"/>
      <c r="O197" s="407"/>
      <c r="P197" s="407"/>
      <c r="Q197" s="407"/>
      <c r="R197" s="407"/>
      <c r="S197" s="407"/>
      <c r="T197" s="407"/>
      <c r="U197" s="407"/>
      <c r="V197" s="407"/>
      <c r="W197" s="407"/>
      <c r="X197" s="407"/>
      <c r="Y197" s="407"/>
      <c r="Z197" s="407"/>
      <c r="AA197" s="407"/>
      <c r="AB197" s="407"/>
      <c r="AC197" s="407"/>
      <c r="AD197" s="407"/>
      <c r="AE197" s="407"/>
      <c r="AF197" s="407"/>
      <c r="AG197" s="407"/>
      <c r="AH197" s="407"/>
    </row>
    <row r="198" spans="1:34" ht="12.75" customHeight="1">
      <c r="A198" s="407"/>
      <c r="B198" s="407"/>
      <c r="C198" s="407"/>
      <c r="D198" s="407"/>
      <c r="E198" s="407"/>
      <c r="F198" s="407"/>
      <c r="G198" s="407"/>
      <c r="H198" s="407"/>
      <c r="I198" s="407"/>
      <c r="J198" s="407"/>
      <c r="K198" s="407"/>
      <c r="L198" s="407"/>
      <c r="M198" s="407"/>
      <c r="N198" s="407"/>
      <c r="O198" s="407"/>
      <c r="P198" s="407"/>
      <c r="Q198" s="407"/>
      <c r="R198" s="407"/>
      <c r="S198" s="407"/>
      <c r="T198" s="407"/>
      <c r="U198" s="407"/>
      <c r="V198" s="407"/>
      <c r="W198" s="407"/>
      <c r="X198" s="407"/>
      <c r="Y198" s="407"/>
      <c r="Z198" s="407"/>
      <c r="AA198" s="407"/>
      <c r="AB198" s="407"/>
      <c r="AC198" s="407"/>
      <c r="AD198" s="407"/>
      <c r="AE198" s="407"/>
      <c r="AF198" s="407"/>
      <c r="AG198" s="407"/>
      <c r="AH198" s="407"/>
    </row>
    <row r="199" spans="1:34" ht="12.75" customHeight="1">
      <c r="A199" s="407"/>
      <c r="B199" s="407"/>
      <c r="C199" s="407"/>
      <c r="D199" s="407"/>
      <c r="E199" s="407"/>
      <c r="F199" s="407"/>
      <c r="G199" s="407"/>
      <c r="H199" s="407"/>
      <c r="I199" s="407"/>
      <c r="J199" s="407"/>
      <c r="K199" s="407"/>
      <c r="L199" s="407"/>
      <c r="M199" s="407"/>
      <c r="N199" s="407"/>
      <c r="O199" s="407"/>
      <c r="P199" s="407"/>
      <c r="Q199" s="407"/>
      <c r="R199" s="407"/>
      <c r="S199" s="407"/>
      <c r="T199" s="407"/>
      <c r="U199" s="407"/>
      <c r="V199" s="407"/>
      <c r="W199" s="407"/>
      <c r="X199" s="407"/>
      <c r="Y199" s="407"/>
      <c r="Z199" s="407"/>
      <c r="AA199" s="407"/>
      <c r="AB199" s="407"/>
      <c r="AC199" s="407"/>
      <c r="AD199" s="407"/>
      <c r="AE199" s="407"/>
      <c r="AF199" s="407"/>
      <c r="AG199" s="407"/>
      <c r="AH199" s="407"/>
    </row>
    <row r="200" spans="1:34" ht="12.75" customHeight="1">
      <c r="A200" s="407"/>
      <c r="B200" s="407"/>
      <c r="C200" s="407"/>
      <c r="D200" s="407"/>
      <c r="E200" s="407"/>
      <c r="F200" s="407"/>
      <c r="G200" s="407"/>
      <c r="H200" s="407"/>
      <c r="I200" s="407"/>
      <c r="J200" s="407"/>
      <c r="K200" s="407"/>
      <c r="L200" s="407"/>
      <c r="M200" s="407"/>
      <c r="N200" s="407"/>
      <c r="O200" s="407"/>
      <c r="P200" s="407"/>
      <c r="Q200" s="407"/>
      <c r="R200" s="407"/>
      <c r="S200" s="407"/>
      <c r="T200" s="407"/>
      <c r="U200" s="407"/>
      <c r="V200" s="407"/>
      <c r="W200" s="407"/>
      <c r="X200" s="407"/>
      <c r="Y200" s="407"/>
      <c r="Z200" s="407"/>
      <c r="AA200" s="407"/>
      <c r="AB200" s="407"/>
      <c r="AC200" s="407"/>
      <c r="AD200" s="407"/>
      <c r="AE200" s="407"/>
      <c r="AF200" s="407"/>
      <c r="AG200" s="407"/>
      <c r="AH200" s="407"/>
    </row>
    <row r="201" spans="1:34" ht="12.75" customHeight="1">
      <c r="A201" s="407"/>
      <c r="B201" s="407"/>
      <c r="C201" s="407"/>
      <c r="D201" s="407"/>
      <c r="E201" s="407"/>
      <c r="F201" s="407"/>
      <c r="G201" s="407"/>
      <c r="H201" s="407"/>
      <c r="I201" s="407"/>
      <c r="J201" s="407"/>
      <c r="K201" s="407"/>
      <c r="L201" s="407"/>
      <c r="M201" s="407"/>
      <c r="N201" s="407"/>
      <c r="O201" s="407"/>
      <c r="P201" s="407"/>
      <c r="Q201" s="407"/>
      <c r="R201" s="407"/>
      <c r="S201" s="407"/>
      <c r="T201" s="407"/>
      <c r="U201" s="407"/>
      <c r="V201" s="407"/>
      <c r="W201" s="407"/>
      <c r="X201" s="407"/>
      <c r="Y201" s="407"/>
      <c r="Z201" s="407"/>
      <c r="AA201" s="407"/>
      <c r="AB201" s="407"/>
      <c r="AC201" s="407"/>
      <c r="AD201" s="407"/>
      <c r="AE201" s="407"/>
      <c r="AF201" s="407"/>
      <c r="AG201" s="407"/>
      <c r="AH201" s="407"/>
    </row>
    <row r="202" spans="1:34" ht="12.75" customHeight="1">
      <c r="A202" s="407"/>
      <c r="B202" s="407"/>
      <c r="C202" s="407"/>
      <c r="D202" s="407"/>
      <c r="E202" s="407"/>
      <c r="F202" s="407"/>
      <c r="G202" s="407"/>
      <c r="H202" s="407"/>
      <c r="I202" s="407"/>
      <c r="J202" s="407"/>
      <c r="K202" s="407"/>
      <c r="L202" s="407"/>
      <c r="M202" s="407"/>
      <c r="N202" s="407"/>
      <c r="O202" s="407"/>
      <c r="P202" s="407"/>
      <c r="Q202" s="407"/>
      <c r="R202" s="407"/>
      <c r="S202" s="407"/>
      <c r="T202" s="407"/>
      <c r="U202" s="407"/>
      <c r="V202" s="407"/>
      <c r="W202" s="407"/>
      <c r="X202" s="407"/>
      <c r="Y202" s="407"/>
      <c r="Z202" s="407"/>
      <c r="AA202" s="407"/>
      <c r="AB202" s="407"/>
      <c r="AC202" s="407"/>
      <c r="AD202" s="407"/>
      <c r="AE202" s="407"/>
      <c r="AF202" s="407"/>
      <c r="AG202" s="407"/>
      <c r="AH202" s="407"/>
    </row>
    <row r="203" spans="1:34" ht="12.75" customHeight="1">
      <c r="A203" s="407"/>
      <c r="B203" s="407"/>
      <c r="C203" s="407"/>
      <c r="D203" s="407"/>
      <c r="E203" s="407"/>
      <c r="F203" s="407"/>
      <c r="G203" s="407"/>
      <c r="H203" s="407"/>
      <c r="I203" s="407"/>
      <c r="J203" s="407"/>
      <c r="K203" s="407"/>
      <c r="L203" s="407"/>
      <c r="M203" s="407"/>
      <c r="N203" s="407"/>
      <c r="O203" s="407"/>
      <c r="P203" s="407"/>
      <c r="Q203" s="407"/>
      <c r="R203" s="407"/>
      <c r="S203" s="407"/>
      <c r="T203" s="407"/>
      <c r="U203" s="407"/>
      <c r="V203" s="407"/>
      <c r="W203" s="407"/>
      <c r="X203" s="407"/>
      <c r="Y203" s="407"/>
      <c r="Z203" s="407"/>
      <c r="AA203" s="407"/>
      <c r="AB203" s="407"/>
      <c r="AC203" s="407"/>
      <c r="AD203" s="407"/>
      <c r="AE203" s="407"/>
      <c r="AF203" s="407"/>
      <c r="AG203" s="407"/>
      <c r="AH203" s="407"/>
    </row>
    <row r="204" spans="1:34" ht="12.75" customHeight="1">
      <c r="A204" s="407"/>
      <c r="B204" s="407"/>
      <c r="C204" s="407"/>
      <c r="D204" s="407"/>
      <c r="E204" s="407"/>
      <c r="F204" s="407"/>
      <c r="G204" s="407"/>
      <c r="H204" s="407"/>
      <c r="I204" s="407"/>
      <c r="J204" s="407"/>
      <c r="K204" s="407"/>
      <c r="L204" s="407"/>
      <c r="M204" s="407"/>
      <c r="N204" s="407"/>
      <c r="O204" s="407"/>
      <c r="P204" s="407"/>
      <c r="Q204" s="407"/>
      <c r="R204" s="407"/>
      <c r="S204" s="407"/>
      <c r="T204" s="407"/>
      <c r="U204" s="407"/>
      <c r="V204" s="407"/>
      <c r="W204" s="407"/>
      <c r="X204" s="407"/>
      <c r="Y204" s="407"/>
      <c r="Z204" s="407"/>
      <c r="AA204" s="407"/>
      <c r="AB204" s="407"/>
      <c r="AC204" s="407"/>
      <c r="AD204" s="407"/>
      <c r="AE204" s="407"/>
      <c r="AF204" s="407"/>
      <c r="AG204" s="407"/>
      <c r="AH204" s="407"/>
    </row>
    <row r="205" spans="1:34" ht="12.75" customHeight="1">
      <c r="A205" s="407"/>
      <c r="B205" s="407"/>
      <c r="C205" s="407"/>
      <c r="D205" s="407"/>
      <c r="E205" s="407"/>
      <c r="F205" s="407"/>
      <c r="G205" s="407"/>
      <c r="H205" s="407"/>
      <c r="I205" s="407"/>
      <c r="J205" s="407"/>
      <c r="K205" s="407"/>
      <c r="L205" s="407"/>
      <c r="M205" s="407"/>
      <c r="N205" s="407"/>
      <c r="O205" s="407"/>
      <c r="P205" s="407"/>
      <c r="Q205" s="407"/>
      <c r="R205" s="407"/>
      <c r="S205" s="407"/>
      <c r="T205" s="407"/>
      <c r="U205" s="407"/>
      <c r="V205" s="407"/>
      <c r="W205" s="407"/>
      <c r="X205" s="407"/>
      <c r="Y205" s="407"/>
      <c r="Z205" s="407"/>
      <c r="AA205" s="407"/>
      <c r="AB205" s="407"/>
      <c r="AC205" s="407"/>
      <c r="AD205" s="407"/>
      <c r="AE205" s="407"/>
      <c r="AF205" s="407"/>
      <c r="AG205" s="407"/>
      <c r="AH205" s="407"/>
    </row>
    <row r="206" spans="1:34" ht="12.75" customHeight="1">
      <c r="A206" s="407"/>
      <c r="B206" s="407"/>
      <c r="C206" s="407"/>
      <c r="D206" s="407"/>
      <c r="E206" s="407"/>
      <c r="F206" s="407"/>
      <c r="G206" s="407"/>
      <c r="H206" s="407"/>
      <c r="I206" s="407"/>
      <c r="J206" s="407"/>
      <c r="K206" s="407"/>
      <c r="L206" s="407"/>
      <c r="M206" s="407"/>
      <c r="N206" s="407"/>
      <c r="O206" s="407"/>
      <c r="P206" s="407"/>
      <c r="Q206" s="407"/>
      <c r="R206" s="407"/>
      <c r="S206" s="407"/>
      <c r="T206" s="407"/>
      <c r="U206" s="407"/>
      <c r="V206" s="407"/>
      <c r="W206" s="407"/>
      <c r="X206" s="407"/>
      <c r="Y206" s="407"/>
      <c r="Z206" s="407"/>
      <c r="AA206" s="407"/>
      <c r="AB206" s="407"/>
      <c r="AC206" s="407"/>
      <c r="AD206" s="407"/>
      <c r="AE206" s="407"/>
      <c r="AF206" s="407"/>
      <c r="AG206" s="407"/>
      <c r="AH206" s="407"/>
    </row>
    <row r="207" spans="1:34" ht="12.75" customHeight="1">
      <c r="A207" s="407"/>
      <c r="B207" s="407"/>
      <c r="C207" s="407"/>
      <c r="D207" s="407"/>
      <c r="E207" s="407"/>
      <c r="F207" s="407"/>
      <c r="G207" s="407"/>
      <c r="H207" s="407"/>
      <c r="I207" s="407"/>
      <c r="J207" s="407"/>
      <c r="K207" s="407"/>
      <c r="L207" s="407"/>
      <c r="M207" s="407"/>
      <c r="N207" s="407"/>
      <c r="O207" s="407"/>
      <c r="P207" s="407"/>
      <c r="Q207" s="407"/>
      <c r="R207" s="407"/>
      <c r="S207" s="407"/>
      <c r="T207" s="407"/>
      <c r="U207" s="407"/>
      <c r="V207" s="407"/>
      <c r="W207" s="407"/>
      <c r="X207" s="407"/>
      <c r="Y207" s="407"/>
      <c r="Z207" s="407"/>
      <c r="AA207" s="407"/>
      <c r="AB207" s="407"/>
      <c r="AC207" s="407"/>
      <c r="AD207" s="407"/>
      <c r="AE207" s="407"/>
      <c r="AF207" s="407"/>
      <c r="AG207" s="407"/>
      <c r="AH207" s="407"/>
    </row>
    <row r="208" spans="1:34" ht="12.75" customHeight="1">
      <c r="A208" s="407"/>
      <c r="B208" s="407"/>
      <c r="C208" s="407"/>
      <c r="D208" s="407"/>
      <c r="E208" s="407"/>
      <c r="F208" s="407"/>
      <c r="G208" s="407"/>
      <c r="H208" s="407"/>
      <c r="I208" s="407"/>
      <c r="J208" s="407"/>
      <c r="K208" s="407"/>
      <c r="L208" s="407"/>
      <c r="M208" s="407"/>
      <c r="N208" s="407"/>
      <c r="O208" s="407"/>
      <c r="P208" s="407"/>
      <c r="Q208" s="407"/>
      <c r="R208" s="407"/>
      <c r="S208" s="407"/>
      <c r="T208" s="407"/>
      <c r="U208" s="407"/>
      <c r="V208" s="407"/>
      <c r="W208" s="407"/>
      <c r="X208" s="407"/>
      <c r="Y208" s="407"/>
      <c r="Z208" s="407"/>
      <c r="AA208" s="407"/>
      <c r="AB208" s="407"/>
      <c r="AC208" s="407"/>
      <c r="AD208" s="407"/>
      <c r="AE208" s="407"/>
      <c r="AF208" s="407"/>
      <c r="AG208" s="407"/>
      <c r="AH208" s="407"/>
    </row>
    <row r="209" spans="1:34" ht="12.75" customHeight="1">
      <c r="A209" s="407"/>
      <c r="B209" s="407"/>
      <c r="C209" s="407"/>
      <c r="D209" s="407"/>
      <c r="E209" s="407"/>
      <c r="F209" s="407"/>
      <c r="G209" s="407"/>
      <c r="H209" s="407"/>
      <c r="I209" s="407"/>
      <c r="J209" s="407"/>
      <c r="K209" s="407"/>
      <c r="L209" s="407"/>
      <c r="M209" s="407"/>
      <c r="N209" s="407"/>
      <c r="O209" s="407"/>
      <c r="P209" s="407"/>
      <c r="Q209" s="407"/>
      <c r="R209" s="407"/>
      <c r="S209" s="407"/>
      <c r="T209" s="407"/>
      <c r="U209" s="407"/>
      <c r="V209" s="407"/>
      <c r="W209" s="407"/>
      <c r="X209" s="407"/>
      <c r="Y209" s="407"/>
      <c r="Z209" s="407"/>
      <c r="AA209" s="407"/>
      <c r="AB209" s="407"/>
      <c r="AC209" s="407"/>
      <c r="AD209" s="407"/>
      <c r="AE209" s="407"/>
      <c r="AF209" s="407"/>
      <c r="AG209" s="407"/>
      <c r="AH209" s="407"/>
    </row>
    <row r="210" spans="1:34" ht="12.75" customHeight="1">
      <c r="A210" s="407"/>
      <c r="B210" s="407"/>
      <c r="C210" s="407"/>
      <c r="D210" s="407"/>
      <c r="E210" s="407"/>
      <c r="F210" s="407"/>
      <c r="G210" s="407"/>
      <c r="H210" s="407"/>
      <c r="I210" s="407"/>
      <c r="J210" s="407"/>
      <c r="K210" s="407"/>
      <c r="L210" s="407"/>
      <c r="M210" s="407"/>
      <c r="N210" s="407"/>
      <c r="O210" s="407"/>
      <c r="P210" s="407"/>
      <c r="Q210" s="407"/>
      <c r="R210" s="407"/>
      <c r="S210" s="407"/>
      <c r="T210" s="407"/>
      <c r="U210" s="407"/>
      <c r="V210" s="407"/>
      <c r="W210" s="407"/>
      <c r="X210" s="407"/>
      <c r="Y210" s="407"/>
      <c r="Z210" s="407"/>
      <c r="AA210" s="407"/>
      <c r="AB210" s="407"/>
      <c r="AC210" s="407"/>
      <c r="AD210" s="407"/>
      <c r="AE210" s="407"/>
      <c r="AF210" s="407"/>
      <c r="AG210" s="407"/>
      <c r="AH210" s="407"/>
    </row>
    <row r="211" spans="1:34" ht="12.75" customHeight="1">
      <c r="A211" s="407"/>
      <c r="B211" s="407"/>
      <c r="C211" s="407"/>
      <c r="D211" s="407"/>
      <c r="E211" s="407"/>
      <c r="F211" s="407"/>
      <c r="G211" s="407"/>
      <c r="H211" s="407"/>
      <c r="I211" s="407"/>
      <c r="J211" s="407"/>
      <c r="K211" s="407"/>
      <c r="L211" s="407"/>
      <c r="M211" s="407"/>
      <c r="N211" s="407"/>
      <c r="O211" s="407"/>
      <c r="P211" s="407"/>
      <c r="Q211" s="407"/>
      <c r="R211" s="407"/>
      <c r="S211" s="407"/>
      <c r="T211" s="407"/>
      <c r="U211" s="407"/>
      <c r="V211" s="407"/>
      <c r="W211" s="407"/>
      <c r="X211" s="407"/>
      <c r="Y211" s="407"/>
      <c r="Z211" s="407"/>
      <c r="AA211" s="407"/>
      <c r="AB211" s="407"/>
      <c r="AC211" s="407"/>
      <c r="AD211" s="407"/>
      <c r="AE211" s="407"/>
      <c r="AF211" s="407"/>
      <c r="AG211" s="407"/>
      <c r="AH211" s="407"/>
    </row>
    <row r="212" spans="1:34" ht="12.75" customHeight="1">
      <c r="A212" s="407"/>
      <c r="B212" s="407"/>
      <c r="C212" s="407"/>
      <c r="D212" s="407"/>
      <c r="E212" s="407"/>
      <c r="F212" s="407"/>
      <c r="G212" s="407"/>
      <c r="H212" s="407"/>
      <c r="I212" s="407"/>
      <c r="J212" s="407"/>
      <c r="K212" s="407"/>
      <c r="L212" s="407"/>
      <c r="M212" s="407"/>
      <c r="N212" s="407"/>
      <c r="O212" s="407"/>
      <c r="P212" s="407"/>
      <c r="Q212" s="407"/>
      <c r="R212" s="407"/>
      <c r="S212" s="407"/>
      <c r="T212" s="407"/>
      <c r="U212" s="407"/>
      <c r="V212" s="407"/>
      <c r="W212" s="407"/>
      <c r="X212" s="407"/>
      <c r="Y212" s="407"/>
      <c r="Z212" s="407"/>
      <c r="AA212" s="407"/>
      <c r="AB212" s="407"/>
      <c r="AC212" s="407"/>
      <c r="AD212" s="407"/>
      <c r="AE212" s="407"/>
      <c r="AF212" s="407"/>
      <c r="AG212" s="407"/>
      <c r="AH212" s="407"/>
    </row>
    <row r="213" spans="1:34" ht="12.75" customHeight="1">
      <c r="A213" s="407"/>
      <c r="B213" s="407"/>
      <c r="C213" s="407"/>
      <c r="D213" s="407"/>
      <c r="E213" s="407"/>
      <c r="F213" s="407"/>
      <c r="G213" s="407"/>
      <c r="H213" s="407"/>
      <c r="I213" s="407"/>
      <c r="J213" s="407"/>
      <c r="K213" s="407"/>
      <c r="L213" s="407"/>
      <c r="M213" s="407"/>
      <c r="N213" s="407"/>
      <c r="O213" s="407"/>
      <c r="P213" s="407"/>
      <c r="Q213" s="407"/>
      <c r="R213" s="407"/>
      <c r="S213" s="407"/>
      <c r="T213" s="407"/>
      <c r="U213" s="407"/>
      <c r="V213" s="407"/>
      <c r="W213" s="407"/>
      <c r="X213" s="407"/>
      <c r="Y213" s="407"/>
      <c r="Z213" s="407"/>
      <c r="AA213" s="407"/>
      <c r="AB213" s="407"/>
      <c r="AC213" s="407"/>
      <c r="AD213" s="407"/>
      <c r="AE213" s="407"/>
      <c r="AF213" s="407"/>
      <c r="AG213" s="407"/>
      <c r="AH213" s="407"/>
    </row>
    <row r="214" spans="1:34" ht="12.75" customHeight="1">
      <c r="A214" s="407"/>
      <c r="B214" s="407"/>
      <c r="C214" s="407"/>
      <c r="D214" s="407"/>
      <c r="E214" s="407"/>
      <c r="F214" s="407"/>
      <c r="G214" s="407"/>
      <c r="H214" s="407"/>
      <c r="I214" s="407"/>
      <c r="J214" s="407"/>
      <c r="K214" s="407"/>
      <c r="L214" s="407"/>
      <c r="M214" s="407"/>
      <c r="N214" s="407"/>
      <c r="O214" s="407"/>
      <c r="P214" s="407"/>
      <c r="Q214" s="407"/>
      <c r="R214" s="407"/>
      <c r="S214" s="407"/>
      <c r="T214" s="407"/>
      <c r="U214" s="407"/>
      <c r="V214" s="407"/>
      <c r="W214" s="407"/>
      <c r="X214" s="407"/>
      <c r="Y214" s="407"/>
      <c r="Z214" s="407"/>
      <c r="AA214" s="407"/>
      <c r="AB214" s="407"/>
      <c r="AC214" s="407"/>
      <c r="AD214" s="407"/>
      <c r="AE214" s="407"/>
      <c r="AF214" s="407"/>
      <c r="AG214" s="407"/>
      <c r="AH214" s="407"/>
    </row>
    <row r="215" spans="1:34" ht="12.75" customHeight="1">
      <c r="A215" s="407"/>
      <c r="B215" s="407"/>
      <c r="C215" s="407"/>
      <c r="D215" s="407"/>
      <c r="E215" s="407"/>
      <c r="F215" s="407"/>
      <c r="G215" s="407"/>
      <c r="H215" s="407"/>
      <c r="I215" s="407"/>
      <c r="J215" s="407"/>
      <c r="K215" s="407"/>
      <c r="L215" s="407"/>
      <c r="M215" s="407"/>
      <c r="N215" s="407"/>
      <c r="O215" s="407"/>
      <c r="P215" s="407"/>
      <c r="Q215" s="407"/>
      <c r="R215" s="407"/>
      <c r="S215" s="407"/>
      <c r="T215" s="407"/>
      <c r="U215" s="407"/>
      <c r="V215" s="407"/>
      <c r="W215" s="407"/>
      <c r="X215" s="407"/>
      <c r="Y215" s="407"/>
      <c r="Z215" s="407"/>
      <c r="AA215" s="407"/>
      <c r="AB215" s="407"/>
      <c r="AC215" s="407"/>
      <c r="AD215" s="407"/>
      <c r="AE215" s="407"/>
      <c r="AF215" s="407"/>
      <c r="AG215" s="407"/>
      <c r="AH215" s="407"/>
    </row>
    <row r="216" spans="1:34" ht="12.75" customHeight="1">
      <c r="A216" s="407"/>
      <c r="B216" s="407"/>
      <c r="C216" s="407"/>
      <c r="D216" s="407"/>
      <c r="E216" s="407"/>
      <c r="F216" s="407"/>
      <c r="G216" s="407"/>
      <c r="H216" s="407"/>
      <c r="I216" s="407"/>
      <c r="J216" s="407"/>
      <c r="K216" s="407"/>
      <c r="L216" s="407"/>
      <c r="M216" s="407"/>
      <c r="N216" s="407"/>
      <c r="O216" s="407"/>
      <c r="P216" s="407"/>
      <c r="Q216" s="407"/>
      <c r="R216" s="407"/>
      <c r="S216" s="407"/>
      <c r="T216" s="407"/>
      <c r="U216" s="407"/>
      <c r="V216" s="407"/>
      <c r="W216" s="407"/>
      <c r="X216" s="407"/>
      <c r="Y216" s="407"/>
      <c r="Z216" s="407"/>
      <c r="AA216" s="407"/>
      <c r="AB216" s="407"/>
      <c r="AC216" s="407"/>
      <c r="AD216" s="407"/>
      <c r="AE216" s="407"/>
      <c r="AF216" s="407"/>
      <c r="AG216" s="407"/>
      <c r="AH216" s="407"/>
    </row>
    <row r="217" spans="1:34" ht="12.75" customHeight="1">
      <c r="A217" s="407"/>
      <c r="B217" s="407"/>
      <c r="C217" s="407"/>
      <c r="D217" s="407"/>
      <c r="E217" s="407"/>
      <c r="F217" s="407"/>
      <c r="G217" s="407"/>
      <c r="H217" s="407"/>
      <c r="I217" s="407"/>
      <c r="J217" s="407"/>
      <c r="K217" s="407"/>
      <c r="L217" s="407"/>
      <c r="M217" s="407"/>
      <c r="N217" s="407"/>
      <c r="O217" s="407"/>
      <c r="P217" s="407"/>
      <c r="Q217" s="407"/>
      <c r="R217" s="407"/>
      <c r="S217" s="407"/>
      <c r="T217" s="407"/>
      <c r="U217" s="407"/>
      <c r="V217" s="407"/>
      <c r="W217" s="407"/>
      <c r="X217" s="407"/>
      <c r="Y217" s="407"/>
      <c r="Z217" s="407"/>
      <c r="AA217" s="407"/>
      <c r="AB217" s="407"/>
      <c r="AC217" s="407"/>
      <c r="AD217" s="407"/>
      <c r="AE217" s="407"/>
      <c r="AF217" s="407"/>
      <c r="AG217" s="407"/>
      <c r="AH217" s="407"/>
    </row>
    <row r="218" spans="1:34" ht="12.75" customHeight="1">
      <c r="A218" s="407"/>
      <c r="B218" s="407"/>
      <c r="C218" s="407"/>
      <c r="D218" s="407"/>
      <c r="E218" s="407"/>
      <c r="F218" s="407"/>
      <c r="G218" s="407"/>
      <c r="H218" s="407"/>
      <c r="I218" s="407"/>
      <c r="J218" s="407"/>
      <c r="K218" s="407"/>
      <c r="L218" s="407"/>
      <c r="M218" s="407"/>
      <c r="N218" s="407"/>
      <c r="O218" s="407"/>
      <c r="P218" s="407"/>
      <c r="Q218" s="407"/>
      <c r="R218" s="407"/>
      <c r="S218" s="407"/>
      <c r="T218" s="407"/>
      <c r="U218" s="407"/>
      <c r="V218" s="407"/>
      <c r="W218" s="407"/>
      <c r="X218" s="407"/>
      <c r="Y218" s="407"/>
      <c r="Z218" s="407"/>
      <c r="AA218" s="407"/>
      <c r="AB218" s="407"/>
      <c r="AC218" s="407"/>
      <c r="AD218" s="407"/>
      <c r="AE218" s="407"/>
      <c r="AF218" s="407"/>
      <c r="AG218" s="407"/>
      <c r="AH218" s="407"/>
    </row>
    <row r="219" spans="1:34" ht="12.75" customHeight="1">
      <c r="A219" s="407"/>
      <c r="B219" s="407"/>
      <c r="C219" s="407"/>
      <c r="D219" s="407"/>
      <c r="E219" s="407"/>
      <c r="F219" s="407"/>
      <c r="G219" s="407"/>
      <c r="H219" s="407"/>
      <c r="I219" s="407"/>
      <c r="J219" s="407"/>
      <c r="K219" s="407"/>
      <c r="L219" s="407"/>
      <c r="M219" s="407"/>
      <c r="N219" s="407"/>
      <c r="O219" s="407"/>
      <c r="P219" s="407"/>
      <c r="Q219" s="407"/>
      <c r="R219" s="407"/>
      <c r="S219" s="407"/>
      <c r="T219" s="407"/>
      <c r="U219" s="407"/>
      <c r="V219" s="407"/>
      <c r="W219" s="407"/>
      <c r="X219" s="407"/>
      <c r="Y219" s="407"/>
      <c r="Z219" s="407"/>
      <c r="AA219" s="407"/>
      <c r="AB219" s="407"/>
      <c r="AC219" s="407"/>
      <c r="AD219" s="407"/>
      <c r="AE219" s="407"/>
      <c r="AF219" s="407"/>
      <c r="AG219" s="407"/>
      <c r="AH219" s="407"/>
    </row>
    <row r="220" spans="1:34" ht="12.75" customHeight="1">
      <c r="A220" s="407"/>
      <c r="B220" s="407"/>
      <c r="C220" s="407"/>
      <c r="D220" s="407"/>
      <c r="E220" s="407"/>
      <c r="F220" s="407"/>
      <c r="G220" s="407"/>
      <c r="H220" s="407"/>
      <c r="I220" s="407"/>
      <c r="J220" s="407"/>
      <c r="K220" s="407"/>
      <c r="L220" s="407"/>
      <c r="M220" s="407"/>
      <c r="N220" s="407"/>
      <c r="O220" s="407"/>
      <c r="P220" s="407"/>
      <c r="Q220" s="407"/>
      <c r="R220" s="407"/>
      <c r="S220" s="407"/>
      <c r="T220" s="407"/>
      <c r="U220" s="407"/>
      <c r="V220" s="407"/>
      <c r="W220" s="407"/>
      <c r="X220" s="407"/>
      <c r="Y220" s="407"/>
      <c r="Z220" s="407"/>
      <c r="AA220" s="407"/>
      <c r="AB220" s="407"/>
      <c r="AC220" s="407"/>
      <c r="AD220" s="407"/>
      <c r="AE220" s="407"/>
      <c r="AF220" s="407"/>
      <c r="AG220" s="407"/>
      <c r="AH220" s="407"/>
    </row>
    <row r="221" spans="1:34" ht="12.75" customHeight="1">
      <c r="A221" s="407"/>
      <c r="B221" s="407"/>
      <c r="C221" s="407"/>
      <c r="D221" s="407"/>
      <c r="E221" s="407"/>
      <c r="F221" s="407"/>
      <c r="G221" s="407"/>
      <c r="H221" s="407"/>
      <c r="I221" s="407"/>
      <c r="J221" s="407"/>
      <c r="K221" s="407"/>
      <c r="L221" s="407"/>
      <c r="M221" s="407"/>
      <c r="N221" s="407"/>
      <c r="O221" s="407"/>
      <c r="P221" s="407"/>
      <c r="Q221" s="407"/>
      <c r="R221" s="407"/>
      <c r="S221" s="407"/>
      <c r="T221" s="407"/>
      <c r="U221" s="407"/>
      <c r="V221" s="407"/>
      <c r="W221" s="407"/>
      <c r="X221" s="407"/>
      <c r="Y221" s="407"/>
      <c r="Z221" s="407"/>
      <c r="AA221" s="407"/>
      <c r="AB221" s="407"/>
      <c r="AC221" s="407"/>
      <c r="AD221" s="407"/>
      <c r="AE221" s="407"/>
      <c r="AF221" s="407"/>
      <c r="AG221" s="407"/>
      <c r="AH221" s="407"/>
    </row>
    <row r="222" spans="1:34" ht="12.75" customHeight="1">
      <c r="A222" s="407"/>
      <c r="B222" s="407"/>
      <c r="C222" s="407"/>
      <c r="D222" s="407"/>
      <c r="E222" s="407"/>
      <c r="F222" s="407"/>
      <c r="G222" s="407"/>
      <c r="H222" s="407"/>
      <c r="I222" s="407"/>
      <c r="J222" s="407"/>
      <c r="K222" s="407"/>
      <c r="L222" s="407"/>
      <c r="M222" s="407"/>
      <c r="N222" s="407"/>
      <c r="O222" s="407"/>
      <c r="P222" s="407"/>
      <c r="Q222" s="407"/>
      <c r="R222" s="407"/>
      <c r="S222" s="407"/>
      <c r="T222" s="407"/>
      <c r="U222" s="407"/>
      <c r="V222" s="407"/>
      <c r="W222" s="407"/>
      <c r="X222" s="407"/>
      <c r="Y222" s="407"/>
      <c r="Z222" s="407"/>
      <c r="AA222" s="407"/>
      <c r="AB222" s="407"/>
      <c r="AC222" s="407"/>
      <c r="AD222" s="407"/>
      <c r="AE222" s="407"/>
      <c r="AF222" s="407"/>
      <c r="AG222" s="407"/>
      <c r="AH222" s="407"/>
    </row>
    <row r="223" spans="1:34" ht="12.75" customHeight="1">
      <c r="A223" s="407"/>
      <c r="B223" s="407"/>
      <c r="C223" s="407"/>
      <c r="D223" s="407"/>
      <c r="E223" s="407"/>
      <c r="F223" s="407"/>
      <c r="G223" s="407"/>
      <c r="H223" s="407"/>
      <c r="I223" s="407"/>
      <c r="J223" s="407"/>
      <c r="K223" s="407"/>
      <c r="L223" s="407"/>
      <c r="M223" s="407"/>
      <c r="N223" s="407"/>
      <c r="O223" s="407"/>
      <c r="P223" s="407"/>
      <c r="Q223" s="407"/>
      <c r="R223" s="407"/>
      <c r="S223" s="407"/>
      <c r="T223" s="407"/>
      <c r="U223" s="407"/>
      <c r="V223" s="407"/>
      <c r="W223" s="407"/>
      <c r="X223" s="407"/>
      <c r="Y223" s="407"/>
      <c r="Z223" s="407"/>
      <c r="AA223" s="407"/>
      <c r="AB223" s="407"/>
      <c r="AC223" s="407"/>
      <c r="AD223" s="407"/>
      <c r="AE223" s="407"/>
      <c r="AF223" s="407"/>
      <c r="AG223" s="407"/>
      <c r="AH223" s="407"/>
    </row>
    <row r="224" spans="1:34" ht="12.75" customHeight="1">
      <c r="A224" s="407"/>
      <c r="B224" s="407"/>
      <c r="C224" s="407"/>
      <c r="D224" s="407"/>
      <c r="E224" s="407"/>
      <c r="F224" s="407"/>
      <c r="G224" s="407"/>
      <c r="H224" s="407"/>
      <c r="I224" s="407"/>
      <c r="J224" s="407"/>
      <c r="K224" s="407"/>
      <c r="L224" s="407"/>
      <c r="M224" s="407"/>
      <c r="N224" s="407"/>
      <c r="O224" s="407"/>
      <c r="P224" s="407"/>
      <c r="Q224" s="407"/>
      <c r="R224" s="407"/>
      <c r="S224" s="407"/>
      <c r="T224" s="407"/>
      <c r="U224" s="407"/>
      <c r="V224" s="407"/>
      <c r="W224" s="407"/>
      <c r="X224" s="407"/>
      <c r="Y224" s="407"/>
      <c r="Z224" s="407"/>
      <c r="AA224" s="407"/>
      <c r="AB224" s="407"/>
      <c r="AC224" s="407"/>
      <c r="AD224" s="407"/>
      <c r="AE224" s="407"/>
      <c r="AF224" s="407"/>
      <c r="AG224" s="407"/>
      <c r="AH224" s="407"/>
    </row>
    <row r="225" spans="1:34" ht="12.75" customHeight="1">
      <c r="A225" s="407"/>
      <c r="B225" s="407"/>
      <c r="C225" s="407"/>
      <c r="D225" s="407"/>
      <c r="E225" s="407"/>
      <c r="F225" s="407"/>
      <c r="G225" s="407"/>
      <c r="H225" s="407"/>
      <c r="I225" s="407"/>
      <c r="J225" s="407"/>
      <c r="K225" s="407"/>
      <c r="L225" s="407"/>
      <c r="M225" s="407"/>
      <c r="N225" s="407"/>
      <c r="O225" s="407"/>
      <c r="P225" s="407"/>
      <c r="Q225" s="407"/>
      <c r="R225" s="407"/>
      <c r="S225" s="407"/>
      <c r="T225" s="407"/>
      <c r="U225" s="407"/>
      <c r="V225" s="407"/>
      <c r="W225" s="407"/>
      <c r="X225" s="407"/>
      <c r="Y225" s="407"/>
      <c r="Z225" s="407"/>
      <c r="AA225" s="407"/>
      <c r="AB225" s="407"/>
      <c r="AC225" s="407"/>
      <c r="AD225" s="407"/>
      <c r="AE225" s="407"/>
      <c r="AF225" s="407"/>
      <c r="AG225" s="407"/>
      <c r="AH225" s="407"/>
    </row>
    <row r="226" spans="1:34" ht="12.75" customHeight="1">
      <c r="A226" s="407"/>
      <c r="B226" s="407"/>
      <c r="C226" s="407"/>
      <c r="D226" s="407"/>
      <c r="E226" s="407"/>
      <c r="F226" s="407"/>
      <c r="G226" s="407"/>
      <c r="H226" s="407"/>
      <c r="I226" s="407"/>
      <c r="J226" s="407"/>
      <c r="K226" s="407"/>
      <c r="L226" s="407"/>
      <c r="M226" s="407"/>
      <c r="N226" s="407"/>
      <c r="O226" s="407"/>
      <c r="P226" s="407"/>
      <c r="Q226" s="407"/>
      <c r="R226" s="407"/>
      <c r="S226" s="407"/>
      <c r="T226" s="407"/>
      <c r="U226" s="407"/>
      <c r="V226" s="407"/>
      <c r="W226" s="407"/>
      <c r="X226" s="407"/>
      <c r="Y226" s="407"/>
      <c r="Z226" s="407"/>
      <c r="AA226" s="407"/>
      <c r="AB226" s="407"/>
      <c r="AC226" s="407"/>
      <c r="AD226" s="407"/>
      <c r="AE226" s="407"/>
      <c r="AF226" s="407"/>
      <c r="AG226" s="407"/>
      <c r="AH226" s="407"/>
    </row>
    <row r="227" spans="1:34" ht="12.75" customHeight="1">
      <c r="A227" s="407"/>
      <c r="B227" s="407"/>
      <c r="C227" s="407"/>
      <c r="D227" s="407"/>
      <c r="E227" s="407"/>
      <c r="F227" s="407"/>
      <c r="G227" s="407"/>
      <c r="H227" s="407"/>
      <c r="I227" s="407"/>
      <c r="J227" s="407"/>
      <c r="K227" s="407"/>
      <c r="L227" s="407"/>
      <c r="M227" s="407"/>
      <c r="N227" s="407"/>
      <c r="O227" s="407"/>
      <c r="P227" s="407"/>
      <c r="Q227" s="407"/>
      <c r="R227" s="407"/>
      <c r="S227" s="407"/>
      <c r="T227" s="407"/>
      <c r="U227" s="407"/>
      <c r="V227" s="407"/>
      <c r="W227" s="407"/>
      <c r="X227" s="407"/>
      <c r="Y227" s="407"/>
      <c r="Z227" s="407"/>
      <c r="AA227" s="407"/>
      <c r="AB227" s="407"/>
      <c r="AC227" s="407"/>
      <c r="AD227" s="407"/>
      <c r="AE227" s="407"/>
      <c r="AF227" s="407"/>
      <c r="AG227" s="407"/>
      <c r="AH227" s="407"/>
    </row>
    <row r="228" spans="1:34" ht="12.75" customHeight="1">
      <c r="A228" s="407"/>
      <c r="B228" s="407"/>
      <c r="C228" s="407"/>
      <c r="D228" s="407"/>
      <c r="E228" s="407"/>
      <c r="F228" s="407"/>
      <c r="G228" s="407"/>
      <c r="H228" s="407"/>
      <c r="I228" s="407"/>
      <c r="J228" s="407"/>
      <c r="K228" s="407"/>
      <c r="L228" s="407"/>
      <c r="M228" s="407"/>
      <c r="N228" s="407"/>
      <c r="O228" s="407"/>
      <c r="P228" s="407"/>
      <c r="Q228" s="407"/>
      <c r="R228" s="407"/>
      <c r="S228" s="407"/>
      <c r="T228" s="407"/>
      <c r="U228" s="407"/>
      <c r="V228" s="407"/>
      <c r="W228" s="407"/>
      <c r="X228" s="407"/>
      <c r="Y228" s="407"/>
      <c r="Z228" s="407"/>
      <c r="AA228" s="407"/>
      <c r="AB228" s="407"/>
      <c r="AC228" s="407"/>
      <c r="AD228" s="407"/>
      <c r="AE228" s="407"/>
      <c r="AF228" s="407"/>
      <c r="AG228" s="407"/>
      <c r="AH228" s="407"/>
    </row>
    <row r="229" spans="1:34" ht="12.75" customHeight="1">
      <c r="A229" s="407"/>
      <c r="B229" s="407"/>
      <c r="C229" s="407"/>
      <c r="D229" s="407"/>
      <c r="E229" s="407"/>
      <c r="F229" s="407"/>
      <c r="G229" s="407"/>
      <c r="H229" s="407"/>
      <c r="I229" s="407"/>
      <c r="J229" s="407"/>
      <c r="K229" s="407"/>
      <c r="L229" s="407"/>
      <c r="M229" s="407"/>
      <c r="N229" s="407"/>
      <c r="O229" s="407"/>
      <c r="P229" s="407"/>
      <c r="Q229" s="407"/>
      <c r="R229" s="407"/>
      <c r="S229" s="407"/>
      <c r="T229" s="407"/>
      <c r="U229" s="407"/>
      <c r="V229" s="407"/>
      <c r="W229" s="407"/>
      <c r="X229" s="407"/>
      <c r="Y229" s="407"/>
      <c r="Z229" s="407"/>
      <c r="AA229" s="407"/>
      <c r="AB229" s="407"/>
      <c r="AC229" s="407"/>
      <c r="AD229" s="407"/>
      <c r="AE229" s="407"/>
      <c r="AF229" s="407"/>
      <c r="AG229" s="407"/>
      <c r="AH229" s="407"/>
    </row>
    <row r="230" spans="1:34" ht="12.75" customHeight="1">
      <c r="A230" s="407"/>
      <c r="B230" s="407"/>
      <c r="C230" s="407"/>
      <c r="D230" s="407"/>
      <c r="E230" s="407"/>
      <c r="F230" s="407"/>
      <c r="G230" s="407"/>
      <c r="H230" s="407"/>
      <c r="I230" s="407"/>
      <c r="J230" s="407"/>
      <c r="K230" s="407"/>
      <c r="L230" s="407"/>
      <c r="M230" s="407"/>
      <c r="N230" s="407"/>
      <c r="O230" s="407"/>
      <c r="P230" s="407"/>
      <c r="Q230" s="407"/>
      <c r="R230" s="407"/>
      <c r="S230" s="407"/>
      <c r="T230" s="407"/>
      <c r="U230" s="407"/>
      <c r="V230" s="407"/>
      <c r="W230" s="407"/>
      <c r="X230" s="407"/>
      <c r="Y230" s="407"/>
      <c r="Z230" s="407"/>
      <c r="AA230" s="407"/>
      <c r="AB230" s="407"/>
      <c r="AC230" s="407"/>
      <c r="AD230" s="407"/>
      <c r="AE230" s="407"/>
      <c r="AF230" s="407"/>
      <c r="AG230" s="407"/>
      <c r="AH230" s="407"/>
    </row>
    <row r="231" spans="1:34" ht="12.75" customHeight="1">
      <c r="A231" s="407"/>
      <c r="B231" s="407"/>
      <c r="C231" s="407"/>
      <c r="D231" s="407"/>
      <c r="E231" s="407"/>
      <c r="F231" s="407"/>
      <c r="G231" s="407"/>
      <c r="H231" s="407"/>
      <c r="I231" s="407"/>
      <c r="J231" s="407"/>
      <c r="K231" s="407"/>
      <c r="L231" s="407"/>
      <c r="M231" s="407"/>
      <c r="N231" s="407"/>
      <c r="O231" s="407"/>
      <c r="P231" s="407"/>
      <c r="Q231" s="407"/>
      <c r="R231" s="407"/>
      <c r="S231" s="407"/>
      <c r="T231" s="407"/>
      <c r="U231" s="407"/>
      <c r="V231" s="407"/>
      <c r="W231" s="407"/>
      <c r="X231" s="407"/>
      <c r="Y231" s="407"/>
      <c r="Z231" s="407"/>
      <c r="AA231" s="407"/>
      <c r="AB231" s="407"/>
      <c r="AC231" s="407"/>
      <c r="AD231" s="407"/>
      <c r="AE231" s="407"/>
      <c r="AF231" s="407"/>
      <c r="AG231" s="407"/>
      <c r="AH231" s="407"/>
    </row>
    <row r="232" spans="1:34" ht="12.75" customHeight="1">
      <c r="A232" s="407"/>
      <c r="B232" s="407"/>
      <c r="C232" s="407"/>
      <c r="D232" s="407"/>
      <c r="E232" s="407"/>
      <c r="F232" s="407"/>
      <c r="G232" s="407"/>
      <c r="H232" s="407"/>
      <c r="I232" s="407"/>
      <c r="J232" s="407"/>
      <c r="K232" s="407"/>
      <c r="L232" s="407"/>
      <c r="M232" s="407"/>
      <c r="N232" s="407"/>
      <c r="O232" s="407"/>
      <c r="P232" s="407"/>
      <c r="Q232" s="407"/>
      <c r="R232" s="407"/>
      <c r="S232" s="407"/>
      <c r="T232" s="407"/>
      <c r="U232" s="407"/>
      <c r="V232" s="407"/>
      <c r="W232" s="407"/>
      <c r="X232" s="407"/>
      <c r="Y232" s="407"/>
      <c r="Z232" s="407"/>
      <c r="AA232" s="407"/>
      <c r="AB232" s="407"/>
      <c r="AC232" s="407"/>
      <c r="AD232" s="407"/>
      <c r="AE232" s="407"/>
      <c r="AF232" s="407"/>
      <c r="AG232" s="407"/>
      <c r="AH232" s="407"/>
    </row>
    <row r="233" spans="1:34" ht="12.75" customHeight="1">
      <c r="A233" s="407"/>
      <c r="B233" s="407"/>
      <c r="C233" s="407"/>
      <c r="D233" s="407"/>
      <c r="E233" s="407"/>
      <c r="F233" s="407"/>
      <c r="G233" s="407"/>
      <c r="H233" s="407"/>
      <c r="I233" s="407"/>
      <c r="J233" s="407"/>
      <c r="K233" s="407"/>
      <c r="L233" s="407"/>
      <c r="M233" s="407"/>
      <c r="N233" s="407"/>
      <c r="O233" s="407"/>
      <c r="P233" s="407"/>
      <c r="Q233" s="407"/>
      <c r="R233" s="407"/>
      <c r="S233" s="407"/>
      <c r="T233" s="407"/>
      <c r="U233" s="407"/>
      <c r="V233" s="407"/>
      <c r="W233" s="407"/>
      <c r="X233" s="407"/>
      <c r="Y233" s="407"/>
      <c r="Z233" s="407"/>
      <c r="AA233" s="407"/>
      <c r="AB233" s="407"/>
      <c r="AC233" s="407"/>
      <c r="AD233" s="407"/>
      <c r="AE233" s="407"/>
      <c r="AF233" s="407"/>
      <c r="AG233" s="407"/>
      <c r="AH233" s="407"/>
    </row>
    <row r="234" spans="1:34" ht="12.75" customHeight="1">
      <c r="A234" s="407"/>
      <c r="B234" s="407"/>
      <c r="C234" s="407"/>
      <c r="D234" s="407"/>
      <c r="E234" s="407"/>
      <c r="F234" s="407"/>
      <c r="G234" s="407"/>
      <c r="H234" s="407"/>
      <c r="I234" s="407"/>
      <c r="J234" s="407"/>
      <c r="K234" s="407"/>
      <c r="L234" s="407"/>
      <c r="M234" s="407"/>
      <c r="N234" s="407"/>
      <c r="O234" s="407"/>
      <c r="P234" s="407"/>
      <c r="Q234" s="407"/>
      <c r="R234" s="407"/>
      <c r="S234" s="407"/>
      <c r="T234" s="407"/>
      <c r="U234" s="407"/>
      <c r="V234" s="407"/>
      <c r="W234" s="407"/>
      <c r="X234" s="407"/>
      <c r="Y234" s="407"/>
      <c r="Z234" s="407"/>
      <c r="AA234" s="407"/>
      <c r="AB234" s="407"/>
      <c r="AC234" s="407"/>
      <c r="AD234" s="407"/>
      <c r="AE234" s="407"/>
      <c r="AF234" s="407"/>
      <c r="AG234" s="407"/>
      <c r="AH234" s="407"/>
    </row>
    <row r="235" spans="1:34" ht="12.75" customHeight="1">
      <c r="A235" s="407"/>
      <c r="B235" s="407"/>
      <c r="C235" s="407"/>
      <c r="D235" s="407"/>
      <c r="E235" s="407"/>
      <c r="F235" s="407"/>
      <c r="G235" s="407"/>
      <c r="H235" s="407"/>
      <c r="I235" s="407"/>
      <c r="J235" s="407"/>
      <c r="K235" s="407"/>
      <c r="L235" s="407"/>
      <c r="M235" s="407"/>
      <c r="N235" s="407"/>
      <c r="O235" s="407"/>
      <c r="P235" s="407"/>
      <c r="Q235" s="407"/>
      <c r="R235" s="407"/>
      <c r="S235" s="407"/>
      <c r="T235" s="407"/>
      <c r="U235" s="407"/>
      <c r="V235" s="407"/>
      <c r="W235" s="407"/>
      <c r="X235" s="407"/>
      <c r="Y235" s="407"/>
      <c r="Z235" s="407"/>
      <c r="AA235" s="407"/>
      <c r="AB235" s="407"/>
      <c r="AC235" s="407"/>
      <c r="AD235" s="407"/>
      <c r="AE235" s="407"/>
      <c r="AF235" s="407"/>
      <c r="AG235" s="407"/>
      <c r="AH235" s="407"/>
    </row>
    <row r="236" spans="1:34" ht="12.75" customHeight="1">
      <c r="A236" s="407"/>
      <c r="B236" s="407"/>
      <c r="C236" s="407"/>
      <c r="D236" s="407"/>
      <c r="E236" s="407"/>
      <c r="F236" s="407"/>
      <c r="G236" s="407"/>
      <c r="H236" s="407"/>
      <c r="I236" s="407"/>
      <c r="J236" s="407"/>
      <c r="K236" s="407"/>
      <c r="L236" s="407"/>
      <c r="M236" s="407"/>
      <c r="N236" s="407"/>
      <c r="O236" s="407"/>
      <c r="P236" s="407"/>
      <c r="Q236" s="407"/>
      <c r="R236" s="407"/>
      <c r="S236" s="407"/>
      <c r="T236" s="407"/>
      <c r="U236" s="407"/>
      <c r="V236" s="407"/>
      <c r="W236" s="407"/>
      <c r="X236" s="407"/>
      <c r="Y236" s="407"/>
      <c r="Z236" s="407"/>
      <c r="AA236" s="407"/>
      <c r="AB236" s="407"/>
      <c r="AC236" s="407"/>
      <c r="AD236" s="407"/>
      <c r="AE236" s="407"/>
      <c r="AF236" s="407"/>
      <c r="AG236" s="407"/>
      <c r="AH236" s="407"/>
    </row>
    <row r="237" spans="1:34" ht="12.75" customHeight="1">
      <c r="A237" s="407"/>
      <c r="B237" s="407"/>
      <c r="C237" s="407"/>
      <c r="D237" s="407"/>
      <c r="E237" s="407"/>
      <c r="F237" s="407"/>
      <c r="G237" s="407"/>
      <c r="H237" s="407"/>
      <c r="I237" s="407"/>
      <c r="J237" s="407"/>
      <c r="K237" s="407"/>
      <c r="L237" s="407"/>
      <c r="M237" s="407"/>
      <c r="N237" s="407"/>
      <c r="O237" s="407"/>
      <c r="P237" s="407"/>
      <c r="Q237" s="407"/>
      <c r="R237" s="407"/>
      <c r="S237" s="407"/>
      <c r="T237" s="407"/>
      <c r="U237" s="407"/>
      <c r="V237" s="407"/>
      <c r="W237" s="407"/>
      <c r="X237" s="407"/>
      <c r="Y237" s="407"/>
      <c r="Z237" s="407"/>
      <c r="AA237" s="407"/>
      <c r="AB237" s="407"/>
      <c r="AC237" s="407"/>
      <c r="AD237" s="407"/>
      <c r="AE237" s="407"/>
      <c r="AF237" s="407"/>
      <c r="AG237" s="407"/>
      <c r="AH237" s="407"/>
    </row>
    <row r="238" spans="1:34" ht="12.75" customHeight="1">
      <c r="A238" s="407"/>
      <c r="B238" s="407"/>
      <c r="C238" s="407"/>
      <c r="D238" s="407"/>
      <c r="E238" s="407"/>
      <c r="F238" s="407"/>
      <c r="G238" s="407"/>
      <c r="H238" s="407"/>
      <c r="I238" s="407"/>
      <c r="J238" s="407"/>
      <c r="K238" s="407"/>
      <c r="L238" s="407"/>
      <c r="M238" s="407"/>
      <c r="N238" s="407"/>
      <c r="O238" s="407"/>
      <c r="P238" s="407"/>
      <c r="Q238" s="407"/>
      <c r="R238" s="407"/>
      <c r="S238" s="407"/>
      <c r="T238" s="407"/>
      <c r="U238" s="407"/>
      <c r="V238" s="407"/>
      <c r="W238" s="407"/>
      <c r="X238" s="407"/>
      <c r="Y238" s="407"/>
      <c r="Z238" s="407"/>
      <c r="AA238" s="407"/>
      <c r="AB238" s="407"/>
      <c r="AC238" s="407"/>
      <c r="AD238" s="407"/>
      <c r="AE238" s="407"/>
      <c r="AF238" s="407"/>
      <c r="AG238" s="407"/>
      <c r="AH238" s="407"/>
    </row>
    <row r="239" spans="1:34" ht="12.75" customHeight="1">
      <c r="A239" s="407"/>
      <c r="B239" s="407"/>
      <c r="C239" s="407"/>
      <c r="D239" s="407"/>
      <c r="E239" s="407"/>
      <c r="F239" s="407"/>
      <c r="G239" s="407"/>
      <c r="H239" s="407"/>
      <c r="I239" s="407"/>
      <c r="J239" s="407"/>
      <c r="K239" s="407"/>
      <c r="L239" s="407"/>
      <c r="M239" s="407"/>
      <c r="N239" s="407"/>
      <c r="O239" s="407"/>
      <c r="P239" s="407"/>
      <c r="Q239" s="407"/>
      <c r="R239" s="407"/>
      <c r="S239" s="407"/>
      <c r="T239" s="407"/>
      <c r="U239" s="407"/>
      <c r="V239" s="407"/>
      <c r="W239" s="407"/>
      <c r="X239" s="407"/>
      <c r="Y239" s="407"/>
      <c r="Z239" s="407"/>
      <c r="AA239" s="407"/>
      <c r="AB239" s="407"/>
      <c r="AC239" s="407"/>
      <c r="AD239" s="407"/>
      <c r="AE239" s="407"/>
      <c r="AF239" s="407"/>
      <c r="AG239" s="407"/>
      <c r="AH239" s="407"/>
    </row>
    <row r="240" spans="1:34" ht="12.75" customHeight="1">
      <c r="A240" s="407"/>
      <c r="B240" s="407"/>
      <c r="C240" s="407"/>
      <c r="D240" s="407"/>
      <c r="E240" s="407"/>
      <c r="F240" s="407"/>
      <c r="G240" s="407"/>
      <c r="H240" s="407"/>
      <c r="I240" s="407"/>
      <c r="J240" s="407"/>
      <c r="K240" s="407"/>
      <c r="L240" s="407"/>
      <c r="M240" s="407"/>
      <c r="N240" s="407"/>
      <c r="O240" s="407"/>
      <c r="P240" s="407"/>
      <c r="Q240" s="407"/>
      <c r="R240" s="407"/>
      <c r="S240" s="407"/>
      <c r="T240" s="407"/>
      <c r="U240" s="407"/>
      <c r="V240" s="407"/>
      <c r="W240" s="407"/>
      <c r="X240" s="407"/>
      <c r="Y240" s="407"/>
      <c r="Z240" s="407"/>
      <c r="AA240" s="407"/>
      <c r="AB240" s="407"/>
      <c r="AC240" s="407"/>
      <c r="AD240" s="407"/>
      <c r="AE240" s="407"/>
      <c r="AF240" s="407"/>
      <c r="AG240" s="407"/>
      <c r="AH240" s="407"/>
    </row>
    <row r="241" spans="1:34" ht="12.75" customHeight="1">
      <c r="A241" s="407"/>
      <c r="B241" s="407"/>
      <c r="C241" s="407"/>
      <c r="D241" s="407"/>
      <c r="E241" s="407"/>
      <c r="F241" s="407"/>
      <c r="G241" s="407"/>
      <c r="H241" s="407"/>
      <c r="I241" s="407"/>
      <c r="J241" s="407"/>
      <c r="K241" s="407"/>
      <c r="L241" s="407"/>
      <c r="M241" s="407"/>
      <c r="N241" s="407"/>
      <c r="O241" s="407"/>
      <c r="P241" s="407"/>
      <c r="Q241" s="407"/>
      <c r="R241" s="407"/>
      <c r="S241" s="407"/>
      <c r="T241" s="407"/>
      <c r="U241" s="407"/>
      <c r="V241" s="407"/>
      <c r="W241" s="407"/>
      <c r="X241" s="407"/>
      <c r="Y241" s="407"/>
      <c r="Z241" s="407"/>
      <c r="AA241" s="407"/>
      <c r="AB241" s="407"/>
      <c r="AC241" s="407"/>
      <c r="AD241" s="407"/>
      <c r="AE241" s="407"/>
      <c r="AF241" s="407"/>
      <c r="AG241" s="407"/>
      <c r="AH241" s="407"/>
    </row>
    <row r="242" spans="1:34" ht="12.75" customHeight="1">
      <c r="A242" s="407"/>
      <c r="B242" s="407"/>
      <c r="C242" s="407"/>
      <c r="D242" s="407"/>
      <c r="E242" s="407"/>
      <c r="F242" s="407"/>
      <c r="G242" s="407"/>
      <c r="H242" s="407"/>
      <c r="I242" s="407"/>
      <c r="J242" s="407"/>
      <c r="K242" s="407"/>
      <c r="L242" s="407"/>
      <c r="M242" s="407"/>
      <c r="N242" s="407"/>
      <c r="O242" s="407"/>
      <c r="P242" s="407"/>
      <c r="Q242" s="407"/>
      <c r="R242" s="407"/>
      <c r="S242" s="407"/>
      <c r="T242" s="407"/>
      <c r="U242" s="407"/>
      <c r="V242" s="407"/>
      <c r="W242" s="407"/>
      <c r="X242" s="407"/>
      <c r="Y242" s="407"/>
      <c r="Z242" s="407"/>
      <c r="AA242" s="407"/>
      <c r="AB242" s="407"/>
      <c r="AC242" s="407"/>
      <c r="AD242" s="407"/>
      <c r="AE242" s="407"/>
      <c r="AF242" s="407"/>
      <c r="AG242" s="407"/>
      <c r="AH242" s="407"/>
    </row>
    <row r="243" spans="1:34" ht="12.75" customHeight="1">
      <c r="A243" s="407"/>
      <c r="B243" s="407"/>
      <c r="C243" s="407"/>
      <c r="D243" s="407"/>
      <c r="E243" s="407"/>
      <c r="F243" s="407"/>
      <c r="G243" s="407"/>
      <c r="H243" s="407"/>
      <c r="I243" s="407"/>
      <c r="J243" s="407"/>
      <c r="K243" s="407"/>
      <c r="L243" s="407"/>
      <c r="M243" s="407"/>
      <c r="N243" s="407"/>
      <c r="O243" s="407"/>
      <c r="P243" s="407"/>
      <c r="Q243" s="407"/>
      <c r="R243" s="407"/>
      <c r="S243" s="407"/>
      <c r="T243" s="407"/>
      <c r="U243" s="407"/>
      <c r="V243" s="407"/>
      <c r="W243" s="407"/>
      <c r="X243" s="407"/>
      <c r="Y243" s="407"/>
      <c r="Z243" s="407"/>
      <c r="AA243" s="407"/>
      <c r="AB243" s="407"/>
      <c r="AC243" s="407"/>
      <c r="AD243" s="407"/>
      <c r="AE243" s="407"/>
      <c r="AF243" s="407"/>
      <c r="AG243" s="407"/>
      <c r="AH243" s="407"/>
    </row>
    <row r="244" spans="1:34" ht="12.75" customHeight="1">
      <c r="A244" s="407"/>
      <c r="B244" s="407"/>
      <c r="C244" s="407"/>
      <c r="D244" s="407"/>
      <c r="E244" s="407"/>
      <c r="F244" s="407"/>
      <c r="G244" s="407"/>
      <c r="H244" s="407"/>
      <c r="I244" s="407"/>
      <c r="J244" s="407"/>
      <c r="K244" s="407"/>
      <c r="L244" s="407"/>
      <c r="M244" s="407"/>
      <c r="N244" s="407"/>
      <c r="O244" s="407"/>
      <c r="P244" s="407"/>
      <c r="Q244" s="407"/>
      <c r="R244" s="407"/>
      <c r="S244" s="407"/>
      <c r="T244" s="407"/>
      <c r="U244" s="407"/>
      <c r="V244" s="407"/>
      <c r="W244" s="407"/>
      <c r="X244" s="407"/>
      <c r="Y244" s="407"/>
      <c r="Z244" s="407"/>
      <c r="AA244" s="407"/>
      <c r="AB244" s="407"/>
      <c r="AC244" s="407"/>
      <c r="AD244" s="407"/>
      <c r="AE244" s="407"/>
      <c r="AF244" s="407"/>
      <c r="AG244" s="407"/>
      <c r="AH244" s="407"/>
    </row>
    <row r="245" spans="1:34" ht="12.75" customHeight="1">
      <c r="A245" s="407"/>
      <c r="B245" s="407"/>
      <c r="C245" s="407"/>
      <c r="D245" s="407"/>
      <c r="E245" s="407"/>
      <c r="F245" s="407"/>
      <c r="G245" s="407"/>
      <c r="H245" s="407"/>
      <c r="I245" s="407"/>
      <c r="J245" s="407"/>
      <c r="K245" s="407"/>
      <c r="L245" s="407"/>
      <c r="M245" s="407"/>
      <c r="N245" s="407"/>
      <c r="O245" s="407"/>
      <c r="P245" s="407"/>
      <c r="Q245" s="407"/>
      <c r="R245" s="407"/>
      <c r="S245" s="407"/>
      <c r="T245" s="407"/>
      <c r="U245" s="407"/>
      <c r="V245" s="407"/>
      <c r="W245" s="407"/>
      <c r="X245" s="407"/>
      <c r="Y245" s="407"/>
      <c r="Z245" s="407"/>
      <c r="AA245" s="407"/>
      <c r="AB245" s="407"/>
      <c r="AC245" s="407"/>
      <c r="AD245" s="407"/>
      <c r="AE245" s="407"/>
      <c r="AF245" s="407"/>
      <c r="AG245" s="407"/>
      <c r="AH245" s="407"/>
    </row>
    <row r="246" spans="1:34" ht="12.75" customHeight="1">
      <c r="A246" s="407"/>
      <c r="B246" s="407"/>
      <c r="C246" s="407"/>
      <c r="D246" s="407"/>
      <c r="E246" s="407"/>
      <c r="F246" s="407"/>
      <c r="G246" s="407"/>
      <c r="H246" s="407"/>
      <c r="I246" s="407"/>
      <c r="J246" s="407"/>
      <c r="K246" s="407"/>
      <c r="L246" s="407"/>
      <c r="M246" s="407"/>
      <c r="N246" s="407"/>
      <c r="O246" s="407"/>
      <c r="P246" s="407"/>
      <c r="Q246" s="407"/>
      <c r="R246" s="407"/>
      <c r="S246" s="407"/>
      <c r="T246" s="407"/>
      <c r="U246" s="407"/>
      <c r="V246" s="407"/>
      <c r="W246" s="407"/>
      <c r="X246" s="407"/>
      <c r="Y246" s="407"/>
      <c r="Z246" s="407"/>
      <c r="AA246" s="407"/>
      <c r="AB246" s="407"/>
      <c r="AC246" s="407"/>
      <c r="AD246" s="407"/>
      <c r="AE246" s="407"/>
      <c r="AF246" s="407"/>
      <c r="AG246" s="407"/>
      <c r="AH246" s="407"/>
    </row>
    <row r="247" spans="1:34" ht="12.75" customHeight="1">
      <c r="A247" s="407"/>
      <c r="B247" s="407"/>
      <c r="C247" s="407"/>
      <c r="D247" s="407"/>
      <c r="E247" s="407"/>
      <c r="F247" s="407"/>
      <c r="G247" s="407"/>
      <c r="H247" s="407"/>
      <c r="I247" s="407"/>
      <c r="J247" s="407"/>
      <c r="K247" s="407"/>
      <c r="L247" s="407"/>
      <c r="M247" s="407"/>
      <c r="N247" s="407"/>
      <c r="O247" s="407"/>
      <c r="P247" s="407"/>
      <c r="Q247" s="407"/>
      <c r="R247" s="407"/>
      <c r="S247" s="407"/>
      <c r="T247" s="407"/>
      <c r="U247" s="407"/>
      <c r="V247" s="407"/>
      <c r="W247" s="407"/>
      <c r="X247" s="407"/>
      <c r="Y247" s="407"/>
      <c r="Z247" s="407"/>
      <c r="AA247" s="407"/>
      <c r="AB247" s="407"/>
      <c r="AC247" s="407"/>
      <c r="AD247" s="407"/>
      <c r="AE247" s="407"/>
      <c r="AF247" s="407"/>
      <c r="AG247" s="407"/>
      <c r="AH247" s="407"/>
    </row>
    <row r="248" spans="1:34" ht="12.75" customHeight="1">
      <c r="A248" s="407"/>
      <c r="B248" s="407"/>
      <c r="C248" s="407"/>
      <c r="D248" s="407"/>
      <c r="E248" s="407"/>
      <c r="F248" s="407"/>
      <c r="G248" s="407"/>
      <c r="H248" s="407"/>
      <c r="I248" s="407"/>
      <c r="J248" s="407"/>
      <c r="K248" s="407"/>
      <c r="L248" s="407"/>
      <c r="M248" s="407"/>
      <c r="N248" s="407"/>
      <c r="O248" s="407"/>
      <c r="P248" s="407"/>
      <c r="Q248" s="407"/>
      <c r="R248" s="407"/>
      <c r="S248" s="407"/>
      <c r="T248" s="407"/>
      <c r="U248" s="407"/>
      <c r="V248" s="407"/>
      <c r="W248" s="407"/>
      <c r="X248" s="407"/>
      <c r="Y248" s="407"/>
      <c r="Z248" s="407"/>
      <c r="AA248" s="407"/>
      <c r="AB248" s="407"/>
      <c r="AC248" s="407"/>
      <c r="AD248" s="407"/>
      <c r="AE248" s="407"/>
      <c r="AF248" s="407"/>
      <c r="AG248" s="407"/>
      <c r="AH248" s="407"/>
    </row>
    <row r="249" spans="1:34" ht="12.75" customHeight="1">
      <c r="A249" s="407"/>
      <c r="B249" s="407"/>
      <c r="C249" s="407"/>
      <c r="D249" s="407"/>
      <c r="E249" s="407"/>
      <c r="F249" s="407"/>
      <c r="G249" s="407"/>
      <c r="H249" s="407"/>
      <c r="I249" s="407"/>
      <c r="J249" s="407"/>
      <c r="K249" s="407"/>
      <c r="L249" s="407"/>
      <c r="M249" s="407"/>
      <c r="N249" s="407"/>
      <c r="O249" s="407"/>
      <c r="P249" s="407"/>
      <c r="Q249" s="407"/>
      <c r="R249" s="407"/>
      <c r="S249" s="407"/>
      <c r="T249" s="407"/>
      <c r="U249" s="407"/>
      <c r="V249" s="407"/>
      <c r="W249" s="407"/>
      <c r="X249" s="407"/>
      <c r="Y249" s="407"/>
      <c r="Z249" s="407"/>
      <c r="AA249" s="407"/>
      <c r="AB249" s="407"/>
      <c r="AC249" s="407"/>
      <c r="AD249" s="407"/>
      <c r="AE249" s="407"/>
      <c r="AF249" s="407"/>
      <c r="AG249" s="407"/>
      <c r="AH249" s="407"/>
    </row>
    <row r="250" spans="1:34" ht="12.75" customHeight="1">
      <c r="A250" s="407"/>
      <c r="B250" s="407"/>
      <c r="C250" s="407"/>
      <c r="D250" s="407"/>
      <c r="E250" s="407"/>
      <c r="F250" s="407"/>
      <c r="G250" s="407"/>
      <c r="H250" s="407"/>
      <c r="I250" s="407"/>
      <c r="J250" s="407"/>
      <c r="K250" s="407"/>
      <c r="L250" s="407"/>
      <c r="M250" s="407"/>
      <c r="N250" s="407"/>
      <c r="O250" s="407"/>
      <c r="P250" s="407"/>
      <c r="Q250" s="407"/>
      <c r="R250" s="407"/>
      <c r="S250" s="407"/>
      <c r="T250" s="407"/>
      <c r="U250" s="407"/>
      <c r="V250" s="407"/>
      <c r="W250" s="407"/>
      <c r="X250" s="407"/>
      <c r="Y250" s="407"/>
      <c r="Z250" s="407"/>
      <c r="AA250" s="407"/>
      <c r="AB250" s="407"/>
      <c r="AC250" s="407"/>
      <c r="AD250" s="407"/>
      <c r="AE250" s="407"/>
      <c r="AF250" s="407"/>
      <c r="AG250" s="407"/>
      <c r="AH250" s="407"/>
    </row>
    <row r="251" spans="1:34" ht="12.75" customHeight="1">
      <c r="A251" s="407"/>
      <c r="B251" s="407"/>
      <c r="C251" s="407"/>
      <c r="D251" s="407"/>
      <c r="E251" s="407"/>
      <c r="F251" s="407"/>
      <c r="G251" s="407"/>
      <c r="H251" s="407"/>
      <c r="I251" s="407"/>
      <c r="J251" s="407"/>
      <c r="K251" s="407"/>
      <c r="L251" s="407"/>
      <c r="M251" s="407"/>
      <c r="N251" s="407"/>
      <c r="O251" s="407"/>
      <c r="P251" s="407"/>
      <c r="Q251" s="407"/>
      <c r="R251" s="407"/>
      <c r="S251" s="407"/>
      <c r="T251" s="407"/>
      <c r="U251" s="407"/>
      <c r="V251" s="407"/>
      <c r="W251" s="407"/>
      <c r="X251" s="407"/>
      <c r="Y251" s="407"/>
      <c r="Z251" s="407"/>
      <c r="AA251" s="407"/>
      <c r="AB251" s="407"/>
      <c r="AC251" s="407"/>
      <c r="AD251" s="407"/>
      <c r="AE251" s="407"/>
      <c r="AF251" s="407"/>
      <c r="AG251" s="407"/>
      <c r="AH251" s="407"/>
    </row>
    <row r="252" spans="1:34" ht="12.75" customHeight="1">
      <c r="A252" s="407"/>
      <c r="B252" s="407"/>
      <c r="C252" s="407"/>
      <c r="D252" s="407"/>
      <c r="E252" s="407"/>
      <c r="F252" s="407"/>
      <c r="G252" s="407"/>
      <c r="H252" s="407"/>
      <c r="I252" s="407"/>
      <c r="J252" s="407"/>
      <c r="K252" s="407"/>
      <c r="L252" s="407"/>
      <c r="M252" s="407"/>
      <c r="N252" s="407"/>
      <c r="O252" s="407"/>
      <c r="P252" s="407"/>
      <c r="Q252" s="407"/>
      <c r="R252" s="407"/>
      <c r="S252" s="407"/>
      <c r="T252" s="407"/>
      <c r="U252" s="407"/>
      <c r="V252" s="407"/>
      <c r="W252" s="407"/>
      <c r="X252" s="407"/>
      <c r="Y252" s="407"/>
      <c r="Z252" s="407"/>
      <c r="AA252" s="407"/>
      <c r="AB252" s="407"/>
      <c r="AC252" s="407"/>
      <c r="AD252" s="407"/>
      <c r="AE252" s="407"/>
      <c r="AF252" s="407"/>
      <c r="AG252" s="407"/>
      <c r="AH252" s="407"/>
    </row>
    <row r="253" spans="1:34" ht="12.75" customHeight="1">
      <c r="A253" s="407"/>
      <c r="B253" s="407"/>
      <c r="C253" s="407"/>
      <c r="D253" s="407"/>
      <c r="E253" s="407"/>
      <c r="F253" s="407"/>
      <c r="G253" s="407"/>
      <c r="H253" s="407"/>
      <c r="I253" s="407"/>
      <c r="J253" s="407"/>
      <c r="K253" s="407"/>
      <c r="L253" s="407"/>
      <c r="M253" s="407"/>
      <c r="N253" s="407"/>
      <c r="O253" s="407"/>
      <c r="P253" s="407"/>
      <c r="Q253" s="407"/>
      <c r="R253" s="407"/>
      <c r="S253" s="407"/>
      <c r="T253" s="407"/>
      <c r="U253" s="407"/>
      <c r="V253" s="407"/>
      <c r="W253" s="407"/>
      <c r="X253" s="407"/>
      <c r="Y253" s="407"/>
      <c r="Z253" s="407"/>
      <c r="AA253" s="407"/>
      <c r="AB253" s="407"/>
      <c r="AC253" s="407"/>
      <c r="AD253" s="407"/>
      <c r="AE253" s="407"/>
      <c r="AF253" s="407"/>
      <c r="AG253" s="407"/>
      <c r="AH253" s="407"/>
    </row>
    <row r="254" spans="1:34" ht="12.75" customHeight="1">
      <c r="A254" s="407"/>
      <c r="B254" s="407"/>
      <c r="C254" s="407"/>
      <c r="D254" s="407"/>
      <c r="E254" s="407"/>
      <c r="F254" s="407"/>
      <c r="G254" s="407"/>
      <c r="H254" s="407"/>
      <c r="I254" s="407"/>
      <c r="J254" s="407"/>
      <c r="K254" s="407"/>
      <c r="L254" s="407"/>
      <c r="M254" s="407"/>
      <c r="N254" s="407"/>
      <c r="O254" s="407"/>
      <c r="P254" s="407"/>
      <c r="Q254" s="407"/>
      <c r="R254" s="407"/>
      <c r="S254" s="407"/>
      <c r="T254" s="407"/>
      <c r="U254" s="407"/>
      <c r="V254" s="407"/>
      <c r="W254" s="407"/>
      <c r="X254" s="407"/>
      <c r="Y254" s="407"/>
      <c r="Z254" s="407"/>
      <c r="AA254" s="407"/>
      <c r="AB254" s="407"/>
      <c r="AC254" s="407"/>
      <c r="AD254" s="407"/>
      <c r="AE254" s="407"/>
      <c r="AF254" s="407"/>
      <c r="AG254" s="407"/>
      <c r="AH254" s="407"/>
    </row>
    <row r="255" spans="1:34" ht="12.75" customHeight="1">
      <c r="A255" s="407"/>
      <c r="B255" s="407"/>
      <c r="C255" s="407"/>
      <c r="D255" s="407"/>
      <c r="E255" s="407"/>
      <c r="F255" s="407"/>
      <c r="G255" s="407"/>
      <c r="H255" s="407"/>
      <c r="I255" s="407"/>
      <c r="J255" s="407"/>
      <c r="K255" s="407"/>
      <c r="L255" s="407"/>
      <c r="M255" s="407"/>
      <c r="N255" s="407"/>
      <c r="O255" s="407"/>
      <c r="P255" s="407"/>
      <c r="Q255" s="407"/>
      <c r="R255" s="407"/>
      <c r="S255" s="407"/>
      <c r="T255" s="407"/>
      <c r="U255" s="407"/>
      <c r="V255" s="407"/>
      <c r="W255" s="407"/>
      <c r="X255" s="407"/>
      <c r="Y255" s="407"/>
      <c r="Z255" s="407"/>
      <c r="AA255" s="407"/>
      <c r="AB255" s="407"/>
      <c r="AC255" s="407"/>
      <c r="AD255" s="407"/>
      <c r="AE255" s="407"/>
      <c r="AF255" s="407"/>
      <c r="AG255" s="407"/>
      <c r="AH255" s="407"/>
    </row>
    <row r="256" spans="1:34" ht="12.75" customHeight="1">
      <c r="A256" s="407"/>
      <c r="B256" s="407"/>
      <c r="C256" s="407"/>
      <c r="D256" s="407"/>
      <c r="E256" s="407"/>
      <c r="F256" s="407"/>
      <c r="G256" s="407"/>
      <c r="H256" s="407"/>
      <c r="I256" s="407"/>
      <c r="J256" s="407"/>
      <c r="K256" s="407"/>
      <c r="L256" s="407"/>
      <c r="M256" s="407"/>
      <c r="N256" s="407"/>
      <c r="O256" s="407"/>
      <c r="P256" s="407"/>
      <c r="Q256" s="407"/>
      <c r="R256" s="407"/>
      <c r="S256" s="407"/>
      <c r="T256" s="407"/>
      <c r="U256" s="407"/>
      <c r="V256" s="407"/>
      <c r="W256" s="407"/>
      <c r="X256" s="407"/>
      <c r="Y256" s="407"/>
      <c r="Z256" s="407"/>
      <c r="AA256" s="407"/>
      <c r="AB256" s="407"/>
      <c r="AC256" s="407"/>
      <c r="AD256" s="407"/>
      <c r="AE256" s="407"/>
      <c r="AF256" s="407"/>
      <c r="AG256" s="407"/>
      <c r="AH256" s="407"/>
    </row>
    <row r="257" spans="1:34" ht="12.75" customHeight="1">
      <c r="A257" s="407"/>
      <c r="B257" s="407"/>
      <c r="C257" s="407"/>
      <c r="D257" s="407"/>
      <c r="E257" s="407"/>
      <c r="F257" s="407"/>
      <c r="G257" s="407"/>
      <c r="H257" s="407"/>
      <c r="I257" s="407"/>
      <c r="J257" s="407"/>
      <c r="K257" s="407"/>
      <c r="L257" s="407"/>
      <c r="M257" s="407"/>
      <c r="N257" s="407"/>
      <c r="O257" s="407"/>
      <c r="P257" s="407"/>
      <c r="Q257" s="407"/>
      <c r="R257" s="407"/>
      <c r="S257" s="407"/>
      <c r="T257" s="407"/>
      <c r="U257" s="407"/>
      <c r="V257" s="407"/>
      <c r="W257" s="407"/>
      <c r="X257" s="407"/>
      <c r="Y257" s="407"/>
      <c r="Z257" s="407"/>
      <c r="AA257" s="407"/>
      <c r="AB257" s="407"/>
      <c r="AC257" s="407"/>
      <c r="AD257" s="407"/>
      <c r="AE257" s="407"/>
      <c r="AF257" s="407"/>
      <c r="AG257" s="407"/>
      <c r="AH257" s="407"/>
    </row>
    <row r="258" spans="1:34" ht="12.75" customHeight="1">
      <c r="A258" s="407"/>
      <c r="B258" s="407"/>
      <c r="C258" s="407"/>
      <c r="D258" s="407"/>
      <c r="E258" s="407"/>
      <c r="F258" s="407"/>
      <c r="G258" s="407"/>
      <c r="H258" s="407"/>
      <c r="I258" s="407"/>
      <c r="J258" s="407"/>
      <c r="K258" s="407"/>
      <c r="L258" s="407"/>
      <c r="M258" s="407"/>
      <c r="N258" s="407"/>
      <c r="O258" s="407"/>
      <c r="P258" s="407"/>
      <c r="Q258" s="407"/>
      <c r="R258" s="407"/>
      <c r="S258" s="407"/>
      <c r="T258" s="407"/>
      <c r="U258" s="407"/>
      <c r="V258" s="407"/>
      <c r="W258" s="407"/>
      <c r="X258" s="407"/>
      <c r="Y258" s="407"/>
      <c r="Z258" s="407"/>
      <c r="AA258" s="407"/>
      <c r="AB258" s="407"/>
      <c r="AC258" s="407"/>
      <c r="AD258" s="407"/>
      <c r="AE258" s="407"/>
      <c r="AF258" s="407"/>
      <c r="AG258" s="407"/>
      <c r="AH258" s="407"/>
    </row>
    <row r="259" spans="1:34" ht="12.75" customHeight="1">
      <c r="A259" s="407"/>
      <c r="B259" s="407"/>
      <c r="C259" s="407"/>
      <c r="D259" s="407"/>
      <c r="E259" s="407"/>
      <c r="F259" s="407"/>
      <c r="G259" s="407"/>
      <c r="H259" s="407"/>
      <c r="I259" s="407"/>
      <c r="J259" s="407"/>
      <c r="K259" s="407"/>
      <c r="L259" s="407"/>
      <c r="M259" s="407"/>
      <c r="N259" s="407"/>
      <c r="O259" s="407"/>
      <c r="P259" s="407"/>
      <c r="Q259" s="407"/>
      <c r="R259" s="407"/>
      <c r="S259" s="407"/>
      <c r="T259" s="407"/>
      <c r="U259" s="407"/>
      <c r="V259" s="407"/>
      <c r="W259" s="407"/>
      <c r="X259" s="407"/>
      <c r="Y259" s="407"/>
      <c r="Z259" s="407"/>
      <c r="AA259" s="407"/>
      <c r="AB259" s="407"/>
      <c r="AC259" s="407"/>
      <c r="AD259" s="407"/>
      <c r="AE259" s="407"/>
      <c r="AF259" s="407"/>
      <c r="AG259" s="407"/>
      <c r="AH259" s="407"/>
    </row>
    <row r="260" spans="1:34" ht="12.75" customHeight="1">
      <c r="A260" s="407"/>
      <c r="B260" s="407"/>
      <c r="C260" s="407"/>
      <c r="D260" s="407"/>
      <c r="E260" s="407"/>
      <c r="F260" s="407"/>
      <c r="G260" s="407"/>
      <c r="H260" s="407"/>
      <c r="I260" s="407"/>
      <c r="J260" s="407"/>
      <c r="K260" s="407"/>
      <c r="L260" s="407"/>
      <c r="M260" s="407"/>
      <c r="N260" s="407"/>
      <c r="O260" s="407"/>
      <c r="P260" s="407"/>
      <c r="Q260" s="407"/>
      <c r="R260" s="407"/>
      <c r="S260" s="407"/>
      <c r="T260" s="407"/>
      <c r="U260" s="407"/>
      <c r="V260" s="407"/>
      <c r="W260" s="407"/>
      <c r="X260" s="407"/>
      <c r="Y260" s="407"/>
      <c r="Z260" s="407"/>
      <c r="AA260" s="407"/>
      <c r="AB260" s="407"/>
      <c r="AC260" s="407"/>
      <c r="AD260" s="407"/>
      <c r="AE260" s="407"/>
      <c r="AF260" s="407"/>
      <c r="AG260" s="407"/>
      <c r="AH260" s="407"/>
    </row>
    <row r="261" spans="1:34" ht="12.75" customHeight="1">
      <c r="A261" s="407"/>
      <c r="B261" s="407"/>
      <c r="C261" s="407"/>
      <c r="D261" s="407"/>
      <c r="E261" s="407"/>
      <c r="F261" s="407"/>
      <c r="G261" s="407"/>
      <c r="H261" s="407"/>
      <c r="I261" s="407"/>
      <c r="J261" s="407"/>
      <c r="K261" s="407"/>
      <c r="L261" s="407"/>
      <c r="M261" s="407"/>
      <c r="N261" s="407"/>
      <c r="O261" s="407"/>
      <c r="P261" s="407"/>
      <c r="Q261" s="407"/>
      <c r="R261" s="407"/>
      <c r="S261" s="407"/>
      <c r="T261" s="407"/>
      <c r="U261" s="407"/>
      <c r="V261" s="407"/>
      <c r="W261" s="407"/>
      <c r="X261" s="407"/>
      <c r="Y261" s="407"/>
      <c r="Z261" s="407"/>
      <c r="AA261" s="407"/>
      <c r="AB261" s="407"/>
      <c r="AC261" s="407"/>
      <c r="AD261" s="407"/>
      <c r="AE261" s="407"/>
      <c r="AF261" s="407"/>
      <c r="AG261" s="407"/>
      <c r="AH261" s="407"/>
    </row>
    <row r="262" spans="1:34" ht="12.75" customHeight="1">
      <c r="A262" s="407"/>
      <c r="B262" s="407"/>
      <c r="C262" s="407"/>
      <c r="D262" s="407"/>
      <c r="E262" s="407"/>
      <c r="F262" s="407"/>
      <c r="G262" s="407"/>
      <c r="H262" s="407"/>
      <c r="I262" s="407"/>
      <c r="J262" s="407"/>
      <c r="K262" s="407"/>
      <c r="L262" s="407"/>
      <c r="M262" s="407"/>
      <c r="N262" s="407"/>
      <c r="O262" s="407"/>
      <c r="P262" s="407"/>
      <c r="Q262" s="407"/>
      <c r="R262" s="407"/>
      <c r="S262" s="407"/>
      <c r="T262" s="407"/>
      <c r="U262" s="407"/>
      <c r="V262" s="407"/>
      <c r="W262" s="407"/>
      <c r="X262" s="407"/>
      <c r="Y262" s="407"/>
      <c r="Z262" s="407"/>
      <c r="AA262" s="407"/>
      <c r="AB262" s="407"/>
      <c r="AC262" s="407"/>
      <c r="AD262" s="407"/>
      <c r="AE262" s="407"/>
      <c r="AF262" s="407"/>
      <c r="AG262" s="407"/>
      <c r="AH262" s="407"/>
    </row>
    <row r="263" spans="1:34" ht="12.75" customHeight="1">
      <c r="A263" s="407"/>
      <c r="B263" s="407"/>
      <c r="C263" s="407"/>
      <c r="D263" s="407"/>
      <c r="E263" s="407"/>
      <c r="F263" s="407"/>
      <c r="G263" s="407"/>
      <c r="H263" s="407"/>
      <c r="I263" s="407"/>
      <c r="J263" s="407"/>
      <c r="K263" s="407"/>
      <c r="L263" s="407"/>
      <c r="M263" s="407"/>
      <c r="N263" s="407"/>
      <c r="O263" s="407"/>
      <c r="P263" s="407"/>
      <c r="Q263" s="407"/>
      <c r="R263" s="407"/>
      <c r="S263" s="407"/>
      <c r="T263" s="407"/>
      <c r="U263" s="407"/>
      <c r="V263" s="407"/>
      <c r="W263" s="407"/>
      <c r="X263" s="407"/>
      <c r="Y263" s="407"/>
      <c r="Z263" s="407"/>
      <c r="AA263" s="407"/>
      <c r="AB263" s="407"/>
      <c r="AC263" s="407"/>
      <c r="AD263" s="407"/>
      <c r="AE263" s="407"/>
      <c r="AF263" s="407"/>
      <c r="AG263" s="407"/>
      <c r="AH263" s="407"/>
    </row>
    <row r="264" spans="1:34" ht="12.75" customHeight="1">
      <c r="A264" s="407"/>
      <c r="B264" s="407"/>
      <c r="C264" s="407"/>
      <c r="D264" s="407"/>
      <c r="E264" s="407"/>
      <c r="F264" s="407"/>
      <c r="G264" s="407"/>
      <c r="H264" s="407"/>
      <c r="I264" s="407"/>
      <c r="J264" s="407"/>
      <c r="K264" s="407"/>
      <c r="L264" s="407"/>
      <c r="M264" s="407"/>
      <c r="N264" s="407"/>
      <c r="O264" s="407"/>
      <c r="P264" s="407"/>
      <c r="Q264" s="407"/>
      <c r="R264" s="407"/>
      <c r="S264" s="407"/>
      <c r="T264" s="407"/>
      <c r="U264" s="407"/>
      <c r="V264" s="407"/>
      <c r="W264" s="407"/>
      <c r="X264" s="407"/>
      <c r="Y264" s="407"/>
      <c r="Z264" s="407"/>
      <c r="AA264" s="407"/>
      <c r="AB264" s="407"/>
      <c r="AC264" s="407"/>
      <c r="AD264" s="407"/>
      <c r="AE264" s="407"/>
      <c r="AF264" s="407"/>
      <c r="AG264" s="407"/>
      <c r="AH264" s="407"/>
    </row>
    <row r="265" spans="1:34" ht="12.75" customHeight="1">
      <c r="A265" s="407"/>
      <c r="B265" s="407"/>
      <c r="C265" s="407"/>
      <c r="D265" s="407"/>
      <c r="E265" s="407"/>
      <c r="F265" s="407"/>
      <c r="G265" s="407"/>
      <c r="H265" s="407"/>
      <c r="I265" s="407"/>
      <c r="J265" s="407"/>
      <c r="K265" s="407"/>
      <c r="L265" s="407"/>
      <c r="M265" s="407"/>
      <c r="N265" s="407"/>
      <c r="O265" s="407"/>
      <c r="P265" s="407"/>
      <c r="Q265" s="407"/>
      <c r="R265" s="407"/>
      <c r="S265" s="407"/>
      <c r="T265" s="407"/>
      <c r="U265" s="407"/>
      <c r="V265" s="407"/>
      <c r="W265" s="407"/>
      <c r="X265" s="407"/>
      <c r="Y265" s="407"/>
      <c r="Z265" s="407"/>
      <c r="AA265" s="407"/>
      <c r="AB265" s="407"/>
      <c r="AC265" s="407"/>
      <c r="AD265" s="407"/>
      <c r="AE265" s="407"/>
      <c r="AF265" s="407"/>
      <c r="AG265" s="407"/>
      <c r="AH265" s="407"/>
    </row>
    <row r="266" spans="1:34" ht="12.75" customHeight="1">
      <c r="A266" s="407"/>
      <c r="B266" s="407"/>
      <c r="C266" s="407"/>
      <c r="D266" s="407"/>
      <c r="E266" s="407"/>
      <c r="F266" s="407"/>
      <c r="G266" s="407"/>
      <c r="H266" s="407"/>
      <c r="I266" s="407"/>
      <c r="J266" s="407"/>
      <c r="K266" s="407"/>
      <c r="L266" s="407"/>
      <c r="M266" s="407"/>
      <c r="N266" s="407"/>
      <c r="O266" s="407"/>
      <c r="P266" s="407"/>
      <c r="Q266" s="407"/>
      <c r="R266" s="407"/>
      <c r="S266" s="407"/>
      <c r="T266" s="407"/>
      <c r="U266" s="407"/>
      <c r="V266" s="407"/>
      <c r="W266" s="407"/>
      <c r="X266" s="407"/>
      <c r="Y266" s="407"/>
      <c r="Z266" s="407"/>
      <c r="AA266" s="407"/>
      <c r="AB266" s="407"/>
      <c r="AC266" s="407"/>
      <c r="AD266" s="407"/>
      <c r="AE266" s="407"/>
      <c r="AF266" s="407"/>
      <c r="AG266" s="407"/>
      <c r="AH266" s="407"/>
    </row>
    <row r="267" spans="1:34" ht="12.75" customHeight="1">
      <c r="A267" s="407"/>
      <c r="B267" s="407"/>
      <c r="C267" s="407"/>
      <c r="D267" s="407"/>
      <c r="E267" s="407"/>
      <c r="F267" s="407"/>
      <c r="G267" s="407"/>
      <c r="H267" s="407"/>
      <c r="I267" s="407"/>
      <c r="J267" s="407"/>
      <c r="K267" s="407"/>
      <c r="L267" s="407"/>
      <c r="M267" s="407"/>
      <c r="N267" s="407"/>
      <c r="O267" s="407"/>
      <c r="P267" s="407"/>
      <c r="Q267" s="407"/>
      <c r="R267" s="407"/>
      <c r="S267" s="407"/>
      <c r="T267" s="407"/>
      <c r="U267" s="407"/>
      <c r="V267" s="407"/>
      <c r="W267" s="407"/>
      <c r="X267" s="407"/>
      <c r="Y267" s="407"/>
      <c r="Z267" s="407"/>
      <c r="AA267" s="407"/>
      <c r="AB267" s="407"/>
      <c r="AC267" s="407"/>
      <c r="AD267" s="407"/>
      <c r="AE267" s="407"/>
      <c r="AF267" s="407"/>
      <c r="AG267" s="407"/>
      <c r="AH267" s="407"/>
    </row>
    <row r="268" spans="1:34" ht="12.75" customHeight="1">
      <c r="A268" s="407"/>
      <c r="B268" s="407"/>
      <c r="C268" s="407"/>
      <c r="D268" s="407"/>
      <c r="E268" s="407"/>
      <c r="F268" s="407"/>
      <c r="G268" s="407"/>
      <c r="H268" s="407"/>
      <c r="I268" s="407"/>
      <c r="J268" s="407"/>
      <c r="K268" s="407"/>
      <c r="L268" s="407"/>
      <c r="M268" s="407"/>
      <c r="N268" s="407"/>
      <c r="O268" s="407"/>
      <c r="P268" s="407"/>
      <c r="Q268" s="407"/>
      <c r="R268" s="407"/>
      <c r="S268" s="407"/>
      <c r="T268" s="407"/>
      <c r="U268" s="407"/>
      <c r="V268" s="407"/>
      <c r="W268" s="407"/>
      <c r="X268" s="407"/>
      <c r="Y268" s="407"/>
      <c r="Z268" s="407"/>
      <c r="AA268" s="407"/>
      <c r="AB268" s="407"/>
      <c r="AC268" s="407"/>
      <c r="AD268" s="407"/>
      <c r="AE268" s="407"/>
      <c r="AF268" s="407"/>
      <c r="AG268" s="407"/>
      <c r="AH268" s="407"/>
    </row>
    <row r="269" spans="1:34" ht="12.75" customHeight="1">
      <c r="A269" s="407"/>
      <c r="B269" s="407"/>
      <c r="C269" s="407"/>
      <c r="D269" s="407"/>
      <c r="E269" s="407"/>
      <c r="F269" s="407"/>
      <c r="G269" s="407"/>
      <c r="H269" s="407"/>
      <c r="I269" s="407"/>
      <c r="J269" s="407"/>
      <c r="K269" s="407"/>
      <c r="L269" s="407"/>
      <c r="M269" s="407"/>
      <c r="N269" s="407"/>
      <c r="O269" s="407"/>
      <c r="P269" s="407"/>
      <c r="Q269" s="407"/>
      <c r="R269" s="407"/>
      <c r="S269" s="407"/>
      <c r="T269" s="407"/>
      <c r="U269" s="407"/>
      <c r="V269" s="407"/>
      <c r="W269" s="407"/>
      <c r="X269" s="407"/>
      <c r="Y269" s="407"/>
      <c r="Z269" s="407"/>
      <c r="AA269" s="407"/>
      <c r="AB269" s="407"/>
      <c r="AC269" s="407"/>
      <c r="AD269" s="407"/>
      <c r="AE269" s="407"/>
      <c r="AF269" s="407"/>
      <c r="AG269" s="407"/>
      <c r="AH269" s="407"/>
    </row>
    <row r="270" spans="1:34" ht="12.75" customHeight="1">
      <c r="A270" s="407"/>
      <c r="B270" s="407"/>
      <c r="C270" s="407"/>
      <c r="D270" s="407"/>
      <c r="E270" s="407"/>
      <c r="F270" s="407"/>
      <c r="G270" s="407"/>
      <c r="H270" s="407"/>
      <c r="I270" s="407"/>
      <c r="J270" s="407"/>
      <c r="K270" s="407"/>
      <c r="L270" s="407"/>
      <c r="M270" s="407"/>
      <c r="N270" s="407"/>
      <c r="O270" s="407"/>
      <c r="P270" s="407"/>
      <c r="Q270" s="407"/>
      <c r="R270" s="407"/>
      <c r="S270" s="407"/>
      <c r="T270" s="407"/>
      <c r="U270" s="407"/>
      <c r="V270" s="407"/>
      <c r="W270" s="407"/>
      <c r="X270" s="407"/>
      <c r="Y270" s="407"/>
      <c r="Z270" s="407"/>
      <c r="AA270" s="407"/>
      <c r="AB270" s="407"/>
      <c r="AC270" s="407"/>
      <c r="AD270" s="407"/>
      <c r="AE270" s="407"/>
      <c r="AF270" s="407"/>
      <c r="AG270" s="407"/>
      <c r="AH270" s="407"/>
    </row>
    <row r="271" spans="1:34" ht="12.75" customHeight="1">
      <c r="A271" s="407"/>
      <c r="B271" s="407"/>
      <c r="C271" s="407"/>
      <c r="D271" s="407"/>
      <c r="E271" s="407"/>
      <c r="F271" s="407"/>
      <c r="G271" s="407"/>
      <c r="H271" s="407"/>
      <c r="I271" s="407"/>
      <c r="J271" s="407"/>
      <c r="K271" s="407"/>
      <c r="L271" s="407"/>
      <c r="M271" s="407"/>
      <c r="N271" s="407"/>
      <c r="O271" s="407"/>
      <c r="P271" s="407"/>
      <c r="Q271" s="407"/>
      <c r="R271" s="407"/>
      <c r="S271" s="407"/>
      <c r="T271" s="407"/>
      <c r="U271" s="407"/>
      <c r="V271" s="407"/>
      <c r="W271" s="407"/>
      <c r="X271" s="407"/>
      <c r="Y271" s="407"/>
      <c r="Z271" s="407"/>
      <c r="AA271" s="407"/>
      <c r="AB271" s="407"/>
      <c r="AC271" s="407"/>
      <c r="AD271" s="407"/>
      <c r="AE271" s="407"/>
      <c r="AF271" s="407"/>
      <c r="AG271" s="407"/>
      <c r="AH271" s="407"/>
    </row>
    <row r="272" spans="1:34" ht="12.75" customHeight="1">
      <c r="A272" s="407"/>
      <c r="B272" s="407"/>
      <c r="C272" s="407"/>
      <c r="D272" s="407"/>
      <c r="E272" s="407"/>
      <c r="F272" s="407"/>
      <c r="G272" s="407"/>
      <c r="H272" s="407"/>
      <c r="I272" s="407"/>
      <c r="J272" s="407"/>
      <c r="K272" s="407"/>
      <c r="L272" s="407"/>
      <c r="M272" s="407"/>
      <c r="N272" s="407"/>
      <c r="O272" s="407"/>
      <c r="P272" s="407"/>
      <c r="Q272" s="407"/>
      <c r="R272" s="407"/>
      <c r="S272" s="407"/>
      <c r="T272" s="407"/>
      <c r="U272" s="407"/>
      <c r="V272" s="407"/>
      <c r="W272" s="407"/>
      <c r="X272" s="407"/>
      <c r="Y272" s="407"/>
      <c r="Z272" s="407"/>
      <c r="AA272" s="407"/>
      <c r="AB272" s="407"/>
      <c r="AC272" s="407"/>
      <c r="AD272" s="407"/>
      <c r="AE272" s="407"/>
      <c r="AF272" s="407"/>
      <c r="AG272" s="407"/>
      <c r="AH272" s="407"/>
    </row>
    <row r="273" spans="1:34" ht="12.75" customHeight="1">
      <c r="A273" s="407"/>
      <c r="B273" s="407"/>
      <c r="C273" s="407"/>
      <c r="D273" s="407"/>
      <c r="E273" s="407"/>
      <c r="F273" s="407"/>
      <c r="G273" s="407"/>
      <c r="H273" s="407"/>
      <c r="I273" s="407"/>
      <c r="J273" s="407"/>
      <c r="K273" s="407"/>
      <c r="L273" s="407"/>
      <c r="M273" s="407"/>
      <c r="N273" s="407"/>
      <c r="O273" s="407"/>
      <c r="P273" s="407"/>
      <c r="Q273" s="407"/>
      <c r="R273" s="407"/>
      <c r="S273" s="407"/>
      <c r="T273" s="407"/>
      <c r="U273" s="407"/>
      <c r="V273" s="407"/>
      <c r="W273" s="407"/>
      <c r="X273" s="407"/>
      <c r="Y273" s="407"/>
      <c r="Z273" s="407"/>
      <c r="AA273" s="407"/>
      <c r="AB273" s="407"/>
      <c r="AC273" s="407"/>
      <c r="AD273" s="407"/>
      <c r="AE273" s="407"/>
      <c r="AF273" s="407"/>
      <c r="AG273" s="407"/>
      <c r="AH273" s="407"/>
    </row>
    <row r="274" spans="1:34" ht="12.75" customHeight="1">
      <c r="A274" s="407"/>
      <c r="B274" s="407"/>
      <c r="C274" s="407"/>
      <c r="D274" s="407"/>
      <c r="E274" s="407"/>
      <c r="F274" s="407"/>
      <c r="G274" s="407"/>
      <c r="H274" s="407"/>
      <c r="I274" s="407"/>
      <c r="J274" s="407"/>
      <c r="K274" s="407"/>
      <c r="L274" s="407"/>
      <c r="M274" s="407"/>
      <c r="N274" s="407"/>
      <c r="O274" s="407"/>
      <c r="P274" s="407"/>
      <c r="Q274" s="407"/>
      <c r="R274" s="407"/>
      <c r="S274" s="407"/>
      <c r="T274" s="407"/>
      <c r="U274" s="407"/>
      <c r="V274" s="407"/>
      <c r="W274" s="407"/>
      <c r="X274" s="407"/>
      <c r="Y274" s="407"/>
      <c r="Z274" s="407"/>
      <c r="AA274" s="407"/>
      <c r="AB274" s="407"/>
      <c r="AC274" s="407"/>
      <c r="AD274" s="407"/>
      <c r="AE274" s="407"/>
      <c r="AF274" s="407"/>
      <c r="AG274" s="407"/>
      <c r="AH274" s="407"/>
    </row>
    <row r="275" spans="1:34" ht="12.75" customHeight="1">
      <c r="A275" s="407"/>
      <c r="B275" s="407"/>
      <c r="C275" s="407"/>
      <c r="D275" s="407"/>
      <c r="E275" s="407"/>
      <c r="F275" s="407"/>
      <c r="G275" s="407"/>
      <c r="H275" s="407"/>
      <c r="I275" s="407"/>
      <c r="J275" s="407"/>
      <c r="K275" s="407"/>
      <c r="L275" s="407"/>
      <c r="M275" s="407"/>
      <c r="N275" s="407"/>
      <c r="O275" s="407"/>
      <c r="P275" s="407"/>
      <c r="Q275" s="407"/>
      <c r="R275" s="407"/>
      <c r="S275" s="407"/>
      <c r="T275" s="407"/>
      <c r="U275" s="407"/>
      <c r="V275" s="407"/>
      <c r="W275" s="407"/>
      <c r="X275" s="407"/>
      <c r="Y275" s="407"/>
      <c r="Z275" s="407"/>
      <c r="AA275" s="407"/>
      <c r="AB275" s="407"/>
      <c r="AC275" s="407"/>
      <c r="AD275" s="407"/>
      <c r="AE275" s="407"/>
      <c r="AF275" s="407"/>
      <c r="AG275" s="407"/>
      <c r="AH275" s="407"/>
    </row>
    <row r="276" spans="1:34" ht="12.75" customHeight="1">
      <c r="A276" s="407"/>
      <c r="B276" s="407"/>
      <c r="C276" s="407"/>
      <c r="D276" s="407"/>
      <c r="E276" s="407"/>
      <c r="F276" s="407"/>
      <c r="G276" s="407"/>
      <c r="H276" s="407"/>
      <c r="I276" s="407"/>
      <c r="J276" s="407"/>
      <c r="K276" s="407"/>
      <c r="L276" s="407"/>
      <c r="M276" s="407"/>
      <c r="N276" s="407"/>
      <c r="O276" s="407"/>
      <c r="P276" s="407"/>
      <c r="Q276" s="407"/>
      <c r="R276" s="407"/>
      <c r="S276" s="407"/>
      <c r="T276" s="407"/>
      <c r="U276" s="407"/>
      <c r="V276" s="407"/>
      <c r="W276" s="407"/>
      <c r="X276" s="407"/>
      <c r="Y276" s="407"/>
      <c r="Z276" s="407"/>
      <c r="AA276" s="407"/>
      <c r="AB276" s="407"/>
      <c r="AC276" s="407"/>
      <c r="AD276" s="407"/>
      <c r="AE276" s="407"/>
      <c r="AF276" s="407"/>
      <c r="AG276" s="407"/>
      <c r="AH276" s="407"/>
    </row>
    <row r="277" spans="1:34" ht="12.75" customHeight="1">
      <c r="A277" s="407"/>
      <c r="B277" s="407"/>
      <c r="C277" s="407"/>
      <c r="D277" s="407"/>
      <c r="E277" s="407"/>
      <c r="F277" s="407"/>
      <c r="G277" s="407"/>
      <c r="H277" s="407"/>
      <c r="I277" s="407"/>
      <c r="J277" s="407"/>
      <c r="K277" s="407"/>
      <c r="L277" s="407"/>
      <c r="M277" s="407"/>
      <c r="N277" s="407"/>
      <c r="O277" s="407"/>
      <c r="P277" s="407"/>
      <c r="Q277" s="407"/>
      <c r="R277" s="407"/>
      <c r="S277" s="407"/>
      <c r="T277" s="407"/>
      <c r="U277" s="407"/>
      <c r="V277" s="407"/>
      <c r="W277" s="407"/>
      <c r="X277" s="407"/>
      <c r="Y277" s="407"/>
      <c r="Z277" s="407"/>
      <c r="AA277" s="407"/>
      <c r="AB277" s="407"/>
      <c r="AC277" s="407"/>
      <c r="AD277" s="407"/>
      <c r="AE277" s="407"/>
      <c r="AF277" s="407"/>
      <c r="AG277" s="407"/>
      <c r="AH277" s="407"/>
    </row>
    <row r="278" spans="1:34" ht="12.75" customHeight="1">
      <c r="A278" s="407"/>
      <c r="B278" s="407"/>
      <c r="C278" s="407"/>
      <c r="D278" s="407"/>
      <c r="E278" s="407"/>
      <c r="F278" s="407"/>
      <c r="G278" s="407"/>
      <c r="H278" s="407"/>
      <c r="I278" s="407"/>
      <c r="J278" s="407"/>
      <c r="K278" s="407"/>
      <c r="L278" s="407"/>
      <c r="M278" s="407"/>
      <c r="N278" s="407"/>
      <c r="O278" s="407"/>
      <c r="P278" s="407"/>
      <c r="Q278" s="407"/>
      <c r="R278" s="407"/>
      <c r="S278" s="407"/>
      <c r="T278" s="407"/>
      <c r="U278" s="407"/>
      <c r="V278" s="407"/>
      <c r="W278" s="407"/>
      <c r="X278" s="407"/>
      <c r="Y278" s="407"/>
      <c r="Z278" s="407"/>
      <c r="AA278" s="407"/>
      <c r="AB278" s="407"/>
      <c r="AC278" s="407"/>
      <c r="AD278" s="407"/>
      <c r="AE278" s="407"/>
      <c r="AF278" s="407"/>
      <c r="AG278" s="407"/>
      <c r="AH278" s="407"/>
    </row>
    <row r="279" spans="1:34" ht="12.75" customHeight="1">
      <c r="A279" s="407"/>
      <c r="B279" s="407"/>
      <c r="C279" s="407"/>
      <c r="D279" s="407"/>
      <c r="E279" s="407"/>
      <c r="F279" s="407"/>
      <c r="G279" s="407"/>
      <c r="H279" s="407"/>
      <c r="I279" s="407"/>
      <c r="J279" s="407"/>
      <c r="K279" s="407"/>
      <c r="L279" s="407"/>
      <c r="M279" s="407"/>
      <c r="N279" s="407"/>
      <c r="O279" s="407"/>
      <c r="P279" s="407"/>
      <c r="Q279" s="407"/>
      <c r="R279" s="407"/>
      <c r="S279" s="407"/>
      <c r="T279" s="407"/>
      <c r="U279" s="407"/>
      <c r="V279" s="407"/>
      <c r="W279" s="407"/>
      <c r="X279" s="407"/>
      <c r="Y279" s="407"/>
      <c r="Z279" s="407"/>
      <c r="AA279" s="407"/>
      <c r="AB279" s="407"/>
      <c r="AC279" s="407"/>
      <c r="AD279" s="407"/>
      <c r="AE279" s="407"/>
      <c r="AF279" s="407"/>
      <c r="AG279" s="407"/>
      <c r="AH279" s="407"/>
    </row>
    <row r="280" spans="1:34" ht="12.75" customHeight="1">
      <c r="A280" s="407"/>
      <c r="B280" s="407"/>
      <c r="C280" s="407"/>
      <c r="D280" s="407"/>
      <c r="E280" s="407"/>
      <c r="F280" s="407"/>
      <c r="G280" s="407"/>
      <c r="H280" s="407"/>
      <c r="I280" s="407"/>
      <c r="J280" s="407"/>
      <c r="K280" s="407"/>
      <c r="L280" s="407"/>
      <c r="M280" s="407"/>
      <c r="N280" s="407"/>
      <c r="O280" s="407"/>
      <c r="P280" s="407"/>
      <c r="Q280" s="407"/>
      <c r="R280" s="407"/>
      <c r="S280" s="407"/>
      <c r="T280" s="407"/>
      <c r="U280" s="407"/>
      <c r="V280" s="407"/>
      <c r="W280" s="407"/>
      <c r="X280" s="407"/>
      <c r="Y280" s="407"/>
      <c r="Z280" s="407"/>
      <c r="AA280" s="407"/>
      <c r="AB280" s="407"/>
      <c r="AC280" s="407"/>
      <c r="AD280" s="407"/>
      <c r="AE280" s="407"/>
      <c r="AF280" s="407"/>
      <c r="AG280" s="407"/>
      <c r="AH280" s="407"/>
    </row>
    <row r="281" spans="1:34" ht="12.75" customHeight="1">
      <c r="A281" s="407"/>
      <c r="B281" s="407"/>
      <c r="C281" s="407"/>
      <c r="D281" s="407"/>
      <c r="E281" s="407"/>
      <c r="F281" s="407"/>
      <c r="G281" s="407"/>
      <c r="H281" s="407"/>
      <c r="I281" s="407"/>
      <c r="J281" s="407"/>
      <c r="K281" s="407"/>
      <c r="L281" s="407"/>
      <c r="M281" s="407"/>
      <c r="N281" s="407"/>
      <c r="O281" s="407"/>
      <c r="P281" s="407"/>
      <c r="Q281" s="407"/>
      <c r="R281" s="407"/>
      <c r="S281" s="407"/>
      <c r="T281" s="407"/>
      <c r="U281" s="407"/>
      <c r="V281" s="407"/>
      <c r="W281" s="407"/>
      <c r="X281" s="407"/>
      <c r="Y281" s="407"/>
      <c r="Z281" s="407"/>
      <c r="AA281" s="407"/>
      <c r="AB281" s="407"/>
      <c r="AC281" s="407"/>
      <c r="AD281" s="407"/>
      <c r="AE281" s="407"/>
      <c r="AF281" s="407"/>
      <c r="AG281" s="407"/>
      <c r="AH281" s="407"/>
    </row>
    <row r="282" spans="1:34" ht="12.75" customHeight="1">
      <c r="A282" s="407"/>
      <c r="B282" s="407"/>
      <c r="C282" s="407"/>
      <c r="D282" s="407"/>
      <c r="E282" s="407"/>
      <c r="F282" s="407"/>
      <c r="G282" s="407"/>
      <c r="H282" s="407"/>
      <c r="I282" s="407"/>
      <c r="J282" s="407"/>
      <c r="K282" s="407"/>
      <c r="L282" s="407"/>
      <c r="M282" s="407"/>
      <c r="N282" s="407"/>
      <c r="O282" s="407"/>
      <c r="P282" s="407"/>
      <c r="Q282" s="407"/>
      <c r="R282" s="407"/>
      <c r="S282" s="407"/>
      <c r="T282" s="407"/>
      <c r="U282" s="407"/>
      <c r="V282" s="407"/>
      <c r="W282" s="407"/>
      <c r="X282" s="407"/>
      <c r="Y282" s="407"/>
      <c r="Z282" s="407"/>
      <c r="AA282" s="407"/>
      <c r="AB282" s="407"/>
      <c r="AC282" s="407"/>
      <c r="AD282" s="407"/>
      <c r="AE282" s="407"/>
      <c r="AF282" s="407"/>
      <c r="AG282" s="407"/>
      <c r="AH282" s="407"/>
    </row>
    <row r="283" spans="1:34" ht="12.75" customHeight="1">
      <c r="A283" s="407"/>
      <c r="B283" s="407"/>
      <c r="C283" s="407"/>
      <c r="D283" s="407"/>
      <c r="E283" s="407"/>
      <c r="F283" s="407"/>
      <c r="G283" s="407"/>
      <c r="H283" s="407"/>
      <c r="I283" s="407"/>
      <c r="J283" s="407"/>
      <c r="K283" s="407"/>
      <c r="L283" s="407"/>
      <c r="M283" s="407"/>
      <c r="N283" s="407"/>
      <c r="O283" s="407"/>
      <c r="P283" s="407"/>
      <c r="Q283" s="407"/>
      <c r="R283" s="407"/>
      <c r="S283" s="407"/>
      <c r="T283" s="407"/>
      <c r="U283" s="407"/>
      <c r="V283" s="407"/>
      <c r="W283" s="407"/>
      <c r="X283" s="407"/>
      <c r="Y283" s="407"/>
      <c r="Z283" s="407"/>
      <c r="AA283" s="407"/>
      <c r="AB283" s="407"/>
      <c r="AC283" s="407"/>
      <c r="AD283" s="407"/>
      <c r="AE283" s="407"/>
      <c r="AF283" s="407"/>
      <c r="AG283" s="407"/>
      <c r="AH283" s="407"/>
    </row>
    <row r="284" spans="1:34" ht="12.75" customHeight="1">
      <c r="A284" s="407"/>
      <c r="B284" s="407"/>
      <c r="C284" s="407"/>
      <c r="D284" s="407"/>
      <c r="E284" s="407"/>
      <c r="F284" s="407"/>
      <c r="G284" s="407"/>
      <c r="H284" s="407"/>
      <c r="I284" s="407"/>
      <c r="J284" s="407"/>
      <c r="K284" s="407"/>
      <c r="L284" s="407"/>
      <c r="M284" s="407"/>
      <c r="N284" s="407"/>
      <c r="O284" s="407"/>
      <c r="P284" s="407"/>
      <c r="Q284" s="407"/>
      <c r="R284" s="407"/>
      <c r="S284" s="407"/>
      <c r="T284" s="407"/>
      <c r="U284" s="407"/>
      <c r="V284" s="407"/>
      <c r="W284" s="407"/>
      <c r="X284" s="407"/>
      <c r="Y284" s="407"/>
      <c r="Z284" s="407"/>
      <c r="AA284" s="407"/>
      <c r="AB284" s="407"/>
      <c r="AC284" s="407"/>
      <c r="AD284" s="407"/>
      <c r="AE284" s="407"/>
      <c r="AF284" s="407"/>
      <c r="AG284" s="407"/>
      <c r="AH284" s="407"/>
    </row>
    <row r="285" spans="1:34" ht="12.75" customHeight="1">
      <c r="A285" s="407"/>
      <c r="B285" s="407"/>
      <c r="C285" s="407"/>
      <c r="D285" s="407"/>
      <c r="E285" s="407"/>
      <c r="F285" s="407"/>
      <c r="G285" s="407"/>
      <c r="H285" s="407"/>
      <c r="I285" s="407"/>
      <c r="J285" s="407"/>
      <c r="K285" s="407"/>
      <c r="L285" s="407"/>
      <c r="M285" s="407"/>
      <c r="N285" s="407"/>
      <c r="O285" s="407"/>
      <c r="P285" s="407"/>
      <c r="Q285" s="407"/>
      <c r="R285" s="407"/>
      <c r="S285" s="407"/>
      <c r="T285" s="407"/>
      <c r="U285" s="407"/>
      <c r="V285" s="407"/>
      <c r="W285" s="407"/>
      <c r="X285" s="407"/>
      <c r="Y285" s="407"/>
      <c r="Z285" s="407"/>
      <c r="AA285" s="407"/>
      <c r="AB285" s="407"/>
      <c r="AC285" s="407"/>
      <c r="AD285" s="407"/>
      <c r="AE285" s="407"/>
      <c r="AF285" s="407"/>
      <c r="AG285" s="407"/>
      <c r="AH285" s="407"/>
    </row>
    <row r="286" spans="1:34" ht="12.75" customHeight="1">
      <c r="A286" s="407"/>
      <c r="B286" s="407"/>
      <c r="C286" s="407"/>
      <c r="D286" s="407"/>
      <c r="E286" s="407"/>
      <c r="F286" s="407"/>
      <c r="G286" s="407"/>
      <c r="H286" s="407"/>
      <c r="I286" s="407"/>
      <c r="J286" s="407"/>
      <c r="K286" s="407"/>
      <c r="L286" s="407"/>
      <c r="M286" s="407"/>
      <c r="N286" s="407"/>
      <c r="O286" s="407"/>
      <c r="P286" s="407"/>
      <c r="Q286" s="407"/>
      <c r="R286" s="407"/>
      <c r="S286" s="407"/>
      <c r="T286" s="407"/>
      <c r="U286" s="407"/>
      <c r="V286" s="407"/>
      <c r="W286" s="407"/>
      <c r="X286" s="407"/>
      <c r="Y286" s="407"/>
      <c r="Z286" s="407"/>
      <c r="AA286" s="407"/>
      <c r="AB286" s="407"/>
      <c r="AC286" s="407"/>
      <c r="AD286" s="407"/>
      <c r="AE286" s="407"/>
      <c r="AF286" s="407"/>
      <c r="AG286" s="407"/>
      <c r="AH286" s="407"/>
    </row>
    <row r="287" spans="1:34" ht="12.75" customHeight="1">
      <c r="A287" s="407"/>
      <c r="B287" s="407"/>
      <c r="C287" s="407"/>
      <c r="D287" s="407"/>
      <c r="E287" s="407"/>
      <c r="F287" s="407"/>
      <c r="G287" s="407"/>
      <c r="H287" s="407"/>
      <c r="I287" s="407"/>
      <c r="J287" s="407"/>
      <c r="K287" s="407"/>
      <c r="L287" s="407"/>
      <c r="M287" s="407"/>
      <c r="N287" s="407"/>
      <c r="O287" s="407"/>
      <c r="P287" s="407"/>
      <c r="Q287" s="407"/>
      <c r="R287" s="407"/>
      <c r="S287" s="407"/>
      <c r="T287" s="407"/>
      <c r="U287" s="407"/>
      <c r="V287" s="407"/>
      <c r="W287" s="407"/>
      <c r="X287" s="407"/>
      <c r="Y287" s="407"/>
      <c r="Z287" s="407"/>
      <c r="AA287" s="407"/>
      <c r="AB287" s="407"/>
      <c r="AC287" s="407"/>
      <c r="AD287" s="407"/>
      <c r="AE287" s="407"/>
      <c r="AF287" s="407"/>
      <c r="AG287" s="407"/>
      <c r="AH287" s="407"/>
    </row>
    <row r="288" spans="1:34" ht="12.75" customHeight="1">
      <c r="A288" s="407"/>
      <c r="B288" s="407"/>
      <c r="C288" s="407"/>
      <c r="D288" s="407"/>
      <c r="E288" s="407"/>
      <c r="F288" s="407"/>
      <c r="G288" s="407"/>
      <c r="H288" s="407"/>
      <c r="I288" s="407"/>
      <c r="J288" s="407"/>
      <c r="K288" s="407"/>
      <c r="L288" s="407"/>
      <c r="M288" s="407"/>
      <c r="N288" s="407"/>
      <c r="O288" s="407"/>
      <c r="P288" s="407"/>
      <c r="Q288" s="407"/>
      <c r="R288" s="407"/>
      <c r="S288" s="407"/>
      <c r="T288" s="407"/>
      <c r="U288" s="407"/>
      <c r="V288" s="407"/>
      <c r="W288" s="407"/>
      <c r="X288" s="407"/>
      <c r="Y288" s="407"/>
      <c r="Z288" s="407"/>
      <c r="AA288" s="407"/>
      <c r="AB288" s="407"/>
      <c r="AC288" s="407"/>
      <c r="AD288" s="407"/>
      <c r="AE288" s="407"/>
      <c r="AF288" s="407"/>
      <c r="AG288" s="407"/>
      <c r="AH288" s="407"/>
    </row>
    <row r="289" spans="1:34" ht="12.75" customHeight="1">
      <c r="A289" s="407"/>
      <c r="B289" s="407"/>
      <c r="C289" s="407"/>
      <c r="D289" s="407"/>
      <c r="E289" s="407"/>
      <c r="F289" s="407"/>
      <c r="G289" s="407"/>
      <c r="H289" s="407"/>
      <c r="I289" s="407"/>
      <c r="J289" s="407"/>
      <c r="K289" s="407"/>
      <c r="L289" s="407"/>
      <c r="M289" s="407"/>
      <c r="N289" s="407"/>
      <c r="O289" s="407"/>
      <c r="P289" s="407"/>
      <c r="Q289" s="407"/>
      <c r="R289" s="407"/>
      <c r="S289" s="407"/>
      <c r="T289" s="407"/>
      <c r="U289" s="407"/>
      <c r="V289" s="407"/>
      <c r="W289" s="407"/>
      <c r="X289" s="407"/>
      <c r="Y289" s="407"/>
      <c r="Z289" s="407"/>
      <c r="AA289" s="407"/>
      <c r="AB289" s="407"/>
      <c r="AC289" s="407"/>
      <c r="AD289" s="407"/>
      <c r="AE289" s="407"/>
      <c r="AF289" s="407"/>
      <c r="AG289" s="407"/>
      <c r="AH289" s="407"/>
    </row>
    <row r="290" spans="1:34" ht="12.75" customHeight="1">
      <c r="A290" s="407"/>
      <c r="B290" s="407"/>
      <c r="C290" s="407"/>
      <c r="D290" s="407"/>
      <c r="E290" s="407"/>
      <c r="F290" s="407"/>
      <c r="G290" s="407"/>
      <c r="H290" s="407"/>
      <c r="I290" s="407"/>
      <c r="J290" s="407"/>
      <c r="K290" s="407"/>
      <c r="L290" s="407"/>
      <c r="M290" s="407"/>
      <c r="N290" s="407"/>
      <c r="O290" s="407"/>
      <c r="P290" s="407"/>
      <c r="Q290" s="407"/>
      <c r="R290" s="407"/>
      <c r="S290" s="407"/>
      <c r="T290" s="407"/>
      <c r="U290" s="407"/>
      <c r="V290" s="407"/>
      <c r="W290" s="407"/>
      <c r="X290" s="407"/>
      <c r="Y290" s="407"/>
      <c r="Z290" s="407"/>
      <c r="AA290" s="407"/>
      <c r="AB290" s="407"/>
      <c r="AC290" s="407"/>
      <c r="AD290" s="407"/>
      <c r="AE290" s="407"/>
      <c r="AF290" s="407"/>
      <c r="AG290" s="407"/>
      <c r="AH290" s="407"/>
    </row>
    <row r="291" spans="1:34" ht="12.75" customHeight="1">
      <c r="A291" s="407"/>
      <c r="B291" s="407"/>
      <c r="C291" s="407"/>
      <c r="D291" s="407"/>
      <c r="E291" s="407"/>
      <c r="F291" s="407"/>
      <c r="G291" s="407"/>
      <c r="H291" s="407"/>
      <c r="I291" s="407"/>
      <c r="J291" s="407"/>
      <c r="K291" s="407"/>
      <c r="L291" s="407"/>
      <c r="M291" s="407"/>
      <c r="N291" s="407"/>
      <c r="O291" s="407"/>
      <c r="P291" s="407"/>
      <c r="Q291" s="407"/>
      <c r="R291" s="407"/>
      <c r="S291" s="407"/>
      <c r="T291" s="407"/>
      <c r="U291" s="407"/>
      <c r="V291" s="407"/>
      <c r="W291" s="407"/>
      <c r="X291" s="407"/>
      <c r="Y291" s="407"/>
      <c r="Z291" s="407"/>
      <c r="AA291" s="407"/>
      <c r="AB291" s="407"/>
      <c r="AC291" s="407"/>
      <c r="AD291" s="407"/>
      <c r="AE291" s="407"/>
      <c r="AF291" s="407"/>
      <c r="AG291" s="407"/>
      <c r="AH291" s="407"/>
    </row>
    <row r="292" spans="1:34" ht="12.75" customHeight="1">
      <c r="A292" s="407"/>
      <c r="B292" s="407"/>
      <c r="C292" s="407"/>
      <c r="D292" s="407"/>
      <c r="E292" s="407"/>
      <c r="F292" s="407"/>
      <c r="G292" s="407"/>
      <c r="H292" s="407"/>
      <c r="I292" s="407"/>
      <c r="J292" s="407"/>
      <c r="K292" s="407"/>
      <c r="L292" s="407"/>
      <c r="M292" s="407"/>
      <c r="N292" s="407"/>
      <c r="O292" s="407"/>
      <c r="P292" s="407"/>
      <c r="Q292" s="407"/>
      <c r="R292" s="407"/>
      <c r="S292" s="407"/>
      <c r="T292" s="407"/>
      <c r="U292" s="407"/>
      <c r="V292" s="407"/>
      <c r="W292" s="407"/>
      <c r="X292" s="407"/>
      <c r="Y292" s="407"/>
      <c r="Z292" s="407"/>
      <c r="AA292" s="407"/>
      <c r="AB292" s="407"/>
      <c r="AC292" s="407"/>
      <c r="AD292" s="407"/>
      <c r="AE292" s="407"/>
      <c r="AF292" s="407"/>
      <c r="AG292" s="407"/>
      <c r="AH292" s="407"/>
    </row>
    <row r="293" spans="1:34" ht="12.75" customHeight="1">
      <c r="A293" s="407"/>
      <c r="B293" s="407"/>
      <c r="C293" s="407"/>
      <c r="D293" s="407"/>
      <c r="E293" s="407"/>
      <c r="F293" s="407"/>
      <c r="G293" s="407"/>
      <c r="H293" s="407"/>
      <c r="I293" s="407"/>
      <c r="J293" s="407"/>
      <c r="K293" s="407"/>
      <c r="L293" s="407"/>
      <c r="M293" s="407"/>
      <c r="N293" s="407"/>
      <c r="O293" s="407"/>
      <c r="P293" s="407"/>
      <c r="Q293" s="407"/>
      <c r="R293" s="407"/>
      <c r="S293" s="407"/>
      <c r="T293" s="407"/>
      <c r="U293" s="407"/>
      <c r="V293" s="407"/>
      <c r="W293" s="407"/>
      <c r="X293" s="407"/>
      <c r="Y293" s="407"/>
      <c r="Z293" s="407"/>
      <c r="AA293" s="407"/>
      <c r="AB293" s="407"/>
      <c r="AC293" s="407"/>
      <c r="AD293" s="407"/>
      <c r="AE293" s="407"/>
      <c r="AF293" s="407"/>
      <c r="AG293" s="407"/>
      <c r="AH293" s="407"/>
    </row>
    <row r="294" spans="1:34" ht="12.75" customHeight="1">
      <c r="A294" s="407"/>
      <c r="B294" s="407"/>
      <c r="C294" s="407"/>
      <c r="D294" s="407"/>
      <c r="E294" s="407"/>
      <c r="F294" s="407"/>
      <c r="G294" s="407"/>
      <c r="H294" s="407"/>
      <c r="I294" s="407"/>
      <c r="J294" s="407"/>
      <c r="K294" s="407"/>
      <c r="L294" s="407"/>
      <c r="M294" s="407"/>
      <c r="N294" s="407"/>
      <c r="O294" s="407"/>
      <c r="P294" s="407"/>
      <c r="Q294" s="407"/>
      <c r="R294" s="407"/>
      <c r="S294" s="407"/>
      <c r="T294" s="407"/>
      <c r="U294" s="407"/>
      <c r="V294" s="407"/>
      <c r="W294" s="407"/>
      <c r="X294" s="407"/>
      <c r="Y294" s="407"/>
      <c r="Z294" s="407"/>
      <c r="AA294" s="407"/>
      <c r="AB294" s="407"/>
      <c r="AC294" s="407"/>
      <c r="AD294" s="407"/>
      <c r="AE294" s="407"/>
      <c r="AF294" s="407"/>
      <c r="AG294" s="407"/>
      <c r="AH294" s="407"/>
    </row>
    <row r="295" spans="1:34" ht="12.75" customHeight="1">
      <c r="A295" s="407"/>
      <c r="B295" s="407"/>
      <c r="C295" s="407"/>
      <c r="D295" s="407"/>
      <c r="E295" s="407"/>
      <c r="F295" s="407"/>
      <c r="G295" s="407"/>
      <c r="H295" s="407"/>
      <c r="I295" s="407"/>
      <c r="J295" s="407"/>
      <c r="K295" s="407"/>
      <c r="L295" s="407"/>
      <c r="M295" s="407"/>
      <c r="N295" s="407"/>
      <c r="O295" s="407"/>
      <c r="P295" s="407"/>
      <c r="Q295" s="407"/>
      <c r="R295" s="407"/>
      <c r="S295" s="407"/>
      <c r="T295" s="407"/>
      <c r="U295" s="407"/>
      <c r="V295" s="407"/>
      <c r="W295" s="407"/>
      <c r="X295" s="407"/>
      <c r="Y295" s="407"/>
      <c r="Z295" s="407"/>
      <c r="AA295" s="407"/>
      <c r="AB295" s="407"/>
      <c r="AC295" s="407"/>
      <c r="AD295" s="407"/>
      <c r="AE295" s="407"/>
      <c r="AF295" s="407"/>
      <c r="AG295" s="407"/>
      <c r="AH295" s="407"/>
    </row>
    <row r="296" spans="1:34" ht="12.75" customHeight="1">
      <c r="A296" s="407"/>
      <c r="B296" s="407"/>
      <c r="C296" s="407"/>
      <c r="D296" s="407"/>
      <c r="E296" s="407"/>
      <c r="F296" s="407"/>
      <c r="G296" s="407"/>
      <c r="H296" s="407"/>
      <c r="I296" s="407"/>
      <c r="J296" s="407"/>
      <c r="K296" s="407"/>
      <c r="L296" s="407"/>
      <c r="M296" s="407"/>
      <c r="N296" s="407"/>
      <c r="O296" s="407"/>
      <c r="P296" s="407"/>
      <c r="Q296" s="407"/>
      <c r="R296" s="407"/>
      <c r="S296" s="407"/>
      <c r="T296" s="407"/>
      <c r="U296" s="407"/>
      <c r="V296" s="407"/>
      <c r="W296" s="407"/>
      <c r="X296" s="407"/>
      <c r="Y296" s="407"/>
      <c r="Z296" s="407"/>
      <c r="AA296" s="407"/>
      <c r="AB296" s="407"/>
      <c r="AC296" s="407"/>
      <c r="AD296" s="407"/>
      <c r="AE296" s="407"/>
      <c r="AF296" s="407"/>
      <c r="AG296" s="407"/>
      <c r="AH296" s="407"/>
    </row>
    <row r="297" spans="1:34" ht="12.75" customHeight="1">
      <c r="A297" s="407"/>
      <c r="B297" s="407"/>
      <c r="C297" s="407"/>
      <c r="D297" s="407"/>
      <c r="E297" s="407"/>
      <c r="F297" s="407"/>
      <c r="G297" s="407"/>
      <c r="H297" s="407"/>
      <c r="I297" s="407"/>
      <c r="J297" s="407"/>
      <c r="K297" s="407"/>
      <c r="L297" s="407"/>
      <c r="M297" s="407"/>
      <c r="N297" s="407"/>
      <c r="O297" s="407"/>
      <c r="P297" s="407"/>
      <c r="Q297" s="407"/>
      <c r="R297" s="407"/>
      <c r="S297" s="407"/>
      <c r="T297" s="407"/>
      <c r="U297" s="407"/>
      <c r="V297" s="407"/>
      <c r="W297" s="407"/>
      <c r="X297" s="407"/>
      <c r="Y297" s="407"/>
      <c r="Z297" s="407"/>
      <c r="AA297" s="407"/>
      <c r="AB297" s="407"/>
      <c r="AC297" s="407"/>
      <c r="AD297" s="407"/>
      <c r="AE297" s="407"/>
      <c r="AF297" s="407"/>
      <c r="AG297" s="407"/>
      <c r="AH297" s="407"/>
    </row>
    <row r="298" spans="1:34" ht="12.75" customHeight="1">
      <c r="A298" s="407"/>
      <c r="B298" s="407"/>
      <c r="C298" s="407"/>
      <c r="D298" s="407"/>
      <c r="E298" s="407"/>
      <c r="F298" s="407"/>
      <c r="G298" s="407"/>
      <c r="H298" s="407"/>
      <c r="I298" s="407"/>
      <c r="J298" s="407"/>
      <c r="K298" s="407"/>
      <c r="L298" s="407"/>
      <c r="M298" s="407"/>
      <c r="N298" s="407"/>
      <c r="O298" s="407"/>
      <c r="P298" s="407"/>
      <c r="Q298" s="407"/>
      <c r="R298" s="407"/>
      <c r="S298" s="407"/>
      <c r="T298" s="407"/>
      <c r="U298" s="407"/>
      <c r="V298" s="407"/>
      <c r="W298" s="407"/>
      <c r="X298" s="407"/>
      <c r="Y298" s="407"/>
      <c r="Z298" s="407"/>
      <c r="AA298" s="407"/>
      <c r="AB298" s="407"/>
      <c r="AC298" s="407"/>
      <c r="AD298" s="407"/>
      <c r="AE298" s="407"/>
      <c r="AF298" s="407"/>
      <c r="AG298" s="407"/>
      <c r="AH298" s="407"/>
    </row>
    <row r="299" spans="1:34" ht="12.75" customHeight="1">
      <c r="A299" s="407"/>
      <c r="B299" s="407"/>
      <c r="C299" s="407"/>
      <c r="D299" s="407"/>
      <c r="E299" s="407"/>
      <c r="F299" s="407"/>
      <c r="G299" s="407"/>
      <c r="H299" s="407"/>
      <c r="I299" s="407"/>
      <c r="J299" s="407"/>
      <c r="K299" s="407"/>
      <c r="L299" s="407"/>
      <c r="M299" s="407"/>
      <c r="N299" s="407"/>
      <c r="O299" s="407"/>
      <c r="P299" s="407"/>
      <c r="Q299" s="407"/>
      <c r="R299" s="407"/>
      <c r="S299" s="407"/>
      <c r="T299" s="407"/>
      <c r="U299" s="407"/>
      <c r="V299" s="407"/>
      <c r="W299" s="407"/>
      <c r="X299" s="407"/>
      <c r="Y299" s="407"/>
      <c r="Z299" s="407"/>
      <c r="AA299" s="407"/>
      <c r="AB299" s="407"/>
      <c r="AC299" s="407"/>
      <c r="AD299" s="407"/>
      <c r="AE299" s="407"/>
      <c r="AF299" s="407"/>
      <c r="AG299" s="407"/>
      <c r="AH299" s="407"/>
    </row>
    <row r="300" spans="1:34" ht="12.75" customHeight="1">
      <c r="A300" s="407"/>
      <c r="B300" s="407"/>
      <c r="C300" s="407"/>
      <c r="D300" s="407"/>
      <c r="E300" s="407"/>
      <c r="F300" s="407"/>
      <c r="G300" s="407"/>
      <c r="H300" s="407"/>
      <c r="I300" s="407"/>
      <c r="J300" s="407"/>
      <c r="K300" s="407"/>
      <c r="L300" s="407"/>
      <c r="M300" s="407"/>
      <c r="N300" s="407"/>
      <c r="O300" s="407"/>
      <c r="P300" s="407"/>
      <c r="Q300" s="407"/>
      <c r="R300" s="407"/>
      <c r="S300" s="407"/>
      <c r="T300" s="407"/>
      <c r="U300" s="407"/>
      <c r="V300" s="407"/>
      <c r="W300" s="407"/>
      <c r="X300" s="407"/>
      <c r="Y300" s="407"/>
      <c r="Z300" s="407"/>
      <c r="AA300" s="407"/>
      <c r="AB300" s="407"/>
      <c r="AC300" s="407"/>
      <c r="AD300" s="407"/>
      <c r="AE300" s="407"/>
      <c r="AF300" s="407"/>
      <c r="AG300" s="407"/>
      <c r="AH300" s="407"/>
    </row>
    <row r="301" spans="1:34" ht="12.75" customHeight="1">
      <c r="A301" s="407"/>
      <c r="B301" s="407"/>
      <c r="C301" s="407"/>
      <c r="D301" s="407"/>
      <c r="E301" s="407"/>
      <c r="F301" s="407"/>
      <c r="G301" s="407"/>
      <c r="H301" s="407"/>
      <c r="I301" s="407"/>
      <c r="J301" s="407"/>
      <c r="K301" s="407"/>
      <c r="L301" s="407"/>
      <c r="M301" s="407"/>
      <c r="N301" s="407"/>
      <c r="O301" s="407"/>
      <c r="P301" s="407"/>
      <c r="Q301" s="407"/>
      <c r="R301" s="407"/>
      <c r="S301" s="407"/>
      <c r="T301" s="407"/>
      <c r="U301" s="407"/>
      <c r="V301" s="407"/>
      <c r="W301" s="407"/>
      <c r="X301" s="407"/>
      <c r="Y301" s="407"/>
      <c r="Z301" s="407"/>
      <c r="AA301" s="407"/>
      <c r="AB301" s="407"/>
      <c r="AC301" s="407"/>
      <c r="AD301" s="407"/>
      <c r="AE301" s="407"/>
      <c r="AF301" s="407"/>
      <c r="AG301" s="407"/>
      <c r="AH301" s="407"/>
    </row>
    <row r="302" spans="1:34" ht="12.75" customHeight="1">
      <c r="A302" s="407"/>
      <c r="B302" s="407"/>
      <c r="C302" s="407"/>
      <c r="D302" s="407"/>
      <c r="E302" s="407"/>
      <c r="F302" s="407"/>
      <c r="G302" s="407"/>
      <c r="H302" s="407"/>
      <c r="I302" s="407"/>
      <c r="J302" s="407"/>
      <c r="K302" s="407"/>
      <c r="L302" s="407"/>
      <c r="M302" s="407"/>
      <c r="N302" s="407"/>
      <c r="O302" s="407"/>
      <c r="P302" s="407"/>
      <c r="Q302" s="407"/>
      <c r="R302" s="407"/>
      <c r="S302" s="407"/>
      <c r="T302" s="407"/>
      <c r="U302" s="407"/>
      <c r="V302" s="407"/>
      <c r="W302" s="407"/>
      <c r="X302" s="407"/>
      <c r="Y302" s="407"/>
      <c r="Z302" s="407"/>
      <c r="AA302" s="407"/>
      <c r="AB302" s="407"/>
      <c r="AC302" s="407"/>
      <c r="AD302" s="407"/>
      <c r="AE302" s="407"/>
      <c r="AF302" s="407"/>
      <c r="AG302" s="407"/>
      <c r="AH302" s="407"/>
    </row>
    <row r="303" spans="1:34" ht="12.75" customHeight="1">
      <c r="A303" s="407"/>
      <c r="B303" s="407"/>
      <c r="C303" s="407"/>
      <c r="D303" s="407"/>
      <c r="E303" s="407"/>
      <c r="F303" s="407"/>
      <c r="G303" s="407"/>
      <c r="H303" s="407"/>
      <c r="I303" s="407"/>
      <c r="J303" s="407"/>
      <c r="K303" s="407"/>
      <c r="L303" s="407"/>
      <c r="M303" s="407"/>
      <c r="N303" s="407"/>
      <c r="O303" s="407"/>
      <c r="P303" s="407"/>
      <c r="Q303" s="407"/>
      <c r="R303" s="407"/>
      <c r="S303" s="407"/>
      <c r="T303" s="407"/>
      <c r="U303" s="407"/>
      <c r="V303" s="407"/>
      <c r="W303" s="407"/>
      <c r="X303" s="407"/>
      <c r="Y303" s="407"/>
      <c r="Z303" s="407"/>
      <c r="AA303" s="407"/>
      <c r="AB303" s="407"/>
      <c r="AC303" s="407"/>
      <c r="AD303" s="407"/>
      <c r="AE303" s="407"/>
      <c r="AF303" s="407"/>
      <c r="AG303" s="407"/>
      <c r="AH303" s="407"/>
    </row>
    <row r="304" spans="1:34" ht="12.75" customHeight="1">
      <c r="A304" s="407"/>
      <c r="B304" s="407"/>
      <c r="C304" s="407"/>
      <c r="D304" s="407"/>
      <c r="E304" s="407"/>
      <c r="F304" s="407"/>
      <c r="G304" s="407"/>
      <c r="H304" s="407"/>
      <c r="I304" s="407"/>
      <c r="J304" s="407"/>
      <c r="K304" s="407"/>
      <c r="L304" s="407"/>
      <c r="M304" s="407"/>
      <c r="N304" s="407"/>
      <c r="O304" s="407"/>
      <c r="P304" s="407"/>
      <c r="Q304" s="407"/>
      <c r="R304" s="407"/>
      <c r="S304" s="407"/>
      <c r="T304" s="407"/>
      <c r="U304" s="407"/>
      <c r="V304" s="407"/>
      <c r="W304" s="407"/>
      <c r="X304" s="407"/>
      <c r="Y304" s="407"/>
      <c r="Z304" s="407"/>
      <c r="AA304" s="407"/>
      <c r="AB304" s="407"/>
      <c r="AC304" s="407"/>
      <c r="AD304" s="407"/>
      <c r="AE304" s="407"/>
      <c r="AF304" s="407"/>
      <c r="AG304" s="407"/>
      <c r="AH304" s="407"/>
    </row>
    <row r="305" spans="1:34" ht="12.75" customHeight="1">
      <c r="A305" s="407"/>
      <c r="B305" s="407"/>
      <c r="C305" s="407"/>
      <c r="D305" s="407"/>
      <c r="E305" s="407"/>
      <c r="F305" s="407"/>
      <c r="G305" s="407"/>
      <c r="H305" s="407"/>
      <c r="I305" s="407"/>
      <c r="J305" s="407"/>
      <c r="K305" s="407"/>
      <c r="L305" s="407"/>
      <c r="M305" s="407"/>
      <c r="N305" s="407"/>
      <c r="O305" s="407"/>
      <c r="P305" s="407"/>
      <c r="Q305" s="407"/>
      <c r="R305" s="407"/>
      <c r="S305" s="407"/>
      <c r="T305" s="407"/>
      <c r="U305" s="407"/>
      <c r="V305" s="407"/>
      <c r="W305" s="407"/>
      <c r="X305" s="407"/>
      <c r="Y305" s="407"/>
      <c r="Z305" s="407"/>
      <c r="AA305" s="407"/>
      <c r="AB305" s="407"/>
      <c r="AC305" s="407"/>
      <c r="AD305" s="407"/>
      <c r="AE305" s="407"/>
      <c r="AF305" s="407"/>
      <c r="AG305" s="407"/>
      <c r="AH305" s="407"/>
    </row>
    <row r="306" spans="1:34" ht="12.75" customHeight="1">
      <c r="A306" s="407"/>
      <c r="B306" s="407"/>
      <c r="C306" s="407"/>
      <c r="D306" s="407"/>
      <c r="E306" s="407"/>
      <c r="F306" s="407"/>
      <c r="G306" s="407"/>
      <c r="H306" s="407"/>
      <c r="I306" s="407"/>
      <c r="J306" s="407"/>
      <c r="K306" s="407"/>
      <c r="L306" s="407"/>
      <c r="M306" s="407"/>
      <c r="N306" s="407"/>
      <c r="O306" s="407"/>
      <c r="P306" s="407"/>
      <c r="Q306" s="407"/>
      <c r="R306" s="407"/>
      <c r="S306" s="407"/>
      <c r="T306" s="407"/>
      <c r="U306" s="407"/>
      <c r="V306" s="407"/>
      <c r="W306" s="407"/>
      <c r="X306" s="407"/>
      <c r="Y306" s="407"/>
      <c r="Z306" s="407"/>
      <c r="AA306" s="407"/>
      <c r="AB306" s="407"/>
      <c r="AC306" s="407"/>
      <c r="AD306" s="407"/>
      <c r="AE306" s="407"/>
      <c r="AF306" s="407"/>
      <c r="AG306" s="407"/>
      <c r="AH306" s="407"/>
    </row>
    <row r="307" spans="1:34" ht="12.75" customHeight="1">
      <c r="A307" s="407"/>
      <c r="B307" s="407"/>
      <c r="C307" s="407"/>
      <c r="D307" s="407"/>
      <c r="E307" s="407"/>
      <c r="F307" s="407"/>
      <c r="G307" s="407"/>
      <c r="H307" s="407"/>
      <c r="I307" s="407"/>
      <c r="J307" s="407"/>
      <c r="K307" s="407"/>
      <c r="L307" s="407"/>
      <c r="M307" s="407"/>
      <c r="N307" s="407"/>
      <c r="O307" s="407"/>
      <c r="P307" s="407"/>
      <c r="Q307" s="407"/>
      <c r="R307" s="407"/>
      <c r="S307" s="407"/>
      <c r="T307" s="407"/>
      <c r="U307" s="407"/>
      <c r="V307" s="407"/>
      <c r="W307" s="407"/>
      <c r="X307" s="407"/>
      <c r="Y307" s="407"/>
      <c r="Z307" s="407"/>
      <c r="AA307" s="407"/>
      <c r="AB307" s="407"/>
      <c r="AC307" s="407"/>
      <c r="AD307" s="407"/>
      <c r="AE307" s="407"/>
      <c r="AF307" s="407"/>
      <c r="AG307" s="407"/>
      <c r="AH307" s="407"/>
    </row>
    <row r="308" spans="1:34" ht="12.75" customHeight="1">
      <c r="A308" s="407"/>
      <c r="B308" s="407"/>
      <c r="C308" s="407"/>
      <c r="D308" s="407"/>
      <c r="E308" s="407"/>
      <c r="F308" s="407"/>
      <c r="G308" s="407"/>
      <c r="H308" s="407"/>
      <c r="I308" s="407"/>
      <c r="J308" s="407"/>
      <c r="K308" s="407"/>
      <c r="L308" s="407"/>
      <c r="M308" s="407"/>
      <c r="N308" s="407"/>
      <c r="O308" s="407"/>
      <c r="P308" s="407"/>
      <c r="Q308" s="407"/>
      <c r="R308" s="407"/>
      <c r="S308" s="407"/>
      <c r="T308" s="407"/>
      <c r="U308" s="407"/>
      <c r="V308" s="407"/>
      <c r="W308" s="407"/>
      <c r="X308" s="407"/>
      <c r="Y308" s="407"/>
      <c r="Z308" s="407"/>
      <c r="AA308" s="407"/>
      <c r="AB308" s="407"/>
      <c r="AC308" s="407"/>
      <c r="AD308" s="407"/>
      <c r="AE308" s="407"/>
      <c r="AF308" s="407"/>
      <c r="AG308" s="407"/>
      <c r="AH308" s="407"/>
    </row>
    <row r="309" spans="1:34" ht="12.75" customHeight="1">
      <c r="A309" s="407"/>
      <c r="B309" s="407"/>
      <c r="C309" s="407"/>
      <c r="D309" s="407"/>
      <c r="E309" s="407"/>
      <c r="F309" s="407"/>
      <c r="G309" s="407"/>
      <c r="H309" s="407"/>
      <c r="I309" s="407"/>
      <c r="J309" s="407"/>
      <c r="K309" s="407"/>
      <c r="L309" s="407"/>
      <c r="M309" s="407"/>
      <c r="N309" s="407"/>
      <c r="O309" s="407"/>
      <c r="P309" s="407"/>
      <c r="Q309" s="407"/>
      <c r="R309" s="407"/>
      <c r="S309" s="407"/>
      <c r="T309" s="407"/>
      <c r="U309" s="407"/>
      <c r="V309" s="407"/>
      <c r="W309" s="407"/>
      <c r="X309" s="407"/>
      <c r="Y309" s="407"/>
      <c r="Z309" s="407"/>
      <c r="AA309" s="407"/>
      <c r="AB309" s="407"/>
      <c r="AC309" s="407"/>
      <c r="AD309" s="407"/>
      <c r="AE309" s="407"/>
      <c r="AF309" s="407"/>
      <c r="AG309" s="407"/>
      <c r="AH309" s="407"/>
    </row>
    <row r="310" spans="1:34" ht="12.75" customHeight="1">
      <c r="A310" s="407"/>
      <c r="B310" s="407"/>
      <c r="C310" s="407"/>
      <c r="D310" s="407"/>
      <c r="E310" s="407"/>
      <c r="F310" s="407"/>
      <c r="G310" s="407"/>
      <c r="H310" s="407"/>
      <c r="I310" s="407"/>
      <c r="J310" s="407"/>
      <c r="K310" s="407"/>
      <c r="L310" s="407"/>
      <c r="M310" s="407"/>
      <c r="N310" s="407"/>
      <c r="O310" s="407"/>
      <c r="P310" s="407"/>
      <c r="Q310" s="407"/>
      <c r="R310" s="407"/>
      <c r="S310" s="407"/>
      <c r="T310" s="407"/>
      <c r="U310" s="407"/>
      <c r="V310" s="407"/>
      <c r="W310" s="407"/>
      <c r="X310" s="407"/>
      <c r="Y310" s="407"/>
      <c r="Z310" s="407"/>
      <c r="AA310" s="407"/>
      <c r="AB310" s="407"/>
      <c r="AC310" s="407"/>
      <c r="AD310" s="407"/>
      <c r="AE310" s="407"/>
      <c r="AF310" s="407"/>
      <c r="AG310" s="407"/>
      <c r="AH310" s="407"/>
    </row>
    <row r="311" spans="1:34" ht="12.75" customHeight="1">
      <c r="A311" s="407"/>
      <c r="B311" s="407"/>
      <c r="C311" s="407"/>
      <c r="D311" s="407"/>
      <c r="E311" s="407"/>
      <c r="F311" s="407"/>
      <c r="G311" s="407"/>
      <c r="H311" s="407"/>
      <c r="I311" s="407"/>
      <c r="J311" s="407"/>
      <c r="K311" s="407"/>
      <c r="L311" s="407"/>
      <c r="M311" s="407"/>
      <c r="N311" s="407"/>
      <c r="O311" s="407"/>
      <c r="P311" s="407"/>
      <c r="Q311" s="407"/>
      <c r="R311" s="407"/>
      <c r="S311" s="407"/>
      <c r="T311" s="407"/>
      <c r="U311" s="407"/>
      <c r="V311" s="407"/>
      <c r="W311" s="407"/>
      <c r="X311" s="407"/>
      <c r="Y311" s="407"/>
      <c r="Z311" s="407"/>
      <c r="AA311" s="407"/>
      <c r="AB311" s="407"/>
      <c r="AC311" s="407"/>
      <c r="AD311" s="407"/>
      <c r="AE311" s="407"/>
      <c r="AF311" s="407"/>
      <c r="AG311" s="407"/>
      <c r="AH311" s="407"/>
    </row>
    <row r="312" spans="1:34" ht="12.75" customHeight="1">
      <c r="A312" s="407"/>
      <c r="B312" s="407"/>
      <c r="C312" s="407"/>
      <c r="D312" s="407"/>
      <c r="E312" s="407"/>
      <c r="F312" s="407"/>
      <c r="G312" s="407"/>
      <c r="H312" s="407"/>
      <c r="I312" s="407"/>
      <c r="J312" s="407"/>
      <c r="K312" s="407"/>
      <c r="L312" s="407"/>
      <c r="M312" s="407"/>
      <c r="N312" s="407"/>
      <c r="O312" s="407"/>
      <c r="P312" s="407"/>
      <c r="Q312" s="407"/>
      <c r="R312" s="407"/>
      <c r="S312" s="407"/>
      <c r="T312" s="407"/>
      <c r="U312" s="407"/>
      <c r="V312" s="407"/>
      <c r="W312" s="407"/>
      <c r="X312" s="407"/>
      <c r="Y312" s="407"/>
      <c r="Z312" s="407"/>
      <c r="AA312" s="407"/>
      <c r="AB312" s="407"/>
      <c r="AC312" s="407"/>
      <c r="AD312" s="407"/>
      <c r="AE312" s="407"/>
      <c r="AF312" s="407"/>
      <c r="AG312" s="407"/>
      <c r="AH312" s="407"/>
    </row>
    <row r="313" spans="1:34" ht="12.75" customHeight="1">
      <c r="A313" s="407"/>
      <c r="B313" s="407"/>
      <c r="C313" s="407"/>
      <c r="D313" s="407"/>
      <c r="E313" s="407"/>
      <c r="F313" s="407"/>
      <c r="G313" s="407"/>
      <c r="H313" s="407"/>
      <c r="I313" s="407"/>
      <c r="J313" s="407"/>
      <c r="K313" s="407"/>
      <c r="L313" s="407"/>
      <c r="M313" s="407"/>
      <c r="N313" s="407"/>
      <c r="O313" s="407"/>
      <c r="P313" s="407"/>
      <c r="Q313" s="407"/>
      <c r="R313" s="407"/>
      <c r="S313" s="407"/>
      <c r="T313" s="407"/>
      <c r="U313" s="407"/>
      <c r="V313" s="407"/>
      <c r="W313" s="407"/>
      <c r="X313" s="407"/>
      <c r="Y313" s="407"/>
      <c r="Z313" s="407"/>
      <c r="AA313" s="407"/>
      <c r="AB313" s="407"/>
      <c r="AC313" s="407"/>
      <c r="AD313" s="407"/>
      <c r="AE313" s="407"/>
      <c r="AF313" s="407"/>
      <c r="AG313" s="407"/>
      <c r="AH313" s="407"/>
    </row>
    <row r="314" spans="1:34" ht="12.75" customHeight="1">
      <c r="A314" s="407"/>
      <c r="B314" s="407"/>
      <c r="C314" s="407"/>
      <c r="D314" s="407"/>
      <c r="E314" s="407"/>
      <c r="F314" s="407"/>
      <c r="G314" s="407"/>
      <c r="H314" s="407"/>
      <c r="I314" s="407"/>
      <c r="J314" s="407"/>
      <c r="K314" s="407"/>
      <c r="L314" s="407"/>
      <c r="M314" s="407"/>
      <c r="N314" s="407"/>
      <c r="O314" s="407"/>
      <c r="P314" s="407"/>
      <c r="Q314" s="407"/>
      <c r="R314" s="407"/>
      <c r="S314" s="407"/>
      <c r="T314" s="407"/>
      <c r="U314" s="407"/>
      <c r="V314" s="407"/>
      <c r="W314" s="407"/>
      <c r="X314" s="407"/>
      <c r="Y314" s="407"/>
      <c r="Z314" s="407"/>
      <c r="AA314" s="407"/>
      <c r="AB314" s="407"/>
      <c r="AC314" s="407"/>
      <c r="AD314" s="407"/>
      <c r="AE314" s="407"/>
      <c r="AF314" s="407"/>
      <c r="AG314" s="407"/>
      <c r="AH314" s="407"/>
    </row>
    <row r="315" spans="1:34" ht="12.75" customHeight="1">
      <c r="A315" s="407"/>
      <c r="B315" s="407"/>
      <c r="C315" s="407"/>
      <c r="D315" s="407"/>
      <c r="E315" s="407"/>
      <c r="F315" s="407"/>
      <c r="G315" s="407"/>
      <c r="H315" s="407"/>
      <c r="I315" s="407"/>
      <c r="J315" s="407"/>
      <c r="K315" s="407"/>
      <c r="L315" s="407"/>
      <c r="M315" s="407"/>
      <c r="N315" s="407"/>
      <c r="O315" s="407"/>
      <c r="P315" s="407"/>
      <c r="Q315" s="407"/>
      <c r="R315" s="407"/>
      <c r="S315" s="407"/>
      <c r="T315" s="407"/>
      <c r="U315" s="407"/>
      <c r="V315" s="407"/>
      <c r="W315" s="407"/>
      <c r="X315" s="407"/>
      <c r="Y315" s="407"/>
      <c r="Z315" s="407"/>
      <c r="AA315" s="407"/>
      <c r="AB315" s="407"/>
      <c r="AC315" s="407"/>
      <c r="AD315" s="407"/>
      <c r="AE315" s="407"/>
      <c r="AF315" s="407"/>
      <c r="AG315" s="407"/>
      <c r="AH315" s="407"/>
    </row>
    <row r="316" spans="1:34" ht="12.75" customHeight="1">
      <c r="A316" s="407"/>
      <c r="B316" s="407"/>
      <c r="C316" s="407"/>
      <c r="D316" s="407"/>
      <c r="E316" s="407"/>
      <c r="F316" s="407"/>
      <c r="G316" s="407"/>
      <c r="H316" s="407"/>
      <c r="I316" s="407"/>
      <c r="J316" s="407"/>
      <c r="K316" s="407"/>
      <c r="L316" s="407"/>
      <c r="M316" s="407"/>
      <c r="N316" s="407"/>
      <c r="O316" s="407"/>
      <c r="P316" s="407"/>
      <c r="Q316" s="407"/>
      <c r="R316" s="407"/>
      <c r="S316" s="407"/>
      <c r="T316" s="407"/>
      <c r="U316" s="407"/>
      <c r="V316" s="407"/>
      <c r="W316" s="407"/>
      <c r="X316" s="407"/>
      <c r="Y316" s="407"/>
      <c r="Z316" s="407"/>
      <c r="AA316" s="407"/>
      <c r="AB316" s="407"/>
      <c r="AC316" s="407"/>
      <c r="AD316" s="407"/>
      <c r="AE316" s="407"/>
      <c r="AF316" s="407"/>
      <c r="AG316" s="407"/>
      <c r="AH316" s="407"/>
    </row>
    <row r="317" spans="1:34" ht="12.75" customHeight="1">
      <c r="A317" s="407"/>
      <c r="B317" s="407"/>
      <c r="C317" s="407"/>
      <c r="D317" s="407"/>
      <c r="E317" s="407"/>
      <c r="F317" s="407"/>
      <c r="G317" s="407"/>
      <c r="H317" s="407"/>
      <c r="I317" s="407"/>
      <c r="J317" s="407"/>
      <c r="K317" s="407"/>
      <c r="L317" s="407"/>
      <c r="M317" s="407"/>
      <c r="N317" s="407"/>
      <c r="O317" s="407"/>
      <c r="P317" s="407"/>
      <c r="Q317" s="407"/>
      <c r="R317" s="407"/>
      <c r="S317" s="407"/>
      <c r="T317" s="407"/>
      <c r="U317" s="407"/>
      <c r="V317" s="407"/>
      <c r="W317" s="407"/>
      <c r="X317" s="407"/>
      <c r="Y317" s="407"/>
      <c r="Z317" s="407"/>
      <c r="AA317" s="407"/>
      <c r="AB317" s="407"/>
      <c r="AC317" s="407"/>
      <c r="AD317" s="407"/>
      <c r="AE317" s="407"/>
      <c r="AF317" s="407"/>
      <c r="AG317" s="407"/>
      <c r="AH317" s="407"/>
    </row>
    <row r="318" spans="1:34" ht="12.75" customHeight="1">
      <c r="A318" s="407"/>
      <c r="B318" s="407"/>
      <c r="C318" s="407"/>
      <c r="D318" s="407"/>
      <c r="E318" s="407"/>
      <c r="F318" s="407"/>
      <c r="G318" s="407"/>
      <c r="H318" s="407"/>
      <c r="I318" s="407"/>
      <c r="J318" s="407"/>
      <c r="K318" s="407"/>
      <c r="L318" s="407"/>
      <c r="M318" s="407"/>
      <c r="N318" s="407"/>
      <c r="O318" s="407"/>
      <c r="P318" s="407"/>
      <c r="Q318" s="407"/>
      <c r="R318" s="407"/>
      <c r="S318" s="407"/>
      <c r="T318" s="407"/>
      <c r="U318" s="407"/>
      <c r="V318" s="407"/>
      <c r="W318" s="407"/>
      <c r="X318" s="407"/>
      <c r="Y318" s="407"/>
      <c r="Z318" s="407"/>
      <c r="AA318" s="407"/>
      <c r="AB318" s="407"/>
      <c r="AC318" s="407"/>
      <c r="AD318" s="407"/>
      <c r="AE318" s="407"/>
      <c r="AF318" s="407"/>
      <c r="AG318" s="407"/>
      <c r="AH318" s="407"/>
    </row>
    <row r="319" spans="1:34" ht="12.75" customHeight="1">
      <c r="A319" s="407"/>
      <c r="B319" s="407"/>
      <c r="C319" s="407"/>
      <c r="D319" s="407"/>
      <c r="E319" s="407"/>
      <c r="F319" s="407"/>
      <c r="G319" s="407"/>
      <c r="H319" s="407"/>
      <c r="I319" s="407"/>
      <c r="J319" s="407"/>
      <c r="K319" s="407"/>
      <c r="L319" s="407"/>
      <c r="M319" s="407"/>
      <c r="N319" s="407"/>
      <c r="O319" s="407"/>
      <c r="P319" s="407"/>
      <c r="Q319" s="407"/>
      <c r="R319" s="407"/>
      <c r="S319" s="407"/>
      <c r="T319" s="407"/>
      <c r="U319" s="407"/>
      <c r="V319" s="407"/>
      <c r="W319" s="407"/>
      <c r="X319" s="407"/>
      <c r="Y319" s="407"/>
      <c r="Z319" s="407"/>
      <c r="AA319" s="407"/>
      <c r="AB319" s="407"/>
      <c r="AC319" s="407"/>
      <c r="AD319" s="407"/>
      <c r="AE319" s="407"/>
      <c r="AF319" s="407"/>
      <c r="AG319" s="407"/>
      <c r="AH319" s="407"/>
    </row>
    <row r="320" spans="1:34" ht="12.75" customHeight="1">
      <c r="A320" s="407"/>
      <c r="B320" s="407"/>
      <c r="C320" s="407"/>
      <c r="D320" s="407"/>
      <c r="E320" s="407"/>
      <c r="F320" s="407"/>
      <c r="G320" s="407"/>
      <c r="H320" s="407"/>
      <c r="I320" s="407"/>
      <c r="J320" s="407"/>
      <c r="K320" s="407"/>
      <c r="L320" s="407"/>
      <c r="M320" s="407"/>
      <c r="N320" s="407"/>
      <c r="O320" s="407"/>
      <c r="P320" s="407"/>
      <c r="Q320" s="407"/>
      <c r="R320" s="407"/>
      <c r="S320" s="407"/>
      <c r="T320" s="407"/>
      <c r="U320" s="407"/>
      <c r="V320" s="407"/>
      <c r="W320" s="407"/>
      <c r="X320" s="407"/>
      <c r="Y320" s="407"/>
      <c r="Z320" s="407"/>
      <c r="AA320" s="407"/>
      <c r="AB320" s="407"/>
      <c r="AC320" s="407"/>
      <c r="AD320" s="407"/>
      <c r="AE320" s="407"/>
      <c r="AF320" s="407"/>
      <c r="AG320" s="407"/>
      <c r="AH320" s="407"/>
    </row>
    <row r="321" spans="1:34" ht="12.75" customHeight="1">
      <c r="A321" s="407"/>
      <c r="B321" s="407"/>
      <c r="C321" s="407"/>
      <c r="D321" s="407"/>
      <c r="E321" s="407"/>
      <c r="F321" s="407"/>
      <c r="G321" s="407"/>
      <c r="H321" s="407"/>
      <c r="I321" s="407"/>
      <c r="J321" s="407"/>
      <c r="K321" s="407"/>
      <c r="L321" s="407"/>
      <c r="M321" s="407"/>
      <c r="N321" s="407"/>
      <c r="O321" s="407"/>
      <c r="P321" s="407"/>
      <c r="Q321" s="407"/>
      <c r="R321" s="407"/>
      <c r="S321" s="407"/>
      <c r="T321" s="407"/>
      <c r="U321" s="407"/>
      <c r="V321" s="407"/>
      <c r="W321" s="407"/>
      <c r="X321" s="407"/>
      <c r="Y321" s="407"/>
      <c r="Z321" s="407"/>
      <c r="AA321" s="407"/>
      <c r="AB321" s="407"/>
      <c r="AC321" s="407"/>
      <c r="AD321" s="407"/>
      <c r="AE321" s="407"/>
      <c r="AF321" s="407"/>
      <c r="AG321" s="407"/>
      <c r="AH321" s="407"/>
    </row>
    <row r="322" spans="1:34" ht="12.75" customHeight="1">
      <c r="A322" s="407"/>
      <c r="B322" s="407"/>
      <c r="C322" s="407"/>
      <c r="D322" s="407"/>
      <c r="E322" s="407"/>
      <c r="F322" s="407"/>
      <c r="G322" s="407"/>
      <c r="H322" s="407"/>
      <c r="I322" s="407"/>
      <c r="J322" s="407"/>
      <c r="K322" s="407"/>
      <c r="L322" s="407"/>
      <c r="M322" s="407"/>
      <c r="N322" s="407"/>
      <c r="O322" s="407"/>
      <c r="P322" s="407"/>
      <c r="Q322" s="407"/>
      <c r="R322" s="407"/>
      <c r="S322" s="407"/>
      <c r="T322" s="407"/>
      <c r="U322" s="407"/>
      <c r="V322" s="407"/>
      <c r="W322" s="407"/>
      <c r="X322" s="407"/>
      <c r="Y322" s="407"/>
      <c r="Z322" s="407"/>
      <c r="AA322" s="407"/>
      <c r="AB322" s="407"/>
      <c r="AC322" s="407"/>
      <c r="AD322" s="407"/>
      <c r="AE322" s="407"/>
      <c r="AF322" s="407"/>
      <c r="AG322" s="407"/>
      <c r="AH322" s="407"/>
    </row>
    <row r="323" spans="1:34" ht="12.75" customHeight="1">
      <c r="A323" s="407"/>
      <c r="B323" s="407"/>
      <c r="C323" s="407"/>
      <c r="D323" s="407"/>
      <c r="E323" s="407"/>
      <c r="F323" s="407"/>
      <c r="G323" s="407"/>
      <c r="H323" s="407"/>
      <c r="I323" s="407"/>
      <c r="J323" s="407"/>
      <c r="K323" s="407"/>
      <c r="L323" s="407"/>
      <c r="M323" s="407"/>
      <c r="N323" s="407"/>
      <c r="O323" s="407"/>
      <c r="P323" s="407"/>
      <c r="Q323" s="407"/>
      <c r="R323" s="407"/>
      <c r="S323" s="407"/>
      <c r="T323" s="407"/>
      <c r="U323" s="407"/>
      <c r="V323" s="407"/>
      <c r="W323" s="407"/>
      <c r="X323" s="407"/>
      <c r="Y323" s="407"/>
      <c r="Z323" s="407"/>
      <c r="AA323" s="407"/>
      <c r="AB323" s="407"/>
      <c r="AC323" s="407"/>
      <c r="AD323" s="407"/>
      <c r="AE323" s="407"/>
      <c r="AF323" s="407"/>
      <c r="AG323" s="407"/>
      <c r="AH323" s="407"/>
    </row>
    <row r="324" spans="1:34" ht="12.75" customHeight="1">
      <c r="A324" s="407"/>
      <c r="B324" s="407"/>
      <c r="C324" s="407"/>
      <c r="D324" s="407"/>
      <c r="E324" s="407"/>
      <c r="F324" s="407"/>
      <c r="G324" s="407"/>
      <c r="H324" s="407"/>
      <c r="I324" s="407"/>
      <c r="J324" s="407"/>
      <c r="K324" s="407"/>
      <c r="L324" s="407"/>
      <c r="M324" s="407"/>
      <c r="N324" s="407"/>
      <c r="O324" s="407"/>
      <c r="P324" s="407"/>
      <c r="Q324" s="407"/>
      <c r="R324" s="407"/>
      <c r="S324" s="407"/>
      <c r="T324" s="407"/>
      <c r="U324" s="407"/>
      <c r="V324" s="407"/>
      <c r="W324" s="407"/>
      <c r="X324" s="407"/>
      <c r="Y324" s="407"/>
      <c r="Z324" s="407"/>
      <c r="AA324" s="407"/>
      <c r="AB324" s="407"/>
      <c r="AC324" s="407"/>
      <c r="AD324" s="407"/>
      <c r="AE324" s="407"/>
      <c r="AF324" s="407"/>
      <c r="AG324" s="407"/>
      <c r="AH324" s="407"/>
    </row>
    <row r="325" spans="1:34" ht="12.75" customHeight="1">
      <c r="A325" s="407"/>
      <c r="B325" s="407"/>
      <c r="C325" s="407"/>
      <c r="D325" s="407"/>
      <c r="E325" s="407"/>
      <c r="F325" s="407"/>
      <c r="G325" s="407"/>
      <c r="H325" s="407"/>
      <c r="I325" s="407"/>
      <c r="J325" s="407"/>
      <c r="K325" s="407"/>
      <c r="L325" s="407"/>
      <c r="M325" s="407"/>
      <c r="N325" s="407"/>
      <c r="O325" s="407"/>
      <c r="P325" s="407"/>
      <c r="Q325" s="407"/>
      <c r="R325" s="407"/>
      <c r="S325" s="407"/>
      <c r="T325" s="407"/>
      <c r="U325" s="407"/>
      <c r="V325" s="407"/>
      <c r="W325" s="407"/>
      <c r="X325" s="407"/>
      <c r="Y325" s="407"/>
      <c r="Z325" s="407"/>
      <c r="AA325" s="407"/>
      <c r="AB325" s="407"/>
      <c r="AC325" s="407"/>
      <c r="AD325" s="407"/>
      <c r="AE325" s="407"/>
      <c r="AF325" s="407"/>
      <c r="AG325" s="407"/>
      <c r="AH325" s="407"/>
    </row>
    <row r="326" spans="1:34" ht="12.75" customHeight="1">
      <c r="A326" s="407"/>
      <c r="B326" s="407"/>
      <c r="C326" s="407"/>
      <c r="D326" s="407"/>
      <c r="E326" s="407"/>
      <c r="F326" s="407"/>
      <c r="G326" s="407"/>
      <c r="H326" s="407"/>
      <c r="I326" s="407"/>
      <c r="J326" s="407"/>
      <c r="K326" s="407"/>
      <c r="L326" s="407"/>
      <c r="M326" s="407"/>
      <c r="N326" s="407"/>
      <c r="O326" s="407"/>
      <c r="P326" s="407"/>
      <c r="Q326" s="407"/>
      <c r="R326" s="407"/>
      <c r="S326" s="407"/>
      <c r="T326" s="407"/>
      <c r="U326" s="407"/>
      <c r="V326" s="407"/>
      <c r="W326" s="407"/>
      <c r="X326" s="407"/>
      <c r="Y326" s="407"/>
      <c r="Z326" s="407"/>
      <c r="AA326" s="407"/>
      <c r="AB326" s="407"/>
      <c r="AC326" s="407"/>
      <c r="AD326" s="407"/>
      <c r="AE326" s="407"/>
      <c r="AF326" s="407"/>
      <c r="AG326" s="407"/>
      <c r="AH326" s="407"/>
    </row>
    <row r="327" spans="1:34" ht="12.75" customHeight="1">
      <c r="A327" s="407"/>
      <c r="B327" s="407"/>
      <c r="C327" s="407"/>
      <c r="D327" s="407"/>
      <c r="E327" s="407"/>
      <c r="F327" s="407"/>
      <c r="G327" s="407"/>
      <c r="H327" s="407"/>
      <c r="I327" s="407"/>
      <c r="J327" s="407"/>
      <c r="K327" s="407"/>
      <c r="L327" s="407"/>
      <c r="M327" s="407"/>
      <c r="N327" s="407"/>
      <c r="O327" s="407"/>
      <c r="P327" s="407"/>
      <c r="Q327" s="407"/>
      <c r="R327" s="407"/>
      <c r="S327" s="407"/>
      <c r="T327" s="407"/>
      <c r="U327" s="407"/>
      <c r="V327" s="407"/>
      <c r="W327" s="407"/>
      <c r="X327" s="407"/>
      <c r="Y327" s="407"/>
      <c r="Z327" s="407"/>
      <c r="AA327" s="407"/>
      <c r="AB327" s="407"/>
      <c r="AC327" s="407"/>
      <c r="AD327" s="407"/>
      <c r="AE327" s="407"/>
      <c r="AF327" s="407"/>
      <c r="AG327" s="407"/>
      <c r="AH327" s="407"/>
    </row>
    <row r="328" spans="1:34" ht="12.75" customHeight="1">
      <c r="A328" s="407"/>
      <c r="B328" s="407"/>
      <c r="C328" s="407"/>
      <c r="D328" s="407"/>
      <c r="E328" s="407"/>
      <c r="F328" s="407"/>
      <c r="G328" s="407"/>
      <c r="H328" s="407"/>
      <c r="I328" s="407"/>
      <c r="J328" s="407"/>
      <c r="K328" s="407"/>
      <c r="L328" s="407"/>
      <c r="M328" s="407"/>
      <c r="N328" s="407"/>
      <c r="O328" s="407"/>
      <c r="P328" s="407"/>
      <c r="Q328" s="407"/>
      <c r="R328" s="407"/>
      <c r="S328" s="407"/>
      <c r="T328" s="407"/>
      <c r="U328" s="407"/>
      <c r="V328" s="407"/>
      <c r="W328" s="407"/>
      <c r="X328" s="407"/>
      <c r="Y328" s="407"/>
      <c r="Z328" s="407"/>
      <c r="AA328" s="407"/>
      <c r="AB328" s="407"/>
      <c r="AC328" s="407"/>
      <c r="AD328" s="407"/>
      <c r="AE328" s="407"/>
      <c r="AF328" s="407"/>
      <c r="AG328" s="407"/>
      <c r="AH328" s="407"/>
    </row>
    <row r="329" spans="1:34" ht="12.75" customHeight="1">
      <c r="A329" s="407"/>
      <c r="B329" s="407"/>
      <c r="C329" s="407"/>
      <c r="D329" s="407"/>
      <c r="E329" s="407"/>
      <c r="F329" s="407"/>
      <c r="G329" s="407"/>
      <c r="H329" s="407"/>
      <c r="I329" s="407"/>
      <c r="J329" s="407"/>
      <c r="K329" s="407"/>
      <c r="L329" s="407"/>
      <c r="M329" s="407"/>
      <c r="N329" s="407"/>
      <c r="O329" s="407"/>
      <c r="P329" s="407"/>
      <c r="Q329" s="407"/>
      <c r="R329" s="407"/>
      <c r="S329" s="407"/>
      <c r="T329" s="407"/>
      <c r="U329" s="407"/>
      <c r="V329" s="407"/>
      <c r="W329" s="407"/>
      <c r="X329" s="407"/>
      <c r="Y329" s="407"/>
      <c r="Z329" s="407"/>
      <c r="AA329" s="407"/>
      <c r="AB329" s="407"/>
      <c r="AC329" s="407"/>
      <c r="AD329" s="407"/>
      <c r="AE329" s="407"/>
      <c r="AF329" s="407"/>
      <c r="AG329" s="407"/>
      <c r="AH329" s="407"/>
    </row>
    <row r="330" spans="1:34" ht="12.75" customHeight="1">
      <c r="A330" s="407"/>
      <c r="B330" s="407"/>
      <c r="C330" s="407"/>
      <c r="D330" s="407"/>
      <c r="E330" s="407"/>
      <c r="F330" s="407"/>
      <c r="G330" s="407"/>
      <c r="H330" s="407"/>
      <c r="I330" s="407"/>
      <c r="J330" s="407"/>
      <c r="K330" s="407"/>
      <c r="L330" s="407"/>
      <c r="M330" s="407"/>
      <c r="N330" s="407"/>
      <c r="O330" s="407"/>
      <c r="P330" s="407"/>
      <c r="Q330" s="407"/>
      <c r="R330" s="407"/>
      <c r="S330" s="407"/>
      <c r="T330" s="407"/>
      <c r="U330" s="407"/>
      <c r="V330" s="407"/>
      <c r="W330" s="407"/>
      <c r="X330" s="407"/>
      <c r="Y330" s="407"/>
      <c r="Z330" s="407"/>
      <c r="AA330" s="407"/>
      <c r="AB330" s="407"/>
      <c r="AC330" s="407"/>
      <c r="AD330" s="407"/>
      <c r="AE330" s="407"/>
      <c r="AF330" s="407"/>
      <c r="AG330" s="407"/>
      <c r="AH330" s="407"/>
    </row>
    <row r="331" spans="1:34" ht="12.75" customHeight="1">
      <c r="A331" s="407"/>
      <c r="B331" s="407"/>
      <c r="C331" s="407"/>
      <c r="D331" s="407"/>
      <c r="E331" s="407"/>
      <c r="F331" s="407"/>
      <c r="G331" s="407"/>
      <c r="H331" s="407"/>
      <c r="I331" s="407"/>
      <c r="J331" s="407"/>
      <c r="K331" s="407"/>
      <c r="L331" s="407"/>
      <c r="M331" s="407"/>
      <c r="N331" s="407"/>
      <c r="O331" s="407"/>
      <c r="P331" s="407"/>
      <c r="Q331" s="407"/>
      <c r="R331" s="407"/>
      <c r="S331" s="407"/>
      <c r="T331" s="407"/>
      <c r="U331" s="407"/>
      <c r="V331" s="407"/>
      <c r="W331" s="407"/>
      <c r="X331" s="407"/>
      <c r="Y331" s="407"/>
      <c r="Z331" s="407"/>
      <c r="AA331" s="407"/>
      <c r="AB331" s="407"/>
      <c r="AC331" s="407"/>
      <c r="AD331" s="407"/>
      <c r="AE331" s="407"/>
      <c r="AF331" s="407"/>
      <c r="AG331" s="407"/>
      <c r="AH331" s="407"/>
    </row>
    <row r="332" spans="1:34" ht="12.75" customHeight="1">
      <c r="A332" s="407"/>
      <c r="B332" s="407"/>
      <c r="C332" s="407"/>
      <c r="D332" s="407"/>
      <c r="E332" s="407"/>
      <c r="F332" s="407"/>
      <c r="G332" s="407"/>
      <c r="H332" s="407"/>
      <c r="I332" s="407"/>
      <c r="J332" s="407"/>
      <c r="K332" s="407"/>
      <c r="L332" s="407"/>
      <c r="M332" s="407"/>
      <c r="N332" s="407"/>
      <c r="O332" s="407"/>
      <c r="P332" s="407"/>
      <c r="Q332" s="407"/>
      <c r="R332" s="407"/>
      <c r="S332" s="407"/>
      <c r="T332" s="407"/>
      <c r="U332" s="407"/>
      <c r="V332" s="407"/>
      <c r="W332" s="407"/>
      <c r="X332" s="407"/>
      <c r="Y332" s="407"/>
      <c r="Z332" s="407"/>
      <c r="AA332" s="407"/>
      <c r="AB332" s="407"/>
      <c r="AC332" s="407"/>
      <c r="AD332" s="407"/>
      <c r="AE332" s="407"/>
      <c r="AF332" s="407"/>
      <c r="AG332" s="407"/>
      <c r="AH332" s="407"/>
    </row>
    <row r="333" spans="1:34" ht="12.75" customHeight="1">
      <c r="A333" s="407"/>
      <c r="B333" s="407"/>
      <c r="C333" s="407"/>
      <c r="D333" s="407"/>
      <c r="E333" s="407"/>
      <c r="F333" s="407"/>
      <c r="G333" s="407"/>
      <c r="H333" s="407"/>
      <c r="I333" s="407"/>
      <c r="J333" s="407"/>
      <c r="K333" s="407"/>
      <c r="L333" s="407"/>
      <c r="M333" s="407"/>
      <c r="N333" s="407"/>
      <c r="O333" s="407"/>
      <c r="P333" s="407"/>
      <c r="Q333" s="407"/>
      <c r="R333" s="407"/>
      <c r="S333" s="407"/>
      <c r="T333" s="407"/>
      <c r="U333" s="407"/>
      <c r="V333" s="407"/>
      <c r="W333" s="407"/>
      <c r="X333" s="407"/>
      <c r="Y333" s="407"/>
      <c r="Z333" s="407"/>
      <c r="AA333" s="407"/>
      <c r="AB333" s="407"/>
      <c r="AC333" s="407"/>
      <c r="AD333" s="407"/>
      <c r="AE333" s="407"/>
      <c r="AF333" s="407"/>
      <c r="AG333" s="407"/>
      <c r="AH333" s="407"/>
    </row>
    <row r="334" spans="1:34" ht="12.75" customHeight="1">
      <c r="A334" s="407"/>
      <c r="B334" s="407"/>
      <c r="C334" s="407"/>
      <c r="D334" s="407"/>
      <c r="E334" s="407"/>
      <c r="F334" s="407"/>
      <c r="G334" s="407"/>
      <c r="H334" s="407"/>
      <c r="I334" s="407"/>
      <c r="J334" s="407"/>
      <c r="K334" s="407"/>
      <c r="L334" s="407"/>
      <c r="M334" s="407"/>
      <c r="N334" s="407"/>
      <c r="O334" s="407"/>
      <c r="P334" s="407"/>
      <c r="Q334" s="407"/>
      <c r="R334" s="407"/>
      <c r="S334" s="407"/>
      <c r="T334" s="407"/>
      <c r="U334" s="407"/>
      <c r="V334" s="407"/>
      <c r="W334" s="407"/>
      <c r="X334" s="407"/>
      <c r="Y334" s="407"/>
      <c r="Z334" s="407"/>
      <c r="AA334" s="407"/>
      <c r="AB334" s="407"/>
      <c r="AC334" s="407"/>
      <c r="AD334" s="407"/>
      <c r="AE334" s="407"/>
      <c r="AF334" s="407"/>
      <c r="AG334" s="407"/>
      <c r="AH334" s="407"/>
    </row>
    <row r="335" spans="1:34" ht="12.75" customHeight="1">
      <c r="A335" s="407"/>
      <c r="B335" s="407"/>
      <c r="C335" s="407"/>
      <c r="D335" s="407"/>
      <c r="E335" s="407"/>
      <c r="F335" s="407"/>
      <c r="G335" s="407"/>
      <c r="H335" s="407"/>
      <c r="I335" s="407"/>
      <c r="J335" s="407"/>
      <c r="K335" s="407"/>
      <c r="L335" s="407"/>
      <c r="M335" s="407"/>
      <c r="N335" s="407"/>
      <c r="O335" s="407"/>
      <c r="P335" s="407"/>
      <c r="Q335" s="407"/>
      <c r="R335" s="407"/>
      <c r="S335" s="407"/>
      <c r="T335" s="407"/>
      <c r="U335" s="407"/>
      <c r="V335" s="407"/>
      <c r="W335" s="407"/>
      <c r="X335" s="407"/>
      <c r="Y335" s="407"/>
      <c r="Z335" s="407"/>
      <c r="AA335" s="407"/>
      <c r="AB335" s="407"/>
      <c r="AC335" s="407"/>
      <c r="AD335" s="407"/>
      <c r="AE335" s="407"/>
      <c r="AF335" s="407"/>
      <c r="AG335" s="407"/>
      <c r="AH335" s="407"/>
    </row>
    <row r="336" spans="1:34" ht="12.75" customHeight="1">
      <c r="A336" s="407"/>
      <c r="B336" s="407"/>
      <c r="C336" s="407"/>
      <c r="D336" s="407"/>
      <c r="E336" s="407"/>
      <c r="F336" s="407"/>
      <c r="G336" s="407"/>
      <c r="H336" s="407"/>
      <c r="I336" s="407"/>
      <c r="J336" s="407"/>
      <c r="K336" s="407"/>
      <c r="L336" s="407"/>
      <c r="M336" s="407"/>
      <c r="N336" s="407"/>
      <c r="O336" s="407"/>
      <c r="P336" s="407"/>
      <c r="Q336" s="407"/>
      <c r="R336" s="407"/>
      <c r="S336" s="407"/>
      <c r="T336" s="407"/>
      <c r="U336" s="407"/>
      <c r="V336" s="407"/>
      <c r="W336" s="407"/>
      <c r="X336" s="407"/>
      <c r="Y336" s="407"/>
      <c r="Z336" s="407"/>
      <c r="AA336" s="407"/>
      <c r="AB336" s="407"/>
      <c r="AC336" s="407"/>
      <c r="AD336" s="407"/>
      <c r="AE336" s="407"/>
      <c r="AF336" s="407"/>
      <c r="AG336" s="407"/>
      <c r="AH336" s="407"/>
    </row>
    <row r="337" spans="1:34" ht="12.75" customHeight="1">
      <c r="A337" s="407"/>
      <c r="B337" s="407"/>
      <c r="C337" s="407"/>
      <c r="D337" s="407"/>
      <c r="E337" s="407"/>
      <c r="F337" s="407"/>
      <c r="G337" s="407"/>
      <c r="H337" s="407"/>
      <c r="I337" s="407"/>
      <c r="J337" s="407"/>
      <c r="K337" s="407"/>
      <c r="L337" s="407"/>
      <c r="M337" s="407"/>
      <c r="N337" s="407"/>
      <c r="O337" s="407"/>
      <c r="P337" s="407"/>
      <c r="Q337" s="407"/>
      <c r="R337" s="407"/>
      <c r="S337" s="407"/>
      <c r="T337" s="407"/>
      <c r="U337" s="407"/>
      <c r="V337" s="407"/>
      <c r="W337" s="407"/>
      <c r="X337" s="407"/>
      <c r="Y337" s="407"/>
      <c r="Z337" s="407"/>
      <c r="AA337" s="407"/>
      <c r="AB337" s="407"/>
      <c r="AC337" s="407"/>
      <c r="AD337" s="407"/>
      <c r="AE337" s="407"/>
      <c r="AF337" s="407"/>
      <c r="AG337" s="407"/>
      <c r="AH337" s="407"/>
    </row>
    <row r="338" spans="1:34" ht="12.75" customHeight="1">
      <c r="A338" s="407"/>
      <c r="B338" s="407"/>
      <c r="C338" s="407"/>
      <c r="D338" s="407"/>
      <c r="E338" s="407"/>
      <c r="F338" s="407"/>
      <c r="G338" s="407"/>
      <c r="H338" s="407"/>
      <c r="I338" s="407"/>
      <c r="J338" s="407"/>
      <c r="K338" s="407"/>
      <c r="L338" s="407"/>
      <c r="M338" s="407"/>
      <c r="N338" s="407"/>
      <c r="O338" s="407"/>
      <c r="P338" s="407"/>
      <c r="Q338" s="407"/>
      <c r="R338" s="407"/>
      <c r="S338" s="407"/>
      <c r="T338" s="407"/>
      <c r="U338" s="407"/>
      <c r="V338" s="407"/>
      <c r="W338" s="407"/>
      <c r="X338" s="407"/>
      <c r="Y338" s="407"/>
      <c r="Z338" s="407"/>
      <c r="AA338" s="407"/>
      <c r="AB338" s="407"/>
      <c r="AC338" s="407"/>
      <c r="AD338" s="407"/>
      <c r="AE338" s="407"/>
      <c r="AF338" s="407"/>
      <c r="AG338" s="407"/>
      <c r="AH338" s="407"/>
    </row>
    <row r="339" spans="1:34" ht="12.75" customHeight="1">
      <c r="A339" s="407"/>
      <c r="B339" s="407"/>
      <c r="C339" s="407"/>
      <c r="D339" s="407"/>
      <c r="E339" s="407"/>
      <c r="F339" s="407"/>
      <c r="G339" s="407"/>
      <c r="H339" s="407"/>
      <c r="I339" s="407"/>
      <c r="J339" s="407"/>
      <c r="K339" s="407"/>
      <c r="L339" s="407"/>
      <c r="M339" s="407"/>
      <c r="N339" s="407"/>
      <c r="O339" s="407"/>
      <c r="P339" s="407"/>
      <c r="Q339" s="407"/>
      <c r="R339" s="407"/>
      <c r="S339" s="407"/>
      <c r="T339" s="407"/>
      <c r="U339" s="407"/>
      <c r="V339" s="407"/>
      <c r="W339" s="407"/>
      <c r="X339" s="407"/>
      <c r="Y339" s="407"/>
      <c r="Z339" s="407"/>
      <c r="AA339" s="407"/>
      <c r="AB339" s="407"/>
      <c r="AC339" s="407"/>
      <c r="AD339" s="407"/>
      <c r="AE339" s="407"/>
      <c r="AF339" s="407"/>
      <c r="AG339" s="407"/>
      <c r="AH339" s="407"/>
    </row>
    <row r="340" spans="1:34" ht="12.75" customHeight="1">
      <c r="A340" s="407"/>
      <c r="B340" s="407"/>
      <c r="C340" s="407"/>
      <c r="D340" s="407"/>
      <c r="E340" s="407"/>
      <c r="F340" s="407"/>
      <c r="G340" s="407"/>
      <c r="H340" s="407"/>
      <c r="I340" s="407"/>
      <c r="J340" s="407"/>
      <c r="K340" s="407"/>
      <c r="L340" s="407"/>
      <c r="M340" s="407"/>
      <c r="N340" s="407"/>
      <c r="O340" s="407"/>
      <c r="P340" s="407"/>
      <c r="Q340" s="407"/>
      <c r="R340" s="407"/>
      <c r="S340" s="407"/>
      <c r="T340" s="407"/>
      <c r="U340" s="407"/>
      <c r="V340" s="407"/>
      <c r="W340" s="407"/>
      <c r="X340" s="407"/>
      <c r="Y340" s="407"/>
      <c r="Z340" s="407"/>
      <c r="AA340" s="407"/>
      <c r="AB340" s="407"/>
      <c r="AC340" s="407"/>
      <c r="AD340" s="407"/>
      <c r="AE340" s="407"/>
      <c r="AF340" s="407"/>
      <c r="AG340" s="407"/>
      <c r="AH340" s="407"/>
    </row>
    <row r="341" spans="1:34" ht="12.75" customHeight="1">
      <c r="A341" s="407"/>
      <c r="B341" s="407"/>
      <c r="C341" s="407"/>
      <c r="D341" s="407"/>
      <c r="E341" s="407"/>
      <c r="F341" s="407"/>
      <c r="G341" s="407"/>
      <c r="H341" s="407"/>
      <c r="I341" s="407"/>
      <c r="J341" s="407"/>
      <c r="K341" s="407"/>
      <c r="L341" s="407"/>
      <c r="M341" s="407"/>
      <c r="N341" s="407"/>
      <c r="O341" s="407"/>
      <c r="P341" s="407"/>
      <c r="Q341" s="407"/>
      <c r="R341" s="407"/>
      <c r="S341" s="407"/>
      <c r="T341" s="407"/>
      <c r="U341" s="407"/>
      <c r="V341" s="407"/>
      <c r="W341" s="407"/>
      <c r="X341" s="407"/>
      <c r="Y341" s="407"/>
      <c r="Z341" s="407"/>
      <c r="AA341" s="407"/>
      <c r="AB341" s="407"/>
      <c r="AC341" s="407"/>
      <c r="AD341" s="407"/>
      <c r="AE341" s="407"/>
      <c r="AF341" s="407"/>
      <c r="AG341" s="407"/>
      <c r="AH341" s="407"/>
    </row>
    <row r="342" spans="1:34" ht="12.75" customHeight="1">
      <c r="A342" s="407"/>
      <c r="B342" s="407"/>
      <c r="C342" s="407"/>
      <c r="D342" s="407"/>
      <c r="E342" s="407"/>
      <c r="F342" s="407"/>
      <c r="G342" s="407"/>
      <c r="H342" s="407"/>
      <c r="I342" s="407"/>
      <c r="J342" s="407"/>
      <c r="K342" s="407"/>
      <c r="L342" s="407"/>
      <c r="M342" s="407"/>
      <c r="N342" s="407"/>
      <c r="O342" s="407"/>
      <c r="P342" s="407"/>
      <c r="Q342" s="407"/>
      <c r="R342" s="407"/>
      <c r="S342" s="407"/>
      <c r="T342" s="407"/>
      <c r="U342" s="407"/>
      <c r="V342" s="407"/>
      <c r="W342" s="407"/>
      <c r="X342" s="407"/>
      <c r="Y342" s="407"/>
      <c r="Z342" s="407"/>
      <c r="AA342" s="407"/>
      <c r="AB342" s="407"/>
      <c r="AC342" s="407"/>
      <c r="AD342" s="407"/>
      <c r="AE342" s="407"/>
      <c r="AF342" s="407"/>
      <c r="AG342" s="407"/>
      <c r="AH342" s="407"/>
    </row>
    <row r="343" spans="1:34" ht="12.75" customHeight="1">
      <c r="A343" s="407"/>
      <c r="B343" s="407"/>
      <c r="C343" s="407"/>
      <c r="D343" s="407"/>
      <c r="E343" s="407"/>
      <c r="F343" s="407"/>
      <c r="G343" s="407"/>
      <c r="H343" s="407"/>
      <c r="I343" s="407"/>
      <c r="J343" s="407"/>
      <c r="K343" s="407"/>
      <c r="L343" s="407"/>
      <c r="M343" s="407"/>
      <c r="N343" s="407"/>
      <c r="O343" s="407"/>
      <c r="P343" s="407"/>
      <c r="Q343" s="407"/>
      <c r="R343" s="407"/>
      <c r="S343" s="407"/>
      <c r="T343" s="407"/>
      <c r="U343" s="407"/>
      <c r="V343" s="407"/>
      <c r="W343" s="407"/>
      <c r="X343" s="407"/>
      <c r="Y343" s="407"/>
      <c r="Z343" s="407"/>
      <c r="AA343" s="407"/>
      <c r="AB343" s="407"/>
      <c r="AC343" s="407"/>
      <c r="AD343" s="407"/>
      <c r="AE343" s="407"/>
      <c r="AF343" s="407"/>
      <c r="AG343" s="407"/>
      <c r="AH343" s="407"/>
    </row>
    <row r="344" spans="1:34" ht="12.75" customHeight="1">
      <c r="A344" s="407"/>
      <c r="B344" s="407"/>
      <c r="C344" s="407"/>
      <c r="D344" s="407"/>
      <c r="E344" s="407"/>
      <c r="F344" s="407"/>
      <c r="G344" s="407"/>
      <c r="H344" s="407"/>
      <c r="I344" s="407"/>
      <c r="J344" s="407"/>
      <c r="K344" s="407"/>
      <c r="L344" s="407"/>
      <c r="M344" s="407"/>
      <c r="N344" s="407"/>
      <c r="O344" s="407"/>
      <c r="P344" s="407"/>
      <c r="Q344" s="407"/>
      <c r="R344" s="407"/>
      <c r="S344" s="407"/>
      <c r="T344" s="407"/>
      <c r="U344" s="407"/>
      <c r="V344" s="407"/>
      <c r="W344" s="407"/>
      <c r="X344" s="407"/>
      <c r="Y344" s="407"/>
      <c r="Z344" s="407"/>
      <c r="AA344" s="407"/>
      <c r="AB344" s="407"/>
      <c r="AC344" s="407"/>
      <c r="AD344" s="407"/>
      <c r="AE344" s="407"/>
      <c r="AF344" s="407"/>
      <c r="AG344" s="407"/>
      <c r="AH344" s="407"/>
    </row>
    <row r="345" spans="1:34" ht="12.75" customHeight="1">
      <c r="A345" s="407"/>
      <c r="B345" s="407"/>
      <c r="C345" s="407"/>
      <c r="D345" s="407"/>
      <c r="E345" s="407"/>
      <c r="F345" s="407"/>
      <c r="G345" s="407"/>
      <c r="H345" s="407"/>
      <c r="I345" s="407"/>
      <c r="J345" s="407"/>
      <c r="K345" s="407"/>
      <c r="L345" s="407"/>
      <c r="M345" s="407"/>
      <c r="N345" s="407"/>
      <c r="O345" s="407"/>
      <c r="P345" s="407"/>
      <c r="Q345" s="407"/>
      <c r="R345" s="407"/>
      <c r="S345" s="407"/>
      <c r="T345" s="407"/>
      <c r="U345" s="407"/>
      <c r="V345" s="407"/>
      <c r="W345" s="407"/>
      <c r="X345" s="407"/>
      <c r="Y345" s="407"/>
      <c r="Z345" s="407"/>
      <c r="AA345" s="407"/>
      <c r="AB345" s="407"/>
      <c r="AC345" s="407"/>
      <c r="AD345" s="407"/>
      <c r="AE345" s="407"/>
      <c r="AF345" s="407"/>
      <c r="AG345" s="407"/>
      <c r="AH345" s="407"/>
    </row>
    <row r="346" spans="1:34" ht="12.75" customHeight="1">
      <c r="A346" s="407"/>
      <c r="B346" s="407"/>
      <c r="C346" s="407"/>
      <c r="D346" s="407"/>
      <c r="E346" s="407"/>
      <c r="F346" s="407"/>
      <c r="G346" s="407"/>
      <c r="H346" s="407"/>
      <c r="I346" s="407"/>
      <c r="J346" s="407"/>
      <c r="K346" s="407"/>
      <c r="L346" s="407"/>
      <c r="M346" s="407"/>
      <c r="N346" s="407"/>
      <c r="O346" s="407"/>
      <c r="P346" s="407"/>
      <c r="Q346" s="407"/>
      <c r="R346" s="407"/>
      <c r="S346" s="407"/>
      <c r="T346" s="407"/>
      <c r="U346" s="407"/>
      <c r="V346" s="407"/>
      <c r="W346" s="407"/>
      <c r="X346" s="407"/>
      <c r="Y346" s="407"/>
      <c r="Z346" s="407"/>
      <c r="AA346" s="407"/>
      <c r="AB346" s="407"/>
      <c r="AC346" s="407"/>
      <c r="AD346" s="407"/>
      <c r="AE346" s="407"/>
      <c r="AF346" s="407"/>
      <c r="AG346" s="407"/>
      <c r="AH346" s="407"/>
    </row>
    <row r="347" spans="1:34" ht="12.75" customHeight="1">
      <c r="A347" s="407"/>
      <c r="B347" s="407"/>
      <c r="C347" s="407"/>
      <c r="D347" s="407"/>
      <c r="E347" s="407"/>
      <c r="F347" s="407"/>
      <c r="G347" s="407"/>
      <c r="H347" s="407"/>
      <c r="I347" s="407"/>
      <c r="J347" s="407"/>
      <c r="K347" s="407"/>
      <c r="L347" s="407"/>
      <c r="M347" s="407"/>
      <c r="N347" s="407"/>
      <c r="O347" s="407"/>
      <c r="P347" s="407"/>
      <c r="Q347" s="407"/>
      <c r="R347" s="407"/>
      <c r="S347" s="407"/>
      <c r="T347" s="407"/>
      <c r="U347" s="407"/>
      <c r="V347" s="407"/>
      <c r="W347" s="407"/>
      <c r="X347" s="407"/>
      <c r="Y347" s="407"/>
      <c r="Z347" s="407"/>
      <c r="AA347" s="407"/>
      <c r="AB347" s="407"/>
      <c r="AC347" s="407"/>
      <c r="AD347" s="407"/>
      <c r="AE347" s="407"/>
      <c r="AF347" s="407"/>
      <c r="AG347" s="407"/>
      <c r="AH347" s="407"/>
    </row>
    <row r="348" spans="1:34" ht="12.75" customHeight="1">
      <c r="A348" s="407"/>
      <c r="B348" s="407"/>
      <c r="C348" s="407"/>
      <c r="D348" s="407"/>
      <c r="E348" s="407"/>
      <c r="F348" s="407"/>
      <c r="G348" s="407"/>
      <c r="H348" s="407"/>
      <c r="I348" s="407"/>
      <c r="J348" s="407"/>
      <c r="K348" s="407"/>
      <c r="L348" s="407"/>
      <c r="M348" s="407"/>
      <c r="N348" s="407"/>
      <c r="O348" s="407"/>
      <c r="P348" s="407"/>
      <c r="Q348" s="407"/>
      <c r="R348" s="407"/>
      <c r="S348" s="407"/>
      <c r="T348" s="407"/>
      <c r="U348" s="407"/>
      <c r="V348" s="407"/>
      <c r="W348" s="407"/>
      <c r="X348" s="407"/>
      <c r="Y348" s="407"/>
      <c r="Z348" s="407"/>
      <c r="AA348" s="407"/>
      <c r="AB348" s="407"/>
      <c r="AC348" s="407"/>
      <c r="AD348" s="407"/>
      <c r="AE348" s="407"/>
      <c r="AF348" s="407"/>
      <c r="AG348" s="407"/>
      <c r="AH348" s="407"/>
    </row>
    <row r="349" spans="1:34" ht="12.75" customHeight="1">
      <c r="A349" s="407"/>
      <c r="B349" s="407"/>
      <c r="C349" s="407"/>
      <c r="D349" s="407"/>
      <c r="E349" s="407"/>
      <c r="F349" s="407"/>
      <c r="G349" s="407"/>
      <c r="H349" s="407"/>
      <c r="I349" s="407"/>
      <c r="J349" s="407"/>
      <c r="K349" s="407"/>
      <c r="L349" s="407"/>
      <c r="M349" s="407"/>
      <c r="N349" s="407"/>
      <c r="O349" s="407"/>
      <c r="P349" s="407"/>
      <c r="Q349" s="407"/>
      <c r="R349" s="407"/>
      <c r="S349" s="407"/>
      <c r="T349" s="407"/>
      <c r="U349" s="407"/>
      <c r="V349" s="407"/>
      <c r="W349" s="407"/>
      <c r="X349" s="407"/>
      <c r="Y349" s="407"/>
      <c r="Z349" s="407"/>
      <c r="AA349" s="407"/>
      <c r="AB349" s="407"/>
      <c r="AC349" s="407"/>
      <c r="AD349" s="407"/>
      <c r="AE349" s="407"/>
      <c r="AF349" s="407"/>
      <c r="AG349" s="407"/>
      <c r="AH349" s="407"/>
    </row>
    <row r="350" spans="1:34" ht="12.75" customHeight="1">
      <c r="A350" s="407"/>
      <c r="B350" s="407"/>
      <c r="C350" s="407"/>
      <c r="D350" s="407"/>
      <c r="E350" s="407"/>
      <c r="F350" s="407"/>
      <c r="G350" s="407"/>
      <c r="H350" s="407"/>
      <c r="I350" s="407"/>
      <c r="J350" s="407"/>
      <c r="K350" s="407"/>
      <c r="L350" s="407"/>
      <c r="M350" s="407"/>
      <c r="N350" s="407"/>
      <c r="O350" s="407"/>
      <c r="P350" s="407"/>
      <c r="Q350" s="407"/>
      <c r="R350" s="407"/>
      <c r="S350" s="407"/>
      <c r="T350" s="407"/>
      <c r="U350" s="407"/>
      <c r="V350" s="407"/>
      <c r="W350" s="407"/>
      <c r="X350" s="407"/>
      <c r="Y350" s="407"/>
      <c r="Z350" s="407"/>
      <c r="AA350" s="407"/>
      <c r="AB350" s="407"/>
      <c r="AC350" s="407"/>
      <c r="AD350" s="407"/>
      <c r="AE350" s="407"/>
      <c r="AF350" s="407"/>
      <c r="AG350" s="407"/>
      <c r="AH350" s="407"/>
    </row>
    <row r="351" spans="1:34" ht="12.75" customHeight="1">
      <c r="A351" s="407"/>
      <c r="B351" s="407"/>
      <c r="C351" s="407"/>
      <c r="D351" s="407"/>
      <c r="E351" s="407"/>
      <c r="F351" s="407"/>
      <c r="G351" s="407"/>
      <c r="H351" s="407"/>
      <c r="I351" s="407"/>
      <c r="J351" s="407"/>
      <c r="K351" s="407"/>
      <c r="L351" s="407"/>
      <c r="M351" s="407"/>
      <c r="N351" s="407"/>
      <c r="O351" s="407"/>
      <c r="P351" s="407"/>
      <c r="Q351" s="407"/>
      <c r="R351" s="407"/>
      <c r="S351" s="407"/>
      <c r="T351" s="407"/>
      <c r="U351" s="407"/>
      <c r="V351" s="407"/>
      <c r="W351" s="407"/>
      <c r="X351" s="407"/>
      <c r="Y351" s="407"/>
      <c r="Z351" s="407"/>
      <c r="AA351" s="407"/>
      <c r="AB351" s="407"/>
      <c r="AC351" s="407"/>
      <c r="AD351" s="407"/>
      <c r="AE351" s="407"/>
      <c r="AF351" s="407"/>
      <c r="AG351" s="407"/>
      <c r="AH351" s="407"/>
    </row>
    <row r="352" spans="1:34" ht="12.75" customHeight="1">
      <c r="A352" s="407"/>
      <c r="B352" s="407"/>
      <c r="C352" s="407"/>
      <c r="D352" s="407"/>
      <c r="E352" s="407"/>
      <c r="F352" s="407"/>
      <c r="G352" s="407"/>
      <c r="H352" s="407"/>
      <c r="I352" s="407"/>
      <c r="J352" s="407"/>
      <c r="K352" s="407"/>
      <c r="L352" s="407"/>
      <c r="M352" s="407"/>
      <c r="N352" s="407"/>
      <c r="O352" s="407"/>
      <c r="P352" s="407"/>
      <c r="Q352" s="407"/>
      <c r="R352" s="407"/>
      <c r="S352" s="407"/>
      <c r="T352" s="407"/>
      <c r="U352" s="407"/>
      <c r="V352" s="407"/>
      <c r="W352" s="407"/>
      <c r="X352" s="407"/>
      <c r="Y352" s="407"/>
      <c r="Z352" s="407"/>
      <c r="AA352" s="407"/>
      <c r="AB352" s="407"/>
      <c r="AC352" s="407"/>
      <c r="AD352" s="407"/>
      <c r="AE352" s="407"/>
      <c r="AF352" s="407"/>
      <c r="AG352" s="407"/>
      <c r="AH352" s="407"/>
    </row>
    <row r="353" spans="1:34" ht="12.75" customHeight="1">
      <c r="A353" s="407"/>
      <c r="B353" s="407"/>
      <c r="C353" s="407"/>
      <c r="D353" s="407"/>
      <c r="E353" s="407"/>
      <c r="F353" s="407"/>
      <c r="G353" s="407"/>
      <c r="H353" s="407"/>
      <c r="I353" s="407"/>
      <c r="J353" s="407"/>
      <c r="K353" s="407"/>
      <c r="L353" s="407"/>
      <c r="M353" s="407"/>
      <c r="N353" s="407"/>
      <c r="O353" s="407"/>
      <c r="P353" s="407"/>
      <c r="Q353" s="407"/>
      <c r="R353" s="407"/>
      <c r="S353" s="407"/>
      <c r="T353" s="407"/>
      <c r="U353" s="407"/>
      <c r="V353" s="407"/>
      <c r="W353" s="407"/>
      <c r="X353" s="407"/>
      <c r="Y353" s="407"/>
      <c r="Z353" s="407"/>
      <c r="AA353" s="407"/>
      <c r="AB353" s="407"/>
      <c r="AC353" s="407"/>
      <c r="AD353" s="407"/>
      <c r="AE353" s="407"/>
      <c r="AF353" s="407"/>
      <c r="AG353" s="407"/>
      <c r="AH353" s="407"/>
    </row>
    <row r="354" spans="1:34" ht="12.75" customHeight="1">
      <c r="A354" s="407"/>
      <c r="B354" s="407"/>
      <c r="C354" s="407"/>
      <c r="D354" s="407"/>
      <c r="E354" s="407"/>
      <c r="F354" s="407"/>
      <c r="G354" s="407"/>
      <c r="H354" s="407"/>
      <c r="I354" s="407"/>
      <c r="J354" s="407"/>
      <c r="K354" s="407"/>
      <c r="L354" s="407"/>
      <c r="M354" s="407"/>
      <c r="N354" s="407"/>
      <c r="O354" s="407"/>
      <c r="P354" s="407"/>
      <c r="Q354" s="407"/>
      <c r="R354" s="407"/>
      <c r="S354" s="407"/>
      <c r="T354" s="407"/>
      <c r="U354" s="407"/>
      <c r="V354" s="407"/>
      <c r="W354" s="407"/>
      <c r="X354" s="407"/>
      <c r="Y354" s="407"/>
      <c r="Z354" s="407"/>
      <c r="AA354" s="407"/>
      <c r="AB354" s="407"/>
      <c r="AC354" s="407"/>
      <c r="AD354" s="407"/>
      <c r="AE354" s="407"/>
      <c r="AF354" s="407"/>
      <c r="AG354" s="407"/>
      <c r="AH354" s="407"/>
    </row>
    <row r="355" spans="1:34" ht="12.75" customHeight="1">
      <c r="A355" s="407"/>
      <c r="B355" s="407"/>
      <c r="C355" s="407"/>
      <c r="D355" s="407"/>
      <c r="E355" s="407"/>
      <c r="F355" s="407"/>
      <c r="G355" s="407"/>
      <c r="H355" s="407"/>
      <c r="I355" s="407"/>
      <c r="J355" s="407"/>
      <c r="K355" s="407"/>
      <c r="L355" s="407"/>
      <c r="M355" s="407"/>
      <c r="N355" s="407"/>
      <c r="O355" s="407"/>
      <c r="P355" s="407"/>
      <c r="Q355" s="407"/>
      <c r="R355" s="407"/>
      <c r="S355" s="407"/>
      <c r="T355" s="407"/>
      <c r="U355" s="407"/>
      <c r="V355" s="407"/>
      <c r="W355" s="407"/>
      <c r="X355" s="407"/>
      <c r="Y355" s="407"/>
      <c r="Z355" s="407"/>
      <c r="AA355" s="407"/>
      <c r="AB355" s="407"/>
      <c r="AC355" s="407"/>
      <c r="AD355" s="407"/>
      <c r="AE355" s="407"/>
      <c r="AF355" s="407"/>
      <c r="AG355" s="407"/>
      <c r="AH355" s="407"/>
    </row>
    <row r="356" spans="1:34" ht="12.75" customHeight="1">
      <c r="A356" s="407"/>
      <c r="B356" s="407"/>
      <c r="C356" s="407"/>
      <c r="D356" s="407"/>
      <c r="E356" s="407"/>
      <c r="F356" s="407"/>
      <c r="G356" s="407"/>
      <c r="H356" s="407"/>
      <c r="I356" s="407"/>
      <c r="J356" s="407"/>
      <c r="K356" s="407"/>
      <c r="L356" s="407"/>
      <c r="M356" s="407"/>
      <c r="N356" s="407"/>
      <c r="O356" s="407"/>
      <c r="P356" s="407"/>
      <c r="Q356" s="407"/>
      <c r="R356" s="407"/>
      <c r="S356" s="407"/>
      <c r="T356" s="407"/>
      <c r="U356" s="407"/>
      <c r="V356" s="407"/>
      <c r="W356" s="407"/>
      <c r="X356" s="407"/>
      <c r="Y356" s="407"/>
      <c r="Z356" s="407"/>
      <c r="AA356" s="407"/>
      <c r="AB356" s="407"/>
      <c r="AC356" s="407"/>
      <c r="AD356" s="407"/>
      <c r="AE356" s="407"/>
      <c r="AF356" s="407"/>
      <c r="AG356" s="407"/>
      <c r="AH356" s="407"/>
    </row>
    <row r="357" spans="1:34" ht="12.75" customHeight="1">
      <c r="A357" s="407"/>
      <c r="B357" s="407"/>
      <c r="C357" s="407"/>
      <c r="D357" s="407"/>
      <c r="E357" s="407"/>
      <c r="F357" s="407"/>
      <c r="G357" s="407"/>
      <c r="H357" s="407"/>
      <c r="I357" s="407"/>
      <c r="J357" s="407"/>
      <c r="K357" s="407"/>
      <c r="L357" s="407"/>
      <c r="M357" s="407"/>
      <c r="N357" s="407"/>
      <c r="O357" s="407"/>
      <c r="P357" s="407"/>
      <c r="Q357" s="407"/>
      <c r="R357" s="407"/>
      <c r="S357" s="407"/>
      <c r="T357" s="407"/>
      <c r="U357" s="407"/>
      <c r="V357" s="407"/>
      <c r="W357" s="407"/>
      <c r="X357" s="407"/>
      <c r="Y357" s="407"/>
      <c r="Z357" s="407"/>
      <c r="AA357" s="407"/>
      <c r="AB357" s="407"/>
      <c r="AC357" s="407"/>
      <c r="AD357" s="407"/>
      <c r="AE357" s="407"/>
      <c r="AF357" s="407"/>
      <c r="AG357" s="407"/>
      <c r="AH357" s="407"/>
    </row>
    <row r="358" spans="1:34" ht="12.75" customHeight="1">
      <c r="A358" s="407"/>
      <c r="B358" s="407"/>
      <c r="C358" s="407"/>
      <c r="D358" s="407"/>
      <c r="E358" s="407"/>
      <c r="F358" s="407"/>
      <c r="G358" s="407"/>
      <c r="H358" s="407"/>
      <c r="I358" s="407"/>
      <c r="J358" s="407"/>
      <c r="K358" s="407"/>
      <c r="L358" s="407"/>
      <c r="M358" s="407"/>
      <c r="N358" s="407"/>
      <c r="O358" s="407"/>
      <c r="P358" s="407"/>
      <c r="Q358" s="407"/>
      <c r="R358" s="407"/>
      <c r="S358" s="407"/>
      <c r="T358" s="407"/>
      <c r="U358" s="407"/>
      <c r="V358" s="407"/>
      <c r="W358" s="407"/>
      <c r="X358" s="407"/>
      <c r="Y358" s="407"/>
      <c r="Z358" s="407"/>
      <c r="AA358" s="407"/>
      <c r="AB358" s="407"/>
      <c r="AC358" s="407"/>
      <c r="AD358" s="407"/>
      <c r="AE358" s="407"/>
      <c r="AF358" s="407"/>
      <c r="AG358" s="407"/>
      <c r="AH358" s="407"/>
    </row>
    <row r="359" spans="1:34" ht="12.75" customHeight="1">
      <c r="A359" s="407"/>
      <c r="B359" s="407"/>
      <c r="C359" s="407"/>
      <c r="D359" s="407"/>
      <c r="E359" s="407"/>
      <c r="F359" s="407"/>
      <c r="G359" s="407"/>
      <c r="H359" s="407"/>
      <c r="I359" s="407"/>
      <c r="J359" s="407"/>
      <c r="K359" s="407"/>
      <c r="L359" s="407"/>
      <c r="M359" s="407"/>
      <c r="N359" s="407"/>
      <c r="O359" s="407"/>
      <c r="P359" s="407"/>
      <c r="Q359" s="407"/>
      <c r="R359" s="407"/>
      <c r="S359" s="407"/>
      <c r="T359" s="407"/>
      <c r="U359" s="407"/>
      <c r="V359" s="407"/>
      <c r="W359" s="407"/>
      <c r="X359" s="407"/>
      <c r="Y359" s="407"/>
      <c r="Z359" s="407"/>
      <c r="AA359" s="407"/>
      <c r="AB359" s="407"/>
      <c r="AC359" s="407"/>
      <c r="AD359" s="407"/>
      <c r="AE359" s="407"/>
      <c r="AF359" s="407"/>
      <c r="AG359" s="407"/>
      <c r="AH359" s="407"/>
    </row>
    <row r="360" spans="1:34" ht="12.75" customHeight="1">
      <c r="A360" s="407"/>
      <c r="B360" s="407"/>
      <c r="C360" s="407"/>
      <c r="D360" s="407"/>
      <c r="E360" s="407"/>
      <c r="F360" s="407"/>
      <c r="G360" s="407"/>
      <c r="H360" s="407"/>
      <c r="I360" s="407"/>
      <c r="J360" s="407"/>
      <c r="K360" s="407"/>
      <c r="L360" s="407"/>
      <c r="M360" s="407"/>
      <c r="N360" s="407"/>
      <c r="O360" s="407"/>
      <c r="P360" s="407"/>
      <c r="Q360" s="407"/>
      <c r="R360" s="407"/>
      <c r="S360" s="407"/>
      <c r="T360" s="407"/>
      <c r="U360" s="407"/>
      <c r="V360" s="407"/>
      <c r="W360" s="407"/>
      <c r="X360" s="407"/>
      <c r="Y360" s="407"/>
      <c r="Z360" s="407"/>
      <c r="AA360" s="407"/>
      <c r="AB360" s="407"/>
      <c r="AC360" s="407"/>
      <c r="AD360" s="407"/>
      <c r="AE360" s="407"/>
      <c r="AF360" s="407"/>
      <c r="AG360" s="407"/>
      <c r="AH360" s="407"/>
    </row>
    <row r="361" spans="1:34" ht="12.75" customHeight="1">
      <c r="A361" s="407"/>
      <c r="B361" s="407"/>
      <c r="C361" s="407"/>
      <c r="D361" s="407"/>
      <c r="E361" s="407"/>
      <c r="F361" s="407"/>
      <c r="G361" s="407"/>
      <c r="H361" s="407"/>
      <c r="I361" s="407"/>
      <c r="J361" s="407"/>
      <c r="K361" s="407"/>
      <c r="L361" s="407"/>
      <c r="M361" s="407"/>
      <c r="N361" s="407"/>
      <c r="O361" s="407"/>
      <c r="P361" s="407"/>
      <c r="Q361" s="407"/>
      <c r="R361" s="407"/>
      <c r="S361" s="407"/>
      <c r="T361" s="407"/>
      <c r="U361" s="407"/>
      <c r="V361" s="407"/>
      <c r="W361" s="407"/>
      <c r="X361" s="407"/>
      <c r="Y361" s="407"/>
      <c r="Z361" s="407"/>
      <c r="AA361" s="407"/>
      <c r="AB361" s="407"/>
      <c r="AC361" s="407"/>
      <c r="AD361" s="407"/>
      <c r="AE361" s="407"/>
      <c r="AF361" s="407"/>
      <c r="AG361" s="407"/>
      <c r="AH361" s="407"/>
    </row>
    <row r="362" spans="1:34" ht="12.75" customHeight="1">
      <c r="A362" s="407"/>
      <c r="B362" s="407"/>
      <c r="C362" s="407"/>
      <c r="D362" s="407"/>
      <c r="E362" s="407"/>
      <c r="F362" s="407"/>
      <c r="G362" s="407"/>
      <c r="H362" s="407"/>
      <c r="I362" s="407"/>
      <c r="J362" s="407"/>
      <c r="K362" s="407"/>
      <c r="L362" s="407"/>
      <c r="M362" s="407"/>
      <c r="N362" s="407"/>
      <c r="O362" s="407"/>
      <c r="P362" s="407"/>
      <c r="Q362" s="407"/>
      <c r="R362" s="407"/>
      <c r="S362" s="407"/>
      <c r="T362" s="407"/>
      <c r="U362" s="407"/>
      <c r="V362" s="407"/>
      <c r="W362" s="407"/>
      <c r="X362" s="407"/>
      <c r="Y362" s="407"/>
      <c r="Z362" s="407"/>
      <c r="AA362" s="407"/>
      <c r="AB362" s="407"/>
      <c r="AC362" s="407"/>
      <c r="AD362" s="407"/>
      <c r="AE362" s="407"/>
      <c r="AF362" s="407"/>
      <c r="AG362" s="407"/>
      <c r="AH362" s="407"/>
    </row>
    <row r="363" spans="1:34" ht="12.75" customHeight="1">
      <c r="A363" s="407"/>
      <c r="B363" s="407"/>
      <c r="C363" s="407"/>
      <c r="D363" s="407"/>
      <c r="E363" s="407"/>
      <c r="F363" s="407"/>
      <c r="G363" s="407"/>
      <c r="H363" s="407"/>
      <c r="I363" s="407"/>
      <c r="J363" s="407"/>
      <c r="K363" s="407"/>
      <c r="L363" s="407"/>
      <c r="M363" s="407"/>
      <c r="N363" s="407"/>
      <c r="O363" s="407"/>
      <c r="P363" s="407"/>
      <c r="Q363" s="407"/>
      <c r="R363" s="407"/>
      <c r="S363" s="407"/>
      <c r="T363" s="407"/>
      <c r="U363" s="407"/>
      <c r="V363" s="407"/>
      <c r="W363" s="407"/>
      <c r="X363" s="407"/>
      <c r="Y363" s="407"/>
      <c r="Z363" s="407"/>
      <c r="AA363" s="407"/>
      <c r="AB363" s="407"/>
      <c r="AC363" s="407"/>
      <c r="AD363" s="407"/>
      <c r="AE363" s="407"/>
      <c r="AF363" s="407"/>
      <c r="AG363" s="407"/>
      <c r="AH363" s="407"/>
    </row>
    <row r="364" spans="1:34" ht="12.75" customHeight="1">
      <c r="A364" s="407"/>
      <c r="B364" s="407"/>
      <c r="C364" s="407"/>
      <c r="D364" s="407"/>
      <c r="E364" s="407"/>
      <c r="F364" s="407"/>
      <c r="G364" s="407"/>
      <c r="H364" s="407"/>
      <c r="I364" s="407"/>
      <c r="J364" s="407"/>
      <c r="K364" s="407"/>
      <c r="L364" s="407"/>
      <c r="M364" s="407"/>
      <c r="N364" s="407"/>
      <c r="O364" s="407"/>
      <c r="P364" s="407"/>
      <c r="Q364" s="407"/>
      <c r="R364" s="407"/>
      <c r="S364" s="407"/>
      <c r="T364" s="407"/>
      <c r="U364" s="407"/>
      <c r="V364" s="407"/>
      <c r="W364" s="407"/>
      <c r="X364" s="407"/>
      <c r="Y364" s="407"/>
      <c r="Z364" s="407"/>
      <c r="AA364" s="407"/>
      <c r="AB364" s="407"/>
      <c r="AC364" s="407"/>
      <c r="AD364" s="407"/>
      <c r="AE364" s="407"/>
      <c r="AF364" s="407"/>
      <c r="AG364" s="407"/>
      <c r="AH364" s="407"/>
    </row>
    <row r="365" spans="1:34" ht="12.75" customHeight="1">
      <c r="A365" s="407"/>
      <c r="B365" s="407"/>
      <c r="C365" s="407"/>
      <c r="D365" s="407"/>
      <c r="E365" s="407"/>
      <c r="F365" s="407"/>
      <c r="G365" s="407"/>
      <c r="H365" s="407"/>
      <c r="I365" s="407"/>
      <c r="J365" s="407"/>
      <c r="K365" s="407"/>
      <c r="L365" s="407"/>
      <c r="M365" s="407"/>
      <c r="N365" s="407"/>
      <c r="O365" s="407"/>
      <c r="P365" s="407"/>
      <c r="Q365" s="407"/>
      <c r="R365" s="407"/>
      <c r="S365" s="407"/>
      <c r="T365" s="407"/>
      <c r="U365" s="407"/>
      <c r="V365" s="407"/>
      <c r="W365" s="407"/>
      <c r="X365" s="407"/>
      <c r="Y365" s="407"/>
      <c r="Z365" s="407"/>
      <c r="AA365" s="407"/>
      <c r="AB365" s="407"/>
      <c r="AC365" s="407"/>
      <c r="AD365" s="407"/>
      <c r="AE365" s="407"/>
      <c r="AF365" s="407"/>
      <c r="AG365" s="407"/>
      <c r="AH365" s="407"/>
    </row>
    <row r="366" spans="1:34" ht="12.75" customHeight="1">
      <c r="A366" s="407"/>
      <c r="B366" s="407"/>
      <c r="C366" s="407"/>
      <c r="D366" s="407"/>
      <c r="E366" s="407"/>
      <c r="F366" s="407"/>
      <c r="G366" s="407"/>
      <c r="H366" s="407"/>
      <c r="I366" s="407"/>
      <c r="J366" s="407"/>
      <c r="K366" s="407"/>
      <c r="L366" s="407"/>
      <c r="M366" s="407"/>
      <c r="N366" s="407"/>
      <c r="O366" s="407"/>
      <c r="P366" s="407"/>
      <c r="Q366" s="407"/>
      <c r="R366" s="407"/>
      <c r="S366" s="407"/>
      <c r="T366" s="407"/>
      <c r="U366" s="407"/>
      <c r="V366" s="407"/>
      <c r="W366" s="407"/>
      <c r="X366" s="407"/>
      <c r="Y366" s="407"/>
      <c r="Z366" s="407"/>
      <c r="AA366" s="407"/>
      <c r="AB366" s="407"/>
      <c r="AC366" s="407"/>
      <c r="AD366" s="407"/>
      <c r="AE366" s="407"/>
      <c r="AF366" s="407"/>
      <c r="AG366" s="407"/>
      <c r="AH366" s="407"/>
    </row>
    <row r="367" spans="1:34" ht="12.75" customHeight="1">
      <c r="A367" s="407"/>
      <c r="B367" s="407"/>
      <c r="C367" s="407"/>
      <c r="D367" s="407"/>
      <c r="E367" s="407"/>
      <c r="F367" s="407"/>
      <c r="G367" s="407"/>
      <c r="H367" s="407"/>
      <c r="I367" s="407"/>
      <c r="J367" s="407"/>
      <c r="K367" s="407"/>
      <c r="L367" s="407"/>
      <c r="M367" s="407"/>
      <c r="N367" s="407"/>
      <c r="O367" s="407"/>
      <c r="P367" s="407"/>
      <c r="Q367" s="407"/>
      <c r="R367" s="407"/>
      <c r="S367" s="407"/>
      <c r="T367" s="407"/>
      <c r="U367" s="407"/>
      <c r="V367" s="407"/>
      <c r="W367" s="407"/>
      <c r="X367" s="407"/>
      <c r="Y367" s="407"/>
      <c r="Z367" s="407"/>
      <c r="AA367" s="407"/>
      <c r="AB367" s="407"/>
      <c r="AC367" s="407"/>
      <c r="AD367" s="407"/>
      <c r="AE367" s="407"/>
      <c r="AF367" s="407"/>
      <c r="AG367" s="407"/>
      <c r="AH367" s="407"/>
    </row>
    <row r="368" spans="1:34" ht="12.75" customHeight="1">
      <c r="A368" s="407"/>
      <c r="B368" s="407"/>
      <c r="C368" s="407"/>
      <c r="D368" s="407"/>
      <c r="E368" s="407"/>
      <c r="F368" s="407"/>
      <c r="G368" s="407"/>
      <c r="H368" s="407"/>
      <c r="I368" s="407"/>
      <c r="J368" s="407"/>
      <c r="K368" s="407"/>
      <c r="L368" s="407"/>
      <c r="M368" s="407"/>
      <c r="N368" s="407"/>
      <c r="O368" s="407"/>
      <c r="P368" s="407"/>
      <c r="Q368" s="407"/>
      <c r="R368" s="407"/>
      <c r="S368" s="407"/>
      <c r="T368" s="407"/>
      <c r="U368" s="407"/>
      <c r="V368" s="407"/>
      <c r="W368" s="407"/>
      <c r="X368" s="407"/>
      <c r="Y368" s="407"/>
      <c r="Z368" s="407"/>
      <c r="AA368" s="407"/>
      <c r="AB368" s="407"/>
      <c r="AC368" s="407"/>
      <c r="AD368" s="407"/>
      <c r="AE368" s="407"/>
      <c r="AF368" s="407"/>
      <c r="AG368" s="407"/>
      <c r="AH368" s="407"/>
    </row>
    <row r="369" spans="1:34" ht="12.75" customHeight="1">
      <c r="A369" s="407"/>
      <c r="B369" s="407"/>
      <c r="C369" s="407"/>
      <c r="D369" s="407"/>
      <c r="E369" s="407"/>
      <c r="F369" s="407"/>
      <c r="G369" s="407"/>
      <c r="H369" s="407"/>
      <c r="I369" s="407"/>
      <c r="J369" s="407"/>
      <c r="K369" s="407"/>
      <c r="L369" s="407"/>
      <c r="M369" s="407"/>
      <c r="N369" s="407"/>
      <c r="O369" s="407"/>
      <c r="P369" s="407"/>
      <c r="Q369" s="407"/>
      <c r="R369" s="407"/>
      <c r="S369" s="407"/>
      <c r="T369" s="407"/>
      <c r="U369" s="407"/>
      <c r="V369" s="407"/>
      <c r="W369" s="407"/>
      <c r="X369" s="407"/>
      <c r="Y369" s="407"/>
      <c r="Z369" s="407"/>
      <c r="AA369" s="407"/>
      <c r="AB369" s="407"/>
      <c r="AC369" s="407"/>
      <c r="AD369" s="407"/>
      <c r="AE369" s="407"/>
      <c r="AF369" s="407"/>
      <c r="AG369" s="407"/>
      <c r="AH369" s="407"/>
    </row>
    <row r="370" spans="1:34" ht="12.75" customHeight="1">
      <c r="A370" s="407"/>
      <c r="B370" s="407"/>
      <c r="C370" s="407"/>
      <c r="D370" s="407"/>
      <c r="E370" s="407"/>
      <c r="F370" s="407"/>
      <c r="G370" s="407"/>
      <c r="H370" s="407"/>
      <c r="I370" s="407"/>
      <c r="J370" s="407"/>
      <c r="K370" s="407"/>
      <c r="L370" s="407"/>
      <c r="M370" s="407"/>
      <c r="N370" s="407"/>
      <c r="O370" s="407"/>
      <c r="P370" s="407"/>
      <c r="Q370" s="407"/>
      <c r="R370" s="407"/>
      <c r="S370" s="407"/>
      <c r="T370" s="407"/>
      <c r="U370" s="407"/>
      <c r="V370" s="407"/>
      <c r="W370" s="407"/>
      <c r="X370" s="407"/>
      <c r="Y370" s="407"/>
      <c r="Z370" s="407"/>
      <c r="AA370" s="407"/>
      <c r="AB370" s="407"/>
      <c r="AC370" s="407"/>
      <c r="AD370" s="407"/>
      <c r="AE370" s="407"/>
      <c r="AF370" s="407"/>
      <c r="AG370" s="407"/>
      <c r="AH370" s="407"/>
    </row>
    <row r="371" spans="1:34" ht="12.75" customHeight="1">
      <c r="A371" s="407"/>
      <c r="B371" s="407"/>
      <c r="C371" s="407"/>
      <c r="D371" s="407"/>
      <c r="E371" s="407"/>
      <c r="F371" s="407"/>
      <c r="G371" s="407"/>
      <c r="H371" s="407"/>
      <c r="I371" s="407"/>
      <c r="J371" s="407"/>
      <c r="K371" s="407"/>
      <c r="L371" s="407"/>
      <c r="M371" s="407"/>
      <c r="N371" s="407"/>
      <c r="O371" s="407"/>
      <c r="P371" s="407"/>
      <c r="Q371" s="407"/>
      <c r="R371" s="407"/>
      <c r="S371" s="407"/>
      <c r="T371" s="407"/>
      <c r="U371" s="407"/>
      <c r="V371" s="407"/>
      <c r="W371" s="407"/>
      <c r="X371" s="407"/>
      <c r="Y371" s="407"/>
      <c r="Z371" s="407"/>
      <c r="AA371" s="407"/>
      <c r="AB371" s="407"/>
      <c r="AC371" s="407"/>
      <c r="AD371" s="407"/>
      <c r="AE371" s="407"/>
      <c r="AF371" s="407"/>
      <c r="AG371" s="407"/>
      <c r="AH371" s="407"/>
    </row>
    <row r="372" spans="1:34" ht="12.75" customHeight="1">
      <c r="A372" s="407"/>
      <c r="B372" s="407"/>
      <c r="C372" s="407"/>
      <c r="D372" s="407"/>
      <c r="E372" s="407"/>
      <c r="F372" s="407"/>
      <c r="G372" s="407"/>
      <c r="H372" s="407"/>
      <c r="I372" s="407"/>
      <c r="J372" s="407"/>
      <c r="K372" s="407"/>
      <c r="L372" s="407"/>
      <c r="M372" s="407"/>
      <c r="N372" s="407"/>
      <c r="O372" s="407"/>
      <c r="P372" s="407"/>
      <c r="Q372" s="407"/>
      <c r="R372" s="407"/>
      <c r="S372" s="407"/>
      <c r="T372" s="407"/>
      <c r="U372" s="407"/>
      <c r="V372" s="407"/>
      <c r="W372" s="407"/>
      <c r="X372" s="407"/>
      <c r="Y372" s="407"/>
      <c r="Z372" s="407"/>
      <c r="AA372" s="407"/>
      <c r="AB372" s="407"/>
      <c r="AC372" s="407"/>
      <c r="AD372" s="407"/>
      <c r="AE372" s="407"/>
      <c r="AF372" s="407"/>
      <c r="AG372" s="407"/>
      <c r="AH372" s="407"/>
    </row>
    <row r="373" spans="1:34" ht="12.75" customHeight="1">
      <c r="A373" s="407"/>
      <c r="B373" s="407"/>
      <c r="C373" s="407"/>
      <c r="D373" s="407"/>
      <c r="E373" s="407"/>
      <c r="F373" s="407"/>
      <c r="G373" s="407"/>
      <c r="H373" s="407"/>
      <c r="I373" s="407"/>
      <c r="J373" s="407"/>
      <c r="K373" s="407"/>
      <c r="L373" s="407"/>
      <c r="M373" s="407"/>
      <c r="N373" s="407"/>
      <c r="O373" s="407"/>
      <c r="P373" s="407"/>
      <c r="Q373" s="407"/>
      <c r="R373" s="407"/>
      <c r="S373" s="407"/>
      <c r="T373" s="407"/>
      <c r="U373" s="407"/>
      <c r="V373" s="407"/>
      <c r="W373" s="407"/>
      <c r="X373" s="407"/>
      <c r="Y373" s="407"/>
      <c r="Z373" s="407"/>
      <c r="AA373" s="407"/>
      <c r="AB373" s="407"/>
      <c r="AC373" s="407"/>
      <c r="AD373" s="407"/>
      <c r="AE373" s="407"/>
      <c r="AF373" s="407"/>
      <c r="AG373" s="407"/>
      <c r="AH373" s="407"/>
    </row>
    <row r="374" spans="1:34" ht="12.75" customHeight="1">
      <c r="A374" s="407"/>
      <c r="B374" s="407"/>
      <c r="C374" s="407"/>
      <c r="D374" s="407"/>
      <c r="E374" s="407"/>
      <c r="F374" s="407"/>
      <c r="G374" s="407"/>
      <c r="H374" s="407"/>
      <c r="I374" s="407"/>
      <c r="J374" s="407"/>
      <c r="K374" s="407"/>
      <c r="L374" s="407"/>
      <c r="M374" s="407"/>
      <c r="N374" s="407"/>
      <c r="O374" s="407"/>
      <c r="P374" s="407"/>
      <c r="Q374" s="407"/>
      <c r="R374" s="407"/>
      <c r="S374" s="407"/>
      <c r="T374" s="407"/>
      <c r="U374" s="407"/>
      <c r="V374" s="407"/>
      <c r="W374" s="407"/>
      <c r="X374" s="407"/>
      <c r="Y374" s="407"/>
      <c r="Z374" s="407"/>
      <c r="AA374" s="407"/>
      <c r="AB374" s="407"/>
      <c r="AC374" s="407"/>
      <c r="AD374" s="407"/>
      <c r="AE374" s="407"/>
      <c r="AF374" s="407"/>
      <c r="AG374" s="407"/>
      <c r="AH374" s="407"/>
    </row>
    <row r="375" spans="1:34" ht="12.75" customHeight="1">
      <c r="A375" s="407"/>
      <c r="B375" s="407"/>
      <c r="C375" s="407"/>
      <c r="D375" s="407"/>
      <c r="E375" s="407"/>
      <c r="F375" s="407"/>
      <c r="G375" s="407"/>
      <c r="H375" s="407"/>
      <c r="I375" s="407"/>
      <c r="J375" s="407"/>
      <c r="K375" s="407"/>
      <c r="L375" s="407"/>
      <c r="M375" s="407"/>
      <c r="N375" s="407"/>
      <c r="O375" s="407"/>
      <c r="P375" s="407"/>
      <c r="Q375" s="407"/>
      <c r="R375" s="407"/>
      <c r="S375" s="407"/>
      <c r="T375" s="407"/>
      <c r="U375" s="407"/>
      <c r="V375" s="407"/>
      <c r="W375" s="407"/>
      <c r="X375" s="407"/>
      <c r="Y375" s="407"/>
      <c r="Z375" s="407"/>
      <c r="AA375" s="407"/>
      <c r="AB375" s="407"/>
      <c r="AC375" s="407"/>
      <c r="AD375" s="407"/>
      <c r="AE375" s="407"/>
      <c r="AF375" s="407"/>
      <c r="AG375" s="407"/>
      <c r="AH375" s="407"/>
    </row>
    <row r="376" spans="1:34" ht="12.75" customHeight="1">
      <c r="A376" s="407"/>
      <c r="B376" s="407"/>
      <c r="C376" s="407"/>
      <c r="D376" s="407"/>
      <c r="E376" s="407"/>
      <c r="F376" s="407"/>
      <c r="G376" s="407"/>
      <c r="H376" s="407"/>
      <c r="I376" s="407"/>
      <c r="J376" s="407"/>
      <c r="K376" s="407"/>
      <c r="L376" s="407"/>
      <c r="M376" s="407"/>
      <c r="N376" s="407"/>
      <c r="O376" s="407"/>
      <c r="P376" s="407"/>
      <c r="Q376" s="407"/>
      <c r="R376" s="407"/>
      <c r="S376" s="407"/>
      <c r="T376" s="407"/>
      <c r="U376" s="407"/>
      <c r="V376" s="407"/>
      <c r="W376" s="407"/>
      <c r="X376" s="407"/>
      <c r="Y376" s="407"/>
      <c r="Z376" s="407"/>
      <c r="AA376" s="407"/>
      <c r="AB376" s="407"/>
      <c r="AC376" s="407"/>
      <c r="AD376" s="407"/>
      <c r="AE376" s="407"/>
      <c r="AF376" s="407"/>
      <c r="AG376" s="407"/>
      <c r="AH376" s="407"/>
    </row>
    <row r="377" spans="1:34" ht="12.75" customHeight="1">
      <c r="A377" s="407"/>
      <c r="B377" s="407"/>
      <c r="C377" s="407"/>
      <c r="D377" s="407"/>
      <c r="E377" s="407"/>
      <c r="F377" s="407"/>
      <c r="G377" s="407"/>
      <c r="H377" s="407"/>
      <c r="I377" s="407"/>
      <c r="J377" s="407"/>
      <c r="K377" s="407"/>
      <c r="L377" s="407"/>
      <c r="M377" s="407"/>
      <c r="N377" s="407"/>
      <c r="O377" s="407"/>
      <c r="P377" s="407"/>
      <c r="Q377" s="407"/>
      <c r="R377" s="407"/>
      <c r="S377" s="407"/>
      <c r="T377" s="407"/>
      <c r="U377" s="407"/>
      <c r="V377" s="407"/>
      <c r="W377" s="407"/>
      <c r="X377" s="407"/>
      <c r="Y377" s="407"/>
      <c r="Z377" s="407"/>
      <c r="AA377" s="407"/>
      <c r="AB377" s="407"/>
      <c r="AC377" s="407"/>
      <c r="AD377" s="407"/>
      <c r="AE377" s="407"/>
      <c r="AF377" s="407"/>
      <c r="AG377" s="407"/>
      <c r="AH377" s="407"/>
    </row>
    <row r="378" spans="1:34" ht="12.75" customHeight="1">
      <c r="A378" s="407"/>
      <c r="B378" s="407"/>
      <c r="C378" s="407"/>
      <c r="D378" s="407"/>
      <c r="E378" s="407"/>
      <c r="F378" s="407"/>
      <c r="G378" s="407"/>
      <c r="H378" s="407"/>
      <c r="I378" s="407"/>
      <c r="J378" s="407"/>
      <c r="K378" s="407"/>
      <c r="L378" s="407"/>
      <c r="M378" s="407"/>
      <c r="N378" s="407"/>
      <c r="O378" s="407"/>
      <c r="P378" s="407"/>
      <c r="Q378" s="407"/>
      <c r="R378" s="407"/>
      <c r="S378" s="407"/>
      <c r="T378" s="407"/>
      <c r="U378" s="407"/>
      <c r="V378" s="407"/>
      <c r="W378" s="407"/>
      <c r="X378" s="407"/>
      <c r="Y378" s="407"/>
      <c r="Z378" s="407"/>
      <c r="AA378" s="407"/>
      <c r="AB378" s="407"/>
      <c r="AC378" s="407"/>
      <c r="AD378" s="407"/>
      <c r="AE378" s="407"/>
      <c r="AF378" s="407"/>
      <c r="AG378" s="407"/>
      <c r="AH378" s="407"/>
    </row>
    <row r="379" spans="1:34" ht="12.75" customHeight="1">
      <c r="A379" s="407"/>
      <c r="B379" s="407"/>
      <c r="C379" s="407"/>
      <c r="D379" s="407"/>
      <c r="E379" s="407"/>
      <c r="F379" s="407"/>
      <c r="G379" s="407"/>
      <c r="H379" s="407"/>
      <c r="I379" s="407"/>
      <c r="J379" s="407"/>
      <c r="K379" s="407"/>
      <c r="L379" s="407"/>
      <c r="M379" s="407"/>
      <c r="N379" s="407"/>
      <c r="O379" s="407"/>
      <c r="P379" s="407"/>
      <c r="Q379" s="407"/>
      <c r="R379" s="407"/>
      <c r="S379" s="407"/>
      <c r="T379" s="407"/>
      <c r="U379" s="407"/>
      <c r="V379" s="407"/>
      <c r="W379" s="407"/>
      <c r="X379" s="407"/>
      <c r="Y379" s="407"/>
      <c r="Z379" s="407"/>
      <c r="AA379" s="407"/>
      <c r="AB379" s="407"/>
      <c r="AC379" s="407"/>
      <c r="AD379" s="407"/>
      <c r="AE379" s="407"/>
      <c r="AF379" s="407"/>
      <c r="AG379" s="407"/>
      <c r="AH379" s="407"/>
    </row>
    <row r="380" spans="1:34" ht="12.75" customHeight="1">
      <c r="A380" s="407"/>
      <c r="B380" s="407"/>
      <c r="C380" s="407"/>
      <c r="D380" s="407"/>
      <c r="E380" s="407"/>
      <c r="F380" s="407"/>
      <c r="G380" s="407"/>
      <c r="H380" s="407"/>
      <c r="I380" s="407"/>
      <c r="J380" s="407"/>
      <c r="K380" s="407"/>
      <c r="L380" s="407"/>
      <c r="M380" s="407"/>
      <c r="N380" s="407"/>
      <c r="O380" s="407"/>
      <c r="P380" s="407"/>
      <c r="Q380" s="407"/>
      <c r="R380" s="407"/>
      <c r="S380" s="407"/>
      <c r="T380" s="407"/>
      <c r="U380" s="407"/>
      <c r="V380" s="407"/>
      <c r="W380" s="407"/>
      <c r="X380" s="407"/>
      <c r="Y380" s="407"/>
      <c r="Z380" s="407"/>
      <c r="AA380" s="407"/>
      <c r="AB380" s="407"/>
      <c r="AC380" s="407"/>
      <c r="AD380" s="407"/>
      <c r="AE380" s="407"/>
      <c r="AF380" s="407"/>
      <c r="AG380" s="407"/>
      <c r="AH380" s="407"/>
    </row>
    <row r="381" spans="1:34" ht="12.75" customHeight="1">
      <c r="A381" s="407"/>
      <c r="B381" s="407"/>
      <c r="C381" s="407"/>
      <c r="D381" s="407"/>
      <c r="E381" s="407"/>
      <c r="F381" s="407"/>
      <c r="G381" s="407"/>
      <c r="H381" s="407"/>
      <c r="I381" s="407"/>
      <c r="J381" s="407"/>
      <c r="K381" s="407"/>
      <c r="L381" s="407"/>
      <c r="M381" s="407"/>
      <c r="N381" s="407"/>
      <c r="O381" s="407"/>
      <c r="P381" s="407"/>
      <c r="Q381" s="407"/>
      <c r="R381" s="407"/>
      <c r="S381" s="407"/>
      <c r="T381" s="407"/>
      <c r="U381" s="407"/>
      <c r="V381" s="407"/>
      <c r="W381" s="407"/>
      <c r="X381" s="407"/>
      <c r="Y381" s="407"/>
      <c r="Z381" s="407"/>
      <c r="AA381" s="407"/>
      <c r="AB381" s="407"/>
      <c r="AC381" s="407"/>
      <c r="AD381" s="407"/>
      <c r="AE381" s="407"/>
      <c r="AF381" s="407"/>
      <c r="AG381" s="407"/>
      <c r="AH381" s="407"/>
    </row>
    <row r="382" spans="1:34" ht="12.75" customHeight="1">
      <c r="A382" s="407"/>
      <c r="B382" s="407"/>
      <c r="C382" s="407"/>
      <c r="D382" s="407"/>
      <c r="E382" s="407"/>
      <c r="F382" s="407"/>
      <c r="G382" s="407"/>
      <c r="H382" s="407"/>
      <c r="I382" s="407"/>
      <c r="J382" s="407"/>
      <c r="K382" s="407"/>
      <c r="L382" s="407"/>
      <c r="M382" s="407"/>
      <c r="N382" s="407"/>
      <c r="O382" s="407"/>
      <c r="P382" s="407"/>
      <c r="Q382" s="407"/>
      <c r="R382" s="407"/>
      <c r="S382" s="407"/>
      <c r="T382" s="407"/>
      <c r="U382" s="407"/>
      <c r="V382" s="407"/>
      <c r="W382" s="407"/>
      <c r="X382" s="407"/>
      <c r="Y382" s="407"/>
      <c r="Z382" s="407"/>
      <c r="AA382" s="407"/>
      <c r="AB382" s="407"/>
      <c r="AC382" s="407"/>
      <c r="AD382" s="407"/>
      <c r="AE382" s="407"/>
      <c r="AF382" s="407"/>
      <c r="AG382" s="407"/>
      <c r="AH382" s="407"/>
    </row>
    <row r="383" spans="1:34" ht="12.75" customHeight="1">
      <c r="A383" s="407"/>
      <c r="B383" s="407"/>
      <c r="C383" s="407"/>
      <c r="D383" s="407"/>
      <c r="E383" s="407"/>
      <c r="F383" s="407"/>
      <c r="G383" s="407"/>
      <c r="H383" s="407"/>
      <c r="I383" s="407"/>
      <c r="J383" s="407"/>
      <c r="K383" s="407"/>
      <c r="L383" s="407"/>
      <c r="M383" s="407"/>
      <c r="N383" s="407"/>
      <c r="O383" s="407"/>
      <c r="P383" s="407"/>
      <c r="Q383" s="407"/>
      <c r="R383" s="407"/>
      <c r="S383" s="407"/>
      <c r="T383" s="407"/>
      <c r="U383" s="407"/>
      <c r="V383" s="407"/>
      <c r="W383" s="407"/>
      <c r="X383" s="407"/>
      <c r="Y383" s="407"/>
      <c r="Z383" s="407"/>
      <c r="AA383" s="407"/>
      <c r="AB383" s="407"/>
      <c r="AC383" s="407"/>
      <c r="AD383" s="407"/>
      <c r="AE383" s="407"/>
      <c r="AF383" s="407"/>
      <c r="AG383" s="407"/>
      <c r="AH383" s="407"/>
    </row>
    <row r="384" spans="1:34" ht="12.75" customHeight="1">
      <c r="A384" s="407"/>
      <c r="B384" s="407"/>
      <c r="C384" s="407"/>
      <c r="D384" s="407"/>
      <c r="E384" s="407"/>
      <c r="F384" s="407"/>
      <c r="G384" s="407"/>
      <c r="H384" s="407"/>
      <c r="I384" s="407"/>
      <c r="J384" s="407"/>
      <c r="K384" s="407"/>
      <c r="L384" s="407"/>
      <c r="M384" s="407"/>
      <c r="N384" s="407"/>
      <c r="O384" s="407"/>
      <c r="P384" s="407"/>
      <c r="Q384" s="407"/>
      <c r="R384" s="407"/>
      <c r="S384" s="407"/>
      <c r="T384" s="407"/>
      <c r="U384" s="407"/>
      <c r="V384" s="407"/>
      <c r="W384" s="407"/>
      <c r="X384" s="407"/>
      <c r="Y384" s="407"/>
      <c r="Z384" s="407"/>
      <c r="AA384" s="407"/>
      <c r="AB384" s="407"/>
      <c r="AC384" s="407"/>
      <c r="AD384" s="407"/>
      <c r="AE384" s="407"/>
      <c r="AF384" s="407"/>
      <c r="AG384" s="407"/>
      <c r="AH384" s="407"/>
    </row>
    <row r="385" spans="1:34" ht="12.75" customHeight="1">
      <c r="A385" s="407"/>
      <c r="B385" s="407"/>
      <c r="C385" s="407"/>
      <c r="D385" s="407"/>
      <c r="E385" s="407"/>
      <c r="F385" s="407"/>
      <c r="G385" s="407"/>
      <c r="H385" s="407"/>
      <c r="I385" s="407"/>
      <c r="J385" s="407"/>
      <c r="K385" s="407"/>
      <c r="L385" s="407"/>
      <c r="M385" s="407"/>
      <c r="N385" s="407"/>
      <c r="O385" s="407"/>
      <c r="P385" s="407"/>
      <c r="Q385" s="407"/>
      <c r="R385" s="407"/>
      <c r="S385" s="407"/>
      <c r="T385" s="407"/>
      <c r="U385" s="407"/>
      <c r="V385" s="407"/>
      <c r="W385" s="407"/>
      <c r="X385" s="407"/>
      <c r="Y385" s="407"/>
      <c r="Z385" s="407"/>
      <c r="AA385" s="407"/>
      <c r="AB385" s="407"/>
      <c r="AC385" s="407"/>
      <c r="AD385" s="407"/>
      <c r="AE385" s="407"/>
      <c r="AF385" s="407"/>
      <c r="AG385" s="407"/>
      <c r="AH385" s="407"/>
    </row>
    <row r="386" spans="1:34" ht="12.75" customHeight="1">
      <c r="A386" s="407"/>
      <c r="B386" s="407"/>
      <c r="C386" s="407"/>
      <c r="D386" s="407"/>
      <c r="E386" s="407"/>
      <c r="F386" s="407"/>
      <c r="G386" s="407"/>
      <c r="H386" s="407"/>
      <c r="I386" s="407"/>
      <c r="J386" s="407"/>
      <c r="K386" s="407"/>
      <c r="L386" s="407"/>
      <c r="M386" s="407"/>
      <c r="N386" s="407"/>
      <c r="O386" s="407"/>
      <c r="P386" s="407"/>
      <c r="Q386" s="407"/>
      <c r="R386" s="407"/>
      <c r="S386" s="407"/>
      <c r="T386" s="407"/>
      <c r="U386" s="407"/>
      <c r="V386" s="407"/>
      <c r="W386" s="407"/>
      <c r="X386" s="407"/>
      <c r="Y386" s="407"/>
      <c r="Z386" s="407"/>
      <c r="AA386" s="407"/>
      <c r="AB386" s="407"/>
      <c r="AC386" s="407"/>
      <c r="AD386" s="407"/>
      <c r="AE386" s="407"/>
      <c r="AF386" s="407"/>
      <c r="AG386" s="407"/>
      <c r="AH386" s="407"/>
    </row>
    <row r="387" spans="1:34" ht="12.75" customHeight="1">
      <c r="A387" s="407"/>
      <c r="B387" s="407"/>
      <c r="C387" s="407"/>
      <c r="D387" s="407"/>
      <c r="E387" s="407"/>
      <c r="F387" s="407"/>
      <c r="G387" s="407"/>
      <c r="H387" s="407"/>
      <c r="I387" s="407"/>
      <c r="J387" s="407"/>
      <c r="K387" s="407"/>
      <c r="L387" s="407"/>
      <c r="M387" s="407"/>
      <c r="N387" s="407"/>
      <c r="O387" s="407"/>
      <c r="P387" s="407"/>
      <c r="Q387" s="407"/>
      <c r="R387" s="407"/>
      <c r="S387" s="407"/>
      <c r="T387" s="407"/>
      <c r="U387" s="407"/>
      <c r="V387" s="407"/>
      <c r="W387" s="407"/>
      <c r="X387" s="407"/>
      <c r="Y387" s="407"/>
      <c r="Z387" s="407"/>
      <c r="AA387" s="407"/>
      <c r="AB387" s="407"/>
      <c r="AC387" s="407"/>
      <c r="AD387" s="407"/>
      <c r="AE387" s="407"/>
      <c r="AF387" s="407"/>
      <c r="AG387" s="407"/>
      <c r="AH387" s="407"/>
    </row>
    <row r="388" spans="1:34" ht="12.75" customHeight="1">
      <c r="A388" s="407"/>
      <c r="B388" s="407"/>
      <c r="C388" s="407"/>
      <c r="D388" s="407"/>
      <c r="E388" s="407"/>
      <c r="F388" s="407"/>
      <c r="G388" s="407"/>
      <c r="H388" s="407"/>
      <c r="I388" s="407"/>
      <c r="J388" s="407"/>
      <c r="K388" s="407"/>
      <c r="L388" s="407"/>
      <c r="M388" s="407"/>
      <c r="N388" s="407"/>
      <c r="O388" s="407"/>
      <c r="P388" s="407"/>
      <c r="Q388" s="407"/>
      <c r="R388" s="407"/>
      <c r="S388" s="407"/>
      <c r="T388" s="407"/>
      <c r="U388" s="407"/>
      <c r="V388" s="407"/>
      <c r="W388" s="407"/>
      <c r="X388" s="407"/>
      <c r="Y388" s="407"/>
      <c r="Z388" s="407"/>
      <c r="AA388" s="407"/>
      <c r="AB388" s="407"/>
      <c r="AC388" s="407"/>
      <c r="AD388" s="407"/>
      <c r="AE388" s="407"/>
      <c r="AF388" s="407"/>
      <c r="AG388" s="407"/>
      <c r="AH388" s="407"/>
    </row>
    <row r="389" spans="1:34" ht="12.75" customHeight="1">
      <c r="A389" s="407"/>
      <c r="B389" s="407"/>
      <c r="C389" s="407"/>
      <c r="D389" s="407"/>
      <c r="E389" s="407"/>
      <c r="F389" s="407"/>
      <c r="G389" s="407"/>
      <c r="H389" s="407"/>
      <c r="I389" s="407"/>
      <c r="J389" s="407"/>
      <c r="K389" s="407"/>
      <c r="L389" s="407"/>
      <c r="M389" s="407"/>
      <c r="N389" s="407"/>
      <c r="O389" s="407"/>
      <c r="P389" s="407"/>
      <c r="Q389" s="407"/>
      <c r="R389" s="407"/>
      <c r="S389" s="407"/>
      <c r="T389" s="407"/>
      <c r="U389" s="407"/>
      <c r="V389" s="407"/>
      <c r="W389" s="407"/>
      <c r="X389" s="407"/>
      <c r="Y389" s="407"/>
      <c r="Z389" s="407"/>
      <c r="AA389" s="407"/>
      <c r="AB389" s="407"/>
      <c r="AC389" s="407"/>
      <c r="AD389" s="407"/>
      <c r="AE389" s="407"/>
      <c r="AF389" s="407"/>
      <c r="AG389" s="407"/>
      <c r="AH389" s="407"/>
    </row>
    <row r="390" spans="1:34" ht="12.75" customHeight="1">
      <c r="A390" s="407"/>
      <c r="B390" s="407"/>
      <c r="C390" s="407"/>
      <c r="D390" s="407"/>
      <c r="E390" s="407"/>
      <c r="F390" s="407"/>
      <c r="G390" s="407"/>
      <c r="H390" s="407"/>
      <c r="I390" s="407"/>
      <c r="J390" s="407"/>
      <c r="K390" s="407"/>
      <c r="L390" s="407"/>
      <c r="M390" s="407"/>
      <c r="N390" s="407"/>
      <c r="O390" s="407"/>
      <c r="P390" s="407"/>
      <c r="Q390" s="407"/>
      <c r="R390" s="407"/>
      <c r="S390" s="407"/>
      <c r="T390" s="407"/>
      <c r="U390" s="407"/>
      <c r="V390" s="407"/>
      <c r="W390" s="407"/>
      <c r="X390" s="407"/>
      <c r="Y390" s="407"/>
      <c r="Z390" s="407"/>
      <c r="AA390" s="407"/>
      <c r="AB390" s="407"/>
      <c r="AC390" s="407"/>
      <c r="AD390" s="407"/>
      <c r="AE390" s="407"/>
      <c r="AF390" s="407"/>
      <c r="AG390" s="407"/>
      <c r="AH390" s="407"/>
    </row>
    <row r="391" spans="1:34" ht="12.75" customHeight="1">
      <c r="A391" s="407"/>
      <c r="B391" s="407"/>
      <c r="C391" s="407"/>
      <c r="D391" s="407"/>
      <c r="E391" s="407"/>
      <c r="F391" s="407"/>
      <c r="G391" s="407"/>
      <c r="H391" s="407"/>
      <c r="I391" s="407"/>
      <c r="J391" s="407"/>
      <c r="K391" s="407"/>
      <c r="L391" s="407"/>
      <c r="M391" s="407"/>
      <c r="N391" s="407"/>
      <c r="O391" s="407"/>
      <c r="P391" s="407"/>
      <c r="Q391" s="407"/>
      <c r="R391" s="407"/>
      <c r="S391" s="407"/>
      <c r="T391" s="407"/>
      <c r="U391" s="407"/>
      <c r="V391" s="407"/>
      <c r="W391" s="407"/>
      <c r="X391" s="407"/>
      <c r="Y391" s="407"/>
      <c r="Z391" s="407"/>
      <c r="AA391" s="407"/>
      <c r="AB391" s="407"/>
      <c r="AC391" s="407"/>
      <c r="AD391" s="407"/>
      <c r="AE391" s="407"/>
      <c r="AF391" s="407"/>
      <c r="AG391" s="407"/>
      <c r="AH391" s="407"/>
    </row>
    <row r="392" spans="1:34" ht="12.75" customHeight="1">
      <c r="A392" s="407"/>
      <c r="B392" s="407"/>
      <c r="C392" s="407"/>
      <c r="D392" s="407"/>
      <c r="E392" s="407"/>
      <c r="F392" s="407"/>
      <c r="G392" s="407"/>
      <c r="H392" s="407"/>
      <c r="I392" s="407"/>
      <c r="J392" s="407"/>
      <c r="K392" s="407"/>
      <c r="L392" s="407"/>
      <c r="M392" s="407"/>
      <c r="N392" s="407"/>
      <c r="O392" s="407"/>
      <c r="P392" s="407"/>
      <c r="Q392" s="407"/>
      <c r="R392" s="407"/>
      <c r="S392" s="407"/>
      <c r="T392" s="407"/>
      <c r="U392" s="407"/>
      <c r="V392" s="407"/>
      <c r="W392" s="407"/>
      <c r="X392" s="407"/>
      <c r="Y392" s="407"/>
      <c r="Z392" s="407"/>
      <c r="AA392" s="407"/>
      <c r="AB392" s="407"/>
      <c r="AC392" s="407"/>
      <c r="AD392" s="407"/>
      <c r="AE392" s="407"/>
      <c r="AF392" s="407"/>
      <c r="AG392" s="407"/>
      <c r="AH392" s="407"/>
    </row>
    <row r="393" spans="1:34" ht="12.75" customHeight="1">
      <c r="A393" s="407"/>
      <c r="B393" s="407"/>
      <c r="C393" s="407"/>
      <c r="D393" s="407"/>
      <c r="E393" s="407"/>
      <c r="F393" s="407"/>
      <c r="G393" s="407"/>
      <c r="H393" s="407"/>
      <c r="I393" s="407"/>
      <c r="J393" s="407"/>
      <c r="K393" s="407"/>
      <c r="L393" s="407"/>
      <c r="M393" s="407"/>
      <c r="N393" s="407"/>
      <c r="O393" s="407"/>
      <c r="P393" s="407"/>
      <c r="Q393" s="407"/>
      <c r="R393" s="407"/>
      <c r="S393" s="407"/>
      <c r="T393" s="407"/>
      <c r="U393" s="407"/>
      <c r="V393" s="407"/>
      <c r="W393" s="407"/>
      <c r="X393" s="407"/>
      <c r="Y393" s="407"/>
      <c r="Z393" s="407"/>
      <c r="AA393" s="407"/>
      <c r="AB393" s="407"/>
      <c r="AC393" s="407"/>
      <c r="AD393" s="407"/>
      <c r="AE393" s="407"/>
      <c r="AF393" s="407"/>
      <c r="AG393" s="407"/>
      <c r="AH393" s="407"/>
    </row>
    <row r="394" spans="1:34" ht="12.75" customHeight="1">
      <c r="A394" s="407"/>
      <c r="B394" s="407"/>
      <c r="C394" s="407"/>
      <c r="D394" s="407"/>
      <c r="E394" s="407"/>
      <c r="F394" s="407"/>
      <c r="G394" s="407"/>
      <c r="H394" s="407"/>
      <c r="I394" s="407"/>
      <c r="J394" s="407"/>
      <c r="K394" s="407"/>
      <c r="L394" s="407"/>
      <c r="M394" s="407"/>
      <c r="N394" s="407"/>
      <c r="O394" s="407"/>
      <c r="P394" s="407"/>
      <c r="Q394" s="407"/>
      <c r="R394" s="407"/>
      <c r="S394" s="407"/>
      <c r="T394" s="407"/>
      <c r="U394" s="407"/>
      <c r="V394" s="407"/>
      <c r="W394" s="407"/>
      <c r="X394" s="407"/>
      <c r="Y394" s="407"/>
      <c r="Z394" s="407"/>
      <c r="AA394" s="407"/>
      <c r="AB394" s="407"/>
      <c r="AC394" s="407"/>
      <c r="AD394" s="407"/>
      <c r="AE394" s="407"/>
      <c r="AF394" s="407"/>
      <c r="AG394" s="407"/>
      <c r="AH394" s="407"/>
    </row>
    <row r="395" spans="1:34" ht="12.75" customHeight="1">
      <c r="A395" s="407"/>
      <c r="B395" s="407"/>
      <c r="C395" s="407"/>
      <c r="D395" s="407"/>
      <c r="E395" s="407"/>
      <c r="F395" s="407"/>
      <c r="G395" s="407"/>
      <c r="H395" s="407"/>
      <c r="I395" s="407"/>
      <c r="J395" s="407"/>
      <c r="K395" s="407"/>
      <c r="L395" s="407"/>
      <c r="M395" s="407"/>
      <c r="N395" s="407"/>
      <c r="O395" s="407"/>
      <c r="P395" s="407"/>
      <c r="Q395" s="407"/>
      <c r="R395" s="407"/>
      <c r="S395" s="407"/>
      <c r="T395" s="407"/>
      <c r="U395" s="407"/>
      <c r="V395" s="407"/>
      <c r="W395" s="407"/>
      <c r="X395" s="407"/>
      <c r="Y395" s="407"/>
      <c r="Z395" s="407"/>
      <c r="AA395" s="407"/>
      <c r="AB395" s="407"/>
      <c r="AC395" s="407"/>
      <c r="AD395" s="407"/>
      <c r="AE395" s="407"/>
      <c r="AF395" s="407"/>
      <c r="AG395" s="407"/>
      <c r="AH395" s="407"/>
    </row>
    <row r="396" spans="1:34" ht="12.75" customHeight="1">
      <c r="A396" s="407"/>
      <c r="B396" s="407"/>
      <c r="C396" s="407"/>
      <c r="D396" s="407"/>
      <c r="E396" s="407"/>
      <c r="F396" s="407"/>
      <c r="G396" s="407"/>
      <c r="H396" s="407"/>
      <c r="I396" s="407"/>
      <c r="J396" s="407"/>
      <c r="K396" s="407"/>
      <c r="L396" s="407"/>
      <c r="M396" s="407"/>
      <c r="N396" s="407"/>
      <c r="O396" s="407"/>
      <c r="P396" s="407"/>
      <c r="Q396" s="407"/>
      <c r="R396" s="407"/>
      <c r="S396" s="407"/>
      <c r="T396" s="407"/>
      <c r="U396" s="407"/>
      <c r="V396" s="407"/>
      <c r="W396" s="407"/>
      <c r="X396" s="407"/>
      <c r="Y396" s="407"/>
      <c r="Z396" s="407"/>
      <c r="AA396" s="407"/>
      <c r="AB396" s="407"/>
      <c r="AC396" s="407"/>
      <c r="AD396" s="407"/>
      <c r="AE396" s="407"/>
      <c r="AF396" s="407"/>
      <c r="AG396" s="407"/>
      <c r="AH396" s="407"/>
    </row>
    <row r="397" spans="1:34" ht="12.75" customHeight="1">
      <c r="A397" s="407"/>
      <c r="B397" s="407"/>
      <c r="C397" s="407"/>
      <c r="D397" s="407"/>
      <c r="E397" s="407"/>
      <c r="F397" s="407"/>
      <c r="G397" s="407"/>
      <c r="H397" s="407"/>
      <c r="I397" s="407"/>
      <c r="J397" s="407"/>
      <c r="K397" s="407"/>
      <c r="L397" s="407"/>
      <c r="M397" s="407"/>
      <c r="N397" s="407"/>
      <c r="O397" s="407"/>
      <c r="P397" s="407"/>
      <c r="Q397" s="407"/>
      <c r="R397" s="407"/>
      <c r="S397" s="407"/>
      <c r="T397" s="407"/>
      <c r="U397" s="407"/>
      <c r="V397" s="407"/>
      <c r="W397" s="407"/>
      <c r="X397" s="407"/>
      <c r="Y397" s="407"/>
      <c r="Z397" s="407"/>
      <c r="AA397" s="407"/>
      <c r="AB397" s="407"/>
      <c r="AC397" s="407"/>
      <c r="AD397" s="407"/>
      <c r="AE397" s="407"/>
      <c r="AF397" s="407"/>
      <c r="AG397" s="407"/>
      <c r="AH397" s="407"/>
    </row>
    <row r="398" spans="1:34" ht="12.75" customHeight="1">
      <c r="A398" s="407"/>
      <c r="B398" s="407"/>
      <c r="C398" s="407"/>
      <c r="D398" s="407"/>
      <c r="E398" s="407"/>
      <c r="F398" s="407"/>
      <c r="G398" s="407"/>
      <c r="H398" s="407"/>
      <c r="I398" s="407"/>
      <c r="J398" s="407"/>
      <c r="K398" s="407"/>
      <c r="L398" s="407"/>
      <c r="M398" s="407"/>
      <c r="N398" s="407"/>
      <c r="O398" s="407"/>
      <c r="P398" s="407"/>
      <c r="Q398" s="407"/>
      <c r="R398" s="407"/>
      <c r="S398" s="407"/>
      <c r="T398" s="407"/>
      <c r="U398" s="407"/>
      <c r="V398" s="407"/>
      <c r="W398" s="407"/>
      <c r="X398" s="407"/>
      <c r="Y398" s="407"/>
      <c r="Z398" s="407"/>
      <c r="AA398" s="407"/>
      <c r="AB398" s="407"/>
      <c r="AC398" s="407"/>
      <c r="AD398" s="407"/>
      <c r="AE398" s="407"/>
      <c r="AF398" s="407"/>
      <c r="AG398" s="407"/>
      <c r="AH398" s="407"/>
    </row>
    <row r="399" spans="1:34" ht="12.75" customHeight="1">
      <c r="A399" s="407"/>
      <c r="B399" s="407"/>
      <c r="C399" s="407"/>
      <c r="D399" s="407"/>
      <c r="E399" s="407"/>
      <c r="F399" s="407"/>
      <c r="G399" s="407"/>
      <c r="H399" s="407"/>
      <c r="I399" s="407"/>
      <c r="J399" s="407"/>
      <c r="K399" s="407"/>
      <c r="L399" s="407"/>
      <c r="M399" s="407"/>
      <c r="N399" s="407"/>
      <c r="O399" s="407"/>
      <c r="P399" s="407"/>
      <c r="Q399" s="407"/>
      <c r="R399" s="407"/>
      <c r="S399" s="407"/>
      <c r="T399" s="407"/>
      <c r="U399" s="407"/>
      <c r="V399" s="407"/>
      <c r="W399" s="407"/>
      <c r="X399" s="407"/>
      <c r="Y399" s="407"/>
      <c r="Z399" s="407"/>
      <c r="AA399" s="407"/>
      <c r="AB399" s="407"/>
      <c r="AC399" s="407"/>
      <c r="AD399" s="407"/>
      <c r="AE399" s="407"/>
      <c r="AF399" s="407"/>
      <c r="AG399" s="407"/>
      <c r="AH399" s="407"/>
    </row>
    <row r="400" spans="1:34" ht="12.75" customHeight="1">
      <c r="A400" s="407"/>
      <c r="B400" s="407"/>
      <c r="C400" s="407"/>
      <c r="D400" s="407"/>
      <c r="E400" s="407"/>
      <c r="F400" s="407"/>
      <c r="G400" s="407"/>
      <c r="H400" s="407"/>
      <c r="I400" s="407"/>
      <c r="J400" s="407"/>
      <c r="K400" s="407"/>
      <c r="L400" s="407"/>
      <c r="M400" s="407"/>
      <c r="N400" s="407"/>
      <c r="O400" s="407"/>
      <c r="P400" s="407"/>
      <c r="Q400" s="407"/>
      <c r="R400" s="407"/>
      <c r="S400" s="407"/>
      <c r="T400" s="407"/>
      <c r="U400" s="407"/>
      <c r="V400" s="407"/>
      <c r="W400" s="407"/>
      <c r="X400" s="407"/>
      <c r="Y400" s="407"/>
      <c r="Z400" s="407"/>
      <c r="AA400" s="407"/>
      <c r="AB400" s="407"/>
      <c r="AC400" s="407"/>
      <c r="AD400" s="407"/>
      <c r="AE400" s="407"/>
      <c r="AF400" s="407"/>
      <c r="AG400" s="407"/>
      <c r="AH400" s="407"/>
    </row>
    <row r="401" spans="1:34" ht="12.75" customHeight="1">
      <c r="A401" s="407"/>
      <c r="B401" s="407"/>
      <c r="C401" s="407"/>
      <c r="D401" s="407"/>
      <c r="E401" s="407"/>
      <c r="F401" s="407"/>
      <c r="G401" s="407"/>
      <c r="H401" s="407"/>
      <c r="I401" s="407"/>
      <c r="J401" s="407"/>
      <c r="K401" s="407"/>
      <c r="L401" s="407"/>
      <c r="M401" s="407"/>
      <c r="N401" s="407"/>
      <c r="O401" s="407"/>
      <c r="P401" s="407"/>
      <c r="Q401" s="407"/>
      <c r="R401" s="407"/>
      <c r="S401" s="407"/>
      <c r="T401" s="407"/>
      <c r="U401" s="407"/>
      <c r="V401" s="407"/>
      <c r="W401" s="407"/>
      <c r="X401" s="407"/>
      <c r="Y401" s="407"/>
      <c r="Z401" s="407"/>
      <c r="AA401" s="407"/>
      <c r="AB401" s="407"/>
      <c r="AC401" s="407"/>
      <c r="AD401" s="407"/>
      <c r="AE401" s="407"/>
      <c r="AF401" s="407"/>
      <c r="AG401" s="407"/>
      <c r="AH401" s="407"/>
    </row>
    <row r="402" spans="1:34" ht="12.75" customHeight="1">
      <c r="A402" s="407"/>
      <c r="B402" s="407"/>
      <c r="C402" s="407"/>
      <c r="D402" s="407"/>
      <c r="E402" s="407"/>
      <c r="F402" s="407"/>
      <c r="G402" s="407"/>
      <c r="H402" s="407"/>
      <c r="I402" s="407"/>
      <c r="J402" s="407"/>
      <c r="K402" s="407"/>
      <c r="L402" s="407"/>
      <c r="M402" s="407"/>
      <c r="N402" s="407"/>
      <c r="O402" s="407"/>
      <c r="P402" s="407"/>
      <c r="Q402" s="407"/>
      <c r="R402" s="407"/>
      <c r="S402" s="407"/>
      <c r="T402" s="407"/>
      <c r="U402" s="407"/>
      <c r="V402" s="407"/>
      <c r="W402" s="407"/>
      <c r="X402" s="407"/>
      <c r="Y402" s="407"/>
      <c r="Z402" s="407"/>
      <c r="AA402" s="407"/>
      <c r="AB402" s="407"/>
      <c r="AC402" s="407"/>
      <c r="AD402" s="407"/>
      <c r="AE402" s="407"/>
      <c r="AF402" s="407"/>
      <c r="AG402" s="407"/>
      <c r="AH402" s="407"/>
    </row>
    <row r="403" spans="1:34" ht="12.75" customHeight="1">
      <c r="A403" s="407"/>
      <c r="B403" s="407"/>
      <c r="C403" s="407"/>
      <c r="D403" s="407"/>
      <c r="E403" s="407"/>
      <c r="F403" s="407"/>
      <c r="G403" s="407"/>
      <c r="H403" s="407"/>
      <c r="I403" s="407"/>
      <c r="J403" s="407"/>
      <c r="K403" s="407"/>
      <c r="L403" s="407"/>
      <c r="M403" s="407"/>
      <c r="N403" s="407"/>
      <c r="O403" s="407"/>
      <c r="P403" s="407"/>
      <c r="Q403" s="407"/>
      <c r="R403" s="407"/>
      <c r="S403" s="407"/>
      <c r="T403" s="407"/>
      <c r="U403" s="407"/>
      <c r="V403" s="407"/>
      <c r="W403" s="407"/>
      <c r="X403" s="407"/>
      <c r="Y403" s="407"/>
      <c r="Z403" s="407"/>
      <c r="AA403" s="407"/>
      <c r="AB403" s="407"/>
      <c r="AC403" s="407"/>
      <c r="AD403" s="407"/>
      <c r="AE403" s="407"/>
      <c r="AF403" s="407"/>
      <c r="AG403" s="407"/>
      <c r="AH403" s="407"/>
    </row>
    <row r="404" spans="1:34" ht="12.75" customHeight="1">
      <c r="A404" s="407"/>
      <c r="B404" s="407"/>
      <c r="C404" s="407"/>
      <c r="D404" s="407"/>
      <c r="E404" s="407"/>
      <c r="F404" s="407"/>
      <c r="G404" s="407"/>
      <c r="H404" s="407"/>
      <c r="I404" s="407"/>
      <c r="J404" s="407"/>
      <c r="K404" s="407"/>
      <c r="L404" s="407"/>
      <c r="M404" s="407"/>
      <c r="N404" s="407"/>
      <c r="O404" s="407"/>
      <c r="P404" s="407"/>
      <c r="Q404" s="407"/>
      <c r="R404" s="407"/>
      <c r="S404" s="407"/>
      <c r="T404" s="407"/>
      <c r="U404" s="407"/>
      <c r="V404" s="407"/>
      <c r="W404" s="407"/>
      <c r="X404" s="407"/>
      <c r="Y404" s="407"/>
      <c r="Z404" s="407"/>
      <c r="AA404" s="407"/>
      <c r="AB404" s="407"/>
      <c r="AC404" s="407"/>
      <c r="AD404" s="407"/>
      <c r="AE404" s="407"/>
      <c r="AF404" s="407"/>
      <c r="AG404" s="407"/>
      <c r="AH404" s="407"/>
    </row>
    <row r="405" spans="1:34" ht="12.75" customHeight="1">
      <c r="A405" s="407"/>
      <c r="B405" s="407"/>
      <c r="C405" s="407"/>
      <c r="D405" s="407"/>
      <c r="E405" s="407"/>
      <c r="F405" s="407"/>
      <c r="G405" s="407"/>
      <c r="H405" s="407"/>
      <c r="I405" s="407"/>
      <c r="J405" s="407"/>
      <c r="K405" s="407"/>
      <c r="L405" s="407"/>
      <c r="M405" s="407"/>
      <c r="N405" s="407"/>
      <c r="O405" s="407"/>
      <c r="P405" s="407"/>
      <c r="Q405" s="407"/>
      <c r="R405" s="407"/>
      <c r="S405" s="407"/>
      <c r="T405" s="407"/>
      <c r="U405" s="407"/>
      <c r="V405" s="407"/>
      <c r="W405" s="407"/>
      <c r="X405" s="407"/>
      <c r="Y405" s="407"/>
      <c r="Z405" s="407"/>
      <c r="AA405" s="407"/>
      <c r="AB405" s="407"/>
      <c r="AC405" s="407"/>
      <c r="AD405" s="407"/>
      <c r="AE405" s="407"/>
      <c r="AF405" s="407"/>
      <c r="AG405" s="407"/>
      <c r="AH405" s="407"/>
    </row>
    <row r="406" spans="1:34" ht="12.75" customHeight="1">
      <c r="A406" s="407"/>
      <c r="B406" s="407"/>
      <c r="C406" s="407"/>
      <c r="D406" s="407"/>
      <c r="E406" s="407"/>
      <c r="F406" s="407"/>
      <c r="G406" s="407"/>
      <c r="H406" s="407"/>
      <c r="I406" s="407"/>
      <c r="J406" s="407"/>
      <c r="K406" s="407"/>
      <c r="L406" s="407"/>
      <c r="M406" s="407"/>
      <c r="N406" s="407"/>
      <c r="O406" s="407"/>
      <c r="P406" s="407"/>
      <c r="Q406" s="407"/>
      <c r="R406" s="407"/>
      <c r="S406" s="407"/>
      <c r="T406" s="407"/>
      <c r="U406" s="407"/>
      <c r="V406" s="407"/>
      <c r="W406" s="407"/>
      <c r="X406" s="407"/>
      <c r="Y406" s="407"/>
      <c r="Z406" s="407"/>
      <c r="AA406" s="407"/>
      <c r="AB406" s="407"/>
      <c r="AC406" s="407"/>
      <c r="AD406" s="407"/>
      <c r="AE406" s="407"/>
      <c r="AF406" s="407"/>
      <c r="AG406" s="407"/>
      <c r="AH406" s="407"/>
    </row>
    <row r="407" spans="1:34" ht="12.75" customHeight="1">
      <c r="A407" s="407"/>
      <c r="B407" s="407"/>
      <c r="C407" s="407"/>
      <c r="D407" s="407"/>
      <c r="E407" s="407"/>
      <c r="F407" s="407"/>
      <c r="G407" s="407"/>
      <c r="H407" s="407"/>
      <c r="I407" s="407"/>
      <c r="J407" s="407"/>
      <c r="K407" s="407"/>
      <c r="L407" s="407"/>
      <c r="M407" s="407"/>
      <c r="N407" s="407"/>
      <c r="O407" s="407"/>
      <c r="P407" s="407"/>
      <c r="Q407" s="407"/>
      <c r="R407" s="407"/>
      <c r="S407" s="407"/>
      <c r="T407" s="407"/>
      <c r="U407" s="407"/>
      <c r="V407" s="407"/>
      <c r="W407" s="407"/>
      <c r="X407" s="407"/>
      <c r="Y407" s="407"/>
      <c r="Z407" s="407"/>
      <c r="AA407" s="407"/>
      <c r="AB407" s="407"/>
      <c r="AC407" s="407"/>
      <c r="AD407" s="407"/>
      <c r="AE407" s="407"/>
      <c r="AF407" s="407"/>
      <c r="AG407" s="407"/>
      <c r="AH407" s="407"/>
    </row>
    <row r="408" spans="1:34" ht="12.75" customHeight="1">
      <c r="A408" s="407"/>
      <c r="B408" s="407"/>
      <c r="C408" s="407"/>
      <c r="D408" s="407"/>
      <c r="E408" s="407"/>
      <c r="F408" s="407"/>
      <c r="G408" s="407"/>
      <c r="H408" s="407"/>
      <c r="I408" s="407"/>
      <c r="J408" s="407"/>
      <c r="K408" s="407"/>
      <c r="L408" s="407"/>
      <c r="M408" s="407"/>
      <c r="N408" s="407"/>
      <c r="O408" s="407"/>
      <c r="P408" s="407"/>
      <c r="Q408" s="407"/>
      <c r="R408" s="407"/>
      <c r="S408" s="407"/>
      <c r="T408" s="407"/>
      <c r="U408" s="407"/>
      <c r="V408" s="407"/>
      <c r="W408" s="407"/>
      <c r="X408" s="407"/>
      <c r="Y408" s="407"/>
      <c r="Z408" s="407"/>
      <c r="AA408" s="407"/>
      <c r="AB408" s="407"/>
      <c r="AC408" s="407"/>
      <c r="AD408" s="407"/>
      <c r="AE408" s="407"/>
      <c r="AF408" s="407"/>
      <c r="AG408" s="407"/>
      <c r="AH408" s="407"/>
    </row>
    <row r="409" spans="1:34" ht="12.75" customHeight="1">
      <c r="A409" s="407"/>
      <c r="B409" s="407"/>
      <c r="C409" s="407"/>
      <c r="D409" s="407"/>
      <c r="E409" s="407"/>
      <c r="F409" s="407"/>
      <c r="G409" s="407"/>
      <c r="H409" s="407"/>
      <c r="I409" s="407"/>
      <c r="J409" s="407"/>
      <c r="K409" s="407"/>
      <c r="L409" s="407"/>
      <c r="M409" s="407"/>
      <c r="N409" s="407"/>
      <c r="O409" s="407"/>
      <c r="P409" s="407"/>
      <c r="Q409" s="407"/>
      <c r="R409" s="407"/>
      <c r="S409" s="407"/>
      <c r="T409" s="407"/>
      <c r="U409" s="407"/>
      <c r="V409" s="407"/>
      <c r="W409" s="407"/>
      <c r="X409" s="407"/>
      <c r="Y409" s="407"/>
      <c r="Z409" s="407"/>
      <c r="AA409" s="407"/>
      <c r="AB409" s="407"/>
      <c r="AC409" s="407"/>
      <c r="AD409" s="407"/>
      <c r="AE409" s="407"/>
      <c r="AF409" s="407"/>
      <c r="AG409" s="407"/>
      <c r="AH409" s="407"/>
    </row>
    <row r="410" spans="1:34" ht="12.75" customHeight="1">
      <c r="A410" s="407"/>
      <c r="B410" s="407"/>
      <c r="C410" s="407"/>
      <c r="D410" s="407"/>
      <c r="E410" s="407"/>
      <c r="F410" s="407"/>
      <c r="G410" s="407"/>
      <c r="H410" s="407"/>
      <c r="I410" s="407"/>
      <c r="J410" s="407"/>
      <c r="K410" s="407"/>
      <c r="L410" s="407"/>
      <c r="M410" s="407"/>
      <c r="N410" s="407"/>
      <c r="O410" s="407"/>
      <c r="P410" s="407"/>
      <c r="Q410" s="407"/>
      <c r="R410" s="407"/>
      <c r="S410" s="407"/>
      <c r="T410" s="407"/>
      <c r="U410" s="407"/>
      <c r="V410" s="407"/>
      <c r="W410" s="407"/>
      <c r="X410" s="407"/>
      <c r="Y410" s="407"/>
      <c r="Z410" s="407"/>
      <c r="AA410" s="407"/>
      <c r="AB410" s="407"/>
      <c r="AC410" s="407"/>
      <c r="AD410" s="407"/>
      <c r="AE410" s="407"/>
      <c r="AF410" s="407"/>
      <c r="AG410" s="407"/>
      <c r="AH410" s="407"/>
    </row>
    <row r="411" spans="1:34" ht="12.75" customHeight="1">
      <c r="A411" s="407"/>
      <c r="B411" s="407"/>
      <c r="C411" s="407"/>
      <c r="D411" s="407"/>
      <c r="E411" s="407"/>
      <c r="F411" s="407"/>
      <c r="G411" s="407"/>
      <c r="H411" s="407"/>
      <c r="I411" s="407"/>
      <c r="J411" s="407"/>
      <c r="K411" s="407"/>
      <c r="L411" s="407"/>
      <c r="M411" s="407"/>
      <c r="N411" s="407"/>
      <c r="O411" s="407"/>
      <c r="P411" s="407"/>
      <c r="Q411" s="407"/>
      <c r="R411" s="407"/>
      <c r="S411" s="407"/>
      <c r="T411" s="407"/>
      <c r="U411" s="407"/>
      <c r="V411" s="407"/>
      <c r="W411" s="407"/>
      <c r="X411" s="407"/>
      <c r="Y411" s="407"/>
      <c r="Z411" s="407"/>
      <c r="AA411" s="407"/>
      <c r="AB411" s="407"/>
      <c r="AC411" s="407"/>
      <c r="AD411" s="407"/>
      <c r="AE411" s="407"/>
      <c r="AF411" s="407"/>
      <c r="AG411" s="407"/>
      <c r="AH411" s="407"/>
    </row>
    <row r="412" spans="1:34" ht="12.75" customHeight="1">
      <c r="A412" s="407"/>
      <c r="B412" s="407"/>
      <c r="C412" s="407"/>
      <c r="D412" s="407"/>
      <c r="E412" s="407"/>
      <c r="F412" s="407"/>
      <c r="G412" s="407"/>
      <c r="H412" s="407"/>
      <c r="I412" s="407"/>
      <c r="J412" s="407"/>
      <c r="K412" s="407"/>
      <c r="L412" s="407"/>
      <c r="M412" s="407"/>
      <c r="N412" s="407"/>
      <c r="O412" s="407"/>
      <c r="P412" s="407"/>
      <c r="Q412" s="407"/>
      <c r="R412" s="407"/>
      <c r="S412" s="407"/>
      <c r="T412" s="407"/>
      <c r="U412" s="407"/>
      <c r="V412" s="407"/>
      <c r="W412" s="407"/>
      <c r="X412" s="407"/>
      <c r="Y412" s="407"/>
      <c r="Z412" s="407"/>
      <c r="AA412" s="407"/>
      <c r="AB412" s="407"/>
      <c r="AC412" s="407"/>
      <c r="AD412" s="407"/>
      <c r="AE412" s="407"/>
      <c r="AF412" s="407"/>
      <c r="AG412" s="407"/>
      <c r="AH412" s="407"/>
    </row>
    <row r="413" spans="1:34" ht="12.75" customHeight="1">
      <c r="A413" s="407"/>
      <c r="B413" s="407"/>
      <c r="C413" s="407"/>
      <c r="D413" s="407"/>
      <c r="E413" s="407"/>
      <c r="F413" s="407"/>
      <c r="G413" s="407"/>
      <c r="H413" s="407"/>
      <c r="I413" s="407"/>
      <c r="J413" s="407"/>
      <c r="K413" s="407"/>
      <c r="L413" s="407"/>
      <c r="M413" s="407"/>
      <c r="N413" s="407"/>
      <c r="O413" s="407"/>
      <c r="P413" s="407"/>
      <c r="Q413" s="407"/>
      <c r="R413" s="407"/>
      <c r="S413" s="407"/>
      <c r="T413" s="407"/>
      <c r="U413" s="407"/>
      <c r="V413" s="407"/>
      <c r="W413" s="407"/>
      <c r="X413" s="407"/>
      <c r="Y413" s="407"/>
      <c r="Z413" s="407"/>
      <c r="AA413" s="407"/>
      <c r="AB413" s="407"/>
      <c r="AC413" s="407"/>
      <c r="AD413" s="407"/>
      <c r="AE413" s="407"/>
      <c r="AF413" s="407"/>
      <c r="AG413" s="407"/>
      <c r="AH413" s="407"/>
    </row>
    <row r="414" spans="1:34" ht="12.75" customHeight="1">
      <c r="A414" s="407"/>
      <c r="B414" s="407"/>
      <c r="C414" s="407"/>
      <c r="D414" s="407"/>
      <c r="E414" s="407"/>
      <c r="F414" s="407"/>
      <c r="G414" s="407"/>
      <c r="H414" s="407"/>
      <c r="I414" s="407"/>
      <c r="J414" s="407"/>
      <c r="K414" s="407"/>
      <c r="L414" s="407"/>
      <c r="M414" s="407"/>
      <c r="N414" s="407"/>
      <c r="O414" s="407"/>
      <c r="P414" s="407"/>
      <c r="Q414" s="407"/>
      <c r="R414" s="407"/>
      <c r="S414" s="407"/>
      <c r="T414" s="407"/>
      <c r="U414" s="407"/>
      <c r="V414" s="407"/>
      <c r="W414" s="407"/>
      <c r="X414" s="407"/>
      <c r="Y414" s="407"/>
      <c r="Z414" s="407"/>
      <c r="AA414" s="407"/>
      <c r="AB414" s="407"/>
      <c r="AC414" s="407"/>
      <c r="AD414" s="407"/>
      <c r="AE414" s="407"/>
      <c r="AF414" s="407"/>
      <c r="AG414" s="407"/>
      <c r="AH414" s="407"/>
    </row>
    <row r="415" spans="1:34" ht="12.75" customHeight="1">
      <c r="A415" s="407"/>
      <c r="B415" s="407"/>
      <c r="C415" s="407"/>
      <c r="D415" s="407"/>
      <c r="E415" s="407"/>
      <c r="F415" s="407"/>
      <c r="G415" s="407"/>
      <c r="H415" s="407"/>
      <c r="I415" s="407"/>
      <c r="J415" s="407"/>
      <c r="K415" s="407"/>
      <c r="L415" s="407"/>
      <c r="M415" s="407"/>
      <c r="N415" s="407"/>
      <c r="O415" s="407"/>
      <c r="P415" s="407"/>
      <c r="Q415" s="407"/>
      <c r="R415" s="407"/>
      <c r="S415" s="407"/>
      <c r="T415" s="407"/>
      <c r="U415" s="407"/>
      <c r="V415" s="407"/>
      <c r="W415" s="407"/>
      <c r="X415" s="407"/>
      <c r="Y415" s="407"/>
      <c r="Z415" s="407"/>
      <c r="AA415" s="407"/>
      <c r="AB415" s="407"/>
      <c r="AC415" s="407"/>
      <c r="AD415" s="407"/>
      <c r="AE415" s="407"/>
      <c r="AF415" s="407"/>
      <c r="AG415" s="407"/>
      <c r="AH415" s="407"/>
    </row>
    <row r="416" spans="1:34" ht="12.75" customHeight="1">
      <c r="A416" s="407"/>
      <c r="B416" s="407"/>
      <c r="C416" s="407"/>
      <c r="D416" s="407"/>
      <c r="E416" s="407"/>
      <c r="F416" s="407"/>
      <c r="G416" s="407"/>
      <c r="H416" s="407"/>
      <c r="I416" s="407"/>
      <c r="J416" s="407"/>
      <c r="K416" s="407"/>
      <c r="L416" s="407"/>
      <c r="M416" s="407"/>
      <c r="N416" s="407"/>
      <c r="O416" s="407"/>
      <c r="P416" s="407"/>
      <c r="Q416" s="407"/>
      <c r="R416" s="407"/>
      <c r="S416" s="407"/>
      <c r="T416" s="407"/>
      <c r="U416" s="407"/>
      <c r="V416" s="407"/>
      <c r="W416" s="407"/>
      <c r="X416" s="407"/>
      <c r="Y416" s="407"/>
      <c r="Z416" s="407"/>
      <c r="AA416" s="407"/>
      <c r="AB416" s="407"/>
      <c r="AC416" s="407"/>
      <c r="AD416" s="407"/>
      <c r="AE416" s="407"/>
      <c r="AF416" s="407"/>
      <c r="AG416" s="407"/>
      <c r="AH416" s="407"/>
    </row>
    <row r="417" spans="1:34" ht="12.75" customHeight="1">
      <c r="A417" s="407"/>
      <c r="B417" s="407"/>
      <c r="C417" s="407"/>
      <c r="D417" s="407"/>
      <c r="E417" s="407"/>
      <c r="F417" s="407"/>
      <c r="G417" s="407"/>
      <c r="H417" s="407"/>
      <c r="I417" s="407"/>
      <c r="J417" s="407"/>
      <c r="K417" s="407"/>
      <c r="L417" s="407"/>
      <c r="M417" s="407"/>
      <c r="N417" s="407"/>
      <c r="O417" s="407"/>
      <c r="P417" s="407"/>
      <c r="Q417" s="407"/>
      <c r="R417" s="407"/>
      <c r="S417" s="407"/>
      <c r="T417" s="407"/>
      <c r="U417" s="407"/>
      <c r="V417" s="407"/>
      <c r="W417" s="407"/>
      <c r="X417" s="407"/>
      <c r="Y417" s="407"/>
      <c r="Z417" s="407"/>
      <c r="AA417" s="407"/>
      <c r="AB417" s="407"/>
      <c r="AC417" s="407"/>
      <c r="AD417" s="407"/>
      <c r="AE417" s="407"/>
      <c r="AF417" s="407"/>
      <c r="AG417" s="407"/>
      <c r="AH417" s="407"/>
    </row>
    <row r="418" spans="1:34" ht="12.75" customHeight="1">
      <c r="A418" s="407"/>
      <c r="B418" s="407"/>
      <c r="C418" s="407"/>
      <c r="D418" s="407"/>
      <c r="E418" s="407"/>
      <c r="F418" s="407"/>
      <c r="G418" s="407"/>
      <c r="H418" s="407"/>
      <c r="I418" s="407"/>
      <c r="J418" s="407"/>
      <c r="K418" s="407"/>
      <c r="L418" s="407"/>
      <c r="M418" s="407"/>
      <c r="N418" s="407"/>
      <c r="O418" s="407"/>
      <c r="P418" s="407"/>
      <c r="Q418" s="407"/>
      <c r="R418" s="407"/>
      <c r="S418" s="407"/>
      <c r="T418" s="407"/>
      <c r="U418" s="407"/>
      <c r="V418" s="407"/>
      <c r="W418" s="407"/>
      <c r="X418" s="407"/>
      <c r="Y418" s="407"/>
      <c r="Z418" s="407"/>
      <c r="AA418" s="407"/>
      <c r="AB418" s="407"/>
      <c r="AC418" s="407"/>
      <c r="AD418" s="407"/>
      <c r="AE418" s="407"/>
      <c r="AF418" s="407"/>
      <c r="AG418" s="407"/>
      <c r="AH418" s="407"/>
    </row>
    <row r="419" spans="1:34" ht="12.75" customHeight="1">
      <c r="A419" s="407"/>
      <c r="B419" s="407"/>
      <c r="C419" s="407"/>
      <c r="D419" s="407"/>
      <c r="E419" s="407"/>
      <c r="F419" s="407"/>
      <c r="G419" s="407"/>
      <c r="H419" s="407"/>
      <c r="I419" s="407"/>
      <c r="J419" s="407"/>
      <c r="K419" s="407"/>
      <c r="L419" s="407"/>
      <c r="M419" s="407"/>
      <c r="N419" s="407"/>
      <c r="O419" s="407"/>
      <c r="P419" s="407"/>
      <c r="Q419" s="407"/>
      <c r="R419" s="407"/>
      <c r="S419" s="407"/>
      <c r="T419" s="407"/>
      <c r="U419" s="407"/>
      <c r="V419" s="407"/>
      <c r="W419" s="407"/>
      <c r="X419" s="407"/>
      <c r="Y419" s="407"/>
      <c r="Z419" s="407"/>
      <c r="AA419" s="407"/>
      <c r="AB419" s="407"/>
      <c r="AC419" s="407"/>
      <c r="AD419" s="407"/>
      <c r="AE419" s="407"/>
      <c r="AF419" s="407"/>
      <c r="AG419" s="407"/>
      <c r="AH419" s="407"/>
    </row>
    <row r="420" spans="1:34" ht="12.75" customHeight="1">
      <c r="A420" s="407"/>
      <c r="B420" s="407"/>
      <c r="C420" s="407"/>
      <c r="D420" s="407"/>
      <c r="E420" s="407"/>
      <c r="F420" s="407"/>
      <c r="G420" s="407"/>
      <c r="H420" s="407"/>
      <c r="I420" s="407"/>
      <c r="J420" s="407"/>
      <c r="K420" s="407"/>
      <c r="L420" s="407"/>
      <c r="M420" s="407"/>
      <c r="N420" s="407"/>
      <c r="O420" s="407"/>
      <c r="P420" s="407"/>
      <c r="Q420" s="407"/>
      <c r="R420" s="407"/>
      <c r="S420" s="407"/>
      <c r="T420" s="407"/>
      <c r="U420" s="407"/>
      <c r="V420" s="407"/>
      <c r="W420" s="407"/>
      <c r="X420" s="407"/>
      <c r="Y420" s="407"/>
      <c r="Z420" s="407"/>
      <c r="AA420" s="407"/>
      <c r="AB420" s="407"/>
      <c r="AC420" s="407"/>
      <c r="AD420" s="407"/>
      <c r="AE420" s="407"/>
      <c r="AF420" s="407"/>
      <c r="AG420" s="407"/>
      <c r="AH420" s="407"/>
    </row>
    <row r="421" spans="1:34" ht="12.75" customHeight="1">
      <c r="A421" s="407"/>
      <c r="B421" s="407"/>
      <c r="C421" s="407"/>
      <c r="D421" s="407"/>
      <c r="E421" s="407"/>
      <c r="F421" s="407"/>
      <c r="G421" s="407"/>
      <c r="H421" s="407"/>
      <c r="I421" s="407"/>
      <c r="J421" s="407"/>
      <c r="K421" s="407"/>
      <c r="L421" s="407"/>
      <c r="M421" s="407"/>
      <c r="N421" s="407"/>
      <c r="O421" s="407"/>
      <c r="P421" s="407"/>
      <c r="Q421" s="407"/>
      <c r="R421" s="407"/>
      <c r="S421" s="407"/>
      <c r="T421" s="407"/>
      <c r="U421" s="407"/>
      <c r="V421" s="407"/>
      <c r="W421" s="407"/>
      <c r="X421" s="407"/>
      <c r="Y421" s="407"/>
      <c r="Z421" s="407"/>
      <c r="AA421" s="407"/>
      <c r="AB421" s="407"/>
      <c r="AC421" s="407"/>
      <c r="AD421" s="407"/>
      <c r="AE421" s="407"/>
      <c r="AF421" s="407"/>
      <c r="AG421" s="407"/>
      <c r="AH421" s="407"/>
    </row>
    <row r="422" spans="1:34" ht="12.75" customHeight="1">
      <c r="A422" s="407"/>
      <c r="B422" s="407"/>
      <c r="C422" s="407"/>
      <c r="D422" s="407"/>
      <c r="E422" s="407"/>
      <c r="F422" s="407"/>
      <c r="G422" s="407"/>
      <c r="H422" s="407"/>
      <c r="I422" s="407"/>
      <c r="J422" s="407"/>
      <c r="K422" s="407"/>
      <c r="L422" s="407"/>
      <c r="M422" s="407"/>
      <c r="N422" s="407"/>
      <c r="O422" s="407"/>
      <c r="P422" s="407"/>
      <c r="Q422" s="407"/>
      <c r="R422" s="407"/>
      <c r="S422" s="407"/>
      <c r="T422" s="407"/>
      <c r="U422" s="407"/>
      <c r="V422" s="407"/>
      <c r="W422" s="407"/>
      <c r="X422" s="407"/>
      <c r="Y422" s="407"/>
      <c r="Z422" s="407"/>
      <c r="AA422" s="407"/>
      <c r="AB422" s="407"/>
      <c r="AC422" s="407"/>
      <c r="AD422" s="407"/>
      <c r="AE422" s="407"/>
      <c r="AF422" s="407"/>
      <c r="AG422" s="407"/>
      <c r="AH422" s="407"/>
    </row>
    <row r="423" spans="1:34" ht="12.75" customHeight="1">
      <c r="A423" s="407"/>
      <c r="B423" s="407"/>
      <c r="C423" s="407"/>
      <c r="D423" s="407"/>
      <c r="E423" s="407"/>
      <c r="F423" s="407"/>
      <c r="G423" s="407"/>
      <c r="H423" s="407"/>
      <c r="I423" s="407"/>
      <c r="J423" s="407"/>
      <c r="K423" s="407"/>
      <c r="L423" s="407"/>
      <c r="M423" s="407"/>
      <c r="N423" s="407"/>
      <c r="O423" s="407"/>
      <c r="P423" s="407"/>
      <c r="Q423" s="407"/>
      <c r="R423" s="407"/>
      <c r="S423" s="407"/>
      <c r="T423" s="407"/>
      <c r="U423" s="407"/>
      <c r="V423" s="407"/>
      <c r="W423" s="407"/>
      <c r="X423" s="407"/>
      <c r="Y423" s="407"/>
      <c r="Z423" s="407"/>
      <c r="AA423" s="407"/>
      <c r="AB423" s="407"/>
      <c r="AC423" s="407"/>
      <c r="AD423" s="407"/>
      <c r="AE423" s="407"/>
      <c r="AF423" s="407"/>
      <c r="AG423" s="407"/>
      <c r="AH423" s="407"/>
    </row>
    <row r="424" spans="1:34" ht="12.75" customHeight="1">
      <c r="A424" s="407"/>
      <c r="B424" s="407"/>
      <c r="C424" s="407"/>
      <c r="D424" s="407"/>
      <c r="E424" s="407"/>
      <c r="F424" s="407"/>
      <c r="G424" s="407"/>
      <c r="H424" s="407"/>
      <c r="I424" s="407"/>
      <c r="J424" s="407"/>
      <c r="K424" s="407"/>
      <c r="L424" s="407"/>
      <c r="M424" s="407"/>
      <c r="N424" s="407"/>
      <c r="O424" s="407"/>
      <c r="P424" s="407"/>
      <c r="Q424" s="407"/>
      <c r="R424" s="407"/>
      <c r="S424" s="407"/>
      <c r="T424" s="407"/>
      <c r="U424" s="407"/>
      <c r="V424" s="407"/>
      <c r="W424" s="407"/>
      <c r="X424" s="407"/>
      <c r="Y424" s="407"/>
      <c r="Z424" s="407"/>
      <c r="AA424" s="407"/>
      <c r="AB424" s="407"/>
      <c r="AC424" s="407"/>
      <c r="AD424" s="407"/>
      <c r="AE424" s="407"/>
      <c r="AF424" s="407"/>
      <c r="AG424" s="407"/>
      <c r="AH424" s="407"/>
    </row>
    <row r="425" spans="1:34" ht="12.75" customHeight="1">
      <c r="A425" s="407"/>
      <c r="B425" s="407"/>
      <c r="C425" s="407"/>
      <c r="D425" s="407"/>
      <c r="E425" s="407"/>
      <c r="F425" s="407"/>
      <c r="G425" s="407"/>
      <c r="H425" s="407"/>
      <c r="I425" s="407"/>
      <c r="J425" s="407"/>
      <c r="K425" s="407"/>
      <c r="L425" s="407"/>
      <c r="M425" s="407"/>
      <c r="N425" s="407"/>
      <c r="O425" s="407"/>
      <c r="P425" s="407"/>
      <c r="Q425" s="407"/>
      <c r="R425" s="407"/>
      <c r="S425" s="407"/>
      <c r="T425" s="407"/>
      <c r="U425" s="407"/>
      <c r="V425" s="407"/>
      <c r="W425" s="407"/>
      <c r="X425" s="407"/>
      <c r="Y425" s="407"/>
      <c r="Z425" s="407"/>
      <c r="AA425" s="407"/>
      <c r="AB425" s="407"/>
      <c r="AC425" s="407"/>
      <c r="AD425" s="407"/>
      <c r="AE425" s="407"/>
      <c r="AF425" s="407"/>
      <c r="AG425" s="407"/>
      <c r="AH425" s="407"/>
    </row>
    <row r="426" spans="1:34" ht="12.75" customHeight="1">
      <c r="A426" s="407"/>
      <c r="B426" s="407"/>
      <c r="C426" s="407"/>
      <c r="D426" s="407"/>
      <c r="E426" s="407"/>
      <c r="F426" s="407"/>
      <c r="G426" s="407"/>
      <c r="H426" s="407"/>
      <c r="I426" s="407"/>
      <c r="J426" s="407"/>
      <c r="K426" s="407"/>
      <c r="L426" s="407"/>
      <c r="M426" s="407"/>
      <c r="N426" s="407"/>
      <c r="O426" s="407"/>
      <c r="P426" s="407"/>
      <c r="Q426" s="407"/>
      <c r="R426" s="407"/>
      <c r="S426" s="407"/>
      <c r="T426" s="407"/>
      <c r="U426" s="407"/>
      <c r="V426" s="407"/>
      <c r="W426" s="407"/>
      <c r="X426" s="407"/>
      <c r="Y426" s="407"/>
      <c r="Z426" s="407"/>
      <c r="AA426" s="407"/>
      <c r="AB426" s="407"/>
      <c r="AC426" s="407"/>
      <c r="AD426" s="407"/>
      <c r="AE426" s="407"/>
      <c r="AF426" s="407"/>
      <c r="AG426" s="407"/>
      <c r="AH426" s="407"/>
    </row>
    <row r="427" spans="1:34" ht="12.75" customHeight="1">
      <c r="A427" s="407"/>
      <c r="B427" s="407"/>
      <c r="C427" s="407"/>
      <c r="D427" s="407"/>
      <c r="E427" s="407"/>
      <c r="F427" s="407"/>
      <c r="G427" s="407"/>
      <c r="H427" s="407"/>
      <c r="I427" s="407"/>
      <c r="J427" s="407"/>
      <c r="K427" s="407"/>
      <c r="L427" s="407"/>
      <c r="M427" s="407"/>
      <c r="N427" s="407"/>
      <c r="O427" s="407"/>
      <c r="P427" s="407"/>
      <c r="Q427" s="407"/>
      <c r="R427" s="407"/>
      <c r="S427" s="407"/>
      <c r="T427" s="407"/>
      <c r="U427" s="407"/>
      <c r="V427" s="407"/>
      <c r="W427" s="407"/>
      <c r="X427" s="407"/>
      <c r="Y427" s="407"/>
      <c r="Z427" s="407"/>
      <c r="AA427" s="407"/>
      <c r="AB427" s="407"/>
      <c r="AC427" s="407"/>
      <c r="AD427" s="407"/>
      <c r="AE427" s="407"/>
      <c r="AF427" s="407"/>
      <c r="AG427" s="407"/>
      <c r="AH427" s="407"/>
    </row>
    <row r="428" spans="1:34" ht="12.75" customHeight="1">
      <c r="A428" s="407"/>
      <c r="B428" s="407"/>
      <c r="C428" s="407"/>
      <c r="D428" s="407"/>
      <c r="E428" s="407"/>
      <c r="F428" s="407"/>
      <c r="G428" s="407"/>
      <c r="H428" s="407"/>
      <c r="I428" s="407"/>
      <c r="J428" s="407"/>
      <c r="K428" s="407"/>
      <c r="L428" s="407"/>
      <c r="M428" s="407"/>
      <c r="N428" s="407"/>
      <c r="O428" s="407"/>
      <c r="P428" s="407"/>
      <c r="Q428" s="407"/>
      <c r="R428" s="407"/>
      <c r="S428" s="407"/>
      <c r="T428" s="407"/>
      <c r="U428" s="407"/>
      <c r="V428" s="407"/>
      <c r="W428" s="407"/>
      <c r="X428" s="407"/>
      <c r="Y428" s="407"/>
      <c r="Z428" s="407"/>
      <c r="AA428" s="407"/>
      <c r="AB428" s="407"/>
      <c r="AC428" s="407"/>
      <c r="AD428" s="407"/>
      <c r="AE428" s="407"/>
      <c r="AF428" s="407"/>
      <c r="AG428" s="407"/>
      <c r="AH428" s="407"/>
    </row>
    <row r="429" spans="1:34" ht="12.75" customHeight="1">
      <c r="A429" s="407"/>
      <c r="B429" s="407"/>
      <c r="C429" s="407"/>
      <c r="D429" s="407"/>
      <c r="E429" s="407"/>
      <c r="F429" s="407"/>
      <c r="G429" s="407"/>
      <c r="H429" s="407"/>
      <c r="I429" s="407"/>
      <c r="J429" s="407"/>
      <c r="K429" s="407"/>
      <c r="L429" s="407"/>
      <c r="M429" s="407"/>
      <c r="N429" s="407"/>
      <c r="O429" s="407"/>
      <c r="P429" s="407"/>
      <c r="Q429" s="407"/>
      <c r="R429" s="407"/>
      <c r="S429" s="407"/>
      <c r="T429" s="407"/>
      <c r="U429" s="407"/>
      <c r="V429" s="407"/>
      <c r="W429" s="407"/>
      <c r="X429" s="407"/>
      <c r="Y429" s="407"/>
      <c r="Z429" s="407"/>
      <c r="AA429" s="407"/>
      <c r="AB429" s="407"/>
      <c r="AC429" s="407"/>
      <c r="AD429" s="407"/>
      <c r="AE429" s="407"/>
      <c r="AF429" s="407"/>
      <c r="AG429" s="407"/>
      <c r="AH429" s="407"/>
    </row>
    <row r="430" spans="1:34" ht="12.75" customHeight="1">
      <c r="A430" s="407"/>
      <c r="B430" s="407"/>
      <c r="C430" s="407"/>
      <c r="D430" s="407"/>
      <c r="E430" s="407"/>
      <c r="F430" s="407"/>
      <c r="G430" s="407"/>
      <c r="H430" s="407"/>
      <c r="I430" s="407"/>
      <c r="J430" s="407"/>
      <c r="K430" s="407"/>
      <c r="L430" s="407"/>
      <c r="M430" s="407"/>
      <c r="N430" s="407"/>
      <c r="O430" s="407"/>
      <c r="P430" s="407"/>
      <c r="Q430" s="407"/>
      <c r="R430" s="407"/>
      <c r="S430" s="407"/>
      <c r="T430" s="407"/>
      <c r="U430" s="407"/>
      <c r="V430" s="407"/>
      <c r="W430" s="407"/>
      <c r="X430" s="407"/>
      <c r="Y430" s="407"/>
      <c r="Z430" s="407"/>
      <c r="AA430" s="407"/>
      <c r="AB430" s="407"/>
      <c r="AC430" s="407"/>
      <c r="AD430" s="407"/>
      <c r="AE430" s="407"/>
      <c r="AF430" s="407"/>
      <c r="AG430" s="407"/>
      <c r="AH430" s="407"/>
    </row>
    <row r="431" spans="1:34" ht="12.75" customHeight="1">
      <c r="A431" s="407"/>
      <c r="B431" s="407"/>
      <c r="C431" s="407"/>
      <c r="D431" s="407"/>
      <c r="E431" s="407"/>
      <c r="F431" s="407"/>
      <c r="G431" s="407"/>
      <c r="H431" s="407"/>
      <c r="I431" s="407"/>
      <c r="J431" s="407"/>
      <c r="K431" s="407"/>
      <c r="L431" s="407"/>
      <c r="M431" s="407"/>
      <c r="N431" s="407"/>
      <c r="O431" s="407"/>
      <c r="P431" s="407"/>
      <c r="Q431" s="407"/>
      <c r="R431" s="407"/>
      <c r="S431" s="407"/>
      <c r="T431" s="407"/>
      <c r="U431" s="407"/>
      <c r="V431" s="407"/>
      <c r="W431" s="407"/>
      <c r="X431" s="407"/>
      <c r="Y431" s="407"/>
      <c r="Z431" s="407"/>
      <c r="AA431" s="407"/>
      <c r="AB431" s="407"/>
      <c r="AC431" s="407"/>
      <c r="AD431" s="407"/>
      <c r="AE431" s="407"/>
      <c r="AF431" s="407"/>
      <c r="AG431" s="407"/>
      <c r="AH431" s="407"/>
    </row>
    <row r="432" spans="1:34" ht="12.75" customHeight="1">
      <c r="A432" s="407"/>
      <c r="B432" s="407"/>
      <c r="C432" s="407"/>
      <c r="D432" s="407"/>
      <c r="E432" s="407"/>
      <c r="F432" s="407"/>
      <c r="G432" s="407"/>
      <c r="H432" s="407"/>
      <c r="I432" s="407"/>
      <c r="J432" s="407"/>
      <c r="K432" s="407"/>
      <c r="L432" s="407"/>
      <c r="M432" s="407"/>
      <c r="N432" s="407"/>
      <c r="O432" s="407"/>
      <c r="P432" s="407"/>
      <c r="Q432" s="407"/>
      <c r="R432" s="407"/>
      <c r="S432" s="407"/>
      <c r="T432" s="407"/>
      <c r="U432" s="407"/>
      <c r="V432" s="407"/>
      <c r="W432" s="407"/>
      <c r="X432" s="407"/>
      <c r="Y432" s="407"/>
      <c r="Z432" s="407"/>
      <c r="AA432" s="407"/>
      <c r="AB432" s="407"/>
      <c r="AC432" s="407"/>
      <c r="AD432" s="407"/>
      <c r="AE432" s="407"/>
      <c r="AF432" s="407"/>
      <c r="AG432" s="407"/>
      <c r="AH432" s="407"/>
    </row>
    <row r="433" spans="1:34" ht="12.75" customHeight="1">
      <c r="A433" s="407"/>
      <c r="B433" s="407"/>
      <c r="C433" s="407"/>
      <c r="D433" s="407"/>
      <c r="E433" s="407"/>
      <c r="F433" s="407"/>
      <c r="G433" s="407"/>
      <c r="H433" s="407"/>
      <c r="I433" s="407"/>
      <c r="J433" s="407"/>
      <c r="K433" s="407"/>
      <c r="L433" s="407"/>
      <c r="M433" s="407"/>
      <c r="N433" s="407"/>
      <c r="O433" s="407"/>
      <c r="P433" s="407"/>
      <c r="Q433" s="407"/>
      <c r="R433" s="407"/>
      <c r="S433" s="407"/>
      <c r="T433" s="407"/>
      <c r="U433" s="407"/>
      <c r="V433" s="407"/>
      <c r="W433" s="407"/>
      <c r="X433" s="407"/>
      <c r="Y433" s="407"/>
      <c r="Z433" s="407"/>
      <c r="AA433" s="407"/>
      <c r="AB433" s="407"/>
      <c r="AC433" s="407"/>
      <c r="AD433" s="407"/>
      <c r="AE433" s="407"/>
      <c r="AF433" s="407"/>
      <c r="AG433" s="407"/>
      <c r="AH433" s="407"/>
    </row>
    <row r="434" spans="1:34" ht="12.75" customHeight="1">
      <c r="A434" s="407"/>
      <c r="B434" s="407"/>
      <c r="C434" s="407"/>
      <c r="D434" s="407"/>
      <c r="E434" s="407"/>
      <c r="F434" s="407"/>
      <c r="G434" s="407"/>
      <c r="H434" s="407"/>
      <c r="I434" s="407"/>
      <c r="J434" s="407"/>
      <c r="K434" s="407"/>
      <c r="L434" s="407"/>
      <c r="M434" s="407"/>
      <c r="N434" s="407"/>
      <c r="O434" s="407"/>
      <c r="P434" s="407"/>
      <c r="Q434" s="407"/>
      <c r="R434" s="407"/>
      <c r="S434" s="407"/>
      <c r="T434" s="407"/>
      <c r="U434" s="407"/>
      <c r="V434" s="407"/>
      <c r="W434" s="407"/>
      <c r="X434" s="407"/>
      <c r="Y434" s="407"/>
      <c r="Z434" s="407"/>
      <c r="AA434" s="407"/>
      <c r="AB434" s="407"/>
      <c r="AC434" s="407"/>
      <c r="AD434" s="407"/>
      <c r="AE434" s="407"/>
      <c r="AF434" s="407"/>
      <c r="AG434" s="407"/>
      <c r="AH434" s="407"/>
    </row>
    <row r="435" spans="1:34" ht="12.75" customHeight="1">
      <c r="A435" s="407"/>
      <c r="B435" s="407"/>
      <c r="C435" s="407"/>
      <c r="D435" s="407"/>
      <c r="E435" s="407"/>
      <c r="F435" s="407"/>
      <c r="G435" s="407"/>
      <c r="H435" s="407"/>
      <c r="I435" s="407"/>
      <c r="J435" s="407"/>
      <c r="K435" s="407"/>
      <c r="L435" s="407"/>
      <c r="M435" s="407"/>
      <c r="N435" s="407"/>
      <c r="O435" s="407"/>
      <c r="P435" s="407"/>
      <c r="Q435" s="407"/>
      <c r="R435" s="407"/>
      <c r="S435" s="407"/>
      <c r="T435" s="407"/>
      <c r="U435" s="407"/>
      <c r="V435" s="407"/>
      <c r="W435" s="407"/>
      <c r="X435" s="407"/>
      <c r="Y435" s="407"/>
      <c r="Z435" s="407"/>
      <c r="AA435" s="407"/>
      <c r="AB435" s="407"/>
      <c r="AC435" s="407"/>
      <c r="AD435" s="407"/>
      <c r="AE435" s="407"/>
      <c r="AF435" s="407"/>
      <c r="AG435" s="407"/>
      <c r="AH435" s="407"/>
    </row>
    <row r="436" spans="1:34" ht="12.75" customHeight="1">
      <c r="A436" s="407"/>
      <c r="B436" s="407"/>
      <c r="C436" s="407"/>
      <c r="D436" s="407"/>
      <c r="E436" s="407"/>
      <c r="F436" s="407"/>
      <c r="G436" s="407"/>
      <c r="H436" s="407"/>
      <c r="I436" s="407"/>
      <c r="J436" s="407"/>
      <c r="K436" s="407"/>
      <c r="L436" s="407"/>
      <c r="M436" s="407"/>
      <c r="N436" s="407"/>
      <c r="O436" s="407"/>
      <c r="P436" s="407"/>
      <c r="Q436" s="407"/>
      <c r="R436" s="407"/>
      <c r="S436" s="407"/>
      <c r="T436" s="407"/>
      <c r="U436" s="407"/>
      <c r="V436" s="407"/>
      <c r="W436" s="407"/>
      <c r="X436" s="407"/>
      <c r="Y436" s="407"/>
      <c r="Z436" s="407"/>
      <c r="AA436" s="407"/>
      <c r="AB436" s="407"/>
      <c r="AC436" s="407"/>
      <c r="AD436" s="407"/>
      <c r="AE436" s="407"/>
      <c r="AF436" s="407"/>
      <c r="AG436" s="407"/>
      <c r="AH436" s="407"/>
    </row>
    <row r="437" spans="1:34" ht="12.75" customHeight="1">
      <c r="A437" s="407"/>
      <c r="B437" s="407"/>
      <c r="C437" s="407"/>
      <c r="D437" s="407"/>
      <c r="E437" s="407"/>
      <c r="F437" s="407"/>
      <c r="G437" s="407"/>
      <c r="H437" s="407"/>
      <c r="I437" s="407"/>
      <c r="J437" s="407"/>
      <c r="K437" s="407"/>
      <c r="L437" s="407"/>
      <c r="M437" s="407"/>
      <c r="N437" s="407"/>
      <c r="O437" s="407"/>
      <c r="P437" s="407"/>
      <c r="Q437" s="407"/>
      <c r="R437" s="407"/>
      <c r="S437" s="407"/>
      <c r="T437" s="407"/>
      <c r="U437" s="407"/>
      <c r="V437" s="407"/>
      <c r="W437" s="407"/>
      <c r="X437" s="407"/>
      <c r="Y437" s="407"/>
      <c r="Z437" s="407"/>
      <c r="AA437" s="407"/>
      <c r="AB437" s="407"/>
      <c r="AC437" s="407"/>
      <c r="AD437" s="407"/>
      <c r="AE437" s="407"/>
      <c r="AF437" s="407"/>
      <c r="AG437" s="407"/>
      <c r="AH437" s="407"/>
    </row>
    <row r="438" spans="1:34" ht="12.75" customHeight="1">
      <c r="A438" s="407"/>
      <c r="B438" s="407"/>
      <c r="C438" s="407"/>
      <c r="D438" s="407"/>
      <c r="E438" s="407"/>
      <c r="F438" s="407"/>
      <c r="G438" s="407"/>
      <c r="H438" s="407"/>
      <c r="I438" s="407"/>
      <c r="J438" s="407"/>
      <c r="K438" s="407"/>
      <c r="L438" s="407"/>
      <c r="M438" s="407"/>
      <c r="N438" s="407"/>
      <c r="O438" s="407"/>
      <c r="P438" s="407"/>
      <c r="Q438" s="407"/>
      <c r="R438" s="407"/>
      <c r="S438" s="407"/>
      <c r="T438" s="407"/>
      <c r="U438" s="407"/>
      <c r="V438" s="407"/>
      <c r="W438" s="407"/>
      <c r="X438" s="407"/>
      <c r="Y438" s="407"/>
      <c r="Z438" s="407"/>
      <c r="AA438" s="407"/>
      <c r="AB438" s="407"/>
      <c r="AC438" s="407"/>
      <c r="AD438" s="407"/>
      <c r="AE438" s="407"/>
      <c r="AF438" s="407"/>
      <c r="AG438" s="407"/>
      <c r="AH438" s="407"/>
    </row>
    <row r="439" spans="1:34" ht="12.75" customHeight="1">
      <c r="A439" s="407"/>
      <c r="B439" s="407"/>
      <c r="C439" s="407"/>
      <c r="D439" s="407"/>
      <c r="E439" s="407"/>
      <c r="F439" s="407"/>
      <c r="G439" s="407"/>
      <c r="H439" s="407"/>
      <c r="I439" s="407"/>
      <c r="J439" s="407"/>
      <c r="K439" s="407"/>
      <c r="L439" s="407"/>
      <c r="M439" s="407"/>
      <c r="N439" s="407"/>
      <c r="O439" s="407"/>
      <c r="P439" s="407"/>
      <c r="Q439" s="407"/>
      <c r="R439" s="407"/>
      <c r="S439" s="407"/>
      <c r="T439" s="407"/>
      <c r="U439" s="407"/>
      <c r="V439" s="407"/>
      <c r="W439" s="407"/>
      <c r="X439" s="407"/>
      <c r="Y439" s="407"/>
      <c r="Z439" s="407"/>
      <c r="AA439" s="407"/>
      <c r="AB439" s="407"/>
      <c r="AC439" s="407"/>
      <c r="AD439" s="407"/>
      <c r="AE439" s="407"/>
      <c r="AF439" s="407"/>
      <c r="AG439" s="407"/>
      <c r="AH439" s="407"/>
    </row>
    <row r="440" spans="1:34" ht="12.75" customHeight="1">
      <c r="A440" s="407"/>
      <c r="B440" s="407"/>
      <c r="C440" s="407"/>
      <c r="D440" s="407"/>
      <c r="E440" s="407"/>
      <c r="F440" s="407"/>
      <c r="G440" s="407"/>
      <c r="H440" s="407"/>
      <c r="I440" s="407"/>
      <c r="J440" s="407"/>
      <c r="K440" s="407"/>
      <c r="L440" s="407"/>
      <c r="M440" s="407"/>
      <c r="N440" s="407"/>
      <c r="O440" s="407"/>
      <c r="P440" s="407"/>
      <c r="Q440" s="407"/>
      <c r="R440" s="407"/>
      <c r="S440" s="407"/>
      <c r="T440" s="407"/>
      <c r="U440" s="407"/>
      <c r="V440" s="407"/>
      <c r="W440" s="407"/>
      <c r="X440" s="407"/>
      <c r="Y440" s="407"/>
      <c r="Z440" s="407"/>
      <c r="AA440" s="407"/>
      <c r="AB440" s="407"/>
      <c r="AC440" s="407"/>
      <c r="AD440" s="407"/>
      <c r="AE440" s="407"/>
      <c r="AF440" s="407"/>
      <c r="AG440" s="407"/>
      <c r="AH440" s="407"/>
    </row>
    <row r="441" spans="1:34" ht="12.75" customHeight="1">
      <c r="A441" s="407"/>
      <c r="B441" s="407"/>
      <c r="C441" s="407"/>
      <c r="D441" s="407"/>
      <c r="E441" s="407"/>
      <c r="F441" s="407"/>
      <c r="G441" s="407"/>
      <c r="H441" s="407"/>
      <c r="I441" s="407"/>
      <c r="J441" s="407"/>
      <c r="K441" s="407"/>
      <c r="L441" s="407"/>
      <c r="M441" s="407"/>
      <c r="N441" s="407"/>
      <c r="O441" s="407"/>
      <c r="P441" s="407"/>
      <c r="Q441" s="407"/>
      <c r="R441" s="407"/>
      <c r="S441" s="407"/>
      <c r="T441" s="407"/>
      <c r="U441" s="407"/>
      <c r="V441" s="407"/>
      <c r="W441" s="407"/>
      <c r="X441" s="407"/>
      <c r="Y441" s="407"/>
      <c r="Z441" s="407"/>
      <c r="AA441" s="407"/>
      <c r="AB441" s="407"/>
      <c r="AC441" s="407"/>
      <c r="AD441" s="407"/>
      <c r="AE441" s="407"/>
      <c r="AF441" s="407"/>
      <c r="AG441" s="407"/>
      <c r="AH441" s="407"/>
    </row>
    <row r="442" spans="1:34" ht="12.75" customHeight="1">
      <c r="A442" s="407"/>
      <c r="B442" s="407"/>
      <c r="C442" s="407"/>
      <c r="D442" s="407"/>
      <c r="E442" s="407"/>
      <c r="F442" s="407"/>
      <c r="G442" s="407"/>
      <c r="H442" s="407"/>
      <c r="I442" s="407"/>
      <c r="J442" s="407"/>
      <c r="K442" s="407"/>
      <c r="L442" s="407"/>
      <c r="M442" s="407"/>
      <c r="N442" s="407"/>
      <c r="O442" s="407"/>
      <c r="P442" s="407"/>
      <c r="Q442" s="407"/>
      <c r="R442" s="407"/>
      <c r="S442" s="407"/>
      <c r="T442" s="407"/>
      <c r="U442" s="407"/>
      <c r="V442" s="407"/>
      <c r="W442" s="407"/>
      <c r="X442" s="407"/>
      <c r="Y442" s="407"/>
      <c r="Z442" s="407"/>
      <c r="AA442" s="407"/>
      <c r="AB442" s="407"/>
      <c r="AC442" s="407"/>
      <c r="AD442" s="407"/>
      <c r="AE442" s="407"/>
      <c r="AF442" s="407"/>
      <c r="AG442" s="407"/>
      <c r="AH442" s="407"/>
    </row>
    <row r="443" spans="1:34" ht="12.75" customHeight="1">
      <c r="A443" s="407"/>
      <c r="B443" s="407"/>
      <c r="C443" s="407"/>
      <c r="D443" s="407"/>
      <c r="E443" s="407"/>
      <c r="F443" s="407"/>
      <c r="G443" s="407"/>
      <c r="H443" s="407"/>
      <c r="I443" s="407"/>
      <c r="J443" s="407"/>
      <c r="K443" s="407"/>
      <c r="L443" s="407"/>
      <c r="M443" s="407"/>
      <c r="N443" s="407"/>
      <c r="O443" s="407"/>
      <c r="P443" s="407"/>
      <c r="Q443" s="407"/>
      <c r="R443" s="407"/>
      <c r="S443" s="407"/>
      <c r="T443" s="407"/>
      <c r="U443" s="407"/>
      <c r="V443" s="407"/>
      <c r="W443" s="407"/>
      <c r="X443" s="407"/>
      <c r="Y443" s="407"/>
      <c r="Z443" s="407"/>
      <c r="AA443" s="407"/>
      <c r="AB443" s="407"/>
      <c r="AC443" s="407"/>
      <c r="AD443" s="407"/>
      <c r="AE443" s="407"/>
      <c r="AF443" s="407"/>
      <c r="AG443" s="407"/>
      <c r="AH443" s="407"/>
    </row>
    <row r="444" spans="1:34" ht="12.75" customHeight="1">
      <c r="A444" s="407"/>
      <c r="B444" s="407"/>
      <c r="C444" s="407"/>
      <c r="D444" s="407"/>
      <c r="E444" s="407"/>
      <c r="F444" s="407"/>
      <c r="G444" s="407"/>
      <c r="H444" s="407"/>
      <c r="I444" s="407"/>
      <c r="J444" s="407"/>
      <c r="K444" s="407"/>
      <c r="L444" s="407"/>
      <c r="M444" s="407"/>
      <c r="N444" s="407"/>
      <c r="O444" s="407"/>
      <c r="P444" s="407"/>
      <c r="Q444" s="407"/>
      <c r="R444" s="407"/>
      <c r="S444" s="407"/>
      <c r="T444" s="407"/>
      <c r="U444" s="407"/>
      <c r="V444" s="407"/>
      <c r="W444" s="407"/>
      <c r="X444" s="407"/>
      <c r="Y444" s="407"/>
      <c r="Z444" s="407"/>
      <c r="AA444" s="407"/>
      <c r="AB444" s="407"/>
      <c r="AC444" s="407"/>
      <c r="AD444" s="407"/>
      <c r="AE444" s="407"/>
      <c r="AF444" s="407"/>
      <c r="AG444" s="407"/>
      <c r="AH444" s="407"/>
    </row>
    <row r="445" spans="1:34" ht="12.75" customHeight="1">
      <c r="A445" s="407"/>
      <c r="B445" s="407"/>
      <c r="C445" s="407"/>
      <c r="D445" s="407"/>
      <c r="E445" s="407"/>
      <c r="F445" s="407"/>
      <c r="G445" s="407"/>
      <c r="H445" s="407"/>
      <c r="I445" s="407"/>
      <c r="J445" s="407"/>
      <c r="K445" s="407"/>
      <c r="L445" s="407"/>
      <c r="M445" s="407"/>
      <c r="N445" s="407"/>
      <c r="O445" s="407"/>
      <c r="P445" s="407"/>
      <c r="Q445" s="407"/>
      <c r="R445" s="407"/>
      <c r="S445" s="407"/>
      <c r="T445" s="407"/>
      <c r="U445" s="407"/>
      <c r="V445" s="407"/>
      <c r="W445" s="407"/>
      <c r="X445" s="407"/>
      <c r="Y445" s="407"/>
      <c r="Z445" s="407"/>
      <c r="AA445" s="407"/>
      <c r="AB445" s="407"/>
      <c r="AC445" s="407"/>
      <c r="AD445" s="407"/>
      <c r="AE445" s="407"/>
      <c r="AF445" s="407"/>
      <c r="AG445" s="407"/>
      <c r="AH445" s="407"/>
    </row>
    <row r="446" spans="1:34" ht="12.75" customHeight="1">
      <c r="A446" s="407"/>
      <c r="B446" s="407"/>
      <c r="C446" s="407"/>
      <c r="D446" s="407"/>
      <c r="E446" s="407"/>
      <c r="F446" s="407"/>
      <c r="G446" s="407"/>
      <c r="H446" s="407"/>
      <c r="I446" s="407"/>
      <c r="J446" s="407"/>
      <c r="K446" s="407"/>
      <c r="L446" s="407"/>
      <c r="M446" s="407"/>
      <c r="N446" s="407"/>
      <c r="O446" s="407"/>
      <c r="P446" s="407"/>
      <c r="Q446" s="407"/>
      <c r="R446" s="407"/>
      <c r="S446" s="407"/>
      <c r="T446" s="407"/>
      <c r="U446" s="407"/>
      <c r="V446" s="407"/>
      <c r="W446" s="407"/>
      <c r="X446" s="407"/>
      <c r="Y446" s="407"/>
      <c r="Z446" s="407"/>
      <c r="AA446" s="407"/>
      <c r="AB446" s="407"/>
      <c r="AC446" s="407"/>
      <c r="AD446" s="407"/>
      <c r="AE446" s="407"/>
      <c r="AF446" s="407"/>
      <c r="AG446" s="407"/>
      <c r="AH446" s="407"/>
    </row>
    <row r="447" spans="1:34" ht="12.75" customHeight="1">
      <c r="A447" s="407"/>
      <c r="B447" s="407"/>
      <c r="C447" s="407"/>
      <c r="D447" s="407"/>
      <c r="E447" s="407"/>
      <c r="F447" s="407"/>
      <c r="G447" s="407"/>
      <c r="H447" s="407"/>
      <c r="I447" s="407"/>
      <c r="J447" s="407"/>
      <c r="K447" s="407"/>
      <c r="L447" s="407"/>
      <c r="M447" s="407"/>
      <c r="N447" s="407"/>
      <c r="O447" s="407"/>
      <c r="P447" s="407"/>
      <c r="Q447" s="407"/>
      <c r="R447" s="407"/>
      <c r="S447" s="407"/>
      <c r="T447" s="407"/>
      <c r="U447" s="407"/>
      <c r="V447" s="407"/>
      <c r="W447" s="407"/>
      <c r="X447" s="407"/>
      <c r="Y447" s="407"/>
      <c r="Z447" s="407"/>
      <c r="AA447" s="407"/>
      <c r="AB447" s="407"/>
      <c r="AC447" s="407"/>
      <c r="AD447" s="407"/>
      <c r="AE447" s="407"/>
      <c r="AF447" s="407"/>
      <c r="AG447" s="407"/>
      <c r="AH447" s="407"/>
    </row>
    <row r="448" spans="1:34" ht="12.75" customHeight="1">
      <c r="A448" s="407"/>
      <c r="B448" s="407"/>
      <c r="C448" s="407"/>
      <c r="D448" s="407"/>
      <c r="E448" s="407"/>
      <c r="F448" s="407"/>
      <c r="G448" s="407"/>
      <c r="H448" s="407"/>
      <c r="I448" s="407"/>
      <c r="J448" s="407"/>
      <c r="K448" s="407"/>
      <c r="L448" s="407"/>
      <c r="M448" s="407"/>
      <c r="N448" s="407"/>
      <c r="O448" s="407"/>
      <c r="P448" s="407"/>
      <c r="Q448" s="407"/>
      <c r="R448" s="407"/>
      <c r="S448" s="407"/>
      <c r="T448" s="407"/>
      <c r="U448" s="407"/>
      <c r="V448" s="407"/>
      <c r="W448" s="407"/>
      <c r="X448" s="407"/>
      <c r="Y448" s="407"/>
      <c r="Z448" s="407"/>
      <c r="AA448" s="407"/>
      <c r="AB448" s="407"/>
      <c r="AC448" s="407"/>
      <c r="AD448" s="407"/>
      <c r="AE448" s="407"/>
      <c r="AF448" s="407"/>
      <c r="AG448" s="407"/>
      <c r="AH448" s="407"/>
    </row>
    <row r="449" spans="1:34" ht="12.75" customHeight="1">
      <c r="A449" s="407"/>
      <c r="B449" s="407"/>
      <c r="C449" s="407"/>
      <c r="D449" s="407"/>
      <c r="E449" s="407"/>
      <c r="F449" s="407"/>
      <c r="G449" s="407"/>
      <c r="H449" s="407"/>
      <c r="I449" s="407"/>
      <c r="J449" s="407"/>
      <c r="K449" s="407"/>
      <c r="L449" s="407"/>
      <c r="M449" s="407"/>
      <c r="N449" s="407"/>
      <c r="O449" s="407"/>
      <c r="P449" s="407"/>
      <c r="Q449" s="407"/>
      <c r="R449" s="407"/>
      <c r="S449" s="407"/>
      <c r="T449" s="407"/>
      <c r="U449" s="407"/>
      <c r="V449" s="407"/>
      <c r="W449" s="407"/>
      <c r="X449" s="407"/>
      <c r="Y449" s="407"/>
      <c r="Z449" s="407"/>
      <c r="AA449" s="407"/>
      <c r="AB449" s="407"/>
      <c r="AC449" s="407"/>
      <c r="AD449" s="407"/>
      <c r="AE449" s="407"/>
      <c r="AF449" s="407"/>
      <c r="AG449" s="407"/>
      <c r="AH449" s="407"/>
    </row>
    <row r="450" spans="1:34" ht="12.75" customHeight="1">
      <c r="A450" s="407"/>
      <c r="B450" s="407"/>
      <c r="C450" s="407"/>
      <c r="D450" s="407"/>
      <c r="E450" s="407"/>
      <c r="F450" s="407"/>
      <c r="G450" s="407"/>
      <c r="H450" s="407"/>
      <c r="I450" s="407"/>
      <c r="J450" s="407"/>
      <c r="K450" s="407"/>
      <c r="L450" s="407"/>
      <c r="M450" s="407"/>
      <c r="N450" s="407"/>
      <c r="O450" s="407"/>
      <c r="P450" s="407"/>
      <c r="Q450" s="407"/>
      <c r="R450" s="407"/>
      <c r="S450" s="407"/>
      <c r="T450" s="407"/>
      <c r="U450" s="407"/>
      <c r="V450" s="407"/>
      <c r="W450" s="407"/>
      <c r="X450" s="407"/>
      <c r="Y450" s="407"/>
      <c r="Z450" s="407"/>
      <c r="AA450" s="407"/>
      <c r="AB450" s="407"/>
      <c r="AC450" s="407"/>
      <c r="AD450" s="407"/>
      <c r="AE450" s="407"/>
      <c r="AF450" s="407"/>
      <c r="AG450" s="407"/>
      <c r="AH450" s="407"/>
    </row>
    <row r="451" spans="1:34" ht="12.75" customHeight="1">
      <c r="A451" s="407"/>
      <c r="B451" s="407"/>
      <c r="C451" s="407"/>
      <c r="D451" s="407"/>
      <c r="E451" s="407"/>
      <c r="F451" s="407"/>
      <c r="G451" s="407"/>
      <c r="H451" s="407"/>
      <c r="I451" s="407"/>
      <c r="J451" s="407"/>
      <c r="K451" s="407"/>
      <c r="L451" s="407"/>
      <c r="M451" s="407"/>
      <c r="N451" s="407"/>
      <c r="O451" s="407"/>
      <c r="P451" s="407"/>
      <c r="Q451" s="407"/>
      <c r="R451" s="407"/>
      <c r="S451" s="407"/>
      <c r="T451" s="407"/>
      <c r="U451" s="407"/>
      <c r="V451" s="407"/>
      <c r="W451" s="407"/>
      <c r="X451" s="407"/>
      <c r="Y451" s="407"/>
      <c r="Z451" s="407"/>
      <c r="AA451" s="407"/>
      <c r="AB451" s="407"/>
      <c r="AC451" s="407"/>
      <c r="AD451" s="407"/>
      <c r="AE451" s="407"/>
      <c r="AF451" s="407"/>
      <c r="AG451" s="407"/>
      <c r="AH451" s="407"/>
    </row>
    <row r="452" spans="1:34" ht="12.75" customHeight="1">
      <c r="A452" s="407"/>
      <c r="B452" s="407"/>
      <c r="C452" s="407"/>
      <c r="D452" s="407"/>
      <c r="E452" s="407"/>
      <c r="F452" s="407"/>
      <c r="G452" s="407"/>
      <c r="H452" s="407"/>
      <c r="I452" s="407"/>
      <c r="J452" s="407"/>
      <c r="K452" s="407"/>
      <c r="L452" s="407"/>
      <c r="M452" s="407"/>
      <c r="N452" s="407"/>
      <c r="O452" s="407"/>
      <c r="P452" s="407"/>
      <c r="Q452" s="407"/>
      <c r="R452" s="407"/>
      <c r="S452" s="407"/>
      <c r="T452" s="407"/>
      <c r="U452" s="407"/>
      <c r="V452" s="407"/>
      <c r="W452" s="407"/>
      <c r="X452" s="407"/>
      <c r="Y452" s="407"/>
      <c r="Z452" s="407"/>
      <c r="AA452" s="407"/>
      <c r="AB452" s="407"/>
      <c r="AC452" s="407"/>
      <c r="AD452" s="407"/>
      <c r="AE452" s="407"/>
      <c r="AF452" s="407"/>
      <c r="AG452" s="407"/>
      <c r="AH452" s="407"/>
    </row>
    <row r="453" spans="1:34" ht="12.75" customHeight="1">
      <c r="A453" s="407"/>
      <c r="B453" s="407"/>
      <c r="C453" s="407"/>
      <c r="D453" s="407"/>
      <c r="E453" s="407"/>
      <c r="F453" s="407"/>
      <c r="G453" s="407"/>
      <c r="H453" s="407"/>
      <c r="I453" s="407"/>
      <c r="J453" s="407"/>
      <c r="K453" s="407"/>
      <c r="L453" s="407"/>
      <c r="M453" s="407"/>
      <c r="N453" s="407"/>
      <c r="O453" s="407"/>
      <c r="P453" s="407"/>
      <c r="Q453" s="407"/>
      <c r="R453" s="407"/>
      <c r="S453" s="407"/>
      <c r="T453" s="407"/>
      <c r="U453" s="407"/>
      <c r="V453" s="407"/>
      <c r="W453" s="407"/>
      <c r="X453" s="407"/>
      <c r="Y453" s="407"/>
      <c r="Z453" s="407"/>
      <c r="AA453" s="407"/>
      <c r="AB453" s="407"/>
      <c r="AC453" s="407"/>
      <c r="AD453" s="407"/>
      <c r="AE453" s="407"/>
      <c r="AF453" s="407"/>
      <c r="AG453" s="407"/>
      <c r="AH453" s="407"/>
    </row>
    <row r="454" spans="1:34" ht="12.75" customHeight="1">
      <c r="A454" s="407"/>
      <c r="B454" s="407"/>
      <c r="C454" s="407"/>
      <c r="D454" s="407"/>
      <c r="E454" s="407"/>
      <c r="F454" s="407"/>
      <c r="G454" s="407"/>
      <c r="H454" s="407"/>
      <c r="I454" s="407"/>
      <c r="J454" s="407"/>
      <c r="K454" s="407"/>
      <c r="L454" s="407"/>
      <c r="M454" s="407"/>
      <c r="N454" s="407"/>
      <c r="O454" s="407"/>
      <c r="P454" s="407"/>
      <c r="Q454" s="407"/>
      <c r="R454" s="407"/>
      <c r="S454" s="407"/>
      <c r="T454" s="407"/>
      <c r="U454" s="407"/>
      <c r="V454" s="407"/>
      <c r="W454" s="407"/>
      <c r="X454" s="407"/>
      <c r="Y454" s="407"/>
      <c r="Z454" s="407"/>
      <c r="AA454" s="407"/>
      <c r="AB454" s="407"/>
      <c r="AC454" s="407"/>
      <c r="AD454" s="407"/>
      <c r="AE454" s="407"/>
      <c r="AF454" s="407"/>
      <c r="AG454" s="407"/>
      <c r="AH454" s="407"/>
    </row>
    <row r="455" spans="1:34" ht="12.75" customHeight="1">
      <c r="A455" s="407"/>
      <c r="B455" s="407"/>
      <c r="C455" s="407"/>
      <c r="D455" s="407"/>
      <c r="E455" s="407"/>
      <c r="F455" s="407"/>
      <c r="G455" s="407"/>
      <c r="H455" s="407"/>
      <c r="I455" s="407"/>
      <c r="J455" s="407"/>
      <c r="K455" s="407"/>
      <c r="L455" s="407"/>
      <c r="M455" s="407"/>
      <c r="N455" s="407"/>
      <c r="O455" s="407"/>
      <c r="P455" s="407"/>
      <c r="Q455" s="407"/>
      <c r="R455" s="407"/>
      <c r="S455" s="407"/>
      <c r="T455" s="407"/>
      <c r="U455" s="407"/>
      <c r="V455" s="407"/>
      <c r="W455" s="407"/>
      <c r="X455" s="407"/>
      <c r="Y455" s="407"/>
      <c r="Z455" s="407"/>
      <c r="AA455" s="407"/>
      <c r="AB455" s="407"/>
      <c r="AC455" s="407"/>
      <c r="AD455" s="407"/>
      <c r="AE455" s="407"/>
      <c r="AF455" s="407"/>
      <c r="AG455" s="407"/>
      <c r="AH455" s="407"/>
    </row>
    <row r="456" spans="1:34" ht="12.75" customHeight="1">
      <c r="A456" s="407"/>
      <c r="B456" s="407"/>
      <c r="C456" s="407"/>
      <c r="D456" s="407"/>
      <c r="E456" s="407"/>
      <c r="F456" s="407"/>
      <c r="G456" s="407"/>
      <c r="H456" s="407"/>
      <c r="I456" s="407"/>
      <c r="J456" s="407"/>
      <c r="K456" s="407"/>
      <c r="L456" s="407"/>
      <c r="M456" s="407"/>
      <c r="N456" s="407"/>
      <c r="O456" s="407"/>
      <c r="P456" s="407"/>
      <c r="Q456" s="407"/>
      <c r="R456" s="407"/>
      <c r="S456" s="407"/>
      <c r="T456" s="407"/>
      <c r="U456" s="407"/>
      <c r="V456" s="407"/>
      <c r="W456" s="407"/>
      <c r="X456" s="407"/>
      <c r="Y456" s="407"/>
      <c r="Z456" s="407"/>
      <c r="AA456" s="407"/>
      <c r="AB456" s="407"/>
      <c r="AC456" s="407"/>
      <c r="AD456" s="407"/>
      <c r="AE456" s="407"/>
      <c r="AF456" s="407"/>
      <c r="AG456" s="407"/>
      <c r="AH456" s="407"/>
    </row>
    <row r="457" spans="1:34" ht="12.75" customHeight="1">
      <c r="A457" s="407"/>
      <c r="B457" s="407"/>
      <c r="C457" s="407"/>
      <c r="D457" s="407"/>
      <c r="E457" s="407"/>
      <c r="F457" s="407"/>
      <c r="G457" s="407"/>
      <c r="H457" s="407"/>
      <c r="I457" s="407"/>
      <c r="J457" s="407"/>
      <c r="K457" s="407"/>
      <c r="L457" s="407"/>
      <c r="M457" s="407"/>
      <c r="N457" s="407"/>
      <c r="O457" s="407"/>
      <c r="P457" s="407"/>
      <c r="Q457" s="407"/>
      <c r="R457" s="407"/>
      <c r="S457" s="407"/>
      <c r="T457" s="407"/>
      <c r="U457" s="407"/>
      <c r="V457" s="407"/>
      <c r="W457" s="407"/>
      <c r="X457" s="407"/>
      <c r="Y457" s="407"/>
      <c r="Z457" s="407"/>
      <c r="AA457" s="407"/>
      <c r="AB457" s="407"/>
      <c r="AC457" s="407"/>
      <c r="AD457" s="407"/>
      <c r="AE457" s="407"/>
      <c r="AF457" s="407"/>
      <c r="AG457" s="407"/>
      <c r="AH457" s="407"/>
    </row>
    <row r="458" spans="1:34" ht="12.75" customHeight="1">
      <c r="A458" s="407"/>
      <c r="B458" s="407"/>
      <c r="C458" s="407"/>
      <c r="D458" s="407"/>
      <c r="E458" s="407"/>
      <c r="F458" s="407"/>
      <c r="G458" s="407"/>
      <c r="H458" s="407"/>
      <c r="I458" s="407"/>
      <c r="J458" s="407"/>
      <c r="K458" s="407"/>
      <c r="L458" s="407"/>
      <c r="M458" s="407"/>
      <c r="N458" s="407"/>
      <c r="O458" s="407"/>
      <c r="P458" s="407"/>
      <c r="Q458" s="407"/>
      <c r="R458" s="407"/>
      <c r="S458" s="407"/>
      <c r="T458" s="407"/>
      <c r="U458" s="407"/>
      <c r="V458" s="407"/>
      <c r="W458" s="407"/>
      <c r="X458" s="407"/>
      <c r="Y458" s="407"/>
      <c r="Z458" s="407"/>
      <c r="AA458" s="407"/>
      <c r="AB458" s="407"/>
      <c r="AC458" s="407"/>
      <c r="AD458" s="407"/>
      <c r="AE458" s="407"/>
      <c r="AF458" s="407"/>
      <c r="AG458" s="407"/>
      <c r="AH458" s="407"/>
    </row>
    <row r="459" spans="1:34" ht="12.75" customHeight="1">
      <c r="A459" s="407"/>
      <c r="B459" s="407"/>
      <c r="C459" s="407"/>
      <c r="D459" s="407"/>
      <c r="E459" s="407"/>
      <c r="F459" s="407"/>
      <c r="G459" s="407"/>
      <c r="H459" s="407"/>
      <c r="I459" s="407"/>
      <c r="J459" s="407"/>
      <c r="K459" s="407"/>
      <c r="L459" s="407"/>
      <c r="M459" s="407"/>
      <c r="N459" s="407"/>
      <c r="O459" s="407"/>
      <c r="P459" s="407"/>
      <c r="Q459" s="407"/>
      <c r="R459" s="407"/>
      <c r="S459" s="407"/>
      <c r="T459" s="407"/>
      <c r="U459" s="407"/>
      <c r="V459" s="407"/>
      <c r="W459" s="407"/>
      <c r="X459" s="407"/>
      <c r="Y459" s="407"/>
      <c r="Z459" s="407"/>
      <c r="AA459" s="407"/>
      <c r="AB459" s="407"/>
      <c r="AC459" s="407"/>
      <c r="AD459" s="407"/>
      <c r="AE459" s="407"/>
      <c r="AF459" s="407"/>
      <c r="AG459" s="407"/>
      <c r="AH459" s="407"/>
    </row>
    <row r="460" spans="1:34" ht="12.75" customHeight="1">
      <c r="A460" s="407"/>
      <c r="B460" s="407"/>
      <c r="C460" s="407"/>
      <c r="D460" s="407"/>
      <c r="E460" s="407"/>
      <c r="F460" s="407"/>
      <c r="G460" s="407"/>
      <c r="H460" s="407"/>
      <c r="I460" s="407"/>
      <c r="J460" s="407"/>
      <c r="K460" s="407"/>
      <c r="L460" s="407"/>
      <c r="M460" s="407"/>
      <c r="N460" s="407"/>
      <c r="O460" s="407"/>
      <c r="P460" s="407"/>
      <c r="Q460" s="407"/>
      <c r="R460" s="407"/>
      <c r="S460" s="407"/>
      <c r="T460" s="407"/>
      <c r="U460" s="407"/>
      <c r="V460" s="407"/>
      <c r="W460" s="407"/>
      <c r="X460" s="407"/>
      <c r="Y460" s="407"/>
      <c r="Z460" s="407"/>
      <c r="AA460" s="407"/>
      <c r="AB460" s="407"/>
      <c r="AC460" s="407"/>
      <c r="AD460" s="407"/>
      <c r="AE460" s="407"/>
      <c r="AF460" s="407"/>
      <c r="AG460" s="407"/>
      <c r="AH460" s="407"/>
    </row>
    <row r="461" spans="1:34" ht="12.75" customHeight="1">
      <c r="A461" s="407"/>
      <c r="B461" s="407"/>
      <c r="C461" s="407"/>
      <c r="D461" s="407"/>
      <c r="E461" s="407"/>
      <c r="F461" s="407"/>
      <c r="G461" s="407"/>
      <c r="H461" s="407"/>
      <c r="I461" s="407"/>
      <c r="J461" s="407"/>
      <c r="K461" s="407"/>
      <c r="L461" s="407"/>
      <c r="M461" s="407"/>
      <c r="N461" s="407"/>
      <c r="O461" s="407"/>
      <c r="P461" s="407"/>
      <c r="Q461" s="407"/>
      <c r="R461" s="407"/>
      <c r="S461" s="407"/>
      <c r="T461" s="407"/>
      <c r="U461" s="407"/>
      <c r="V461" s="407"/>
      <c r="W461" s="407"/>
      <c r="X461" s="407"/>
      <c r="Y461" s="407"/>
      <c r="Z461" s="407"/>
      <c r="AA461" s="407"/>
      <c r="AB461" s="407"/>
      <c r="AC461" s="407"/>
      <c r="AD461" s="407"/>
      <c r="AE461" s="407"/>
      <c r="AF461" s="407"/>
      <c r="AG461" s="407"/>
      <c r="AH461" s="407"/>
    </row>
    <row r="462" spans="1:34" ht="12.75" customHeight="1">
      <c r="A462" s="407"/>
      <c r="B462" s="407"/>
      <c r="C462" s="407"/>
      <c r="D462" s="407"/>
      <c r="E462" s="407"/>
      <c r="F462" s="407"/>
      <c r="G462" s="407"/>
      <c r="H462" s="407"/>
      <c r="I462" s="407"/>
      <c r="J462" s="407"/>
      <c r="K462" s="407"/>
      <c r="L462" s="407"/>
      <c r="M462" s="407"/>
      <c r="N462" s="407"/>
      <c r="O462" s="407"/>
      <c r="P462" s="407"/>
      <c r="Q462" s="407"/>
      <c r="R462" s="407"/>
      <c r="S462" s="407"/>
      <c r="T462" s="407"/>
      <c r="U462" s="407"/>
      <c r="V462" s="407"/>
      <c r="W462" s="407"/>
      <c r="X462" s="407"/>
      <c r="Y462" s="407"/>
      <c r="Z462" s="407"/>
      <c r="AA462" s="407"/>
      <c r="AB462" s="407"/>
      <c r="AC462" s="407"/>
      <c r="AD462" s="407"/>
      <c r="AE462" s="407"/>
      <c r="AF462" s="407"/>
      <c r="AG462" s="407"/>
      <c r="AH462" s="407"/>
    </row>
    <row r="463" spans="1:34" ht="12.75" customHeight="1">
      <c r="A463" s="407"/>
      <c r="B463" s="407"/>
      <c r="C463" s="407"/>
      <c r="D463" s="407"/>
      <c r="E463" s="407"/>
      <c r="F463" s="407"/>
      <c r="G463" s="407"/>
      <c r="H463" s="407"/>
      <c r="I463" s="407"/>
      <c r="J463" s="407"/>
      <c r="K463" s="407"/>
      <c r="L463" s="407"/>
      <c r="M463" s="407"/>
      <c r="N463" s="407"/>
      <c r="O463" s="407"/>
      <c r="P463" s="407"/>
      <c r="Q463" s="407"/>
      <c r="R463" s="407"/>
      <c r="S463" s="407"/>
      <c r="T463" s="407"/>
      <c r="U463" s="407"/>
      <c r="V463" s="407"/>
      <c r="W463" s="407"/>
      <c r="X463" s="407"/>
      <c r="Y463" s="407"/>
      <c r="Z463" s="407"/>
      <c r="AA463" s="407"/>
      <c r="AB463" s="407"/>
      <c r="AC463" s="407"/>
      <c r="AD463" s="407"/>
      <c r="AE463" s="407"/>
      <c r="AF463" s="407"/>
      <c r="AG463" s="407"/>
      <c r="AH463" s="407"/>
    </row>
    <row r="464" spans="1:34" ht="12.75" customHeight="1">
      <c r="A464" s="407"/>
      <c r="B464" s="407"/>
      <c r="C464" s="407"/>
      <c r="D464" s="407"/>
      <c r="E464" s="407"/>
      <c r="F464" s="407"/>
      <c r="G464" s="407"/>
      <c r="H464" s="407"/>
      <c r="I464" s="407"/>
      <c r="J464" s="407"/>
      <c r="K464" s="407"/>
      <c r="L464" s="407"/>
      <c r="M464" s="407"/>
      <c r="N464" s="407"/>
      <c r="O464" s="407"/>
      <c r="P464" s="407"/>
      <c r="Q464" s="407"/>
      <c r="R464" s="407"/>
      <c r="S464" s="407"/>
      <c r="T464" s="407"/>
      <c r="U464" s="407"/>
      <c r="V464" s="407"/>
      <c r="W464" s="407"/>
      <c r="X464" s="407"/>
      <c r="Y464" s="407"/>
      <c r="Z464" s="407"/>
      <c r="AA464" s="407"/>
      <c r="AB464" s="407"/>
      <c r="AC464" s="407"/>
      <c r="AD464" s="407"/>
      <c r="AE464" s="407"/>
      <c r="AF464" s="407"/>
      <c r="AG464" s="407"/>
      <c r="AH464" s="407"/>
    </row>
    <row r="465" spans="1:34" ht="12.75" customHeight="1">
      <c r="A465" s="407"/>
      <c r="B465" s="407"/>
      <c r="C465" s="407"/>
      <c r="D465" s="407"/>
      <c r="E465" s="407"/>
      <c r="F465" s="407"/>
      <c r="G465" s="407"/>
      <c r="H465" s="407"/>
      <c r="I465" s="407"/>
      <c r="J465" s="407"/>
      <c r="K465" s="407"/>
      <c r="L465" s="407"/>
      <c r="M465" s="407"/>
      <c r="N465" s="407"/>
      <c r="O465" s="407"/>
      <c r="P465" s="407"/>
      <c r="Q465" s="407"/>
      <c r="R465" s="407"/>
      <c r="S465" s="407"/>
      <c r="T465" s="407"/>
      <c r="U465" s="407"/>
      <c r="V465" s="407"/>
      <c r="W465" s="407"/>
      <c r="X465" s="407"/>
      <c r="Y465" s="407"/>
      <c r="Z465" s="407"/>
      <c r="AA465" s="407"/>
      <c r="AB465" s="407"/>
      <c r="AC465" s="407"/>
      <c r="AD465" s="407"/>
      <c r="AE465" s="407"/>
      <c r="AF465" s="407"/>
      <c r="AG465" s="407"/>
      <c r="AH465" s="407"/>
    </row>
    <row r="466" spans="1:34" ht="12.75" customHeight="1">
      <c r="A466" s="407"/>
      <c r="B466" s="407"/>
      <c r="C466" s="407"/>
      <c r="D466" s="407"/>
      <c r="E466" s="407"/>
      <c r="F466" s="407"/>
      <c r="G466" s="407"/>
      <c r="H466" s="407"/>
      <c r="I466" s="407"/>
      <c r="J466" s="407"/>
      <c r="K466" s="407"/>
      <c r="L466" s="407"/>
      <c r="M466" s="407"/>
      <c r="N466" s="407"/>
      <c r="O466" s="407"/>
      <c r="P466" s="407"/>
      <c r="Q466" s="407"/>
      <c r="R466" s="407"/>
      <c r="S466" s="407"/>
      <c r="T466" s="407"/>
      <c r="U466" s="407"/>
      <c r="V466" s="407"/>
      <c r="W466" s="407"/>
      <c r="X466" s="407"/>
      <c r="Y466" s="407"/>
      <c r="Z466" s="407"/>
      <c r="AA466" s="407"/>
      <c r="AB466" s="407"/>
      <c r="AC466" s="407"/>
      <c r="AD466" s="407"/>
      <c r="AE466" s="407"/>
      <c r="AF466" s="407"/>
      <c r="AG466" s="407"/>
      <c r="AH466" s="407"/>
    </row>
    <row r="467" spans="1:34" ht="12.75" customHeight="1">
      <c r="A467" s="407"/>
      <c r="B467" s="407"/>
      <c r="C467" s="407"/>
      <c r="D467" s="407"/>
      <c r="E467" s="407"/>
      <c r="F467" s="407"/>
      <c r="G467" s="407"/>
      <c r="H467" s="407"/>
      <c r="I467" s="407"/>
      <c r="J467" s="407"/>
      <c r="K467" s="407"/>
      <c r="L467" s="407"/>
      <c r="M467" s="407"/>
      <c r="N467" s="407"/>
      <c r="O467" s="407"/>
      <c r="P467" s="407"/>
      <c r="Q467" s="407"/>
      <c r="R467" s="407"/>
      <c r="S467" s="407"/>
      <c r="T467" s="407"/>
      <c r="U467" s="407"/>
      <c r="V467" s="407"/>
      <c r="W467" s="407"/>
      <c r="X467" s="407"/>
      <c r="Y467" s="407"/>
      <c r="Z467" s="407"/>
      <c r="AA467" s="407"/>
      <c r="AB467" s="407"/>
      <c r="AC467" s="407"/>
      <c r="AD467" s="407"/>
      <c r="AE467" s="407"/>
      <c r="AF467" s="407"/>
      <c r="AG467" s="407"/>
      <c r="AH467" s="407"/>
    </row>
    <row r="468" spans="1:34" ht="12.75" customHeight="1">
      <c r="A468" s="407"/>
      <c r="B468" s="407"/>
      <c r="C468" s="407"/>
      <c r="D468" s="407"/>
      <c r="E468" s="407"/>
      <c r="F468" s="407"/>
      <c r="G468" s="407"/>
      <c r="H468" s="407"/>
      <c r="I468" s="407"/>
      <c r="J468" s="407"/>
      <c r="K468" s="407"/>
      <c r="L468" s="407"/>
      <c r="M468" s="407"/>
      <c r="N468" s="407"/>
      <c r="O468" s="407"/>
      <c r="P468" s="407"/>
      <c r="Q468" s="407"/>
      <c r="R468" s="407"/>
      <c r="S468" s="407"/>
      <c r="T468" s="407"/>
      <c r="U468" s="407"/>
      <c r="V468" s="407"/>
      <c r="W468" s="407"/>
      <c r="X468" s="407"/>
      <c r="Y468" s="407"/>
      <c r="Z468" s="407"/>
      <c r="AA468" s="407"/>
      <c r="AB468" s="407"/>
      <c r="AC468" s="407"/>
      <c r="AD468" s="407"/>
      <c r="AE468" s="407"/>
      <c r="AF468" s="407"/>
      <c r="AG468" s="407"/>
      <c r="AH468" s="407"/>
    </row>
    <row r="469" spans="1:34" ht="12.75" customHeight="1">
      <c r="A469" s="407"/>
      <c r="B469" s="407"/>
      <c r="C469" s="407"/>
      <c r="D469" s="407"/>
      <c r="E469" s="407"/>
      <c r="F469" s="407"/>
      <c r="G469" s="407"/>
      <c r="H469" s="407"/>
      <c r="I469" s="407"/>
      <c r="J469" s="407"/>
      <c r="K469" s="407"/>
      <c r="L469" s="407"/>
      <c r="M469" s="407"/>
      <c r="N469" s="407"/>
      <c r="O469" s="407"/>
      <c r="P469" s="407"/>
      <c r="Q469" s="407"/>
      <c r="R469" s="407"/>
      <c r="S469" s="407"/>
      <c r="T469" s="407"/>
      <c r="U469" s="407"/>
      <c r="V469" s="407"/>
      <c r="W469" s="407"/>
      <c r="X469" s="407"/>
      <c r="Y469" s="407"/>
      <c r="Z469" s="407"/>
      <c r="AA469" s="407"/>
      <c r="AB469" s="407"/>
      <c r="AC469" s="407"/>
      <c r="AD469" s="407"/>
      <c r="AE469" s="407"/>
      <c r="AF469" s="407"/>
      <c r="AG469" s="407"/>
      <c r="AH469" s="407"/>
    </row>
    <row r="470" spans="1:34" ht="12.75" customHeight="1">
      <c r="A470" s="407"/>
      <c r="B470" s="407"/>
      <c r="C470" s="407"/>
      <c r="D470" s="407"/>
      <c r="E470" s="407"/>
      <c r="F470" s="407"/>
      <c r="G470" s="407"/>
      <c r="H470" s="407"/>
      <c r="I470" s="407"/>
      <c r="J470" s="407"/>
      <c r="K470" s="407"/>
      <c r="L470" s="407"/>
      <c r="M470" s="407"/>
      <c r="N470" s="407"/>
      <c r="O470" s="407"/>
      <c r="P470" s="407"/>
      <c r="Q470" s="407"/>
      <c r="R470" s="407"/>
      <c r="S470" s="407"/>
      <c r="T470" s="407"/>
      <c r="U470" s="407"/>
      <c r="V470" s="407"/>
      <c r="W470" s="407"/>
      <c r="X470" s="407"/>
      <c r="Y470" s="407"/>
      <c r="Z470" s="407"/>
      <c r="AA470" s="407"/>
      <c r="AB470" s="407"/>
      <c r="AC470" s="407"/>
      <c r="AD470" s="407"/>
      <c r="AE470" s="407"/>
      <c r="AF470" s="407"/>
      <c r="AG470" s="407"/>
      <c r="AH470" s="407"/>
    </row>
    <row r="471" spans="1:34" ht="12.75" customHeight="1">
      <c r="A471" s="407"/>
      <c r="B471" s="407"/>
      <c r="C471" s="407"/>
      <c r="D471" s="407"/>
      <c r="E471" s="407"/>
      <c r="F471" s="407"/>
      <c r="G471" s="407"/>
      <c r="H471" s="407"/>
      <c r="I471" s="407"/>
      <c r="J471" s="407"/>
      <c r="K471" s="407"/>
      <c r="L471" s="407"/>
      <c r="M471" s="407"/>
      <c r="N471" s="407"/>
      <c r="O471" s="407"/>
      <c r="P471" s="407"/>
      <c r="Q471" s="407"/>
      <c r="R471" s="407"/>
      <c r="S471" s="407"/>
      <c r="T471" s="407"/>
      <c r="U471" s="407"/>
      <c r="V471" s="407"/>
      <c r="W471" s="407"/>
      <c r="X471" s="407"/>
      <c r="Y471" s="407"/>
      <c r="Z471" s="407"/>
      <c r="AA471" s="407"/>
      <c r="AB471" s="407"/>
      <c r="AC471" s="407"/>
      <c r="AD471" s="407"/>
      <c r="AE471" s="407"/>
      <c r="AF471" s="407"/>
      <c r="AG471" s="407"/>
      <c r="AH471" s="407"/>
    </row>
    <row r="472" spans="1:34" ht="12.75" customHeight="1">
      <c r="A472" s="407"/>
      <c r="B472" s="407"/>
      <c r="C472" s="407"/>
      <c r="D472" s="407"/>
      <c r="E472" s="407"/>
      <c r="F472" s="407"/>
      <c r="G472" s="407"/>
      <c r="H472" s="407"/>
      <c r="I472" s="407"/>
      <c r="J472" s="407"/>
      <c r="K472" s="407"/>
      <c r="L472" s="407"/>
      <c r="M472" s="407"/>
      <c r="N472" s="407"/>
      <c r="O472" s="407"/>
      <c r="P472" s="407"/>
      <c r="Q472" s="407"/>
      <c r="R472" s="407"/>
      <c r="S472" s="407"/>
      <c r="T472" s="407"/>
      <c r="U472" s="407"/>
      <c r="V472" s="407"/>
      <c r="W472" s="407"/>
      <c r="X472" s="407"/>
      <c r="Y472" s="407"/>
      <c r="Z472" s="407"/>
      <c r="AA472" s="407"/>
      <c r="AB472" s="407"/>
      <c r="AC472" s="407"/>
      <c r="AD472" s="407"/>
      <c r="AE472" s="407"/>
      <c r="AF472" s="407"/>
      <c r="AG472" s="407"/>
      <c r="AH472" s="407"/>
    </row>
    <row r="473" spans="1:34" ht="12.75" customHeight="1">
      <c r="A473" s="407"/>
      <c r="B473" s="407"/>
      <c r="C473" s="407"/>
      <c r="D473" s="407"/>
      <c r="E473" s="407"/>
      <c r="F473" s="407"/>
      <c r="G473" s="407"/>
      <c r="H473" s="407"/>
      <c r="I473" s="407"/>
      <c r="J473" s="407"/>
      <c r="K473" s="407"/>
      <c r="L473" s="407"/>
      <c r="M473" s="407"/>
      <c r="N473" s="407"/>
      <c r="O473" s="407"/>
      <c r="P473" s="407"/>
      <c r="Q473" s="407"/>
      <c r="R473" s="407"/>
      <c r="S473" s="407"/>
      <c r="T473" s="407"/>
      <c r="U473" s="407"/>
      <c r="V473" s="407"/>
      <c r="W473" s="407"/>
      <c r="X473" s="407"/>
      <c r="Y473" s="407"/>
      <c r="Z473" s="407"/>
      <c r="AA473" s="407"/>
      <c r="AB473" s="407"/>
      <c r="AC473" s="407"/>
      <c r="AD473" s="407"/>
      <c r="AE473" s="407"/>
      <c r="AF473" s="407"/>
      <c r="AG473" s="407"/>
      <c r="AH473" s="407"/>
    </row>
    <row r="474" spans="1:34" ht="12.75" customHeight="1">
      <c r="A474" s="407"/>
      <c r="B474" s="407"/>
      <c r="C474" s="407"/>
      <c r="D474" s="407"/>
      <c r="E474" s="407"/>
      <c r="F474" s="407"/>
      <c r="G474" s="407"/>
      <c r="H474" s="407"/>
      <c r="I474" s="407"/>
      <c r="J474" s="407"/>
      <c r="K474" s="407"/>
      <c r="L474" s="407"/>
      <c r="M474" s="407"/>
      <c r="N474" s="407"/>
      <c r="O474" s="407"/>
      <c r="P474" s="407"/>
      <c r="Q474" s="407"/>
      <c r="R474" s="407"/>
      <c r="S474" s="407"/>
      <c r="T474" s="407"/>
      <c r="U474" s="407"/>
      <c r="V474" s="407"/>
      <c r="W474" s="407"/>
      <c r="X474" s="407"/>
      <c r="Y474" s="407"/>
      <c r="Z474" s="407"/>
      <c r="AA474" s="407"/>
      <c r="AB474" s="407"/>
      <c r="AC474" s="407"/>
      <c r="AD474" s="407"/>
      <c r="AE474" s="407"/>
      <c r="AF474" s="407"/>
      <c r="AG474" s="407"/>
      <c r="AH474" s="407"/>
    </row>
    <row r="475" spans="1:34" ht="12.75" customHeight="1">
      <c r="A475" s="407"/>
      <c r="B475" s="407"/>
      <c r="C475" s="407"/>
      <c r="D475" s="407"/>
      <c r="E475" s="407"/>
      <c r="F475" s="407"/>
      <c r="G475" s="407"/>
      <c r="H475" s="407"/>
      <c r="I475" s="407"/>
      <c r="J475" s="407"/>
      <c r="K475" s="407"/>
      <c r="L475" s="407"/>
      <c r="M475" s="407"/>
      <c r="N475" s="407"/>
      <c r="O475" s="407"/>
      <c r="P475" s="407"/>
      <c r="Q475" s="407"/>
      <c r="R475" s="407"/>
      <c r="S475" s="407"/>
      <c r="T475" s="407"/>
      <c r="U475" s="407"/>
      <c r="V475" s="407"/>
      <c r="W475" s="407"/>
      <c r="X475" s="407"/>
      <c r="Y475" s="407"/>
      <c r="Z475" s="407"/>
      <c r="AA475" s="407"/>
      <c r="AB475" s="407"/>
      <c r="AC475" s="407"/>
      <c r="AD475" s="407"/>
      <c r="AE475" s="407"/>
      <c r="AF475" s="407"/>
      <c r="AG475" s="407"/>
      <c r="AH475" s="407"/>
    </row>
    <row r="476" spans="1:34" ht="12.75" customHeight="1">
      <c r="A476" s="407"/>
      <c r="B476" s="407"/>
      <c r="C476" s="407"/>
      <c r="D476" s="407"/>
      <c r="E476" s="407"/>
      <c r="F476" s="407"/>
      <c r="G476" s="407"/>
      <c r="H476" s="407"/>
      <c r="I476" s="407"/>
      <c r="J476" s="407"/>
      <c r="K476" s="407"/>
      <c r="L476" s="407"/>
      <c r="M476" s="407"/>
      <c r="N476" s="407"/>
      <c r="O476" s="407"/>
      <c r="P476" s="407"/>
      <c r="Q476" s="407"/>
      <c r="R476" s="407"/>
      <c r="S476" s="407"/>
      <c r="T476" s="407"/>
      <c r="U476" s="407"/>
      <c r="V476" s="407"/>
      <c r="W476" s="407"/>
      <c r="X476" s="407"/>
      <c r="Y476" s="407"/>
      <c r="Z476" s="407"/>
      <c r="AA476" s="407"/>
      <c r="AB476" s="407"/>
      <c r="AC476" s="407"/>
      <c r="AD476" s="407"/>
      <c r="AE476" s="407"/>
      <c r="AF476" s="407"/>
      <c r="AG476" s="407"/>
      <c r="AH476" s="407"/>
    </row>
    <row r="477" spans="1:34" ht="12.75" customHeight="1">
      <c r="A477" s="407"/>
      <c r="B477" s="407"/>
      <c r="C477" s="407"/>
      <c r="D477" s="407"/>
      <c r="E477" s="407"/>
      <c r="F477" s="407"/>
      <c r="G477" s="407"/>
      <c r="H477" s="407"/>
      <c r="I477" s="407"/>
      <c r="J477" s="407"/>
      <c r="K477" s="407"/>
      <c r="L477" s="407"/>
      <c r="M477" s="407"/>
      <c r="N477" s="407"/>
      <c r="O477" s="407"/>
      <c r="P477" s="407"/>
      <c r="Q477" s="407"/>
      <c r="R477" s="407"/>
      <c r="S477" s="407"/>
      <c r="T477" s="407"/>
      <c r="U477" s="407"/>
      <c r="V477" s="407"/>
      <c r="W477" s="407"/>
      <c r="X477" s="407"/>
      <c r="Y477" s="407"/>
      <c r="Z477" s="407"/>
      <c r="AA477" s="407"/>
      <c r="AB477" s="407"/>
      <c r="AC477" s="407"/>
      <c r="AD477" s="407"/>
      <c r="AE477" s="407"/>
      <c r="AF477" s="407"/>
      <c r="AG477" s="407"/>
      <c r="AH477" s="407"/>
    </row>
    <row r="478" spans="1:34" ht="12.75" customHeight="1">
      <c r="A478" s="407"/>
      <c r="B478" s="407"/>
      <c r="C478" s="407"/>
      <c r="D478" s="407"/>
      <c r="E478" s="407"/>
      <c r="F478" s="407"/>
      <c r="G478" s="407"/>
      <c r="H478" s="407"/>
      <c r="I478" s="407"/>
      <c r="J478" s="407"/>
      <c r="K478" s="407"/>
      <c r="L478" s="407"/>
      <c r="M478" s="407"/>
      <c r="N478" s="407"/>
      <c r="O478" s="407"/>
      <c r="P478" s="407"/>
      <c r="Q478" s="407"/>
      <c r="R478" s="407"/>
      <c r="S478" s="407"/>
      <c r="T478" s="407"/>
      <c r="U478" s="407"/>
      <c r="V478" s="407"/>
      <c r="W478" s="407"/>
      <c r="X478" s="407"/>
      <c r="Y478" s="407"/>
      <c r="Z478" s="407"/>
      <c r="AA478" s="407"/>
      <c r="AB478" s="407"/>
      <c r="AC478" s="407"/>
      <c r="AD478" s="407"/>
      <c r="AE478" s="407"/>
      <c r="AF478" s="407"/>
      <c r="AG478" s="407"/>
      <c r="AH478" s="407"/>
    </row>
    <row r="479" spans="1:34" ht="12.75" customHeight="1">
      <c r="A479" s="407"/>
      <c r="B479" s="407"/>
      <c r="C479" s="407"/>
      <c r="D479" s="407"/>
      <c r="E479" s="407"/>
      <c r="F479" s="407"/>
      <c r="G479" s="407"/>
      <c r="H479" s="407"/>
      <c r="I479" s="407"/>
      <c r="J479" s="407"/>
      <c r="K479" s="407"/>
      <c r="L479" s="407"/>
      <c r="M479" s="407"/>
      <c r="N479" s="407"/>
      <c r="O479" s="407"/>
      <c r="P479" s="407"/>
      <c r="Q479" s="407"/>
      <c r="R479" s="407"/>
      <c r="S479" s="407"/>
      <c r="T479" s="407"/>
      <c r="U479" s="407"/>
      <c r="V479" s="407"/>
      <c r="W479" s="407"/>
      <c r="X479" s="407"/>
      <c r="Y479" s="407"/>
      <c r="Z479" s="407"/>
      <c r="AA479" s="407"/>
      <c r="AB479" s="407"/>
      <c r="AC479" s="407"/>
      <c r="AD479" s="407"/>
      <c r="AE479" s="407"/>
      <c r="AF479" s="407"/>
      <c r="AG479" s="407"/>
      <c r="AH479" s="407"/>
    </row>
    <row r="480" spans="1:34" ht="12.75" customHeight="1">
      <c r="A480" s="407"/>
      <c r="B480" s="407"/>
      <c r="C480" s="407"/>
      <c r="D480" s="407"/>
      <c r="E480" s="407"/>
      <c r="F480" s="407"/>
      <c r="G480" s="407"/>
      <c r="H480" s="407"/>
      <c r="I480" s="407"/>
      <c r="J480" s="407"/>
      <c r="K480" s="407"/>
      <c r="L480" s="407"/>
      <c r="M480" s="407"/>
      <c r="N480" s="407"/>
      <c r="O480" s="407"/>
      <c r="P480" s="407"/>
      <c r="Q480" s="407"/>
      <c r="R480" s="407"/>
      <c r="S480" s="407"/>
      <c r="T480" s="407"/>
      <c r="U480" s="407"/>
      <c r="V480" s="407"/>
      <c r="W480" s="407"/>
      <c r="X480" s="407"/>
      <c r="Y480" s="407"/>
      <c r="Z480" s="407"/>
      <c r="AA480" s="407"/>
      <c r="AB480" s="407"/>
      <c r="AC480" s="407"/>
      <c r="AD480" s="407"/>
      <c r="AE480" s="407"/>
      <c r="AF480" s="407"/>
      <c r="AG480" s="407"/>
      <c r="AH480" s="407"/>
    </row>
    <row r="481" spans="1:34" ht="12.75" customHeight="1">
      <c r="A481" s="407"/>
      <c r="B481" s="407"/>
      <c r="C481" s="407"/>
      <c r="D481" s="407"/>
      <c r="E481" s="407"/>
      <c r="F481" s="407"/>
      <c r="G481" s="407"/>
      <c r="H481" s="407"/>
      <c r="I481" s="407"/>
      <c r="J481" s="407"/>
      <c r="K481" s="407"/>
      <c r="L481" s="407"/>
      <c r="M481" s="407"/>
      <c r="N481" s="407"/>
      <c r="O481" s="407"/>
      <c r="P481" s="407"/>
      <c r="Q481" s="407"/>
      <c r="R481" s="407"/>
      <c r="S481" s="407"/>
      <c r="T481" s="407"/>
      <c r="U481" s="407"/>
      <c r="V481" s="407"/>
      <c r="W481" s="407"/>
      <c r="X481" s="407"/>
      <c r="Y481" s="407"/>
      <c r="Z481" s="407"/>
      <c r="AA481" s="407"/>
      <c r="AB481" s="407"/>
      <c r="AC481" s="407"/>
      <c r="AD481" s="407"/>
      <c r="AE481" s="407"/>
      <c r="AF481" s="407"/>
      <c r="AG481" s="407"/>
      <c r="AH481" s="407"/>
    </row>
    <row r="482" spans="1:34" ht="12.75" customHeight="1">
      <c r="A482" s="407"/>
      <c r="B482" s="407"/>
      <c r="C482" s="407"/>
      <c r="D482" s="407"/>
      <c r="E482" s="407"/>
      <c r="F482" s="407"/>
      <c r="G482" s="407"/>
      <c r="H482" s="407"/>
      <c r="I482" s="407"/>
      <c r="J482" s="407"/>
      <c r="K482" s="407"/>
      <c r="L482" s="407"/>
      <c r="M482" s="407"/>
      <c r="N482" s="407"/>
      <c r="O482" s="407"/>
      <c r="P482" s="407"/>
      <c r="Q482" s="407"/>
      <c r="R482" s="407"/>
      <c r="S482" s="407"/>
      <c r="T482" s="407"/>
      <c r="U482" s="407"/>
      <c r="V482" s="407"/>
      <c r="W482" s="407"/>
      <c r="X482" s="407"/>
      <c r="Y482" s="407"/>
      <c r="Z482" s="407"/>
      <c r="AA482" s="407"/>
      <c r="AB482" s="407"/>
      <c r="AC482" s="407"/>
      <c r="AD482" s="407"/>
      <c r="AE482" s="407"/>
      <c r="AF482" s="407"/>
      <c r="AG482" s="407"/>
      <c r="AH482" s="407"/>
    </row>
    <row r="483" spans="1:34" ht="12.75" customHeight="1">
      <c r="A483" s="407"/>
      <c r="B483" s="407"/>
      <c r="C483" s="407"/>
      <c r="D483" s="407"/>
      <c r="E483" s="407"/>
      <c r="F483" s="407"/>
      <c r="G483" s="407"/>
      <c r="H483" s="407"/>
      <c r="I483" s="407"/>
      <c r="J483" s="407"/>
      <c r="K483" s="407"/>
      <c r="L483" s="407"/>
      <c r="M483" s="407"/>
      <c r="N483" s="407"/>
      <c r="O483" s="407"/>
      <c r="P483" s="407"/>
      <c r="Q483" s="407"/>
      <c r="R483" s="407"/>
      <c r="S483" s="407"/>
      <c r="T483" s="407"/>
      <c r="U483" s="407"/>
      <c r="V483" s="407"/>
      <c r="W483" s="407"/>
      <c r="X483" s="407"/>
      <c r="Y483" s="407"/>
      <c r="Z483" s="407"/>
      <c r="AA483" s="407"/>
      <c r="AB483" s="407"/>
      <c r="AC483" s="407"/>
      <c r="AD483" s="407"/>
      <c r="AE483" s="407"/>
      <c r="AF483" s="407"/>
      <c r="AG483" s="407"/>
      <c r="AH483" s="407"/>
    </row>
    <row r="484" spans="1:34" ht="12.75" customHeight="1">
      <c r="A484" s="407"/>
      <c r="B484" s="407"/>
      <c r="C484" s="407"/>
      <c r="D484" s="407"/>
      <c r="E484" s="407"/>
      <c r="F484" s="407"/>
      <c r="G484" s="407"/>
      <c r="H484" s="407"/>
      <c r="I484" s="407"/>
      <c r="J484" s="407"/>
      <c r="K484" s="407"/>
      <c r="L484" s="407"/>
      <c r="M484" s="407"/>
      <c r="N484" s="407"/>
      <c r="O484" s="407"/>
      <c r="P484" s="407"/>
      <c r="Q484" s="407"/>
      <c r="R484" s="407"/>
      <c r="S484" s="407"/>
      <c r="T484" s="407"/>
      <c r="U484" s="407"/>
      <c r="V484" s="407"/>
      <c r="W484" s="407"/>
      <c r="X484" s="407"/>
      <c r="Y484" s="407"/>
      <c r="Z484" s="407"/>
      <c r="AA484" s="407"/>
      <c r="AB484" s="407"/>
      <c r="AC484" s="407"/>
      <c r="AD484" s="407"/>
      <c r="AE484" s="407"/>
      <c r="AF484" s="407"/>
      <c r="AG484" s="407"/>
      <c r="AH484" s="407"/>
    </row>
    <row r="485" spans="1:34" ht="12.75" customHeight="1">
      <c r="A485" s="407"/>
      <c r="B485" s="407"/>
      <c r="C485" s="407"/>
      <c r="D485" s="407"/>
      <c r="E485" s="407"/>
      <c r="F485" s="407"/>
      <c r="G485" s="407"/>
      <c r="H485" s="407"/>
      <c r="I485" s="407"/>
      <c r="J485" s="407"/>
      <c r="K485" s="407"/>
      <c r="L485" s="407"/>
      <c r="M485" s="407"/>
      <c r="N485" s="407"/>
      <c r="O485" s="407"/>
      <c r="P485" s="407"/>
      <c r="Q485" s="407"/>
      <c r="R485" s="407"/>
      <c r="S485" s="407"/>
      <c r="T485" s="407"/>
      <c r="U485" s="407"/>
      <c r="V485" s="407"/>
      <c r="W485" s="407"/>
      <c r="X485" s="407"/>
      <c r="Y485" s="407"/>
      <c r="Z485" s="407"/>
      <c r="AA485" s="407"/>
      <c r="AB485" s="407"/>
      <c r="AC485" s="407"/>
      <c r="AD485" s="407"/>
      <c r="AE485" s="407"/>
      <c r="AF485" s="407"/>
      <c r="AG485" s="407"/>
      <c r="AH485" s="407"/>
    </row>
    <row r="486" spans="1:34" ht="12.75" customHeight="1">
      <c r="A486" s="407"/>
      <c r="B486" s="407"/>
      <c r="C486" s="407"/>
      <c r="D486" s="407"/>
      <c r="E486" s="407"/>
      <c r="F486" s="407"/>
      <c r="G486" s="407"/>
      <c r="H486" s="407"/>
      <c r="I486" s="407"/>
      <c r="J486" s="407"/>
      <c r="K486" s="407"/>
      <c r="L486" s="407"/>
      <c r="M486" s="407"/>
      <c r="N486" s="407"/>
      <c r="O486" s="407"/>
      <c r="P486" s="407"/>
      <c r="Q486" s="407"/>
      <c r="R486" s="407"/>
      <c r="S486" s="407"/>
      <c r="T486" s="407"/>
      <c r="U486" s="407"/>
      <c r="V486" s="407"/>
      <c r="W486" s="407"/>
      <c r="X486" s="407"/>
      <c r="Y486" s="407"/>
      <c r="Z486" s="407"/>
      <c r="AA486" s="407"/>
      <c r="AB486" s="407"/>
      <c r="AC486" s="407"/>
      <c r="AD486" s="407"/>
      <c r="AE486" s="407"/>
      <c r="AF486" s="407"/>
      <c r="AG486" s="407"/>
      <c r="AH486" s="407"/>
    </row>
    <row r="487" spans="1:34" ht="12.75" customHeight="1">
      <c r="A487" s="407"/>
      <c r="B487" s="407"/>
      <c r="C487" s="407"/>
      <c r="D487" s="407"/>
      <c r="E487" s="407"/>
      <c r="F487" s="407"/>
      <c r="G487" s="407"/>
      <c r="H487" s="407"/>
      <c r="I487" s="407"/>
      <c r="J487" s="407"/>
      <c r="K487" s="407"/>
      <c r="L487" s="407"/>
      <c r="M487" s="407"/>
      <c r="N487" s="407"/>
      <c r="O487" s="407"/>
      <c r="P487" s="407"/>
      <c r="Q487" s="407"/>
      <c r="R487" s="407"/>
      <c r="S487" s="407"/>
      <c r="T487" s="407"/>
      <c r="U487" s="407"/>
      <c r="V487" s="407"/>
      <c r="W487" s="407"/>
      <c r="X487" s="407"/>
      <c r="Y487" s="407"/>
      <c r="Z487" s="407"/>
      <c r="AA487" s="407"/>
      <c r="AB487" s="407"/>
      <c r="AC487" s="407"/>
      <c r="AD487" s="407"/>
      <c r="AE487" s="407"/>
      <c r="AF487" s="407"/>
      <c r="AG487" s="407"/>
      <c r="AH487" s="407"/>
    </row>
    <row r="488" spans="1:34" ht="12.75" customHeight="1">
      <c r="A488" s="407"/>
      <c r="B488" s="407"/>
      <c r="C488" s="407"/>
      <c r="D488" s="407"/>
      <c r="E488" s="407"/>
      <c r="F488" s="407"/>
      <c r="G488" s="407"/>
      <c r="H488" s="407"/>
      <c r="I488" s="407"/>
      <c r="J488" s="407"/>
      <c r="K488" s="407"/>
      <c r="L488" s="407"/>
      <c r="M488" s="407"/>
      <c r="N488" s="407"/>
      <c r="O488" s="407"/>
      <c r="P488" s="407"/>
      <c r="Q488" s="407"/>
      <c r="R488" s="407"/>
      <c r="S488" s="407"/>
      <c r="T488" s="407"/>
      <c r="U488" s="407"/>
      <c r="V488" s="407"/>
      <c r="W488" s="407"/>
      <c r="X488" s="407"/>
      <c r="Y488" s="407"/>
      <c r="Z488" s="407"/>
      <c r="AA488" s="407"/>
      <c r="AB488" s="407"/>
      <c r="AC488" s="407"/>
      <c r="AD488" s="407"/>
      <c r="AE488" s="407"/>
      <c r="AF488" s="407"/>
      <c r="AG488" s="407"/>
      <c r="AH488" s="407"/>
    </row>
    <row r="489" spans="1:34" ht="12.75" customHeight="1">
      <c r="A489" s="407"/>
      <c r="B489" s="407"/>
      <c r="C489" s="407"/>
      <c r="D489" s="407"/>
      <c r="E489" s="407"/>
      <c r="F489" s="407"/>
      <c r="G489" s="407"/>
      <c r="H489" s="407"/>
      <c r="I489" s="407"/>
      <c r="J489" s="407"/>
      <c r="K489" s="407"/>
      <c r="L489" s="407"/>
      <c r="M489" s="407"/>
      <c r="N489" s="407"/>
      <c r="O489" s="407"/>
      <c r="P489" s="407"/>
      <c r="Q489" s="407"/>
      <c r="R489" s="407"/>
      <c r="S489" s="407"/>
      <c r="T489" s="407"/>
      <c r="U489" s="407"/>
      <c r="V489" s="407"/>
      <c r="W489" s="407"/>
      <c r="X489" s="407"/>
      <c r="Y489" s="407"/>
      <c r="Z489" s="407"/>
      <c r="AA489" s="407"/>
      <c r="AB489" s="407"/>
      <c r="AC489" s="407"/>
      <c r="AD489" s="407"/>
      <c r="AE489" s="407"/>
      <c r="AF489" s="407"/>
      <c r="AG489" s="407"/>
      <c r="AH489" s="407"/>
    </row>
    <row r="490" spans="1:34" ht="12.75" customHeight="1">
      <c r="A490" s="407"/>
      <c r="B490" s="407"/>
      <c r="C490" s="407"/>
      <c r="D490" s="407"/>
      <c r="E490" s="407"/>
      <c r="F490" s="407"/>
      <c r="G490" s="407"/>
      <c r="H490" s="407"/>
      <c r="I490" s="407"/>
      <c r="J490" s="407"/>
      <c r="K490" s="407"/>
      <c r="L490" s="407"/>
      <c r="M490" s="407"/>
      <c r="N490" s="407"/>
      <c r="O490" s="407"/>
      <c r="P490" s="407"/>
      <c r="Q490" s="407"/>
      <c r="R490" s="407"/>
      <c r="S490" s="407"/>
      <c r="T490" s="407"/>
      <c r="U490" s="407"/>
      <c r="V490" s="407"/>
      <c r="W490" s="407"/>
      <c r="X490" s="407"/>
      <c r="Y490" s="407"/>
      <c r="Z490" s="407"/>
      <c r="AA490" s="407"/>
      <c r="AB490" s="407"/>
      <c r="AC490" s="407"/>
      <c r="AD490" s="407"/>
      <c r="AE490" s="407"/>
      <c r="AF490" s="407"/>
      <c r="AG490" s="407"/>
      <c r="AH490" s="407"/>
    </row>
    <row r="491" spans="1:34" ht="12.75" customHeight="1">
      <c r="A491" s="407"/>
      <c r="B491" s="407"/>
      <c r="C491" s="407"/>
      <c r="D491" s="407"/>
      <c r="E491" s="407"/>
      <c r="F491" s="407"/>
      <c r="G491" s="407"/>
      <c r="H491" s="407"/>
      <c r="I491" s="407"/>
      <c r="J491" s="407"/>
      <c r="K491" s="407"/>
      <c r="L491" s="407"/>
      <c r="M491" s="407"/>
      <c r="N491" s="407"/>
      <c r="O491" s="407"/>
      <c r="P491" s="407"/>
      <c r="Q491" s="407"/>
      <c r="R491" s="407"/>
      <c r="S491" s="407"/>
      <c r="T491" s="407"/>
      <c r="U491" s="407"/>
      <c r="V491" s="407"/>
      <c r="W491" s="407"/>
      <c r="X491" s="407"/>
      <c r="Y491" s="407"/>
      <c r="Z491" s="407"/>
      <c r="AA491" s="407"/>
      <c r="AB491" s="407"/>
      <c r="AC491" s="407"/>
      <c r="AD491" s="407"/>
      <c r="AE491" s="407"/>
      <c r="AF491" s="407"/>
      <c r="AG491" s="407"/>
      <c r="AH491" s="407"/>
    </row>
    <row r="492" spans="1:34" ht="12.75" customHeight="1">
      <c r="A492" s="407"/>
      <c r="B492" s="407"/>
      <c r="C492" s="407"/>
      <c r="D492" s="407"/>
      <c r="E492" s="407"/>
      <c r="F492" s="407"/>
      <c r="G492" s="407"/>
      <c r="H492" s="407"/>
      <c r="I492" s="407"/>
      <c r="J492" s="407"/>
      <c r="K492" s="407"/>
      <c r="L492" s="407"/>
      <c r="M492" s="407"/>
      <c r="N492" s="407"/>
      <c r="O492" s="407"/>
      <c r="P492" s="407"/>
      <c r="Q492" s="407"/>
      <c r="R492" s="407"/>
      <c r="S492" s="407"/>
      <c r="T492" s="407"/>
      <c r="U492" s="407"/>
      <c r="V492" s="407"/>
      <c r="W492" s="407"/>
      <c r="X492" s="407"/>
      <c r="Y492" s="407"/>
      <c r="Z492" s="407"/>
      <c r="AA492" s="407"/>
      <c r="AB492" s="407"/>
      <c r="AC492" s="407"/>
      <c r="AD492" s="407"/>
      <c r="AE492" s="407"/>
      <c r="AF492" s="407"/>
      <c r="AG492" s="407"/>
      <c r="AH492" s="407"/>
    </row>
    <row r="493" spans="1:34" ht="12.75" customHeight="1">
      <c r="A493" s="407"/>
      <c r="B493" s="407"/>
      <c r="C493" s="407"/>
      <c r="D493" s="407"/>
      <c r="E493" s="407"/>
      <c r="F493" s="407"/>
      <c r="G493" s="407"/>
      <c r="H493" s="407"/>
      <c r="I493" s="407"/>
      <c r="J493" s="407"/>
      <c r="K493" s="407"/>
      <c r="L493" s="407"/>
      <c r="M493" s="407"/>
      <c r="N493" s="407"/>
      <c r="O493" s="407"/>
      <c r="P493" s="407"/>
      <c r="Q493" s="407"/>
      <c r="R493" s="407"/>
      <c r="S493" s="407"/>
      <c r="T493" s="407"/>
      <c r="U493" s="407"/>
      <c r="V493" s="407"/>
      <c r="W493" s="407"/>
      <c r="X493" s="407"/>
      <c r="Y493" s="407"/>
      <c r="Z493" s="407"/>
      <c r="AA493" s="407"/>
      <c r="AB493" s="407"/>
      <c r="AC493" s="407"/>
      <c r="AD493" s="407"/>
      <c r="AE493" s="407"/>
      <c r="AF493" s="407"/>
      <c r="AG493" s="407"/>
      <c r="AH493" s="407"/>
    </row>
    <row r="494" spans="1:34" ht="12.75" customHeight="1">
      <c r="A494" s="407"/>
      <c r="B494" s="407"/>
      <c r="C494" s="407"/>
      <c r="D494" s="407"/>
      <c r="E494" s="407"/>
      <c r="F494" s="407"/>
      <c r="G494" s="407"/>
      <c r="H494" s="407"/>
      <c r="I494" s="407"/>
      <c r="J494" s="407"/>
      <c r="K494" s="407"/>
      <c r="L494" s="407"/>
      <c r="M494" s="407"/>
      <c r="N494" s="407"/>
      <c r="O494" s="407"/>
      <c r="P494" s="407"/>
      <c r="Q494" s="407"/>
      <c r="R494" s="407"/>
      <c r="S494" s="407"/>
      <c r="T494" s="407"/>
      <c r="U494" s="407"/>
      <c r="V494" s="407"/>
      <c r="W494" s="407"/>
      <c r="X494" s="407"/>
      <c r="Y494" s="407"/>
      <c r="Z494" s="407"/>
      <c r="AA494" s="407"/>
      <c r="AB494" s="407"/>
      <c r="AC494" s="407"/>
      <c r="AD494" s="407"/>
      <c r="AE494" s="407"/>
      <c r="AF494" s="407"/>
      <c r="AG494" s="407"/>
      <c r="AH494" s="407"/>
    </row>
    <row r="495" spans="1:34" ht="12.75" customHeight="1">
      <c r="A495" s="407"/>
      <c r="B495" s="407"/>
      <c r="C495" s="407"/>
      <c r="D495" s="407"/>
      <c r="E495" s="407"/>
      <c r="F495" s="407"/>
      <c r="G495" s="407"/>
      <c r="H495" s="407"/>
      <c r="I495" s="407"/>
      <c r="J495" s="407"/>
      <c r="K495" s="407"/>
      <c r="L495" s="407"/>
      <c r="M495" s="407"/>
      <c r="N495" s="407"/>
      <c r="O495" s="407"/>
      <c r="P495" s="407"/>
      <c r="Q495" s="407"/>
      <c r="R495" s="407"/>
      <c r="S495" s="407"/>
      <c r="T495" s="407"/>
      <c r="U495" s="407"/>
      <c r="V495" s="407"/>
      <c r="W495" s="407"/>
      <c r="X495" s="407"/>
      <c r="Y495" s="407"/>
      <c r="Z495" s="407"/>
      <c r="AA495" s="407"/>
      <c r="AB495" s="407"/>
      <c r="AC495" s="407"/>
      <c r="AD495" s="407"/>
      <c r="AE495" s="407"/>
      <c r="AF495" s="407"/>
      <c r="AG495" s="407"/>
      <c r="AH495" s="407"/>
    </row>
    <row r="496" spans="1:34" ht="12.75" customHeight="1">
      <c r="A496" s="407"/>
      <c r="B496" s="407"/>
      <c r="C496" s="407"/>
      <c r="D496" s="407"/>
      <c r="E496" s="407"/>
      <c r="F496" s="407"/>
      <c r="G496" s="407"/>
      <c r="H496" s="407"/>
      <c r="I496" s="407"/>
      <c r="J496" s="407"/>
      <c r="K496" s="407"/>
      <c r="L496" s="407"/>
      <c r="M496" s="407"/>
      <c r="N496" s="407"/>
      <c r="O496" s="407"/>
      <c r="P496" s="407"/>
      <c r="Q496" s="407"/>
      <c r="R496" s="407"/>
      <c r="S496" s="407"/>
      <c r="T496" s="407"/>
      <c r="U496" s="407"/>
      <c r="V496" s="407"/>
      <c r="W496" s="407"/>
      <c r="X496" s="407"/>
      <c r="Y496" s="407"/>
      <c r="Z496" s="407"/>
      <c r="AA496" s="407"/>
      <c r="AB496" s="407"/>
      <c r="AC496" s="407"/>
      <c r="AD496" s="407"/>
      <c r="AE496" s="407"/>
      <c r="AF496" s="407"/>
      <c r="AG496" s="407"/>
      <c r="AH496" s="407"/>
    </row>
    <row r="497" spans="1:34" ht="12.75" customHeight="1">
      <c r="A497" s="407"/>
      <c r="B497" s="407"/>
      <c r="C497" s="407"/>
      <c r="D497" s="407"/>
      <c r="E497" s="407"/>
      <c r="F497" s="407"/>
      <c r="G497" s="407"/>
      <c r="H497" s="407"/>
      <c r="I497" s="407"/>
      <c r="J497" s="407"/>
      <c r="K497" s="407"/>
      <c r="L497" s="407"/>
      <c r="M497" s="407"/>
      <c r="N497" s="407"/>
      <c r="O497" s="407"/>
      <c r="P497" s="407"/>
      <c r="Q497" s="407"/>
      <c r="R497" s="407"/>
      <c r="S497" s="407"/>
      <c r="T497" s="407"/>
      <c r="U497" s="407"/>
      <c r="V497" s="407"/>
      <c r="W497" s="407"/>
      <c r="X497" s="407"/>
      <c r="Y497" s="407"/>
      <c r="Z497" s="407"/>
      <c r="AA497" s="407"/>
      <c r="AB497" s="407"/>
      <c r="AC497" s="407"/>
      <c r="AD497" s="407"/>
      <c r="AE497" s="407"/>
      <c r="AF497" s="407"/>
      <c r="AG497" s="407"/>
      <c r="AH497" s="407"/>
    </row>
    <row r="498" spans="1:34" ht="12.75" customHeight="1">
      <c r="A498" s="407"/>
      <c r="B498" s="407"/>
      <c r="C498" s="407"/>
      <c r="D498" s="407"/>
      <c r="E498" s="407"/>
      <c r="F498" s="407"/>
      <c r="G498" s="407"/>
      <c r="H498" s="407"/>
      <c r="I498" s="407"/>
      <c r="J498" s="407"/>
      <c r="K498" s="407"/>
      <c r="L498" s="407"/>
      <c r="M498" s="407"/>
      <c r="N498" s="407"/>
      <c r="O498" s="407"/>
      <c r="P498" s="407"/>
      <c r="Q498" s="407"/>
      <c r="R498" s="407"/>
      <c r="S498" s="407"/>
      <c r="T498" s="407"/>
      <c r="U498" s="407"/>
      <c r="V498" s="407"/>
      <c r="W498" s="407"/>
      <c r="X498" s="407"/>
      <c r="Y498" s="407"/>
      <c r="Z498" s="407"/>
      <c r="AA498" s="407"/>
      <c r="AB498" s="407"/>
      <c r="AC498" s="407"/>
      <c r="AD498" s="407"/>
      <c r="AE498" s="407"/>
      <c r="AF498" s="407"/>
      <c r="AG498" s="407"/>
      <c r="AH498" s="407"/>
    </row>
    <row r="499" spans="1:34" ht="12.75" customHeight="1">
      <c r="A499" s="407"/>
      <c r="B499" s="407"/>
      <c r="C499" s="407"/>
      <c r="D499" s="407"/>
      <c r="E499" s="407"/>
      <c r="F499" s="407"/>
      <c r="G499" s="407"/>
      <c r="H499" s="407"/>
      <c r="I499" s="407"/>
      <c r="J499" s="407"/>
      <c r="K499" s="407"/>
      <c r="L499" s="407"/>
      <c r="M499" s="407"/>
      <c r="N499" s="407"/>
      <c r="O499" s="407"/>
      <c r="P499" s="407"/>
      <c r="Q499" s="407"/>
      <c r="R499" s="407"/>
      <c r="S499" s="407"/>
      <c r="T499" s="407"/>
      <c r="U499" s="407"/>
      <c r="V499" s="407"/>
      <c r="W499" s="407"/>
      <c r="X499" s="407"/>
      <c r="Y499" s="407"/>
      <c r="Z499" s="407"/>
      <c r="AA499" s="407"/>
      <c r="AB499" s="407"/>
      <c r="AC499" s="407"/>
      <c r="AD499" s="407"/>
      <c r="AE499" s="407"/>
      <c r="AF499" s="407"/>
      <c r="AG499" s="407"/>
      <c r="AH499" s="407"/>
    </row>
    <row r="500" spans="1:34" ht="12.75" customHeight="1">
      <c r="A500" s="407"/>
      <c r="B500" s="407"/>
      <c r="C500" s="407"/>
      <c r="D500" s="407"/>
      <c r="E500" s="407"/>
      <c r="F500" s="407"/>
      <c r="G500" s="407"/>
      <c r="H500" s="407"/>
      <c r="I500" s="407"/>
      <c r="J500" s="407"/>
      <c r="K500" s="407"/>
      <c r="L500" s="407"/>
      <c r="M500" s="407"/>
      <c r="N500" s="407"/>
      <c r="O500" s="407"/>
      <c r="P500" s="407"/>
      <c r="Q500" s="407"/>
      <c r="R500" s="407"/>
      <c r="S500" s="407"/>
      <c r="T500" s="407"/>
      <c r="U500" s="407"/>
      <c r="V500" s="407"/>
      <c r="W500" s="407"/>
      <c r="X500" s="407"/>
      <c r="Y500" s="407"/>
      <c r="Z500" s="407"/>
      <c r="AA500" s="407"/>
      <c r="AB500" s="407"/>
      <c r="AC500" s="407"/>
      <c r="AD500" s="407"/>
      <c r="AE500" s="407"/>
      <c r="AF500" s="407"/>
      <c r="AG500" s="407"/>
      <c r="AH500" s="407"/>
    </row>
    <row r="501" spans="1:34" ht="12.75" customHeight="1">
      <c r="A501" s="407"/>
      <c r="B501" s="407"/>
      <c r="C501" s="407"/>
      <c r="D501" s="407"/>
      <c r="E501" s="407"/>
      <c r="F501" s="407"/>
      <c r="G501" s="407"/>
      <c r="H501" s="407"/>
      <c r="I501" s="407"/>
      <c r="J501" s="407"/>
      <c r="K501" s="407"/>
      <c r="L501" s="407"/>
      <c r="M501" s="407"/>
      <c r="N501" s="407"/>
      <c r="O501" s="407"/>
      <c r="P501" s="407"/>
      <c r="Q501" s="407"/>
      <c r="R501" s="407"/>
      <c r="S501" s="407"/>
      <c r="T501" s="407"/>
      <c r="U501" s="407"/>
      <c r="V501" s="407"/>
      <c r="W501" s="407"/>
      <c r="X501" s="407"/>
      <c r="Y501" s="407"/>
      <c r="Z501" s="407"/>
      <c r="AA501" s="407"/>
      <c r="AB501" s="407"/>
      <c r="AC501" s="407"/>
      <c r="AD501" s="407"/>
      <c r="AE501" s="407"/>
      <c r="AF501" s="407"/>
      <c r="AG501" s="407"/>
      <c r="AH501" s="407"/>
    </row>
    <row r="502" spans="1:34" ht="12.75" customHeight="1">
      <c r="A502" s="407"/>
      <c r="B502" s="407"/>
      <c r="C502" s="407"/>
      <c r="D502" s="407"/>
      <c r="E502" s="407"/>
      <c r="F502" s="407"/>
      <c r="G502" s="407"/>
      <c r="H502" s="407"/>
      <c r="I502" s="407"/>
      <c r="J502" s="407"/>
      <c r="K502" s="407"/>
      <c r="L502" s="407"/>
      <c r="M502" s="407"/>
      <c r="N502" s="407"/>
      <c r="O502" s="407"/>
      <c r="P502" s="407"/>
      <c r="Q502" s="407"/>
      <c r="R502" s="407"/>
      <c r="S502" s="407"/>
      <c r="T502" s="407"/>
      <c r="U502" s="407"/>
      <c r="V502" s="407"/>
      <c r="W502" s="407"/>
      <c r="X502" s="407"/>
      <c r="Y502" s="407"/>
      <c r="Z502" s="407"/>
      <c r="AA502" s="407"/>
      <c r="AB502" s="407"/>
      <c r="AC502" s="407"/>
      <c r="AD502" s="407"/>
      <c r="AE502" s="407"/>
      <c r="AF502" s="407"/>
      <c r="AG502" s="407"/>
      <c r="AH502" s="407"/>
    </row>
    <row r="503" spans="1:34" ht="12.75" customHeight="1">
      <c r="A503" s="407"/>
      <c r="B503" s="407"/>
      <c r="C503" s="407"/>
      <c r="D503" s="407"/>
      <c r="E503" s="407"/>
      <c r="F503" s="407"/>
      <c r="G503" s="407"/>
      <c r="H503" s="407"/>
      <c r="I503" s="407"/>
      <c r="J503" s="407"/>
      <c r="K503" s="407"/>
      <c r="L503" s="407"/>
      <c r="M503" s="407"/>
      <c r="N503" s="407"/>
      <c r="O503" s="407"/>
      <c r="P503" s="407"/>
      <c r="Q503" s="407"/>
      <c r="R503" s="407"/>
      <c r="S503" s="407"/>
      <c r="T503" s="407"/>
      <c r="U503" s="407"/>
      <c r="V503" s="407"/>
      <c r="W503" s="407"/>
      <c r="X503" s="407"/>
      <c r="Y503" s="407"/>
      <c r="Z503" s="407"/>
      <c r="AA503" s="407"/>
      <c r="AB503" s="407"/>
      <c r="AC503" s="407"/>
      <c r="AD503" s="407"/>
      <c r="AE503" s="407"/>
      <c r="AF503" s="407"/>
      <c r="AG503" s="407"/>
      <c r="AH503" s="407"/>
    </row>
    <row r="504" spans="1:34" ht="12.75" customHeight="1">
      <c r="A504" s="407"/>
      <c r="B504" s="407"/>
      <c r="C504" s="407"/>
      <c r="D504" s="407"/>
      <c r="E504" s="407"/>
      <c r="F504" s="407"/>
      <c r="G504" s="407"/>
      <c r="H504" s="407"/>
      <c r="I504" s="407"/>
      <c r="J504" s="407"/>
      <c r="K504" s="407"/>
      <c r="L504" s="407"/>
      <c r="M504" s="407"/>
      <c r="N504" s="407"/>
      <c r="O504" s="407"/>
      <c r="P504" s="407"/>
      <c r="Q504" s="407"/>
      <c r="R504" s="407"/>
      <c r="S504" s="407"/>
      <c r="T504" s="407"/>
      <c r="U504" s="407"/>
      <c r="V504" s="407"/>
      <c r="W504" s="407"/>
      <c r="X504" s="407"/>
      <c r="Y504" s="407"/>
      <c r="Z504" s="407"/>
      <c r="AA504" s="407"/>
      <c r="AB504" s="407"/>
      <c r="AC504" s="407"/>
      <c r="AD504" s="407"/>
      <c r="AE504" s="407"/>
      <c r="AF504" s="407"/>
      <c r="AG504" s="407"/>
      <c r="AH504" s="407"/>
    </row>
    <row r="505" spans="1:34" ht="12.75" customHeight="1">
      <c r="A505" s="407"/>
      <c r="B505" s="407"/>
      <c r="C505" s="407"/>
      <c r="D505" s="407"/>
      <c r="E505" s="407"/>
      <c r="F505" s="407"/>
      <c r="G505" s="407"/>
      <c r="H505" s="407"/>
      <c r="I505" s="407"/>
      <c r="J505" s="407"/>
      <c r="K505" s="407"/>
      <c r="L505" s="407"/>
      <c r="M505" s="407"/>
      <c r="N505" s="407"/>
      <c r="O505" s="407"/>
      <c r="P505" s="407"/>
      <c r="Q505" s="407"/>
      <c r="R505" s="407"/>
      <c r="S505" s="407"/>
      <c r="T505" s="407"/>
      <c r="U505" s="407"/>
      <c r="V505" s="407"/>
      <c r="W505" s="407"/>
      <c r="X505" s="407"/>
      <c r="Y505" s="407"/>
      <c r="Z505" s="407"/>
      <c r="AA505" s="407"/>
      <c r="AB505" s="407"/>
      <c r="AC505" s="407"/>
      <c r="AD505" s="407"/>
      <c r="AE505" s="407"/>
      <c r="AF505" s="407"/>
      <c r="AG505" s="407"/>
      <c r="AH505" s="407"/>
    </row>
    <row r="506" spans="1:34" ht="12.75" customHeight="1">
      <c r="A506" s="407"/>
      <c r="B506" s="407"/>
      <c r="C506" s="407"/>
      <c r="D506" s="407"/>
      <c r="E506" s="407"/>
      <c r="F506" s="407"/>
      <c r="G506" s="407"/>
      <c r="H506" s="407"/>
      <c r="I506" s="407"/>
      <c r="J506" s="407"/>
      <c r="K506" s="407"/>
      <c r="L506" s="407"/>
      <c r="M506" s="407"/>
      <c r="N506" s="407"/>
      <c r="O506" s="407"/>
      <c r="P506" s="407"/>
      <c r="Q506" s="407"/>
      <c r="R506" s="407"/>
      <c r="S506" s="407"/>
      <c r="T506" s="407"/>
      <c r="U506" s="407"/>
      <c r="V506" s="407"/>
      <c r="W506" s="407"/>
      <c r="X506" s="407"/>
      <c r="Y506" s="407"/>
      <c r="Z506" s="407"/>
      <c r="AA506" s="407"/>
      <c r="AB506" s="407"/>
      <c r="AC506" s="407"/>
      <c r="AD506" s="407"/>
      <c r="AE506" s="407"/>
      <c r="AF506" s="407"/>
      <c r="AG506" s="407"/>
      <c r="AH506" s="407"/>
    </row>
    <row r="507" spans="1:34" ht="12.75" customHeight="1">
      <c r="A507" s="407"/>
      <c r="B507" s="407"/>
      <c r="C507" s="407"/>
      <c r="D507" s="407"/>
      <c r="E507" s="407"/>
      <c r="F507" s="407"/>
      <c r="G507" s="407"/>
      <c r="H507" s="407"/>
      <c r="I507" s="407"/>
      <c r="J507" s="407"/>
      <c r="K507" s="407"/>
      <c r="L507" s="407"/>
      <c r="M507" s="407"/>
      <c r="N507" s="407"/>
      <c r="O507" s="407"/>
      <c r="P507" s="407"/>
      <c r="Q507" s="407"/>
      <c r="R507" s="407"/>
      <c r="S507" s="407"/>
      <c r="T507" s="407"/>
      <c r="U507" s="407"/>
      <c r="V507" s="407"/>
      <c r="W507" s="407"/>
      <c r="X507" s="407"/>
      <c r="Y507" s="407"/>
      <c r="Z507" s="407"/>
      <c r="AA507" s="407"/>
      <c r="AB507" s="407"/>
      <c r="AC507" s="407"/>
      <c r="AD507" s="407"/>
      <c r="AE507" s="407"/>
      <c r="AF507" s="407"/>
      <c r="AG507" s="407"/>
      <c r="AH507" s="407"/>
    </row>
    <row r="508" spans="1:34" ht="12.75" customHeight="1">
      <c r="A508" s="407"/>
      <c r="B508" s="407"/>
      <c r="C508" s="407"/>
      <c r="D508" s="407"/>
      <c r="E508" s="407"/>
      <c r="F508" s="407"/>
      <c r="G508" s="407"/>
      <c r="H508" s="407"/>
      <c r="I508" s="407"/>
      <c r="J508" s="407"/>
      <c r="K508" s="407"/>
      <c r="L508" s="407"/>
      <c r="M508" s="407"/>
      <c r="N508" s="407"/>
      <c r="O508" s="407"/>
      <c r="P508" s="407"/>
      <c r="Q508" s="407"/>
      <c r="R508" s="407"/>
      <c r="S508" s="407"/>
      <c r="T508" s="407"/>
      <c r="U508" s="407"/>
      <c r="V508" s="407"/>
      <c r="W508" s="407"/>
      <c r="X508" s="407"/>
      <c r="Y508" s="407"/>
      <c r="Z508" s="407"/>
      <c r="AA508" s="407"/>
      <c r="AB508" s="407"/>
      <c r="AC508" s="407"/>
      <c r="AD508" s="407"/>
      <c r="AE508" s="407"/>
      <c r="AF508" s="407"/>
      <c r="AG508" s="407"/>
      <c r="AH508" s="407"/>
    </row>
    <row r="509" spans="1:34" ht="12.75" customHeight="1">
      <c r="A509" s="407"/>
      <c r="B509" s="407"/>
      <c r="C509" s="407"/>
      <c r="D509" s="407"/>
      <c r="E509" s="407"/>
      <c r="F509" s="407"/>
      <c r="G509" s="407"/>
      <c r="H509" s="407"/>
      <c r="I509" s="407"/>
      <c r="J509" s="407"/>
      <c r="K509" s="407"/>
      <c r="L509" s="407"/>
      <c r="M509" s="407"/>
      <c r="N509" s="407"/>
      <c r="O509" s="407"/>
      <c r="P509" s="407"/>
      <c r="Q509" s="407"/>
      <c r="R509" s="407"/>
      <c r="S509" s="407"/>
      <c r="T509" s="407"/>
      <c r="U509" s="407"/>
      <c r="V509" s="407"/>
      <c r="W509" s="407"/>
      <c r="X509" s="407"/>
      <c r="Y509" s="407"/>
      <c r="Z509" s="407"/>
      <c r="AA509" s="407"/>
      <c r="AB509" s="407"/>
      <c r="AC509" s="407"/>
      <c r="AD509" s="407"/>
      <c r="AE509" s="407"/>
      <c r="AF509" s="407"/>
      <c r="AG509" s="407"/>
      <c r="AH509" s="407"/>
    </row>
    <row r="510" spans="1:34" ht="12.75" customHeight="1">
      <c r="A510" s="407"/>
      <c r="B510" s="407"/>
      <c r="C510" s="407"/>
      <c r="D510" s="407"/>
      <c r="E510" s="407"/>
      <c r="F510" s="407"/>
      <c r="G510" s="407"/>
      <c r="H510" s="407"/>
      <c r="I510" s="407"/>
      <c r="J510" s="407"/>
      <c r="K510" s="407"/>
      <c r="L510" s="407"/>
      <c r="M510" s="407"/>
      <c r="N510" s="407"/>
      <c r="O510" s="407"/>
      <c r="P510" s="407"/>
      <c r="Q510" s="407"/>
      <c r="R510" s="407"/>
      <c r="S510" s="407"/>
      <c r="T510" s="407"/>
      <c r="U510" s="407"/>
      <c r="V510" s="407"/>
      <c r="W510" s="407"/>
      <c r="X510" s="407"/>
      <c r="Y510" s="407"/>
      <c r="Z510" s="407"/>
      <c r="AA510" s="407"/>
      <c r="AB510" s="407"/>
      <c r="AC510" s="407"/>
      <c r="AD510" s="407"/>
      <c r="AE510" s="407"/>
      <c r="AF510" s="407"/>
      <c r="AG510" s="407"/>
      <c r="AH510" s="407"/>
    </row>
    <row r="511" spans="1:34" ht="12.75" customHeight="1">
      <c r="A511" s="407"/>
      <c r="B511" s="407"/>
      <c r="C511" s="407"/>
      <c r="D511" s="407"/>
      <c r="E511" s="407"/>
      <c r="F511" s="407"/>
      <c r="G511" s="407"/>
      <c r="H511" s="407"/>
      <c r="I511" s="407"/>
      <c r="J511" s="407"/>
      <c r="K511" s="407"/>
      <c r="L511" s="407"/>
      <c r="M511" s="407"/>
      <c r="N511" s="407"/>
      <c r="O511" s="407"/>
      <c r="P511" s="407"/>
      <c r="Q511" s="407"/>
      <c r="R511" s="407"/>
      <c r="S511" s="407"/>
      <c r="T511" s="407"/>
      <c r="U511" s="407"/>
      <c r="V511" s="407"/>
      <c r="W511" s="407"/>
      <c r="X511" s="407"/>
      <c r="Y511" s="407"/>
      <c r="Z511" s="407"/>
      <c r="AA511" s="407"/>
      <c r="AB511" s="407"/>
      <c r="AC511" s="407"/>
      <c r="AD511" s="407"/>
      <c r="AE511" s="407"/>
      <c r="AF511" s="407"/>
      <c r="AG511" s="407"/>
      <c r="AH511" s="407"/>
    </row>
    <row r="512" spans="1:34" ht="12.75" customHeight="1">
      <c r="A512" s="407"/>
      <c r="B512" s="407"/>
      <c r="C512" s="407"/>
      <c r="D512" s="407"/>
      <c r="E512" s="407"/>
      <c r="F512" s="407"/>
      <c r="G512" s="407"/>
      <c r="H512" s="407"/>
      <c r="I512" s="407"/>
      <c r="J512" s="407"/>
      <c r="K512" s="407"/>
      <c r="L512" s="407"/>
      <c r="M512" s="407"/>
      <c r="N512" s="407"/>
      <c r="O512" s="407"/>
      <c r="P512" s="407"/>
      <c r="Q512" s="407"/>
      <c r="R512" s="407"/>
      <c r="S512" s="407"/>
      <c r="T512" s="407"/>
      <c r="U512" s="407"/>
      <c r="V512" s="407"/>
      <c r="W512" s="407"/>
      <c r="X512" s="407"/>
      <c r="Y512" s="407"/>
      <c r="Z512" s="407"/>
      <c r="AA512" s="407"/>
      <c r="AB512" s="407"/>
      <c r="AC512" s="407"/>
      <c r="AD512" s="407"/>
      <c r="AE512" s="407"/>
      <c r="AF512" s="407"/>
      <c r="AG512" s="407"/>
      <c r="AH512" s="407"/>
    </row>
    <row r="513" spans="1:34" ht="12.75" customHeight="1">
      <c r="A513" s="407"/>
      <c r="B513" s="407"/>
      <c r="C513" s="407"/>
      <c r="D513" s="407"/>
      <c r="E513" s="407"/>
      <c r="F513" s="407"/>
      <c r="G513" s="407"/>
      <c r="H513" s="407"/>
      <c r="I513" s="407"/>
      <c r="J513" s="407"/>
      <c r="K513" s="407"/>
      <c r="L513" s="407"/>
      <c r="M513" s="407"/>
      <c r="N513" s="407"/>
      <c r="O513" s="407"/>
      <c r="P513" s="407"/>
      <c r="Q513" s="407"/>
      <c r="R513" s="407"/>
      <c r="S513" s="407"/>
      <c r="T513" s="407"/>
      <c r="U513" s="407"/>
      <c r="V513" s="407"/>
      <c r="W513" s="407"/>
      <c r="X513" s="407"/>
      <c r="Y513" s="407"/>
      <c r="Z513" s="407"/>
      <c r="AA513" s="407"/>
      <c r="AB513" s="407"/>
      <c r="AC513" s="407"/>
      <c r="AD513" s="407"/>
      <c r="AE513" s="407"/>
      <c r="AF513" s="407"/>
      <c r="AG513" s="407"/>
      <c r="AH513" s="407"/>
    </row>
    <row r="514" spans="1:34" ht="12.75" customHeight="1">
      <c r="A514" s="407"/>
      <c r="B514" s="407"/>
      <c r="C514" s="407"/>
      <c r="D514" s="407"/>
      <c r="E514" s="407"/>
      <c r="F514" s="407"/>
      <c r="G514" s="407"/>
      <c r="H514" s="407"/>
      <c r="I514" s="407"/>
      <c r="J514" s="407"/>
      <c r="K514" s="407"/>
      <c r="L514" s="407"/>
      <c r="M514" s="407"/>
      <c r="N514" s="407"/>
      <c r="O514" s="407"/>
      <c r="P514" s="407"/>
      <c r="Q514" s="407"/>
      <c r="R514" s="407"/>
      <c r="S514" s="407"/>
      <c r="T514" s="407"/>
      <c r="U514" s="407"/>
      <c r="V514" s="407"/>
      <c r="W514" s="407"/>
      <c r="X514" s="407"/>
      <c r="Y514" s="407"/>
      <c r="Z514" s="407"/>
      <c r="AA514" s="407"/>
      <c r="AB514" s="407"/>
      <c r="AC514" s="407"/>
      <c r="AD514" s="407"/>
      <c r="AE514" s="407"/>
      <c r="AF514" s="407"/>
      <c r="AG514" s="407"/>
      <c r="AH514" s="407"/>
    </row>
    <row r="515" spans="1:34" ht="12.75" customHeight="1">
      <c r="A515" s="407"/>
      <c r="B515" s="407"/>
      <c r="C515" s="407"/>
      <c r="D515" s="407"/>
      <c r="E515" s="407"/>
      <c r="F515" s="407"/>
      <c r="G515" s="407"/>
      <c r="H515" s="407"/>
      <c r="I515" s="407"/>
      <c r="J515" s="407"/>
      <c r="K515" s="407"/>
      <c r="L515" s="407"/>
      <c r="M515" s="407"/>
      <c r="N515" s="407"/>
      <c r="O515" s="407"/>
      <c r="P515" s="407"/>
      <c r="Q515" s="407"/>
      <c r="R515" s="407"/>
      <c r="S515" s="407"/>
      <c r="T515" s="407"/>
      <c r="U515" s="407"/>
      <c r="V515" s="407"/>
      <c r="W515" s="407"/>
      <c r="X515" s="407"/>
      <c r="Y515" s="407"/>
      <c r="Z515" s="407"/>
      <c r="AA515" s="407"/>
      <c r="AB515" s="407"/>
      <c r="AC515" s="407"/>
      <c r="AD515" s="407"/>
      <c r="AE515" s="407"/>
      <c r="AF515" s="407"/>
      <c r="AG515" s="407"/>
      <c r="AH515" s="407"/>
    </row>
    <row r="516" spans="1:34" ht="12.75" customHeight="1">
      <c r="A516" s="407"/>
      <c r="B516" s="407"/>
      <c r="C516" s="407"/>
      <c r="D516" s="407"/>
      <c r="E516" s="407"/>
      <c r="F516" s="407"/>
      <c r="G516" s="407"/>
      <c r="H516" s="407"/>
      <c r="I516" s="407"/>
      <c r="J516" s="407"/>
      <c r="K516" s="407"/>
      <c r="L516" s="407"/>
      <c r="M516" s="407"/>
      <c r="N516" s="407"/>
      <c r="O516" s="407"/>
      <c r="P516" s="407"/>
      <c r="Q516" s="407"/>
      <c r="R516" s="407"/>
      <c r="S516" s="407"/>
      <c r="T516" s="407"/>
      <c r="U516" s="407"/>
      <c r="V516" s="407"/>
      <c r="W516" s="407"/>
      <c r="X516" s="407"/>
      <c r="Y516" s="407"/>
      <c r="Z516" s="407"/>
      <c r="AA516" s="407"/>
      <c r="AB516" s="407"/>
      <c r="AC516" s="407"/>
      <c r="AD516" s="407"/>
      <c r="AE516" s="407"/>
      <c r="AF516" s="407"/>
      <c r="AG516" s="407"/>
      <c r="AH516" s="407"/>
    </row>
    <row r="517" spans="1:34" ht="12.75" customHeight="1">
      <c r="A517" s="407"/>
      <c r="B517" s="407"/>
      <c r="C517" s="407"/>
      <c r="D517" s="407"/>
      <c r="E517" s="407"/>
      <c r="F517" s="407"/>
      <c r="G517" s="407"/>
      <c r="H517" s="407"/>
      <c r="I517" s="407"/>
      <c r="J517" s="407"/>
      <c r="K517" s="407"/>
      <c r="L517" s="407"/>
      <c r="M517" s="407"/>
      <c r="N517" s="407"/>
      <c r="O517" s="407"/>
      <c r="P517" s="407"/>
      <c r="Q517" s="407"/>
      <c r="R517" s="407"/>
      <c r="S517" s="407"/>
      <c r="T517" s="407"/>
      <c r="U517" s="407"/>
      <c r="V517" s="407"/>
      <c r="W517" s="407"/>
      <c r="X517" s="407"/>
      <c r="Y517" s="407"/>
      <c r="Z517" s="407"/>
      <c r="AA517" s="407"/>
      <c r="AB517" s="407"/>
      <c r="AC517" s="407"/>
      <c r="AD517" s="407"/>
      <c r="AE517" s="407"/>
      <c r="AF517" s="407"/>
      <c r="AG517" s="407"/>
      <c r="AH517" s="407"/>
    </row>
    <row r="518" spans="1:34" ht="12.75" customHeight="1">
      <c r="A518" s="407"/>
      <c r="B518" s="407"/>
      <c r="C518" s="407"/>
      <c r="D518" s="407"/>
      <c r="E518" s="407"/>
      <c r="F518" s="407"/>
      <c r="G518" s="407"/>
      <c r="H518" s="407"/>
      <c r="I518" s="407"/>
      <c r="J518" s="407"/>
      <c r="K518" s="407"/>
      <c r="L518" s="407"/>
      <c r="M518" s="407"/>
      <c r="N518" s="407"/>
      <c r="O518" s="407"/>
      <c r="P518" s="407"/>
      <c r="Q518" s="407"/>
      <c r="R518" s="407"/>
      <c r="S518" s="407"/>
      <c r="T518" s="407"/>
      <c r="U518" s="407"/>
      <c r="V518" s="407"/>
      <c r="W518" s="407"/>
      <c r="X518" s="407"/>
      <c r="Y518" s="407"/>
      <c r="Z518" s="407"/>
      <c r="AA518" s="407"/>
      <c r="AB518" s="407"/>
      <c r="AC518" s="407"/>
      <c r="AD518" s="407"/>
      <c r="AE518" s="407"/>
      <c r="AF518" s="407"/>
      <c r="AG518" s="407"/>
      <c r="AH518" s="407"/>
    </row>
    <row r="519" spans="1:34" ht="12.75" customHeight="1">
      <c r="A519" s="407"/>
      <c r="B519" s="407"/>
      <c r="C519" s="407"/>
      <c r="D519" s="407"/>
      <c r="E519" s="407"/>
      <c r="F519" s="407"/>
      <c r="G519" s="407"/>
      <c r="H519" s="407"/>
      <c r="I519" s="407"/>
      <c r="J519" s="407"/>
      <c r="K519" s="407"/>
      <c r="L519" s="407"/>
      <c r="M519" s="407"/>
      <c r="N519" s="407"/>
      <c r="O519" s="407"/>
      <c r="P519" s="407"/>
      <c r="Q519" s="407"/>
      <c r="R519" s="407"/>
      <c r="S519" s="407"/>
      <c r="T519" s="407"/>
      <c r="U519" s="407"/>
      <c r="V519" s="407"/>
      <c r="W519" s="407"/>
      <c r="X519" s="407"/>
      <c r="Y519" s="407"/>
      <c r="Z519" s="407"/>
      <c r="AA519" s="407"/>
      <c r="AB519" s="407"/>
      <c r="AC519" s="407"/>
      <c r="AD519" s="407"/>
      <c r="AE519" s="407"/>
      <c r="AF519" s="407"/>
      <c r="AG519" s="407"/>
      <c r="AH519" s="407"/>
    </row>
    <row r="520" spans="1:34" ht="12.75" customHeight="1">
      <c r="A520" s="407"/>
      <c r="B520" s="407"/>
      <c r="C520" s="407"/>
      <c r="D520" s="407"/>
      <c r="E520" s="407"/>
      <c r="F520" s="407"/>
      <c r="G520" s="407"/>
      <c r="H520" s="407"/>
      <c r="I520" s="407"/>
      <c r="J520" s="407"/>
      <c r="K520" s="407"/>
      <c r="L520" s="407"/>
      <c r="M520" s="407"/>
      <c r="N520" s="407"/>
      <c r="O520" s="407"/>
      <c r="P520" s="407"/>
      <c r="Q520" s="407"/>
      <c r="R520" s="407"/>
      <c r="S520" s="407"/>
      <c r="T520" s="407"/>
      <c r="U520" s="407"/>
      <c r="V520" s="407"/>
      <c r="W520" s="407"/>
      <c r="X520" s="407"/>
      <c r="Y520" s="407"/>
      <c r="Z520" s="407"/>
      <c r="AA520" s="407"/>
      <c r="AB520" s="407"/>
      <c r="AC520" s="407"/>
      <c r="AD520" s="407"/>
      <c r="AE520" s="407"/>
      <c r="AF520" s="407"/>
      <c r="AG520" s="407"/>
      <c r="AH520" s="407"/>
    </row>
    <row r="521" spans="1:34" ht="12.75" customHeight="1">
      <c r="A521" s="407"/>
      <c r="B521" s="407"/>
      <c r="C521" s="407"/>
      <c r="D521" s="407"/>
      <c r="E521" s="407"/>
      <c r="F521" s="407"/>
      <c r="G521" s="407"/>
      <c r="H521" s="407"/>
      <c r="I521" s="407"/>
      <c r="J521" s="407"/>
      <c r="K521" s="407"/>
      <c r="L521" s="407"/>
      <c r="M521" s="407"/>
      <c r="N521" s="407"/>
      <c r="O521" s="407"/>
      <c r="P521" s="407"/>
      <c r="Q521" s="407"/>
      <c r="R521" s="407"/>
      <c r="S521" s="407"/>
      <c r="T521" s="407"/>
      <c r="U521" s="407"/>
      <c r="V521" s="407"/>
      <c r="W521" s="407"/>
      <c r="X521" s="407"/>
      <c r="Y521" s="407"/>
      <c r="Z521" s="407"/>
      <c r="AA521" s="407"/>
      <c r="AB521" s="407"/>
      <c r="AC521" s="407"/>
      <c r="AD521" s="407"/>
      <c r="AE521" s="407"/>
      <c r="AF521" s="407"/>
      <c r="AG521" s="407"/>
      <c r="AH521" s="407"/>
    </row>
    <row r="522" spans="1:34" ht="12.75" customHeight="1">
      <c r="A522" s="407"/>
      <c r="B522" s="407"/>
      <c r="C522" s="407"/>
      <c r="D522" s="407"/>
      <c r="E522" s="407"/>
      <c r="F522" s="407"/>
      <c r="G522" s="407"/>
      <c r="H522" s="407"/>
      <c r="I522" s="407"/>
      <c r="J522" s="407"/>
      <c r="K522" s="407"/>
      <c r="L522" s="407"/>
      <c r="M522" s="407"/>
      <c r="N522" s="407"/>
      <c r="O522" s="407"/>
      <c r="P522" s="407"/>
      <c r="Q522" s="407"/>
      <c r="R522" s="407"/>
      <c r="S522" s="407"/>
      <c r="T522" s="407"/>
      <c r="U522" s="407"/>
      <c r="V522" s="407"/>
      <c r="W522" s="407"/>
      <c r="X522" s="407"/>
      <c r="Y522" s="407"/>
      <c r="Z522" s="407"/>
      <c r="AA522" s="407"/>
      <c r="AB522" s="407"/>
      <c r="AC522" s="407"/>
      <c r="AD522" s="407"/>
      <c r="AE522" s="407"/>
      <c r="AF522" s="407"/>
      <c r="AG522" s="407"/>
      <c r="AH522" s="407"/>
    </row>
    <row r="523" spans="1:34" ht="12.75" customHeight="1">
      <c r="A523" s="407"/>
      <c r="B523" s="407"/>
      <c r="C523" s="407"/>
      <c r="D523" s="407"/>
      <c r="E523" s="407"/>
      <c r="F523" s="407"/>
      <c r="G523" s="407"/>
      <c r="H523" s="407"/>
      <c r="I523" s="407"/>
      <c r="J523" s="407"/>
      <c r="K523" s="407"/>
      <c r="L523" s="407"/>
      <c r="M523" s="407"/>
      <c r="N523" s="407"/>
      <c r="O523" s="407"/>
      <c r="P523" s="407"/>
      <c r="Q523" s="407"/>
      <c r="R523" s="407"/>
      <c r="S523" s="407"/>
      <c r="T523" s="407"/>
      <c r="U523" s="407"/>
      <c r="V523" s="407"/>
      <c r="W523" s="407"/>
      <c r="X523" s="407"/>
      <c r="Y523" s="407"/>
      <c r="Z523" s="407"/>
      <c r="AA523" s="407"/>
      <c r="AB523" s="407"/>
      <c r="AC523" s="407"/>
      <c r="AD523" s="407"/>
      <c r="AE523" s="407"/>
      <c r="AF523" s="407"/>
      <c r="AG523" s="407"/>
      <c r="AH523" s="407"/>
    </row>
    <row r="524" spans="1:34" ht="12.75" customHeight="1">
      <c r="A524" s="407"/>
      <c r="B524" s="407"/>
      <c r="C524" s="407"/>
      <c r="D524" s="407"/>
      <c r="E524" s="407"/>
      <c r="F524" s="407"/>
      <c r="G524" s="407"/>
      <c r="H524" s="407"/>
      <c r="I524" s="407"/>
      <c r="J524" s="407"/>
      <c r="K524" s="407"/>
      <c r="L524" s="407"/>
      <c r="M524" s="407"/>
      <c r="N524" s="407"/>
      <c r="O524" s="407"/>
      <c r="P524" s="407"/>
      <c r="Q524" s="407"/>
      <c r="R524" s="407"/>
      <c r="S524" s="407"/>
      <c r="T524" s="407"/>
      <c r="U524" s="407"/>
      <c r="V524" s="407"/>
      <c r="W524" s="407"/>
      <c r="X524" s="407"/>
      <c r="Y524" s="407"/>
      <c r="Z524" s="407"/>
      <c r="AA524" s="407"/>
      <c r="AB524" s="407"/>
      <c r="AC524" s="407"/>
      <c r="AD524" s="407"/>
      <c r="AE524" s="407"/>
      <c r="AF524" s="407"/>
      <c r="AG524" s="407"/>
      <c r="AH524" s="407"/>
    </row>
    <row r="525" spans="1:34" ht="12.75" customHeight="1">
      <c r="A525" s="407"/>
      <c r="B525" s="407"/>
      <c r="C525" s="407"/>
      <c r="D525" s="407"/>
      <c r="E525" s="407"/>
      <c r="F525" s="407"/>
      <c r="G525" s="407"/>
      <c r="H525" s="407"/>
      <c r="I525" s="407"/>
      <c r="J525" s="407"/>
      <c r="K525" s="407"/>
      <c r="L525" s="407"/>
      <c r="M525" s="407"/>
      <c r="N525" s="407"/>
      <c r="O525" s="407"/>
      <c r="P525" s="407"/>
      <c r="Q525" s="407"/>
      <c r="R525" s="407"/>
      <c r="S525" s="407"/>
      <c r="T525" s="407"/>
      <c r="U525" s="407"/>
      <c r="V525" s="407"/>
      <c r="W525" s="407"/>
      <c r="X525" s="407"/>
      <c r="Y525" s="407"/>
      <c r="Z525" s="407"/>
      <c r="AA525" s="407"/>
      <c r="AB525" s="407"/>
      <c r="AC525" s="407"/>
      <c r="AD525" s="407"/>
      <c r="AE525" s="407"/>
      <c r="AF525" s="407"/>
      <c r="AG525" s="407"/>
      <c r="AH525" s="407"/>
    </row>
    <row r="526" spans="1:34" ht="12.75" customHeight="1">
      <c r="A526" s="407"/>
      <c r="B526" s="407"/>
      <c r="C526" s="407"/>
      <c r="D526" s="407"/>
      <c r="E526" s="407"/>
      <c r="F526" s="407"/>
      <c r="G526" s="407"/>
      <c r="H526" s="407"/>
      <c r="I526" s="407"/>
      <c r="J526" s="407"/>
      <c r="K526" s="407"/>
      <c r="L526" s="407"/>
      <c r="M526" s="407"/>
      <c r="N526" s="407"/>
      <c r="O526" s="407"/>
      <c r="P526" s="407"/>
      <c r="Q526" s="407"/>
      <c r="R526" s="407"/>
      <c r="S526" s="407"/>
      <c r="T526" s="407"/>
      <c r="U526" s="407"/>
      <c r="V526" s="407"/>
      <c r="W526" s="407"/>
      <c r="X526" s="407"/>
      <c r="Y526" s="407"/>
      <c r="Z526" s="407"/>
      <c r="AA526" s="407"/>
      <c r="AB526" s="407"/>
      <c r="AC526" s="407"/>
      <c r="AD526" s="407"/>
      <c r="AE526" s="407"/>
      <c r="AF526" s="407"/>
      <c r="AG526" s="407"/>
      <c r="AH526" s="407"/>
    </row>
    <row r="527" spans="1:34" ht="12.75" customHeight="1">
      <c r="A527" s="407"/>
      <c r="B527" s="407"/>
      <c r="C527" s="407"/>
      <c r="D527" s="407"/>
      <c r="E527" s="407"/>
      <c r="F527" s="407"/>
      <c r="G527" s="407"/>
      <c r="H527" s="407"/>
      <c r="I527" s="407"/>
      <c r="J527" s="407"/>
      <c r="K527" s="407"/>
      <c r="L527" s="407"/>
      <c r="M527" s="407"/>
      <c r="N527" s="407"/>
      <c r="O527" s="407"/>
      <c r="P527" s="407"/>
      <c r="Q527" s="407"/>
      <c r="R527" s="407"/>
      <c r="S527" s="407"/>
      <c r="T527" s="407"/>
      <c r="U527" s="407"/>
      <c r="V527" s="407"/>
      <c r="W527" s="407"/>
      <c r="X527" s="407"/>
      <c r="Y527" s="407"/>
      <c r="Z527" s="407"/>
      <c r="AA527" s="407"/>
      <c r="AB527" s="407"/>
      <c r="AC527" s="407"/>
      <c r="AD527" s="407"/>
      <c r="AE527" s="407"/>
      <c r="AF527" s="407"/>
      <c r="AG527" s="407"/>
      <c r="AH527" s="407"/>
    </row>
    <row r="528" spans="1:34" ht="12.75" customHeight="1">
      <c r="A528" s="407"/>
      <c r="B528" s="407"/>
      <c r="C528" s="407"/>
      <c r="D528" s="407"/>
      <c r="E528" s="407"/>
      <c r="F528" s="407"/>
      <c r="G528" s="407"/>
      <c r="H528" s="407"/>
      <c r="I528" s="407"/>
      <c r="J528" s="407"/>
      <c r="K528" s="407"/>
      <c r="L528" s="407"/>
      <c r="M528" s="407"/>
      <c r="N528" s="407"/>
      <c r="O528" s="407"/>
      <c r="P528" s="407"/>
      <c r="Q528" s="407"/>
      <c r="R528" s="407"/>
      <c r="S528" s="407"/>
      <c r="T528" s="407"/>
      <c r="U528" s="407"/>
      <c r="V528" s="407"/>
      <c r="W528" s="407"/>
      <c r="X528" s="407"/>
      <c r="Y528" s="407"/>
      <c r="Z528" s="407"/>
      <c r="AA528" s="407"/>
      <c r="AB528" s="407"/>
      <c r="AC528" s="407"/>
      <c r="AD528" s="407"/>
      <c r="AE528" s="407"/>
      <c r="AF528" s="407"/>
      <c r="AG528" s="407"/>
      <c r="AH528" s="407"/>
    </row>
    <row r="529" spans="1:34" ht="12.75" customHeight="1">
      <c r="A529" s="407"/>
      <c r="B529" s="407"/>
      <c r="C529" s="407"/>
      <c r="D529" s="407"/>
      <c r="E529" s="407"/>
      <c r="F529" s="407"/>
      <c r="G529" s="407"/>
      <c r="H529" s="407"/>
      <c r="I529" s="407"/>
      <c r="J529" s="407"/>
      <c r="K529" s="407"/>
      <c r="L529" s="407"/>
      <c r="M529" s="407"/>
      <c r="N529" s="407"/>
      <c r="O529" s="407"/>
      <c r="P529" s="407"/>
      <c r="Q529" s="407"/>
      <c r="R529" s="407"/>
      <c r="S529" s="407"/>
      <c r="T529" s="407"/>
      <c r="U529" s="407"/>
      <c r="V529" s="407"/>
      <c r="W529" s="407"/>
      <c r="X529" s="407"/>
      <c r="Y529" s="407"/>
      <c r="Z529" s="407"/>
      <c r="AA529" s="407"/>
      <c r="AB529" s="407"/>
      <c r="AC529" s="407"/>
      <c r="AD529" s="407"/>
      <c r="AE529" s="407"/>
      <c r="AF529" s="407"/>
      <c r="AG529" s="407"/>
      <c r="AH529" s="407"/>
    </row>
    <row r="530" spans="1:34" ht="12.75" customHeight="1">
      <c r="A530" s="407"/>
      <c r="B530" s="407"/>
      <c r="C530" s="407"/>
      <c r="D530" s="407"/>
      <c r="E530" s="407"/>
      <c r="F530" s="407"/>
      <c r="G530" s="407"/>
      <c r="H530" s="407"/>
      <c r="I530" s="407"/>
      <c r="J530" s="407"/>
      <c r="K530" s="407"/>
      <c r="L530" s="407"/>
      <c r="M530" s="407"/>
      <c r="N530" s="407"/>
      <c r="O530" s="407"/>
      <c r="P530" s="407"/>
      <c r="Q530" s="407"/>
      <c r="R530" s="407"/>
      <c r="S530" s="407"/>
      <c r="T530" s="407"/>
      <c r="U530" s="407"/>
      <c r="V530" s="407"/>
      <c r="W530" s="407"/>
      <c r="X530" s="407"/>
      <c r="Y530" s="407"/>
      <c r="Z530" s="407"/>
      <c r="AA530" s="407"/>
      <c r="AB530" s="407"/>
      <c r="AC530" s="407"/>
      <c r="AD530" s="407"/>
      <c r="AE530" s="407"/>
      <c r="AF530" s="407"/>
      <c r="AG530" s="407"/>
      <c r="AH530" s="407"/>
    </row>
    <row r="531" spans="1:34" ht="12.75" customHeight="1">
      <c r="A531" s="407"/>
      <c r="B531" s="407"/>
      <c r="C531" s="407"/>
      <c r="D531" s="407"/>
      <c r="E531" s="407"/>
      <c r="F531" s="407"/>
      <c r="G531" s="407"/>
      <c r="H531" s="407"/>
      <c r="I531" s="407"/>
      <c r="J531" s="407"/>
      <c r="K531" s="407"/>
      <c r="L531" s="407"/>
      <c r="M531" s="407"/>
      <c r="N531" s="407"/>
      <c r="O531" s="407"/>
      <c r="P531" s="407"/>
      <c r="Q531" s="407"/>
      <c r="R531" s="407"/>
      <c r="S531" s="407"/>
      <c r="T531" s="407"/>
      <c r="U531" s="407"/>
      <c r="V531" s="407"/>
      <c r="W531" s="407"/>
      <c r="X531" s="407"/>
      <c r="Y531" s="407"/>
      <c r="Z531" s="407"/>
      <c r="AA531" s="407"/>
      <c r="AB531" s="407"/>
      <c r="AC531" s="407"/>
      <c r="AD531" s="407"/>
      <c r="AE531" s="407"/>
      <c r="AF531" s="407"/>
      <c r="AG531" s="407"/>
      <c r="AH531" s="407"/>
    </row>
    <row r="532" spans="1:34" ht="12.75" customHeight="1">
      <c r="A532" s="407"/>
      <c r="B532" s="407"/>
      <c r="C532" s="407"/>
      <c r="D532" s="407"/>
      <c r="E532" s="407"/>
      <c r="F532" s="407"/>
      <c r="G532" s="407"/>
      <c r="H532" s="407"/>
      <c r="I532" s="407"/>
      <c r="J532" s="407"/>
      <c r="K532" s="407"/>
      <c r="L532" s="407"/>
      <c r="M532" s="407"/>
      <c r="N532" s="407"/>
      <c r="O532" s="407"/>
      <c r="P532" s="407"/>
      <c r="Q532" s="407"/>
      <c r="R532" s="407"/>
      <c r="S532" s="407"/>
      <c r="T532" s="407"/>
      <c r="U532" s="407"/>
      <c r="V532" s="407"/>
      <c r="W532" s="407"/>
      <c r="X532" s="407"/>
      <c r="Y532" s="407"/>
      <c r="Z532" s="407"/>
      <c r="AA532" s="407"/>
      <c r="AB532" s="407"/>
      <c r="AC532" s="407"/>
      <c r="AD532" s="407"/>
      <c r="AE532" s="407"/>
      <c r="AF532" s="407"/>
      <c r="AG532" s="407"/>
      <c r="AH532" s="407"/>
    </row>
    <row r="533" spans="1:34" ht="12.75" customHeight="1">
      <c r="A533" s="407"/>
      <c r="B533" s="407"/>
      <c r="C533" s="407"/>
      <c r="D533" s="407"/>
      <c r="E533" s="407"/>
      <c r="F533" s="407"/>
      <c r="G533" s="407"/>
      <c r="H533" s="407"/>
      <c r="I533" s="407"/>
      <c r="J533" s="407"/>
      <c r="K533" s="407"/>
      <c r="L533" s="407"/>
      <c r="M533" s="407"/>
      <c r="N533" s="407"/>
      <c r="O533" s="407"/>
      <c r="P533" s="407"/>
      <c r="Q533" s="407"/>
      <c r="R533" s="407"/>
      <c r="S533" s="407"/>
      <c r="T533" s="407"/>
      <c r="U533" s="407"/>
      <c r="V533" s="407"/>
      <c r="W533" s="407"/>
      <c r="X533" s="407"/>
      <c r="Y533" s="407"/>
      <c r="Z533" s="407"/>
      <c r="AA533" s="407"/>
      <c r="AB533" s="407"/>
      <c r="AC533" s="407"/>
      <c r="AD533" s="407"/>
      <c r="AE533" s="407"/>
      <c r="AF533" s="407"/>
      <c r="AG533" s="407"/>
      <c r="AH533" s="407"/>
    </row>
    <row r="534" spans="1:34" ht="12.75" customHeight="1">
      <c r="A534" s="407"/>
      <c r="B534" s="407"/>
      <c r="C534" s="407"/>
      <c r="D534" s="407"/>
      <c r="E534" s="407"/>
      <c r="F534" s="407"/>
      <c r="G534" s="407"/>
      <c r="H534" s="407"/>
      <c r="I534" s="407"/>
      <c r="J534" s="407"/>
      <c r="K534" s="407"/>
      <c r="L534" s="407"/>
      <c r="M534" s="407"/>
      <c r="N534" s="407"/>
      <c r="O534" s="407"/>
      <c r="P534" s="407"/>
      <c r="Q534" s="407"/>
      <c r="R534" s="407"/>
      <c r="S534" s="407"/>
      <c r="T534" s="407"/>
      <c r="U534" s="407"/>
      <c r="V534" s="407"/>
      <c r="W534" s="407"/>
      <c r="X534" s="407"/>
      <c r="Y534" s="407"/>
      <c r="Z534" s="407"/>
      <c r="AA534" s="407"/>
      <c r="AB534" s="407"/>
      <c r="AC534" s="407"/>
      <c r="AD534" s="407"/>
      <c r="AE534" s="407"/>
      <c r="AF534" s="407"/>
      <c r="AG534" s="407"/>
      <c r="AH534" s="407"/>
    </row>
    <row r="535" spans="1:34" ht="12.75" customHeight="1">
      <c r="A535" s="407"/>
      <c r="B535" s="407"/>
      <c r="C535" s="407"/>
      <c r="D535" s="407"/>
      <c r="E535" s="407"/>
      <c r="F535" s="407"/>
      <c r="G535" s="407"/>
      <c r="H535" s="407"/>
      <c r="I535" s="407"/>
      <c r="J535" s="407"/>
      <c r="K535" s="407"/>
      <c r="L535" s="407"/>
      <c r="M535" s="407"/>
      <c r="N535" s="407"/>
      <c r="O535" s="407"/>
      <c r="P535" s="407"/>
      <c r="Q535" s="407"/>
      <c r="R535" s="407"/>
      <c r="S535" s="407"/>
      <c r="T535" s="407"/>
      <c r="U535" s="407"/>
      <c r="V535" s="407"/>
      <c r="W535" s="407"/>
      <c r="X535" s="407"/>
      <c r="Y535" s="407"/>
      <c r="Z535" s="407"/>
      <c r="AA535" s="407"/>
      <c r="AB535" s="407"/>
      <c r="AC535" s="407"/>
      <c r="AD535" s="407"/>
      <c r="AE535" s="407"/>
      <c r="AF535" s="407"/>
      <c r="AG535" s="407"/>
      <c r="AH535" s="407"/>
    </row>
    <row r="536" spans="1:34" ht="12.75" customHeight="1">
      <c r="A536" s="407"/>
      <c r="B536" s="407"/>
      <c r="C536" s="407"/>
      <c r="D536" s="407"/>
      <c r="E536" s="407"/>
      <c r="F536" s="407"/>
      <c r="G536" s="407"/>
      <c r="H536" s="407"/>
      <c r="I536" s="407"/>
      <c r="J536" s="407"/>
      <c r="K536" s="407"/>
      <c r="L536" s="407"/>
      <c r="M536" s="407"/>
      <c r="N536" s="407"/>
      <c r="O536" s="407"/>
      <c r="P536" s="407"/>
      <c r="Q536" s="407"/>
      <c r="R536" s="407"/>
      <c r="S536" s="407"/>
      <c r="T536" s="407"/>
      <c r="U536" s="407"/>
      <c r="V536" s="407"/>
      <c r="W536" s="407"/>
      <c r="X536" s="407"/>
      <c r="Y536" s="407"/>
      <c r="Z536" s="407"/>
      <c r="AA536" s="407"/>
      <c r="AB536" s="407"/>
      <c r="AC536" s="407"/>
      <c r="AD536" s="407"/>
      <c r="AE536" s="407"/>
      <c r="AF536" s="407"/>
      <c r="AG536" s="407"/>
      <c r="AH536" s="407"/>
    </row>
    <row r="537" spans="1:34" ht="12.75" customHeight="1">
      <c r="A537" s="407"/>
      <c r="B537" s="407"/>
      <c r="C537" s="407"/>
      <c r="D537" s="407"/>
      <c r="E537" s="407"/>
      <c r="F537" s="407"/>
      <c r="G537" s="407"/>
      <c r="H537" s="407"/>
      <c r="I537" s="407"/>
      <c r="J537" s="407"/>
      <c r="K537" s="407"/>
      <c r="L537" s="407"/>
      <c r="M537" s="407"/>
      <c r="N537" s="407"/>
      <c r="O537" s="407"/>
      <c r="P537" s="407"/>
      <c r="Q537" s="407"/>
      <c r="R537" s="407"/>
      <c r="S537" s="407"/>
      <c r="T537" s="407"/>
      <c r="U537" s="407"/>
      <c r="V537" s="407"/>
      <c r="W537" s="407"/>
      <c r="X537" s="407"/>
      <c r="Y537" s="407"/>
      <c r="Z537" s="407"/>
      <c r="AA537" s="407"/>
      <c r="AB537" s="407"/>
      <c r="AC537" s="407"/>
      <c r="AD537" s="407"/>
      <c r="AE537" s="407"/>
      <c r="AF537" s="407"/>
      <c r="AG537" s="407"/>
      <c r="AH537" s="407"/>
    </row>
    <row r="538" spans="1:34" ht="12.75" customHeight="1">
      <c r="A538" s="407"/>
      <c r="B538" s="407"/>
      <c r="C538" s="407"/>
      <c r="D538" s="407"/>
      <c r="E538" s="407"/>
      <c r="F538" s="407"/>
      <c r="G538" s="407"/>
      <c r="H538" s="407"/>
      <c r="I538" s="407"/>
      <c r="J538" s="407"/>
      <c r="K538" s="407"/>
      <c r="L538" s="407"/>
      <c r="M538" s="407"/>
      <c r="N538" s="407"/>
      <c r="O538" s="407"/>
      <c r="P538" s="407"/>
      <c r="Q538" s="407"/>
      <c r="R538" s="407"/>
      <c r="S538" s="407"/>
      <c r="T538" s="407"/>
      <c r="U538" s="407"/>
      <c r="V538" s="407"/>
      <c r="W538" s="407"/>
      <c r="X538" s="407"/>
      <c r="Y538" s="407"/>
      <c r="Z538" s="407"/>
      <c r="AA538" s="407"/>
      <c r="AB538" s="407"/>
      <c r="AC538" s="407"/>
      <c r="AD538" s="407"/>
      <c r="AE538" s="407"/>
      <c r="AF538" s="407"/>
      <c r="AG538" s="407"/>
      <c r="AH538" s="407"/>
    </row>
    <row r="539" spans="1:34" ht="12.75" customHeight="1">
      <c r="A539" s="407"/>
      <c r="B539" s="407"/>
      <c r="C539" s="407"/>
      <c r="D539" s="407"/>
      <c r="E539" s="407"/>
      <c r="F539" s="407"/>
      <c r="G539" s="407"/>
      <c r="H539" s="407"/>
      <c r="I539" s="407"/>
      <c r="J539" s="407"/>
      <c r="K539" s="407"/>
      <c r="L539" s="407"/>
      <c r="M539" s="407"/>
      <c r="N539" s="407"/>
      <c r="O539" s="407"/>
      <c r="P539" s="407"/>
      <c r="Q539" s="407"/>
      <c r="R539" s="407"/>
      <c r="S539" s="407"/>
      <c r="T539" s="407"/>
      <c r="U539" s="407"/>
      <c r="V539" s="407"/>
      <c r="W539" s="407"/>
      <c r="X539" s="407"/>
      <c r="Y539" s="407"/>
      <c r="Z539" s="407"/>
      <c r="AA539" s="407"/>
      <c r="AB539" s="407"/>
      <c r="AC539" s="407"/>
      <c r="AD539" s="407"/>
      <c r="AE539" s="407"/>
      <c r="AF539" s="407"/>
      <c r="AG539" s="407"/>
      <c r="AH539" s="407"/>
    </row>
    <row r="540" spans="1:34" ht="12.75" customHeight="1">
      <c r="A540" s="407"/>
      <c r="B540" s="407"/>
      <c r="C540" s="407"/>
      <c r="D540" s="407"/>
      <c r="E540" s="407"/>
      <c r="F540" s="407"/>
      <c r="G540" s="407"/>
      <c r="H540" s="407"/>
      <c r="I540" s="407"/>
      <c r="J540" s="407"/>
      <c r="K540" s="407"/>
      <c r="L540" s="407"/>
      <c r="M540" s="407"/>
      <c r="N540" s="407"/>
      <c r="O540" s="407"/>
      <c r="P540" s="407"/>
      <c r="Q540" s="407"/>
      <c r="R540" s="407"/>
      <c r="S540" s="407"/>
      <c r="T540" s="407"/>
      <c r="U540" s="407"/>
      <c r="V540" s="407"/>
      <c r="W540" s="407"/>
      <c r="X540" s="407"/>
      <c r="Y540" s="407"/>
      <c r="Z540" s="407"/>
      <c r="AA540" s="407"/>
      <c r="AB540" s="407"/>
      <c r="AC540" s="407"/>
      <c r="AD540" s="407"/>
      <c r="AE540" s="407"/>
      <c r="AF540" s="407"/>
      <c r="AG540" s="407"/>
      <c r="AH540" s="407"/>
    </row>
    <row r="541" spans="1:34" ht="12.75" customHeight="1">
      <c r="A541" s="407"/>
      <c r="B541" s="407"/>
      <c r="C541" s="407"/>
      <c r="D541" s="407"/>
      <c r="E541" s="407"/>
      <c r="F541" s="407"/>
      <c r="G541" s="407"/>
      <c r="H541" s="407"/>
      <c r="I541" s="407"/>
      <c r="J541" s="407"/>
      <c r="K541" s="407"/>
      <c r="L541" s="407"/>
      <c r="M541" s="407"/>
      <c r="N541" s="407"/>
      <c r="O541" s="407"/>
      <c r="P541" s="407"/>
      <c r="Q541" s="407"/>
      <c r="R541" s="407"/>
      <c r="S541" s="407"/>
      <c r="T541" s="407"/>
      <c r="U541" s="407"/>
      <c r="V541" s="407"/>
      <c r="W541" s="407"/>
      <c r="X541" s="407"/>
      <c r="Y541" s="407"/>
      <c r="Z541" s="407"/>
      <c r="AA541" s="407"/>
      <c r="AB541" s="407"/>
      <c r="AC541" s="407"/>
      <c r="AD541" s="407"/>
      <c r="AE541" s="407"/>
      <c r="AF541" s="407"/>
      <c r="AG541" s="407"/>
      <c r="AH541" s="407"/>
    </row>
    <row r="542" spans="1:34" ht="12.75" customHeight="1">
      <c r="A542" s="407"/>
      <c r="B542" s="407"/>
      <c r="C542" s="407"/>
      <c r="D542" s="407"/>
      <c r="E542" s="407"/>
      <c r="F542" s="407"/>
      <c r="G542" s="407"/>
      <c r="H542" s="407"/>
      <c r="I542" s="407"/>
      <c r="J542" s="407"/>
      <c r="K542" s="407"/>
      <c r="L542" s="407"/>
      <c r="M542" s="407"/>
      <c r="N542" s="407"/>
      <c r="O542" s="407"/>
      <c r="P542" s="407"/>
      <c r="Q542" s="407"/>
      <c r="R542" s="407"/>
      <c r="S542" s="407"/>
      <c r="T542" s="407"/>
      <c r="U542" s="407"/>
      <c r="V542" s="407"/>
      <c r="W542" s="407"/>
      <c r="X542" s="407"/>
      <c r="Y542" s="407"/>
      <c r="Z542" s="407"/>
      <c r="AA542" s="407"/>
      <c r="AB542" s="407"/>
      <c r="AC542" s="407"/>
      <c r="AD542" s="407"/>
      <c r="AE542" s="407"/>
      <c r="AF542" s="407"/>
      <c r="AG542" s="407"/>
      <c r="AH542" s="407"/>
    </row>
    <row r="543" spans="1:34" ht="12.75" customHeight="1">
      <c r="A543" s="407"/>
      <c r="B543" s="407"/>
      <c r="C543" s="407"/>
      <c r="D543" s="407"/>
      <c r="E543" s="407"/>
      <c r="F543" s="407"/>
      <c r="G543" s="407"/>
      <c r="H543" s="407"/>
      <c r="I543" s="407"/>
      <c r="J543" s="407"/>
      <c r="K543" s="407"/>
      <c r="L543" s="407"/>
      <c r="M543" s="407"/>
      <c r="N543" s="407"/>
      <c r="O543" s="407"/>
      <c r="P543" s="407"/>
      <c r="Q543" s="407"/>
      <c r="R543" s="407"/>
      <c r="S543" s="407"/>
      <c r="T543" s="407"/>
      <c r="U543" s="407"/>
      <c r="V543" s="407"/>
      <c r="W543" s="407"/>
      <c r="X543" s="407"/>
      <c r="Y543" s="407"/>
      <c r="Z543" s="407"/>
      <c r="AA543" s="407"/>
      <c r="AB543" s="407"/>
      <c r="AC543" s="407"/>
      <c r="AD543" s="407"/>
      <c r="AE543" s="407"/>
      <c r="AF543" s="407"/>
      <c r="AG543" s="407"/>
      <c r="AH543" s="407"/>
    </row>
    <row r="544" spans="1:34" ht="12.75" customHeight="1">
      <c r="A544" s="407"/>
      <c r="B544" s="407"/>
      <c r="C544" s="407"/>
      <c r="D544" s="407"/>
      <c r="E544" s="407"/>
      <c r="F544" s="407"/>
      <c r="G544" s="407"/>
      <c r="H544" s="407"/>
      <c r="I544" s="407"/>
      <c r="J544" s="407"/>
      <c r="K544" s="407"/>
      <c r="L544" s="407"/>
      <c r="M544" s="407"/>
      <c r="N544" s="407"/>
      <c r="O544" s="407"/>
      <c r="P544" s="407"/>
      <c r="Q544" s="407"/>
      <c r="R544" s="407"/>
      <c r="S544" s="407"/>
      <c r="T544" s="407"/>
      <c r="U544" s="407"/>
      <c r="V544" s="407"/>
      <c r="W544" s="407"/>
      <c r="X544" s="407"/>
      <c r="Y544" s="407"/>
      <c r="Z544" s="407"/>
      <c r="AA544" s="407"/>
      <c r="AB544" s="407"/>
      <c r="AC544" s="407"/>
      <c r="AD544" s="407"/>
      <c r="AE544" s="407"/>
      <c r="AF544" s="407"/>
      <c r="AG544" s="407"/>
      <c r="AH544" s="407"/>
    </row>
    <row r="545" spans="1:34" ht="12.75" customHeight="1">
      <c r="A545" s="407"/>
      <c r="B545" s="407"/>
      <c r="C545" s="407"/>
      <c r="D545" s="407"/>
      <c r="E545" s="407"/>
      <c r="F545" s="407"/>
      <c r="G545" s="407"/>
      <c r="H545" s="407"/>
      <c r="I545" s="407"/>
      <c r="J545" s="407"/>
      <c r="K545" s="407"/>
      <c r="L545" s="407"/>
      <c r="M545" s="407"/>
      <c r="N545" s="407"/>
      <c r="O545" s="407"/>
      <c r="P545" s="407"/>
      <c r="Q545" s="407"/>
      <c r="R545" s="407"/>
      <c r="S545" s="407"/>
      <c r="T545" s="407"/>
      <c r="U545" s="407"/>
      <c r="V545" s="407"/>
      <c r="W545" s="407"/>
      <c r="X545" s="407"/>
      <c r="Y545" s="407"/>
      <c r="Z545" s="407"/>
      <c r="AA545" s="407"/>
      <c r="AB545" s="407"/>
      <c r="AC545" s="407"/>
      <c r="AD545" s="407"/>
      <c r="AE545" s="407"/>
      <c r="AF545" s="407"/>
      <c r="AG545" s="407"/>
      <c r="AH545" s="407"/>
    </row>
    <row r="546" spans="1:34" ht="12.75" customHeight="1">
      <c r="A546" s="407"/>
      <c r="B546" s="407"/>
      <c r="C546" s="407"/>
      <c r="D546" s="407"/>
      <c r="E546" s="407"/>
      <c r="F546" s="407"/>
      <c r="G546" s="407"/>
      <c r="H546" s="407"/>
      <c r="I546" s="407"/>
      <c r="J546" s="407"/>
      <c r="K546" s="407"/>
      <c r="L546" s="407"/>
      <c r="M546" s="407"/>
      <c r="N546" s="407"/>
      <c r="O546" s="407"/>
      <c r="P546" s="407"/>
      <c r="Q546" s="407"/>
      <c r="R546" s="407"/>
      <c r="S546" s="407"/>
      <c r="T546" s="407"/>
      <c r="U546" s="407"/>
      <c r="V546" s="407"/>
      <c r="W546" s="407"/>
      <c r="X546" s="407"/>
      <c r="Y546" s="407"/>
      <c r="Z546" s="407"/>
      <c r="AA546" s="407"/>
      <c r="AB546" s="407"/>
      <c r="AC546" s="407"/>
      <c r="AD546" s="407"/>
      <c r="AE546" s="407"/>
      <c r="AF546" s="407"/>
      <c r="AG546" s="407"/>
      <c r="AH546" s="407"/>
    </row>
    <row r="547" spans="1:34" ht="12.75" customHeight="1">
      <c r="A547" s="407"/>
      <c r="B547" s="407"/>
      <c r="C547" s="407"/>
      <c r="D547" s="407"/>
      <c r="E547" s="407"/>
      <c r="F547" s="407"/>
      <c r="G547" s="407"/>
      <c r="H547" s="407"/>
      <c r="I547" s="407"/>
      <c r="J547" s="407"/>
      <c r="K547" s="407"/>
      <c r="L547" s="407"/>
      <c r="M547" s="407"/>
      <c r="N547" s="407"/>
      <c r="O547" s="407"/>
      <c r="P547" s="407"/>
      <c r="Q547" s="407"/>
      <c r="R547" s="407"/>
      <c r="S547" s="407"/>
      <c r="T547" s="407"/>
      <c r="U547" s="407"/>
      <c r="V547" s="407"/>
      <c r="W547" s="407"/>
      <c r="X547" s="407"/>
      <c r="Y547" s="407"/>
      <c r="Z547" s="407"/>
      <c r="AA547" s="407"/>
      <c r="AB547" s="407"/>
      <c r="AC547" s="407"/>
      <c r="AD547" s="407"/>
      <c r="AE547" s="407"/>
      <c r="AF547" s="407"/>
      <c r="AG547" s="407"/>
      <c r="AH547" s="407"/>
    </row>
    <row r="548" spans="1:34" ht="12.75" customHeight="1">
      <c r="A548" s="407"/>
      <c r="B548" s="407"/>
      <c r="C548" s="407"/>
      <c r="D548" s="407"/>
      <c r="E548" s="407"/>
      <c r="F548" s="407"/>
      <c r="G548" s="407"/>
      <c r="H548" s="407"/>
      <c r="I548" s="407"/>
      <c r="J548" s="407"/>
      <c r="K548" s="407"/>
      <c r="L548" s="407"/>
      <c r="M548" s="407"/>
      <c r="N548" s="407"/>
      <c r="O548" s="407"/>
      <c r="P548" s="407"/>
      <c r="Q548" s="407"/>
      <c r="R548" s="407"/>
      <c r="S548" s="407"/>
      <c r="T548" s="407"/>
      <c r="U548" s="407"/>
      <c r="V548" s="407"/>
      <c r="W548" s="407"/>
      <c r="X548" s="407"/>
      <c r="Y548" s="407"/>
      <c r="Z548" s="407"/>
      <c r="AA548" s="407"/>
      <c r="AB548" s="407"/>
      <c r="AC548" s="407"/>
      <c r="AD548" s="407"/>
      <c r="AE548" s="407"/>
      <c r="AF548" s="407"/>
      <c r="AG548" s="407"/>
      <c r="AH548" s="407"/>
    </row>
    <row r="549" spans="1:34" ht="12.75" customHeight="1">
      <c r="A549" s="407"/>
      <c r="B549" s="407"/>
      <c r="C549" s="407"/>
      <c r="D549" s="407"/>
      <c r="E549" s="407"/>
      <c r="F549" s="407"/>
      <c r="G549" s="407"/>
      <c r="H549" s="407"/>
      <c r="I549" s="407"/>
      <c r="J549" s="407"/>
      <c r="K549" s="407"/>
      <c r="L549" s="407"/>
      <c r="M549" s="407"/>
      <c r="N549" s="407"/>
      <c r="O549" s="407"/>
      <c r="P549" s="407"/>
      <c r="Q549" s="407"/>
      <c r="R549" s="407"/>
      <c r="S549" s="407"/>
      <c r="T549" s="407"/>
      <c r="U549" s="407"/>
      <c r="V549" s="407"/>
      <c r="W549" s="407"/>
      <c r="X549" s="407"/>
      <c r="Y549" s="407"/>
      <c r="Z549" s="407"/>
      <c r="AA549" s="407"/>
      <c r="AB549" s="407"/>
      <c r="AC549" s="407"/>
      <c r="AD549" s="407"/>
      <c r="AE549" s="407"/>
      <c r="AF549" s="407"/>
      <c r="AG549" s="407"/>
      <c r="AH549" s="407"/>
    </row>
    <row r="550" spans="1:34" ht="12.75" customHeight="1">
      <c r="A550" s="407"/>
      <c r="B550" s="407"/>
      <c r="C550" s="407"/>
      <c r="D550" s="407"/>
      <c r="E550" s="407"/>
      <c r="F550" s="407"/>
      <c r="G550" s="407"/>
      <c r="H550" s="407"/>
      <c r="I550" s="407"/>
      <c r="J550" s="407"/>
      <c r="K550" s="407"/>
      <c r="L550" s="407"/>
      <c r="M550" s="407"/>
      <c r="N550" s="407"/>
      <c r="O550" s="407"/>
      <c r="P550" s="407"/>
      <c r="Q550" s="407"/>
      <c r="R550" s="407"/>
      <c r="S550" s="407"/>
      <c r="T550" s="407"/>
      <c r="U550" s="407"/>
      <c r="V550" s="407"/>
      <c r="W550" s="407"/>
      <c r="X550" s="407"/>
      <c r="Y550" s="407"/>
      <c r="Z550" s="407"/>
      <c r="AA550" s="407"/>
      <c r="AB550" s="407"/>
      <c r="AC550" s="407"/>
      <c r="AD550" s="407"/>
      <c r="AE550" s="407"/>
      <c r="AF550" s="407"/>
      <c r="AG550" s="407"/>
      <c r="AH550" s="407"/>
    </row>
    <row r="551" spans="1:34" ht="12.75" customHeight="1">
      <c r="A551" s="407"/>
      <c r="B551" s="407"/>
      <c r="C551" s="407"/>
      <c r="D551" s="407"/>
      <c r="E551" s="407"/>
      <c r="F551" s="407"/>
      <c r="G551" s="407"/>
      <c r="H551" s="407"/>
      <c r="I551" s="407"/>
      <c r="J551" s="407"/>
      <c r="K551" s="407"/>
      <c r="L551" s="407"/>
      <c r="M551" s="407"/>
      <c r="N551" s="407"/>
      <c r="O551" s="407"/>
      <c r="P551" s="407"/>
      <c r="Q551" s="407"/>
      <c r="R551" s="407"/>
      <c r="S551" s="407"/>
      <c r="T551" s="407"/>
      <c r="U551" s="407"/>
      <c r="V551" s="407"/>
      <c r="W551" s="407"/>
      <c r="X551" s="407"/>
      <c r="Y551" s="407"/>
      <c r="Z551" s="407"/>
      <c r="AA551" s="407"/>
      <c r="AB551" s="407"/>
      <c r="AC551" s="407"/>
      <c r="AD551" s="407"/>
      <c r="AE551" s="407"/>
      <c r="AF551" s="407"/>
      <c r="AG551" s="407"/>
      <c r="AH551" s="407"/>
    </row>
    <row r="552" spans="1:34" ht="12.75" customHeight="1">
      <c r="A552" s="407"/>
      <c r="B552" s="407"/>
      <c r="C552" s="407"/>
      <c r="D552" s="407"/>
      <c r="E552" s="407"/>
      <c r="F552" s="407"/>
      <c r="G552" s="407"/>
      <c r="H552" s="407"/>
      <c r="I552" s="407"/>
      <c r="J552" s="407"/>
      <c r="K552" s="407"/>
      <c r="L552" s="407"/>
      <c r="M552" s="407"/>
      <c r="N552" s="407"/>
      <c r="O552" s="407"/>
      <c r="P552" s="407"/>
      <c r="Q552" s="407"/>
      <c r="R552" s="407"/>
      <c r="S552" s="407"/>
      <c r="T552" s="407"/>
      <c r="U552" s="407"/>
      <c r="V552" s="407"/>
      <c r="W552" s="407"/>
      <c r="X552" s="407"/>
      <c r="Y552" s="407"/>
      <c r="Z552" s="407"/>
      <c r="AA552" s="407"/>
      <c r="AB552" s="407"/>
      <c r="AC552" s="407"/>
      <c r="AD552" s="407"/>
      <c r="AE552" s="407"/>
      <c r="AF552" s="407"/>
      <c r="AG552" s="407"/>
      <c r="AH552" s="407"/>
    </row>
    <row r="553" spans="1:34" ht="12.75" customHeight="1">
      <c r="A553" s="407"/>
      <c r="B553" s="407"/>
      <c r="C553" s="407"/>
      <c r="D553" s="407"/>
      <c r="E553" s="407"/>
      <c r="F553" s="407"/>
      <c r="G553" s="407"/>
      <c r="H553" s="407"/>
      <c r="I553" s="407"/>
      <c r="J553" s="407"/>
      <c r="K553" s="407"/>
      <c r="L553" s="407"/>
      <c r="M553" s="407"/>
      <c r="N553" s="407"/>
      <c r="O553" s="407"/>
      <c r="P553" s="407"/>
      <c r="Q553" s="407"/>
      <c r="R553" s="407"/>
      <c r="S553" s="407"/>
      <c r="T553" s="407"/>
      <c r="U553" s="407"/>
      <c r="V553" s="407"/>
      <c r="W553" s="407"/>
      <c r="X553" s="407"/>
      <c r="Y553" s="407"/>
      <c r="Z553" s="407"/>
      <c r="AA553" s="407"/>
      <c r="AB553" s="407"/>
      <c r="AC553" s="407"/>
      <c r="AD553" s="407"/>
      <c r="AE553" s="407"/>
      <c r="AF553" s="407"/>
      <c r="AG553" s="407"/>
      <c r="AH553" s="407"/>
    </row>
    <row r="554" spans="1:34" ht="12.75" customHeight="1">
      <c r="A554" s="407"/>
      <c r="B554" s="407"/>
      <c r="C554" s="407"/>
      <c r="D554" s="407"/>
      <c r="E554" s="407"/>
      <c r="F554" s="407"/>
      <c r="G554" s="407"/>
      <c r="H554" s="407"/>
      <c r="I554" s="407"/>
      <c r="J554" s="407"/>
      <c r="K554" s="407"/>
      <c r="L554" s="407"/>
      <c r="M554" s="407"/>
      <c r="N554" s="407"/>
      <c r="O554" s="407"/>
      <c r="P554" s="407"/>
      <c r="Q554" s="407"/>
      <c r="R554" s="407"/>
      <c r="S554" s="407"/>
      <c r="T554" s="407"/>
      <c r="U554" s="407"/>
      <c r="V554" s="407"/>
      <c r="W554" s="407"/>
      <c r="X554" s="407"/>
      <c r="Y554" s="407"/>
      <c r="Z554" s="407"/>
      <c r="AA554" s="407"/>
      <c r="AB554" s="407"/>
      <c r="AC554" s="407"/>
      <c r="AD554" s="407"/>
      <c r="AE554" s="407"/>
      <c r="AF554" s="407"/>
      <c r="AG554" s="407"/>
      <c r="AH554" s="407"/>
    </row>
    <row r="555" spans="1:34" ht="12.75" customHeight="1">
      <c r="A555" s="407"/>
      <c r="B555" s="407"/>
      <c r="C555" s="407"/>
      <c r="D555" s="407"/>
      <c r="E555" s="407"/>
      <c r="F555" s="407"/>
      <c r="G555" s="407"/>
      <c r="H555" s="407"/>
      <c r="I555" s="407"/>
      <c r="J555" s="407"/>
      <c r="K555" s="407"/>
      <c r="L555" s="407"/>
      <c r="M555" s="407"/>
      <c r="N555" s="407"/>
      <c r="O555" s="407"/>
      <c r="P555" s="407"/>
      <c r="Q555" s="407"/>
      <c r="R555" s="407"/>
      <c r="S555" s="407"/>
      <c r="T555" s="407"/>
      <c r="U555" s="407"/>
      <c r="V555" s="407"/>
      <c r="W555" s="407"/>
      <c r="X555" s="407"/>
      <c r="Y555" s="407"/>
      <c r="Z555" s="407"/>
      <c r="AA555" s="407"/>
      <c r="AB555" s="407"/>
      <c r="AC555" s="407"/>
      <c r="AD555" s="407"/>
      <c r="AE555" s="407"/>
      <c r="AF555" s="407"/>
      <c r="AG555" s="407"/>
      <c r="AH555" s="407"/>
    </row>
    <row r="556" spans="1:34" ht="12.75" customHeight="1">
      <c r="A556" s="407"/>
      <c r="B556" s="407"/>
      <c r="C556" s="407"/>
      <c r="D556" s="407"/>
      <c r="E556" s="407"/>
      <c r="F556" s="407"/>
      <c r="G556" s="407"/>
      <c r="H556" s="407"/>
      <c r="I556" s="407"/>
      <c r="J556" s="407"/>
      <c r="K556" s="407"/>
      <c r="L556" s="407"/>
      <c r="M556" s="407"/>
      <c r="N556" s="407"/>
      <c r="O556" s="407"/>
      <c r="P556" s="407"/>
      <c r="Q556" s="407"/>
      <c r="R556" s="407"/>
      <c r="S556" s="407"/>
      <c r="T556" s="407"/>
      <c r="U556" s="407"/>
      <c r="V556" s="407"/>
      <c r="W556" s="407"/>
      <c r="X556" s="407"/>
      <c r="Y556" s="407"/>
      <c r="Z556" s="407"/>
      <c r="AA556" s="407"/>
      <c r="AB556" s="407"/>
      <c r="AC556" s="407"/>
      <c r="AD556" s="407"/>
      <c r="AE556" s="407"/>
      <c r="AF556" s="407"/>
      <c r="AG556" s="407"/>
      <c r="AH556" s="407"/>
    </row>
    <row r="557" spans="1:34" ht="12.75" customHeight="1">
      <c r="A557" s="407"/>
      <c r="B557" s="407"/>
      <c r="C557" s="407"/>
      <c r="D557" s="407"/>
      <c r="E557" s="407"/>
      <c r="F557" s="407"/>
      <c r="G557" s="407"/>
      <c r="H557" s="407"/>
      <c r="I557" s="407"/>
      <c r="J557" s="407"/>
      <c r="K557" s="407"/>
      <c r="L557" s="407"/>
      <c r="M557" s="407"/>
      <c r="N557" s="407"/>
      <c r="O557" s="407"/>
      <c r="P557" s="407"/>
      <c r="Q557" s="407"/>
      <c r="R557" s="407"/>
      <c r="S557" s="407"/>
      <c r="T557" s="407"/>
      <c r="U557" s="407"/>
      <c r="V557" s="407"/>
      <c r="W557" s="407"/>
      <c r="X557" s="407"/>
      <c r="Y557" s="407"/>
      <c r="Z557" s="407"/>
      <c r="AA557" s="407"/>
      <c r="AB557" s="407"/>
      <c r="AC557" s="407"/>
      <c r="AD557" s="407"/>
      <c r="AE557" s="407"/>
      <c r="AF557" s="407"/>
      <c r="AG557" s="407"/>
      <c r="AH557" s="407"/>
    </row>
    <row r="558" spans="1:34" ht="12.75" customHeight="1">
      <c r="A558" s="407"/>
      <c r="B558" s="407"/>
      <c r="C558" s="407"/>
      <c r="D558" s="407"/>
      <c r="E558" s="407"/>
      <c r="F558" s="407"/>
      <c r="G558" s="407"/>
      <c r="H558" s="407"/>
      <c r="I558" s="407"/>
      <c r="J558" s="407"/>
      <c r="K558" s="407"/>
      <c r="L558" s="407"/>
      <c r="M558" s="407"/>
      <c r="N558" s="407"/>
      <c r="O558" s="407"/>
      <c r="P558" s="407"/>
      <c r="Q558" s="407"/>
      <c r="R558" s="407"/>
      <c r="S558" s="407"/>
      <c r="T558" s="407"/>
      <c r="U558" s="407"/>
      <c r="V558" s="407"/>
      <c r="W558" s="407"/>
      <c r="X558" s="407"/>
      <c r="Y558" s="407"/>
      <c r="Z558" s="407"/>
      <c r="AA558" s="407"/>
      <c r="AB558" s="407"/>
      <c r="AC558" s="407"/>
      <c r="AD558" s="407"/>
      <c r="AE558" s="407"/>
      <c r="AF558" s="407"/>
      <c r="AG558" s="407"/>
      <c r="AH558" s="407"/>
    </row>
    <row r="559" spans="1:34" ht="12.75" customHeight="1">
      <c r="A559" s="407"/>
      <c r="B559" s="407"/>
      <c r="C559" s="407"/>
      <c r="D559" s="407"/>
      <c r="E559" s="407"/>
      <c r="F559" s="407"/>
      <c r="G559" s="407"/>
      <c r="H559" s="407"/>
      <c r="I559" s="407"/>
      <c r="J559" s="407"/>
      <c r="K559" s="407"/>
      <c r="L559" s="407"/>
      <c r="M559" s="407"/>
      <c r="N559" s="407"/>
      <c r="O559" s="407"/>
      <c r="P559" s="407"/>
      <c r="Q559" s="407"/>
      <c r="R559" s="407"/>
      <c r="S559" s="407"/>
      <c r="T559" s="407"/>
      <c r="U559" s="407"/>
      <c r="V559" s="407"/>
      <c r="W559" s="407"/>
      <c r="X559" s="407"/>
      <c r="Y559" s="407"/>
      <c r="Z559" s="407"/>
      <c r="AA559" s="407"/>
      <c r="AB559" s="407"/>
      <c r="AC559" s="407"/>
      <c r="AD559" s="407"/>
      <c r="AE559" s="407"/>
      <c r="AF559" s="407"/>
      <c r="AG559" s="407"/>
      <c r="AH559" s="407"/>
    </row>
    <row r="560" spans="1:34" ht="12.75" customHeight="1">
      <c r="A560" s="407"/>
      <c r="B560" s="407"/>
      <c r="C560" s="407"/>
      <c r="D560" s="407"/>
      <c r="E560" s="407"/>
      <c r="F560" s="407"/>
      <c r="G560" s="407"/>
      <c r="H560" s="407"/>
      <c r="I560" s="407"/>
      <c r="J560" s="407"/>
      <c r="K560" s="407"/>
      <c r="L560" s="407"/>
      <c r="M560" s="407"/>
      <c r="N560" s="407"/>
      <c r="O560" s="407"/>
      <c r="P560" s="407"/>
      <c r="Q560" s="407"/>
      <c r="R560" s="407"/>
      <c r="S560" s="407"/>
      <c r="T560" s="407"/>
      <c r="U560" s="407"/>
      <c r="V560" s="407"/>
      <c r="W560" s="407"/>
      <c r="X560" s="407"/>
      <c r="Y560" s="407"/>
      <c r="Z560" s="407"/>
      <c r="AA560" s="407"/>
      <c r="AB560" s="407"/>
      <c r="AC560" s="407"/>
      <c r="AD560" s="407"/>
      <c r="AE560" s="407"/>
      <c r="AF560" s="407"/>
      <c r="AG560" s="407"/>
      <c r="AH560" s="407"/>
    </row>
    <row r="561" spans="1:34" ht="12.75" customHeight="1">
      <c r="A561" s="407"/>
      <c r="B561" s="407"/>
      <c r="C561" s="407"/>
      <c r="D561" s="407"/>
      <c r="E561" s="407"/>
      <c r="F561" s="407"/>
      <c r="G561" s="407"/>
      <c r="H561" s="407"/>
      <c r="I561" s="407"/>
      <c r="J561" s="407"/>
      <c r="K561" s="407"/>
      <c r="L561" s="407"/>
      <c r="M561" s="407"/>
      <c r="N561" s="407"/>
      <c r="O561" s="407"/>
      <c r="P561" s="407"/>
      <c r="Q561" s="407"/>
      <c r="R561" s="407"/>
      <c r="S561" s="407"/>
      <c r="T561" s="407"/>
      <c r="U561" s="407"/>
      <c r="V561" s="407"/>
      <c r="W561" s="407"/>
      <c r="X561" s="407"/>
      <c r="Y561" s="407"/>
      <c r="Z561" s="407"/>
      <c r="AA561" s="407"/>
      <c r="AB561" s="407"/>
      <c r="AC561" s="407"/>
      <c r="AD561" s="407"/>
      <c r="AE561" s="407"/>
      <c r="AF561" s="407"/>
      <c r="AG561" s="407"/>
      <c r="AH561" s="407"/>
    </row>
    <row r="562" spans="1:34" ht="12.75" customHeight="1">
      <c r="A562" s="407"/>
      <c r="B562" s="407"/>
      <c r="C562" s="407"/>
      <c r="D562" s="407"/>
      <c r="E562" s="407"/>
      <c r="F562" s="407"/>
      <c r="G562" s="407"/>
      <c r="H562" s="407"/>
      <c r="I562" s="407"/>
      <c r="J562" s="407"/>
      <c r="K562" s="407"/>
      <c r="L562" s="407"/>
      <c r="M562" s="407"/>
      <c r="N562" s="407"/>
      <c r="O562" s="407"/>
      <c r="P562" s="407"/>
      <c r="Q562" s="407"/>
      <c r="R562" s="407"/>
      <c r="S562" s="407"/>
      <c r="T562" s="407"/>
      <c r="U562" s="407"/>
      <c r="V562" s="407"/>
      <c r="W562" s="407"/>
      <c r="X562" s="407"/>
      <c r="Y562" s="407"/>
      <c r="Z562" s="407"/>
      <c r="AA562" s="407"/>
      <c r="AB562" s="407"/>
      <c r="AC562" s="407"/>
      <c r="AD562" s="407"/>
      <c r="AE562" s="407"/>
      <c r="AF562" s="407"/>
      <c r="AG562" s="407"/>
      <c r="AH562" s="407"/>
    </row>
    <row r="563" spans="1:34" ht="12.75" customHeight="1">
      <c r="A563" s="407"/>
      <c r="B563" s="407"/>
      <c r="C563" s="407"/>
      <c r="D563" s="407"/>
      <c r="E563" s="407"/>
      <c r="F563" s="407"/>
      <c r="G563" s="407"/>
      <c r="H563" s="407"/>
      <c r="I563" s="407"/>
      <c r="J563" s="407"/>
      <c r="K563" s="407"/>
      <c r="L563" s="407"/>
      <c r="M563" s="407"/>
      <c r="N563" s="407"/>
      <c r="O563" s="407"/>
      <c r="P563" s="407"/>
      <c r="Q563" s="407"/>
      <c r="R563" s="407"/>
      <c r="S563" s="407"/>
      <c r="T563" s="407"/>
      <c r="U563" s="407"/>
      <c r="V563" s="407"/>
      <c r="W563" s="407"/>
      <c r="X563" s="407"/>
      <c r="Y563" s="407"/>
      <c r="Z563" s="407"/>
      <c r="AA563" s="407"/>
      <c r="AB563" s="407"/>
      <c r="AC563" s="407"/>
      <c r="AD563" s="407"/>
      <c r="AE563" s="407"/>
      <c r="AF563" s="407"/>
      <c r="AG563" s="407"/>
      <c r="AH563" s="407"/>
    </row>
    <row r="564" spans="1:34" ht="12.75" customHeight="1">
      <c r="A564" s="407"/>
      <c r="B564" s="407"/>
      <c r="C564" s="407"/>
      <c r="D564" s="407"/>
      <c r="E564" s="407"/>
      <c r="F564" s="407"/>
      <c r="G564" s="407"/>
      <c r="H564" s="407"/>
      <c r="I564" s="407"/>
      <c r="J564" s="407"/>
      <c r="K564" s="407"/>
      <c r="L564" s="407"/>
      <c r="M564" s="407"/>
      <c r="N564" s="407"/>
      <c r="O564" s="407"/>
      <c r="P564" s="407"/>
      <c r="Q564" s="407"/>
      <c r="R564" s="407"/>
      <c r="S564" s="407"/>
      <c r="T564" s="407"/>
      <c r="U564" s="407"/>
      <c r="V564" s="407"/>
      <c r="W564" s="407"/>
      <c r="X564" s="407"/>
      <c r="Y564" s="407"/>
      <c r="Z564" s="407"/>
      <c r="AA564" s="407"/>
      <c r="AB564" s="407"/>
      <c r="AC564" s="407"/>
      <c r="AD564" s="407"/>
      <c r="AE564" s="407"/>
      <c r="AF564" s="407"/>
      <c r="AG564" s="407"/>
      <c r="AH564" s="407"/>
    </row>
    <row r="565" spans="1:34" ht="12.75" customHeight="1">
      <c r="A565" s="407"/>
      <c r="B565" s="407"/>
      <c r="C565" s="407"/>
      <c r="D565" s="407"/>
      <c r="E565" s="407"/>
      <c r="F565" s="407"/>
      <c r="G565" s="407"/>
      <c r="H565" s="407"/>
      <c r="I565" s="407"/>
      <c r="J565" s="407"/>
      <c r="K565" s="407"/>
      <c r="L565" s="407"/>
      <c r="M565" s="407"/>
      <c r="N565" s="407"/>
      <c r="O565" s="407"/>
      <c r="P565" s="407"/>
      <c r="Q565" s="407"/>
      <c r="R565" s="407"/>
      <c r="S565" s="407"/>
      <c r="T565" s="407"/>
      <c r="U565" s="407"/>
      <c r="V565" s="407"/>
      <c r="W565" s="407"/>
      <c r="X565" s="407"/>
      <c r="Y565" s="407"/>
      <c r="Z565" s="407"/>
      <c r="AA565" s="407"/>
      <c r="AB565" s="407"/>
      <c r="AC565" s="407"/>
      <c r="AD565" s="407"/>
      <c r="AE565" s="407"/>
      <c r="AF565" s="407"/>
      <c r="AG565" s="407"/>
      <c r="AH565" s="407"/>
    </row>
    <row r="566" spans="1:34" ht="12.75" customHeight="1">
      <c r="A566" s="407"/>
      <c r="B566" s="407"/>
      <c r="C566" s="407"/>
      <c r="D566" s="407"/>
      <c r="E566" s="407"/>
      <c r="F566" s="407"/>
      <c r="G566" s="407"/>
      <c r="H566" s="407"/>
      <c r="I566" s="407"/>
      <c r="J566" s="407"/>
      <c r="K566" s="407"/>
      <c r="L566" s="407"/>
      <c r="M566" s="407"/>
      <c r="N566" s="407"/>
      <c r="O566" s="407"/>
      <c r="P566" s="407"/>
      <c r="Q566" s="407"/>
      <c r="R566" s="407"/>
      <c r="S566" s="407"/>
      <c r="T566" s="407"/>
      <c r="U566" s="407"/>
      <c r="V566" s="407"/>
      <c r="W566" s="407"/>
      <c r="X566" s="407"/>
      <c r="Y566" s="407"/>
      <c r="Z566" s="407"/>
      <c r="AA566" s="407"/>
      <c r="AB566" s="407"/>
      <c r="AC566" s="407"/>
      <c r="AD566" s="407"/>
      <c r="AE566" s="407"/>
      <c r="AF566" s="407"/>
      <c r="AG566" s="407"/>
      <c r="AH566" s="407"/>
    </row>
    <row r="567" spans="1:34" ht="12.75" customHeight="1">
      <c r="A567" s="407"/>
      <c r="B567" s="407"/>
      <c r="C567" s="407"/>
      <c r="D567" s="407"/>
      <c r="E567" s="407"/>
      <c r="F567" s="407"/>
      <c r="G567" s="407"/>
      <c r="H567" s="407"/>
      <c r="I567" s="407"/>
      <c r="J567" s="407"/>
      <c r="K567" s="407"/>
      <c r="L567" s="407"/>
      <c r="M567" s="407"/>
      <c r="N567" s="407"/>
      <c r="O567" s="407"/>
      <c r="P567" s="407"/>
      <c r="Q567" s="407"/>
      <c r="R567" s="407"/>
      <c r="S567" s="407"/>
      <c r="T567" s="407"/>
      <c r="U567" s="407"/>
      <c r="V567" s="407"/>
      <c r="W567" s="407"/>
      <c r="X567" s="407"/>
      <c r="Y567" s="407"/>
      <c r="Z567" s="407"/>
      <c r="AA567" s="407"/>
      <c r="AB567" s="407"/>
      <c r="AC567" s="407"/>
      <c r="AD567" s="407"/>
      <c r="AE567" s="407"/>
      <c r="AF567" s="407"/>
      <c r="AG567" s="407"/>
      <c r="AH567" s="407"/>
    </row>
    <row r="568" spans="1:34" ht="12.75" customHeight="1">
      <c r="A568" s="407"/>
      <c r="B568" s="407"/>
      <c r="C568" s="407"/>
      <c r="D568" s="407"/>
      <c r="E568" s="407"/>
      <c r="F568" s="407"/>
      <c r="G568" s="407"/>
      <c r="H568" s="407"/>
      <c r="I568" s="407"/>
      <c r="J568" s="407"/>
      <c r="K568" s="407"/>
      <c r="L568" s="407"/>
      <c r="M568" s="407"/>
      <c r="N568" s="407"/>
      <c r="O568" s="407"/>
      <c r="P568" s="407"/>
      <c r="Q568" s="407"/>
      <c r="R568" s="407"/>
      <c r="S568" s="407"/>
      <c r="T568" s="407"/>
      <c r="U568" s="407"/>
      <c r="V568" s="407"/>
      <c r="W568" s="407"/>
      <c r="X568" s="407"/>
      <c r="Y568" s="407"/>
      <c r="Z568" s="407"/>
      <c r="AA568" s="407"/>
      <c r="AB568" s="407"/>
      <c r="AC568" s="407"/>
      <c r="AD568" s="407"/>
      <c r="AE568" s="407"/>
      <c r="AF568" s="407"/>
      <c r="AG568" s="407"/>
      <c r="AH568" s="407"/>
    </row>
    <row r="569" spans="1:34" ht="12.75" customHeight="1">
      <c r="A569" s="407"/>
      <c r="B569" s="407"/>
      <c r="C569" s="407"/>
      <c r="D569" s="407"/>
      <c r="E569" s="407"/>
      <c r="F569" s="407"/>
      <c r="G569" s="407"/>
      <c r="H569" s="407"/>
      <c r="I569" s="407"/>
      <c r="J569" s="407"/>
      <c r="K569" s="407"/>
      <c r="L569" s="407"/>
      <c r="M569" s="407"/>
      <c r="N569" s="407"/>
      <c r="O569" s="407"/>
      <c r="P569" s="407"/>
      <c r="Q569" s="407"/>
      <c r="R569" s="407"/>
      <c r="S569" s="407"/>
      <c r="T569" s="407"/>
      <c r="U569" s="407"/>
      <c r="V569" s="407"/>
      <c r="W569" s="407"/>
      <c r="X569" s="407"/>
      <c r="Y569" s="407"/>
      <c r="Z569" s="407"/>
      <c r="AA569" s="407"/>
      <c r="AB569" s="407"/>
      <c r="AC569" s="407"/>
      <c r="AD569" s="407"/>
      <c r="AE569" s="407"/>
      <c r="AF569" s="407"/>
      <c r="AG569" s="407"/>
      <c r="AH569" s="407"/>
    </row>
    <row r="570" spans="1:34" ht="12.75" customHeight="1">
      <c r="A570" s="407"/>
      <c r="B570" s="407"/>
      <c r="C570" s="407"/>
      <c r="D570" s="407"/>
      <c r="E570" s="407"/>
      <c r="F570" s="407"/>
      <c r="G570" s="407"/>
      <c r="H570" s="407"/>
      <c r="I570" s="407"/>
      <c r="J570" s="407"/>
      <c r="K570" s="407"/>
      <c r="L570" s="407"/>
      <c r="M570" s="407"/>
      <c r="N570" s="407"/>
      <c r="O570" s="407"/>
      <c r="P570" s="407"/>
      <c r="Q570" s="407"/>
      <c r="R570" s="407"/>
      <c r="S570" s="407"/>
      <c r="T570" s="407"/>
      <c r="U570" s="407"/>
      <c r="V570" s="407"/>
      <c r="W570" s="407"/>
      <c r="X570" s="407"/>
      <c r="Y570" s="407"/>
      <c r="Z570" s="407"/>
      <c r="AA570" s="407"/>
      <c r="AB570" s="407"/>
      <c r="AC570" s="407"/>
      <c r="AD570" s="407"/>
      <c r="AE570" s="407"/>
      <c r="AF570" s="407"/>
      <c r="AG570" s="407"/>
      <c r="AH570" s="407"/>
    </row>
    <row r="571" spans="1:34" ht="12.75" customHeight="1">
      <c r="A571" s="407"/>
      <c r="B571" s="407"/>
      <c r="C571" s="407"/>
      <c r="D571" s="407"/>
      <c r="E571" s="407"/>
      <c r="F571" s="407"/>
      <c r="G571" s="407"/>
      <c r="H571" s="407"/>
      <c r="I571" s="407"/>
      <c r="J571" s="407"/>
      <c r="K571" s="407"/>
      <c r="L571" s="407"/>
      <c r="M571" s="407"/>
      <c r="N571" s="407"/>
      <c r="O571" s="407"/>
      <c r="P571" s="407"/>
      <c r="Q571" s="407"/>
      <c r="R571" s="407"/>
      <c r="S571" s="407"/>
      <c r="T571" s="407"/>
      <c r="U571" s="407"/>
      <c r="V571" s="407"/>
      <c r="W571" s="407"/>
      <c r="X571" s="407"/>
      <c r="Y571" s="407"/>
      <c r="Z571" s="407"/>
      <c r="AA571" s="407"/>
      <c r="AB571" s="407"/>
      <c r="AC571" s="407"/>
      <c r="AD571" s="407"/>
      <c r="AE571" s="407"/>
      <c r="AF571" s="407"/>
      <c r="AG571" s="407"/>
      <c r="AH571" s="407"/>
    </row>
    <row r="572" spans="1:34" ht="12.75" customHeight="1">
      <c r="A572" s="407"/>
      <c r="B572" s="407"/>
      <c r="C572" s="407"/>
      <c r="D572" s="407"/>
      <c r="E572" s="407"/>
      <c r="F572" s="407"/>
      <c r="G572" s="407"/>
      <c r="H572" s="407"/>
      <c r="I572" s="407"/>
      <c r="J572" s="407"/>
      <c r="K572" s="407"/>
      <c r="L572" s="407"/>
      <c r="M572" s="407"/>
      <c r="N572" s="407"/>
      <c r="O572" s="407"/>
      <c r="P572" s="407"/>
      <c r="Q572" s="407"/>
      <c r="R572" s="407"/>
      <c r="S572" s="407"/>
      <c r="T572" s="407"/>
      <c r="U572" s="407"/>
      <c r="V572" s="407"/>
      <c r="W572" s="407"/>
      <c r="X572" s="407"/>
      <c r="Y572" s="407"/>
      <c r="Z572" s="407"/>
      <c r="AA572" s="407"/>
      <c r="AB572" s="407"/>
      <c r="AC572" s="407"/>
      <c r="AD572" s="407"/>
      <c r="AE572" s="407"/>
      <c r="AF572" s="407"/>
      <c r="AG572" s="407"/>
      <c r="AH572" s="407"/>
    </row>
    <row r="573" spans="1:34" ht="12.75" customHeight="1">
      <c r="A573" s="407"/>
      <c r="B573" s="407"/>
      <c r="C573" s="407"/>
      <c r="D573" s="407"/>
      <c r="E573" s="407"/>
      <c r="F573" s="407"/>
      <c r="G573" s="407"/>
      <c r="H573" s="407"/>
      <c r="I573" s="407"/>
      <c r="J573" s="407"/>
      <c r="K573" s="407"/>
      <c r="L573" s="407"/>
      <c r="M573" s="407"/>
      <c r="N573" s="407"/>
      <c r="O573" s="407"/>
      <c r="P573" s="407"/>
      <c r="Q573" s="407"/>
      <c r="R573" s="407"/>
      <c r="S573" s="407"/>
      <c r="T573" s="407"/>
      <c r="U573" s="407"/>
      <c r="V573" s="407"/>
      <c r="W573" s="407"/>
      <c r="X573" s="407"/>
      <c r="Y573" s="407"/>
      <c r="Z573" s="407"/>
      <c r="AA573" s="407"/>
      <c r="AB573" s="407"/>
      <c r="AC573" s="407"/>
      <c r="AD573" s="407"/>
      <c r="AE573" s="407"/>
      <c r="AF573" s="407"/>
      <c r="AG573" s="407"/>
      <c r="AH573" s="407"/>
    </row>
    <row r="574" spans="1:34" ht="12.75" customHeight="1">
      <c r="A574" s="407"/>
      <c r="B574" s="407"/>
      <c r="C574" s="407"/>
      <c r="D574" s="407"/>
      <c r="E574" s="407"/>
      <c r="F574" s="407"/>
      <c r="G574" s="407"/>
      <c r="H574" s="407"/>
      <c r="I574" s="407"/>
      <c r="J574" s="407"/>
      <c r="K574" s="407"/>
      <c r="L574" s="407"/>
      <c r="M574" s="407"/>
      <c r="N574" s="407"/>
      <c r="O574" s="407"/>
      <c r="P574" s="407"/>
      <c r="Q574" s="407"/>
      <c r="R574" s="407"/>
      <c r="S574" s="407"/>
      <c r="T574" s="407"/>
      <c r="U574" s="407"/>
      <c r="V574" s="407"/>
      <c r="W574" s="407"/>
      <c r="X574" s="407"/>
      <c r="Y574" s="407"/>
      <c r="Z574" s="407"/>
      <c r="AA574" s="407"/>
      <c r="AB574" s="407"/>
      <c r="AC574" s="407"/>
      <c r="AD574" s="407"/>
      <c r="AE574" s="407"/>
      <c r="AF574" s="407"/>
      <c r="AG574" s="407"/>
      <c r="AH574" s="407"/>
    </row>
    <row r="575" spans="1:34" ht="12.75" customHeight="1">
      <c r="A575" s="407"/>
      <c r="B575" s="407"/>
      <c r="C575" s="407"/>
      <c r="D575" s="407"/>
      <c r="E575" s="407"/>
      <c r="F575" s="407"/>
      <c r="G575" s="407"/>
      <c r="H575" s="407"/>
      <c r="I575" s="407"/>
      <c r="J575" s="407"/>
      <c r="K575" s="407"/>
      <c r="L575" s="407"/>
      <c r="M575" s="407"/>
      <c r="N575" s="407"/>
      <c r="O575" s="407"/>
      <c r="P575" s="407"/>
      <c r="Q575" s="407"/>
      <c r="R575" s="407"/>
      <c r="S575" s="407"/>
      <c r="T575" s="407"/>
      <c r="U575" s="407"/>
      <c r="V575" s="407"/>
      <c r="W575" s="407"/>
      <c r="X575" s="407"/>
      <c r="Y575" s="407"/>
      <c r="Z575" s="407"/>
      <c r="AA575" s="407"/>
      <c r="AB575" s="407"/>
      <c r="AC575" s="407"/>
      <c r="AD575" s="407"/>
      <c r="AE575" s="407"/>
      <c r="AF575" s="407"/>
      <c r="AG575" s="407"/>
      <c r="AH575" s="407"/>
    </row>
    <row r="576" spans="1:34" ht="12.75" customHeight="1">
      <c r="A576" s="407"/>
      <c r="B576" s="407"/>
      <c r="C576" s="407"/>
      <c r="D576" s="407"/>
      <c r="E576" s="407"/>
      <c r="F576" s="407"/>
      <c r="G576" s="407"/>
      <c r="H576" s="407"/>
      <c r="I576" s="407"/>
      <c r="J576" s="407"/>
      <c r="K576" s="407"/>
      <c r="L576" s="407"/>
      <c r="M576" s="407"/>
      <c r="N576" s="407"/>
      <c r="O576" s="407"/>
      <c r="P576" s="407"/>
      <c r="Q576" s="407"/>
      <c r="R576" s="407"/>
      <c r="S576" s="407"/>
      <c r="T576" s="407"/>
      <c r="U576" s="407"/>
      <c r="V576" s="407"/>
      <c r="W576" s="407"/>
      <c r="X576" s="407"/>
      <c r="Y576" s="407"/>
      <c r="Z576" s="407"/>
      <c r="AA576" s="407"/>
      <c r="AB576" s="407"/>
      <c r="AC576" s="407"/>
      <c r="AD576" s="407"/>
      <c r="AE576" s="407"/>
      <c r="AF576" s="407"/>
      <c r="AG576" s="407"/>
      <c r="AH576" s="407"/>
    </row>
    <row r="577" spans="1:34" ht="12.75" customHeight="1">
      <c r="A577" s="407"/>
      <c r="B577" s="407"/>
      <c r="C577" s="407"/>
      <c r="D577" s="407"/>
      <c r="E577" s="407"/>
      <c r="F577" s="407"/>
      <c r="G577" s="407"/>
      <c r="H577" s="407"/>
      <c r="I577" s="407"/>
      <c r="J577" s="407"/>
      <c r="K577" s="407"/>
      <c r="L577" s="407"/>
      <c r="M577" s="407"/>
      <c r="N577" s="407"/>
      <c r="O577" s="407"/>
      <c r="P577" s="407"/>
      <c r="Q577" s="407"/>
      <c r="R577" s="407"/>
      <c r="S577" s="407"/>
      <c r="T577" s="407"/>
      <c r="U577" s="407"/>
      <c r="V577" s="407"/>
      <c r="W577" s="407"/>
      <c r="X577" s="407"/>
      <c r="Y577" s="407"/>
      <c r="Z577" s="407"/>
      <c r="AA577" s="407"/>
      <c r="AB577" s="407"/>
      <c r="AC577" s="407"/>
      <c r="AD577" s="407"/>
      <c r="AE577" s="407"/>
      <c r="AF577" s="407"/>
      <c r="AG577" s="407"/>
      <c r="AH577" s="407"/>
    </row>
    <row r="578" spans="1:34" ht="12.75" customHeight="1">
      <c r="A578" s="407"/>
      <c r="B578" s="407"/>
      <c r="C578" s="407"/>
      <c r="D578" s="407"/>
      <c r="E578" s="407"/>
      <c r="F578" s="407"/>
      <c r="G578" s="407"/>
      <c r="H578" s="407"/>
      <c r="I578" s="407"/>
      <c r="J578" s="407"/>
      <c r="K578" s="407"/>
      <c r="L578" s="407"/>
      <c r="M578" s="407"/>
      <c r="N578" s="407"/>
      <c r="O578" s="407"/>
      <c r="P578" s="407"/>
      <c r="Q578" s="407"/>
      <c r="R578" s="407"/>
      <c r="S578" s="407"/>
      <c r="T578" s="407"/>
      <c r="U578" s="407"/>
      <c r="V578" s="407"/>
      <c r="W578" s="407"/>
      <c r="X578" s="407"/>
      <c r="Y578" s="407"/>
      <c r="Z578" s="407"/>
      <c r="AA578" s="407"/>
      <c r="AB578" s="407"/>
      <c r="AC578" s="407"/>
      <c r="AD578" s="407"/>
      <c r="AE578" s="407"/>
      <c r="AF578" s="407"/>
      <c r="AG578" s="407"/>
      <c r="AH578" s="407"/>
    </row>
    <row r="579" spans="1:34" ht="12.75" customHeight="1">
      <c r="A579" s="407"/>
      <c r="B579" s="407"/>
      <c r="C579" s="407"/>
      <c r="D579" s="407"/>
      <c r="E579" s="407"/>
      <c r="F579" s="407"/>
      <c r="G579" s="407"/>
      <c r="H579" s="407"/>
      <c r="I579" s="407"/>
      <c r="J579" s="407"/>
      <c r="K579" s="407"/>
      <c r="L579" s="407"/>
      <c r="M579" s="407"/>
      <c r="N579" s="407"/>
      <c r="O579" s="407"/>
      <c r="P579" s="407"/>
      <c r="Q579" s="407"/>
      <c r="R579" s="407"/>
      <c r="S579" s="407"/>
      <c r="T579" s="407"/>
      <c r="U579" s="407"/>
      <c r="V579" s="407"/>
      <c r="W579" s="407"/>
      <c r="X579" s="407"/>
      <c r="Y579" s="407"/>
      <c r="Z579" s="407"/>
      <c r="AA579" s="407"/>
      <c r="AB579" s="407"/>
      <c r="AC579" s="407"/>
      <c r="AD579" s="407"/>
      <c r="AE579" s="407"/>
      <c r="AF579" s="407"/>
      <c r="AG579" s="407"/>
      <c r="AH579" s="407"/>
    </row>
    <row r="580" spans="1:34" ht="12.75" customHeight="1">
      <c r="A580" s="407"/>
      <c r="B580" s="407"/>
      <c r="C580" s="407"/>
      <c r="D580" s="407"/>
      <c r="E580" s="407"/>
      <c r="F580" s="407"/>
      <c r="G580" s="407"/>
      <c r="H580" s="407"/>
      <c r="I580" s="407"/>
      <c r="J580" s="407"/>
      <c r="K580" s="407"/>
      <c r="L580" s="407"/>
      <c r="M580" s="407"/>
      <c r="N580" s="407"/>
      <c r="O580" s="407"/>
      <c r="P580" s="407"/>
      <c r="Q580" s="407"/>
      <c r="R580" s="407"/>
      <c r="S580" s="407"/>
      <c r="T580" s="407"/>
      <c r="U580" s="407"/>
      <c r="V580" s="407"/>
      <c r="W580" s="407"/>
      <c r="X580" s="407"/>
      <c r="Y580" s="407"/>
      <c r="Z580" s="407"/>
      <c r="AA580" s="407"/>
      <c r="AB580" s="407"/>
      <c r="AC580" s="407"/>
      <c r="AD580" s="407"/>
      <c r="AE580" s="407"/>
      <c r="AF580" s="407"/>
      <c r="AG580" s="407"/>
      <c r="AH580" s="407"/>
    </row>
    <row r="581" spans="1:34" ht="12.75" customHeight="1">
      <c r="A581" s="407"/>
      <c r="B581" s="407"/>
      <c r="C581" s="407"/>
      <c r="D581" s="407"/>
      <c r="E581" s="407"/>
      <c r="F581" s="407"/>
      <c r="G581" s="407"/>
      <c r="H581" s="407"/>
      <c r="I581" s="407"/>
      <c r="J581" s="407"/>
      <c r="K581" s="407"/>
      <c r="L581" s="407"/>
      <c r="M581" s="407"/>
      <c r="N581" s="407"/>
      <c r="O581" s="407"/>
      <c r="P581" s="407"/>
      <c r="Q581" s="407"/>
      <c r="R581" s="407"/>
      <c r="S581" s="407"/>
      <c r="T581" s="407"/>
      <c r="U581" s="407"/>
      <c r="V581" s="407"/>
      <c r="W581" s="407"/>
      <c r="X581" s="407"/>
      <c r="Y581" s="407"/>
      <c r="Z581" s="407"/>
      <c r="AA581" s="407"/>
      <c r="AB581" s="407"/>
      <c r="AC581" s="407"/>
      <c r="AD581" s="407"/>
      <c r="AE581" s="407"/>
      <c r="AF581" s="407"/>
      <c r="AG581" s="407"/>
      <c r="AH581" s="407"/>
    </row>
    <row r="582" spans="1:34" ht="12.75" customHeight="1">
      <c r="A582" s="407"/>
      <c r="B582" s="407"/>
      <c r="C582" s="407"/>
      <c r="D582" s="407"/>
      <c r="E582" s="407"/>
      <c r="F582" s="407"/>
      <c r="G582" s="407"/>
      <c r="H582" s="407"/>
      <c r="I582" s="407"/>
      <c r="J582" s="407"/>
      <c r="K582" s="407"/>
      <c r="L582" s="407"/>
      <c r="M582" s="407"/>
      <c r="N582" s="407"/>
      <c r="O582" s="407"/>
      <c r="P582" s="407"/>
      <c r="Q582" s="407"/>
      <c r="R582" s="407"/>
      <c r="S582" s="407"/>
      <c r="T582" s="407"/>
      <c r="U582" s="407"/>
      <c r="V582" s="407"/>
      <c r="W582" s="407"/>
      <c r="X582" s="407"/>
      <c r="Y582" s="407"/>
      <c r="Z582" s="407"/>
      <c r="AA582" s="407"/>
      <c r="AB582" s="407"/>
      <c r="AC582" s="407"/>
      <c r="AD582" s="407"/>
      <c r="AE582" s="407"/>
      <c r="AF582" s="407"/>
      <c r="AG582" s="407"/>
      <c r="AH582" s="407"/>
    </row>
    <row r="583" spans="1:34" ht="12.75" customHeight="1">
      <c r="A583" s="407"/>
      <c r="B583" s="407"/>
      <c r="C583" s="407"/>
      <c r="D583" s="407"/>
      <c r="E583" s="407"/>
      <c r="F583" s="407"/>
      <c r="G583" s="407"/>
      <c r="H583" s="407"/>
      <c r="I583" s="407"/>
      <c r="J583" s="407"/>
      <c r="K583" s="407"/>
      <c r="L583" s="407"/>
      <c r="M583" s="407"/>
      <c r="N583" s="407"/>
      <c r="O583" s="407"/>
      <c r="P583" s="407"/>
      <c r="Q583" s="407"/>
      <c r="R583" s="407"/>
      <c r="S583" s="407"/>
      <c r="T583" s="407"/>
      <c r="U583" s="407"/>
      <c r="V583" s="407"/>
      <c r="W583" s="407"/>
      <c r="X583" s="407"/>
      <c r="Y583" s="407"/>
      <c r="Z583" s="407"/>
      <c r="AA583" s="407"/>
      <c r="AB583" s="407"/>
      <c r="AC583" s="407"/>
      <c r="AD583" s="407"/>
      <c r="AE583" s="407"/>
      <c r="AF583" s="407"/>
      <c r="AG583" s="407"/>
      <c r="AH583" s="407"/>
    </row>
    <row r="584" spans="1:34" ht="12.75" customHeight="1">
      <c r="A584" s="407"/>
      <c r="B584" s="407"/>
      <c r="C584" s="407"/>
      <c r="D584" s="407"/>
      <c r="E584" s="407"/>
      <c r="F584" s="407"/>
      <c r="G584" s="407"/>
      <c r="H584" s="407"/>
      <c r="I584" s="407"/>
      <c r="J584" s="407"/>
      <c r="K584" s="407"/>
      <c r="L584" s="407"/>
      <c r="M584" s="407"/>
      <c r="N584" s="407"/>
      <c r="O584" s="407"/>
      <c r="P584" s="407"/>
      <c r="Q584" s="407"/>
      <c r="R584" s="407"/>
      <c r="S584" s="407"/>
      <c r="T584" s="407"/>
      <c r="U584" s="407"/>
      <c r="V584" s="407"/>
      <c r="W584" s="407"/>
      <c r="X584" s="407"/>
      <c r="Y584" s="407"/>
      <c r="Z584" s="407"/>
      <c r="AA584" s="407"/>
      <c r="AB584" s="407"/>
      <c r="AC584" s="407"/>
      <c r="AD584" s="407"/>
      <c r="AE584" s="407"/>
      <c r="AF584" s="407"/>
      <c r="AG584" s="407"/>
      <c r="AH584" s="407"/>
    </row>
    <row r="585" spans="1:34" ht="12.75" customHeight="1">
      <c r="A585" s="407"/>
      <c r="B585" s="407"/>
      <c r="C585" s="407"/>
      <c r="D585" s="407"/>
      <c r="E585" s="407"/>
      <c r="F585" s="407"/>
      <c r="G585" s="407"/>
      <c r="H585" s="407"/>
      <c r="I585" s="407"/>
      <c r="J585" s="407"/>
      <c r="K585" s="407"/>
      <c r="L585" s="407"/>
      <c r="M585" s="407"/>
      <c r="N585" s="407"/>
      <c r="O585" s="407"/>
      <c r="P585" s="407"/>
      <c r="Q585" s="407"/>
      <c r="R585" s="407"/>
      <c r="S585" s="407"/>
      <c r="T585" s="407"/>
      <c r="U585" s="407"/>
      <c r="V585" s="407"/>
      <c r="W585" s="407"/>
      <c r="X585" s="407"/>
      <c r="Y585" s="407"/>
      <c r="Z585" s="407"/>
      <c r="AA585" s="407"/>
      <c r="AB585" s="407"/>
      <c r="AC585" s="407"/>
      <c r="AD585" s="407"/>
      <c r="AE585" s="407"/>
      <c r="AF585" s="407"/>
      <c r="AG585" s="407"/>
      <c r="AH585" s="407"/>
    </row>
    <row r="586" spans="1:34" ht="12.75" customHeight="1">
      <c r="A586" s="407"/>
      <c r="B586" s="407"/>
      <c r="C586" s="407"/>
      <c r="D586" s="407"/>
      <c r="E586" s="407"/>
      <c r="F586" s="407"/>
      <c r="G586" s="407"/>
      <c r="H586" s="407"/>
      <c r="I586" s="407"/>
      <c r="J586" s="407"/>
      <c r="K586" s="407"/>
      <c r="L586" s="407"/>
      <c r="M586" s="407"/>
      <c r="N586" s="407"/>
      <c r="O586" s="407"/>
      <c r="P586" s="407"/>
      <c r="Q586" s="407"/>
      <c r="R586" s="407"/>
      <c r="S586" s="407"/>
      <c r="T586" s="407"/>
      <c r="U586" s="407"/>
      <c r="V586" s="407"/>
      <c r="W586" s="407"/>
      <c r="X586" s="407"/>
      <c r="Y586" s="407"/>
      <c r="Z586" s="407"/>
      <c r="AA586" s="407"/>
      <c r="AB586" s="407"/>
      <c r="AC586" s="407"/>
      <c r="AD586" s="407"/>
      <c r="AE586" s="407"/>
      <c r="AF586" s="407"/>
      <c r="AG586" s="407"/>
      <c r="AH586" s="407"/>
    </row>
    <row r="587" spans="1:34" ht="12.75" customHeight="1">
      <c r="A587" s="407"/>
      <c r="B587" s="407"/>
      <c r="C587" s="407"/>
      <c r="D587" s="407"/>
      <c r="E587" s="407"/>
      <c r="F587" s="407"/>
      <c r="G587" s="407"/>
      <c r="H587" s="407"/>
      <c r="I587" s="407"/>
      <c r="J587" s="407"/>
      <c r="K587" s="407"/>
      <c r="L587" s="407"/>
      <c r="M587" s="407"/>
      <c r="N587" s="407"/>
      <c r="O587" s="407"/>
      <c r="P587" s="407"/>
      <c r="Q587" s="407"/>
      <c r="R587" s="407"/>
      <c r="S587" s="407"/>
      <c r="T587" s="407"/>
      <c r="U587" s="407"/>
      <c r="V587" s="407"/>
      <c r="W587" s="407"/>
      <c r="X587" s="407"/>
      <c r="Y587" s="407"/>
      <c r="Z587" s="407"/>
      <c r="AA587" s="407"/>
      <c r="AB587" s="407"/>
      <c r="AC587" s="407"/>
      <c r="AD587" s="407"/>
      <c r="AE587" s="407"/>
      <c r="AF587" s="407"/>
      <c r="AG587" s="407"/>
      <c r="AH587" s="407"/>
    </row>
    <row r="588" spans="1:34" ht="12.75" customHeight="1">
      <c r="A588" s="407"/>
      <c r="B588" s="407"/>
      <c r="C588" s="407"/>
      <c r="D588" s="407"/>
      <c r="E588" s="407"/>
      <c r="F588" s="407"/>
      <c r="G588" s="407"/>
      <c r="H588" s="407"/>
      <c r="I588" s="407"/>
      <c r="J588" s="407"/>
      <c r="K588" s="407"/>
      <c r="L588" s="407"/>
      <c r="M588" s="407"/>
      <c r="N588" s="407"/>
      <c r="O588" s="407"/>
      <c r="P588" s="407"/>
      <c r="Q588" s="407"/>
      <c r="R588" s="407"/>
      <c r="S588" s="407"/>
      <c r="T588" s="407"/>
      <c r="U588" s="407"/>
      <c r="V588" s="407"/>
      <c r="W588" s="407"/>
      <c r="X588" s="407"/>
      <c r="Y588" s="407"/>
      <c r="Z588" s="407"/>
      <c r="AA588" s="407"/>
      <c r="AB588" s="407"/>
      <c r="AC588" s="407"/>
      <c r="AD588" s="407"/>
      <c r="AE588" s="407"/>
      <c r="AF588" s="407"/>
      <c r="AG588" s="407"/>
      <c r="AH588" s="407"/>
    </row>
    <row r="589" spans="1:34" ht="12.75" customHeight="1">
      <c r="A589" s="407"/>
      <c r="B589" s="407"/>
      <c r="C589" s="407"/>
      <c r="D589" s="407"/>
      <c r="E589" s="407"/>
      <c r="F589" s="407"/>
      <c r="G589" s="407"/>
      <c r="H589" s="407"/>
      <c r="I589" s="407"/>
      <c r="J589" s="407"/>
      <c r="K589" s="407"/>
      <c r="L589" s="407"/>
      <c r="M589" s="407"/>
      <c r="N589" s="407"/>
      <c r="O589" s="407"/>
      <c r="P589" s="407"/>
      <c r="Q589" s="407"/>
      <c r="R589" s="407"/>
      <c r="S589" s="407"/>
      <c r="T589" s="407"/>
      <c r="U589" s="407"/>
      <c r="V589" s="407"/>
      <c r="W589" s="407"/>
      <c r="X589" s="407"/>
      <c r="Y589" s="407"/>
      <c r="Z589" s="407"/>
      <c r="AA589" s="407"/>
      <c r="AB589" s="407"/>
      <c r="AC589" s="407"/>
      <c r="AD589" s="407"/>
      <c r="AE589" s="407"/>
      <c r="AF589" s="407"/>
      <c r="AG589" s="407"/>
      <c r="AH589" s="407"/>
    </row>
    <row r="590" spans="1:34" ht="12.75" customHeight="1">
      <c r="A590" s="407"/>
      <c r="B590" s="407"/>
      <c r="C590" s="407"/>
      <c r="D590" s="407"/>
      <c r="E590" s="407"/>
      <c r="F590" s="407"/>
      <c r="G590" s="407"/>
      <c r="H590" s="407"/>
      <c r="I590" s="407"/>
      <c r="J590" s="407"/>
      <c r="K590" s="407"/>
      <c r="L590" s="407"/>
      <c r="M590" s="407"/>
      <c r="N590" s="407"/>
      <c r="O590" s="407"/>
      <c r="P590" s="407"/>
      <c r="Q590" s="407"/>
      <c r="R590" s="407"/>
      <c r="S590" s="407"/>
      <c r="T590" s="407"/>
      <c r="U590" s="407"/>
      <c r="V590" s="407"/>
      <c r="W590" s="407"/>
      <c r="X590" s="407"/>
      <c r="Y590" s="407"/>
      <c r="Z590" s="407"/>
      <c r="AA590" s="407"/>
      <c r="AB590" s="407"/>
      <c r="AC590" s="407"/>
      <c r="AD590" s="407"/>
      <c r="AE590" s="407"/>
      <c r="AF590" s="407"/>
      <c r="AG590" s="407"/>
      <c r="AH590" s="407"/>
    </row>
    <row r="591" spans="1:34" ht="12.75" customHeight="1">
      <c r="A591" s="407"/>
      <c r="B591" s="407"/>
      <c r="C591" s="407"/>
      <c r="D591" s="407"/>
      <c r="E591" s="407"/>
      <c r="F591" s="407"/>
      <c r="G591" s="407"/>
      <c r="H591" s="407"/>
      <c r="I591" s="407"/>
      <c r="J591" s="407"/>
      <c r="K591" s="407"/>
      <c r="L591" s="407"/>
      <c r="M591" s="407"/>
      <c r="N591" s="407"/>
      <c r="O591" s="407"/>
      <c r="P591" s="407"/>
      <c r="Q591" s="407"/>
      <c r="R591" s="407"/>
      <c r="S591" s="407"/>
      <c r="T591" s="407"/>
      <c r="U591" s="407"/>
      <c r="V591" s="407"/>
      <c r="W591" s="407"/>
      <c r="X591" s="407"/>
      <c r="Y591" s="407"/>
      <c r="Z591" s="407"/>
      <c r="AA591" s="407"/>
      <c r="AB591" s="407"/>
      <c r="AC591" s="407"/>
      <c r="AD591" s="407"/>
      <c r="AE591" s="407"/>
      <c r="AF591" s="407"/>
      <c r="AG591" s="407"/>
      <c r="AH591" s="407"/>
    </row>
    <row r="592" spans="1:34" ht="12.75" customHeight="1">
      <c r="A592" s="407"/>
      <c r="B592" s="407"/>
      <c r="C592" s="407"/>
      <c r="D592" s="407"/>
      <c r="E592" s="407"/>
      <c r="F592" s="407"/>
      <c r="G592" s="407"/>
      <c r="H592" s="407"/>
      <c r="I592" s="407"/>
      <c r="J592" s="407"/>
      <c r="K592" s="407"/>
      <c r="L592" s="407"/>
      <c r="M592" s="407"/>
      <c r="N592" s="407"/>
      <c r="O592" s="407"/>
      <c r="P592" s="407"/>
      <c r="Q592" s="407"/>
      <c r="R592" s="407"/>
      <c r="S592" s="407"/>
      <c r="T592" s="407"/>
      <c r="U592" s="407"/>
      <c r="V592" s="407"/>
      <c r="W592" s="407"/>
      <c r="X592" s="407"/>
      <c r="Y592" s="407"/>
      <c r="Z592" s="407"/>
      <c r="AA592" s="407"/>
      <c r="AB592" s="407"/>
      <c r="AC592" s="407"/>
      <c r="AD592" s="407"/>
      <c r="AE592" s="407"/>
      <c r="AF592" s="407"/>
      <c r="AG592" s="407"/>
      <c r="AH592" s="407"/>
    </row>
    <row r="593" spans="1:34" ht="12.75" customHeight="1">
      <c r="A593" s="407"/>
      <c r="B593" s="407"/>
      <c r="C593" s="407"/>
      <c r="D593" s="407"/>
      <c r="E593" s="407"/>
      <c r="F593" s="407"/>
      <c r="G593" s="407"/>
      <c r="H593" s="407"/>
      <c r="I593" s="407"/>
      <c r="J593" s="407"/>
      <c r="K593" s="407"/>
      <c r="L593" s="407"/>
      <c r="M593" s="407"/>
      <c r="N593" s="407"/>
      <c r="O593" s="407"/>
      <c r="P593" s="407"/>
      <c r="Q593" s="407"/>
      <c r="R593" s="407"/>
      <c r="S593" s="407"/>
      <c r="T593" s="407"/>
      <c r="U593" s="407"/>
      <c r="V593" s="407"/>
      <c r="W593" s="407"/>
      <c r="X593" s="407"/>
      <c r="Y593" s="407"/>
      <c r="Z593" s="407"/>
      <c r="AA593" s="407"/>
      <c r="AB593" s="407"/>
      <c r="AC593" s="407"/>
      <c r="AD593" s="407"/>
      <c r="AE593" s="407"/>
      <c r="AF593" s="407"/>
      <c r="AG593" s="407"/>
      <c r="AH593" s="407"/>
    </row>
    <row r="594" spans="1:34" ht="12.75" customHeight="1">
      <c r="A594" s="407"/>
      <c r="B594" s="407"/>
      <c r="C594" s="407"/>
      <c r="D594" s="407"/>
      <c r="E594" s="407"/>
      <c r="F594" s="407"/>
      <c r="G594" s="407"/>
      <c r="H594" s="407"/>
      <c r="I594" s="407"/>
      <c r="J594" s="407"/>
      <c r="K594" s="407"/>
      <c r="L594" s="407"/>
      <c r="M594" s="407"/>
      <c r="N594" s="407"/>
      <c r="O594" s="407"/>
      <c r="P594" s="407"/>
      <c r="Q594" s="407"/>
      <c r="R594" s="407"/>
      <c r="S594" s="407"/>
      <c r="T594" s="407"/>
      <c r="U594" s="407"/>
      <c r="V594" s="407"/>
      <c r="W594" s="407"/>
      <c r="X594" s="407"/>
      <c r="Y594" s="407"/>
      <c r="Z594" s="407"/>
      <c r="AA594" s="407"/>
      <c r="AB594" s="407"/>
      <c r="AC594" s="407"/>
      <c r="AD594" s="407"/>
      <c r="AE594" s="407"/>
      <c r="AF594" s="407"/>
      <c r="AG594" s="407"/>
      <c r="AH594" s="407"/>
    </row>
    <row r="595" spans="1:34" ht="12.75" customHeight="1">
      <c r="A595" s="407"/>
      <c r="B595" s="407"/>
      <c r="C595" s="407"/>
      <c r="D595" s="407"/>
      <c r="E595" s="407"/>
      <c r="F595" s="407"/>
      <c r="G595" s="407"/>
      <c r="H595" s="407"/>
      <c r="I595" s="407"/>
      <c r="J595" s="407"/>
      <c r="K595" s="407"/>
      <c r="L595" s="407"/>
      <c r="M595" s="407"/>
      <c r="N595" s="407"/>
      <c r="O595" s="407"/>
      <c r="P595" s="407"/>
      <c r="Q595" s="407"/>
      <c r="R595" s="407"/>
      <c r="S595" s="407"/>
      <c r="T595" s="407"/>
      <c r="U595" s="407"/>
      <c r="V595" s="407"/>
      <c r="W595" s="407"/>
      <c r="X595" s="407"/>
      <c r="Y595" s="407"/>
      <c r="Z595" s="407"/>
      <c r="AA595" s="407"/>
      <c r="AB595" s="407"/>
      <c r="AC595" s="407"/>
      <c r="AD595" s="407"/>
      <c r="AE595" s="407"/>
      <c r="AF595" s="407"/>
      <c r="AG595" s="407"/>
      <c r="AH595" s="407"/>
    </row>
    <row r="596" spans="1:34" ht="12.75" customHeight="1">
      <c r="A596" s="407"/>
      <c r="B596" s="407"/>
      <c r="C596" s="407"/>
      <c r="D596" s="407"/>
      <c r="E596" s="407"/>
      <c r="F596" s="407"/>
      <c r="G596" s="407"/>
      <c r="H596" s="407"/>
      <c r="I596" s="407"/>
      <c r="J596" s="407"/>
      <c r="K596" s="407"/>
      <c r="L596" s="407"/>
      <c r="M596" s="407"/>
      <c r="N596" s="407"/>
      <c r="O596" s="407"/>
      <c r="P596" s="407"/>
      <c r="Q596" s="407"/>
      <c r="R596" s="407"/>
      <c r="S596" s="407"/>
      <c r="T596" s="407"/>
      <c r="U596" s="407"/>
      <c r="V596" s="407"/>
      <c r="W596" s="407"/>
      <c r="X596" s="407"/>
      <c r="Y596" s="407"/>
      <c r="Z596" s="407"/>
      <c r="AA596" s="407"/>
      <c r="AB596" s="407"/>
      <c r="AC596" s="407"/>
      <c r="AD596" s="407"/>
      <c r="AE596" s="407"/>
      <c r="AF596" s="407"/>
      <c r="AG596" s="407"/>
      <c r="AH596" s="407"/>
    </row>
    <row r="597" spans="1:34" ht="12.75" customHeight="1">
      <c r="A597" s="407"/>
      <c r="B597" s="407"/>
      <c r="C597" s="407"/>
      <c r="D597" s="407"/>
      <c r="E597" s="407"/>
      <c r="F597" s="407"/>
      <c r="G597" s="407"/>
      <c r="H597" s="407"/>
      <c r="I597" s="407"/>
      <c r="J597" s="407"/>
      <c r="K597" s="407"/>
      <c r="L597" s="407"/>
      <c r="M597" s="407"/>
      <c r="N597" s="407"/>
      <c r="O597" s="407"/>
      <c r="P597" s="407"/>
      <c r="Q597" s="407"/>
      <c r="R597" s="407"/>
      <c r="S597" s="407"/>
      <c r="T597" s="407"/>
      <c r="U597" s="407"/>
      <c r="V597" s="407"/>
      <c r="W597" s="407"/>
      <c r="X597" s="407"/>
      <c r="Y597" s="407"/>
      <c r="Z597" s="407"/>
      <c r="AA597" s="407"/>
      <c r="AB597" s="407"/>
      <c r="AC597" s="407"/>
      <c r="AD597" s="407"/>
      <c r="AE597" s="407"/>
      <c r="AF597" s="407"/>
      <c r="AG597" s="407"/>
      <c r="AH597" s="407"/>
    </row>
    <row r="598" spans="1:34" ht="12.75" customHeight="1">
      <c r="A598" s="407"/>
      <c r="B598" s="407"/>
      <c r="C598" s="407"/>
      <c r="D598" s="407"/>
      <c r="E598" s="407"/>
      <c r="F598" s="407"/>
      <c r="G598" s="407"/>
      <c r="H598" s="407"/>
      <c r="I598" s="407"/>
      <c r="J598" s="407"/>
      <c r="K598" s="407"/>
      <c r="L598" s="407"/>
      <c r="M598" s="407"/>
      <c r="N598" s="407"/>
      <c r="O598" s="407"/>
      <c r="P598" s="407"/>
      <c r="Q598" s="407"/>
      <c r="R598" s="407"/>
      <c r="S598" s="407"/>
      <c r="T598" s="407"/>
      <c r="U598" s="407"/>
      <c r="V598" s="407"/>
      <c r="W598" s="407"/>
      <c r="X598" s="407"/>
      <c r="Y598" s="407"/>
      <c r="Z598" s="407"/>
      <c r="AA598" s="407"/>
      <c r="AB598" s="407"/>
      <c r="AC598" s="407"/>
      <c r="AD598" s="407"/>
      <c r="AE598" s="407"/>
      <c r="AF598" s="407"/>
      <c r="AG598" s="407"/>
      <c r="AH598" s="407"/>
    </row>
    <row r="599" spans="1:34" ht="12.75" customHeight="1">
      <c r="A599" s="407"/>
      <c r="B599" s="407"/>
      <c r="C599" s="407"/>
      <c r="D599" s="407"/>
      <c r="E599" s="407"/>
      <c r="F599" s="407"/>
      <c r="G599" s="407"/>
      <c r="H599" s="407"/>
      <c r="I599" s="407"/>
      <c r="J599" s="407"/>
      <c r="K599" s="407"/>
      <c r="L599" s="407"/>
      <c r="M599" s="407"/>
      <c r="N599" s="407"/>
      <c r="O599" s="407"/>
      <c r="P599" s="407"/>
      <c r="Q599" s="407"/>
      <c r="R599" s="407"/>
      <c r="S599" s="407"/>
      <c r="T599" s="407"/>
      <c r="U599" s="407"/>
      <c r="V599" s="407"/>
      <c r="W599" s="407"/>
      <c r="X599" s="407"/>
      <c r="Y599" s="407"/>
      <c r="Z599" s="407"/>
      <c r="AA599" s="407"/>
      <c r="AB599" s="407"/>
      <c r="AC599" s="407"/>
      <c r="AD599" s="407"/>
      <c r="AE599" s="407"/>
      <c r="AF599" s="407"/>
      <c r="AG599" s="407"/>
      <c r="AH599" s="407"/>
    </row>
    <row r="600" spans="1:34" ht="12.75" customHeight="1">
      <c r="A600" s="407"/>
      <c r="B600" s="407"/>
      <c r="C600" s="407"/>
      <c r="D600" s="407"/>
      <c r="E600" s="407"/>
      <c r="F600" s="407"/>
      <c r="G600" s="407"/>
      <c r="H600" s="407"/>
      <c r="I600" s="407"/>
      <c r="J600" s="407"/>
      <c r="K600" s="407"/>
      <c r="L600" s="407"/>
      <c r="M600" s="407"/>
      <c r="N600" s="407"/>
      <c r="O600" s="407"/>
      <c r="P600" s="407"/>
      <c r="Q600" s="407"/>
      <c r="R600" s="407"/>
      <c r="S600" s="407"/>
      <c r="T600" s="407"/>
      <c r="U600" s="407"/>
      <c r="V600" s="407"/>
      <c r="W600" s="407"/>
      <c r="X600" s="407"/>
      <c r="Y600" s="407"/>
      <c r="Z600" s="407"/>
      <c r="AA600" s="407"/>
      <c r="AB600" s="407"/>
      <c r="AC600" s="407"/>
      <c r="AD600" s="407"/>
      <c r="AE600" s="407"/>
      <c r="AF600" s="407"/>
      <c r="AG600" s="407"/>
      <c r="AH600" s="407"/>
    </row>
    <row r="601" spans="1:34" ht="12.75" customHeight="1">
      <c r="A601" s="407"/>
      <c r="B601" s="407"/>
      <c r="C601" s="407"/>
      <c r="D601" s="407"/>
      <c r="E601" s="407"/>
      <c r="F601" s="407"/>
      <c r="G601" s="407"/>
      <c r="H601" s="407"/>
      <c r="I601" s="407"/>
      <c r="J601" s="407"/>
      <c r="K601" s="407"/>
      <c r="L601" s="407"/>
      <c r="M601" s="407"/>
      <c r="N601" s="407"/>
      <c r="O601" s="407"/>
      <c r="P601" s="407"/>
      <c r="Q601" s="407"/>
      <c r="R601" s="407"/>
      <c r="S601" s="407"/>
      <c r="T601" s="407"/>
      <c r="U601" s="407"/>
      <c r="V601" s="407"/>
      <c r="W601" s="407"/>
      <c r="X601" s="407"/>
      <c r="Y601" s="407"/>
      <c r="Z601" s="407"/>
      <c r="AA601" s="407"/>
      <c r="AB601" s="407"/>
      <c r="AC601" s="407"/>
      <c r="AD601" s="407"/>
      <c r="AE601" s="407"/>
      <c r="AF601" s="407"/>
      <c r="AG601" s="407"/>
      <c r="AH601" s="407"/>
    </row>
    <row r="602" spans="1:34" ht="12.75" customHeight="1">
      <c r="A602" s="407"/>
      <c r="B602" s="407"/>
      <c r="C602" s="407"/>
      <c r="D602" s="407"/>
      <c r="E602" s="407"/>
      <c r="F602" s="407"/>
      <c r="G602" s="407"/>
      <c r="H602" s="407"/>
      <c r="I602" s="407"/>
      <c r="J602" s="407"/>
      <c r="K602" s="407"/>
      <c r="L602" s="407"/>
      <c r="M602" s="407"/>
      <c r="N602" s="407"/>
      <c r="O602" s="407"/>
      <c r="P602" s="407"/>
      <c r="Q602" s="407"/>
      <c r="R602" s="407"/>
      <c r="S602" s="407"/>
      <c r="T602" s="407"/>
      <c r="U602" s="407"/>
      <c r="V602" s="407"/>
      <c r="W602" s="407"/>
      <c r="X602" s="407"/>
      <c r="Y602" s="407"/>
      <c r="Z602" s="407"/>
      <c r="AA602" s="407"/>
      <c r="AB602" s="407"/>
      <c r="AC602" s="407"/>
      <c r="AD602" s="407"/>
      <c r="AE602" s="407"/>
      <c r="AF602" s="407"/>
      <c r="AG602" s="407"/>
      <c r="AH602" s="407"/>
    </row>
    <row r="603" spans="1:34" ht="12.75" customHeight="1">
      <c r="A603" s="407"/>
      <c r="B603" s="407"/>
      <c r="C603" s="407"/>
      <c r="D603" s="407"/>
      <c r="E603" s="407"/>
      <c r="F603" s="407"/>
      <c r="G603" s="407"/>
      <c r="H603" s="407"/>
      <c r="I603" s="407"/>
      <c r="J603" s="407"/>
      <c r="K603" s="407"/>
      <c r="L603" s="407"/>
      <c r="M603" s="407"/>
      <c r="N603" s="407"/>
      <c r="O603" s="407"/>
      <c r="P603" s="407"/>
      <c r="Q603" s="407"/>
      <c r="R603" s="407"/>
      <c r="S603" s="407"/>
      <c r="T603" s="407"/>
      <c r="U603" s="407"/>
      <c r="V603" s="407"/>
      <c r="W603" s="407"/>
      <c r="X603" s="407"/>
      <c r="Y603" s="407"/>
      <c r="Z603" s="407"/>
      <c r="AA603" s="407"/>
      <c r="AB603" s="407"/>
      <c r="AC603" s="407"/>
      <c r="AD603" s="407"/>
      <c r="AE603" s="407"/>
      <c r="AF603" s="407"/>
      <c r="AG603" s="407"/>
      <c r="AH603" s="407"/>
    </row>
    <row r="604" spans="1:34" ht="12.75" customHeight="1">
      <c r="A604" s="407"/>
      <c r="B604" s="407"/>
      <c r="C604" s="407"/>
      <c r="D604" s="407"/>
      <c r="E604" s="407"/>
      <c r="F604" s="407"/>
      <c r="G604" s="407"/>
      <c r="H604" s="407"/>
      <c r="I604" s="407"/>
      <c r="J604" s="407"/>
      <c r="K604" s="407"/>
      <c r="L604" s="407"/>
      <c r="M604" s="407"/>
      <c r="N604" s="407"/>
      <c r="O604" s="407"/>
      <c r="P604" s="407"/>
      <c r="Q604" s="407"/>
      <c r="R604" s="407"/>
      <c r="S604" s="407"/>
      <c r="T604" s="407"/>
      <c r="U604" s="407"/>
      <c r="V604" s="407"/>
      <c r="W604" s="407"/>
      <c r="X604" s="407"/>
      <c r="Y604" s="407"/>
      <c r="Z604" s="407"/>
      <c r="AA604" s="407"/>
      <c r="AB604" s="407"/>
      <c r="AC604" s="407"/>
      <c r="AD604" s="407"/>
      <c r="AE604" s="407"/>
      <c r="AF604" s="407"/>
      <c r="AG604" s="407"/>
      <c r="AH604" s="407"/>
    </row>
    <row r="605" spans="1:34" ht="12.75" customHeight="1">
      <c r="A605" s="407"/>
      <c r="B605" s="407"/>
      <c r="C605" s="407"/>
      <c r="D605" s="407"/>
      <c r="E605" s="407"/>
      <c r="F605" s="407"/>
      <c r="G605" s="407"/>
      <c r="H605" s="407"/>
      <c r="I605" s="407"/>
      <c r="J605" s="407"/>
      <c r="K605" s="407"/>
      <c r="L605" s="407"/>
      <c r="M605" s="407"/>
      <c r="N605" s="407"/>
      <c r="O605" s="407"/>
      <c r="P605" s="407"/>
      <c r="Q605" s="407"/>
      <c r="R605" s="407"/>
      <c r="S605" s="407"/>
      <c r="T605" s="407"/>
      <c r="U605" s="407"/>
      <c r="V605" s="407"/>
      <c r="W605" s="407"/>
      <c r="X605" s="407"/>
      <c r="Y605" s="407"/>
      <c r="Z605" s="407"/>
      <c r="AA605" s="407"/>
      <c r="AB605" s="407"/>
      <c r="AC605" s="407"/>
      <c r="AD605" s="407"/>
      <c r="AE605" s="407"/>
      <c r="AF605" s="407"/>
      <c r="AG605" s="407"/>
      <c r="AH605" s="407"/>
    </row>
    <row r="606" spans="1:34" ht="12.75" customHeight="1">
      <c r="A606" s="407"/>
      <c r="B606" s="407"/>
      <c r="C606" s="407"/>
      <c r="D606" s="407"/>
      <c r="E606" s="407"/>
      <c r="F606" s="407"/>
      <c r="G606" s="407"/>
      <c r="H606" s="407"/>
      <c r="I606" s="407"/>
      <c r="J606" s="407"/>
      <c r="K606" s="407"/>
      <c r="L606" s="407"/>
      <c r="M606" s="407"/>
      <c r="N606" s="407"/>
      <c r="O606" s="407"/>
      <c r="P606" s="407"/>
      <c r="Q606" s="407"/>
      <c r="R606" s="407"/>
      <c r="S606" s="407"/>
      <c r="T606" s="407"/>
      <c r="U606" s="407"/>
      <c r="V606" s="407"/>
      <c r="W606" s="407"/>
      <c r="X606" s="407"/>
      <c r="Y606" s="407"/>
      <c r="Z606" s="407"/>
      <c r="AA606" s="407"/>
      <c r="AB606" s="407"/>
      <c r="AC606" s="407"/>
      <c r="AD606" s="407"/>
      <c r="AE606" s="407"/>
      <c r="AF606" s="407"/>
      <c r="AG606" s="407"/>
      <c r="AH606" s="407"/>
    </row>
    <row r="607" spans="1:34" ht="12.75" customHeight="1">
      <c r="A607" s="407"/>
      <c r="B607" s="407"/>
      <c r="C607" s="407"/>
      <c r="D607" s="407"/>
      <c r="E607" s="407"/>
      <c r="F607" s="407"/>
      <c r="G607" s="407"/>
      <c r="H607" s="407"/>
      <c r="I607" s="407"/>
      <c r="J607" s="407"/>
      <c r="K607" s="407"/>
      <c r="L607" s="407"/>
      <c r="M607" s="407"/>
      <c r="N607" s="407"/>
      <c r="O607" s="407"/>
      <c r="P607" s="407"/>
      <c r="Q607" s="407"/>
      <c r="R607" s="407"/>
      <c r="S607" s="407"/>
      <c r="T607" s="407"/>
      <c r="U607" s="407"/>
      <c r="V607" s="407"/>
      <c r="W607" s="407"/>
      <c r="X607" s="407"/>
      <c r="Y607" s="407"/>
      <c r="Z607" s="407"/>
      <c r="AA607" s="407"/>
      <c r="AB607" s="407"/>
      <c r="AC607" s="407"/>
      <c r="AD607" s="407"/>
      <c r="AE607" s="407"/>
      <c r="AF607" s="407"/>
      <c r="AG607" s="407"/>
      <c r="AH607" s="407"/>
    </row>
    <row r="608" spans="1:34" ht="12.75" customHeight="1">
      <c r="A608" s="407"/>
      <c r="B608" s="407"/>
      <c r="C608" s="407"/>
      <c r="D608" s="407"/>
      <c r="E608" s="407"/>
      <c r="F608" s="407"/>
      <c r="G608" s="407"/>
      <c r="H608" s="407"/>
      <c r="I608" s="407"/>
      <c r="J608" s="407"/>
      <c r="K608" s="407"/>
      <c r="L608" s="407"/>
      <c r="M608" s="407"/>
      <c r="N608" s="407"/>
      <c r="O608" s="407"/>
      <c r="P608" s="407"/>
      <c r="Q608" s="407"/>
      <c r="R608" s="407"/>
      <c r="S608" s="407"/>
      <c r="T608" s="407"/>
      <c r="U608" s="407"/>
      <c r="V608" s="407"/>
      <c r="W608" s="407"/>
      <c r="X608" s="407"/>
      <c r="Y608" s="407"/>
      <c r="Z608" s="407"/>
      <c r="AA608" s="407"/>
      <c r="AB608" s="407"/>
      <c r="AC608" s="407"/>
      <c r="AD608" s="407"/>
      <c r="AE608" s="407"/>
      <c r="AF608" s="407"/>
      <c r="AG608" s="407"/>
      <c r="AH608" s="407"/>
    </row>
    <row r="609" spans="1:34" ht="12.75" customHeight="1">
      <c r="A609" s="407"/>
      <c r="B609" s="407"/>
      <c r="C609" s="407"/>
      <c r="D609" s="407"/>
      <c r="E609" s="407"/>
      <c r="F609" s="407"/>
      <c r="G609" s="407"/>
      <c r="H609" s="407"/>
      <c r="I609" s="407"/>
      <c r="J609" s="407"/>
      <c r="K609" s="407"/>
      <c r="L609" s="407"/>
      <c r="M609" s="407"/>
      <c r="N609" s="407"/>
      <c r="O609" s="407"/>
      <c r="P609" s="407"/>
      <c r="Q609" s="407"/>
      <c r="R609" s="407"/>
      <c r="S609" s="407"/>
      <c r="T609" s="407"/>
      <c r="U609" s="407"/>
      <c r="V609" s="407"/>
      <c r="W609" s="407"/>
      <c r="X609" s="407"/>
      <c r="Y609" s="407"/>
      <c r="Z609" s="407"/>
      <c r="AA609" s="407"/>
      <c r="AB609" s="407"/>
      <c r="AC609" s="407"/>
      <c r="AD609" s="407"/>
      <c r="AE609" s="407"/>
      <c r="AF609" s="407"/>
      <c r="AG609" s="407"/>
      <c r="AH609" s="407"/>
    </row>
    <row r="610" spans="1:34" ht="12.75" customHeight="1">
      <c r="A610" s="407"/>
      <c r="B610" s="407"/>
      <c r="C610" s="407"/>
      <c r="D610" s="407"/>
      <c r="E610" s="407"/>
      <c r="F610" s="407"/>
      <c r="G610" s="407"/>
      <c r="H610" s="407"/>
      <c r="I610" s="407"/>
      <c r="J610" s="407"/>
      <c r="K610" s="407"/>
      <c r="L610" s="407"/>
      <c r="M610" s="407"/>
      <c r="N610" s="407"/>
      <c r="O610" s="407"/>
      <c r="P610" s="407"/>
      <c r="Q610" s="407"/>
      <c r="R610" s="407"/>
      <c r="S610" s="407"/>
      <c r="T610" s="407"/>
      <c r="U610" s="407"/>
      <c r="V610" s="407"/>
      <c r="W610" s="407"/>
      <c r="X610" s="407"/>
      <c r="Y610" s="407"/>
      <c r="Z610" s="407"/>
      <c r="AA610" s="407"/>
      <c r="AB610" s="407"/>
      <c r="AC610" s="407"/>
      <c r="AD610" s="407"/>
      <c r="AE610" s="407"/>
      <c r="AF610" s="407"/>
      <c r="AG610" s="407"/>
      <c r="AH610" s="407"/>
    </row>
    <row r="611" spans="1:34" ht="12.75" customHeight="1">
      <c r="A611" s="407"/>
      <c r="B611" s="407"/>
      <c r="C611" s="407"/>
      <c r="D611" s="407"/>
      <c r="E611" s="407"/>
      <c r="F611" s="407"/>
      <c r="G611" s="407"/>
      <c r="H611" s="407"/>
      <c r="I611" s="407"/>
      <c r="J611" s="407"/>
      <c r="K611" s="407"/>
      <c r="L611" s="407"/>
      <c r="M611" s="407"/>
      <c r="N611" s="407"/>
      <c r="O611" s="407"/>
      <c r="P611" s="407"/>
      <c r="Q611" s="407"/>
      <c r="R611" s="407"/>
      <c r="S611" s="407"/>
      <c r="T611" s="407"/>
      <c r="U611" s="407"/>
      <c r="V611" s="407"/>
      <c r="W611" s="407"/>
      <c r="X611" s="407"/>
      <c r="Y611" s="407"/>
      <c r="Z611" s="407"/>
      <c r="AA611" s="407"/>
      <c r="AB611" s="407"/>
      <c r="AC611" s="407"/>
      <c r="AD611" s="407"/>
      <c r="AE611" s="407"/>
      <c r="AF611" s="407"/>
      <c r="AG611" s="407"/>
      <c r="AH611" s="407"/>
    </row>
    <row r="612" spans="1:34" ht="12.75" customHeight="1">
      <c r="A612" s="407"/>
      <c r="B612" s="407"/>
      <c r="C612" s="407"/>
      <c r="D612" s="407"/>
      <c r="E612" s="407"/>
      <c r="F612" s="407"/>
      <c r="G612" s="407"/>
      <c r="H612" s="407"/>
      <c r="I612" s="407"/>
      <c r="J612" s="407"/>
      <c r="K612" s="407"/>
      <c r="L612" s="407"/>
      <c r="M612" s="407"/>
      <c r="N612" s="407"/>
      <c r="O612" s="407"/>
      <c r="P612" s="407"/>
      <c r="Q612" s="407"/>
      <c r="R612" s="407"/>
      <c r="S612" s="407"/>
      <c r="T612" s="407"/>
      <c r="U612" s="407"/>
      <c r="V612" s="407"/>
      <c r="W612" s="407"/>
      <c r="X612" s="407"/>
      <c r="Y612" s="407"/>
      <c r="Z612" s="407"/>
      <c r="AA612" s="407"/>
      <c r="AB612" s="407"/>
      <c r="AC612" s="407"/>
      <c r="AD612" s="407"/>
      <c r="AE612" s="407"/>
      <c r="AF612" s="407"/>
      <c r="AG612" s="407"/>
      <c r="AH612" s="407"/>
    </row>
    <row r="613" spans="1:34" ht="12.75" customHeight="1">
      <c r="A613" s="407"/>
      <c r="B613" s="407"/>
      <c r="C613" s="407"/>
      <c r="D613" s="407"/>
      <c r="E613" s="407"/>
      <c r="F613" s="407"/>
      <c r="G613" s="407"/>
      <c r="H613" s="407"/>
      <c r="I613" s="407"/>
      <c r="J613" s="407"/>
      <c r="K613" s="407"/>
      <c r="L613" s="407"/>
      <c r="M613" s="407"/>
      <c r="N613" s="407"/>
      <c r="O613" s="407"/>
      <c r="P613" s="407"/>
      <c r="Q613" s="407"/>
      <c r="R613" s="407"/>
      <c r="S613" s="407"/>
      <c r="T613" s="407"/>
      <c r="U613" s="407"/>
      <c r="V613" s="407"/>
      <c r="W613" s="407"/>
      <c r="X613" s="407"/>
      <c r="Y613" s="407"/>
      <c r="Z613" s="407"/>
      <c r="AA613" s="407"/>
      <c r="AB613" s="407"/>
      <c r="AC613" s="407"/>
      <c r="AD613" s="407"/>
      <c r="AE613" s="407"/>
      <c r="AF613" s="407"/>
      <c r="AG613" s="407"/>
      <c r="AH613" s="407"/>
    </row>
    <row r="614" spans="1:34" ht="12.75" customHeight="1">
      <c r="A614" s="407"/>
      <c r="B614" s="407"/>
      <c r="C614" s="407"/>
      <c r="D614" s="407"/>
      <c r="E614" s="407"/>
      <c r="F614" s="407"/>
      <c r="G614" s="407"/>
      <c r="H614" s="407"/>
      <c r="I614" s="407"/>
      <c r="J614" s="407"/>
      <c r="K614" s="407"/>
      <c r="L614" s="407"/>
      <c r="M614" s="407"/>
      <c r="N614" s="407"/>
      <c r="O614" s="407"/>
      <c r="P614" s="407"/>
      <c r="Q614" s="407"/>
      <c r="R614" s="407"/>
      <c r="S614" s="407"/>
      <c r="T614" s="407"/>
      <c r="U614" s="407"/>
      <c r="V614" s="407"/>
      <c r="W614" s="407"/>
      <c r="X614" s="407"/>
      <c r="Y614" s="407"/>
      <c r="Z614" s="407"/>
      <c r="AA614" s="407"/>
      <c r="AB614" s="407"/>
      <c r="AC614" s="407"/>
      <c r="AD614" s="407"/>
      <c r="AE614" s="407"/>
      <c r="AF614" s="407"/>
      <c r="AG614" s="407"/>
      <c r="AH614" s="407"/>
    </row>
    <row r="615" spans="1:34" ht="12.75" customHeight="1">
      <c r="A615" s="407"/>
      <c r="B615" s="407"/>
      <c r="C615" s="407"/>
      <c r="D615" s="407"/>
      <c r="E615" s="407"/>
      <c r="F615" s="407"/>
      <c r="G615" s="407"/>
      <c r="H615" s="407"/>
      <c r="I615" s="407"/>
      <c r="J615" s="407"/>
      <c r="K615" s="407"/>
      <c r="L615" s="407"/>
      <c r="M615" s="407"/>
      <c r="N615" s="407"/>
      <c r="O615" s="407"/>
      <c r="P615" s="407"/>
      <c r="Q615" s="407"/>
      <c r="R615" s="407"/>
      <c r="S615" s="407"/>
      <c r="T615" s="407"/>
      <c r="U615" s="407"/>
      <c r="V615" s="407"/>
      <c r="W615" s="407"/>
      <c r="X615" s="407"/>
      <c r="Y615" s="407"/>
      <c r="Z615" s="407"/>
      <c r="AA615" s="407"/>
      <c r="AB615" s="407"/>
      <c r="AC615" s="407"/>
      <c r="AD615" s="407"/>
      <c r="AE615" s="407"/>
      <c r="AF615" s="407"/>
      <c r="AG615" s="407"/>
      <c r="AH615" s="407"/>
    </row>
    <row r="616" spans="1:34" ht="12.75" customHeight="1">
      <c r="A616" s="407"/>
      <c r="B616" s="407"/>
      <c r="C616" s="407"/>
      <c r="D616" s="407"/>
      <c r="E616" s="407"/>
      <c r="F616" s="407"/>
      <c r="G616" s="407"/>
      <c r="H616" s="407"/>
      <c r="I616" s="407"/>
      <c r="J616" s="407"/>
      <c r="K616" s="407"/>
      <c r="L616" s="407"/>
      <c r="M616" s="407"/>
      <c r="N616" s="407"/>
      <c r="O616" s="407"/>
      <c r="P616" s="407"/>
      <c r="Q616" s="407"/>
      <c r="R616" s="407"/>
      <c r="S616" s="407"/>
      <c r="T616" s="407"/>
      <c r="U616" s="407"/>
      <c r="V616" s="407"/>
      <c r="W616" s="407"/>
      <c r="X616" s="407"/>
      <c r="Y616" s="407"/>
      <c r="Z616" s="407"/>
      <c r="AA616" s="407"/>
      <c r="AB616" s="407"/>
      <c r="AC616" s="407"/>
      <c r="AD616" s="407"/>
      <c r="AE616" s="407"/>
      <c r="AF616" s="407"/>
      <c r="AG616" s="407"/>
      <c r="AH616" s="407"/>
    </row>
    <row r="617" spans="1:34" ht="12.75" customHeight="1">
      <c r="A617" s="407"/>
      <c r="B617" s="407"/>
      <c r="C617" s="407"/>
      <c r="D617" s="407"/>
      <c r="E617" s="407"/>
      <c r="F617" s="407"/>
      <c r="G617" s="407"/>
      <c r="H617" s="407"/>
      <c r="I617" s="407"/>
      <c r="J617" s="407"/>
      <c r="K617" s="407"/>
      <c r="L617" s="407"/>
      <c r="M617" s="407"/>
      <c r="N617" s="407"/>
      <c r="O617" s="407"/>
      <c r="P617" s="407"/>
      <c r="Q617" s="407"/>
      <c r="R617" s="407"/>
      <c r="S617" s="407"/>
      <c r="T617" s="407"/>
      <c r="U617" s="407"/>
      <c r="V617" s="407"/>
      <c r="W617" s="407"/>
      <c r="X617" s="407"/>
      <c r="Y617" s="407"/>
      <c r="Z617" s="407"/>
      <c r="AA617" s="407"/>
      <c r="AB617" s="407"/>
      <c r="AC617" s="407"/>
      <c r="AD617" s="407"/>
      <c r="AE617" s="407"/>
      <c r="AF617" s="407"/>
      <c r="AG617" s="407"/>
      <c r="AH617" s="407"/>
    </row>
    <row r="618" spans="1:34" ht="12.75" customHeight="1">
      <c r="A618" s="407"/>
      <c r="B618" s="407"/>
      <c r="C618" s="407"/>
      <c r="D618" s="407"/>
      <c r="E618" s="407"/>
      <c r="F618" s="407"/>
      <c r="G618" s="407"/>
      <c r="H618" s="407"/>
      <c r="I618" s="407"/>
      <c r="J618" s="407"/>
      <c r="K618" s="407"/>
      <c r="L618" s="407"/>
      <c r="M618" s="407"/>
      <c r="N618" s="407"/>
      <c r="O618" s="407"/>
      <c r="P618" s="407"/>
      <c r="Q618" s="407"/>
      <c r="R618" s="407"/>
      <c r="S618" s="407"/>
      <c r="T618" s="407"/>
      <c r="U618" s="407"/>
      <c r="V618" s="407"/>
      <c r="W618" s="407"/>
      <c r="X618" s="407"/>
      <c r="Y618" s="407"/>
      <c r="Z618" s="407"/>
      <c r="AA618" s="407"/>
      <c r="AB618" s="407"/>
      <c r="AC618" s="407"/>
      <c r="AD618" s="407"/>
      <c r="AE618" s="407"/>
      <c r="AF618" s="407"/>
      <c r="AG618" s="407"/>
      <c r="AH618" s="407"/>
    </row>
    <row r="619" spans="1:34" ht="12.75" customHeight="1">
      <c r="A619" s="407"/>
      <c r="B619" s="407"/>
      <c r="C619" s="407"/>
      <c r="D619" s="407"/>
      <c r="E619" s="407"/>
      <c r="F619" s="407"/>
      <c r="G619" s="407"/>
      <c r="H619" s="407"/>
      <c r="I619" s="407"/>
      <c r="J619" s="407"/>
      <c r="K619" s="407"/>
      <c r="L619" s="407"/>
      <c r="M619" s="407"/>
      <c r="N619" s="407"/>
      <c r="O619" s="407"/>
      <c r="P619" s="407"/>
      <c r="Q619" s="407"/>
      <c r="R619" s="407"/>
      <c r="S619" s="407"/>
      <c r="T619" s="407"/>
      <c r="U619" s="407"/>
      <c r="V619" s="407"/>
      <c r="W619" s="407"/>
      <c r="X619" s="407"/>
      <c r="Y619" s="407"/>
      <c r="Z619" s="407"/>
      <c r="AA619" s="407"/>
      <c r="AB619" s="407"/>
      <c r="AC619" s="407"/>
      <c r="AD619" s="407"/>
      <c r="AE619" s="407"/>
      <c r="AF619" s="407"/>
      <c r="AG619" s="407"/>
      <c r="AH619" s="407"/>
    </row>
    <row r="620" spans="1:34" ht="12.75" customHeight="1">
      <c r="A620" s="407"/>
      <c r="B620" s="407"/>
      <c r="C620" s="407"/>
      <c r="D620" s="407"/>
      <c r="E620" s="407"/>
      <c r="F620" s="407"/>
      <c r="G620" s="407"/>
      <c r="H620" s="407"/>
      <c r="I620" s="407"/>
      <c r="J620" s="407"/>
      <c r="K620" s="407"/>
      <c r="L620" s="407"/>
      <c r="M620" s="407"/>
      <c r="N620" s="407"/>
      <c r="O620" s="407"/>
      <c r="P620" s="407"/>
      <c r="Q620" s="407"/>
      <c r="R620" s="407"/>
      <c r="S620" s="407"/>
      <c r="T620" s="407"/>
      <c r="U620" s="407"/>
      <c r="V620" s="407"/>
      <c r="W620" s="407"/>
      <c r="X620" s="407"/>
      <c r="Y620" s="407"/>
      <c r="Z620" s="407"/>
      <c r="AA620" s="407"/>
      <c r="AB620" s="407"/>
      <c r="AC620" s="407"/>
      <c r="AD620" s="407"/>
      <c r="AE620" s="407"/>
      <c r="AF620" s="407"/>
      <c r="AG620" s="407"/>
      <c r="AH620" s="407"/>
    </row>
    <row r="621" spans="1:34" ht="12.75" customHeight="1">
      <c r="A621" s="407"/>
      <c r="B621" s="407"/>
      <c r="C621" s="407"/>
      <c r="D621" s="407"/>
      <c r="E621" s="407"/>
      <c r="F621" s="407"/>
      <c r="G621" s="407"/>
      <c r="H621" s="407"/>
      <c r="I621" s="407"/>
      <c r="J621" s="407"/>
      <c r="K621" s="407"/>
      <c r="L621" s="407"/>
      <c r="M621" s="407"/>
      <c r="N621" s="407"/>
      <c r="O621" s="407"/>
      <c r="P621" s="407"/>
      <c r="Q621" s="407"/>
      <c r="R621" s="407"/>
      <c r="S621" s="407"/>
      <c r="T621" s="407"/>
      <c r="U621" s="407"/>
      <c r="V621" s="407"/>
      <c r="W621" s="407"/>
      <c r="X621" s="407"/>
      <c r="Y621" s="407"/>
      <c r="Z621" s="407"/>
      <c r="AA621" s="407"/>
      <c r="AB621" s="407"/>
      <c r="AC621" s="407"/>
      <c r="AD621" s="407"/>
      <c r="AE621" s="407"/>
      <c r="AF621" s="407"/>
      <c r="AG621" s="407"/>
      <c r="AH621" s="407"/>
    </row>
    <row r="622" spans="1:34" ht="12.75" customHeight="1">
      <c r="A622" s="407"/>
      <c r="B622" s="407"/>
      <c r="C622" s="407"/>
      <c r="D622" s="407"/>
      <c r="E622" s="407"/>
      <c r="F622" s="407"/>
      <c r="G622" s="407"/>
      <c r="H622" s="407"/>
      <c r="I622" s="407"/>
      <c r="J622" s="407"/>
      <c r="K622" s="407"/>
      <c r="L622" s="407"/>
      <c r="M622" s="407"/>
      <c r="N622" s="407"/>
      <c r="O622" s="407"/>
      <c r="P622" s="407"/>
      <c r="Q622" s="407"/>
      <c r="R622" s="407"/>
      <c r="S622" s="407"/>
      <c r="T622" s="407"/>
      <c r="U622" s="407"/>
      <c r="V622" s="407"/>
      <c r="W622" s="407"/>
      <c r="X622" s="407"/>
      <c r="Y622" s="407"/>
      <c r="Z622" s="407"/>
      <c r="AA622" s="407"/>
      <c r="AB622" s="407"/>
      <c r="AC622" s="407"/>
      <c r="AD622" s="407"/>
      <c r="AE622" s="407"/>
      <c r="AF622" s="407"/>
      <c r="AG622" s="407"/>
      <c r="AH622" s="407"/>
    </row>
    <row r="623" spans="1:34" ht="12.75" customHeight="1">
      <c r="A623" s="407"/>
      <c r="B623" s="407"/>
      <c r="C623" s="407"/>
      <c r="D623" s="407"/>
      <c r="E623" s="407"/>
      <c r="F623" s="407"/>
      <c r="G623" s="407"/>
      <c r="H623" s="407"/>
      <c r="I623" s="407"/>
      <c r="J623" s="407"/>
      <c r="K623" s="407"/>
      <c r="L623" s="407"/>
      <c r="M623" s="407"/>
      <c r="N623" s="407"/>
      <c r="O623" s="407"/>
      <c r="P623" s="407"/>
      <c r="Q623" s="407"/>
      <c r="R623" s="407"/>
      <c r="S623" s="407"/>
      <c r="T623" s="407"/>
      <c r="U623" s="407"/>
      <c r="V623" s="407"/>
      <c r="W623" s="407"/>
      <c r="X623" s="407"/>
      <c r="Y623" s="407"/>
      <c r="Z623" s="407"/>
      <c r="AA623" s="407"/>
      <c r="AB623" s="407"/>
      <c r="AC623" s="407"/>
      <c r="AD623" s="407"/>
      <c r="AE623" s="407"/>
      <c r="AF623" s="407"/>
      <c r="AG623" s="407"/>
      <c r="AH623" s="407"/>
    </row>
    <row r="624" spans="1:34" ht="12.75" customHeight="1">
      <c r="A624" s="407"/>
      <c r="B624" s="407"/>
      <c r="C624" s="407"/>
      <c r="D624" s="407"/>
      <c r="E624" s="407"/>
      <c r="F624" s="407"/>
      <c r="G624" s="407"/>
      <c r="H624" s="407"/>
      <c r="I624" s="407"/>
      <c r="J624" s="407"/>
      <c r="K624" s="407"/>
      <c r="L624" s="407"/>
      <c r="M624" s="407"/>
      <c r="N624" s="407"/>
      <c r="O624" s="407"/>
      <c r="P624" s="407"/>
      <c r="Q624" s="407"/>
      <c r="R624" s="407"/>
      <c r="S624" s="407"/>
      <c r="T624" s="407"/>
      <c r="U624" s="407"/>
      <c r="V624" s="407"/>
      <c r="W624" s="407"/>
      <c r="X624" s="407"/>
      <c r="Y624" s="407"/>
      <c r="Z624" s="407"/>
      <c r="AA624" s="407"/>
      <c r="AB624" s="407"/>
      <c r="AC624" s="407"/>
      <c r="AD624" s="407"/>
      <c r="AE624" s="407"/>
      <c r="AF624" s="407"/>
      <c r="AG624" s="407"/>
      <c r="AH624" s="407"/>
    </row>
    <row r="625" spans="1:34" ht="12.75" customHeight="1">
      <c r="A625" s="407"/>
      <c r="B625" s="407"/>
      <c r="C625" s="407"/>
      <c r="D625" s="407"/>
      <c r="E625" s="407"/>
      <c r="F625" s="407"/>
      <c r="G625" s="407"/>
      <c r="H625" s="407"/>
      <c r="I625" s="407"/>
      <c r="J625" s="407"/>
      <c r="K625" s="407"/>
      <c r="L625" s="407"/>
      <c r="M625" s="407"/>
      <c r="N625" s="407"/>
      <c r="O625" s="407"/>
      <c r="P625" s="407"/>
      <c r="Q625" s="407"/>
      <c r="R625" s="407"/>
      <c r="S625" s="407"/>
      <c r="T625" s="407"/>
      <c r="U625" s="407"/>
      <c r="V625" s="407"/>
      <c r="W625" s="407"/>
      <c r="X625" s="407"/>
      <c r="Y625" s="407"/>
      <c r="Z625" s="407"/>
      <c r="AA625" s="407"/>
      <c r="AB625" s="407"/>
      <c r="AC625" s="407"/>
      <c r="AD625" s="407"/>
      <c r="AE625" s="407"/>
      <c r="AF625" s="407"/>
      <c r="AG625" s="407"/>
      <c r="AH625" s="407"/>
    </row>
    <row r="626" spans="1:34" ht="12.75" customHeight="1">
      <c r="A626" s="407"/>
      <c r="B626" s="407"/>
      <c r="C626" s="407"/>
      <c r="D626" s="407"/>
      <c r="E626" s="407"/>
      <c r="F626" s="407"/>
      <c r="G626" s="407"/>
      <c r="H626" s="407"/>
      <c r="I626" s="407"/>
      <c r="J626" s="407"/>
      <c r="K626" s="407"/>
      <c r="L626" s="407"/>
      <c r="M626" s="407"/>
      <c r="N626" s="407"/>
      <c r="O626" s="407"/>
      <c r="P626" s="407"/>
      <c r="Q626" s="407"/>
      <c r="R626" s="407"/>
      <c r="S626" s="407"/>
      <c r="T626" s="407"/>
      <c r="U626" s="407"/>
      <c r="V626" s="407"/>
      <c r="W626" s="407"/>
      <c r="X626" s="407"/>
      <c r="Y626" s="407"/>
      <c r="Z626" s="407"/>
      <c r="AA626" s="407"/>
      <c r="AB626" s="407"/>
      <c r="AC626" s="407"/>
      <c r="AD626" s="407"/>
      <c r="AE626" s="407"/>
      <c r="AF626" s="407"/>
      <c r="AG626" s="407"/>
      <c r="AH626" s="407"/>
    </row>
    <row r="627" spans="1:34" ht="12.75" customHeight="1">
      <c r="A627" s="407"/>
      <c r="B627" s="407"/>
      <c r="C627" s="407"/>
      <c r="D627" s="407"/>
      <c r="E627" s="407"/>
      <c r="F627" s="407"/>
      <c r="G627" s="407"/>
      <c r="H627" s="407"/>
      <c r="I627" s="407"/>
      <c r="J627" s="407"/>
      <c r="K627" s="407"/>
      <c r="L627" s="407"/>
      <c r="M627" s="407"/>
      <c r="N627" s="407"/>
      <c r="O627" s="407"/>
      <c r="P627" s="407"/>
      <c r="Q627" s="407"/>
      <c r="R627" s="407"/>
      <c r="S627" s="407"/>
      <c r="T627" s="407"/>
      <c r="U627" s="407"/>
      <c r="V627" s="407"/>
      <c r="W627" s="407"/>
      <c r="X627" s="407"/>
      <c r="Y627" s="407"/>
      <c r="Z627" s="407"/>
      <c r="AA627" s="407"/>
      <c r="AB627" s="407"/>
      <c r="AC627" s="407"/>
      <c r="AD627" s="407"/>
      <c r="AE627" s="407"/>
      <c r="AF627" s="407"/>
      <c r="AG627" s="407"/>
      <c r="AH627" s="407"/>
    </row>
    <row r="628" spans="1:34" ht="12.75" customHeight="1">
      <c r="A628" s="407"/>
      <c r="B628" s="407"/>
      <c r="C628" s="407"/>
      <c r="D628" s="407"/>
      <c r="E628" s="407"/>
      <c r="F628" s="407"/>
      <c r="G628" s="407"/>
      <c r="H628" s="407"/>
      <c r="I628" s="407"/>
      <c r="J628" s="407"/>
      <c r="K628" s="407"/>
      <c r="L628" s="407"/>
      <c r="M628" s="407"/>
      <c r="N628" s="407"/>
      <c r="O628" s="407"/>
      <c r="P628" s="407"/>
      <c r="Q628" s="407"/>
      <c r="R628" s="407"/>
      <c r="S628" s="407"/>
      <c r="T628" s="407"/>
      <c r="U628" s="407"/>
      <c r="V628" s="407"/>
      <c r="W628" s="407"/>
      <c r="X628" s="407"/>
      <c r="Y628" s="407"/>
      <c r="Z628" s="407"/>
      <c r="AA628" s="407"/>
      <c r="AB628" s="407"/>
      <c r="AC628" s="407"/>
      <c r="AD628" s="407"/>
      <c r="AE628" s="407"/>
      <c r="AF628" s="407"/>
      <c r="AG628" s="407"/>
      <c r="AH628" s="407"/>
    </row>
    <row r="629" spans="1:34" ht="12.75" customHeight="1">
      <c r="A629" s="407"/>
      <c r="B629" s="407"/>
      <c r="C629" s="407"/>
      <c r="D629" s="407"/>
      <c r="E629" s="407"/>
      <c r="F629" s="407"/>
      <c r="G629" s="407"/>
      <c r="H629" s="407"/>
      <c r="I629" s="407"/>
      <c r="J629" s="407"/>
      <c r="K629" s="407"/>
      <c r="L629" s="407"/>
      <c r="M629" s="407"/>
      <c r="N629" s="407"/>
      <c r="O629" s="407"/>
      <c r="P629" s="407"/>
      <c r="Q629" s="407"/>
      <c r="R629" s="407"/>
      <c r="S629" s="407"/>
      <c r="T629" s="407"/>
      <c r="U629" s="407"/>
      <c r="V629" s="407"/>
      <c r="W629" s="407"/>
      <c r="X629" s="407"/>
      <c r="Y629" s="407"/>
      <c r="Z629" s="407"/>
      <c r="AA629" s="407"/>
      <c r="AB629" s="407"/>
      <c r="AC629" s="407"/>
      <c r="AD629" s="407"/>
      <c r="AE629" s="407"/>
      <c r="AF629" s="407"/>
      <c r="AG629" s="407"/>
      <c r="AH629" s="407"/>
    </row>
    <row r="630" spans="1:34" ht="12.75" customHeight="1">
      <c r="A630" s="407"/>
      <c r="B630" s="407"/>
      <c r="C630" s="407"/>
      <c r="D630" s="407"/>
      <c r="E630" s="407"/>
      <c r="F630" s="407"/>
      <c r="G630" s="407"/>
      <c r="H630" s="407"/>
      <c r="I630" s="407"/>
      <c r="J630" s="407"/>
      <c r="K630" s="407"/>
      <c r="L630" s="407"/>
      <c r="M630" s="407"/>
      <c r="N630" s="407"/>
      <c r="O630" s="407"/>
      <c r="P630" s="407"/>
      <c r="Q630" s="407"/>
      <c r="R630" s="407"/>
      <c r="S630" s="407"/>
      <c r="T630" s="407"/>
      <c r="U630" s="407"/>
      <c r="V630" s="407"/>
      <c r="W630" s="407"/>
      <c r="X630" s="407"/>
      <c r="Y630" s="407"/>
      <c r="Z630" s="407"/>
      <c r="AA630" s="407"/>
      <c r="AB630" s="407"/>
      <c r="AC630" s="407"/>
      <c r="AD630" s="407"/>
      <c r="AE630" s="407"/>
      <c r="AF630" s="407"/>
      <c r="AG630" s="407"/>
      <c r="AH630" s="407"/>
    </row>
    <row r="631" spans="1:34" ht="12.75" customHeight="1">
      <c r="A631" s="407"/>
      <c r="B631" s="407"/>
      <c r="C631" s="407"/>
      <c r="D631" s="407"/>
      <c r="E631" s="407"/>
      <c r="F631" s="407"/>
      <c r="G631" s="407"/>
      <c r="H631" s="407"/>
      <c r="I631" s="407"/>
      <c r="J631" s="407"/>
      <c r="K631" s="407"/>
      <c r="L631" s="407"/>
      <c r="M631" s="407"/>
      <c r="N631" s="407"/>
      <c r="O631" s="407"/>
      <c r="P631" s="407"/>
      <c r="Q631" s="407"/>
      <c r="R631" s="407"/>
      <c r="S631" s="407"/>
      <c r="T631" s="407"/>
      <c r="U631" s="407"/>
      <c r="V631" s="407"/>
      <c r="W631" s="407"/>
      <c r="X631" s="407"/>
      <c r="Y631" s="407"/>
      <c r="Z631" s="407"/>
      <c r="AA631" s="407"/>
      <c r="AB631" s="407"/>
      <c r="AC631" s="407"/>
      <c r="AD631" s="407"/>
      <c r="AE631" s="407"/>
      <c r="AF631" s="407"/>
      <c r="AG631" s="407"/>
      <c r="AH631" s="407"/>
    </row>
    <row r="632" spans="1:34" ht="12.75" customHeight="1">
      <c r="A632" s="407"/>
      <c r="B632" s="407"/>
      <c r="C632" s="407"/>
      <c r="D632" s="407"/>
      <c r="E632" s="407"/>
      <c r="F632" s="407"/>
      <c r="G632" s="407"/>
      <c r="H632" s="407"/>
      <c r="I632" s="407"/>
      <c r="J632" s="407"/>
      <c r="K632" s="407"/>
      <c r="L632" s="407"/>
      <c r="M632" s="407"/>
      <c r="N632" s="407"/>
      <c r="O632" s="407"/>
      <c r="P632" s="407"/>
      <c r="Q632" s="407"/>
      <c r="R632" s="407"/>
      <c r="S632" s="407"/>
      <c r="T632" s="407"/>
      <c r="U632" s="407"/>
      <c r="V632" s="407"/>
      <c r="W632" s="407"/>
      <c r="X632" s="407"/>
      <c r="Y632" s="407"/>
      <c r="Z632" s="407"/>
      <c r="AA632" s="407"/>
      <c r="AB632" s="407"/>
      <c r="AC632" s="407"/>
      <c r="AD632" s="407"/>
      <c r="AE632" s="407"/>
      <c r="AF632" s="407"/>
      <c r="AG632" s="407"/>
      <c r="AH632" s="407"/>
    </row>
    <row r="633" spans="1:34" ht="12.75" customHeight="1">
      <c r="A633" s="407"/>
      <c r="B633" s="407"/>
      <c r="C633" s="407"/>
      <c r="D633" s="407"/>
      <c r="E633" s="407"/>
      <c r="F633" s="407"/>
      <c r="G633" s="407"/>
      <c r="H633" s="407"/>
      <c r="I633" s="407"/>
      <c r="J633" s="407"/>
      <c r="K633" s="407"/>
      <c r="L633" s="407"/>
      <c r="M633" s="407"/>
      <c r="N633" s="407"/>
      <c r="O633" s="407"/>
      <c r="P633" s="407"/>
      <c r="Q633" s="407"/>
      <c r="R633" s="407"/>
      <c r="S633" s="407"/>
      <c r="T633" s="407"/>
      <c r="U633" s="407"/>
      <c r="V633" s="407"/>
      <c r="W633" s="407"/>
      <c r="X633" s="407"/>
      <c r="Y633" s="407"/>
      <c r="Z633" s="407"/>
      <c r="AA633" s="407"/>
      <c r="AB633" s="407"/>
      <c r="AC633" s="407"/>
      <c r="AD633" s="407"/>
      <c r="AE633" s="407"/>
      <c r="AF633" s="407"/>
      <c r="AG633" s="407"/>
      <c r="AH633" s="407"/>
    </row>
    <row r="634" spans="1:34" ht="12.75" customHeight="1">
      <c r="A634" s="407"/>
      <c r="B634" s="407"/>
      <c r="C634" s="407"/>
      <c r="D634" s="407"/>
      <c r="E634" s="407"/>
      <c r="F634" s="407"/>
      <c r="G634" s="407"/>
      <c r="H634" s="407"/>
      <c r="I634" s="407"/>
      <c r="J634" s="407"/>
      <c r="K634" s="407"/>
      <c r="L634" s="407"/>
      <c r="M634" s="407"/>
      <c r="N634" s="407"/>
      <c r="O634" s="407"/>
      <c r="P634" s="407"/>
      <c r="Q634" s="407"/>
      <c r="R634" s="407"/>
      <c r="S634" s="407"/>
      <c r="T634" s="407"/>
      <c r="U634" s="407"/>
      <c r="V634" s="407"/>
      <c r="W634" s="407"/>
      <c r="X634" s="407"/>
      <c r="Y634" s="407"/>
      <c r="Z634" s="407"/>
      <c r="AA634" s="407"/>
      <c r="AB634" s="407"/>
      <c r="AC634" s="407"/>
      <c r="AD634" s="407"/>
      <c r="AE634" s="407"/>
      <c r="AF634" s="407"/>
      <c r="AG634" s="407"/>
      <c r="AH634" s="407"/>
    </row>
    <row r="635" spans="1:34" ht="12.75" customHeight="1">
      <c r="A635" s="407"/>
      <c r="B635" s="407"/>
      <c r="C635" s="407"/>
      <c r="D635" s="407"/>
      <c r="E635" s="407"/>
      <c r="F635" s="407"/>
      <c r="G635" s="407"/>
      <c r="H635" s="407"/>
      <c r="I635" s="407"/>
      <c r="J635" s="407"/>
      <c r="K635" s="407"/>
      <c r="L635" s="407"/>
      <c r="M635" s="407"/>
      <c r="N635" s="407"/>
      <c r="O635" s="407"/>
      <c r="P635" s="407"/>
      <c r="Q635" s="407"/>
      <c r="R635" s="407"/>
      <c r="S635" s="407"/>
      <c r="T635" s="407"/>
      <c r="U635" s="407"/>
      <c r="V635" s="407"/>
      <c r="W635" s="407"/>
      <c r="X635" s="407"/>
      <c r="Y635" s="407"/>
      <c r="Z635" s="407"/>
      <c r="AA635" s="407"/>
      <c r="AB635" s="407"/>
      <c r="AC635" s="407"/>
      <c r="AD635" s="407"/>
      <c r="AE635" s="407"/>
      <c r="AF635" s="407"/>
      <c r="AG635" s="407"/>
      <c r="AH635" s="407"/>
    </row>
    <row r="636" spans="1:34" ht="12.75" customHeight="1">
      <c r="A636" s="407"/>
      <c r="B636" s="407"/>
      <c r="C636" s="407"/>
      <c r="D636" s="407"/>
      <c r="E636" s="407"/>
      <c r="F636" s="407"/>
      <c r="G636" s="407"/>
      <c r="H636" s="407"/>
      <c r="I636" s="407"/>
      <c r="J636" s="407"/>
      <c r="K636" s="407"/>
      <c r="L636" s="407"/>
      <c r="M636" s="407"/>
      <c r="N636" s="407"/>
      <c r="O636" s="407"/>
      <c r="P636" s="407"/>
      <c r="Q636" s="407"/>
      <c r="R636" s="407"/>
      <c r="S636" s="407"/>
      <c r="T636" s="407"/>
      <c r="U636" s="407"/>
      <c r="V636" s="407"/>
      <c r="W636" s="407"/>
      <c r="X636" s="407"/>
      <c r="Y636" s="407"/>
      <c r="Z636" s="407"/>
      <c r="AA636" s="407"/>
      <c r="AB636" s="407"/>
      <c r="AC636" s="407"/>
      <c r="AD636" s="407"/>
      <c r="AE636" s="407"/>
      <c r="AF636" s="407"/>
      <c r="AG636" s="407"/>
      <c r="AH636" s="407"/>
    </row>
    <row r="637" spans="1:34" ht="12.75" customHeight="1">
      <c r="A637" s="407"/>
      <c r="B637" s="407"/>
      <c r="C637" s="407"/>
      <c r="D637" s="407"/>
      <c r="E637" s="407"/>
      <c r="F637" s="407"/>
      <c r="G637" s="407"/>
      <c r="H637" s="407"/>
      <c r="I637" s="407"/>
      <c r="J637" s="407"/>
      <c r="K637" s="407"/>
      <c r="L637" s="407"/>
      <c r="M637" s="407"/>
      <c r="N637" s="407"/>
      <c r="O637" s="407"/>
      <c r="P637" s="407"/>
      <c r="Q637" s="407"/>
      <c r="R637" s="407"/>
      <c r="S637" s="407"/>
      <c r="T637" s="407"/>
      <c r="U637" s="407"/>
      <c r="V637" s="407"/>
      <c r="W637" s="407"/>
      <c r="X637" s="407"/>
      <c r="Y637" s="407"/>
      <c r="Z637" s="407"/>
      <c r="AA637" s="407"/>
      <c r="AB637" s="407"/>
      <c r="AC637" s="407"/>
      <c r="AD637" s="407"/>
      <c r="AE637" s="407"/>
      <c r="AF637" s="407"/>
      <c r="AG637" s="407"/>
      <c r="AH637" s="407"/>
    </row>
    <row r="638" spans="1:34" ht="12.75" customHeight="1">
      <c r="A638" s="407"/>
      <c r="B638" s="407"/>
      <c r="C638" s="407"/>
      <c r="D638" s="407"/>
      <c r="E638" s="407"/>
      <c r="F638" s="407"/>
      <c r="G638" s="407"/>
      <c r="H638" s="407"/>
      <c r="I638" s="407"/>
      <c r="J638" s="407"/>
      <c r="K638" s="407"/>
      <c r="L638" s="407"/>
      <c r="M638" s="407"/>
      <c r="N638" s="407"/>
      <c r="O638" s="407"/>
      <c r="P638" s="407"/>
      <c r="Q638" s="407"/>
      <c r="R638" s="407"/>
      <c r="S638" s="407"/>
      <c r="T638" s="407"/>
      <c r="U638" s="407"/>
      <c r="V638" s="407"/>
      <c r="W638" s="407"/>
      <c r="X638" s="407"/>
      <c r="Y638" s="407"/>
      <c r="Z638" s="407"/>
      <c r="AA638" s="407"/>
      <c r="AB638" s="407"/>
      <c r="AC638" s="407"/>
      <c r="AD638" s="407"/>
      <c r="AE638" s="407"/>
      <c r="AF638" s="407"/>
      <c r="AG638" s="407"/>
      <c r="AH638" s="407"/>
    </row>
    <row r="639" spans="1:34" ht="12.75" customHeight="1">
      <c r="A639" s="407"/>
      <c r="B639" s="407"/>
      <c r="C639" s="407"/>
      <c r="D639" s="407"/>
      <c r="E639" s="407"/>
      <c r="F639" s="407"/>
      <c r="G639" s="407"/>
      <c r="H639" s="407"/>
      <c r="I639" s="407"/>
      <c r="J639" s="407"/>
      <c r="K639" s="407"/>
      <c r="L639" s="407"/>
      <c r="M639" s="407"/>
      <c r="N639" s="407"/>
      <c r="O639" s="407"/>
      <c r="P639" s="407"/>
      <c r="Q639" s="407"/>
      <c r="R639" s="407"/>
      <c r="S639" s="407"/>
      <c r="T639" s="407"/>
      <c r="U639" s="407"/>
      <c r="V639" s="407"/>
      <c r="W639" s="407"/>
      <c r="X639" s="407"/>
      <c r="Y639" s="407"/>
      <c r="Z639" s="407"/>
      <c r="AA639" s="407"/>
      <c r="AB639" s="407"/>
      <c r="AC639" s="407"/>
      <c r="AD639" s="407"/>
      <c r="AE639" s="407"/>
      <c r="AF639" s="407"/>
      <c r="AG639" s="407"/>
      <c r="AH639" s="407"/>
    </row>
    <row r="640" spans="1:34" ht="12.75" customHeight="1">
      <c r="A640" s="407"/>
      <c r="B640" s="407"/>
      <c r="C640" s="407"/>
      <c r="D640" s="407"/>
      <c r="E640" s="407"/>
      <c r="F640" s="407"/>
      <c r="G640" s="407"/>
      <c r="H640" s="407"/>
      <c r="I640" s="407"/>
      <c r="J640" s="407"/>
      <c r="K640" s="407"/>
      <c r="L640" s="407"/>
      <c r="M640" s="407"/>
      <c r="N640" s="407"/>
      <c r="O640" s="407"/>
      <c r="P640" s="407"/>
      <c r="Q640" s="407"/>
      <c r="R640" s="407"/>
      <c r="S640" s="407"/>
      <c r="T640" s="407"/>
      <c r="U640" s="407"/>
      <c r="V640" s="407"/>
      <c r="W640" s="407"/>
      <c r="X640" s="407"/>
      <c r="Y640" s="407"/>
      <c r="Z640" s="407"/>
      <c r="AA640" s="407"/>
      <c r="AB640" s="407"/>
      <c r="AC640" s="407"/>
      <c r="AD640" s="407"/>
      <c r="AE640" s="407"/>
      <c r="AF640" s="407"/>
      <c r="AG640" s="407"/>
      <c r="AH640" s="407"/>
    </row>
    <row r="641" spans="1:34" ht="12.75" customHeight="1">
      <c r="A641" s="407"/>
      <c r="B641" s="407"/>
      <c r="C641" s="407"/>
      <c r="D641" s="407"/>
      <c r="E641" s="407"/>
      <c r="F641" s="407"/>
      <c r="G641" s="407"/>
      <c r="H641" s="407"/>
      <c r="I641" s="407"/>
      <c r="J641" s="407"/>
      <c r="K641" s="407"/>
      <c r="L641" s="407"/>
      <c r="M641" s="407"/>
      <c r="N641" s="407"/>
      <c r="O641" s="407"/>
      <c r="P641" s="407"/>
      <c r="Q641" s="407"/>
      <c r="R641" s="407"/>
      <c r="S641" s="407"/>
      <c r="T641" s="407"/>
      <c r="U641" s="407"/>
      <c r="V641" s="407"/>
      <c r="W641" s="407"/>
      <c r="X641" s="407"/>
      <c r="Y641" s="407"/>
      <c r="Z641" s="407"/>
      <c r="AA641" s="407"/>
      <c r="AB641" s="407"/>
      <c r="AC641" s="407"/>
      <c r="AD641" s="407"/>
      <c r="AE641" s="407"/>
      <c r="AF641" s="407"/>
      <c r="AG641" s="407"/>
      <c r="AH641" s="407"/>
    </row>
    <row r="642" spans="1:34" ht="12.75" customHeight="1">
      <c r="A642" s="407"/>
      <c r="B642" s="407"/>
      <c r="C642" s="407"/>
      <c r="D642" s="407"/>
      <c r="E642" s="407"/>
      <c r="F642" s="407"/>
      <c r="G642" s="407"/>
      <c r="H642" s="407"/>
      <c r="I642" s="407"/>
      <c r="J642" s="407"/>
      <c r="K642" s="407"/>
      <c r="L642" s="407"/>
      <c r="M642" s="407"/>
      <c r="N642" s="407"/>
      <c r="O642" s="407"/>
      <c r="P642" s="407"/>
      <c r="Q642" s="407"/>
      <c r="R642" s="407"/>
      <c r="S642" s="407"/>
      <c r="T642" s="407"/>
      <c r="U642" s="407"/>
      <c r="V642" s="407"/>
      <c r="W642" s="407"/>
      <c r="X642" s="407"/>
      <c r="Y642" s="407"/>
      <c r="Z642" s="407"/>
      <c r="AA642" s="407"/>
      <c r="AB642" s="407"/>
      <c r="AC642" s="407"/>
      <c r="AD642" s="407"/>
      <c r="AE642" s="407"/>
      <c r="AF642" s="407"/>
      <c r="AG642" s="407"/>
      <c r="AH642" s="407"/>
    </row>
    <row r="643" spans="1:34" ht="12.75" customHeight="1">
      <c r="A643" s="407"/>
      <c r="B643" s="407"/>
      <c r="C643" s="407"/>
      <c r="D643" s="407"/>
      <c r="E643" s="407"/>
      <c r="F643" s="407"/>
      <c r="G643" s="407"/>
      <c r="H643" s="407"/>
      <c r="I643" s="407"/>
      <c r="J643" s="407"/>
      <c r="K643" s="407"/>
      <c r="L643" s="407"/>
      <c r="M643" s="407"/>
      <c r="N643" s="407"/>
      <c r="O643" s="407"/>
      <c r="P643" s="407"/>
      <c r="Q643" s="407"/>
      <c r="R643" s="407"/>
      <c r="S643" s="407"/>
      <c r="T643" s="407"/>
      <c r="U643" s="407"/>
      <c r="V643" s="407"/>
      <c r="W643" s="407"/>
      <c r="X643" s="407"/>
      <c r="Y643" s="407"/>
      <c r="Z643" s="407"/>
      <c r="AA643" s="407"/>
      <c r="AB643" s="407"/>
      <c r="AC643" s="407"/>
      <c r="AD643" s="407"/>
      <c r="AE643" s="407"/>
      <c r="AF643" s="407"/>
      <c r="AG643" s="407"/>
      <c r="AH643" s="407"/>
    </row>
    <row r="644" spans="1:34" ht="12.75" customHeight="1">
      <c r="A644" s="407"/>
      <c r="B644" s="407"/>
      <c r="C644" s="407"/>
      <c r="D644" s="407"/>
      <c r="E644" s="407"/>
      <c r="F644" s="407"/>
      <c r="G644" s="407"/>
      <c r="H644" s="407"/>
      <c r="I644" s="407"/>
      <c r="J644" s="407"/>
      <c r="K644" s="407"/>
      <c r="L644" s="407"/>
      <c r="M644" s="407"/>
      <c r="N644" s="407"/>
      <c r="O644" s="407"/>
      <c r="P644" s="407"/>
      <c r="Q644" s="407"/>
      <c r="R644" s="407"/>
      <c r="S644" s="407"/>
      <c r="T644" s="407"/>
      <c r="U644" s="407"/>
      <c r="V644" s="407"/>
      <c r="W644" s="407"/>
      <c r="X644" s="407"/>
      <c r="Y644" s="407"/>
      <c r="Z644" s="407"/>
      <c r="AA644" s="407"/>
      <c r="AB644" s="407"/>
      <c r="AC644" s="407"/>
      <c r="AD644" s="407"/>
      <c r="AE644" s="407"/>
      <c r="AF644" s="407"/>
      <c r="AG644" s="407"/>
      <c r="AH644" s="407"/>
    </row>
    <row r="645" spans="1:34" ht="12.75" customHeight="1">
      <c r="A645" s="407"/>
      <c r="B645" s="407"/>
      <c r="C645" s="407"/>
      <c r="D645" s="407"/>
      <c r="E645" s="407"/>
      <c r="F645" s="407"/>
      <c r="G645" s="407"/>
      <c r="H645" s="407"/>
      <c r="I645" s="407"/>
      <c r="J645" s="407"/>
      <c r="K645" s="407"/>
      <c r="L645" s="407"/>
      <c r="M645" s="407"/>
      <c r="N645" s="407"/>
      <c r="O645" s="407"/>
      <c r="P645" s="407"/>
      <c r="Q645" s="407"/>
      <c r="R645" s="407"/>
      <c r="S645" s="407"/>
      <c r="T645" s="407"/>
      <c r="U645" s="407"/>
      <c r="V645" s="407"/>
      <c r="W645" s="407"/>
      <c r="X645" s="407"/>
      <c r="Y645" s="407"/>
      <c r="Z645" s="407"/>
      <c r="AA645" s="407"/>
      <c r="AB645" s="407"/>
      <c r="AC645" s="407"/>
      <c r="AD645" s="407"/>
      <c r="AE645" s="407"/>
      <c r="AF645" s="407"/>
      <c r="AG645" s="407"/>
      <c r="AH645" s="407"/>
    </row>
    <row r="646" spans="1:34" ht="12.75" customHeight="1">
      <c r="A646" s="407"/>
      <c r="B646" s="407"/>
      <c r="C646" s="407"/>
      <c r="D646" s="407"/>
      <c r="E646" s="407"/>
      <c r="F646" s="407"/>
      <c r="G646" s="407"/>
      <c r="H646" s="407"/>
      <c r="I646" s="407"/>
      <c r="J646" s="407"/>
      <c r="K646" s="407"/>
      <c r="L646" s="407"/>
      <c r="M646" s="407"/>
      <c r="N646" s="407"/>
      <c r="O646" s="407"/>
      <c r="P646" s="407"/>
      <c r="Q646" s="407"/>
      <c r="R646" s="407"/>
      <c r="S646" s="407"/>
      <c r="T646" s="407"/>
      <c r="U646" s="407"/>
      <c r="V646" s="407"/>
      <c r="W646" s="407"/>
      <c r="X646" s="407"/>
      <c r="Y646" s="407"/>
      <c r="Z646" s="407"/>
      <c r="AA646" s="407"/>
      <c r="AB646" s="407"/>
      <c r="AC646" s="407"/>
      <c r="AD646" s="407"/>
      <c r="AE646" s="407"/>
      <c r="AF646" s="407"/>
      <c r="AG646" s="407"/>
      <c r="AH646" s="407"/>
    </row>
    <row r="647" spans="1:34" ht="12.75" customHeight="1">
      <c r="A647" s="407"/>
      <c r="B647" s="407"/>
      <c r="C647" s="407"/>
      <c r="D647" s="407"/>
      <c r="E647" s="407"/>
      <c r="F647" s="407"/>
      <c r="G647" s="407"/>
      <c r="H647" s="407"/>
      <c r="I647" s="407"/>
      <c r="J647" s="407"/>
      <c r="K647" s="407"/>
      <c r="L647" s="407"/>
      <c r="M647" s="407"/>
      <c r="N647" s="407"/>
      <c r="O647" s="407"/>
      <c r="P647" s="407"/>
      <c r="Q647" s="407"/>
      <c r="R647" s="407"/>
      <c r="S647" s="407"/>
      <c r="T647" s="407"/>
      <c r="U647" s="407"/>
      <c r="V647" s="407"/>
      <c r="W647" s="407"/>
      <c r="X647" s="407"/>
      <c r="Y647" s="407"/>
      <c r="Z647" s="407"/>
      <c r="AA647" s="407"/>
      <c r="AB647" s="407"/>
      <c r="AC647" s="407"/>
      <c r="AD647" s="407"/>
      <c r="AE647" s="407"/>
      <c r="AF647" s="407"/>
      <c r="AG647" s="407"/>
      <c r="AH647" s="407"/>
    </row>
    <row r="648" spans="1:34" ht="12.75" customHeight="1">
      <c r="A648" s="407"/>
      <c r="B648" s="407"/>
      <c r="C648" s="407"/>
      <c r="D648" s="407"/>
      <c r="E648" s="407"/>
      <c r="F648" s="407"/>
      <c r="G648" s="407"/>
      <c r="H648" s="407"/>
      <c r="I648" s="407"/>
      <c r="J648" s="407"/>
      <c r="K648" s="407"/>
      <c r="L648" s="407"/>
      <c r="M648" s="407"/>
      <c r="N648" s="407"/>
      <c r="O648" s="407"/>
      <c r="P648" s="407"/>
      <c r="Q648" s="407"/>
      <c r="R648" s="407"/>
      <c r="S648" s="407"/>
      <c r="T648" s="407"/>
      <c r="U648" s="407"/>
      <c r="V648" s="407"/>
      <c r="W648" s="407"/>
      <c r="X648" s="407"/>
      <c r="Y648" s="407"/>
      <c r="Z648" s="407"/>
      <c r="AA648" s="407"/>
      <c r="AB648" s="407"/>
      <c r="AC648" s="407"/>
      <c r="AD648" s="407"/>
      <c r="AE648" s="407"/>
      <c r="AF648" s="407"/>
      <c r="AG648" s="407"/>
      <c r="AH648" s="407"/>
    </row>
    <row r="649" spans="1:34" ht="12.75" customHeight="1">
      <c r="A649" s="407"/>
      <c r="B649" s="407"/>
      <c r="C649" s="407"/>
      <c r="D649" s="407"/>
      <c r="E649" s="407"/>
      <c r="F649" s="407"/>
      <c r="G649" s="407"/>
      <c r="H649" s="407"/>
      <c r="I649" s="407"/>
      <c r="J649" s="407"/>
      <c r="K649" s="407"/>
      <c r="L649" s="407"/>
      <c r="M649" s="407"/>
      <c r="N649" s="407"/>
      <c r="O649" s="407"/>
      <c r="P649" s="407"/>
      <c r="Q649" s="407"/>
      <c r="R649" s="407"/>
      <c r="S649" s="407"/>
      <c r="T649" s="407"/>
      <c r="U649" s="407"/>
      <c r="V649" s="407"/>
      <c r="W649" s="407"/>
      <c r="X649" s="407"/>
      <c r="Y649" s="407"/>
      <c r="Z649" s="407"/>
      <c r="AA649" s="407"/>
      <c r="AB649" s="407"/>
      <c r="AC649" s="407"/>
      <c r="AD649" s="407"/>
      <c r="AE649" s="407"/>
      <c r="AF649" s="407"/>
      <c r="AG649" s="407"/>
      <c r="AH649" s="407"/>
    </row>
    <row r="650" spans="1:34" ht="12.75" customHeight="1">
      <c r="A650" s="407"/>
      <c r="B650" s="407"/>
      <c r="C650" s="407"/>
      <c r="D650" s="407"/>
      <c r="E650" s="407"/>
      <c r="F650" s="407"/>
      <c r="G650" s="407"/>
      <c r="H650" s="407"/>
      <c r="I650" s="407"/>
      <c r="J650" s="407"/>
      <c r="K650" s="407"/>
      <c r="L650" s="407"/>
      <c r="M650" s="407"/>
      <c r="N650" s="407"/>
      <c r="O650" s="407"/>
      <c r="P650" s="407"/>
      <c r="Q650" s="407"/>
      <c r="R650" s="407"/>
      <c r="S650" s="407"/>
      <c r="T650" s="407"/>
      <c r="U650" s="407"/>
      <c r="V650" s="407"/>
      <c r="W650" s="407"/>
      <c r="X650" s="407"/>
      <c r="Y650" s="407"/>
      <c r="Z650" s="407"/>
      <c r="AA650" s="407"/>
      <c r="AB650" s="407"/>
      <c r="AC650" s="407"/>
      <c r="AD650" s="407"/>
      <c r="AE650" s="407"/>
      <c r="AF650" s="407"/>
      <c r="AG650" s="407"/>
      <c r="AH650" s="407"/>
    </row>
    <row r="651" spans="1:34" ht="12.75" customHeight="1">
      <c r="A651" s="407"/>
      <c r="B651" s="407"/>
      <c r="C651" s="407"/>
      <c r="D651" s="407"/>
      <c r="E651" s="407"/>
      <c r="F651" s="407"/>
      <c r="G651" s="407"/>
      <c r="H651" s="407"/>
      <c r="I651" s="407"/>
      <c r="J651" s="407"/>
      <c r="K651" s="407"/>
      <c r="L651" s="407"/>
      <c r="M651" s="407"/>
      <c r="N651" s="407"/>
      <c r="O651" s="407"/>
      <c r="P651" s="407"/>
      <c r="Q651" s="407"/>
      <c r="R651" s="407"/>
      <c r="S651" s="407"/>
      <c r="T651" s="407"/>
      <c r="U651" s="407"/>
      <c r="V651" s="407"/>
      <c r="W651" s="407"/>
      <c r="X651" s="407"/>
      <c r="Y651" s="407"/>
      <c r="Z651" s="407"/>
      <c r="AA651" s="407"/>
      <c r="AB651" s="407"/>
      <c r="AC651" s="407"/>
      <c r="AD651" s="407"/>
      <c r="AE651" s="407"/>
      <c r="AF651" s="407"/>
      <c r="AG651" s="407"/>
      <c r="AH651" s="407"/>
    </row>
    <row r="652" spans="1:34" ht="12.75" customHeight="1">
      <c r="A652" s="407"/>
      <c r="B652" s="407"/>
      <c r="C652" s="407"/>
      <c r="D652" s="407"/>
      <c r="E652" s="407"/>
      <c r="F652" s="407"/>
      <c r="G652" s="407"/>
      <c r="H652" s="407"/>
      <c r="I652" s="407"/>
      <c r="J652" s="407"/>
      <c r="K652" s="407"/>
      <c r="L652" s="407"/>
      <c r="M652" s="407"/>
      <c r="N652" s="407"/>
      <c r="O652" s="407"/>
      <c r="P652" s="407"/>
      <c r="Q652" s="407"/>
      <c r="R652" s="407"/>
      <c r="S652" s="407"/>
      <c r="T652" s="407"/>
      <c r="U652" s="407"/>
      <c r="V652" s="407"/>
      <c r="W652" s="407"/>
      <c r="X652" s="407"/>
      <c r="Y652" s="407"/>
      <c r="Z652" s="407"/>
      <c r="AA652" s="407"/>
      <c r="AB652" s="407"/>
      <c r="AC652" s="407"/>
      <c r="AD652" s="407"/>
      <c r="AE652" s="407"/>
      <c r="AF652" s="407"/>
      <c r="AG652" s="407"/>
      <c r="AH652" s="407"/>
    </row>
    <row r="653" spans="1:34" ht="12.75" customHeight="1">
      <c r="A653" s="407"/>
      <c r="B653" s="407"/>
      <c r="C653" s="407"/>
      <c r="D653" s="407"/>
      <c r="E653" s="407"/>
      <c r="F653" s="407"/>
      <c r="G653" s="407"/>
      <c r="H653" s="407"/>
      <c r="I653" s="407"/>
      <c r="J653" s="407"/>
      <c r="K653" s="407"/>
      <c r="L653" s="407"/>
      <c r="M653" s="407"/>
      <c r="N653" s="407"/>
      <c r="O653" s="407"/>
      <c r="P653" s="407"/>
      <c r="Q653" s="407"/>
      <c r="R653" s="407"/>
      <c r="S653" s="407"/>
      <c r="T653" s="407"/>
      <c r="U653" s="407"/>
      <c r="V653" s="407"/>
      <c r="W653" s="407"/>
      <c r="X653" s="407"/>
      <c r="Y653" s="407"/>
      <c r="Z653" s="407"/>
      <c r="AA653" s="407"/>
      <c r="AB653" s="407"/>
      <c r="AC653" s="407"/>
      <c r="AD653" s="407"/>
      <c r="AE653" s="407"/>
      <c r="AF653" s="407"/>
      <c r="AG653" s="407"/>
      <c r="AH653" s="407"/>
    </row>
    <row r="654" spans="1:34" ht="12.75" customHeight="1">
      <c r="A654" s="407"/>
      <c r="B654" s="407"/>
      <c r="C654" s="407"/>
      <c r="D654" s="407"/>
      <c r="E654" s="407"/>
      <c r="F654" s="407"/>
      <c r="G654" s="407"/>
      <c r="H654" s="407"/>
      <c r="I654" s="407"/>
      <c r="J654" s="407"/>
      <c r="K654" s="407"/>
      <c r="L654" s="407"/>
      <c r="M654" s="407"/>
      <c r="N654" s="407"/>
      <c r="O654" s="407"/>
      <c r="P654" s="407"/>
      <c r="Q654" s="407"/>
      <c r="R654" s="407"/>
      <c r="S654" s="407"/>
      <c r="T654" s="407"/>
      <c r="U654" s="407"/>
      <c r="V654" s="407"/>
      <c r="W654" s="407"/>
      <c r="X654" s="407"/>
      <c r="Y654" s="407"/>
      <c r="Z654" s="407"/>
      <c r="AA654" s="407"/>
      <c r="AB654" s="407"/>
      <c r="AC654" s="407"/>
      <c r="AD654" s="407"/>
      <c r="AE654" s="407"/>
      <c r="AF654" s="407"/>
      <c r="AG654" s="407"/>
      <c r="AH654" s="407"/>
    </row>
    <row r="655" spans="1:34" ht="12.75" customHeight="1">
      <c r="A655" s="407"/>
      <c r="B655" s="407"/>
      <c r="C655" s="407"/>
      <c r="D655" s="407"/>
      <c r="E655" s="407"/>
      <c r="F655" s="407"/>
      <c r="G655" s="407"/>
      <c r="H655" s="407"/>
      <c r="I655" s="407"/>
      <c r="J655" s="407"/>
      <c r="K655" s="407"/>
      <c r="L655" s="407"/>
      <c r="M655" s="407"/>
      <c r="N655" s="407"/>
      <c r="O655" s="407"/>
      <c r="P655" s="407"/>
      <c r="Q655" s="407"/>
      <c r="R655" s="407"/>
      <c r="S655" s="407"/>
      <c r="T655" s="407"/>
      <c r="U655" s="407"/>
      <c r="V655" s="407"/>
      <c r="W655" s="407"/>
      <c r="X655" s="407"/>
      <c r="Y655" s="407"/>
      <c r="Z655" s="407"/>
      <c r="AA655" s="407"/>
      <c r="AB655" s="407"/>
      <c r="AC655" s="407"/>
      <c r="AD655" s="407"/>
      <c r="AE655" s="407"/>
      <c r="AF655" s="407"/>
      <c r="AG655" s="407"/>
      <c r="AH655" s="407"/>
    </row>
    <row r="656" spans="1:34" ht="12.75" customHeight="1">
      <c r="A656" s="407"/>
      <c r="B656" s="407"/>
      <c r="C656" s="407"/>
      <c r="D656" s="407"/>
      <c r="E656" s="407"/>
      <c r="F656" s="407"/>
      <c r="G656" s="407"/>
      <c r="H656" s="407"/>
      <c r="I656" s="407"/>
      <c r="J656" s="407"/>
      <c r="K656" s="407"/>
      <c r="L656" s="407"/>
      <c r="M656" s="407"/>
      <c r="N656" s="407"/>
      <c r="O656" s="407"/>
      <c r="P656" s="407"/>
      <c r="Q656" s="407"/>
      <c r="R656" s="407"/>
      <c r="S656" s="407"/>
      <c r="T656" s="407"/>
      <c r="U656" s="407"/>
      <c r="V656" s="407"/>
      <c r="W656" s="407"/>
      <c r="X656" s="407"/>
      <c r="Y656" s="407"/>
      <c r="Z656" s="407"/>
      <c r="AA656" s="407"/>
      <c r="AB656" s="407"/>
      <c r="AC656" s="407"/>
      <c r="AD656" s="407"/>
      <c r="AE656" s="407"/>
      <c r="AF656" s="407"/>
      <c r="AG656" s="407"/>
      <c r="AH656" s="407"/>
    </row>
    <row r="657" spans="1:34" ht="12.75" customHeight="1">
      <c r="A657" s="407"/>
      <c r="B657" s="407"/>
      <c r="C657" s="407"/>
      <c r="D657" s="407"/>
      <c r="E657" s="407"/>
      <c r="F657" s="407"/>
      <c r="G657" s="407"/>
      <c r="H657" s="407"/>
      <c r="I657" s="407"/>
      <c r="J657" s="407"/>
      <c r="K657" s="407"/>
      <c r="L657" s="407"/>
      <c r="M657" s="407"/>
      <c r="N657" s="407"/>
      <c r="O657" s="407"/>
      <c r="P657" s="407"/>
      <c r="Q657" s="407"/>
      <c r="R657" s="407"/>
      <c r="S657" s="407"/>
      <c r="T657" s="407"/>
      <c r="U657" s="407"/>
      <c r="V657" s="407"/>
      <c r="W657" s="407"/>
      <c r="X657" s="407"/>
      <c r="Y657" s="407"/>
      <c r="Z657" s="407"/>
      <c r="AA657" s="407"/>
      <c r="AB657" s="407"/>
      <c r="AC657" s="407"/>
      <c r="AD657" s="407"/>
      <c r="AE657" s="407"/>
      <c r="AF657" s="407"/>
      <c r="AG657" s="407"/>
      <c r="AH657" s="407"/>
    </row>
    <row r="658" spans="1:34" ht="12.75" customHeight="1">
      <c r="A658" s="407"/>
      <c r="B658" s="407"/>
      <c r="C658" s="407"/>
      <c r="D658" s="407"/>
      <c r="E658" s="407"/>
      <c r="F658" s="407"/>
      <c r="G658" s="407"/>
      <c r="H658" s="407"/>
      <c r="I658" s="407"/>
      <c r="J658" s="407"/>
      <c r="K658" s="407"/>
      <c r="L658" s="407"/>
      <c r="M658" s="407"/>
      <c r="N658" s="407"/>
      <c r="O658" s="407"/>
      <c r="P658" s="407"/>
      <c r="Q658" s="407"/>
      <c r="R658" s="407"/>
      <c r="S658" s="407"/>
      <c r="T658" s="407"/>
      <c r="U658" s="407"/>
      <c r="V658" s="407"/>
      <c r="W658" s="407"/>
      <c r="X658" s="407"/>
      <c r="Y658" s="407"/>
      <c r="Z658" s="407"/>
      <c r="AA658" s="407"/>
      <c r="AB658" s="407"/>
      <c r="AC658" s="407"/>
      <c r="AD658" s="407"/>
      <c r="AE658" s="407"/>
      <c r="AF658" s="407"/>
      <c r="AG658" s="407"/>
      <c r="AH658" s="407"/>
    </row>
    <row r="659" spans="1:34" ht="12.75" customHeight="1">
      <c r="A659" s="407"/>
      <c r="B659" s="407"/>
      <c r="C659" s="407"/>
      <c r="D659" s="407"/>
      <c r="E659" s="407"/>
      <c r="F659" s="407"/>
      <c r="G659" s="407"/>
      <c r="H659" s="407"/>
      <c r="I659" s="407"/>
      <c r="J659" s="407"/>
      <c r="K659" s="407"/>
      <c r="L659" s="407"/>
      <c r="M659" s="407"/>
      <c r="N659" s="407"/>
      <c r="O659" s="407"/>
      <c r="P659" s="407"/>
      <c r="Q659" s="407"/>
      <c r="R659" s="407"/>
      <c r="S659" s="407"/>
      <c r="T659" s="407"/>
      <c r="U659" s="407"/>
      <c r="V659" s="407"/>
      <c r="W659" s="407"/>
      <c r="X659" s="407"/>
      <c r="Y659" s="407"/>
      <c r="Z659" s="407"/>
      <c r="AA659" s="407"/>
      <c r="AB659" s="407"/>
      <c r="AC659" s="407"/>
      <c r="AD659" s="407"/>
      <c r="AE659" s="407"/>
      <c r="AF659" s="407"/>
      <c r="AG659" s="407"/>
      <c r="AH659" s="407"/>
    </row>
    <row r="660" spans="1:34" ht="12.75" customHeight="1">
      <c r="A660" s="407"/>
      <c r="B660" s="407"/>
      <c r="C660" s="407"/>
      <c r="D660" s="407"/>
      <c r="E660" s="407"/>
      <c r="F660" s="407"/>
      <c r="G660" s="407"/>
      <c r="H660" s="407"/>
      <c r="I660" s="407"/>
      <c r="J660" s="407"/>
      <c r="K660" s="407"/>
      <c r="L660" s="407"/>
      <c r="M660" s="407"/>
      <c r="N660" s="407"/>
      <c r="O660" s="407"/>
      <c r="P660" s="407"/>
      <c r="Q660" s="407"/>
      <c r="R660" s="407"/>
      <c r="S660" s="407"/>
      <c r="T660" s="407"/>
      <c r="U660" s="407"/>
      <c r="V660" s="407"/>
      <c r="W660" s="407"/>
      <c r="X660" s="407"/>
      <c r="Y660" s="407"/>
      <c r="Z660" s="407"/>
      <c r="AA660" s="407"/>
      <c r="AB660" s="407"/>
      <c r="AC660" s="407"/>
      <c r="AD660" s="407"/>
      <c r="AE660" s="407"/>
      <c r="AF660" s="407"/>
      <c r="AG660" s="407"/>
      <c r="AH660" s="407"/>
    </row>
    <row r="661" spans="1:34" ht="12.75" customHeight="1">
      <c r="A661" s="407"/>
      <c r="B661" s="407"/>
      <c r="C661" s="407"/>
      <c r="D661" s="407"/>
      <c r="E661" s="407"/>
      <c r="F661" s="407"/>
      <c r="G661" s="407"/>
      <c r="H661" s="407"/>
      <c r="I661" s="407"/>
      <c r="J661" s="407"/>
      <c r="K661" s="407"/>
      <c r="L661" s="407"/>
      <c r="M661" s="407"/>
      <c r="N661" s="407"/>
      <c r="O661" s="407"/>
      <c r="P661" s="407"/>
      <c r="Q661" s="407"/>
      <c r="R661" s="407"/>
      <c r="S661" s="407"/>
      <c r="T661" s="407"/>
      <c r="U661" s="407"/>
      <c r="V661" s="407"/>
      <c r="W661" s="407"/>
      <c r="X661" s="407"/>
      <c r="Y661" s="407"/>
      <c r="Z661" s="407"/>
      <c r="AA661" s="407"/>
      <c r="AB661" s="407"/>
      <c r="AC661" s="407"/>
      <c r="AD661" s="407"/>
      <c r="AE661" s="407"/>
      <c r="AF661" s="407"/>
      <c r="AG661" s="407"/>
      <c r="AH661" s="407"/>
    </row>
    <row r="662" spans="1:34" ht="12.75" customHeight="1">
      <c r="A662" s="407"/>
      <c r="B662" s="407"/>
      <c r="C662" s="407"/>
      <c r="D662" s="407"/>
      <c r="E662" s="407"/>
      <c r="F662" s="407"/>
      <c r="G662" s="407"/>
      <c r="H662" s="407"/>
      <c r="I662" s="407"/>
      <c r="J662" s="407"/>
      <c r="K662" s="407"/>
      <c r="L662" s="407"/>
      <c r="M662" s="407"/>
      <c r="N662" s="407"/>
      <c r="O662" s="407"/>
      <c r="P662" s="407"/>
      <c r="Q662" s="407"/>
      <c r="R662" s="407"/>
      <c r="S662" s="407"/>
      <c r="T662" s="407"/>
      <c r="U662" s="407"/>
      <c r="V662" s="407"/>
      <c r="W662" s="407"/>
      <c r="X662" s="407"/>
      <c r="Y662" s="407"/>
      <c r="Z662" s="407"/>
      <c r="AA662" s="407"/>
      <c r="AB662" s="407"/>
      <c r="AC662" s="407"/>
      <c r="AD662" s="407"/>
      <c r="AE662" s="407"/>
      <c r="AF662" s="407"/>
      <c r="AG662" s="407"/>
      <c r="AH662" s="407"/>
    </row>
    <row r="663" spans="1:34" ht="12.75" customHeight="1">
      <c r="A663" s="407"/>
      <c r="B663" s="407"/>
      <c r="C663" s="407"/>
      <c r="D663" s="407"/>
      <c r="E663" s="407"/>
      <c r="F663" s="407"/>
      <c r="G663" s="407"/>
      <c r="H663" s="407"/>
      <c r="I663" s="407"/>
      <c r="J663" s="407"/>
      <c r="K663" s="407"/>
      <c r="L663" s="407"/>
      <c r="M663" s="407"/>
      <c r="N663" s="407"/>
      <c r="O663" s="407"/>
      <c r="P663" s="407"/>
      <c r="Q663" s="407"/>
      <c r="R663" s="407"/>
      <c r="S663" s="407"/>
      <c r="T663" s="407"/>
      <c r="U663" s="407"/>
      <c r="V663" s="407"/>
      <c r="W663" s="407"/>
      <c r="X663" s="407"/>
      <c r="Y663" s="407"/>
      <c r="Z663" s="407"/>
      <c r="AA663" s="407"/>
      <c r="AB663" s="407"/>
      <c r="AC663" s="407"/>
      <c r="AD663" s="407"/>
      <c r="AE663" s="407"/>
      <c r="AF663" s="407"/>
      <c r="AG663" s="407"/>
      <c r="AH663" s="407"/>
    </row>
    <row r="664" spans="1:34" ht="12.75" customHeight="1">
      <c r="A664" s="407"/>
      <c r="B664" s="407"/>
      <c r="C664" s="407"/>
      <c r="D664" s="407"/>
      <c r="E664" s="407"/>
      <c r="F664" s="407"/>
      <c r="G664" s="407"/>
      <c r="H664" s="407"/>
      <c r="I664" s="407"/>
      <c r="J664" s="407"/>
      <c r="K664" s="407"/>
      <c r="L664" s="407"/>
      <c r="M664" s="407"/>
      <c r="N664" s="407"/>
      <c r="O664" s="407"/>
      <c r="P664" s="407"/>
      <c r="Q664" s="407"/>
      <c r="R664" s="407"/>
      <c r="S664" s="407"/>
      <c r="T664" s="407"/>
      <c r="U664" s="407"/>
      <c r="V664" s="407"/>
      <c r="W664" s="407"/>
      <c r="X664" s="407"/>
      <c r="Y664" s="407"/>
      <c r="Z664" s="407"/>
      <c r="AA664" s="407"/>
      <c r="AB664" s="407"/>
      <c r="AC664" s="407"/>
      <c r="AD664" s="407"/>
      <c r="AE664" s="407"/>
      <c r="AF664" s="407"/>
      <c r="AG664" s="407"/>
      <c r="AH664" s="407"/>
    </row>
    <row r="665" spans="1:34" ht="12.75" customHeight="1">
      <c r="A665" s="407"/>
      <c r="B665" s="407"/>
      <c r="C665" s="407"/>
      <c r="D665" s="407"/>
      <c r="E665" s="407"/>
      <c r="F665" s="407"/>
      <c r="G665" s="407"/>
      <c r="H665" s="407"/>
      <c r="I665" s="407"/>
      <c r="J665" s="407"/>
      <c r="K665" s="407"/>
      <c r="L665" s="407"/>
      <c r="M665" s="407"/>
      <c r="N665" s="407"/>
      <c r="O665" s="407"/>
      <c r="P665" s="407"/>
      <c r="Q665" s="407"/>
      <c r="R665" s="407"/>
      <c r="S665" s="407"/>
      <c r="T665" s="407"/>
      <c r="U665" s="407"/>
      <c r="V665" s="407"/>
      <c r="W665" s="407"/>
      <c r="X665" s="407"/>
      <c r="Y665" s="407"/>
      <c r="Z665" s="407"/>
      <c r="AA665" s="407"/>
      <c r="AB665" s="407"/>
      <c r="AC665" s="407"/>
      <c r="AD665" s="407"/>
      <c r="AE665" s="407"/>
      <c r="AF665" s="407"/>
      <c r="AG665" s="407"/>
      <c r="AH665" s="407"/>
    </row>
    <row r="666" spans="1:34" ht="12.75" customHeight="1">
      <c r="A666" s="407"/>
      <c r="B666" s="407"/>
      <c r="C666" s="407"/>
      <c r="D666" s="407"/>
      <c r="E666" s="407"/>
      <c r="F666" s="407"/>
      <c r="G666" s="407"/>
      <c r="H666" s="407"/>
      <c r="I666" s="407"/>
      <c r="J666" s="407"/>
      <c r="K666" s="407"/>
      <c r="L666" s="407"/>
      <c r="M666" s="407"/>
      <c r="N666" s="407"/>
      <c r="O666" s="407"/>
      <c r="P666" s="407"/>
      <c r="Q666" s="407"/>
      <c r="R666" s="407"/>
      <c r="S666" s="407"/>
      <c r="T666" s="407"/>
      <c r="U666" s="407"/>
      <c r="V666" s="407"/>
      <c r="W666" s="407"/>
      <c r="X666" s="407"/>
      <c r="Y666" s="407"/>
      <c r="Z666" s="407"/>
      <c r="AA666" s="407"/>
      <c r="AB666" s="407"/>
      <c r="AC666" s="407"/>
      <c r="AD666" s="407"/>
      <c r="AE666" s="407"/>
      <c r="AF666" s="407"/>
      <c r="AG666" s="407"/>
      <c r="AH666" s="407"/>
    </row>
    <row r="667" spans="1:34" ht="12.75" customHeight="1">
      <c r="A667" s="407"/>
      <c r="B667" s="407"/>
      <c r="C667" s="407"/>
      <c r="D667" s="407"/>
      <c r="E667" s="407"/>
      <c r="F667" s="407"/>
      <c r="G667" s="407"/>
      <c r="H667" s="407"/>
      <c r="I667" s="407"/>
      <c r="J667" s="407"/>
      <c r="K667" s="407"/>
      <c r="L667" s="407"/>
      <c r="M667" s="407"/>
      <c r="N667" s="407"/>
      <c r="O667" s="407"/>
      <c r="P667" s="407"/>
      <c r="Q667" s="407"/>
      <c r="R667" s="407"/>
      <c r="S667" s="407"/>
      <c r="T667" s="407"/>
      <c r="U667" s="407"/>
      <c r="V667" s="407"/>
      <c r="W667" s="407"/>
      <c r="X667" s="407"/>
      <c r="Y667" s="407"/>
      <c r="Z667" s="407"/>
      <c r="AA667" s="407"/>
      <c r="AB667" s="407"/>
      <c r="AC667" s="407"/>
      <c r="AD667" s="407"/>
      <c r="AE667" s="407"/>
      <c r="AF667" s="407"/>
      <c r="AG667" s="407"/>
      <c r="AH667" s="407"/>
    </row>
    <row r="668" spans="1:34" ht="12.75" customHeight="1">
      <c r="A668" s="407"/>
      <c r="B668" s="407"/>
      <c r="C668" s="407"/>
      <c r="D668" s="407"/>
      <c r="E668" s="407"/>
      <c r="F668" s="407"/>
      <c r="G668" s="407"/>
      <c r="H668" s="407"/>
      <c r="I668" s="407"/>
      <c r="J668" s="407"/>
      <c r="K668" s="407"/>
      <c r="L668" s="407"/>
      <c r="M668" s="407"/>
      <c r="N668" s="407"/>
      <c r="O668" s="407"/>
      <c r="P668" s="407"/>
      <c r="Q668" s="407"/>
      <c r="R668" s="407"/>
      <c r="S668" s="407"/>
      <c r="T668" s="407"/>
      <c r="U668" s="407"/>
      <c r="V668" s="407"/>
      <c r="W668" s="407"/>
      <c r="X668" s="407"/>
      <c r="Y668" s="407"/>
      <c r="Z668" s="407"/>
      <c r="AA668" s="407"/>
      <c r="AB668" s="407"/>
      <c r="AC668" s="407"/>
      <c r="AD668" s="407"/>
      <c r="AE668" s="407"/>
      <c r="AF668" s="407"/>
      <c r="AG668" s="407"/>
      <c r="AH668" s="407"/>
    </row>
    <row r="669" spans="1:34" ht="12.75" customHeight="1">
      <c r="A669" s="407"/>
      <c r="B669" s="407"/>
      <c r="C669" s="407"/>
      <c r="D669" s="407"/>
      <c r="E669" s="407"/>
      <c r="F669" s="407"/>
      <c r="G669" s="407"/>
      <c r="H669" s="407"/>
      <c r="I669" s="407"/>
      <c r="J669" s="407"/>
      <c r="K669" s="407"/>
      <c r="L669" s="407"/>
      <c r="M669" s="407"/>
      <c r="N669" s="407"/>
      <c r="O669" s="407"/>
      <c r="P669" s="407"/>
      <c r="Q669" s="407"/>
      <c r="R669" s="407"/>
      <c r="S669" s="407"/>
      <c r="T669" s="407"/>
      <c r="U669" s="407"/>
      <c r="V669" s="407"/>
      <c r="W669" s="407"/>
      <c r="X669" s="407"/>
      <c r="Y669" s="407"/>
      <c r="Z669" s="407"/>
      <c r="AA669" s="407"/>
      <c r="AB669" s="407"/>
      <c r="AC669" s="407"/>
      <c r="AD669" s="407"/>
      <c r="AE669" s="407"/>
      <c r="AF669" s="407"/>
      <c r="AG669" s="407"/>
      <c r="AH669" s="407"/>
    </row>
    <row r="670" spans="1:34" ht="12.75" customHeight="1">
      <c r="A670" s="407"/>
      <c r="B670" s="407"/>
      <c r="C670" s="407"/>
      <c r="D670" s="407"/>
      <c r="E670" s="407"/>
      <c r="F670" s="407"/>
      <c r="G670" s="407"/>
      <c r="H670" s="407"/>
      <c r="I670" s="407"/>
      <c r="J670" s="407"/>
      <c r="K670" s="407"/>
      <c r="L670" s="407"/>
      <c r="M670" s="407"/>
      <c r="N670" s="407"/>
      <c r="O670" s="407"/>
      <c r="P670" s="407"/>
      <c r="Q670" s="407"/>
      <c r="R670" s="407"/>
      <c r="S670" s="407"/>
      <c r="T670" s="407"/>
      <c r="U670" s="407"/>
      <c r="V670" s="407"/>
      <c r="W670" s="407"/>
      <c r="X670" s="407"/>
      <c r="Y670" s="407"/>
      <c r="Z670" s="407"/>
      <c r="AA670" s="407"/>
      <c r="AB670" s="407"/>
      <c r="AC670" s="407"/>
      <c r="AD670" s="407"/>
      <c r="AE670" s="407"/>
      <c r="AF670" s="407"/>
      <c r="AG670" s="407"/>
      <c r="AH670" s="407"/>
    </row>
    <row r="671" spans="1:34" ht="12.75" customHeight="1">
      <c r="A671" s="407"/>
      <c r="B671" s="407"/>
      <c r="C671" s="407"/>
      <c r="D671" s="407"/>
      <c r="E671" s="407"/>
      <c r="F671" s="407"/>
      <c r="G671" s="407"/>
      <c r="H671" s="407"/>
      <c r="I671" s="407"/>
      <c r="J671" s="407"/>
      <c r="K671" s="407"/>
      <c r="L671" s="407"/>
      <c r="M671" s="407"/>
      <c r="N671" s="407"/>
      <c r="O671" s="407"/>
      <c r="P671" s="407"/>
      <c r="Q671" s="407"/>
      <c r="R671" s="407"/>
      <c r="S671" s="407"/>
      <c r="T671" s="407"/>
      <c r="U671" s="407"/>
      <c r="V671" s="407"/>
      <c r="W671" s="407"/>
      <c r="X671" s="407"/>
      <c r="Y671" s="407"/>
      <c r="Z671" s="407"/>
      <c r="AA671" s="407"/>
      <c r="AB671" s="407"/>
      <c r="AC671" s="407"/>
      <c r="AD671" s="407"/>
      <c r="AE671" s="407"/>
      <c r="AF671" s="407"/>
      <c r="AG671" s="407"/>
      <c r="AH671" s="407"/>
    </row>
    <row r="672" spans="1:34" ht="12.75" customHeight="1">
      <c r="A672" s="407"/>
      <c r="B672" s="407"/>
      <c r="C672" s="407"/>
      <c r="D672" s="407"/>
      <c r="E672" s="407"/>
      <c r="F672" s="407"/>
      <c r="G672" s="407"/>
      <c r="H672" s="407"/>
      <c r="I672" s="407"/>
      <c r="J672" s="407"/>
      <c r="K672" s="407"/>
      <c r="L672" s="407"/>
      <c r="M672" s="407"/>
      <c r="N672" s="407"/>
      <c r="O672" s="407"/>
      <c r="P672" s="407"/>
      <c r="Q672" s="407"/>
      <c r="R672" s="407"/>
      <c r="S672" s="407"/>
      <c r="T672" s="407"/>
      <c r="U672" s="407"/>
      <c r="V672" s="407"/>
      <c r="W672" s="407"/>
      <c r="X672" s="407"/>
      <c r="Y672" s="407"/>
      <c r="Z672" s="407"/>
      <c r="AA672" s="407"/>
      <c r="AB672" s="407"/>
      <c r="AC672" s="407"/>
      <c r="AD672" s="407"/>
      <c r="AE672" s="407"/>
      <c r="AF672" s="407"/>
      <c r="AG672" s="407"/>
      <c r="AH672" s="407"/>
    </row>
    <row r="673" spans="1:34" ht="12.75" customHeight="1">
      <c r="A673" s="407"/>
      <c r="B673" s="407"/>
      <c r="C673" s="407"/>
      <c r="D673" s="407"/>
      <c r="E673" s="407"/>
      <c r="F673" s="407"/>
      <c r="G673" s="407"/>
      <c r="H673" s="407"/>
      <c r="I673" s="407"/>
      <c r="J673" s="407"/>
      <c r="K673" s="407"/>
      <c r="L673" s="407"/>
      <c r="M673" s="407"/>
      <c r="N673" s="407"/>
      <c r="O673" s="407"/>
      <c r="P673" s="407"/>
      <c r="Q673" s="407"/>
      <c r="R673" s="407"/>
      <c r="S673" s="407"/>
      <c r="T673" s="407"/>
      <c r="U673" s="407"/>
      <c r="V673" s="407"/>
      <c r="W673" s="407"/>
      <c r="X673" s="407"/>
      <c r="Y673" s="407"/>
      <c r="Z673" s="407"/>
      <c r="AA673" s="407"/>
      <c r="AB673" s="407"/>
      <c r="AC673" s="407"/>
      <c r="AD673" s="407"/>
      <c r="AE673" s="407"/>
      <c r="AF673" s="407"/>
      <c r="AG673" s="407"/>
      <c r="AH673" s="407"/>
    </row>
    <row r="674" spans="1:34" ht="12.75" customHeight="1">
      <c r="A674" s="407"/>
      <c r="B674" s="407"/>
      <c r="C674" s="407"/>
      <c r="D674" s="407"/>
      <c r="E674" s="407"/>
      <c r="F674" s="407"/>
      <c r="G674" s="407"/>
      <c r="H674" s="407"/>
      <c r="I674" s="407"/>
      <c r="J674" s="407"/>
      <c r="K674" s="407"/>
      <c r="L674" s="407"/>
      <c r="M674" s="407"/>
      <c r="N674" s="407"/>
      <c r="O674" s="407"/>
      <c r="P674" s="407"/>
      <c r="Q674" s="407"/>
      <c r="R674" s="407"/>
      <c r="S674" s="407"/>
      <c r="T674" s="407"/>
      <c r="U674" s="407"/>
      <c r="V674" s="407"/>
      <c r="W674" s="407"/>
      <c r="X674" s="407"/>
      <c r="Y674" s="407"/>
      <c r="Z674" s="407"/>
      <c r="AA674" s="407"/>
      <c r="AB674" s="407"/>
      <c r="AC674" s="407"/>
      <c r="AD674" s="407"/>
      <c r="AE674" s="407"/>
      <c r="AF674" s="407"/>
      <c r="AG674" s="407"/>
      <c r="AH674" s="407"/>
    </row>
    <row r="675" spans="1:34" ht="12.75" customHeight="1">
      <c r="A675" s="407"/>
      <c r="B675" s="407"/>
      <c r="C675" s="407"/>
      <c r="D675" s="407"/>
      <c r="E675" s="407"/>
      <c r="F675" s="407"/>
      <c r="G675" s="407"/>
      <c r="H675" s="407"/>
      <c r="I675" s="407"/>
      <c r="J675" s="407"/>
      <c r="K675" s="407"/>
      <c r="L675" s="407"/>
      <c r="M675" s="407"/>
      <c r="N675" s="407"/>
      <c r="O675" s="407"/>
      <c r="P675" s="407"/>
      <c r="Q675" s="407"/>
      <c r="R675" s="407"/>
      <c r="S675" s="407"/>
      <c r="T675" s="407"/>
      <c r="U675" s="407"/>
      <c r="V675" s="407"/>
      <c r="W675" s="407"/>
      <c r="X675" s="407"/>
      <c r="Y675" s="407"/>
      <c r="Z675" s="407"/>
      <c r="AA675" s="407"/>
      <c r="AB675" s="407"/>
      <c r="AC675" s="407"/>
      <c r="AD675" s="407"/>
      <c r="AE675" s="407"/>
      <c r="AF675" s="407"/>
      <c r="AG675" s="407"/>
      <c r="AH675" s="407"/>
    </row>
    <row r="676" spans="1:34" ht="12.75" customHeight="1">
      <c r="A676" s="407"/>
      <c r="B676" s="407"/>
      <c r="C676" s="407"/>
      <c r="D676" s="407"/>
      <c r="E676" s="407"/>
      <c r="F676" s="407"/>
      <c r="G676" s="407"/>
      <c r="H676" s="407"/>
      <c r="I676" s="407"/>
      <c r="J676" s="407"/>
      <c r="K676" s="407"/>
      <c r="L676" s="407"/>
      <c r="M676" s="407"/>
      <c r="N676" s="407"/>
      <c r="O676" s="407"/>
      <c r="P676" s="407"/>
      <c r="Q676" s="407"/>
      <c r="R676" s="407"/>
      <c r="S676" s="407"/>
      <c r="T676" s="407"/>
      <c r="U676" s="407"/>
      <c r="V676" s="407"/>
      <c r="W676" s="407"/>
      <c r="X676" s="407"/>
      <c r="Y676" s="407"/>
      <c r="Z676" s="407"/>
      <c r="AA676" s="407"/>
      <c r="AB676" s="407"/>
      <c r="AC676" s="407"/>
      <c r="AD676" s="407"/>
      <c r="AE676" s="407"/>
      <c r="AF676" s="407"/>
      <c r="AG676" s="407"/>
      <c r="AH676" s="407"/>
    </row>
    <row r="677" spans="1:34" ht="12.75" customHeight="1">
      <c r="A677" s="407"/>
      <c r="B677" s="407"/>
      <c r="C677" s="407"/>
      <c r="D677" s="407"/>
      <c r="E677" s="407"/>
      <c r="F677" s="407"/>
      <c r="G677" s="407"/>
      <c r="H677" s="407"/>
      <c r="I677" s="407"/>
      <c r="J677" s="407"/>
      <c r="K677" s="407"/>
      <c r="L677" s="407"/>
      <c r="M677" s="407"/>
      <c r="N677" s="407"/>
      <c r="O677" s="407"/>
      <c r="P677" s="407"/>
      <c r="Q677" s="407"/>
      <c r="R677" s="407"/>
      <c r="S677" s="407"/>
      <c r="T677" s="407"/>
      <c r="U677" s="407"/>
      <c r="V677" s="407"/>
      <c r="W677" s="407"/>
      <c r="X677" s="407"/>
      <c r="Y677" s="407"/>
      <c r="Z677" s="407"/>
      <c r="AA677" s="407"/>
      <c r="AB677" s="407"/>
      <c r="AC677" s="407"/>
      <c r="AD677" s="407"/>
      <c r="AE677" s="407"/>
      <c r="AF677" s="407"/>
      <c r="AG677" s="407"/>
      <c r="AH677" s="407"/>
    </row>
    <row r="678" spans="1:34" ht="12.75" customHeight="1">
      <c r="A678" s="407"/>
      <c r="B678" s="407"/>
      <c r="C678" s="407"/>
      <c r="D678" s="407"/>
      <c r="E678" s="407"/>
      <c r="F678" s="407"/>
      <c r="G678" s="407"/>
      <c r="H678" s="407"/>
      <c r="I678" s="407"/>
      <c r="J678" s="407"/>
      <c r="K678" s="407"/>
      <c r="L678" s="407"/>
      <c r="M678" s="407"/>
      <c r="N678" s="407"/>
      <c r="O678" s="407"/>
      <c r="P678" s="407"/>
      <c r="Q678" s="407"/>
      <c r="R678" s="407"/>
      <c r="S678" s="407"/>
      <c r="T678" s="407"/>
      <c r="U678" s="407"/>
      <c r="V678" s="407"/>
      <c r="W678" s="407"/>
      <c r="X678" s="407"/>
      <c r="Y678" s="407"/>
      <c r="Z678" s="407"/>
      <c r="AA678" s="407"/>
      <c r="AB678" s="407"/>
      <c r="AC678" s="407"/>
      <c r="AD678" s="407"/>
      <c r="AE678" s="407"/>
      <c r="AF678" s="407"/>
      <c r="AG678" s="407"/>
      <c r="AH678" s="407"/>
    </row>
    <row r="679" spans="1:34" ht="12.75" customHeight="1">
      <c r="A679" s="407"/>
      <c r="B679" s="407"/>
      <c r="C679" s="407"/>
      <c r="D679" s="407"/>
      <c r="E679" s="407"/>
      <c r="F679" s="407"/>
      <c r="G679" s="407"/>
      <c r="H679" s="407"/>
      <c r="I679" s="407"/>
      <c r="J679" s="407"/>
      <c r="K679" s="407"/>
      <c r="L679" s="407"/>
      <c r="M679" s="407"/>
      <c r="N679" s="407"/>
      <c r="O679" s="407"/>
      <c r="P679" s="407"/>
      <c r="Q679" s="407"/>
      <c r="R679" s="407"/>
      <c r="S679" s="407"/>
      <c r="T679" s="407"/>
      <c r="U679" s="407"/>
      <c r="V679" s="407"/>
      <c r="W679" s="407"/>
      <c r="X679" s="407"/>
      <c r="Y679" s="407"/>
      <c r="Z679" s="407"/>
      <c r="AA679" s="407"/>
      <c r="AB679" s="407"/>
      <c r="AC679" s="407"/>
      <c r="AD679" s="407"/>
      <c r="AE679" s="407"/>
      <c r="AF679" s="407"/>
      <c r="AG679" s="407"/>
      <c r="AH679" s="407"/>
    </row>
    <row r="680" spans="1:34" ht="12.75" customHeight="1">
      <c r="A680" s="407"/>
      <c r="B680" s="407"/>
      <c r="C680" s="407"/>
      <c r="D680" s="407"/>
      <c r="E680" s="407"/>
      <c r="F680" s="407"/>
      <c r="G680" s="407"/>
      <c r="H680" s="407"/>
      <c r="I680" s="407"/>
      <c r="J680" s="407"/>
      <c r="K680" s="407"/>
      <c r="L680" s="407"/>
      <c r="M680" s="407"/>
      <c r="N680" s="407"/>
      <c r="O680" s="407"/>
      <c r="P680" s="407"/>
      <c r="Q680" s="407"/>
      <c r="R680" s="407"/>
      <c r="S680" s="407"/>
      <c r="T680" s="407"/>
      <c r="U680" s="407"/>
      <c r="V680" s="407"/>
      <c r="W680" s="407"/>
      <c r="X680" s="407"/>
      <c r="Y680" s="407"/>
      <c r="Z680" s="407"/>
      <c r="AA680" s="407"/>
      <c r="AB680" s="407"/>
      <c r="AC680" s="407"/>
      <c r="AD680" s="407"/>
      <c r="AE680" s="407"/>
      <c r="AF680" s="407"/>
      <c r="AG680" s="407"/>
      <c r="AH680" s="407"/>
    </row>
    <row r="681" spans="1:34" ht="12.75" customHeight="1">
      <c r="A681" s="407"/>
      <c r="B681" s="407"/>
      <c r="C681" s="407"/>
      <c r="D681" s="407"/>
      <c r="E681" s="407"/>
      <c r="F681" s="407"/>
      <c r="G681" s="407"/>
      <c r="H681" s="407"/>
      <c r="I681" s="407"/>
      <c r="J681" s="407"/>
      <c r="K681" s="407"/>
      <c r="L681" s="407"/>
      <c r="M681" s="407"/>
      <c r="N681" s="407"/>
      <c r="O681" s="407"/>
      <c r="P681" s="407"/>
      <c r="Q681" s="407"/>
      <c r="R681" s="407"/>
      <c r="S681" s="407"/>
      <c r="T681" s="407"/>
      <c r="U681" s="407"/>
      <c r="V681" s="407"/>
      <c r="W681" s="407"/>
      <c r="X681" s="407"/>
      <c r="Y681" s="407"/>
      <c r="Z681" s="407"/>
      <c r="AA681" s="407"/>
      <c r="AB681" s="407"/>
      <c r="AC681" s="407"/>
      <c r="AD681" s="407"/>
      <c r="AE681" s="407"/>
      <c r="AF681" s="407"/>
      <c r="AG681" s="407"/>
      <c r="AH681" s="407"/>
    </row>
    <row r="682" spans="1:34" ht="12.75" customHeight="1">
      <c r="A682" s="407"/>
      <c r="B682" s="407"/>
      <c r="C682" s="407"/>
      <c r="D682" s="407"/>
      <c r="E682" s="407"/>
      <c r="F682" s="407"/>
      <c r="G682" s="407"/>
      <c r="H682" s="407"/>
      <c r="I682" s="407"/>
      <c r="J682" s="407"/>
      <c r="K682" s="407"/>
      <c r="L682" s="407"/>
      <c r="M682" s="407"/>
      <c r="N682" s="407"/>
      <c r="O682" s="407"/>
      <c r="P682" s="407"/>
      <c r="Q682" s="407"/>
      <c r="R682" s="407"/>
      <c r="S682" s="407"/>
      <c r="T682" s="407"/>
      <c r="U682" s="407"/>
      <c r="V682" s="407"/>
      <c r="W682" s="407"/>
      <c r="X682" s="407"/>
      <c r="Y682" s="407"/>
      <c r="Z682" s="407"/>
      <c r="AA682" s="407"/>
      <c r="AB682" s="407"/>
      <c r="AC682" s="407"/>
      <c r="AD682" s="407"/>
      <c r="AE682" s="407"/>
      <c r="AF682" s="407"/>
      <c r="AG682" s="407"/>
      <c r="AH682" s="407"/>
    </row>
    <row r="683" spans="1:34" ht="12.75" customHeight="1">
      <c r="A683" s="407"/>
      <c r="B683" s="407"/>
      <c r="C683" s="407"/>
      <c r="D683" s="407"/>
      <c r="E683" s="407"/>
      <c r="F683" s="407"/>
      <c r="G683" s="407"/>
      <c r="H683" s="407"/>
      <c r="I683" s="407"/>
      <c r="J683" s="407"/>
      <c r="K683" s="407"/>
      <c r="L683" s="407"/>
      <c r="M683" s="407"/>
      <c r="N683" s="407"/>
      <c r="O683" s="407"/>
      <c r="P683" s="407"/>
      <c r="Q683" s="407"/>
      <c r="R683" s="407"/>
      <c r="S683" s="407"/>
      <c r="T683" s="407"/>
      <c r="U683" s="407"/>
      <c r="V683" s="407"/>
      <c r="W683" s="407"/>
      <c r="X683" s="407"/>
      <c r="Y683" s="407"/>
      <c r="Z683" s="407"/>
      <c r="AA683" s="407"/>
      <c r="AB683" s="407"/>
      <c r="AC683" s="407"/>
      <c r="AD683" s="407"/>
      <c r="AE683" s="407"/>
      <c r="AF683" s="407"/>
      <c r="AG683" s="407"/>
      <c r="AH683" s="407"/>
    </row>
    <row r="684" spans="1:34" ht="12.75" customHeight="1">
      <c r="A684" s="407"/>
      <c r="B684" s="407"/>
      <c r="C684" s="407"/>
      <c r="D684" s="407"/>
      <c r="E684" s="407"/>
      <c r="F684" s="407"/>
      <c r="G684" s="407"/>
      <c r="H684" s="407"/>
      <c r="I684" s="407"/>
      <c r="J684" s="407"/>
      <c r="K684" s="407"/>
      <c r="L684" s="407"/>
      <c r="M684" s="407"/>
      <c r="N684" s="407"/>
      <c r="O684" s="407"/>
      <c r="P684" s="407"/>
      <c r="Q684" s="407"/>
      <c r="R684" s="407"/>
      <c r="S684" s="407"/>
      <c r="T684" s="407"/>
      <c r="U684" s="407"/>
      <c r="V684" s="407"/>
      <c r="W684" s="407"/>
      <c r="X684" s="407"/>
      <c r="Y684" s="407"/>
      <c r="Z684" s="407"/>
      <c r="AA684" s="407"/>
      <c r="AB684" s="407"/>
      <c r="AC684" s="407"/>
      <c r="AD684" s="407"/>
      <c r="AE684" s="407"/>
      <c r="AF684" s="407"/>
      <c r="AG684" s="407"/>
      <c r="AH684" s="407"/>
    </row>
    <row r="685" spans="1:34" ht="12.75" customHeight="1">
      <c r="A685" s="407"/>
      <c r="B685" s="407"/>
      <c r="C685" s="407"/>
      <c r="D685" s="407"/>
      <c r="E685" s="407"/>
      <c r="F685" s="407"/>
      <c r="G685" s="407"/>
      <c r="H685" s="407"/>
      <c r="I685" s="407"/>
      <c r="J685" s="407"/>
      <c r="K685" s="407"/>
      <c r="L685" s="407"/>
      <c r="M685" s="407"/>
      <c r="N685" s="407"/>
      <c r="O685" s="407"/>
      <c r="P685" s="407"/>
      <c r="Q685" s="407"/>
      <c r="R685" s="407"/>
      <c r="S685" s="407"/>
      <c r="T685" s="407"/>
      <c r="U685" s="407"/>
      <c r="V685" s="407"/>
      <c r="W685" s="407"/>
      <c r="X685" s="407"/>
      <c r="Y685" s="407"/>
      <c r="Z685" s="407"/>
      <c r="AA685" s="407"/>
      <c r="AB685" s="407"/>
      <c r="AC685" s="407"/>
      <c r="AD685" s="407"/>
      <c r="AE685" s="407"/>
      <c r="AF685" s="407"/>
      <c r="AG685" s="407"/>
      <c r="AH685" s="407"/>
    </row>
    <row r="686" spans="1:34" ht="12.75" customHeight="1">
      <c r="A686" s="407"/>
      <c r="B686" s="407"/>
      <c r="C686" s="407"/>
      <c r="D686" s="407"/>
      <c r="E686" s="407"/>
      <c r="F686" s="407"/>
      <c r="G686" s="407"/>
      <c r="H686" s="407"/>
      <c r="I686" s="407"/>
      <c r="J686" s="407"/>
      <c r="K686" s="407"/>
      <c r="L686" s="407"/>
      <c r="M686" s="407"/>
      <c r="N686" s="407"/>
      <c r="O686" s="407"/>
      <c r="P686" s="407"/>
      <c r="Q686" s="407"/>
      <c r="R686" s="407"/>
      <c r="S686" s="407"/>
      <c r="T686" s="407"/>
      <c r="U686" s="407"/>
      <c r="V686" s="407"/>
      <c r="W686" s="407"/>
      <c r="X686" s="407"/>
      <c r="Y686" s="407"/>
      <c r="Z686" s="407"/>
      <c r="AA686" s="407"/>
      <c r="AB686" s="407"/>
      <c r="AC686" s="407"/>
      <c r="AD686" s="407"/>
      <c r="AE686" s="407"/>
      <c r="AF686" s="407"/>
      <c r="AG686" s="407"/>
      <c r="AH686" s="407"/>
    </row>
    <row r="687" spans="1:34" ht="12.75" customHeight="1">
      <c r="A687" s="407"/>
      <c r="B687" s="407"/>
      <c r="C687" s="407"/>
      <c r="D687" s="407"/>
      <c r="E687" s="407"/>
      <c r="F687" s="407"/>
      <c r="G687" s="407"/>
      <c r="H687" s="407"/>
      <c r="I687" s="407"/>
      <c r="J687" s="407"/>
      <c r="K687" s="407"/>
      <c r="L687" s="407"/>
      <c r="M687" s="407"/>
      <c r="N687" s="407"/>
      <c r="O687" s="407"/>
      <c r="P687" s="407"/>
      <c r="Q687" s="407"/>
      <c r="R687" s="407"/>
      <c r="S687" s="407"/>
      <c r="T687" s="407"/>
      <c r="U687" s="407"/>
      <c r="V687" s="407"/>
      <c r="W687" s="407"/>
      <c r="X687" s="407"/>
      <c r="Y687" s="407"/>
      <c r="Z687" s="407"/>
      <c r="AA687" s="407"/>
      <c r="AB687" s="407"/>
      <c r="AC687" s="407"/>
      <c r="AD687" s="407"/>
      <c r="AE687" s="407"/>
      <c r="AF687" s="407"/>
      <c r="AG687" s="407"/>
      <c r="AH687" s="407"/>
    </row>
    <row r="688" spans="1:34" ht="12.75" customHeight="1">
      <c r="A688" s="407"/>
      <c r="B688" s="407"/>
      <c r="C688" s="407"/>
      <c r="D688" s="407"/>
      <c r="E688" s="407"/>
      <c r="F688" s="407"/>
      <c r="G688" s="407"/>
      <c r="H688" s="407"/>
      <c r="I688" s="407"/>
      <c r="J688" s="407"/>
      <c r="K688" s="407"/>
      <c r="L688" s="407"/>
      <c r="M688" s="407"/>
      <c r="N688" s="407"/>
      <c r="O688" s="407"/>
      <c r="P688" s="407"/>
      <c r="Q688" s="407"/>
      <c r="R688" s="407"/>
      <c r="S688" s="407"/>
      <c r="T688" s="407"/>
      <c r="U688" s="407"/>
      <c r="V688" s="407"/>
      <c r="W688" s="407"/>
      <c r="X688" s="407"/>
      <c r="Y688" s="407"/>
      <c r="Z688" s="407"/>
      <c r="AA688" s="407"/>
      <c r="AB688" s="407"/>
      <c r="AC688" s="407"/>
      <c r="AD688" s="407"/>
      <c r="AE688" s="407"/>
      <c r="AF688" s="407"/>
      <c r="AG688" s="407"/>
      <c r="AH688" s="407"/>
    </row>
    <row r="689" spans="1:34" ht="12.75" customHeight="1">
      <c r="A689" s="407"/>
      <c r="B689" s="407"/>
      <c r="C689" s="407"/>
      <c r="D689" s="407"/>
      <c r="E689" s="407"/>
      <c r="F689" s="407"/>
      <c r="G689" s="407"/>
      <c r="H689" s="407"/>
      <c r="I689" s="407"/>
      <c r="J689" s="407"/>
      <c r="K689" s="407"/>
      <c r="L689" s="407"/>
      <c r="M689" s="407"/>
      <c r="N689" s="407"/>
      <c r="O689" s="407"/>
      <c r="P689" s="407"/>
      <c r="Q689" s="407"/>
      <c r="R689" s="407"/>
      <c r="S689" s="407"/>
      <c r="T689" s="407"/>
      <c r="U689" s="407"/>
      <c r="V689" s="407"/>
      <c r="W689" s="407"/>
      <c r="X689" s="407"/>
      <c r="Y689" s="407"/>
      <c r="Z689" s="407"/>
      <c r="AA689" s="407"/>
      <c r="AB689" s="407"/>
      <c r="AC689" s="407"/>
      <c r="AD689" s="407"/>
      <c r="AE689" s="407"/>
      <c r="AF689" s="407"/>
      <c r="AG689" s="407"/>
      <c r="AH689" s="407"/>
    </row>
    <row r="690" spans="1:34" ht="12.75" customHeight="1">
      <c r="A690" s="407"/>
      <c r="B690" s="407"/>
      <c r="C690" s="407"/>
      <c r="D690" s="407"/>
      <c r="E690" s="407"/>
      <c r="F690" s="407"/>
      <c r="G690" s="407"/>
      <c r="H690" s="407"/>
      <c r="I690" s="407"/>
      <c r="J690" s="407"/>
      <c r="K690" s="407"/>
      <c r="L690" s="407"/>
      <c r="M690" s="407"/>
      <c r="N690" s="407"/>
      <c r="O690" s="407"/>
      <c r="P690" s="407"/>
      <c r="Q690" s="407"/>
      <c r="R690" s="407"/>
      <c r="S690" s="407"/>
      <c r="T690" s="407"/>
      <c r="U690" s="407"/>
      <c r="V690" s="407"/>
      <c r="W690" s="407"/>
      <c r="X690" s="407"/>
      <c r="Y690" s="407"/>
      <c r="Z690" s="407"/>
      <c r="AA690" s="407"/>
      <c r="AB690" s="407"/>
      <c r="AC690" s="407"/>
      <c r="AD690" s="407"/>
      <c r="AE690" s="407"/>
      <c r="AF690" s="407"/>
      <c r="AG690" s="407"/>
      <c r="AH690" s="407"/>
    </row>
    <row r="691" spans="1:34" ht="12.75" customHeight="1">
      <c r="A691" s="407"/>
      <c r="B691" s="407"/>
      <c r="C691" s="407"/>
      <c r="D691" s="407"/>
      <c r="E691" s="407"/>
      <c r="F691" s="407"/>
      <c r="G691" s="407"/>
      <c r="H691" s="407"/>
      <c r="I691" s="407"/>
      <c r="J691" s="407"/>
      <c r="K691" s="407"/>
      <c r="L691" s="407"/>
      <c r="M691" s="407"/>
      <c r="N691" s="407"/>
      <c r="O691" s="407"/>
      <c r="P691" s="407"/>
      <c r="Q691" s="407"/>
      <c r="R691" s="407"/>
      <c r="S691" s="407"/>
      <c r="T691" s="407"/>
      <c r="U691" s="407"/>
      <c r="V691" s="407"/>
      <c r="W691" s="407"/>
      <c r="X691" s="407"/>
      <c r="Y691" s="407"/>
      <c r="Z691" s="407"/>
      <c r="AA691" s="407"/>
      <c r="AB691" s="407"/>
      <c r="AC691" s="407"/>
      <c r="AD691" s="407"/>
      <c r="AE691" s="407"/>
      <c r="AF691" s="407"/>
      <c r="AG691" s="407"/>
      <c r="AH691" s="407"/>
    </row>
    <row r="692" spans="1:34" ht="12.75" customHeight="1">
      <c r="A692" s="407"/>
      <c r="B692" s="407"/>
      <c r="C692" s="407"/>
      <c r="D692" s="407"/>
      <c r="E692" s="407"/>
      <c r="F692" s="407"/>
      <c r="G692" s="407"/>
      <c r="H692" s="407"/>
      <c r="I692" s="407"/>
      <c r="J692" s="407"/>
      <c r="K692" s="407"/>
      <c r="L692" s="407"/>
      <c r="M692" s="407"/>
      <c r="N692" s="407"/>
      <c r="O692" s="407"/>
      <c r="P692" s="407"/>
      <c r="Q692" s="407"/>
      <c r="R692" s="407"/>
      <c r="S692" s="407"/>
      <c r="T692" s="407"/>
      <c r="U692" s="407"/>
      <c r="V692" s="407"/>
      <c r="W692" s="407"/>
      <c r="X692" s="407"/>
      <c r="Y692" s="407"/>
      <c r="Z692" s="407"/>
      <c r="AA692" s="407"/>
      <c r="AB692" s="407"/>
      <c r="AC692" s="407"/>
      <c r="AD692" s="407"/>
      <c r="AE692" s="407"/>
      <c r="AF692" s="407"/>
      <c r="AG692" s="407"/>
      <c r="AH692" s="407"/>
    </row>
    <row r="693" spans="1:34" ht="12.75" customHeight="1">
      <c r="A693" s="407"/>
      <c r="B693" s="407"/>
      <c r="C693" s="407"/>
      <c r="D693" s="407"/>
      <c r="E693" s="407"/>
      <c r="F693" s="407"/>
      <c r="G693" s="407"/>
      <c r="H693" s="407"/>
      <c r="I693" s="407"/>
      <c r="J693" s="407"/>
      <c r="K693" s="407"/>
      <c r="L693" s="407"/>
      <c r="M693" s="407"/>
      <c r="N693" s="407"/>
      <c r="O693" s="407"/>
      <c r="P693" s="407"/>
      <c r="Q693" s="407"/>
      <c r="R693" s="407"/>
      <c r="S693" s="407"/>
      <c r="T693" s="407"/>
      <c r="U693" s="407"/>
      <c r="V693" s="407"/>
      <c r="W693" s="407"/>
      <c r="X693" s="407"/>
      <c r="Y693" s="407"/>
      <c r="Z693" s="407"/>
      <c r="AA693" s="407"/>
      <c r="AB693" s="407"/>
      <c r="AC693" s="407"/>
      <c r="AD693" s="407"/>
      <c r="AE693" s="407"/>
      <c r="AF693" s="407"/>
      <c r="AG693" s="407"/>
      <c r="AH693" s="407"/>
    </row>
    <row r="694" spans="1:34" ht="12.75" customHeight="1">
      <c r="A694" s="407"/>
      <c r="B694" s="407"/>
      <c r="C694" s="407"/>
      <c r="D694" s="407"/>
      <c r="E694" s="407"/>
      <c r="F694" s="407"/>
      <c r="G694" s="407"/>
      <c r="H694" s="407"/>
      <c r="I694" s="407"/>
      <c r="J694" s="407"/>
      <c r="K694" s="407"/>
      <c r="L694" s="407"/>
      <c r="M694" s="407"/>
      <c r="N694" s="407"/>
      <c r="O694" s="407"/>
      <c r="P694" s="407"/>
      <c r="Q694" s="407"/>
      <c r="R694" s="407"/>
      <c r="S694" s="407"/>
      <c r="T694" s="407"/>
      <c r="U694" s="407"/>
      <c r="V694" s="407"/>
      <c r="W694" s="407"/>
      <c r="X694" s="407"/>
      <c r="Y694" s="407"/>
      <c r="Z694" s="407"/>
      <c r="AA694" s="407"/>
      <c r="AB694" s="407"/>
      <c r="AC694" s="407"/>
      <c r="AD694" s="407"/>
      <c r="AE694" s="407"/>
      <c r="AF694" s="407"/>
      <c r="AG694" s="407"/>
      <c r="AH694" s="407"/>
    </row>
    <row r="695" spans="1:34" ht="12.75" customHeight="1">
      <c r="A695" s="407"/>
      <c r="B695" s="407"/>
      <c r="C695" s="407"/>
      <c r="D695" s="407"/>
      <c r="E695" s="407"/>
      <c r="F695" s="407"/>
      <c r="G695" s="407"/>
      <c r="H695" s="407"/>
      <c r="I695" s="407"/>
      <c r="J695" s="407"/>
      <c r="K695" s="407"/>
      <c r="L695" s="407"/>
      <c r="M695" s="407"/>
      <c r="N695" s="407"/>
      <c r="O695" s="407"/>
      <c r="P695" s="407"/>
      <c r="Q695" s="407"/>
      <c r="R695" s="407"/>
      <c r="S695" s="407"/>
      <c r="T695" s="407"/>
      <c r="U695" s="407"/>
      <c r="V695" s="407"/>
      <c r="W695" s="407"/>
      <c r="X695" s="407"/>
      <c r="Y695" s="407"/>
      <c r="Z695" s="407"/>
      <c r="AA695" s="407"/>
      <c r="AB695" s="407"/>
      <c r="AC695" s="407"/>
      <c r="AD695" s="407"/>
      <c r="AE695" s="407"/>
      <c r="AF695" s="407"/>
      <c r="AG695" s="407"/>
      <c r="AH695" s="407"/>
    </row>
    <row r="696" spans="1:34" ht="12.75" customHeight="1">
      <c r="A696" s="407"/>
      <c r="B696" s="407"/>
      <c r="C696" s="407"/>
      <c r="D696" s="407"/>
      <c r="E696" s="407"/>
      <c r="F696" s="407"/>
      <c r="G696" s="407"/>
      <c r="H696" s="407"/>
      <c r="I696" s="407"/>
      <c r="J696" s="407"/>
      <c r="K696" s="407"/>
      <c r="L696" s="407"/>
      <c r="M696" s="407"/>
      <c r="N696" s="407"/>
      <c r="O696" s="407"/>
      <c r="P696" s="407"/>
      <c r="Q696" s="407"/>
      <c r="R696" s="407"/>
      <c r="S696" s="407"/>
      <c r="T696" s="407"/>
      <c r="U696" s="407"/>
      <c r="V696" s="407"/>
      <c r="W696" s="407"/>
      <c r="X696" s="407"/>
      <c r="Y696" s="407"/>
      <c r="Z696" s="407"/>
      <c r="AA696" s="407"/>
      <c r="AB696" s="407"/>
      <c r="AC696" s="407"/>
      <c r="AD696" s="407"/>
      <c r="AE696" s="407"/>
      <c r="AF696" s="407"/>
      <c r="AG696" s="407"/>
      <c r="AH696" s="407"/>
    </row>
    <row r="697" spans="1:34" ht="12.75" customHeight="1">
      <c r="A697" s="407"/>
      <c r="B697" s="407"/>
      <c r="C697" s="407"/>
      <c r="D697" s="407"/>
      <c r="E697" s="407"/>
      <c r="F697" s="407"/>
      <c r="G697" s="407"/>
      <c r="H697" s="407"/>
      <c r="I697" s="407"/>
      <c r="J697" s="407"/>
      <c r="K697" s="407"/>
      <c r="L697" s="407"/>
      <c r="M697" s="407"/>
      <c r="N697" s="407"/>
      <c r="O697" s="407"/>
      <c r="P697" s="407"/>
      <c r="Q697" s="407"/>
      <c r="R697" s="407"/>
      <c r="S697" s="407"/>
      <c r="T697" s="407"/>
      <c r="U697" s="407"/>
      <c r="V697" s="407"/>
      <c r="W697" s="407"/>
      <c r="X697" s="407"/>
      <c r="Y697" s="407"/>
      <c r="Z697" s="407"/>
      <c r="AA697" s="407"/>
      <c r="AB697" s="407"/>
      <c r="AC697" s="407"/>
      <c r="AD697" s="407"/>
      <c r="AE697" s="407"/>
      <c r="AF697" s="407"/>
      <c r="AG697" s="407"/>
      <c r="AH697" s="407"/>
    </row>
    <row r="698" spans="1:34" ht="12.75" customHeight="1">
      <c r="A698" s="407"/>
      <c r="B698" s="407"/>
      <c r="C698" s="407"/>
      <c r="D698" s="407"/>
      <c r="E698" s="407"/>
      <c r="F698" s="407"/>
      <c r="G698" s="407"/>
      <c r="H698" s="407"/>
      <c r="I698" s="407"/>
      <c r="J698" s="407"/>
      <c r="K698" s="407"/>
      <c r="L698" s="407"/>
      <c r="M698" s="407"/>
      <c r="N698" s="407"/>
      <c r="O698" s="407"/>
      <c r="P698" s="407"/>
      <c r="Q698" s="407"/>
      <c r="R698" s="407"/>
      <c r="S698" s="407"/>
      <c r="T698" s="407"/>
      <c r="U698" s="407"/>
      <c r="V698" s="407"/>
      <c r="W698" s="407"/>
      <c r="X698" s="407"/>
      <c r="Y698" s="407"/>
      <c r="Z698" s="407"/>
      <c r="AA698" s="407"/>
      <c r="AB698" s="407"/>
      <c r="AC698" s="407"/>
      <c r="AD698" s="407"/>
      <c r="AE698" s="407"/>
      <c r="AF698" s="407"/>
      <c r="AG698" s="407"/>
      <c r="AH698" s="407"/>
    </row>
    <row r="699" spans="1:34" ht="12.75" customHeight="1">
      <c r="A699" s="407"/>
      <c r="B699" s="407"/>
      <c r="C699" s="407"/>
      <c r="D699" s="407"/>
      <c r="E699" s="407"/>
      <c r="F699" s="407"/>
      <c r="G699" s="407"/>
      <c r="H699" s="407"/>
      <c r="I699" s="407"/>
      <c r="J699" s="407"/>
      <c r="K699" s="407"/>
      <c r="L699" s="407"/>
      <c r="M699" s="407"/>
      <c r="N699" s="407"/>
      <c r="O699" s="407"/>
      <c r="P699" s="407"/>
      <c r="Q699" s="407"/>
      <c r="R699" s="407"/>
      <c r="S699" s="407"/>
      <c r="T699" s="407"/>
      <c r="U699" s="407"/>
      <c r="V699" s="407"/>
      <c r="W699" s="407"/>
      <c r="X699" s="407"/>
      <c r="Y699" s="407"/>
      <c r="Z699" s="407"/>
      <c r="AA699" s="407"/>
      <c r="AB699" s="407"/>
      <c r="AC699" s="407"/>
      <c r="AD699" s="407"/>
      <c r="AE699" s="407"/>
      <c r="AF699" s="407"/>
      <c r="AG699" s="407"/>
      <c r="AH699" s="407"/>
    </row>
    <row r="700" spans="1:34" ht="12.75" customHeight="1">
      <c r="A700" s="407"/>
      <c r="B700" s="407"/>
      <c r="C700" s="407"/>
      <c r="D700" s="407"/>
      <c r="E700" s="407"/>
      <c r="F700" s="407"/>
      <c r="G700" s="407"/>
      <c r="H700" s="407"/>
      <c r="I700" s="407"/>
      <c r="J700" s="407"/>
      <c r="K700" s="407"/>
      <c r="L700" s="407"/>
      <c r="M700" s="407"/>
      <c r="N700" s="407"/>
      <c r="O700" s="407"/>
      <c r="P700" s="407"/>
      <c r="Q700" s="407"/>
      <c r="R700" s="407"/>
      <c r="S700" s="407"/>
      <c r="T700" s="407"/>
      <c r="U700" s="407"/>
      <c r="V700" s="407"/>
      <c r="W700" s="407"/>
      <c r="X700" s="407"/>
      <c r="Y700" s="407"/>
      <c r="Z700" s="407"/>
      <c r="AA700" s="407"/>
      <c r="AB700" s="407"/>
      <c r="AC700" s="407"/>
      <c r="AD700" s="407"/>
      <c r="AE700" s="407"/>
      <c r="AF700" s="407"/>
      <c r="AG700" s="407"/>
      <c r="AH700" s="407"/>
    </row>
    <row r="701" spans="1:34" ht="12.75" customHeight="1">
      <c r="A701" s="407"/>
      <c r="B701" s="407"/>
      <c r="C701" s="407"/>
      <c r="D701" s="407"/>
      <c r="E701" s="407"/>
      <c r="F701" s="407"/>
      <c r="G701" s="407"/>
      <c r="H701" s="407"/>
      <c r="I701" s="407"/>
      <c r="J701" s="407"/>
      <c r="K701" s="407"/>
      <c r="L701" s="407"/>
      <c r="M701" s="407"/>
      <c r="N701" s="407"/>
      <c r="O701" s="407"/>
      <c r="P701" s="407"/>
      <c r="Q701" s="407"/>
      <c r="R701" s="407"/>
      <c r="S701" s="407"/>
      <c r="T701" s="407"/>
      <c r="U701" s="407"/>
      <c r="V701" s="407"/>
      <c r="W701" s="407"/>
      <c r="X701" s="407"/>
      <c r="Y701" s="407"/>
      <c r="Z701" s="407"/>
      <c r="AA701" s="407"/>
      <c r="AB701" s="407"/>
      <c r="AC701" s="407"/>
      <c r="AD701" s="407"/>
      <c r="AE701" s="407"/>
      <c r="AF701" s="407"/>
      <c r="AG701" s="407"/>
      <c r="AH701" s="407"/>
    </row>
    <row r="702" spans="1:34" ht="12.75" customHeight="1">
      <c r="A702" s="407"/>
      <c r="B702" s="407"/>
      <c r="C702" s="407"/>
      <c r="D702" s="407"/>
      <c r="E702" s="407"/>
      <c r="F702" s="407"/>
      <c r="G702" s="407"/>
      <c r="H702" s="407"/>
      <c r="I702" s="407"/>
      <c r="J702" s="407"/>
      <c r="K702" s="407"/>
      <c r="L702" s="407"/>
      <c r="M702" s="407"/>
      <c r="N702" s="407"/>
      <c r="O702" s="407"/>
      <c r="P702" s="407"/>
      <c r="Q702" s="407"/>
      <c r="R702" s="407"/>
      <c r="S702" s="407"/>
      <c r="T702" s="407"/>
      <c r="U702" s="407"/>
      <c r="V702" s="407"/>
      <c r="W702" s="407"/>
      <c r="X702" s="407"/>
      <c r="Y702" s="407"/>
      <c r="Z702" s="407"/>
      <c r="AA702" s="407"/>
      <c r="AB702" s="407"/>
      <c r="AC702" s="407"/>
      <c r="AD702" s="407"/>
      <c r="AE702" s="407"/>
      <c r="AF702" s="407"/>
      <c r="AG702" s="407"/>
      <c r="AH702" s="407"/>
    </row>
    <row r="703" spans="1:34" ht="12.75" customHeight="1">
      <c r="A703" s="407"/>
      <c r="B703" s="407"/>
      <c r="C703" s="407"/>
      <c r="D703" s="407"/>
      <c r="E703" s="407"/>
      <c r="F703" s="407"/>
      <c r="G703" s="407"/>
      <c r="H703" s="407"/>
      <c r="I703" s="407"/>
      <c r="J703" s="407"/>
      <c r="K703" s="407"/>
      <c r="L703" s="407"/>
      <c r="M703" s="407"/>
      <c r="N703" s="407"/>
      <c r="O703" s="407"/>
      <c r="P703" s="407"/>
      <c r="Q703" s="407"/>
      <c r="R703" s="407"/>
      <c r="S703" s="407"/>
      <c r="T703" s="407"/>
      <c r="U703" s="407"/>
      <c r="V703" s="407"/>
      <c r="W703" s="407"/>
      <c r="X703" s="407"/>
      <c r="Y703" s="407"/>
      <c r="Z703" s="407"/>
      <c r="AA703" s="407"/>
      <c r="AB703" s="407"/>
      <c r="AC703" s="407"/>
      <c r="AD703" s="407"/>
      <c r="AE703" s="407"/>
      <c r="AF703" s="407"/>
      <c r="AG703" s="407"/>
      <c r="AH703" s="407"/>
    </row>
    <row r="704" spans="1:34" ht="12.75" customHeight="1">
      <c r="A704" s="407"/>
      <c r="B704" s="407"/>
      <c r="C704" s="407"/>
      <c r="D704" s="407"/>
      <c r="E704" s="407"/>
      <c r="F704" s="407"/>
      <c r="G704" s="407"/>
      <c r="H704" s="407"/>
      <c r="I704" s="407"/>
      <c r="J704" s="407"/>
      <c r="K704" s="407"/>
      <c r="L704" s="407"/>
      <c r="M704" s="407"/>
      <c r="N704" s="407"/>
      <c r="O704" s="407"/>
      <c r="P704" s="407"/>
      <c r="Q704" s="407"/>
      <c r="R704" s="407"/>
      <c r="S704" s="407"/>
      <c r="T704" s="407"/>
      <c r="U704" s="407"/>
      <c r="V704" s="407"/>
      <c r="W704" s="407"/>
      <c r="X704" s="407"/>
      <c r="Y704" s="407"/>
      <c r="Z704" s="407"/>
      <c r="AA704" s="407"/>
      <c r="AB704" s="407"/>
      <c r="AC704" s="407"/>
      <c r="AD704" s="407"/>
      <c r="AE704" s="407"/>
      <c r="AF704" s="407"/>
      <c r="AG704" s="407"/>
      <c r="AH704" s="407"/>
    </row>
    <row r="705" spans="1:34" ht="12.75" customHeight="1">
      <c r="A705" s="407"/>
      <c r="B705" s="407"/>
      <c r="C705" s="407"/>
      <c r="D705" s="407"/>
      <c r="E705" s="407"/>
      <c r="F705" s="407"/>
      <c r="G705" s="407"/>
      <c r="H705" s="407"/>
      <c r="I705" s="407"/>
      <c r="J705" s="407"/>
      <c r="K705" s="407"/>
      <c r="L705" s="407"/>
      <c r="M705" s="407"/>
      <c r="N705" s="407"/>
      <c r="O705" s="407"/>
      <c r="P705" s="407"/>
      <c r="Q705" s="407"/>
      <c r="R705" s="407"/>
      <c r="S705" s="407"/>
      <c r="T705" s="407"/>
      <c r="U705" s="407"/>
      <c r="V705" s="407"/>
      <c r="W705" s="407"/>
      <c r="X705" s="407"/>
      <c r="Y705" s="407"/>
      <c r="Z705" s="407"/>
      <c r="AA705" s="407"/>
      <c r="AB705" s="407"/>
      <c r="AC705" s="407"/>
      <c r="AD705" s="407"/>
      <c r="AE705" s="407"/>
      <c r="AF705" s="407"/>
      <c r="AG705" s="407"/>
      <c r="AH705" s="407"/>
    </row>
    <row r="706" spans="1:34" ht="12.75" customHeight="1">
      <c r="A706" s="407"/>
      <c r="B706" s="407"/>
      <c r="C706" s="407"/>
      <c r="D706" s="407"/>
      <c r="E706" s="407"/>
      <c r="F706" s="407"/>
      <c r="G706" s="407"/>
      <c r="H706" s="407"/>
      <c r="I706" s="407"/>
      <c r="J706" s="407"/>
      <c r="K706" s="407"/>
      <c r="L706" s="407"/>
      <c r="M706" s="407"/>
      <c r="N706" s="407"/>
      <c r="O706" s="407"/>
      <c r="P706" s="407"/>
      <c r="Q706" s="407"/>
      <c r="R706" s="407"/>
      <c r="S706" s="407"/>
      <c r="T706" s="407"/>
      <c r="U706" s="407"/>
      <c r="V706" s="407"/>
      <c r="W706" s="407"/>
      <c r="X706" s="407"/>
      <c r="Y706" s="407"/>
      <c r="Z706" s="407"/>
      <c r="AA706" s="407"/>
      <c r="AB706" s="407"/>
      <c r="AC706" s="407"/>
      <c r="AD706" s="407"/>
      <c r="AE706" s="407"/>
      <c r="AF706" s="407"/>
      <c r="AG706" s="407"/>
      <c r="AH706" s="407"/>
    </row>
    <row r="707" spans="1:34" ht="12.75" customHeight="1">
      <c r="A707" s="407"/>
      <c r="B707" s="407"/>
      <c r="C707" s="407"/>
      <c r="D707" s="407"/>
      <c r="E707" s="407"/>
      <c r="F707" s="407"/>
      <c r="G707" s="407"/>
      <c r="H707" s="407"/>
      <c r="I707" s="407"/>
      <c r="J707" s="407"/>
      <c r="K707" s="407"/>
      <c r="L707" s="407"/>
      <c r="M707" s="407"/>
      <c r="N707" s="407"/>
      <c r="O707" s="407"/>
      <c r="P707" s="407"/>
      <c r="Q707" s="407"/>
      <c r="R707" s="407"/>
      <c r="S707" s="407"/>
      <c r="T707" s="407"/>
      <c r="U707" s="407"/>
      <c r="V707" s="407"/>
      <c r="W707" s="407"/>
      <c r="X707" s="407"/>
      <c r="Y707" s="407"/>
      <c r="Z707" s="407"/>
      <c r="AA707" s="407"/>
      <c r="AB707" s="407"/>
      <c r="AC707" s="407"/>
      <c r="AD707" s="407"/>
      <c r="AE707" s="407"/>
      <c r="AF707" s="407"/>
      <c r="AG707" s="407"/>
      <c r="AH707" s="407"/>
    </row>
    <row r="708" spans="1:34" ht="12.75" customHeight="1">
      <c r="A708" s="407"/>
      <c r="B708" s="407"/>
      <c r="C708" s="407"/>
      <c r="D708" s="407"/>
      <c r="E708" s="407"/>
      <c r="F708" s="407"/>
      <c r="G708" s="407"/>
      <c r="H708" s="407"/>
      <c r="I708" s="407"/>
      <c r="J708" s="407"/>
      <c r="K708" s="407"/>
      <c r="L708" s="407"/>
      <c r="M708" s="407"/>
      <c r="N708" s="407"/>
      <c r="O708" s="407"/>
      <c r="P708" s="407"/>
      <c r="Q708" s="407"/>
      <c r="R708" s="407"/>
      <c r="S708" s="407"/>
      <c r="T708" s="407"/>
      <c r="U708" s="407"/>
      <c r="V708" s="407"/>
      <c r="W708" s="407"/>
      <c r="X708" s="407"/>
      <c r="Y708" s="407"/>
      <c r="Z708" s="407"/>
      <c r="AA708" s="407"/>
      <c r="AB708" s="407"/>
      <c r="AC708" s="407"/>
      <c r="AD708" s="407"/>
      <c r="AE708" s="407"/>
      <c r="AF708" s="407"/>
      <c r="AG708" s="407"/>
      <c r="AH708" s="407"/>
    </row>
    <row r="709" spans="1:34" ht="12.75" customHeight="1">
      <c r="A709" s="407"/>
      <c r="B709" s="407"/>
      <c r="C709" s="407"/>
      <c r="D709" s="407"/>
      <c r="E709" s="407"/>
      <c r="F709" s="407"/>
      <c r="G709" s="407"/>
      <c r="H709" s="407"/>
      <c r="I709" s="407"/>
      <c r="J709" s="407"/>
      <c r="K709" s="407"/>
      <c r="L709" s="407"/>
      <c r="M709" s="407"/>
      <c r="N709" s="407"/>
      <c r="O709" s="407"/>
      <c r="P709" s="407"/>
      <c r="Q709" s="407"/>
      <c r="R709" s="407"/>
      <c r="S709" s="407"/>
      <c r="T709" s="407"/>
      <c r="U709" s="407"/>
      <c r="V709" s="407"/>
      <c r="W709" s="407"/>
      <c r="X709" s="407"/>
      <c r="Y709" s="407"/>
      <c r="Z709" s="407"/>
      <c r="AA709" s="407"/>
      <c r="AB709" s="407"/>
      <c r="AC709" s="407"/>
      <c r="AD709" s="407"/>
      <c r="AE709" s="407"/>
      <c r="AF709" s="407"/>
      <c r="AG709" s="407"/>
      <c r="AH709" s="407"/>
    </row>
    <row r="710" spans="1:34" ht="12.75" customHeight="1">
      <c r="A710" s="407"/>
      <c r="B710" s="407"/>
      <c r="C710" s="407"/>
      <c r="D710" s="407"/>
      <c r="E710" s="407"/>
      <c r="F710" s="407"/>
      <c r="G710" s="407"/>
      <c r="H710" s="407"/>
      <c r="I710" s="407"/>
      <c r="J710" s="407"/>
      <c r="K710" s="407"/>
      <c r="L710" s="407"/>
      <c r="M710" s="407"/>
      <c r="N710" s="407"/>
      <c r="O710" s="407"/>
      <c r="P710" s="407"/>
      <c r="Q710" s="407"/>
      <c r="R710" s="407"/>
      <c r="S710" s="407"/>
      <c r="T710" s="407"/>
      <c r="U710" s="407"/>
      <c r="V710" s="407"/>
      <c r="W710" s="407"/>
      <c r="X710" s="407"/>
      <c r="Y710" s="407"/>
      <c r="Z710" s="407"/>
      <c r="AA710" s="407"/>
      <c r="AB710" s="407"/>
      <c r="AC710" s="407"/>
      <c r="AD710" s="407"/>
      <c r="AE710" s="407"/>
      <c r="AF710" s="407"/>
      <c r="AG710" s="407"/>
      <c r="AH710" s="407"/>
    </row>
    <row r="711" spans="1:34" ht="12.75" customHeight="1">
      <c r="A711" s="407"/>
      <c r="B711" s="407"/>
      <c r="C711" s="407"/>
      <c r="D711" s="407"/>
      <c r="E711" s="407"/>
      <c r="F711" s="407"/>
      <c r="G711" s="407"/>
      <c r="H711" s="407"/>
      <c r="I711" s="407"/>
      <c r="J711" s="407"/>
      <c r="K711" s="407"/>
      <c r="L711" s="407"/>
      <c r="M711" s="407"/>
      <c r="N711" s="407"/>
      <c r="O711" s="407"/>
      <c r="P711" s="407"/>
      <c r="Q711" s="407"/>
      <c r="R711" s="407"/>
      <c r="S711" s="407"/>
      <c r="T711" s="407"/>
      <c r="U711" s="407"/>
      <c r="V711" s="407"/>
      <c r="W711" s="407"/>
      <c r="X711" s="407"/>
      <c r="Y711" s="407"/>
      <c r="Z711" s="407"/>
      <c r="AA711" s="407"/>
      <c r="AB711" s="407"/>
      <c r="AC711" s="407"/>
      <c r="AD711" s="407"/>
      <c r="AE711" s="407"/>
      <c r="AF711" s="407"/>
      <c r="AG711" s="407"/>
      <c r="AH711" s="407"/>
    </row>
    <row r="712" spans="1:34" ht="12.75" customHeight="1">
      <c r="A712" s="407"/>
      <c r="B712" s="407"/>
      <c r="C712" s="407"/>
      <c r="D712" s="407"/>
      <c r="E712" s="407"/>
      <c r="F712" s="407"/>
      <c r="G712" s="407"/>
      <c r="H712" s="407"/>
      <c r="I712" s="407"/>
      <c r="J712" s="407"/>
      <c r="K712" s="407"/>
      <c r="L712" s="407"/>
      <c r="M712" s="407"/>
      <c r="N712" s="407"/>
      <c r="O712" s="407"/>
      <c r="P712" s="407"/>
      <c r="Q712" s="407"/>
      <c r="R712" s="407"/>
      <c r="S712" s="407"/>
      <c r="T712" s="407"/>
      <c r="U712" s="407"/>
      <c r="V712" s="407"/>
      <c r="W712" s="407"/>
      <c r="X712" s="407"/>
      <c r="Y712" s="407"/>
      <c r="Z712" s="407"/>
      <c r="AA712" s="407"/>
      <c r="AB712" s="407"/>
      <c r="AC712" s="407"/>
      <c r="AD712" s="407"/>
      <c r="AE712" s="407"/>
      <c r="AF712" s="407"/>
      <c r="AG712" s="407"/>
      <c r="AH712" s="407"/>
    </row>
    <row r="713" spans="1:34" ht="12.75" customHeight="1">
      <c r="A713" s="407"/>
      <c r="B713" s="407"/>
      <c r="C713" s="407"/>
      <c r="D713" s="407"/>
      <c r="E713" s="407"/>
      <c r="F713" s="407"/>
      <c r="G713" s="407"/>
      <c r="H713" s="407"/>
      <c r="I713" s="407"/>
      <c r="J713" s="407"/>
      <c r="K713" s="407"/>
      <c r="L713" s="407"/>
      <c r="M713" s="407"/>
      <c r="N713" s="407"/>
      <c r="O713" s="407"/>
      <c r="P713" s="407"/>
      <c r="Q713" s="407"/>
      <c r="R713" s="407"/>
      <c r="S713" s="407"/>
      <c r="T713" s="407"/>
      <c r="U713" s="407"/>
      <c r="V713" s="407"/>
      <c r="W713" s="407"/>
      <c r="X713" s="407"/>
      <c r="Y713" s="407"/>
      <c r="Z713" s="407"/>
      <c r="AA713" s="407"/>
      <c r="AB713" s="407"/>
      <c r="AC713" s="407"/>
      <c r="AD713" s="407"/>
      <c r="AE713" s="407"/>
      <c r="AF713" s="407"/>
      <c r="AG713" s="407"/>
      <c r="AH713" s="407"/>
    </row>
    <row r="714" spans="1:34" ht="12.75" customHeight="1">
      <c r="A714" s="407"/>
      <c r="B714" s="407"/>
      <c r="C714" s="407"/>
      <c r="D714" s="407"/>
      <c r="E714" s="407"/>
      <c r="F714" s="407"/>
      <c r="G714" s="407"/>
      <c r="H714" s="407"/>
      <c r="I714" s="407"/>
      <c r="J714" s="407"/>
      <c r="K714" s="407"/>
      <c r="L714" s="407"/>
      <c r="M714" s="407"/>
      <c r="N714" s="407"/>
      <c r="O714" s="407"/>
      <c r="P714" s="407"/>
      <c r="Q714" s="407"/>
      <c r="R714" s="407"/>
      <c r="S714" s="407"/>
      <c r="T714" s="407"/>
      <c r="U714" s="407"/>
      <c r="V714" s="407"/>
      <c r="W714" s="407"/>
      <c r="X714" s="407"/>
      <c r="Y714" s="407"/>
      <c r="Z714" s="407"/>
      <c r="AA714" s="407"/>
      <c r="AB714" s="407"/>
      <c r="AC714" s="407"/>
      <c r="AD714" s="407"/>
      <c r="AE714" s="407"/>
      <c r="AF714" s="407"/>
      <c r="AG714" s="407"/>
      <c r="AH714" s="407"/>
    </row>
    <row r="715" spans="1:34" ht="12.75" customHeight="1">
      <c r="A715" s="407"/>
      <c r="B715" s="407"/>
      <c r="C715" s="407"/>
      <c r="D715" s="407"/>
      <c r="E715" s="407"/>
      <c r="F715" s="407"/>
      <c r="G715" s="407"/>
      <c r="H715" s="407"/>
      <c r="I715" s="407"/>
      <c r="J715" s="407"/>
      <c r="K715" s="407"/>
      <c r="L715" s="407"/>
      <c r="M715" s="407"/>
      <c r="N715" s="407"/>
      <c r="O715" s="407"/>
      <c r="P715" s="407"/>
      <c r="Q715" s="407"/>
      <c r="R715" s="407"/>
      <c r="S715" s="407"/>
      <c r="T715" s="407"/>
      <c r="U715" s="407"/>
      <c r="V715" s="407"/>
      <c r="W715" s="407"/>
      <c r="X715" s="407"/>
      <c r="Y715" s="407"/>
      <c r="Z715" s="407"/>
      <c r="AA715" s="407"/>
      <c r="AB715" s="407"/>
      <c r="AC715" s="407"/>
      <c r="AD715" s="407"/>
      <c r="AE715" s="407"/>
      <c r="AF715" s="407"/>
      <c r="AG715" s="407"/>
      <c r="AH715" s="407"/>
    </row>
    <row r="716" spans="1:34" ht="12.75" customHeight="1">
      <c r="A716" s="407"/>
      <c r="B716" s="407"/>
      <c r="C716" s="407"/>
      <c r="D716" s="407"/>
      <c r="E716" s="407"/>
      <c r="F716" s="407"/>
      <c r="G716" s="407"/>
      <c r="H716" s="407"/>
      <c r="I716" s="407"/>
      <c r="J716" s="407"/>
      <c r="K716" s="407"/>
      <c r="L716" s="407"/>
      <c r="M716" s="407"/>
      <c r="N716" s="407"/>
      <c r="O716" s="407"/>
      <c r="P716" s="407"/>
      <c r="Q716" s="407"/>
      <c r="R716" s="407"/>
      <c r="S716" s="407"/>
      <c r="T716" s="407"/>
      <c r="U716" s="407"/>
      <c r="V716" s="407"/>
      <c r="W716" s="407"/>
      <c r="X716" s="407"/>
      <c r="Y716" s="407"/>
      <c r="Z716" s="407"/>
      <c r="AA716" s="407"/>
      <c r="AB716" s="407"/>
      <c r="AC716" s="407"/>
      <c r="AD716" s="407"/>
      <c r="AE716" s="407"/>
      <c r="AF716" s="407"/>
      <c r="AG716" s="407"/>
      <c r="AH716" s="407"/>
    </row>
    <row r="717" spans="1:34" ht="12.75" customHeight="1">
      <c r="A717" s="407"/>
      <c r="B717" s="407"/>
      <c r="C717" s="407"/>
      <c r="D717" s="407"/>
      <c r="E717" s="407"/>
      <c r="F717" s="407"/>
      <c r="G717" s="407"/>
      <c r="H717" s="407"/>
      <c r="I717" s="407"/>
      <c r="J717" s="407"/>
      <c r="K717" s="407"/>
      <c r="L717" s="407"/>
      <c r="M717" s="407"/>
      <c r="N717" s="407"/>
      <c r="O717" s="407"/>
      <c r="P717" s="407"/>
      <c r="Q717" s="407"/>
      <c r="R717" s="407"/>
      <c r="S717" s="407"/>
      <c r="T717" s="407"/>
      <c r="U717" s="407"/>
      <c r="V717" s="407"/>
      <c r="W717" s="407"/>
      <c r="X717" s="407"/>
      <c r="Y717" s="407"/>
      <c r="Z717" s="407"/>
      <c r="AA717" s="407"/>
      <c r="AB717" s="407"/>
      <c r="AC717" s="407"/>
      <c r="AD717" s="407"/>
      <c r="AE717" s="407"/>
      <c r="AF717" s="407"/>
      <c r="AG717" s="407"/>
      <c r="AH717" s="407"/>
    </row>
    <row r="718" spans="1:34" ht="12.75" customHeight="1">
      <c r="A718" s="407"/>
      <c r="B718" s="407"/>
      <c r="C718" s="407"/>
      <c r="D718" s="407"/>
      <c r="E718" s="407"/>
      <c r="F718" s="407"/>
      <c r="G718" s="407"/>
      <c r="H718" s="407"/>
      <c r="I718" s="407"/>
      <c r="J718" s="407"/>
      <c r="K718" s="407"/>
      <c r="L718" s="407"/>
      <c r="M718" s="407"/>
      <c r="N718" s="407"/>
      <c r="O718" s="407"/>
      <c r="P718" s="407"/>
      <c r="Q718" s="407"/>
      <c r="R718" s="407"/>
      <c r="S718" s="407"/>
      <c r="T718" s="407"/>
      <c r="U718" s="407"/>
      <c r="V718" s="407"/>
      <c r="W718" s="407"/>
      <c r="X718" s="407"/>
      <c r="Y718" s="407"/>
      <c r="Z718" s="407"/>
      <c r="AA718" s="407"/>
      <c r="AB718" s="407"/>
      <c r="AC718" s="407"/>
      <c r="AD718" s="407"/>
      <c r="AE718" s="407"/>
      <c r="AF718" s="407"/>
      <c r="AG718" s="407"/>
      <c r="AH718" s="407"/>
    </row>
    <row r="719" spans="1:34" ht="12.75" customHeight="1">
      <c r="A719" s="407"/>
      <c r="B719" s="407"/>
      <c r="C719" s="407"/>
      <c r="D719" s="407"/>
      <c r="E719" s="407"/>
      <c r="F719" s="407"/>
      <c r="G719" s="407"/>
      <c r="H719" s="407"/>
      <c r="I719" s="407"/>
      <c r="J719" s="407"/>
      <c r="K719" s="407"/>
      <c r="L719" s="407"/>
      <c r="M719" s="407"/>
      <c r="N719" s="407"/>
      <c r="O719" s="407"/>
      <c r="P719" s="407"/>
      <c r="Q719" s="407"/>
      <c r="R719" s="407"/>
      <c r="S719" s="407"/>
      <c r="T719" s="407"/>
      <c r="U719" s="407"/>
      <c r="V719" s="407"/>
      <c r="W719" s="407"/>
      <c r="X719" s="407"/>
      <c r="Y719" s="407"/>
      <c r="Z719" s="407"/>
      <c r="AA719" s="407"/>
      <c r="AB719" s="407"/>
      <c r="AC719" s="407"/>
      <c r="AD719" s="407"/>
      <c r="AE719" s="407"/>
      <c r="AF719" s="407"/>
      <c r="AG719" s="407"/>
      <c r="AH719" s="407"/>
    </row>
    <row r="720" spans="1:34" ht="12.75" customHeight="1">
      <c r="A720" s="407"/>
      <c r="B720" s="407"/>
      <c r="C720" s="407"/>
      <c r="D720" s="407"/>
      <c r="E720" s="407"/>
      <c r="F720" s="407"/>
      <c r="G720" s="407"/>
      <c r="H720" s="407"/>
      <c r="I720" s="407"/>
      <c r="J720" s="407"/>
      <c r="K720" s="407"/>
      <c r="L720" s="407"/>
      <c r="M720" s="407"/>
      <c r="N720" s="407"/>
      <c r="O720" s="407"/>
      <c r="P720" s="407"/>
      <c r="Q720" s="407"/>
      <c r="R720" s="407"/>
      <c r="S720" s="407"/>
      <c r="T720" s="407"/>
      <c r="U720" s="407"/>
      <c r="V720" s="407"/>
      <c r="W720" s="407"/>
      <c r="X720" s="407"/>
      <c r="Y720" s="407"/>
      <c r="Z720" s="407"/>
      <c r="AA720" s="407"/>
      <c r="AB720" s="407"/>
      <c r="AC720" s="407"/>
      <c r="AD720" s="407"/>
      <c r="AE720" s="407"/>
      <c r="AF720" s="407"/>
      <c r="AG720" s="407"/>
      <c r="AH720" s="407"/>
    </row>
    <row r="721" spans="1:34" ht="12.75" customHeight="1">
      <c r="A721" s="407"/>
      <c r="B721" s="407"/>
      <c r="C721" s="407"/>
      <c r="D721" s="407"/>
      <c r="E721" s="407"/>
      <c r="F721" s="407"/>
      <c r="G721" s="407"/>
      <c r="H721" s="407"/>
      <c r="I721" s="407"/>
      <c r="J721" s="407"/>
      <c r="K721" s="407"/>
      <c r="L721" s="407"/>
      <c r="M721" s="407"/>
      <c r="N721" s="407"/>
      <c r="O721" s="407"/>
      <c r="P721" s="407"/>
      <c r="Q721" s="407"/>
      <c r="R721" s="407"/>
      <c r="S721" s="407"/>
      <c r="T721" s="407"/>
      <c r="U721" s="407"/>
      <c r="V721" s="407"/>
      <c r="W721" s="407"/>
      <c r="X721" s="407"/>
      <c r="Y721" s="407"/>
      <c r="Z721" s="407"/>
      <c r="AA721" s="407"/>
      <c r="AB721" s="407"/>
      <c r="AC721" s="407"/>
      <c r="AD721" s="407"/>
      <c r="AE721" s="407"/>
      <c r="AF721" s="407"/>
      <c r="AG721" s="407"/>
      <c r="AH721" s="407"/>
    </row>
    <row r="722" spans="1:34" ht="12.75" customHeight="1">
      <c r="A722" s="407"/>
      <c r="B722" s="407"/>
      <c r="C722" s="407"/>
      <c r="D722" s="407"/>
      <c r="E722" s="407"/>
      <c r="F722" s="407"/>
      <c r="G722" s="407"/>
      <c r="H722" s="407"/>
      <c r="I722" s="407"/>
      <c r="J722" s="407"/>
      <c r="K722" s="407"/>
      <c r="L722" s="407"/>
      <c r="M722" s="407"/>
      <c r="N722" s="407"/>
      <c r="O722" s="407"/>
      <c r="P722" s="407"/>
      <c r="Q722" s="407"/>
      <c r="R722" s="407"/>
      <c r="S722" s="407"/>
      <c r="T722" s="407"/>
      <c r="U722" s="407"/>
      <c r="V722" s="407"/>
      <c r="W722" s="407"/>
      <c r="X722" s="407"/>
      <c r="Y722" s="407"/>
      <c r="Z722" s="407"/>
      <c r="AA722" s="407"/>
      <c r="AB722" s="407"/>
      <c r="AC722" s="407"/>
      <c r="AD722" s="407"/>
      <c r="AE722" s="407"/>
      <c r="AF722" s="407"/>
      <c r="AG722" s="407"/>
      <c r="AH722" s="407"/>
    </row>
    <row r="723" spans="1:34" ht="12.75" customHeight="1">
      <c r="A723" s="407"/>
      <c r="B723" s="407"/>
      <c r="C723" s="407"/>
      <c r="D723" s="407"/>
      <c r="E723" s="407"/>
      <c r="F723" s="407"/>
      <c r="G723" s="407"/>
      <c r="H723" s="407"/>
      <c r="I723" s="407"/>
      <c r="J723" s="407"/>
      <c r="K723" s="407"/>
      <c r="L723" s="407"/>
      <c r="M723" s="407"/>
      <c r="N723" s="407"/>
      <c r="O723" s="407"/>
      <c r="P723" s="407"/>
      <c r="Q723" s="407"/>
      <c r="R723" s="407"/>
      <c r="S723" s="407"/>
      <c r="T723" s="407"/>
      <c r="U723" s="407"/>
      <c r="V723" s="407"/>
      <c r="W723" s="407"/>
      <c r="X723" s="407"/>
      <c r="Y723" s="407"/>
      <c r="Z723" s="407"/>
      <c r="AA723" s="407"/>
      <c r="AB723" s="407"/>
      <c r="AC723" s="407"/>
      <c r="AD723" s="407"/>
      <c r="AE723" s="407"/>
      <c r="AF723" s="407"/>
      <c r="AG723" s="407"/>
      <c r="AH723" s="407"/>
    </row>
    <row r="724" spans="1:34" ht="12.75" customHeight="1">
      <c r="A724" s="407"/>
      <c r="B724" s="407"/>
      <c r="C724" s="407"/>
      <c r="D724" s="407"/>
      <c r="E724" s="407"/>
      <c r="F724" s="407"/>
      <c r="G724" s="407"/>
      <c r="H724" s="407"/>
      <c r="I724" s="407"/>
      <c r="J724" s="407"/>
      <c r="K724" s="407"/>
      <c r="L724" s="407"/>
      <c r="M724" s="407"/>
      <c r="N724" s="407"/>
      <c r="O724" s="407"/>
      <c r="P724" s="407"/>
      <c r="Q724" s="407"/>
      <c r="R724" s="407"/>
      <c r="S724" s="407"/>
      <c r="T724" s="407"/>
      <c r="U724" s="407"/>
      <c r="V724" s="407"/>
      <c r="W724" s="407"/>
      <c r="X724" s="407"/>
      <c r="Y724" s="407"/>
      <c r="Z724" s="407"/>
      <c r="AA724" s="407"/>
      <c r="AB724" s="407"/>
      <c r="AC724" s="407"/>
      <c r="AD724" s="407"/>
      <c r="AE724" s="407"/>
      <c r="AF724" s="407"/>
      <c r="AG724" s="407"/>
      <c r="AH724" s="407"/>
    </row>
    <row r="725" spans="1:34" ht="12.75" customHeight="1">
      <c r="A725" s="407"/>
      <c r="B725" s="407"/>
      <c r="C725" s="407"/>
      <c r="D725" s="407"/>
      <c r="E725" s="407"/>
      <c r="F725" s="407"/>
      <c r="G725" s="407"/>
      <c r="H725" s="407"/>
      <c r="I725" s="407"/>
      <c r="J725" s="407"/>
      <c r="K725" s="407"/>
      <c r="L725" s="407"/>
      <c r="M725" s="407"/>
      <c r="N725" s="407"/>
      <c r="O725" s="407"/>
      <c r="P725" s="407"/>
      <c r="Q725" s="407"/>
      <c r="R725" s="407"/>
      <c r="S725" s="407"/>
      <c r="T725" s="407"/>
      <c r="U725" s="407"/>
      <c r="V725" s="407"/>
      <c r="W725" s="407"/>
      <c r="X725" s="407"/>
      <c r="Y725" s="407"/>
      <c r="Z725" s="407"/>
      <c r="AA725" s="407"/>
      <c r="AB725" s="407"/>
      <c r="AC725" s="407"/>
      <c r="AD725" s="407"/>
      <c r="AE725" s="407"/>
      <c r="AF725" s="407"/>
      <c r="AG725" s="407"/>
      <c r="AH725" s="407"/>
    </row>
    <row r="726" spans="1:34" ht="12.75" customHeight="1">
      <c r="A726" s="407"/>
      <c r="B726" s="407"/>
      <c r="C726" s="407"/>
      <c r="D726" s="407"/>
      <c r="E726" s="407"/>
      <c r="F726" s="407"/>
      <c r="G726" s="407"/>
      <c r="H726" s="407"/>
      <c r="I726" s="407"/>
      <c r="J726" s="407"/>
      <c r="K726" s="407"/>
      <c r="L726" s="407"/>
      <c r="M726" s="407"/>
      <c r="N726" s="407"/>
      <c r="O726" s="407"/>
      <c r="P726" s="407"/>
      <c r="Q726" s="407"/>
      <c r="R726" s="407"/>
      <c r="S726" s="407"/>
      <c r="T726" s="407"/>
      <c r="U726" s="407"/>
      <c r="V726" s="407"/>
      <c r="W726" s="407"/>
      <c r="X726" s="407"/>
      <c r="Y726" s="407"/>
      <c r="Z726" s="407"/>
      <c r="AA726" s="407"/>
      <c r="AB726" s="407"/>
      <c r="AC726" s="407"/>
      <c r="AD726" s="407"/>
      <c r="AE726" s="407"/>
      <c r="AF726" s="407"/>
      <c r="AG726" s="407"/>
      <c r="AH726" s="407"/>
    </row>
    <row r="727" spans="1:34" ht="12.75" customHeight="1">
      <c r="A727" s="407"/>
      <c r="B727" s="407"/>
      <c r="C727" s="407"/>
      <c r="D727" s="407"/>
      <c r="E727" s="407"/>
      <c r="F727" s="407"/>
      <c r="G727" s="407"/>
      <c r="H727" s="407"/>
      <c r="I727" s="407"/>
      <c r="J727" s="407"/>
      <c r="K727" s="407"/>
      <c r="L727" s="407"/>
      <c r="M727" s="407"/>
      <c r="N727" s="407"/>
      <c r="O727" s="407"/>
      <c r="P727" s="407"/>
      <c r="Q727" s="407"/>
      <c r="R727" s="407"/>
      <c r="S727" s="407"/>
      <c r="T727" s="407"/>
      <c r="U727" s="407"/>
      <c r="V727" s="407"/>
      <c r="W727" s="407"/>
      <c r="X727" s="407"/>
      <c r="Y727" s="407"/>
      <c r="Z727" s="407"/>
      <c r="AA727" s="407"/>
      <c r="AB727" s="407"/>
      <c r="AC727" s="407"/>
      <c r="AD727" s="407"/>
      <c r="AE727" s="407"/>
      <c r="AF727" s="407"/>
      <c r="AG727" s="407"/>
      <c r="AH727" s="407"/>
    </row>
    <row r="728" spans="1:34" ht="12.75" customHeight="1">
      <c r="A728" s="407"/>
      <c r="B728" s="407"/>
      <c r="C728" s="407"/>
      <c r="D728" s="407"/>
      <c r="E728" s="407"/>
      <c r="F728" s="407"/>
      <c r="G728" s="407"/>
      <c r="H728" s="407"/>
      <c r="I728" s="407"/>
      <c r="J728" s="407"/>
      <c r="K728" s="407"/>
      <c r="L728" s="407"/>
      <c r="M728" s="407"/>
      <c r="N728" s="407"/>
      <c r="O728" s="407"/>
      <c r="P728" s="407"/>
      <c r="Q728" s="407"/>
      <c r="R728" s="407"/>
      <c r="S728" s="407"/>
      <c r="T728" s="407"/>
      <c r="U728" s="407"/>
      <c r="V728" s="407"/>
      <c r="W728" s="407"/>
      <c r="X728" s="407"/>
      <c r="Y728" s="407"/>
      <c r="Z728" s="407"/>
      <c r="AA728" s="407"/>
      <c r="AB728" s="407"/>
      <c r="AC728" s="407"/>
      <c r="AD728" s="407"/>
      <c r="AE728" s="407"/>
      <c r="AF728" s="407"/>
      <c r="AG728" s="407"/>
      <c r="AH728" s="407"/>
    </row>
    <row r="729" spans="1:34" ht="12.75" customHeight="1">
      <c r="A729" s="407"/>
      <c r="B729" s="407"/>
      <c r="C729" s="407"/>
      <c r="D729" s="407"/>
      <c r="E729" s="407"/>
      <c r="F729" s="407"/>
      <c r="G729" s="407"/>
      <c r="H729" s="407"/>
      <c r="I729" s="407"/>
      <c r="J729" s="407"/>
      <c r="K729" s="407"/>
      <c r="L729" s="407"/>
      <c r="M729" s="407"/>
      <c r="N729" s="407"/>
      <c r="O729" s="407"/>
      <c r="P729" s="407"/>
      <c r="Q729" s="407"/>
      <c r="R729" s="407"/>
      <c r="S729" s="407"/>
      <c r="T729" s="407"/>
      <c r="U729" s="407"/>
      <c r="V729" s="407"/>
      <c r="W729" s="407"/>
      <c r="X729" s="407"/>
      <c r="Y729" s="407"/>
      <c r="Z729" s="407"/>
      <c r="AA729" s="407"/>
      <c r="AB729" s="407"/>
      <c r="AC729" s="407"/>
      <c r="AD729" s="407"/>
      <c r="AE729" s="407"/>
      <c r="AF729" s="407"/>
      <c r="AG729" s="407"/>
      <c r="AH729" s="407"/>
    </row>
    <row r="730" spans="1:34" ht="12.75" customHeight="1">
      <c r="A730" s="407"/>
      <c r="B730" s="407"/>
      <c r="C730" s="407"/>
      <c r="D730" s="407"/>
      <c r="E730" s="407"/>
      <c r="F730" s="407"/>
      <c r="G730" s="407"/>
      <c r="H730" s="407"/>
      <c r="I730" s="407"/>
      <c r="J730" s="407"/>
      <c r="K730" s="407"/>
      <c r="L730" s="407"/>
      <c r="M730" s="407"/>
      <c r="N730" s="407"/>
      <c r="O730" s="407"/>
      <c r="P730" s="407"/>
      <c r="Q730" s="407"/>
      <c r="R730" s="407"/>
      <c r="S730" s="407"/>
      <c r="T730" s="407"/>
      <c r="U730" s="407"/>
      <c r="V730" s="407"/>
      <c r="W730" s="407"/>
      <c r="X730" s="407"/>
      <c r="Y730" s="407"/>
      <c r="Z730" s="407"/>
      <c r="AA730" s="407"/>
      <c r="AB730" s="407"/>
      <c r="AC730" s="407"/>
      <c r="AD730" s="407"/>
      <c r="AE730" s="407"/>
      <c r="AF730" s="407"/>
      <c r="AG730" s="407"/>
      <c r="AH730" s="407"/>
    </row>
    <row r="731" spans="1:34" ht="12.75" customHeight="1">
      <c r="A731" s="407"/>
      <c r="B731" s="407"/>
      <c r="C731" s="407"/>
      <c r="D731" s="407"/>
      <c r="E731" s="407"/>
      <c r="F731" s="407"/>
      <c r="G731" s="407"/>
      <c r="H731" s="407"/>
      <c r="I731" s="407"/>
      <c r="J731" s="407"/>
      <c r="K731" s="407"/>
      <c r="L731" s="407"/>
      <c r="M731" s="407"/>
      <c r="N731" s="407"/>
      <c r="O731" s="407"/>
      <c r="P731" s="407"/>
      <c r="Q731" s="407"/>
      <c r="R731" s="407"/>
      <c r="S731" s="407"/>
      <c r="T731" s="407"/>
      <c r="U731" s="407"/>
      <c r="V731" s="407"/>
      <c r="W731" s="407"/>
      <c r="X731" s="407"/>
      <c r="Y731" s="407"/>
      <c r="Z731" s="407"/>
      <c r="AA731" s="407"/>
      <c r="AB731" s="407"/>
      <c r="AC731" s="407"/>
      <c r="AD731" s="407"/>
      <c r="AE731" s="407"/>
      <c r="AF731" s="407"/>
      <c r="AG731" s="407"/>
      <c r="AH731" s="407"/>
    </row>
    <row r="732" spans="1:34" ht="12.75" customHeight="1">
      <c r="A732" s="407"/>
      <c r="B732" s="407"/>
      <c r="C732" s="407"/>
      <c r="D732" s="407"/>
      <c r="E732" s="407"/>
      <c r="F732" s="407"/>
      <c r="G732" s="407"/>
      <c r="H732" s="407"/>
      <c r="I732" s="407"/>
      <c r="J732" s="407"/>
      <c r="K732" s="407"/>
      <c r="L732" s="407"/>
      <c r="M732" s="407"/>
      <c r="N732" s="407"/>
      <c r="O732" s="407"/>
      <c r="P732" s="407"/>
      <c r="Q732" s="407"/>
      <c r="R732" s="407"/>
      <c r="S732" s="407"/>
      <c r="T732" s="407"/>
      <c r="U732" s="407"/>
      <c r="V732" s="407"/>
      <c r="W732" s="407"/>
      <c r="X732" s="407"/>
      <c r="Y732" s="407"/>
      <c r="Z732" s="407"/>
      <c r="AA732" s="407"/>
      <c r="AB732" s="407"/>
      <c r="AC732" s="407"/>
      <c r="AD732" s="407"/>
      <c r="AE732" s="407"/>
      <c r="AF732" s="407"/>
      <c r="AG732" s="407"/>
      <c r="AH732" s="407"/>
    </row>
    <row r="733" spans="1:34" ht="12.75" customHeight="1">
      <c r="A733" s="407"/>
      <c r="B733" s="407"/>
      <c r="C733" s="407"/>
      <c r="D733" s="407"/>
      <c r="E733" s="407"/>
      <c r="F733" s="407"/>
      <c r="G733" s="407"/>
      <c r="H733" s="407"/>
      <c r="I733" s="407"/>
      <c r="J733" s="407"/>
      <c r="K733" s="407"/>
      <c r="L733" s="407"/>
      <c r="M733" s="407"/>
      <c r="N733" s="407"/>
      <c r="O733" s="407"/>
      <c r="P733" s="407"/>
      <c r="Q733" s="407"/>
      <c r="R733" s="407"/>
      <c r="S733" s="407"/>
      <c r="T733" s="407"/>
      <c r="U733" s="407"/>
      <c r="V733" s="407"/>
      <c r="W733" s="407"/>
      <c r="X733" s="407"/>
      <c r="Y733" s="407"/>
      <c r="Z733" s="407"/>
      <c r="AA733" s="407"/>
      <c r="AB733" s="407"/>
      <c r="AC733" s="407"/>
      <c r="AD733" s="407"/>
      <c r="AE733" s="407"/>
      <c r="AF733" s="407"/>
      <c r="AG733" s="407"/>
      <c r="AH733" s="407"/>
    </row>
    <row r="734" spans="1:34" ht="12.75" customHeight="1">
      <c r="A734" s="407"/>
      <c r="B734" s="407"/>
      <c r="C734" s="407"/>
      <c r="D734" s="407"/>
      <c r="E734" s="407"/>
      <c r="F734" s="407"/>
      <c r="G734" s="407"/>
      <c r="H734" s="407"/>
      <c r="I734" s="407"/>
      <c r="J734" s="407"/>
      <c r="K734" s="407"/>
      <c r="L734" s="407"/>
      <c r="M734" s="407"/>
      <c r="N734" s="407"/>
      <c r="O734" s="407"/>
      <c r="P734" s="407"/>
      <c r="Q734" s="407"/>
      <c r="R734" s="407"/>
      <c r="S734" s="407"/>
      <c r="T734" s="407"/>
      <c r="U734" s="407"/>
      <c r="V734" s="407"/>
      <c r="W734" s="407"/>
      <c r="X734" s="407"/>
      <c r="Y734" s="407"/>
      <c r="Z734" s="407"/>
      <c r="AA734" s="407"/>
      <c r="AB734" s="407"/>
      <c r="AC734" s="407"/>
      <c r="AD734" s="407"/>
      <c r="AE734" s="407"/>
      <c r="AF734" s="407"/>
      <c r="AG734" s="407"/>
      <c r="AH734" s="407"/>
    </row>
    <row r="735" spans="1:34" ht="12.75" customHeight="1">
      <c r="A735" s="407"/>
      <c r="B735" s="407"/>
      <c r="C735" s="407"/>
      <c r="D735" s="407"/>
      <c r="E735" s="407"/>
      <c r="F735" s="407"/>
      <c r="G735" s="407"/>
      <c r="H735" s="407"/>
      <c r="I735" s="407"/>
      <c r="J735" s="407"/>
      <c r="K735" s="407"/>
      <c r="L735" s="407"/>
      <c r="M735" s="407"/>
      <c r="N735" s="407"/>
      <c r="O735" s="407"/>
      <c r="P735" s="407"/>
      <c r="Q735" s="407"/>
      <c r="R735" s="407"/>
      <c r="S735" s="407"/>
      <c r="T735" s="407"/>
      <c r="U735" s="407"/>
      <c r="V735" s="407"/>
      <c r="W735" s="407"/>
      <c r="X735" s="407"/>
      <c r="Y735" s="407"/>
      <c r="Z735" s="407"/>
      <c r="AA735" s="407"/>
      <c r="AB735" s="407"/>
      <c r="AC735" s="407"/>
      <c r="AD735" s="407"/>
      <c r="AE735" s="407"/>
      <c r="AF735" s="407"/>
      <c r="AG735" s="407"/>
      <c r="AH735" s="407"/>
    </row>
    <row r="736" spans="1:34" ht="12.75" customHeight="1">
      <c r="A736" s="407"/>
      <c r="B736" s="407"/>
      <c r="C736" s="407"/>
      <c r="D736" s="407"/>
      <c r="E736" s="407"/>
      <c r="F736" s="407"/>
      <c r="G736" s="407"/>
      <c r="H736" s="407"/>
      <c r="I736" s="407"/>
      <c r="J736" s="407"/>
      <c r="K736" s="407"/>
      <c r="L736" s="407"/>
      <c r="M736" s="407"/>
      <c r="N736" s="407"/>
      <c r="O736" s="407"/>
      <c r="P736" s="407"/>
      <c r="Q736" s="407"/>
      <c r="R736" s="407"/>
      <c r="S736" s="407"/>
      <c r="T736" s="407"/>
      <c r="U736" s="407"/>
      <c r="V736" s="407"/>
      <c r="W736" s="407"/>
      <c r="X736" s="407"/>
      <c r="Y736" s="407"/>
      <c r="Z736" s="407"/>
      <c r="AA736" s="407"/>
      <c r="AB736" s="407"/>
      <c r="AC736" s="407"/>
      <c r="AD736" s="407"/>
      <c r="AE736" s="407"/>
      <c r="AF736" s="407"/>
      <c r="AG736" s="407"/>
      <c r="AH736" s="407"/>
    </row>
    <row r="737" spans="1:34" ht="12.75" customHeight="1">
      <c r="A737" s="407"/>
      <c r="B737" s="407"/>
      <c r="C737" s="407"/>
      <c r="D737" s="407"/>
      <c r="E737" s="407"/>
      <c r="F737" s="407"/>
      <c r="G737" s="407"/>
      <c r="H737" s="407"/>
      <c r="I737" s="407"/>
      <c r="J737" s="407"/>
      <c r="K737" s="407"/>
      <c r="L737" s="407"/>
      <c r="M737" s="407"/>
      <c r="N737" s="407"/>
      <c r="O737" s="407"/>
      <c r="P737" s="407"/>
      <c r="Q737" s="407"/>
      <c r="R737" s="407"/>
      <c r="S737" s="407"/>
      <c r="T737" s="407"/>
      <c r="U737" s="407"/>
      <c r="V737" s="407"/>
      <c r="W737" s="407"/>
      <c r="X737" s="407"/>
      <c r="Y737" s="407"/>
      <c r="Z737" s="407"/>
      <c r="AA737" s="407"/>
      <c r="AB737" s="407"/>
      <c r="AC737" s="407"/>
      <c r="AD737" s="407"/>
      <c r="AE737" s="407"/>
      <c r="AF737" s="407"/>
      <c r="AG737" s="407"/>
      <c r="AH737" s="407"/>
    </row>
    <row r="738" spans="1:34" ht="12.75" customHeight="1">
      <c r="A738" s="407"/>
      <c r="B738" s="407"/>
      <c r="C738" s="407"/>
      <c r="D738" s="407"/>
      <c r="E738" s="407"/>
      <c r="F738" s="407"/>
      <c r="G738" s="407"/>
      <c r="H738" s="407"/>
      <c r="I738" s="407"/>
      <c r="J738" s="407"/>
      <c r="K738" s="407"/>
      <c r="L738" s="407"/>
      <c r="M738" s="407"/>
      <c r="N738" s="407"/>
      <c r="O738" s="407"/>
      <c r="P738" s="407"/>
      <c r="Q738" s="407"/>
      <c r="R738" s="407"/>
      <c r="S738" s="407"/>
      <c r="T738" s="407"/>
      <c r="U738" s="407"/>
      <c r="V738" s="407"/>
      <c r="W738" s="407"/>
      <c r="X738" s="407"/>
      <c r="Y738" s="407"/>
      <c r="Z738" s="407"/>
      <c r="AA738" s="407"/>
      <c r="AB738" s="407"/>
      <c r="AC738" s="407"/>
      <c r="AD738" s="407"/>
      <c r="AE738" s="407"/>
      <c r="AF738" s="407"/>
      <c r="AG738" s="407"/>
      <c r="AH738" s="407"/>
    </row>
    <row r="739" spans="1:34" ht="12.75" customHeight="1">
      <c r="A739" s="407"/>
      <c r="B739" s="407"/>
      <c r="C739" s="407"/>
      <c r="D739" s="407"/>
      <c r="E739" s="407"/>
      <c r="F739" s="407"/>
      <c r="G739" s="407"/>
      <c r="H739" s="407"/>
      <c r="I739" s="407"/>
      <c r="J739" s="407"/>
      <c r="K739" s="407"/>
      <c r="L739" s="407"/>
      <c r="M739" s="407"/>
      <c r="N739" s="407"/>
      <c r="O739" s="407"/>
      <c r="P739" s="407"/>
      <c r="Q739" s="407"/>
      <c r="R739" s="407"/>
      <c r="S739" s="407"/>
      <c r="T739" s="407"/>
      <c r="U739" s="407"/>
      <c r="V739" s="407"/>
      <c r="W739" s="407"/>
      <c r="X739" s="407"/>
      <c r="Y739" s="407"/>
      <c r="Z739" s="407"/>
      <c r="AA739" s="407"/>
      <c r="AB739" s="407"/>
      <c r="AC739" s="407"/>
      <c r="AD739" s="407"/>
      <c r="AE739" s="407"/>
      <c r="AF739" s="407"/>
      <c r="AG739" s="407"/>
      <c r="AH739" s="407"/>
    </row>
    <row r="740" spans="1:34" ht="12.75" customHeight="1">
      <c r="A740" s="407"/>
      <c r="B740" s="407"/>
      <c r="C740" s="407"/>
      <c r="D740" s="407"/>
      <c r="E740" s="407"/>
      <c r="F740" s="407"/>
      <c r="G740" s="407"/>
      <c r="H740" s="407"/>
      <c r="I740" s="407"/>
      <c r="J740" s="407"/>
      <c r="K740" s="407"/>
      <c r="L740" s="407"/>
      <c r="M740" s="407"/>
      <c r="N740" s="407"/>
      <c r="O740" s="407"/>
      <c r="P740" s="407"/>
      <c r="Q740" s="407"/>
      <c r="R740" s="407"/>
      <c r="S740" s="407"/>
      <c r="T740" s="407"/>
      <c r="U740" s="407"/>
      <c r="V740" s="407"/>
      <c r="W740" s="407"/>
      <c r="X740" s="407"/>
      <c r="Y740" s="407"/>
      <c r="Z740" s="407"/>
      <c r="AA740" s="407"/>
      <c r="AB740" s="407"/>
      <c r="AC740" s="407"/>
      <c r="AD740" s="407"/>
      <c r="AE740" s="407"/>
      <c r="AF740" s="407"/>
      <c r="AG740" s="407"/>
      <c r="AH740" s="407"/>
    </row>
    <row r="741" spans="1:34" ht="12.75" customHeight="1">
      <c r="A741" s="407"/>
      <c r="B741" s="407"/>
      <c r="C741" s="407"/>
      <c r="D741" s="407"/>
      <c r="E741" s="407"/>
      <c r="F741" s="407"/>
      <c r="G741" s="407"/>
      <c r="H741" s="407"/>
      <c r="I741" s="407"/>
      <c r="J741" s="407"/>
      <c r="K741" s="407"/>
      <c r="L741" s="407"/>
      <c r="M741" s="407"/>
      <c r="N741" s="407"/>
      <c r="O741" s="407"/>
      <c r="P741" s="407"/>
      <c r="Q741" s="407"/>
      <c r="R741" s="407"/>
      <c r="S741" s="407"/>
      <c r="T741" s="407"/>
      <c r="U741" s="407"/>
      <c r="V741" s="407"/>
      <c r="W741" s="407"/>
      <c r="X741" s="407"/>
      <c r="Y741" s="407"/>
      <c r="Z741" s="407"/>
      <c r="AA741" s="407"/>
      <c r="AB741" s="407"/>
      <c r="AC741" s="407"/>
      <c r="AD741" s="407"/>
      <c r="AE741" s="407"/>
      <c r="AF741" s="407"/>
      <c r="AG741" s="407"/>
      <c r="AH741" s="407"/>
    </row>
    <row r="742" spans="1:34" ht="12.75" customHeight="1">
      <c r="A742" s="407"/>
      <c r="B742" s="407"/>
      <c r="C742" s="407"/>
      <c r="D742" s="407"/>
      <c r="E742" s="407"/>
      <c r="F742" s="407"/>
      <c r="G742" s="407"/>
      <c r="H742" s="407"/>
      <c r="I742" s="407"/>
      <c r="J742" s="407"/>
      <c r="K742" s="407"/>
      <c r="L742" s="407"/>
      <c r="M742" s="407"/>
      <c r="N742" s="407"/>
      <c r="O742" s="407"/>
      <c r="P742" s="407"/>
      <c r="Q742" s="407"/>
      <c r="R742" s="407"/>
      <c r="S742" s="407"/>
      <c r="T742" s="407"/>
      <c r="U742" s="407"/>
      <c r="V742" s="407"/>
      <c r="W742" s="407"/>
      <c r="X742" s="407"/>
      <c r="Y742" s="407"/>
      <c r="Z742" s="407"/>
      <c r="AA742" s="407"/>
      <c r="AB742" s="407"/>
      <c r="AC742" s="407"/>
      <c r="AD742" s="407"/>
      <c r="AE742" s="407"/>
      <c r="AF742" s="407"/>
      <c r="AG742" s="407"/>
      <c r="AH742" s="407"/>
    </row>
    <row r="743" spans="1:34" ht="12.75" customHeight="1">
      <c r="A743" s="407"/>
      <c r="B743" s="407"/>
      <c r="C743" s="407"/>
      <c r="D743" s="407"/>
      <c r="E743" s="407"/>
      <c r="F743" s="407"/>
      <c r="G743" s="407"/>
      <c r="H743" s="407"/>
      <c r="I743" s="407"/>
      <c r="J743" s="407"/>
      <c r="K743" s="407"/>
      <c r="L743" s="407"/>
      <c r="M743" s="407"/>
      <c r="N743" s="407"/>
      <c r="O743" s="407"/>
      <c r="P743" s="407"/>
      <c r="Q743" s="407"/>
      <c r="R743" s="407"/>
      <c r="S743" s="407"/>
      <c r="T743" s="407"/>
      <c r="U743" s="407"/>
      <c r="V743" s="407"/>
      <c r="W743" s="407"/>
      <c r="X743" s="407"/>
      <c r="Y743" s="407"/>
      <c r="Z743" s="407"/>
      <c r="AA743" s="407"/>
      <c r="AB743" s="407"/>
      <c r="AC743" s="407"/>
      <c r="AD743" s="407"/>
      <c r="AE743" s="407"/>
      <c r="AF743" s="407"/>
      <c r="AG743" s="407"/>
      <c r="AH743" s="407"/>
    </row>
    <row r="744" spans="1:34" ht="12.75" customHeight="1">
      <c r="A744" s="407"/>
      <c r="B744" s="407"/>
      <c r="C744" s="407"/>
      <c r="D744" s="407"/>
      <c r="E744" s="407"/>
      <c r="F744" s="407"/>
      <c r="G744" s="407"/>
      <c r="H744" s="407"/>
      <c r="I744" s="407"/>
      <c r="J744" s="407"/>
      <c r="K744" s="407"/>
      <c r="L744" s="407"/>
      <c r="M744" s="407"/>
      <c r="N744" s="407"/>
      <c r="O744" s="407"/>
      <c r="P744" s="407"/>
      <c r="Q744" s="407"/>
      <c r="R744" s="407"/>
      <c r="S744" s="407"/>
      <c r="T744" s="407"/>
      <c r="U744" s="407"/>
      <c r="V744" s="407"/>
      <c r="W744" s="407"/>
      <c r="X744" s="407"/>
      <c r="Y744" s="407"/>
      <c r="Z744" s="407"/>
      <c r="AA744" s="407"/>
      <c r="AB744" s="407"/>
      <c r="AC744" s="407"/>
      <c r="AD744" s="407"/>
      <c r="AE744" s="407"/>
      <c r="AF744" s="407"/>
      <c r="AG744" s="407"/>
      <c r="AH744" s="407"/>
    </row>
    <row r="745" spans="1:34" ht="12.75" customHeight="1">
      <c r="A745" s="407"/>
      <c r="B745" s="407"/>
      <c r="C745" s="407"/>
      <c r="D745" s="407"/>
      <c r="E745" s="407"/>
      <c r="F745" s="407"/>
      <c r="G745" s="407"/>
      <c r="H745" s="407"/>
      <c r="I745" s="407"/>
      <c r="J745" s="407"/>
      <c r="K745" s="407"/>
      <c r="L745" s="407"/>
      <c r="M745" s="407"/>
      <c r="N745" s="407"/>
      <c r="O745" s="407"/>
      <c r="P745" s="407"/>
      <c r="Q745" s="407"/>
      <c r="R745" s="407"/>
      <c r="S745" s="407"/>
      <c r="T745" s="407"/>
      <c r="U745" s="407"/>
      <c r="V745" s="407"/>
      <c r="W745" s="407"/>
      <c r="X745" s="407"/>
      <c r="Y745" s="407"/>
      <c r="Z745" s="407"/>
      <c r="AA745" s="407"/>
      <c r="AB745" s="407"/>
      <c r="AC745" s="407"/>
      <c r="AD745" s="407"/>
      <c r="AE745" s="407"/>
      <c r="AF745" s="407"/>
      <c r="AG745" s="407"/>
      <c r="AH745" s="407"/>
    </row>
    <row r="746" spans="1:34" ht="12.75" customHeight="1">
      <c r="A746" s="407"/>
      <c r="B746" s="407"/>
      <c r="C746" s="407"/>
      <c r="D746" s="407"/>
      <c r="E746" s="407"/>
      <c r="F746" s="407"/>
      <c r="G746" s="407"/>
      <c r="H746" s="407"/>
      <c r="I746" s="407"/>
      <c r="J746" s="407"/>
      <c r="K746" s="407"/>
      <c r="L746" s="407"/>
      <c r="M746" s="407"/>
      <c r="N746" s="407"/>
      <c r="O746" s="407"/>
      <c r="P746" s="407"/>
      <c r="Q746" s="407"/>
      <c r="R746" s="407"/>
      <c r="S746" s="407"/>
      <c r="T746" s="407"/>
      <c r="U746" s="407"/>
      <c r="V746" s="407"/>
      <c r="W746" s="407"/>
      <c r="X746" s="407"/>
      <c r="Y746" s="407"/>
      <c r="Z746" s="407"/>
      <c r="AA746" s="407"/>
      <c r="AB746" s="407"/>
      <c r="AC746" s="407"/>
      <c r="AD746" s="407"/>
      <c r="AE746" s="407"/>
      <c r="AF746" s="407"/>
      <c r="AG746" s="407"/>
      <c r="AH746" s="407"/>
    </row>
    <row r="747" spans="1:34" ht="12.75" customHeight="1">
      <c r="A747" s="407"/>
      <c r="B747" s="407"/>
      <c r="C747" s="407"/>
      <c r="D747" s="407"/>
      <c r="E747" s="407"/>
      <c r="F747" s="407"/>
      <c r="G747" s="407"/>
      <c r="H747" s="407"/>
      <c r="I747" s="407"/>
      <c r="J747" s="407"/>
      <c r="K747" s="407"/>
      <c r="L747" s="407"/>
      <c r="M747" s="407"/>
      <c r="N747" s="407"/>
      <c r="O747" s="407"/>
      <c r="P747" s="407"/>
      <c r="Q747" s="407"/>
      <c r="R747" s="407"/>
      <c r="S747" s="407"/>
      <c r="T747" s="407"/>
      <c r="U747" s="407"/>
      <c r="V747" s="407"/>
      <c r="W747" s="407"/>
      <c r="X747" s="407"/>
      <c r="Y747" s="407"/>
      <c r="Z747" s="407"/>
      <c r="AA747" s="407"/>
      <c r="AB747" s="407"/>
      <c r="AC747" s="407"/>
      <c r="AD747" s="407"/>
      <c r="AE747" s="407"/>
      <c r="AF747" s="407"/>
      <c r="AG747" s="407"/>
      <c r="AH747" s="407"/>
    </row>
    <row r="748" spans="1:34" ht="12.75" customHeight="1">
      <c r="A748" s="407"/>
      <c r="B748" s="407"/>
      <c r="C748" s="407"/>
      <c r="D748" s="407"/>
      <c r="E748" s="407"/>
      <c r="F748" s="407"/>
      <c r="G748" s="407"/>
      <c r="H748" s="407"/>
      <c r="I748" s="407"/>
      <c r="J748" s="407"/>
      <c r="K748" s="407"/>
      <c r="L748" s="407"/>
      <c r="M748" s="407"/>
      <c r="N748" s="407"/>
      <c r="O748" s="407"/>
      <c r="P748" s="407"/>
      <c r="Q748" s="407"/>
      <c r="R748" s="407"/>
      <c r="S748" s="407"/>
      <c r="T748" s="407"/>
      <c r="U748" s="407"/>
      <c r="V748" s="407"/>
      <c r="W748" s="407"/>
      <c r="X748" s="407"/>
      <c r="Y748" s="407"/>
      <c r="Z748" s="407"/>
      <c r="AA748" s="407"/>
      <c r="AB748" s="407"/>
      <c r="AC748" s="407"/>
      <c r="AD748" s="407"/>
      <c r="AE748" s="407"/>
      <c r="AF748" s="407"/>
      <c r="AG748" s="407"/>
      <c r="AH748" s="407"/>
    </row>
    <row r="749" spans="1:34" ht="12.75" customHeight="1">
      <c r="A749" s="407"/>
      <c r="B749" s="407"/>
      <c r="C749" s="407"/>
      <c r="D749" s="407"/>
      <c r="E749" s="407"/>
      <c r="F749" s="407"/>
      <c r="G749" s="407"/>
      <c r="H749" s="407"/>
      <c r="I749" s="407"/>
      <c r="J749" s="407"/>
      <c r="K749" s="407"/>
      <c r="L749" s="407"/>
      <c r="M749" s="407"/>
      <c r="N749" s="407"/>
      <c r="O749" s="407"/>
      <c r="P749" s="407"/>
      <c r="Q749" s="407"/>
      <c r="R749" s="407"/>
      <c r="S749" s="407"/>
      <c r="T749" s="407"/>
      <c r="U749" s="407"/>
      <c r="V749" s="407"/>
      <c r="W749" s="407"/>
      <c r="X749" s="407"/>
      <c r="Y749" s="407"/>
      <c r="Z749" s="407"/>
      <c r="AA749" s="407"/>
      <c r="AB749" s="407"/>
      <c r="AC749" s="407"/>
      <c r="AD749" s="407"/>
      <c r="AE749" s="407"/>
      <c r="AF749" s="407"/>
      <c r="AG749" s="407"/>
      <c r="AH749" s="407"/>
    </row>
    <row r="750" spans="1:34" ht="12.75" customHeight="1">
      <c r="A750" s="407"/>
      <c r="B750" s="407"/>
      <c r="C750" s="407"/>
      <c r="D750" s="407"/>
      <c r="E750" s="407"/>
      <c r="F750" s="407"/>
      <c r="G750" s="407"/>
      <c r="H750" s="407"/>
      <c r="I750" s="407"/>
      <c r="J750" s="407"/>
      <c r="K750" s="407"/>
      <c r="L750" s="407"/>
      <c r="M750" s="407"/>
      <c r="N750" s="407"/>
      <c r="O750" s="407"/>
      <c r="P750" s="407"/>
      <c r="Q750" s="407"/>
      <c r="R750" s="407"/>
      <c r="S750" s="407"/>
      <c r="T750" s="407"/>
      <c r="U750" s="407"/>
      <c r="V750" s="407"/>
      <c r="W750" s="407"/>
      <c r="X750" s="407"/>
      <c r="Y750" s="407"/>
      <c r="Z750" s="407"/>
      <c r="AA750" s="407"/>
      <c r="AB750" s="407"/>
      <c r="AC750" s="407"/>
      <c r="AD750" s="407"/>
      <c r="AE750" s="407"/>
      <c r="AF750" s="407"/>
      <c r="AG750" s="407"/>
      <c r="AH750" s="407"/>
    </row>
    <row r="751" spans="1:34" ht="12.75" customHeight="1">
      <c r="A751" s="407"/>
      <c r="B751" s="407"/>
      <c r="C751" s="407"/>
      <c r="D751" s="407"/>
      <c r="E751" s="407"/>
      <c r="F751" s="407"/>
      <c r="G751" s="407"/>
      <c r="H751" s="407"/>
      <c r="I751" s="407"/>
      <c r="J751" s="407"/>
      <c r="K751" s="407"/>
      <c r="L751" s="407"/>
      <c r="M751" s="407"/>
      <c r="N751" s="407"/>
      <c r="O751" s="407"/>
      <c r="P751" s="407"/>
      <c r="Q751" s="407"/>
      <c r="R751" s="407"/>
      <c r="S751" s="407"/>
      <c r="T751" s="407"/>
      <c r="U751" s="407"/>
      <c r="V751" s="407"/>
      <c r="W751" s="407"/>
      <c r="X751" s="407"/>
      <c r="Y751" s="407"/>
      <c r="Z751" s="407"/>
      <c r="AA751" s="407"/>
      <c r="AB751" s="407"/>
      <c r="AC751" s="407"/>
      <c r="AD751" s="407"/>
      <c r="AE751" s="407"/>
      <c r="AF751" s="407"/>
      <c r="AG751" s="407"/>
      <c r="AH751" s="407"/>
    </row>
    <row r="752" spans="1:34" ht="12.75" customHeight="1">
      <c r="A752" s="407"/>
      <c r="B752" s="407"/>
      <c r="C752" s="407"/>
      <c r="D752" s="407"/>
      <c r="E752" s="407"/>
      <c r="F752" s="407"/>
      <c r="G752" s="407"/>
      <c r="H752" s="407"/>
      <c r="I752" s="407"/>
      <c r="J752" s="407"/>
      <c r="K752" s="407"/>
      <c r="L752" s="407"/>
      <c r="M752" s="407"/>
      <c r="N752" s="407"/>
      <c r="O752" s="407"/>
      <c r="P752" s="407"/>
      <c r="Q752" s="407"/>
      <c r="R752" s="407"/>
      <c r="S752" s="407"/>
      <c r="T752" s="407"/>
      <c r="U752" s="407"/>
      <c r="V752" s="407"/>
      <c r="W752" s="407"/>
      <c r="X752" s="407"/>
      <c r="Y752" s="407"/>
      <c r="Z752" s="407"/>
      <c r="AA752" s="407"/>
      <c r="AB752" s="407"/>
      <c r="AC752" s="407"/>
      <c r="AD752" s="407"/>
      <c r="AE752" s="407"/>
      <c r="AF752" s="407"/>
      <c r="AG752" s="407"/>
      <c r="AH752" s="407"/>
    </row>
    <row r="753" spans="1:34" ht="12.75" customHeight="1">
      <c r="A753" s="407"/>
      <c r="B753" s="407"/>
      <c r="C753" s="407"/>
      <c r="D753" s="407"/>
      <c r="E753" s="407"/>
      <c r="F753" s="407"/>
      <c r="G753" s="407"/>
      <c r="H753" s="407"/>
      <c r="I753" s="407"/>
      <c r="J753" s="407"/>
      <c r="K753" s="407"/>
      <c r="L753" s="407"/>
      <c r="M753" s="407"/>
      <c r="N753" s="407"/>
      <c r="O753" s="407"/>
      <c r="P753" s="407"/>
      <c r="Q753" s="407"/>
      <c r="R753" s="407"/>
      <c r="S753" s="407"/>
      <c r="T753" s="407"/>
      <c r="U753" s="407"/>
      <c r="V753" s="407"/>
      <c r="W753" s="407"/>
      <c r="X753" s="407"/>
      <c r="Y753" s="407"/>
      <c r="Z753" s="407"/>
      <c r="AA753" s="407"/>
      <c r="AB753" s="407"/>
      <c r="AC753" s="407"/>
      <c r="AD753" s="407"/>
      <c r="AE753" s="407"/>
      <c r="AF753" s="407"/>
      <c r="AG753" s="407"/>
      <c r="AH753" s="407"/>
    </row>
    <row r="754" spans="1:34" ht="12.75" customHeight="1">
      <c r="A754" s="407"/>
      <c r="B754" s="407"/>
      <c r="C754" s="407"/>
      <c r="D754" s="407"/>
      <c r="E754" s="407"/>
      <c r="F754" s="407"/>
      <c r="G754" s="407"/>
      <c r="H754" s="407"/>
      <c r="I754" s="407"/>
      <c r="J754" s="407"/>
      <c r="K754" s="407"/>
      <c r="L754" s="407"/>
      <c r="M754" s="407"/>
      <c r="N754" s="407"/>
      <c r="O754" s="407"/>
      <c r="P754" s="407"/>
      <c r="Q754" s="407"/>
      <c r="R754" s="407"/>
      <c r="S754" s="407"/>
      <c r="T754" s="407"/>
      <c r="U754" s="407"/>
      <c r="V754" s="407"/>
      <c r="W754" s="407"/>
      <c r="X754" s="407"/>
      <c r="Y754" s="407"/>
      <c r="Z754" s="407"/>
      <c r="AA754" s="407"/>
      <c r="AB754" s="407"/>
      <c r="AC754" s="407"/>
      <c r="AD754" s="407"/>
      <c r="AE754" s="407"/>
      <c r="AF754" s="407"/>
      <c r="AG754" s="407"/>
      <c r="AH754" s="407"/>
    </row>
    <row r="755" spans="1:34" ht="12.75" customHeight="1">
      <c r="A755" s="407"/>
      <c r="B755" s="407"/>
      <c r="C755" s="407"/>
      <c r="D755" s="407"/>
      <c r="E755" s="407"/>
      <c r="F755" s="407"/>
      <c r="G755" s="407"/>
      <c r="H755" s="407"/>
      <c r="I755" s="407"/>
      <c r="J755" s="407"/>
      <c r="K755" s="407"/>
      <c r="L755" s="407"/>
      <c r="M755" s="407"/>
      <c r="N755" s="407"/>
      <c r="O755" s="407"/>
      <c r="P755" s="407"/>
      <c r="Q755" s="407"/>
      <c r="R755" s="407"/>
      <c r="S755" s="407"/>
      <c r="T755" s="407"/>
      <c r="U755" s="407"/>
      <c r="V755" s="407"/>
      <c r="W755" s="407"/>
      <c r="X755" s="407"/>
      <c r="Y755" s="407"/>
      <c r="Z755" s="407"/>
      <c r="AA755" s="407"/>
      <c r="AB755" s="407"/>
      <c r="AC755" s="407"/>
      <c r="AD755" s="407"/>
      <c r="AE755" s="407"/>
      <c r="AF755" s="407"/>
      <c r="AG755" s="407"/>
      <c r="AH755" s="407"/>
    </row>
    <row r="756" spans="1:34" ht="12.75" customHeight="1">
      <c r="A756" s="407"/>
      <c r="B756" s="407"/>
      <c r="C756" s="407"/>
      <c r="D756" s="407"/>
      <c r="E756" s="407"/>
      <c r="F756" s="407"/>
      <c r="G756" s="407"/>
      <c r="H756" s="407"/>
      <c r="I756" s="407"/>
      <c r="J756" s="407"/>
      <c r="K756" s="407"/>
      <c r="L756" s="407"/>
      <c r="M756" s="407"/>
      <c r="N756" s="407"/>
      <c r="O756" s="407"/>
      <c r="P756" s="407"/>
      <c r="Q756" s="407"/>
      <c r="R756" s="407"/>
      <c r="S756" s="407"/>
      <c r="T756" s="407"/>
      <c r="U756" s="407"/>
      <c r="V756" s="407"/>
      <c r="W756" s="407"/>
      <c r="X756" s="407"/>
      <c r="Y756" s="407"/>
      <c r="Z756" s="407"/>
      <c r="AA756" s="407"/>
      <c r="AB756" s="407"/>
      <c r="AC756" s="407"/>
      <c r="AD756" s="407"/>
      <c r="AE756" s="407"/>
      <c r="AF756" s="407"/>
      <c r="AG756" s="407"/>
      <c r="AH756" s="407"/>
    </row>
    <row r="757" spans="1:34" ht="12.75" customHeight="1">
      <c r="A757" s="407"/>
      <c r="B757" s="407"/>
      <c r="C757" s="407"/>
      <c r="D757" s="407"/>
      <c r="E757" s="407"/>
      <c r="F757" s="407"/>
      <c r="G757" s="407"/>
      <c r="H757" s="407"/>
      <c r="I757" s="407"/>
      <c r="J757" s="407"/>
      <c r="K757" s="407"/>
      <c r="L757" s="407"/>
      <c r="M757" s="407"/>
      <c r="N757" s="407"/>
      <c r="O757" s="407"/>
      <c r="P757" s="407"/>
      <c r="Q757" s="407"/>
      <c r="R757" s="407"/>
      <c r="S757" s="407"/>
      <c r="T757" s="407"/>
      <c r="U757" s="407"/>
      <c r="V757" s="407"/>
      <c r="W757" s="407"/>
      <c r="X757" s="407"/>
      <c r="Y757" s="407"/>
      <c r="Z757" s="407"/>
      <c r="AA757" s="407"/>
      <c r="AB757" s="407"/>
      <c r="AC757" s="407"/>
      <c r="AD757" s="407"/>
      <c r="AE757" s="407"/>
      <c r="AF757" s="407"/>
      <c r="AG757" s="407"/>
      <c r="AH757" s="407"/>
    </row>
    <row r="758" spans="1:34" ht="12.75" customHeight="1">
      <c r="A758" s="407"/>
      <c r="B758" s="407"/>
      <c r="C758" s="407"/>
      <c r="D758" s="407"/>
      <c r="E758" s="407"/>
      <c r="F758" s="407"/>
      <c r="G758" s="407"/>
      <c r="H758" s="407"/>
      <c r="I758" s="407"/>
      <c r="J758" s="407"/>
      <c r="K758" s="407"/>
      <c r="L758" s="407"/>
      <c r="M758" s="407"/>
      <c r="N758" s="407"/>
      <c r="O758" s="407"/>
      <c r="P758" s="407"/>
      <c r="Q758" s="407"/>
      <c r="R758" s="407"/>
      <c r="S758" s="407"/>
      <c r="T758" s="407"/>
      <c r="U758" s="407"/>
      <c r="V758" s="407"/>
      <c r="W758" s="407"/>
      <c r="X758" s="407"/>
      <c r="Y758" s="407"/>
      <c r="Z758" s="407"/>
      <c r="AA758" s="407"/>
      <c r="AB758" s="407"/>
      <c r="AC758" s="407"/>
      <c r="AD758" s="407"/>
      <c r="AE758" s="407"/>
      <c r="AF758" s="407"/>
      <c r="AG758" s="407"/>
      <c r="AH758" s="407"/>
    </row>
    <row r="759" spans="1:34" ht="12.75" customHeight="1">
      <c r="A759" s="407"/>
      <c r="B759" s="407"/>
      <c r="C759" s="407"/>
      <c r="D759" s="407"/>
      <c r="E759" s="407"/>
      <c r="F759" s="407"/>
      <c r="G759" s="407"/>
      <c r="H759" s="407"/>
      <c r="I759" s="407"/>
      <c r="J759" s="407"/>
      <c r="K759" s="407"/>
      <c r="L759" s="407"/>
      <c r="M759" s="407"/>
      <c r="N759" s="407"/>
      <c r="O759" s="407"/>
      <c r="P759" s="407"/>
      <c r="Q759" s="407"/>
      <c r="R759" s="407"/>
      <c r="S759" s="407"/>
      <c r="T759" s="407"/>
      <c r="U759" s="407"/>
      <c r="V759" s="407"/>
      <c r="W759" s="407"/>
      <c r="X759" s="407"/>
      <c r="Y759" s="407"/>
      <c r="Z759" s="407"/>
      <c r="AA759" s="407"/>
      <c r="AB759" s="407"/>
      <c r="AC759" s="407"/>
      <c r="AD759" s="407"/>
      <c r="AE759" s="407"/>
      <c r="AF759" s="407"/>
      <c r="AG759" s="407"/>
      <c r="AH759" s="407"/>
    </row>
    <row r="760" spans="1:34" ht="12.75" customHeight="1">
      <c r="A760" s="407"/>
      <c r="B760" s="407"/>
      <c r="C760" s="407"/>
      <c r="D760" s="407"/>
      <c r="E760" s="407"/>
      <c r="F760" s="407"/>
      <c r="G760" s="407"/>
      <c r="H760" s="407"/>
      <c r="I760" s="407"/>
      <c r="J760" s="407"/>
      <c r="K760" s="407"/>
      <c r="L760" s="407"/>
      <c r="M760" s="407"/>
      <c r="N760" s="407"/>
      <c r="O760" s="407"/>
      <c r="P760" s="407"/>
      <c r="Q760" s="407"/>
      <c r="R760" s="407"/>
      <c r="S760" s="407"/>
      <c r="T760" s="407"/>
      <c r="U760" s="407"/>
      <c r="V760" s="407"/>
      <c r="W760" s="407"/>
      <c r="X760" s="407"/>
      <c r="Y760" s="407"/>
      <c r="Z760" s="407"/>
      <c r="AA760" s="407"/>
      <c r="AB760" s="407"/>
      <c r="AC760" s="407"/>
      <c r="AD760" s="407"/>
      <c r="AE760" s="407"/>
      <c r="AF760" s="407"/>
      <c r="AG760" s="407"/>
      <c r="AH760" s="407"/>
    </row>
    <row r="761" spans="1:34" ht="12.75" customHeight="1">
      <c r="A761" s="407"/>
      <c r="B761" s="407"/>
      <c r="C761" s="407"/>
      <c r="D761" s="407"/>
      <c r="E761" s="407"/>
      <c r="F761" s="407"/>
      <c r="G761" s="407"/>
      <c r="H761" s="407"/>
      <c r="I761" s="407"/>
      <c r="J761" s="407"/>
      <c r="K761" s="407"/>
      <c r="L761" s="407"/>
      <c r="M761" s="407"/>
      <c r="N761" s="407"/>
      <c r="O761" s="407"/>
      <c r="P761" s="407"/>
      <c r="Q761" s="407"/>
      <c r="R761" s="407"/>
      <c r="S761" s="407"/>
      <c r="T761" s="407"/>
      <c r="U761" s="407"/>
      <c r="V761" s="407"/>
      <c r="W761" s="407"/>
      <c r="X761" s="407"/>
      <c r="Y761" s="407"/>
      <c r="Z761" s="407"/>
      <c r="AA761" s="407"/>
      <c r="AB761" s="407"/>
      <c r="AC761" s="407"/>
      <c r="AD761" s="407"/>
      <c r="AE761" s="407"/>
      <c r="AF761" s="407"/>
      <c r="AG761" s="407"/>
      <c r="AH761" s="407"/>
    </row>
    <row r="762" spans="1:34" ht="12.75" customHeight="1">
      <c r="A762" s="407"/>
      <c r="B762" s="407"/>
      <c r="C762" s="407"/>
      <c r="D762" s="407"/>
      <c r="E762" s="407"/>
      <c r="F762" s="407"/>
      <c r="G762" s="407"/>
      <c r="H762" s="407"/>
      <c r="I762" s="407"/>
      <c r="J762" s="407"/>
      <c r="K762" s="407"/>
      <c r="L762" s="407"/>
      <c r="M762" s="407"/>
      <c r="N762" s="407"/>
      <c r="O762" s="407"/>
      <c r="P762" s="407"/>
      <c r="Q762" s="407"/>
      <c r="R762" s="407"/>
      <c r="S762" s="407"/>
      <c r="T762" s="407"/>
      <c r="U762" s="407"/>
      <c r="V762" s="407"/>
      <c r="W762" s="407"/>
      <c r="X762" s="407"/>
      <c r="Y762" s="407"/>
      <c r="Z762" s="407"/>
      <c r="AA762" s="407"/>
      <c r="AB762" s="407"/>
      <c r="AC762" s="407"/>
      <c r="AD762" s="407"/>
      <c r="AE762" s="407"/>
      <c r="AF762" s="407"/>
      <c r="AG762" s="407"/>
      <c r="AH762" s="407"/>
    </row>
    <row r="763" spans="1:34" ht="12.75" customHeight="1">
      <c r="A763" s="407"/>
      <c r="B763" s="407"/>
      <c r="C763" s="407"/>
      <c r="D763" s="407"/>
      <c r="E763" s="407"/>
      <c r="F763" s="407"/>
      <c r="G763" s="407"/>
      <c r="H763" s="407"/>
      <c r="I763" s="407"/>
      <c r="J763" s="407"/>
      <c r="K763" s="407"/>
      <c r="L763" s="407"/>
      <c r="M763" s="407"/>
      <c r="N763" s="407"/>
      <c r="O763" s="407"/>
      <c r="P763" s="407"/>
      <c r="Q763" s="407"/>
      <c r="R763" s="407"/>
      <c r="S763" s="407"/>
      <c r="T763" s="407"/>
      <c r="U763" s="407"/>
      <c r="V763" s="407"/>
      <c r="W763" s="407"/>
      <c r="X763" s="407"/>
      <c r="Y763" s="407"/>
      <c r="Z763" s="407"/>
      <c r="AA763" s="407"/>
      <c r="AB763" s="407"/>
      <c r="AC763" s="407"/>
      <c r="AD763" s="407"/>
      <c r="AE763" s="407"/>
      <c r="AF763" s="407"/>
      <c r="AG763" s="407"/>
      <c r="AH763" s="407"/>
    </row>
    <row r="764" spans="1:34" ht="12.75" customHeight="1">
      <c r="A764" s="407"/>
      <c r="B764" s="407"/>
      <c r="C764" s="407"/>
      <c r="D764" s="407"/>
      <c r="E764" s="407"/>
      <c r="F764" s="407"/>
      <c r="G764" s="407"/>
      <c r="H764" s="407"/>
      <c r="I764" s="407"/>
      <c r="J764" s="407"/>
      <c r="K764" s="407"/>
      <c r="L764" s="407"/>
      <c r="M764" s="407"/>
      <c r="N764" s="407"/>
      <c r="O764" s="407"/>
      <c r="P764" s="407"/>
      <c r="Q764" s="407"/>
      <c r="R764" s="407"/>
      <c r="S764" s="407"/>
      <c r="T764" s="407"/>
      <c r="U764" s="407"/>
      <c r="V764" s="407"/>
      <c r="W764" s="407"/>
      <c r="X764" s="407"/>
      <c r="Y764" s="407"/>
      <c r="Z764" s="407"/>
      <c r="AA764" s="407"/>
      <c r="AB764" s="407"/>
      <c r="AC764" s="407"/>
      <c r="AD764" s="407"/>
      <c r="AE764" s="407"/>
      <c r="AF764" s="407"/>
      <c r="AG764" s="407"/>
      <c r="AH764" s="407"/>
    </row>
    <row r="765" spans="1:34" ht="12.75" customHeight="1">
      <c r="A765" s="407"/>
      <c r="B765" s="407"/>
      <c r="C765" s="407"/>
      <c r="D765" s="407"/>
      <c r="E765" s="407"/>
      <c r="F765" s="407"/>
      <c r="G765" s="407"/>
      <c r="H765" s="407"/>
      <c r="I765" s="407"/>
      <c r="J765" s="407"/>
      <c r="K765" s="407"/>
      <c r="L765" s="407"/>
      <c r="M765" s="407"/>
      <c r="N765" s="407"/>
      <c r="O765" s="407"/>
      <c r="P765" s="407"/>
      <c r="Q765" s="407"/>
      <c r="R765" s="407"/>
      <c r="S765" s="407"/>
      <c r="T765" s="407"/>
      <c r="U765" s="407"/>
      <c r="V765" s="407"/>
      <c r="W765" s="407"/>
      <c r="X765" s="407"/>
      <c r="Y765" s="407"/>
      <c r="Z765" s="407"/>
      <c r="AA765" s="407"/>
      <c r="AB765" s="407"/>
      <c r="AC765" s="407"/>
      <c r="AD765" s="407"/>
      <c r="AE765" s="407"/>
      <c r="AF765" s="407"/>
      <c r="AG765" s="407"/>
      <c r="AH765" s="407"/>
    </row>
    <row r="766" spans="1:34" ht="12.75" customHeight="1">
      <c r="A766" s="407"/>
      <c r="B766" s="407"/>
      <c r="C766" s="407"/>
      <c r="D766" s="407"/>
      <c r="E766" s="407"/>
      <c r="F766" s="407"/>
      <c r="G766" s="407"/>
      <c r="H766" s="407"/>
      <c r="I766" s="407"/>
      <c r="J766" s="407"/>
      <c r="K766" s="407"/>
      <c r="L766" s="407"/>
      <c r="M766" s="407"/>
      <c r="N766" s="407"/>
      <c r="O766" s="407"/>
      <c r="P766" s="407"/>
      <c r="Q766" s="407"/>
      <c r="R766" s="407"/>
      <c r="S766" s="407"/>
      <c r="T766" s="407"/>
      <c r="U766" s="407"/>
      <c r="V766" s="407"/>
      <c r="W766" s="407"/>
      <c r="X766" s="407"/>
      <c r="Y766" s="407"/>
      <c r="Z766" s="407"/>
      <c r="AA766" s="407"/>
      <c r="AB766" s="407"/>
      <c r="AC766" s="407"/>
      <c r="AD766" s="407"/>
      <c r="AE766" s="407"/>
      <c r="AF766" s="407"/>
      <c r="AG766" s="407"/>
      <c r="AH766" s="407"/>
    </row>
    <row r="767" spans="1:34" ht="12.75" customHeight="1">
      <c r="A767" s="407"/>
      <c r="B767" s="407"/>
      <c r="C767" s="407"/>
      <c r="D767" s="407"/>
      <c r="E767" s="407"/>
      <c r="F767" s="407"/>
      <c r="G767" s="407"/>
      <c r="H767" s="407"/>
      <c r="I767" s="407"/>
      <c r="J767" s="407"/>
      <c r="K767" s="407"/>
      <c r="L767" s="407"/>
      <c r="M767" s="407"/>
      <c r="N767" s="407"/>
      <c r="O767" s="407"/>
      <c r="P767" s="407"/>
      <c r="Q767" s="407"/>
      <c r="R767" s="407"/>
      <c r="S767" s="407"/>
      <c r="T767" s="407"/>
      <c r="U767" s="407"/>
      <c r="V767" s="407"/>
      <c r="W767" s="407"/>
      <c r="X767" s="407"/>
      <c r="Y767" s="407"/>
      <c r="Z767" s="407"/>
      <c r="AA767" s="407"/>
      <c r="AB767" s="407"/>
      <c r="AC767" s="407"/>
      <c r="AD767" s="407"/>
      <c r="AE767" s="407"/>
      <c r="AF767" s="407"/>
      <c r="AG767" s="407"/>
      <c r="AH767" s="407"/>
    </row>
    <row r="768" spans="1:34" ht="12.75" customHeight="1">
      <c r="A768" s="407"/>
      <c r="B768" s="407"/>
      <c r="C768" s="407"/>
      <c r="D768" s="407"/>
      <c r="E768" s="407"/>
      <c r="F768" s="407"/>
      <c r="G768" s="407"/>
      <c r="H768" s="407"/>
      <c r="I768" s="407"/>
      <c r="J768" s="407"/>
      <c r="K768" s="407"/>
      <c r="L768" s="407"/>
      <c r="M768" s="407"/>
      <c r="N768" s="407"/>
      <c r="O768" s="407"/>
      <c r="P768" s="407"/>
      <c r="Q768" s="407"/>
      <c r="R768" s="407"/>
      <c r="S768" s="407"/>
      <c r="T768" s="407"/>
      <c r="U768" s="407"/>
      <c r="V768" s="407"/>
      <c r="W768" s="407"/>
      <c r="X768" s="407"/>
      <c r="Y768" s="407"/>
      <c r="Z768" s="407"/>
      <c r="AA768" s="407"/>
      <c r="AB768" s="407"/>
      <c r="AC768" s="407"/>
      <c r="AD768" s="407"/>
      <c r="AE768" s="407"/>
      <c r="AF768" s="407"/>
      <c r="AG768" s="407"/>
      <c r="AH768" s="407"/>
    </row>
    <row r="769" spans="1:34" ht="12.75" customHeight="1">
      <c r="A769" s="407"/>
      <c r="B769" s="407"/>
      <c r="C769" s="407"/>
      <c r="D769" s="407"/>
      <c r="E769" s="407"/>
      <c r="F769" s="407"/>
      <c r="G769" s="407"/>
      <c r="H769" s="407"/>
      <c r="I769" s="407"/>
      <c r="J769" s="407"/>
      <c r="K769" s="407"/>
      <c r="L769" s="407"/>
      <c r="M769" s="407"/>
      <c r="N769" s="407"/>
      <c r="O769" s="407"/>
      <c r="P769" s="407"/>
      <c r="Q769" s="407"/>
      <c r="R769" s="407"/>
      <c r="S769" s="407"/>
      <c r="T769" s="407"/>
      <c r="U769" s="407"/>
      <c r="V769" s="407"/>
      <c r="W769" s="407"/>
      <c r="X769" s="407"/>
      <c r="Y769" s="407"/>
      <c r="Z769" s="407"/>
      <c r="AA769" s="407"/>
      <c r="AB769" s="407"/>
      <c r="AC769" s="407"/>
      <c r="AD769" s="407"/>
      <c r="AE769" s="407"/>
      <c r="AF769" s="407"/>
      <c r="AG769" s="407"/>
      <c r="AH769" s="407"/>
    </row>
    <row r="770" spans="1:34" ht="12.75" customHeight="1">
      <c r="A770" s="407"/>
      <c r="B770" s="407"/>
      <c r="C770" s="407"/>
      <c r="D770" s="407"/>
      <c r="E770" s="407"/>
      <c r="F770" s="407"/>
      <c r="G770" s="407"/>
      <c r="H770" s="407"/>
      <c r="I770" s="407"/>
      <c r="J770" s="407"/>
      <c r="K770" s="407"/>
      <c r="L770" s="407"/>
      <c r="M770" s="407"/>
      <c r="N770" s="407"/>
      <c r="O770" s="407"/>
      <c r="P770" s="407"/>
      <c r="Q770" s="407"/>
      <c r="R770" s="407"/>
      <c r="S770" s="407"/>
      <c r="T770" s="407"/>
      <c r="U770" s="407"/>
      <c r="V770" s="407"/>
      <c r="W770" s="407"/>
      <c r="X770" s="407"/>
      <c r="Y770" s="407"/>
      <c r="Z770" s="407"/>
      <c r="AA770" s="407"/>
      <c r="AB770" s="407"/>
      <c r="AC770" s="407"/>
      <c r="AD770" s="407"/>
      <c r="AE770" s="407"/>
      <c r="AF770" s="407"/>
      <c r="AG770" s="407"/>
      <c r="AH770" s="407"/>
    </row>
    <row r="771" spans="1:34" ht="12.75" customHeight="1">
      <c r="A771" s="407"/>
      <c r="B771" s="407"/>
      <c r="C771" s="407"/>
      <c r="D771" s="407"/>
      <c r="E771" s="407"/>
      <c r="F771" s="407"/>
      <c r="G771" s="407"/>
      <c r="H771" s="407"/>
      <c r="I771" s="407"/>
      <c r="J771" s="407"/>
      <c r="K771" s="407"/>
      <c r="L771" s="407"/>
      <c r="M771" s="407"/>
      <c r="N771" s="407"/>
      <c r="O771" s="407"/>
      <c r="P771" s="407"/>
      <c r="Q771" s="407"/>
      <c r="R771" s="407"/>
      <c r="S771" s="407"/>
      <c r="T771" s="407"/>
      <c r="U771" s="407"/>
      <c r="V771" s="407"/>
      <c r="W771" s="407"/>
      <c r="X771" s="407"/>
      <c r="Y771" s="407"/>
      <c r="Z771" s="407"/>
      <c r="AA771" s="407"/>
      <c r="AB771" s="407"/>
      <c r="AC771" s="407"/>
      <c r="AD771" s="407"/>
      <c r="AE771" s="407"/>
      <c r="AF771" s="407"/>
      <c r="AG771" s="407"/>
      <c r="AH771" s="407"/>
    </row>
    <row r="772" spans="1:34" ht="12.75" customHeight="1">
      <c r="A772" s="407"/>
      <c r="B772" s="407"/>
      <c r="C772" s="407"/>
      <c r="D772" s="407"/>
      <c r="E772" s="407"/>
      <c r="F772" s="407"/>
      <c r="G772" s="407"/>
      <c r="H772" s="407"/>
      <c r="I772" s="407"/>
      <c r="J772" s="407"/>
      <c r="K772" s="407"/>
      <c r="L772" s="407"/>
      <c r="M772" s="407"/>
      <c r="N772" s="407"/>
      <c r="O772" s="407"/>
      <c r="P772" s="407"/>
      <c r="Q772" s="407"/>
      <c r="R772" s="407"/>
      <c r="S772" s="407"/>
      <c r="T772" s="407"/>
      <c r="U772" s="407"/>
      <c r="V772" s="407"/>
      <c r="W772" s="407"/>
      <c r="X772" s="407"/>
      <c r="Y772" s="407"/>
      <c r="Z772" s="407"/>
      <c r="AA772" s="407"/>
      <c r="AB772" s="407"/>
      <c r="AC772" s="407"/>
      <c r="AD772" s="407"/>
      <c r="AE772" s="407"/>
      <c r="AF772" s="407"/>
      <c r="AG772" s="407"/>
      <c r="AH772" s="407"/>
    </row>
    <row r="773" spans="1:34" ht="12.75" customHeight="1">
      <c r="A773" s="407"/>
      <c r="B773" s="407"/>
      <c r="C773" s="407"/>
      <c r="D773" s="407"/>
      <c r="E773" s="407"/>
      <c r="F773" s="407"/>
      <c r="G773" s="407"/>
      <c r="H773" s="407"/>
      <c r="I773" s="407"/>
      <c r="J773" s="407"/>
      <c r="K773" s="407"/>
      <c r="L773" s="407"/>
      <c r="M773" s="407"/>
      <c r="N773" s="407"/>
      <c r="O773" s="407"/>
      <c r="P773" s="407"/>
      <c r="Q773" s="407"/>
      <c r="R773" s="407"/>
      <c r="S773" s="407"/>
      <c r="T773" s="407"/>
      <c r="U773" s="407"/>
      <c r="V773" s="407"/>
      <c r="W773" s="407"/>
      <c r="X773" s="407"/>
      <c r="Y773" s="407"/>
      <c r="Z773" s="407"/>
      <c r="AA773" s="407"/>
      <c r="AB773" s="407"/>
      <c r="AC773" s="407"/>
      <c r="AD773" s="407"/>
      <c r="AE773" s="407"/>
      <c r="AF773" s="407"/>
      <c r="AG773" s="407"/>
      <c r="AH773" s="407"/>
    </row>
    <row r="774" spans="1:34" ht="12.75" customHeight="1">
      <c r="A774" s="407"/>
      <c r="B774" s="407"/>
      <c r="C774" s="407"/>
      <c r="D774" s="407"/>
      <c r="E774" s="407"/>
      <c r="F774" s="407"/>
      <c r="G774" s="407"/>
      <c r="H774" s="407"/>
      <c r="I774" s="407"/>
      <c r="J774" s="407"/>
      <c r="K774" s="407"/>
      <c r="L774" s="407"/>
      <c r="M774" s="407"/>
      <c r="N774" s="407"/>
      <c r="O774" s="407"/>
      <c r="P774" s="407"/>
      <c r="Q774" s="407"/>
      <c r="R774" s="407"/>
      <c r="S774" s="407"/>
      <c r="T774" s="407"/>
      <c r="U774" s="407"/>
      <c r="V774" s="407"/>
      <c r="W774" s="407"/>
      <c r="X774" s="407"/>
      <c r="Y774" s="407"/>
      <c r="Z774" s="407"/>
      <c r="AA774" s="407"/>
      <c r="AB774" s="407"/>
      <c r="AC774" s="407"/>
      <c r="AD774" s="407"/>
      <c r="AE774" s="407"/>
      <c r="AF774" s="407"/>
      <c r="AG774" s="407"/>
      <c r="AH774" s="407"/>
    </row>
    <row r="775" spans="1:34" ht="12.75" customHeight="1">
      <c r="A775" s="407"/>
      <c r="B775" s="407"/>
      <c r="C775" s="407"/>
      <c r="D775" s="407"/>
      <c r="E775" s="407"/>
      <c r="F775" s="407"/>
      <c r="G775" s="407"/>
      <c r="H775" s="407"/>
      <c r="I775" s="407"/>
      <c r="J775" s="407"/>
      <c r="K775" s="407"/>
      <c r="L775" s="407"/>
      <c r="M775" s="407"/>
      <c r="N775" s="407"/>
      <c r="O775" s="407"/>
      <c r="P775" s="407"/>
      <c r="Q775" s="407"/>
      <c r="R775" s="407"/>
      <c r="S775" s="407"/>
      <c r="T775" s="407"/>
      <c r="U775" s="407"/>
      <c r="V775" s="407"/>
      <c r="W775" s="407"/>
      <c r="X775" s="407"/>
      <c r="Y775" s="407"/>
      <c r="Z775" s="407"/>
      <c r="AA775" s="407"/>
      <c r="AB775" s="407"/>
      <c r="AC775" s="407"/>
      <c r="AD775" s="407"/>
      <c r="AE775" s="407"/>
      <c r="AF775" s="407"/>
      <c r="AG775" s="407"/>
      <c r="AH775" s="407"/>
    </row>
    <row r="776" spans="1:34" ht="12.75" customHeight="1">
      <c r="A776" s="407"/>
      <c r="B776" s="407"/>
      <c r="C776" s="407"/>
      <c r="D776" s="407"/>
      <c r="E776" s="407"/>
      <c r="F776" s="407"/>
      <c r="G776" s="407"/>
      <c r="H776" s="407"/>
      <c r="I776" s="407"/>
      <c r="J776" s="407"/>
      <c r="K776" s="407"/>
      <c r="L776" s="407"/>
      <c r="M776" s="407"/>
      <c r="N776" s="407"/>
      <c r="O776" s="407"/>
      <c r="P776" s="407"/>
      <c r="Q776" s="407"/>
      <c r="R776" s="407"/>
      <c r="S776" s="407"/>
      <c r="T776" s="407"/>
      <c r="U776" s="407"/>
      <c r="V776" s="407"/>
      <c r="W776" s="407"/>
      <c r="X776" s="407"/>
      <c r="Y776" s="407"/>
      <c r="Z776" s="407"/>
      <c r="AA776" s="407"/>
      <c r="AB776" s="407"/>
      <c r="AC776" s="407"/>
      <c r="AD776" s="407"/>
      <c r="AE776" s="407"/>
      <c r="AF776" s="407"/>
      <c r="AG776" s="407"/>
      <c r="AH776" s="407"/>
    </row>
    <row r="777" spans="1:34" ht="12.75" customHeight="1">
      <c r="A777" s="407"/>
      <c r="B777" s="407"/>
      <c r="C777" s="407"/>
      <c r="D777" s="407"/>
      <c r="E777" s="407"/>
      <c r="F777" s="407"/>
      <c r="G777" s="407"/>
      <c r="H777" s="407"/>
      <c r="I777" s="407"/>
      <c r="J777" s="407"/>
      <c r="K777" s="407"/>
      <c r="L777" s="407"/>
      <c r="M777" s="407"/>
      <c r="N777" s="407"/>
      <c r="O777" s="407"/>
      <c r="P777" s="407"/>
      <c r="Q777" s="407"/>
      <c r="R777" s="407"/>
      <c r="S777" s="407"/>
      <c r="T777" s="407"/>
      <c r="U777" s="407"/>
      <c r="V777" s="407"/>
      <c r="W777" s="407"/>
      <c r="X777" s="407"/>
      <c r="Y777" s="407"/>
      <c r="Z777" s="407"/>
      <c r="AA777" s="407"/>
      <c r="AB777" s="407"/>
      <c r="AC777" s="407"/>
      <c r="AD777" s="407"/>
      <c r="AE777" s="407"/>
      <c r="AF777" s="407"/>
      <c r="AG777" s="407"/>
      <c r="AH777" s="407"/>
    </row>
    <row r="778" spans="1:34" ht="12.75" customHeight="1">
      <c r="A778" s="407"/>
      <c r="B778" s="407"/>
      <c r="C778" s="407"/>
      <c r="D778" s="407"/>
      <c r="E778" s="407"/>
      <c r="F778" s="407"/>
      <c r="G778" s="407"/>
      <c r="H778" s="407"/>
      <c r="I778" s="407"/>
      <c r="J778" s="407"/>
      <c r="K778" s="407"/>
      <c r="L778" s="407"/>
      <c r="M778" s="407"/>
      <c r="N778" s="407"/>
      <c r="O778" s="407"/>
      <c r="P778" s="407"/>
      <c r="Q778" s="407"/>
      <c r="R778" s="407"/>
      <c r="S778" s="407"/>
      <c r="T778" s="407"/>
      <c r="U778" s="407"/>
      <c r="V778" s="407"/>
      <c r="W778" s="407"/>
      <c r="X778" s="407"/>
      <c r="Y778" s="407"/>
      <c r="Z778" s="407"/>
      <c r="AA778" s="407"/>
      <c r="AB778" s="407"/>
      <c r="AC778" s="407"/>
      <c r="AD778" s="407"/>
      <c r="AE778" s="407"/>
      <c r="AF778" s="407"/>
      <c r="AG778" s="407"/>
      <c r="AH778" s="407"/>
    </row>
    <row r="779" spans="1:34" ht="12.75" customHeight="1">
      <c r="A779" s="407"/>
      <c r="B779" s="407"/>
      <c r="C779" s="407"/>
      <c r="D779" s="407"/>
      <c r="E779" s="407"/>
      <c r="F779" s="407"/>
      <c r="G779" s="407"/>
      <c r="H779" s="407"/>
      <c r="I779" s="407"/>
      <c r="J779" s="407"/>
      <c r="K779" s="407"/>
      <c r="L779" s="407"/>
      <c r="M779" s="407"/>
      <c r="N779" s="407"/>
      <c r="O779" s="407"/>
      <c r="P779" s="407"/>
      <c r="Q779" s="407"/>
      <c r="R779" s="407"/>
      <c r="S779" s="407"/>
      <c r="T779" s="407"/>
      <c r="U779" s="407"/>
      <c r="V779" s="407"/>
      <c r="W779" s="407"/>
      <c r="X779" s="407"/>
      <c r="Y779" s="407"/>
      <c r="Z779" s="407"/>
      <c r="AA779" s="407"/>
      <c r="AB779" s="407"/>
      <c r="AC779" s="407"/>
      <c r="AD779" s="407"/>
      <c r="AE779" s="407"/>
      <c r="AF779" s="407"/>
      <c r="AG779" s="407"/>
      <c r="AH779" s="407"/>
    </row>
    <row r="780" spans="1:34" ht="12.75" customHeight="1">
      <c r="A780" s="407"/>
      <c r="B780" s="407"/>
      <c r="C780" s="407"/>
      <c r="D780" s="407"/>
      <c r="E780" s="407"/>
      <c r="F780" s="407"/>
      <c r="G780" s="407"/>
      <c r="H780" s="407"/>
      <c r="I780" s="407"/>
      <c r="J780" s="407"/>
      <c r="K780" s="407"/>
      <c r="L780" s="407"/>
      <c r="M780" s="407"/>
      <c r="N780" s="407"/>
      <c r="O780" s="407"/>
      <c r="P780" s="407"/>
      <c r="Q780" s="407"/>
      <c r="R780" s="407"/>
      <c r="S780" s="407"/>
      <c r="T780" s="407"/>
      <c r="U780" s="407"/>
      <c r="V780" s="407"/>
      <c r="W780" s="407"/>
      <c r="X780" s="407"/>
      <c r="Y780" s="407"/>
      <c r="Z780" s="407"/>
      <c r="AA780" s="407"/>
      <c r="AB780" s="407"/>
      <c r="AC780" s="407"/>
      <c r="AD780" s="407"/>
      <c r="AE780" s="407"/>
      <c r="AF780" s="407"/>
      <c r="AG780" s="407"/>
      <c r="AH780" s="407"/>
    </row>
    <row r="781" spans="1:34" ht="12.75" customHeight="1">
      <c r="A781" s="407"/>
      <c r="B781" s="407"/>
      <c r="C781" s="407"/>
      <c r="D781" s="407"/>
      <c r="E781" s="407"/>
      <c r="F781" s="407"/>
      <c r="G781" s="407"/>
      <c r="H781" s="407"/>
      <c r="I781" s="407"/>
      <c r="J781" s="407"/>
      <c r="K781" s="407"/>
      <c r="L781" s="407"/>
      <c r="M781" s="407"/>
      <c r="N781" s="407"/>
      <c r="O781" s="407"/>
      <c r="P781" s="407"/>
      <c r="Q781" s="407"/>
      <c r="R781" s="407"/>
      <c r="S781" s="407"/>
      <c r="T781" s="407"/>
      <c r="U781" s="407"/>
      <c r="V781" s="407"/>
      <c r="W781" s="407"/>
      <c r="X781" s="407"/>
      <c r="Y781" s="407"/>
      <c r="Z781" s="407"/>
      <c r="AA781" s="407"/>
      <c r="AB781" s="407"/>
      <c r="AC781" s="407"/>
      <c r="AD781" s="407"/>
      <c r="AE781" s="407"/>
      <c r="AF781" s="407"/>
      <c r="AG781" s="407"/>
      <c r="AH781" s="407"/>
    </row>
    <row r="782" spans="1:34" ht="12.75" customHeight="1">
      <c r="A782" s="407"/>
      <c r="B782" s="407"/>
      <c r="C782" s="407"/>
      <c r="D782" s="407"/>
      <c r="E782" s="407"/>
      <c r="F782" s="407"/>
      <c r="G782" s="407"/>
      <c r="H782" s="407"/>
      <c r="I782" s="407"/>
      <c r="J782" s="407"/>
      <c r="K782" s="407"/>
      <c r="L782" s="407"/>
      <c r="M782" s="407"/>
      <c r="N782" s="407"/>
      <c r="O782" s="407"/>
      <c r="P782" s="407"/>
      <c r="Q782" s="407"/>
      <c r="R782" s="407"/>
      <c r="S782" s="407"/>
      <c r="T782" s="407"/>
      <c r="U782" s="407"/>
      <c r="V782" s="407"/>
      <c r="W782" s="407"/>
      <c r="X782" s="407"/>
      <c r="Y782" s="407"/>
      <c r="Z782" s="407"/>
      <c r="AA782" s="407"/>
      <c r="AB782" s="407"/>
      <c r="AC782" s="407"/>
      <c r="AD782" s="407"/>
      <c r="AE782" s="407"/>
      <c r="AF782" s="407"/>
      <c r="AG782" s="407"/>
      <c r="AH782" s="407"/>
    </row>
    <row r="783" spans="1:34" ht="12.75" customHeight="1">
      <c r="A783" s="407"/>
      <c r="B783" s="407"/>
      <c r="C783" s="407"/>
      <c r="D783" s="407"/>
      <c r="E783" s="407"/>
      <c r="F783" s="407"/>
      <c r="G783" s="407"/>
      <c r="H783" s="407"/>
      <c r="I783" s="407"/>
      <c r="J783" s="407"/>
      <c r="K783" s="407"/>
      <c r="L783" s="407"/>
      <c r="M783" s="407"/>
      <c r="N783" s="407"/>
      <c r="O783" s="407"/>
      <c r="P783" s="407"/>
      <c r="Q783" s="407"/>
      <c r="R783" s="407"/>
      <c r="S783" s="407"/>
      <c r="T783" s="407"/>
      <c r="U783" s="407"/>
      <c r="V783" s="407"/>
      <c r="W783" s="407"/>
      <c r="X783" s="407"/>
      <c r="Y783" s="407"/>
      <c r="Z783" s="407"/>
      <c r="AA783" s="407"/>
      <c r="AB783" s="407"/>
      <c r="AC783" s="407"/>
      <c r="AD783" s="407"/>
      <c r="AE783" s="407"/>
      <c r="AF783" s="407"/>
      <c r="AG783" s="407"/>
      <c r="AH783" s="407"/>
    </row>
    <row r="784" spans="1:34" ht="12.75" customHeight="1">
      <c r="A784" s="407"/>
      <c r="B784" s="407"/>
      <c r="C784" s="407"/>
      <c r="D784" s="407"/>
      <c r="E784" s="407"/>
      <c r="F784" s="407"/>
      <c r="G784" s="407"/>
      <c r="H784" s="407"/>
      <c r="I784" s="407"/>
      <c r="J784" s="407"/>
      <c r="K784" s="407"/>
      <c r="L784" s="407"/>
      <c r="M784" s="407"/>
      <c r="N784" s="407"/>
      <c r="O784" s="407"/>
      <c r="P784" s="407"/>
      <c r="Q784" s="407"/>
      <c r="R784" s="407"/>
      <c r="S784" s="407"/>
      <c r="T784" s="407"/>
      <c r="U784" s="407"/>
      <c r="V784" s="407"/>
      <c r="W784" s="407"/>
      <c r="X784" s="407"/>
      <c r="Y784" s="407"/>
      <c r="Z784" s="407"/>
      <c r="AA784" s="407"/>
      <c r="AB784" s="407"/>
      <c r="AC784" s="407"/>
      <c r="AD784" s="407"/>
      <c r="AE784" s="407"/>
      <c r="AF784" s="407"/>
      <c r="AG784" s="407"/>
      <c r="AH784" s="407"/>
    </row>
    <row r="785" spans="1:34" ht="12.75" customHeight="1">
      <c r="A785" s="407"/>
      <c r="B785" s="407"/>
      <c r="C785" s="407"/>
      <c r="D785" s="407"/>
      <c r="E785" s="407"/>
      <c r="F785" s="407"/>
      <c r="G785" s="407"/>
      <c r="H785" s="407"/>
      <c r="I785" s="407"/>
      <c r="J785" s="407"/>
      <c r="K785" s="407"/>
      <c r="L785" s="407"/>
      <c r="M785" s="407"/>
      <c r="N785" s="407"/>
      <c r="O785" s="407"/>
      <c r="P785" s="407"/>
      <c r="Q785" s="407"/>
      <c r="R785" s="407"/>
      <c r="S785" s="407"/>
      <c r="T785" s="407"/>
      <c r="U785" s="407"/>
      <c r="V785" s="407"/>
      <c r="W785" s="407"/>
      <c r="X785" s="407"/>
      <c r="Y785" s="407"/>
      <c r="Z785" s="407"/>
      <c r="AA785" s="407"/>
      <c r="AB785" s="407"/>
      <c r="AC785" s="407"/>
      <c r="AD785" s="407"/>
      <c r="AE785" s="407"/>
      <c r="AF785" s="407"/>
      <c r="AG785" s="407"/>
      <c r="AH785" s="407"/>
    </row>
    <row r="786" spans="1:34" ht="12.75" customHeight="1">
      <c r="A786" s="407"/>
      <c r="B786" s="407"/>
      <c r="C786" s="407"/>
      <c r="D786" s="407"/>
      <c r="E786" s="407"/>
      <c r="F786" s="407"/>
      <c r="G786" s="407"/>
      <c r="H786" s="407"/>
      <c r="I786" s="407"/>
      <c r="J786" s="407"/>
      <c r="K786" s="407"/>
      <c r="L786" s="407"/>
      <c r="M786" s="407"/>
      <c r="N786" s="407"/>
      <c r="O786" s="407"/>
      <c r="P786" s="407"/>
      <c r="Q786" s="407"/>
      <c r="R786" s="407"/>
      <c r="S786" s="407"/>
      <c r="T786" s="407"/>
      <c r="U786" s="407"/>
      <c r="V786" s="407"/>
      <c r="W786" s="407"/>
      <c r="X786" s="407"/>
      <c r="Y786" s="407"/>
      <c r="Z786" s="407"/>
      <c r="AA786" s="407"/>
      <c r="AB786" s="407"/>
      <c r="AC786" s="407"/>
      <c r="AD786" s="407"/>
      <c r="AE786" s="407"/>
      <c r="AF786" s="407"/>
      <c r="AG786" s="407"/>
      <c r="AH786" s="407"/>
    </row>
    <row r="787" spans="1:34" ht="12.75" customHeight="1">
      <c r="A787" s="407"/>
      <c r="B787" s="407"/>
      <c r="C787" s="407"/>
      <c r="D787" s="407"/>
      <c r="E787" s="407"/>
      <c r="F787" s="407"/>
      <c r="G787" s="407"/>
      <c r="H787" s="407"/>
      <c r="I787" s="407"/>
      <c r="J787" s="407"/>
      <c r="K787" s="407"/>
      <c r="L787" s="407"/>
      <c r="M787" s="407"/>
      <c r="N787" s="407"/>
      <c r="O787" s="407"/>
      <c r="P787" s="407"/>
      <c r="Q787" s="407"/>
      <c r="R787" s="407"/>
      <c r="S787" s="407"/>
      <c r="T787" s="407"/>
      <c r="U787" s="407"/>
      <c r="V787" s="407"/>
      <c r="W787" s="407"/>
      <c r="X787" s="407"/>
      <c r="Y787" s="407"/>
      <c r="Z787" s="407"/>
      <c r="AA787" s="407"/>
      <c r="AB787" s="407"/>
      <c r="AC787" s="407"/>
      <c r="AD787" s="407"/>
      <c r="AE787" s="407"/>
      <c r="AF787" s="407"/>
      <c r="AG787" s="407"/>
      <c r="AH787" s="407"/>
    </row>
    <row r="788" spans="1:34" ht="12.75" customHeight="1">
      <c r="A788" s="407"/>
      <c r="B788" s="407"/>
      <c r="C788" s="407"/>
      <c r="D788" s="407"/>
      <c r="E788" s="407"/>
      <c r="F788" s="407"/>
      <c r="G788" s="407"/>
      <c r="H788" s="407"/>
      <c r="I788" s="407"/>
      <c r="J788" s="407"/>
      <c r="K788" s="407"/>
      <c r="L788" s="407"/>
      <c r="M788" s="407"/>
      <c r="N788" s="407"/>
      <c r="O788" s="407"/>
      <c r="P788" s="407"/>
      <c r="Q788" s="407"/>
      <c r="R788" s="407"/>
      <c r="S788" s="407"/>
      <c r="T788" s="407"/>
      <c r="U788" s="407"/>
      <c r="V788" s="407"/>
      <c r="W788" s="407"/>
      <c r="X788" s="407"/>
      <c r="Y788" s="407"/>
      <c r="Z788" s="407"/>
      <c r="AA788" s="407"/>
      <c r="AB788" s="407"/>
      <c r="AC788" s="407"/>
      <c r="AD788" s="407"/>
      <c r="AE788" s="407"/>
      <c r="AF788" s="407"/>
      <c r="AG788" s="407"/>
      <c r="AH788" s="407"/>
    </row>
    <row r="789" spans="1:34" ht="12.75" customHeight="1">
      <c r="A789" s="407"/>
      <c r="B789" s="407"/>
      <c r="C789" s="407"/>
      <c r="D789" s="407"/>
      <c r="E789" s="407"/>
      <c r="F789" s="407"/>
      <c r="G789" s="407"/>
      <c r="H789" s="407"/>
      <c r="I789" s="407"/>
      <c r="J789" s="407"/>
      <c r="K789" s="407"/>
      <c r="L789" s="407"/>
      <c r="M789" s="407"/>
      <c r="N789" s="407"/>
      <c r="O789" s="407"/>
      <c r="P789" s="407"/>
      <c r="Q789" s="407"/>
      <c r="R789" s="407"/>
      <c r="S789" s="407"/>
      <c r="T789" s="407"/>
      <c r="U789" s="407"/>
      <c r="V789" s="407"/>
      <c r="W789" s="407"/>
      <c r="X789" s="407"/>
      <c r="Y789" s="407"/>
      <c r="Z789" s="407"/>
      <c r="AA789" s="407"/>
      <c r="AB789" s="407"/>
      <c r="AC789" s="407"/>
      <c r="AD789" s="407"/>
      <c r="AE789" s="407"/>
      <c r="AF789" s="407"/>
      <c r="AG789" s="407"/>
      <c r="AH789" s="407"/>
    </row>
    <row r="790" spans="1:34" ht="12.75" customHeight="1">
      <c r="A790" s="407"/>
      <c r="B790" s="407"/>
      <c r="C790" s="407"/>
      <c r="D790" s="407"/>
      <c r="E790" s="407"/>
      <c r="F790" s="407"/>
      <c r="G790" s="407"/>
      <c r="H790" s="407"/>
      <c r="I790" s="407"/>
      <c r="J790" s="407"/>
      <c r="K790" s="407"/>
      <c r="L790" s="407"/>
      <c r="M790" s="407"/>
      <c r="N790" s="407"/>
      <c r="O790" s="407"/>
      <c r="P790" s="407"/>
      <c r="Q790" s="407"/>
      <c r="R790" s="407"/>
      <c r="S790" s="407"/>
      <c r="T790" s="407"/>
      <c r="U790" s="407"/>
      <c r="V790" s="407"/>
      <c r="W790" s="407"/>
      <c r="X790" s="407"/>
      <c r="Y790" s="407"/>
      <c r="Z790" s="407"/>
      <c r="AA790" s="407"/>
      <c r="AB790" s="407"/>
      <c r="AC790" s="407"/>
      <c r="AD790" s="407"/>
      <c r="AE790" s="407"/>
      <c r="AF790" s="407"/>
      <c r="AG790" s="407"/>
      <c r="AH790" s="407"/>
    </row>
    <row r="791" spans="1:34" ht="12.75" customHeight="1">
      <c r="A791" s="407"/>
      <c r="B791" s="407"/>
      <c r="C791" s="407"/>
      <c r="D791" s="407"/>
      <c r="E791" s="407"/>
      <c r="F791" s="407"/>
      <c r="G791" s="407"/>
      <c r="H791" s="407"/>
      <c r="I791" s="407"/>
      <c r="J791" s="407"/>
      <c r="K791" s="407"/>
      <c r="L791" s="407"/>
      <c r="M791" s="407"/>
      <c r="N791" s="407"/>
      <c r="O791" s="407"/>
      <c r="P791" s="407"/>
      <c r="Q791" s="407"/>
      <c r="R791" s="407"/>
      <c r="S791" s="407"/>
      <c r="T791" s="407"/>
      <c r="U791" s="407"/>
      <c r="V791" s="407"/>
      <c r="W791" s="407"/>
      <c r="X791" s="407"/>
      <c r="Y791" s="407"/>
      <c r="Z791" s="407"/>
      <c r="AA791" s="407"/>
      <c r="AB791" s="407"/>
      <c r="AC791" s="407"/>
      <c r="AD791" s="407"/>
      <c r="AE791" s="407"/>
      <c r="AF791" s="407"/>
      <c r="AG791" s="407"/>
      <c r="AH791" s="407"/>
    </row>
    <row r="792" spans="1:34" ht="12.75" customHeight="1">
      <c r="A792" s="407"/>
      <c r="B792" s="407"/>
      <c r="C792" s="407"/>
      <c r="D792" s="407"/>
      <c r="E792" s="407"/>
      <c r="F792" s="407"/>
      <c r="G792" s="407"/>
      <c r="H792" s="407"/>
      <c r="I792" s="407"/>
      <c r="J792" s="407"/>
      <c r="K792" s="407"/>
      <c r="L792" s="407"/>
      <c r="M792" s="407"/>
      <c r="N792" s="407"/>
      <c r="O792" s="407"/>
      <c r="P792" s="407"/>
      <c r="Q792" s="407"/>
      <c r="R792" s="407"/>
      <c r="S792" s="407"/>
      <c r="T792" s="407"/>
      <c r="U792" s="407"/>
      <c r="V792" s="407"/>
      <c r="W792" s="407"/>
      <c r="X792" s="407"/>
      <c r="Y792" s="407"/>
      <c r="Z792" s="407"/>
      <c r="AA792" s="407"/>
      <c r="AB792" s="407"/>
      <c r="AC792" s="407"/>
      <c r="AD792" s="407"/>
      <c r="AE792" s="407"/>
      <c r="AF792" s="407"/>
      <c r="AG792" s="407"/>
      <c r="AH792" s="407"/>
    </row>
    <row r="793" spans="1:34" ht="12.75" customHeight="1">
      <c r="A793" s="407"/>
      <c r="B793" s="407"/>
      <c r="C793" s="407"/>
      <c r="D793" s="407"/>
      <c r="E793" s="407"/>
      <c r="F793" s="407"/>
      <c r="G793" s="407"/>
      <c r="H793" s="407"/>
      <c r="I793" s="407"/>
      <c r="J793" s="407"/>
      <c r="K793" s="407"/>
      <c r="L793" s="407"/>
      <c r="M793" s="407"/>
      <c r="N793" s="407"/>
      <c r="O793" s="407"/>
      <c r="P793" s="407"/>
      <c r="Q793" s="407"/>
      <c r="R793" s="407"/>
      <c r="S793" s="407"/>
      <c r="T793" s="407"/>
      <c r="U793" s="407"/>
      <c r="V793" s="407"/>
      <c r="W793" s="407"/>
      <c r="X793" s="407"/>
      <c r="Y793" s="407"/>
      <c r="Z793" s="407"/>
      <c r="AA793" s="407"/>
      <c r="AB793" s="407"/>
      <c r="AC793" s="407"/>
      <c r="AD793" s="407"/>
      <c r="AE793" s="407"/>
      <c r="AF793" s="407"/>
      <c r="AG793" s="407"/>
      <c r="AH793" s="407"/>
    </row>
    <row r="794" spans="1:34" ht="12.75" customHeight="1">
      <c r="A794" s="407"/>
      <c r="B794" s="407"/>
      <c r="C794" s="407"/>
      <c r="D794" s="407"/>
      <c r="E794" s="407"/>
      <c r="F794" s="407"/>
      <c r="G794" s="407"/>
      <c r="H794" s="407"/>
      <c r="I794" s="407"/>
      <c r="J794" s="407"/>
      <c r="K794" s="407"/>
      <c r="L794" s="407"/>
      <c r="M794" s="407"/>
      <c r="N794" s="407"/>
      <c r="O794" s="407"/>
      <c r="P794" s="407"/>
      <c r="Q794" s="407"/>
      <c r="R794" s="407"/>
      <c r="S794" s="407"/>
      <c r="T794" s="407"/>
      <c r="U794" s="407"/>
      <c r="V794" s="407"/>
      <c r="W794" s="407"/>
      <c r="X794" s="407"/>
      <c r="Y794" s="407"/>
      <c r="Z794" s="407"/>
      <c r="AA794" s="407"/>
      <c r="AB794" s="407"/>
      <c r="AC794" s="407"/>
      <c r="AD794" s="407"/>
      <c r="AE794" s="407"/>
      <c r="AF794" s="407"/>
      <c r="AG794" s="407"/>
      <c r="AH794" s="407"/>
    </row>
    <row r="795" spans="1:34" ht="12.75" customHeight="1">
      <c r="A795" s="407"/>
      <c r="B795" s="407"/>
      <c r="C795" s="407"/>
      <c r="D795" s="407"/>
      <c r="E795" s="407"/>
      <c r="F795" s="407"/>
      <c r="G795" s="407"/>
      <c r="H795" s="407"/>
      <c r="I795" s="407"/>
      <c r="J795" s="407"/>
      <c r="K795" s="407"/>
      <c r="L795" s="407"/>
      <c r="M795" s="407"/>
      <c r="N795" s="407"/>
      <c r="O795" s="407"/>
      <c r="P795" s="407"/>
      <c r="Q795" s="407"/>
      <c r="R795" s="407"/>
      <c r="S795" s="407"/>
      <c r="T795" s="407"/>
      <c r="U795" s="407"/>
      <c r="V795" s="407"/>
      <c r="W795" s="407"/>
      <c r="X795" s="407"/>
      <c r="Y795" s="407"/>
      <c r="Z795" s="407"/>
      <c r="AA795" s="407"/>
      <c r="AB795" s="407"/>
      <c r="AC795" s="407"/>
      <c r="AD795" s="407"/>
      <c r="AE795" s="407"/>
      <c r="AF795" s="407"/>
      <c r="AG795" s="407"/>
      <c r="AH795" s="407"/>
    </row>
    <row r="796" spans="1:34" ht="12.75" customHeight="1">
      <c r="A796" s="407"/>
      <c r="B796" s="407"/>
      <c r="C796" s="407"/>
      <c r="D796" s="407"/>
      <c r="E796" s="407"/>
      <c r="F796" s="407"/>
      <c r="G796" s="407"/>
      <c r="H796" s="407"/>
      <c r="I796" s="407"/>
      <c r="J796" s="407"/>
      <c r="K796" s="407"/>
      <c r="L796" s="407"/>
      <c r="M796" s="407"/>
      <c r="N796" s="407"/>
      <c r="O796" s="407"/>
      <c r="P796" s="407"/>
      <c r="Q796" s="407"/>
      <c r="R796" s="407"/>
      <c r="S796" s="407"/>
      <c r="T796" s="407"/>
      <c r="U796" s="407"/>
      <c r="V796" s="407"/>
      <c r="W796" s="407"/>
      <c r="X796" s="407"/>
      <c r="Y796" s="407"/>
      <c r="Z796" s="407"/>
      <c r="AA796" s="407"/>
      <c r="AB796" s="407"/>
      <c r="AC796" s="407"/>
      <c r="AD796" s="407"/>
      <c r="AE796" s="407"/>
      <c r="AF796" s="407"/>
      <c r="AG796" s="407"/>
      <c r="AH796" s="407"/>
    </row>
    <row r="797" spans="1:34" ht="12.75" customHeight="1">
      <c r="A797" s="407"/>
      <c r="B797" s="407"/>
      <c r="C797" s="407"/>
      <c r="D797" s="407"/>
      <c r="E797" s="407"/>
      <c r="F797" s="407"/>
      <c r="G797" s="407"/>
      <c r="H797" s="407"/>
      <c r="I797" s="407"/>
      <c r="J797" s="407"/>
      <c r="K797" s="407"/>
      <c r="L797" s="407"/>
      <c r="M797" s="407"/>
      <c r="N797" s="407"/>
      <c r="O797" s="407"/>
      <c r="P797" s="407"/>
      <c r="Q797" s="407"/>
      <c r="R797" s="407"/>
      <c r="S797" s="407"/>
      <c r="T797" s="407"/>
      <c r="U797" s="407"/>
      <c r="V797" s="407"/>
      <c r="W797" s="407"/>
      <c r="X797" s="407"/>
      <c r="Y797" s="407"/>
      <c r="Z797" s="407"/>
      <c r="AA797" s="407"/>
      <c r="AB797" s="407"/>
      <c r="AC797" s="407"/>
      <c r="AD797" s="407"/>
      <c r="AE797" s="407"/>
      <c r="AF797" s="407"/>
      <c r="AG797" s="407"/>
      <c r="AH797" s="407"/>
    </row>
    <row r="798" spans="1:34" ht="12.75" customHeight="1">
      <c r="A798" s="407"/>
      <c r="B798" s="407"/>
      <c r="C798" s="407"/>
      <c r="D798" s="407"/>
      <c r="E798" s="407"/>
      <c r="F798" s="407"/>
      <c r="G798" s="407"/>
      <c r="H798" s="407"/>
      <c r="I798" s="407"/>
      <c r="J798" s="407"/>
      <c r="K798" s="407"/>
      <c r="L798" s="407"/>
      <c r="M798" s="407"/>
      <c r="N798" s="407"/>
      <c r="O798" s="407"/>
      <c r="P798" s="407"/>
      <c r="Q798" s="407"/>
      <c r="R798" s="407"/>
      <c r="S798" s="407"/>
      <c r="T798" s="407"/>
      <c r="U798" s="407"/>
      <c r="V798" s="407"/>
      <c r="W798" s="407"/>
      <c r="X798" s="407"/>
      <c r="Y798" s="407"/>
      <c r="Z798" s="407"/>
      <c r="AA798" s="407"/>
      <c r="AB798" s="407"/>
      <c r="AC798" s="407"/>
      <c r="AD798" s="407"/>
      <c r="AE798" s="407"/>
      <c r="AF798" s="407"/>
      <c r="AG798" s="407"/>
      <c r="AH798" s="407"/>
    </row>
    <row r="799" spans="1:34" ht="12.75" customHeight="1">
      <c r="A799" s="407"/>
      <c r="B799" s="407"/>
      <c r="C799" s="407"/>
      <c r="D799" s="407"/>
      <c r="E799" s="407"/>
      <c r="F799" s="407"/>
      <c r="G799" s="407"/>
      <c r="H799" s="407"/>
      <c r="I799" s="407"/>
      <c r="J799" s="407"/>
      <c r="K799" s="407"/>
      <c r="L799" s="407"/>
      <c r="M799" s="407"/>
      <c r="N799" s="407"/>
      <c r="O799" s="407"/>
      <c r="P799" s="407"/>
      <c r="Q799" s="407"/>
      <c r="R799" s="407"/>
      <c r="S799" s="407"/>
      <c r="T799" s="407"/>
      <c r="U799" s="407"/>
      <c r="V799" s="407"/>
      <c r="W799" s="407"/>
      <c r="X799" s="407"/>
      <c r="Y799" s="407"/>
      <c r="Z799" s="407"/>
      <c r="AA799" s="407"/>
      <c r="AB799" s="407"/>
      <c r="AC799" s="407"/>
      <c r="AD799" s="407"/>
      <c r="AE799" s="407"/>
      <c r="AF799" s="407"/>
      <c r="AG799" s="407"/>
      <c r="AH799" s="407"/>
    </row>
    <row r="800" spans="1:34" ht="12.75" customHeight="1">
      <c r="A800" s="407"/>
      <c r="B800" s="407"/>
      <c r="C800" s="407"/>
      <c r="D800" s="407"/>
      <c r="E800" s="407"/>
      <c r="F800" s="407"/>
      <c r="G800" s="407"/>
      <c r="H800" s="407"/>
      <c r="I800" s="407"/>
      <c r="J800" s="407"/>
      <c r="K800" s="407"/>
      <c r="L800" s="407"/>
      <c r="M800" s="407"/>
      <c r="N800" s="407"/>
      <c r="O800" s="407"/>
      <c r="P800" s="407"/>
      <c r="Q800" s="407"/>
      <c r="R800" s="407"/>
      <c r="S800" s="407"/>
      <c r="T800" s="407"/>
      <c r="U800" s="407"/>
      <c r="V800" s="407"/>
      <c r="W800" s="407"/>
      <c r="X800" s="407"/>
      <c r="Y800" s="407"/>
      <c r="Z800" s="407"/>
      <c r="AA800" s="407"/>
      <c r="AB800" s="407"/>
      <c r="AC800" s="407"/>
      <c r="AD800" s="407"/>
      <c r="AE800" s="407"/>
      <c r="AF800" s="407"/>
      <c r="AG800" s="407"/>
      <c r="AH800" s="407"/>
    </row>
    <row r="801" spans="1:34" ht="12.75" customHeight="1">
      <c r="A801" s="407"/>
      <c r="B801" s="407"/>
      <c r="C801" s="407"/>
      <c r="D801" s="407"/>
      <c r="E801" s="407"/>
      <c r="F801" s="407"/>
      <c r="G801" s="407"/>
      <c r="H801" s="407"/>
      <c r="I801" s="407"/>
      <c r="J801" s="407"/>
      <c r="K801" s="407"/>
      <c r="L801" s="407"/>
      <c r="M801" s="407"/>
      <c r="N801" s="407"/>
      <c r="O801" s="407"/>
      <c r="P801" s="407"/>
      <c r="Q801" s="407"/>
      <c r="R801" s="407"/>
      <c r="S801" s="407"/>
      <c r="T801" s="407"/>
      <c r="U801" s="407"/>
      <c r="V801" s="407"/>
      <c r="W801" s="407"/>
      <c r="X801" s="407"/>
      <c r="Y801" s="407"/>
      <c r="Z801" s="407"/>
      <c r="AA801" s="407"/>
      <c r="AB801" s="407"/>
      <c r="AC801" s="407"/>
      <c r="AD801" s="407"/>
      <c r="AE801" s="407"/>
      <c r="AF801" s="407"/>
      <c r="AG801" s="407"/>
      <c r="AH801" s="407"/>
    </row>
    <row r="802" spans="1:34" ht="12.75" customHeight="1">
      <c r="A802" s="407"/>
      <c r="B802" s="407"/>
      <c r="C802" s="407"/>
      <c r="D802" s="407"/>
      <c r="E802" s="407"/>
      <c r="F802" s="407"/>
      <c r="G802" s="407"/>
      <c r="H802" s="407"/>
      <c r="I802" s="407"/>
      <c r="J802" s="407"/>
      <c r="K802" s="407"/>
      <c r="L802" s="407"/>
      <c r="M802" s="407"/>
      <c r="N802" s="407"/>
      <c r="O802" s="407"/>
      <c r="P802" s="407"/>
      <c r="Q802" s="407"/>
      <c r="R802" s="407"/>
      <c r="S802" s="407"/>
      <c r="T802" s="407"/>
      <c r="U802" s="407"/>
      <c r="V802" s="407"/>
      <c r="W802" s="407"/>
      <c r="X802" s="407"/>
      <c r="Y802" s="407"/>
      <c r="Z802" s="407"/>
      <c r="AA802" s="407"/>
      <c r="AB802" s="407"/>
      <c r="AC802" s="407"/>
      <c r="AD802" s="407"/>
      <c r="AE802" s="407"/>
      <c r="AF802" s="407"/>
      <c r="AG802" s="407"/>
      <c r="AH802" s="407"/>
    </row>
    <row r="803" spans="1:34" ht="12.75" customHeight="1">
      <c r="A803" s="407"/>
      <c r="B803" s="407"/>
      <c r="C803" s="407"/>
      <c r="D803" s="407"/>
      <c r="E803" s="407"/>
      <c r="F803" s="407"/>
      <c r="G803" s="407"/>
      <c r="H803" s="407"/>
      <c r="I803" s="407"/>
      <c r="J803" s="407"/>
      <c r="K803" s="407"/>
      <c r="L803" s="407"/>
      <c r="M803" s="407"/>
      <c r="N803" s="407"/>
      <c r="O803" s="407"/>
      <c r="P803" s="407"/>
      <c r="Q803" s="407"/>
      <c r="R803" s="407"/>
      <c r="S803" s="407"/>
      <c r="T803" s="407"/>
      <c r="U803" s="407"/>
      <c r="V803" s="407"/>
      <c r="W803" s="407"/>
      <c r="X803" s="407"/>
      <c r="Y803" s="407"/>
      <c r="Z803" s="407"/>
      <c r="AA803" s="407"/>
      <c r="AB803" s="407"/>
      <c r="AC803" s="407"/>
      <c r="AD803" s="407"/>
      <c r="AE803" s="407"/>
      <c r="AF803" s="407"/>
      <c r="AG803" s="407"/>
      <c r="AH803" s="407"/>
    </row>
    <row r="804" spans="1:34" ht="12.75" customHeight="1">
      <c r="A804" s="407"/>
      <c r="B804" s="407"/>
      <c r="C804" s="407"/>
      <c r="D804" s="407"/>
      <c r="E804" s="407"/>
      <c r="F804" s="407"/>
      <c r="G804" s="407"/>
      <c r="H804" s="407"/>
      <c r="I804" s="407"/>
      <c r="J804" s="407"/>
      <c r="K804" s="407"/>
      <c r="L804" s="407"/>
      <c r="M804" s="407"/>
      <c r="N804" s="407"/>
      <c r="O804" s="407"/>
      <c r="P804" s="407"/>
      <c r="Q804" s="407"/>
      <c r="R804" s="407"/>
      <c r="S804" s="407"/>
      <c r="T804" s="407"/>
      <c r="U804" s="407"/>
      <c r="V804" s="407"/>
      <c r="W804" s="407"/>
      <c r="X804" s="407"/>
      <c r="Y804" s="407"/>
      <c r="Z804" s="407"/>
      <c r="AA804" s="407"/>
      <c r="AB804" s="407"/>
      <c r="AC804" s="407"/>
      <c r="AD804" s="407"/>
      <c r="AE804" s="407"/>
      <c r="AF804" s="407"/>
      <c r="AG804" s="407"/>
      <c r="AH804" s="407"/>
    </row>
    <row r="805" spans="1:34" ht="12.75" customHeight="1">
      <c r="A805" s="407"/>
      <c r="B805" s="407"/>
      <c r="C805" s="407"/>
      <c r="D805" s="407"/>
      <c r="E805" s="407"/>
      <c r="F805" s="407"/>
      <c r="G805" s="407"/>
      <c r="H805" s="407"/>
      <c r="I805" s="407"/>
      <c r="J805" s="407"/>
      <c r="K805" s="407"/>
      <c r="L805" s="407"/>
      <c r="M805" s="407"/>
      <c r="N805" s="407"/>
      <c r="O805" s="407"/>
      <c r="P805" s="407"/>
      <c r="Q805" s="407"/>
      <c r="R805" s="407"/>
      <c r="S805" s="407"/>
      <c r="T805" s="407"/>
      <c r="U805" s="407"/>
      <c r="V805" s="407"/>
      <c r="W805" s="407"/>
      <c r="X805" s="407"/>
      <c r="Y805" s="407"/>
      <c r="Z805" s="407"/>
      <c r="AA805" s="407"/>
      <c r="AB805" s="407"/>
      <c r="AC805" s="407"/>
      <c r="AD805" s="407"/>
      <c r="AE805" s="407"/>
      <c r="AF805" s="407"/>
      <c r="AG805" s="407"/>
      <c r="AH805" s="407"/>
    </row>
    <row r="806" spans="1:34" ht="12.75" customHeight="1">
      <c r="A806" s="407"/>
      <c r="B806" s="407"/>
      <c r="C806" s="407"/>
      <c r="D806" s="407"/>
      <c r="E806" s="407"/>
      <c r="F806" s="407"/>
      <c r="G806" s="407"/>
      <c r="H806" s="407"/>
      <c r="I806" s="407"/>
      <c r="J806" s="407"/>
      <c r="K806" s="407"/>
      <c r="L806" s="407"/>
      <c r="M806" s="407"/>
      <c r="N806" s="407"/>
      <c r="O806" s="407"/>
      <c r="P806" s="407"/>
      <c r="Q806" s="407"/>
      <c r="R806" s="407"/>
      <c r="S806" s="407"/>
      <c r="T806" s="407"/>
      <c r="U806" s="407"/>
      <c r="V806" s="407"/>
      <c r="W806" s="407"/>
      <c r="X806" s="407"/>
      <c r="Y806" s="407"/>
      <c r="Z806" s="407"/>
      <c r="AA806" s="407"/>
      <c r="AB806" s="407"/>
      <c r="AC806" s="407"/>
      <c r="AD806" s="407"/>
      <c r="AE806" s="407"/>
      <c r="AF806" s="407"/>
      <c r="AG806" s="407"/>
      <c r="AH806" s="407"/>
    </row>
    <row r="807" spans="1:34" ht="12.75" customHeight="1">
      <c r="A807" s="407"/>
      <c r="B807" s="407"/>
      <c r="C807" s="407"/>
      <c r="D807" s="407"/>
      <c r="E807" s="407"/>
      <c r="F807" s="407"/>
      <c r="G807" s="407"/>
      <c r="H807" s="407"/>
      <c r="I807" s="407"/>
      <c r="J807" s="407"/>
      <c r="K807" s="407"/>
      <c r="L807" s="407"/>
      <c r="M807" s="407"/>
      <c r="N807" s="407"/>
      <c r="O807" s="407"/>
      <c r="P807" s="407"/>
      <c r="Q807" s="407"/>
      <c r="R807" s="407"/>
      <c r="S807" s="407"/>
      <c r="T807" s="407"/>
      <c r="U807" s="407"/>
      <c r="V807" s="407"/>
      <c r="W807" s="407"/>
      <c r="X807" s="407"/>
      <c r="Y807" s="407"/>
      <c r="Z807" s="407"/>
      <c r="AA807" s="407"/>
      <c r="AB807" s="407"/>
      <c r="AC807" s="407"/>
      <c r="AD807" s="407"/>
      <c r="AE807" s="407"/>
      <c r="AF807" s="407"/>
      <c r="AG807" s="407"/>
      <c r="AH807" s="407"/>
    </row>
    <row r="808" spans="1:34" ht="12.75" customHeight="1">
      <c r="A808" s="407"/>
      <c r="B808" s="407"/>
      <c r="C808" s="407"/>
      <c r="D808" s="407"/>
      <c r="E808" s="407"/>
      <c r="F808" s="407"/>
      <c r="G808" s="407"/>
      <c r="H808" s="407"/>
      <c r="I808" s="407"/>
      <c r="J808" s="407"/>
      <c r="K808" s="407"/>
      <c r="L808" s="407"/>
      <c r="M808" s="407"/>
      <c r="N808" s="407"/>
      <c r="O808" s="407"/>
      <c r="P808" s="407"/>
      <c r="Q808" s="407"/>
      <c r="R808" s="407"/>
      <c r="S808" s="407"/>
      <c r="T808" s="407"/>
      <c r="U808" s="407"/>
      <c r="V808" s="407"/>
      <c r="W808" s="407"/>
      <c r="X808" s="407"/>
      <c r="Y808" s="407"/>
      <c r="Z808" s="407"/>
      <c r="AA808" s="407"/>
      <c r="AB808" s="407"/>
      <c r="AC808" s="407"/>
      <c r="AD808" s="407"/>
      <c r="AE808" s="407"/>
      <c r="AF808" s="407"/>
      <c r="AG808" s="407"/>
      <c r="AH808" s="407"/>
    </row>
    <row r="809" spans="1:34" ht="12.75" customHeight="1">
      <c r="A809" s="407"/>
      <c r="B809" s="407"/>
      <c r="C809" s="407"/>
      <c r="D809" s="407"/>
      <c r="E809" s="407"/>
      <c r="F809" s="407"/>
      <c r="G809" s="407"/>
      <c r="H809" s="407"/>
      <c r="I809" s="407"/>
      <c r="J809" s="407"/>
      <c r="K809" s="407"/>
      <c r="L809" s="407"/>
      <c r="M809" s="407"/>
      <c r="N809" s="407"/>
      <c r="O809" s="407"/>
      <c r="P809" s="407"/>
      <c r="Q809" s="407"/>
      <c r="R809" s="407"/>
      <c r="S809" s="407"/>
      <c r="T809" s="407"/>
      <c r="U809" s="407"/>
      <c r="V809" s="407"/>
      <c r="W809" s="407"/>
      <c r="X809" s="407"/>
      <c r="Y809" s="407"/>
      <c r="Z809" s="407"/>
      <c r="AA809" s="407"/>
      <c r="AB809" s="407"/>
      <c r="AC809" s="407"/>
      <c r="AD809" s="407"/>
      <c r="AE809" s="407"/>
      <c r="AF809" s="407"/>
      <c r="AG809" s="407"/>
      <c r="AH809" s="407"/>
    </row>
    <row r="810" spans="1:34" ht="12.75" customHeight="1">
      <c r="A810" s="407"/>
      <c r="B810" s="407"/>
      <c r="C810" s="407"/>
      <c r="D810" s="407"/>
      <c r="E810" s="407"/>
      <c r="F810" s="407"/>
      <c r="G810" s="407"/>
      <c r="H810" s="407"/>
      <c r="I810" s="407"/>
      <c r="J810" s="407"/>
      <c r="K810" s="407"/>
      <c r="L810" s="407"/>
      <c r="M810" s="407"/>
      <c r="N810" s="407"/>
      <c r="O810" s="407"/>
      <c r="P810" s="407"/>
      <c r="Q810" s="407"/>
      <c r="R810" s="407"/>
      <c r="S810" s="407"/>
      <c r="T810" s="407"/>
      <c r="U810" s="407"/>
      <c r="V810" s="407"/>
      <c r="W810" s="407"/>
      <c r="X810" s="407"/>
      <c r="Y810" s="407"/>
      <c r="Z810" s="407"/>
      <c r="AA810" s="407"/>
      <c r="AB810" s="407"/>
      <c r="AC810" s="407"/>
      <c r="AD810" s="407"/>
      <c r="AE810" s="407"/>
      <c r="AF810" s="407"/>
      <c r="AG810" s="407"/>
      <c r="AH810" s="407"/>
    </row>
    <row r="811" spans="1:34" ht="12.75" customHeight="1">
      <c r="A811" s="407"/>
      <c r="B811" s="407"/>
      <c r="C811" s="407"/>
      <c r="D811" s="407"/>
      <c r="E811" s="407"/>
      <c r="F811" s="407"/>
      <c r="G811" s="407"/>
      <c r="H811" s="407"/>
      <c r="I811" s="407"/>
      <c r="J811" s="407"/>
      <c r="K811" s="407"/>
      <c r="L811" s="407"/>
      <c r="M811" s="407"/>
      <c r="N811" s="407"/>
      <c r="O811" s="407"/>
      <c r="P811" s="407"/>
      <c r="Q811" s="407"/>
      <c r="R811" s="407"/>
      <c r="S811" s="407"/>
      <c r="T811" s="407"/>
      <c r="U811" s="407"/>
      <c r="V811" s="407"/>
      <c r="W811" s="407"/>
      <c r="X811" s="407"/>
      <c r="Y811" s="407"/>
      <c r="Z811" s="407"/>
      <c r="AA811" s="407"/>
      <c r="AB811" s="407"/>
      <c r="AC811" s="407"/>
      <c r="AD811" s="407"/>
      <c r="AE811" s="407"/>
      <c r="AF811" s="407"/>
      <c r="AG811" s="407"/>
      <c r="AH811" s="407"/>
    </row>
    <row r="812" spans="1:34" ht="12.75" customHeight="1">
      <c r="A812" s="407"/>
      <c r="B812" s="407"/>
      <c r="C812" s="407"/>
      <c r="D812" s="407"/>
      <c r="E812" s="407"/>
      <c r="F812" s="407"/>
      <c r="G812" s="407"/>
      <c r="H812" s="407"/>
      <c r="I812" s="407"/>
      <c r="J812" s="407"/>
      <c r="K812" s="407"/>
      <c r="L812" s="407"/>
      <c r="M812" s="407"/>
      <c r="N812" s="407"/>
      <c r="O812" s="407"/>
      <c r="P812" s="407"/>
      <c r="Q812" s="407"/>
      <c r="R812" s="407"/>
      <c r="S812" s="407"/>
      <c r="T812" s="407"/>
      <c r="U812" s="407"/>
      <c r="V812" s="407"/>
      <c r="W812" s="407"/>
      <c r="X812" s="407"/>
      <c r="Y812" s="407"/>
      <c r="Z812" s="407"/>
      <c r="AA812" s="407"/>
      <c r="AB812" s="407"/>
      <c r="AC812" s="407"/>
      <c r="AD812" s="407"/>
      <c r="AE812" s="407"/>
      <c r="AF812" s="407"/>
      <c r="AG812" s="407"/>
      <c r="AH812" s="407"/>
    </row>
    <row r="813" spans="1:34" ht="12.75" customHeight="1">
      <c r="A813" s="407"/>
      <c r="B813" s="407"/>
      <c r="C813" s="407"/>
      <c r="D813" s="407"/>
      <c r="E813" s="407"/>
      <c r="F813" s="407"/>
      <c r="G813" s="407"/>
      <c r="H813" s="407"/>
      <c r="I813" s="407"/>
      <c r="J813" s="407"/>
      <c r="K813" s="407"/>
      <c r="L813" s="407"/>
      <c r="M813" s="407"/>
      <c r="N813" s="407"/>
      <c r="O813" s="407"/>
      <c r="P813" s="407"/>
      <c r="Q813" s="407"/>
      <c r="R813" s="407"/>
      <c r="S813" s="407"/>
      <c r="T813" s="407"/>
      <c r="U813" s="407"/>
      <c r="V813" s="407"/>
      <c r="W813" s="407"/>
      <c r="X813" s="407"/>
      <c r="Y813" s="407"/>
      <c r="Z813" s="407"/>
      <c r="AA813" s="407"/>
      <c r="AB813" s="407"/>
      <c r="AC813" s="407"/>
      <c r="AD813" s="407"/>
      <c r="AE813" s="407"/>
      <c r="AF813" s="407"/>
      <c r="AG813" s="407"/>
      <c r="AH813" s="407"/>
    </row>
    <row r="814" spans="1:34" ht="12.75" customHeight="1">
      <c r="A814" s="407"/>
      <c r="B814" s="407"/>
      <c r="C814" s="407"/>
      <c r="D814" s="407"/>
      <c r="E814" s="407"/>
      <c r="F814" s="407"/>
      <c r="G814" s="407"/>
      <c r="H814" s="407"/>
      <c r="I814" s="407"/>
      <c r="J814" s="407"/>
      <c r="K814" s="407"/>
      <c r="L814" s="407"/>
      <c r="M814" s="407"/>
      <c r="N814" s="407"/>
      <c r="O814" s="407"/>
      <c r="P814" s="407"/>
      <c r="Q814" s="407"/>
      <c r="R814" s="407"/>
      <c r="S814" s="407"/>
      <c r="T814" s="407"/>
      <c r="U814" s="407"/>
      <c r="V814" s="407"/>
      <c r="W814" s="407"/>
      <c r="X814" s="407"/>
      <c r="Y814" s="407"/>
      <c r="Z814" s="407"/>
      <c r="AA814" s="407"/>
      <c r="AB814" s="407"/>
      <c r="AC814" s="407"/>
      <c r="AD814" s="407"/>
      <c r="AE814" s="407"/>
      <c r="AF814" s="407"/>
      <c r="AG814" s="407"/>
      <c r="AH814" s="407"/>
    </row>
    <row r="815" spans="1:34" ht="12.75" customHeight="1">
      <c r="A815" s="407"/>
      <c r="B815" s="407"/>
      <c r="C815" s="407"/>
      <c r="D815" s="407"/>
      <c r="E815" s="407"/>
      <c r="F815" s="407"/>
      <c r="G815" s="407"/>
      <c r="H815" s="407"/>
      <c r="I815" s="407"/>
      <c r="J815" s="407"/>
      <c r="K815" s="407"/>
      <c r="L815" s="407"/>
      <c r="M815" s="407"/>
      <c r="N815" s="407"/>
      <c r="O815" s="407"/>
      <c r="P815" s="407"/>
      <c r="Q815" s="407"/>
      <c r="R815" s="407"/>
      <c r="S815" s="407"/>
      <c r="T815" s="407"/>
      <c r="U815" s="407"/>
      <c r="V815" s="407"/>
      <c r="W815" s="407"/>
      <c r="X815" s="407"/>
      <c r="Y815" s="407"/>
      <c r="Z815" s="407"/>
      <c r="AA815" s="407"/>
      <c r="AB815" s="407"/>
      <c r="AC815" s="407"/>
      <c r="AD815" s="407"/>
      <c r="AE815" s="407"/>
      <c r="AF815" s="407"/>
      <c r="AG815" s="407"/>
      <c r="AH815" s="407"/>
    </row>
    <row r="816" spans="1:34" ht="12.75" customHeight="1">
      <c r="A816" s="407"/>
      <c r="B816" s="407"/>
      <c r="C816" s="407"/>
      <c r="D816" s="407"/>
      <c r="E816" s="407"/>
      <c r="F816" s="407"/>
      <c r="G816" s="407"/>
      <c r="H816" s="407"/>
      <c r="I816" s="407"/>
      <c r="J816" s="407"/>
      <c r="K816" s="407"/>
      <c r="L816" s="407"/>
      <c r="M816" s="407"/>
      <c r="N816" s="407"/>
      <c r="O816" s="407"/>
      <c r="P816" s="407"/>
      <c r="Q816" s="407"/>
      <c r="R816" s="407"/>
      <c r="S816" s="407"/>
      <c r="T816" s="407"/>
      <c r="U816" s="407"/>
      <c r="V816" s="407"/>
      <c r="W816" s="407"/>
      <c r="X816" s="407"/>
      <c r="Y816" s="407"/>
      <c r="Z816" s="407"/>
      <c r="AA816" s="407"/>
      <c r="AB816" s="407"/>
      <c r="AC816" s="407"/>
      <c r="AD816" s="407"/>
      <c r="AE816" s="407"/>
      <c r="AF816" s="407"/>
      <c r="AG816" s="407"/>
      <c r="AH816" s="407"/>
    </row>
    <row r="817" spans="1:34" ht="12.75" customHeight="1">
      <c r="A817" s="407"/>
      <c r="B817" s="407"/>
      <c r="C817" s="407"/>
      <c r="D817" s="407"/>
      <c r="E817" s="407"/>
      <c r="F817" s="407"/>
      <c r="G817" s="407"/>
      <c r="H817" s="407"/>
      <c r="I817" s="407"/>
      <c r="J817" s="407"/>
      <c r="K817" s="407"/>
      <c r="L817" s="407"/>
      <c r="M817" s="407"/>
      <c r="N817" s="407"/>
      <c r="O817" s="407"/>
      <c r="P817" s="407"/>
      <c r="Q817" s="407"/>
      <c r="R817" s="407"/>
      <c r="S817" s="407"/>
      <c r="T817" s="407"/>
      <c r="U817" s="407"/>
      <c r="V817" s="407"/>
      <c r="W817" s="407"/>
      <c r="X817" s="407"/>
      <c r="Y817" s="407"/>
      <c r="Z817" s="407"/>
      <c r="AA817" s="407"/>
      <c r="AB817" s="407"/>
      <c r="AC817" s="407"/>
      <c r="AD817" s="407"/>
      <c r="AE817" s="407"/>
      <c r="AF817" s="407"/>
      <c r="AG817" s="407"/>
      <c r="AH817" s="407"/>
    </row>
    <row r="818" spans="1:34" ht="12.75" customHeight="1">
      <c r="A818" s="407"/>
      <c r="B818" s="407"/>
      <c r="C818" s="407"/>
      <c r="D818" s="407"/>
      <c r="E818" s="407"/>
      <c r="F818" s="407"/>
      <c r="G818" s="407"/>
      <c r="H818" s="407"/>
      <c r="I818" s="407"/>
      <c r="J818" s="407"/>
      <c r="K818" s="407"/>
      <c r="L818" s="407"/>
      <c r="M818" s="407"/>
      <c r="N818" s="407"/>
      <c r="O818" s="407"/>
      <c r="P818" s="407"/>
      <c r="Q818" s="407"/>
      <c r="R818" s="407"/>
      <c r="S818" s="407"/>
      <c r="T818" s="407"/>
      <c r="U818" s="407"/>
      <c r="V818" s="407"/>
      <c r="W818" s="407"/>
      <c r="X818" s="407"/>
      <c r="Y818" s="407"/>
      <c r="Z818" s="407"/>
      <c r="AA818" s="407"/>
      <c r="AB818" s="407"/>
      <c r="AC818" s="407"/>
      <c r="AD818" s="407"/>
      <c r="AE818" s="407"/>
      <c r="AF818" s="407"/>
      <c r="AG818" s="407"/>
      <c r="AH818" s="407"/>
    </row>
    <row r="819" spans="1:34" ht="12.75" customHeight="1">
      <c r="A819" s="407"/>
      <c r="B819" s="407"/>
      <c r="C819" s="407"/>
      <c r="D819" s="407"/>
      <c r="E819" s="407"/>
      <c r="F819" s="407"/>
      <c r="G819" s="407"/>
      <c r="H819" s="407"/>
      <c r="I819" s="407"/>
      <c r="J819" s="407"/>
      <c r="K819" s="407"/>
      <c r="L819" s="407"/>
      <c r="M819" s="407"/>
      <c r="N819" s="407"/>
      <c r="O819" s="407"/>
      <c r="P819" s="407"/>
      <c r="Q819" s="407"/>
      <c r="R819" s="407"/>
      <c r="S819" s="407"/>
      <c r="T819" s="407"/>
      <c r="U819" s="407"/>
      <c r="V819" s="407"/>
      <c r="W819" s="407"/>
      <c r="X819" s="407"/>
      <c r="Y819" s="407"/>
      <c r="Z819" s="407"/>
      <c r="AA819" s="407"/>
      <c r="AB819" s="407"/>
      <c r="AC819" s="407"/>
      <c r="AD819" s="407"/>
      <c r="AE819" s="407"/>
      <c r="AF819" s="407"/>
      <c r="AG819" s="407"/>
      <c r="AH819" s="407"/>
    </row>
    <row r="820" spans="1:34" ht="12.75" customHeight="1">
      <c r="A820" s="407"/>
      <c r="B820" s="407"/>
      <c r="C820" s="407"/>
      <c r="D820" s="407"/>
      <c r="E820" s="407"/>
      <c r="F820" s="407"/>
      <c r="G820" s="407"/>
      <c r="H820" s="407"/>
      <c r="I820" s="407"/>
      <c r="J820" s="407"/>
      <c r="K820" s="407"/>
      <c r="L820" s="407"/>
      <c r="M820" s="407"/>
      <c r="N820" s="407"/>
      <c r="O820" s="407"/>
      <c r="P820" s="407"/>
      <c r="Q820" s="407"/>
      <c r="R820" s="407"/>
      <c r="S820" s="407"/>
      <c r="T820" s="407"/>
      <c r="U820" s="407"/>
      <c r="V820" s="407"/>
      <c r="W820" s="407"/>
      <c r="X820" s="407"/>
      <c r="Y820" s="407"/>
      <c r="Z820" s="407"/>
      <c r="AA820" s="407"/>
      <c r="AB820" s="407"/>
      <c r="AC820" s="407"/>
      <c r="AD820" s="407"/>
      <c r="AE820" s="407"/>
      <c r="AF820" s="407"/>
      <c r="AG820" s="407"/>
      <c r="AH820" s="407"/>
    </row>
    <row r="821" spans="1:34" ht="12.75" customHeight="1">
      <c r="A821" s="407"/>
      <c r="B821" s="407"/>
      <c r="C821" s="407"/>
      <c r="D821" s="407"/>
      <c r="E821" s="407"/>
      <c r="F821" s="407"/>
      <c r="G821" s="407"/>
      <c r="H821" s="407"/>
      <c r="I821" s="407"/>
      <c r="J821" s="407"/>
      <c r="K821" s="407"/>
      <c r="L821" s="407"/>
      <c r="M821" s="407"/>
      <c r="N821" s="407"/>
      <c r="O821" s="407"/>
      <c r="P821" s="407"/>
      <c r="Q821" s="407"/>
      <c r="R821" s="407"/>
      <c r="S821" s="407"/>
      <c r="T821" s="407"/>
      <c r="U821" s="407"/>
      <c r="V821" s="407"/>
      <c r="W821" s="407"/>
      <c r="X821" s="407"/>
      <c r="Y821" s="407"/>
      <c r="Z821" s="407"/>
      <c r="AA821" s="407"/>
      <c r="AB821" s="407"/>
      <c r="AC821" s="407"/>
      <c r="AD821" s="407"/>
      <c r="AE821" s="407"/>
      <c r="AF821" s="407"/>
      <c r="AG821" s="407"/>
      <c r="AH821" s="407"/>
    </row>
    <row r="822" spans="1:34" ht="12.75" customHeight="1">
      <c r="A822" s="407"/>
      <c r="B822" s="407"/>
      <c r="C822" s="407"/>
      <c r="D822" s="407"/>
      <c r="E822" s="407"/>
      <c r="F822" s="407"/>
      <c r="G822" s="407"/>
      <c r="H822" s="407"/>
      <c r="I822" s="407"/>
      <c r="J822" s="407"/>
      <c r="K822" s="407"/>
      <c r="L822" s="407"/>
      <c r="M822" s="407"/>
      <c r="N822" s="407"/>
      <c r="O822" s="407"/>
      <c r="P822" s="407"/>
      <c r="Q822" s="407"/>
      <c r="R822" s="407"/>
      <c r="S822" s="407"/>
      <c r="T822" s="407"/>
      <c r="U822" s="407"/>
      <c r="V822" s="407"/>
      <c r="W822" s="407"/>
      <c r="X822" s="407"/>
      <c r="Y822" s="407"/>
      <c r="Z822" s="407"/>
      <c r="AA822" s="407"/>
      <c r="AB822" s="407"/>
      <c r="AC822" s="407"/>
      <c r="AD822" s="407"/>
      <c r="AE822" s="407"/>
      <c r="AF822" s="407"/>
      <c r="AG822" s="407"/>
      <c r="AH822" s="407"/>
    </row>
    <row r="823" spans="1:34" ht="12.75" customHeight="1">
      <c r="A823" s="407"/>
      <c r="B823" s="407"/>
      <c r="C823" s="407"/>
      <c r="D823" s="407"/>
      <c r="E823" s="407"/>
      <c r="F823" s="407"/>
      <c r="G823" s="407"/>
      <c r="H823" s="407"/>
      <c r="I823" s="407"/>
      <c r="J823" s="407"/>
      <c r="K823" s="407"/>
      <c r="L823" s="407"/>
      <c r="M823" s="407"/>
      <c r="N823" s="407"/>
      <c r="O823" s="407"/>
      <c r="P823" s="407"/>
      <c r="Q823" s="407"/>
      <c r="R823" s="407"/>
      <c r="S823" s="407"/>
      <c r="T823" s="407"/>
      <c r="U823" s="407"/>
      <c r="V823" s="407"/>
      <c r="W823" s="407"/>
      <c r="X823" s="407"/>
      <c r="Y823" s="407"/>
      <c r="Z823" s="407"/>
      <c r="AA823" s="407"/>
      <c r="AB823" s="407"/>
      <c r="AC823" s="407"/>
      <c r="AD823" s="407"/>
      <c r="AE823" s="407"/>
      <c r="AF823" s="407"/>
      <c r="AG823" s="407"/>
      <c r="AH823" s="407"/>
    </row>
    <row r="824" spans="1:34" ht="12.75" customHeight="1">
      <c r="A824" s="407"/>
      <c r="B824" s="407"/>
      <c r="C824" s="407"/>
      <c r="D824" s="407"/>
      <c r="E824" s="407"/>
      <c r="F824" s="407"/>
      <c r="G824" s="407"/>
      <c r="H824" s="407"/>
      <c r="I824" s="407"/>
      <c r="J824" s="407"/>
      <c r="K824" s="407"/>
      <c r="L824" s="407"/>
      <c r="M824" s="407"/>
      <c r="N824" s="407"/>
      <c r="O824" s="407"/>
      <c r="P824" s="407"/>
      <c r="Q824" s="407"/>
      <c r="R824" s="407"/>
      <c r="S824" s="407"/>
      <c r="T824" s="407"/>
      <c r="U824" s="407"/>
      <c r="V824" s="407"/>
      <c r="W824" s="407"/>
      <c r="X824" s="407"/>
      <c r="Y824" s="407"/>
      <c r="Z824" s="407"/>
      <c r="AA824" s="407"/>
      <c r="AB824" s="407"/>
      <c r="AC824" s="407"/>
      <c r="AD824" s="407"/>
      <c r="AE824" s="407"/>
      <c r="AF824" s="407"/>
      <c r="AG824" s="407"/>
      <c r="AH824" s="407"/>
    </row>
    <row r="825" spans="1:34" ht="12.75" customHeight="1">
      <c r="A825" s="407"/>
      <c r="B825" s="407"/>
      <c r="C825" s="407"/>
      <c r="D825" s="407"/>
      <c r="E825" s="407"/>
      <c r="F825" s="407"/>
      <c r="G825" s="407"/>
      <c r="H825" s="407"/>
      <c r="I825" s="407"/>
      <c r="J825" s="407"/>
      <c r="K825" s="407"/>
      <c r="L825" s="407"/>
      <c r="M825" s="407"/>
      <c r="N825" s="407"/>
      <c r="O825" s="407"/>
      <c r="P825" s="407"/>
      <c r="Q825" s="407"/>
      <c r="R825" s="407"/>
      <c r="S825" s="407"/>
      <c r="T825" s="407"/>
      <c r="U825" s="407"/>
      <c r="V825" s="407"/>
      <c r="W825" s="407"/>
      <c r="X825" s="407"/>
      <c r="Y825" s="407"/>
      <c r="Z825" s="407"/>
      <c r="AA825" s="407"/>
      <c r="AB825" s="407"/>
      <c r="AC825" s="407"/>
      <c r="AD825" s="407"/>
      <c r="AE825" s="407"/>
      <c r="AF825" s="407"/>
      <c r="AG825" s="407"/>
      <c r="AH825" s="407"/>
    </row>
    <row r="826" spans="1:34" ht="12.75" customHeight="1">
      <c r="A826" s="407"/>
      <c r="B826" s="407"/>
      <c r="C826" s="407"/>
      <c r="D826" s="407"/>
      <c r="E826" s="407"/>
      <c r="F826" s="407"/>
      <c r="G826" s="407"/>
      <c r="H826" s="407"/>
      <c r="I826" s="407"/>
      <c r="J826" s="407"/>
      <c r="K826" s="407"/>
      <c r="L826" s="407"/>
      <c r="M826" s="407"/>
      <c r="N826" s="407"/>
      <c r="O826" s="407"/>
      <c r="P826" s="407"/>
      <c r="Q826" s="407"/>
      <c r="R826" s="407"/>
      <c r="S826" s="407"/>
      <c r="T826" s="407"/>
      <c r="U826" s="407"/>
      <c r="V826" s="407"/>
      <c r="W826" s="407"/>
      <c r="X826" s="407"/>
      <c r="Y826" s="407"/>
      <c r="Z826" s="407"/>
      <c r="AA826" s="407"/>
      <c r="AB826" s="407"/>
      <c r="AC826" s="407"/>
      <c r="AD826" s="407"/>
      <c r="AE826" s="407"/>
      <c r="AF826" s="407"/>
      <c r="AG826" s="407"/>
      <c r="AH826" s="407"/>
    </row>
    <row r="827" spans="1:34" ht="12.75" customHeight="1">
      <c r="A827" s="407"/>
      <c r="B827" s="407"/>
      <c r="C827" s="407"/>
      <c r="D827" s="407"/>
      <c r="E827" s="407"/>
      <c r="F827" s="407"/>
      <c r="G827" s="407"/>
      <c r="H827" s="407"/>
      <c r="I827" s="407"/>
      <c r="J827" s="407"/>
      <c r="K827" s="407"/>
      <c r="L827" s="407"/>
      <c r="M827" s="407"/>
      <c r="N827" s="407"/>
      <c r="O827" s="407"/>
      <c r="P827" s="407"/>
      <c r="Q827" s="407"/>
      <c r="R827" s="407"/>
      <c r="S827" s="407"/>
      <c r="T827" s="407"/>
      <c r="U827" s="407"/>
      <c r="V827" s="407"/>
      <c r="W827" s="407"/>
      <c r="X827" s="407"/>
      <c r="Y827" s="407"/>
      <c r="Z827" s="407"/>
      <c r="AA827" s="407"/>
      <c r="AB827" s="407"/>
      <c r="AC827" s="407"/>
      <c r="AD827" s="407"/>
      <c r="AE827" s="407"/>
      <c r="AF827" s="407"/>
      <c r="AG827" s="407"/>
      <c r="AH827" s="407"/>
    </row>
    <row r="828" spans="1:34" ht="12.75" customHeight="1">
      <c r="A828" s="407"/>
      <c r="B828" s="407"/>
      <c r="C828" s="407"/>
      <c r="D828" s="407"/>
      <c r="E828" s="407"/>
      <c r="F828" s="407"/>
      <c r="G828" s="407"/>
      <c r="H828" s="407"/>
      <c r="I828" s="407"/>
      <c r="J828" s="407"/>
      <c r="K828" s="407"/>
      <c r="L828" s="407"/>
      <c r="M828" s="407"/>
      <c r="N828" s="407"/>
      <c r="O828" s="407"/>
      <c r="P828" s="407"/>
      <c r="Q828" s="407"/>
      <c r="R828" s="407"/>
      <c r="S828" s="407"/>
      <c r="T828" s="407"/>
      <c r="U828" s="407"/>
      <c r="V828" s="407"/>
      <c r="W828" s="407"/>
      <c r="X828" s="407"/>
      <c r="Y828" s="407"/>
      <c r="Z828" s="407"/>
      <c r="AA828" s="407"/>
      <c r="AB828" s="407"/>
      <c r="AC828" s="407"/>
      <c r="AD828" s="407"/>
      <c r="AE828" s="407"/>
      <c r="AF828" s="407"/>
      <c r="AG828" s="407"/>
      <c r="AH828" s="407"/>
    </row>
    <row r="829" spans="1:34" ht="12.75" customHeight="1">
      <c r="A829" s="407"/>
      <c r="B829" s="407"/>
      <c r="C829" s="407"/>
      <c r="D829" s="407"/>
      <c r="E829" s="407"/>
      <c r="F829" s="407"/>
      <c r="G829" s="407"/>
      <c r="H829" s="407"/>
      <c r="I829" s="407"/>
      <c r="J829" s="407"/>
      <c r="K829" s="407"/>
      <c r="L829" s="407"/>
      <c r="M829" s="407"/>
      <c r="N829" s="407"/>
      <c r="O829" s="407"/>
      <c r="P829" s="407"/>
      <c r="Q829" s="407"/>
      <c r="R829" s="407"/>
      <c r="S829" s="407"/>
      <c r="T829" s="407"/>
      <c r="U829" s="407"/>
      <c r="V829" s="407"/>
      <c r="W829" s="407"/>
      <c r="X829" s="407"/>
      <c r="Y829" s="407"/>
      <c r="Z829" s="407"/>
      <c r="AA829" s="407"/>
      <c r="AB829" s="407"/>
      <c r="AC829" s="407"/>
      <c r="AD829" s="407"/>
      <c r="AE829" s="407"/>
      <c r="AF829" s="407"/>
      <c r="AG829" s="407"/>
      <c r="AH829" s="407"/>
    </row>
    <row r="830" spans="1:34" ht="12.75" customHeight="1">
      <c r="A830" s="407"/>
      <c r="B830" s="407"/>
      <c r="C830" s="407"/>
      <c r="D830" s="407"/>
      <c r="E830" s="407"/>
      <c r="F830" s="407"/>
      <c r="G830" s="407"/>
      <c r="H830" s="407"/>
      <c r="I830" s="407"/>
      <c r="J830" s="407"/>
      <c r="K830" s="407"/>
      <c r="L830" s="407"/>
      <c r="M830" s="407"/>
      <c r="N830" s="407"/>
      <c r="O830" s="407"/>
      <c r="P830" s="407"/>
      <c r="Q830" s="407"/>
      <c r="R830" s="407"/>
      <c r="S830" s="407"/>
      <c r="T830" s="407"/>
      <c r="U830" s="407"/>
      <c r="V830" s="407"/>
      <c r="W830" s="407"/>
      <c r="X830" s="407"/>
      <c r="Y830" s="407"/>
      <c r="Z830" s="407"/>
      <c r="AA830" s="407"/>
      <c r="AB830" s="407"/>
      <c r="AC830" s="407"/>
      <c r="AD830" s="407"/>
      <c r="AE830" s="407"/>
      <c r="AF830" s="407"/>
      <c r="AG830" s="407"/>
      <c r="AH830" s="407"/>
    </row>
    <row r="831" spans="1:34" ht="12.75" customHeight="1">
      <c r="A831" s="407"/>
      <c r="B831" s="407"/>
      <c r="C831" s="407"/>
      <c r="D831" s="407"/>
      <c r="E831" s="407"/>
      <c r="F831" s="407"/>
      <c r="G831" s="407"/>
      <c r="H831" s="407"/>
      <c r="I831" s="407"/>
      <c r="J831" s="407"/>
      <c r="K831" s="407"/>
      <c r="L831" s="407"/>
      <c r="M831" s="407"/>
      <c r="N831" s="407"/>
      <c r="O831" s="407"/>
      <c r="P831" s="407"/>
      <c r="Q831" s="407"/>
      <c r="R831" s="407"/>
      <c r="S831" s="407"/>
      <c r="T831" s="407"/>
      <c r="U831" s="407"/>
      <c r="V831" s="407"/>
      <c r="W831" s="407"/>
      <c r="X831" s="407"/>
      <c r="Y831" s="407"/>
      <c r="Z831" s="407"/>
      <c r="AA831" s="407"/>
      <c r="AB831" s="407"/>
      <c r="AC831" s="407"/>
      <c r="AD831" s="407"/>
      <c r="AE831" s="407"/>
      <c r="AF831" s="407"/>
      <c r="AG831" s="407"/>
      <c r="AH831" s="407"/>
    </row>
    <row r="832" spans="1:34" ht="12.75" customHeight="1">
      <c r="A832" s="407"/>
      <c r="B832" s="407"/>
      <c r="C832" s="407"/>
      <c r="D832" s="407"/>
      <c r="E832" s="407"/>
      <c r="F832" s="407"/>
      <c r="G832" s="407"/>
      <c r="H832" s="407"/>
      <c r="I832" s="407"/>
      <c r="J832" s="407"/>
      <c r="K832" s="407"/>
      <c r="L832" s="407"/>
      <c r="M832" s="407"/>
      <c r="N832" s="407"/>
      <c r="O832" s="407"/>
      <c r="P832" s="407"/>
      <c r="Q832" s="407"/>
      <c r="R832" s="407"/>
      <c r="S832" s="407"/>
      <c r="T832" s="407"/>
      <c r="U832" s="407"/>
      <c r="V832" s="407"/>
      <c r="W832" s="407"/>
      <c r="X832" s="407"/>
      <c r="Y832" s="407"/>
      <c r="Z832" s="407"/>
      <c r="AA832" s="407"/>
      <c r="AB832" s="407"/>
      <c r="AC832" s="407"/>
      <c r="AD832" s="407"/>
      <c r="AE832" s="407"/>
      <c r="AF832" s="407"/>
      <c r="AG832" s="407"/>
      <c r="AH832" s="407"/>
    </row>
    <row r="833" spans="1:34" ht="12.75" customHeight="1">
      <c r="A833" s="407"/>
      <c r="B833" s="407"/>
      <c r="C833" s="407"/>
      <c r="D833" s="407"/>
      <c r="E833" s="407"/>
      <c r="F833" s="407"/>
      <c r="G833" s="407"/>
      <c r="H833" s="407"/>
      <c r="I833" s="407"/>
      <c r="J833" s="407"/>
      <c r="K833" s="407"/>
      <c r="L833" s="407"/>
      <c r="M833" s="407"/>
      <c r="N833" s="407"/>
      <c r="O833" s="407"/>
      <c r="P833" s="407"/>
      <c r="Q833" s="407"/>
      <c r="R833" s="407"/>
      <c r="S833" s="407"/>
      <c r="T833" s="407"/>
      <c r="U833" s="407"/>
      <c r="V833" s="407"/>
      <c r="W833" s="407"/>
      <c r="X833" s="407"/>
      <c r="Y833" s="407"/>
      <c r="Z833" s="407"/>
      <c r="AA833" s="407"/>
      <c r="AB833" s="407"/>
      <c r="AC833" s="407"/>
      <c r="AD833" s="407"/>
      <c r="AE833" s="407"/>
      <c r="AF833" s="407"/>
      <c r="AG833" s="407"/>
      <c r="AH833" s="407"/>
    </row>
    <row r="834" spans="1:34" ht="12.75" customHeight="1">
      <c r="A834" s="407"/>
      <c r="B834" s="407"/>
      <c r="C834" s="407"/>
      <c r="D834" s="407"/>
      <c r="E834" s="407"/>
      <c r="F834" s="407"/>
      <c r="G834" s="407"/>
      <c r="H834" s="407"/>
      <c r="I834" s="407"/>
      <c r="J834" s="407"/>
      <c r="K834" s="407"/>
      <c r="L834" s="407"/>
      <c r="M834" s="407"/>
      <c r="N834" s="407"/>
      <c r="O834" s="407"/>
      <c r="P834" s="407"/>
      <c r="Q834" s="407"/>
      <c r="R834" s="407"/>
      <c r="S834" s="407"/>
      <c r="T834" s="407"/>
      <c r="U834" s="407"/>
      <c r="V834" s="407"/>
      <c r="W834" s="407"/>
      <c r="X834" s="407"/>
      <c r="Y834" s="407"/>
      <c r="Z834" s="407"/>
      <c r="AA834" s="407"/>
      <c r="AB834" s="407"/>
      <c r="AC834" s="407"/>
      <c r="AD834" s="407"/>
      <c r="AE834" s="407"/>
      <c r="AF834" s="407"/>
      <c r="AG834" s="407"/>
      <c r="AH834" s="407"/>
    </row>
    <row r="835" spans="1:34" ht="12.75" customHeight="1">
      <c r="A835" s="407"/>
      <c r="B835" s="407"/>
      <c r="C835" s="407"/>
      <c r="D835" s="407"/>
      <c r="E835" s="407"/>
      <c r="F835" s="407"/>
      <c r="G835" s="407"/>
      <c r="H835" s="407"/>
      <c r="I835" s="407"/>
      <c r="J835" s="407"/>
      <c r="K835" s="407"/>
      <c r="L835" s="407"/>
      <c r="M835" s="407"/>
      <c r="N835" s="407"/>
      <c r="O835" s="407"/>
      <c r="P835" s="407"/>
      <c r="Q835" s="407"/>
      <c r="R835" s="407"/>
      <c r="S835" s="407"/>
      <c r="T835" s="407"/>
      <c r="U835" s="407"/>
      <c r="V835" s="407"/>
      <c r="W835" s="407"/>
      <c r="X835" s="407"/>
      <c r="Y835" s="407"/>
      <c r="Z835" s="407"/>
      <c r="AA835" s="407"/>
      <c r="AB835" s="407"/>
      <c r="AC835" s="407"/>
      <c r="AD835" s="407"/>
      <c r="AE835" s="407"/>
      <c r="AF835" s="407"/>
      <c r="AG835" s="407"/>
      <c r="AH835" s="407"/>
    </row>
    <row r="836" spans="1:34" ht="12.75" customHeight="1">
      <c r="A836" s="407"/>
      <c r="B836" s="407"/>
      <c r="C836" s="407"/>
      <c r="D836" s="407"/>
      <c r="E836" s="407"/>
      <c r="F836" s="407"/>
      <c r="G836" s="407"/>
      <c r="H836" s="407"/>
      <c r="I836" s="407"/>
      <c r="J836" s="407"/>
      <c r="K836" s="407"/>
      <c r="L836" s="407"/>
      <c r="M836" s="407"/>
      <c r="N836" s="407"/>
      <c r="O836" s="407"/>
      <c r="P836" s="407"/>
      <c r="Q836" s="407"/>
      <c r="R836" s="407"/>
      <c r="S836" s="407"/>
      <c r="T836" s="407"/>
      <c r="U836" s="407"/>
      <c r="V836" s="407"/>
      <c r="W836" s="407"/>
      <c r="X836" s="407"/>
      <c r="Y836" s="407"/>
      <c r="Z836" s="407"/>
      <c r="AA836" s="407"/>
      <c r="AB836" s="407"/>
      <c r="AC836" s="407"/>
      <c r="AD836" s="407"/>
      <c r="AE836" s="407"/>
      <c r="AF836" s="407"/>
      <c r="AG836" s="407"/>
      <c r="AH836" s="407"/>
    </row>
    <row r="837" spans="1:34" ht="12.75" customHeight="1">
      <c r="A837" s="407"/>
      <c r="B837" s="407"/>
      <c r="C837" s="407"/>
      <c r="D837" s="407"/>
      <c r="E837" s="407"/>
      <c r="F837" s="407"/>
      <c r="G837" s="407"/>
      <c r="H837" s="407"/>
      <c r="I837" s="407"/>
      <c r="J837" s="407"/>
      <c r="K837" s="407"/>
      <c r="L837" s="407"/>
      <c r="M837" s="407"/>
      <c r="N837" s="407"/>
      <c r="O837" s="407"/>
      <c r="P837" s="407"/>
      <c r="Q837" s="407"/>
      <c r="R837" s="407"/>
      <c r="S837" s="407"/>
      <c r="T837" s="407"/>
      <c r="U837" s="407"/>
      <c r="V837" s="407"/>
      <c r="W837" s="407"/>
      <c r="X837" s="407"/>
      <c r="Y837" s="407"/>
      <c r="Z837" s="407"/>
      <c r="AA837" s="407"/>
      <c r="AB837" s="407"/>
      <c r="AC837" s="407"/>
      <c r="AD837" s="407"/>
      <c r="AE837" s="407"/>
      <c r="AF837" s="407"/>
      <c r="AG837" s="407"/>
      <c r="AH837" s="407"/>
    </row>
    <row r="838" spans="1:34" ht="12.75" customHeight="1">
      <c r="A838" s="407"/>
      <c r="B838" s="407"/>
      <c r="C838" s="407"/>
      <c r="D838" s="407"/>
      <c r="E838" s="407"/>
      <c r="F838" s="407"/>
      <c r="G838" s="407"/>
      <c r="H838" s="407"/>
      <c r="I838" s="407"/>
      <c r="J838" s="407"/>
      <c r="K838" s="407"/>
      <c r="L838" s="407"/>
      <c r="M838" s="407"/>
      <c r="N838" s="407"/>
      <c r="O838" s="407"/>
      <c r="P838" s="407"/>
      <c r="Q838" s="407"/>
      <c r="R838" s="407"/>
      <c r="S838" s="407"/>
      <c r="T838" s="407"/>
      <c r="U838" s="407"/>
      <c r="V838" s="407"/>
      <c r="W838" s="407"/>
      <c r="X838" s="407"/>
      <c r="Y838" s="407"/>
      <c r="Z838" s="407"/>
      <c r="AA838" s="407"/>
      <c r="AB838" s="407"/>
      <c r="AC838" s="407"/>
      <c r="AD838" s="407"/>
      <c r="AE838" s="407"/>
      <c r="AF838" s="407"/>
      <c r="AG838" s="407"/>
      <c r="AH838" s="407"/>
    </row>
    <row r="839" spans="1:34" ht="12.75" customHeight="1">
      <c r="A839" s="407"/>
      <c r="B839" s="407"/>
      <c r="C839" s="407"/>
      <c r="D839" s="407"/>
      <c r="E839" s="407"/>
      <c r="F839" s="407"/>
      <c r="G839" s="407"/>
      <c r="H839" s="407"/>
      <c r="I839" s="407"/>
      <c r="J839" s="407"/>
      <c r="K839" s="407"/>
      <c r="L839" s="407"/>
      <c r="M839" s="407"/>
      <c r="N839" s="407"/>
      <c r="O839" s="407"/>
      <c r="P839" s="407"/>
      <c r="Q839" s="407"/>
      <c r="R839" s="407"/>
      <c r="S839" s="407"/>
      <c r="T839" s="407"/>
      <c r="U839" s="407"/>
      <c r="V839" s="407"/>
      <c r="W839" s="407"/>
      <c r="X839" s="407"/>
      <c r="Y839" s="407"/>
      <c r="Z839" s="407"/>
      <c r="AA839" s="407"/>
      <c r="AB839" s="407"/>
      <c r="AC839" s="407"/>
      <c r="AD839" s="407"/>
      <c r="AE839" s="407"/>
      <c r="AF839" s="407"/>
      <c r="AG839" s="407"/>
      <c r="AH839" s="407"/>
    </row>
    <row r="840" spans="1:34" ht="12.75" customHeight="1">
      <c r="A840" s="407"/>
      <c r="B840" s="407"/>
      <c r="C840" s="407"/>
      <c r="D840" s="407"/>
      <c r="E840" s="407"/>
      <c r="F840" s="407"/>
      <c r="G840" s="407"/>
      <c r="H840" s="407"/>
      <c r="I840" s="407"/>
      <c r="J840" s="407"/>
      <c r="K840" s="407"/>
      <c r="L840" s="407"/>
      <c r="M840" s="407"/>
      <c r="N840" s="407"/>
      <c r="O840" s="407"/>
      <c r="P840" s="407"/>
      <c r="Q840" s="407"/>
      <c r="R840" s="407"/>
      <c r="S840" s="407"/>
      <c r="T840" s="407"/>
      <c r="U840" s="407"/>
      <c r="V840" s="407"/>
      <c r="W840" s="407"/>
      <c r="X840" s="407"/>
      <c r="Y840" s="407"/>
      <c r="Z840" s="407"/>
      <c r="AA840" s="407"/>
      <c r="AB840" s="407"/>
      <c r="AC840" s="407"/>
      <c r="AD840" s="407"/>
      <c r="AE840" s="407"/>
      <c r="AF840" s="407"/>
      <c r="AG840" s="407"/>
      <c r="AH840" s="407"/>
    </row>
    <row r="841" spans="1:34" ht="12.75" customHeight="1">
      <c r="A841" s="407"/>
      <c r="B841" s="407"/>
      <c r="C841" s="407"/>
      <c r="D841" s="407"/>
      <c r="E841" s="407"/>
      <c r="F841" s="407"/>
      <c r="G841" s="407"/>
      <c r="H841" s="407"/>
      <c r="I841" s="407"/>
      <c r="J841" s="407"/>
      <c r="K841" s="407"/>
      <c r="L841" s="407"/>
      <c r="M841" s="407"/>
      <c r="N841" s="407"/>
      <c r="O841" s="407"/>
      <c r="P841" s="407"/>
      <c r="Q841" s="407"/>
      <c r="R841" s="407"/>
      <c r="S841" s="407"/>
      <c r="T841" s="407"/>
      <c r="U841" s="407"/>
      <c r="V841" s="407"/>
      <c r="W841" s="407"/>
      <c r="X841" s="407"/>
      <c r="Y841" s="407"/>
      <c r="Z841" s="407"/>
      <c r="AA841" s="407"/>
      <c r="AB841" s="407"/>
      <c r="AC841" s="407"/>
      <c r="AD841" s="407"/>
      <c r="AE841" s="407"/>
      <c r="AF841" s="407"/>
      <c r="AG841" s="407"/>
      <c r="AH841" s="407"/>
    </row>
    <row r="842" spans="1:34" ht="12.75" customHeight="1">
      <c r="A842" s="407"/>
      <c r="B842" s="407"/>
      <c r="C842" s="407"/>
      <c r="D842" s="407"/>
      <c r="E842" s="407"/>
      <c r="F842" s="407"/>
      <c r="G842" s="407"/>
      <c r="H842" s="407"/>
      <c r="I842" s="407"/>
      <c r="J842" s="407"/>
      <c r="K842" s="407"/>
      <c r="L842" s="407"/>
      <c r="M842" s="407"/>
      <c r="N842" s="407"/>
      <c r="O842" s="407"/>
      <c r="P842" s="407"/>
      <c r="Q842" s="407"/>
      <c r="R842" s="407"/>
      <c r="S842" s="407"/>
      <c r="T842" s="407"/>
      <c r="U842" s="407"/>
      <c r="V842" s="407"/>
      <c r="W842" s="407"/>
      <c r="X842" s="407"/>
      <c r="Y842" s="407"/>
      <c r="Z842" s="407"/>
      <c r="AA842" s="407"/>
      <c r="AB842" s="407"/>
      <c r="AC842" s="407"/>
      <c r="AD842" s="407"/>
      <c r="AE842" s="407"/>
      <c r="AF842" s="407"/>
      <c r="AG842" s="407"/>
      <c r="AH842" s="407"/>
    </row>
    <row r="843" spans="1:34" ht="12.75" customHeight="1">
      <c r="A843" s="407"/>
      <c r="B843" s="407"/>
      <c r="C843" s="407"/>
      <c r="D843" s="407"/>
      <c r="E843" s="407"/>
      <c r="F843" s="407"/>
      <c r="G843" s="407"/>
      <c r="H843" s="407"/>
      <c r="I843" s="407"/>
      <c r="J843" s="407"/>
      <c r="K843" s="407"/>
      <c r="L843" s="407"/>
      <c r="M843" s="407"/>
      <c r="N843" s="407"/>
      <c r="O843" s="407"/>
      <c r="P843" s="407"/>
      <c r="Q843" s="407"/>
      <c r="R843" s="407"/>
      <c r="S843" s="407"/>
      <c r="T843" s="407"/>
      <c r="U843" s="407"/>
      <c r="V843" s="407"/>
      <c r="W843" s="407"/>
      <c r="X843" s="407"/>
      <c r="Y843" s="407"/>
      <c r="Z843" s="407"/>
      <c r="AA843" s="407"/>
      <c r="AB843" s="407"/>
      <c r="AC843" s="407"/>
      <c r="AD843" s="407"/>
      <c r="AE843" s="407"/>
      <c r="AF843" s="407"/>
      <c r="AG843" s="407"/>
      <c r="AH843" s="407"/>
    </row>
    <row r="844" spans="1:34" ht="12.75" customHeight="1">
      <c r="A844" s="407"/>
      <c r="B844" s="407"/>
      <c r="C844" s="407"/>
      <c r="D844" s="407"/>
      <c r="E844" s="407"/>
      <c r="F844" s="407"/>
      <c r="G844" s="407"/>
      <c r="H844" s="407"/>
      <c r="I844" s="407"/>
      <c r="J844" s="407"/>
      <c r="K844" s="407"/>
      <c r="L844" s="407"/>
      <c r="M844" s="407"/>
      <c r="N844" s="407"/>
      <c r="O844" s="407"/>
      <c r="P844" s="407"/>
      <c r="Q844" s="407"/>
      <c r="R844" s="407"/>
      <c r="S844" s="407"/>
      <c r="T844" s="407"/>
      <c r="U844" s="407"/>
      <c r="V844" s="407"/>
      <c r="W844" s="407"/>
      <c r="X844" s="407"/>
      <c r="Y844" s="407"/>
      <c r="Z844" s="407"/>
      <c r="AA844" s="407"/>
      <c r="AB844" s="407"/>
      <c r="AC844" s="407"/>
      <c r="AD844" s="407"/>
      <c r="AE844" s="407"/>
      <c r="AF844" s="407"/>
      <c r="AG844" s="407"/>
      <c r="AH844" s="407"/>
    </row>
    <row r="845" spans="1:34" ht="12.75" customHeight="1">
      <c r="A845" s="407"/>
      <c r="B845" s="407"/>
      <c r="C845" s="407"/>
      <c r="D845" s="407"/>
      <c r="E845" s="407"/>
      <c r="F845" s="407"/>
      <c r="G845" s="407"/>
      <c r="H845" s="407"/>
      <c r="I845" s="407"/>
      <c r="J845" s="407"/>
      <c r="K845" s="407"/>
      <c r="L845" s="407"/>
      <c r="M845" s="407"/>
      <c r="N845" s="407"/>
      <c r="O845" s="407"/>
      <c r="P845" s="407"/>
      <c r="Q845" s="407"/>
      <c r="R845" s="407"/>
      <c r="S845" s="407"/>
      <c r="T845" s="407"/>
      <c r="U845" s="407"/>
      <c r="V845" s="407"/>
      <c r="W845" s="407"/>
      <c r="X845" s="407"/>
      <c r="Y845" s="407"/>
      <c r="Z845" s="407"/>
      <c r="AA845" s="407"/>
      <c r="AB845" s="407"/>
      <c r="AC845" s="407"/>
      <c r="AD845" s="407"/>
      <c r="AE845" s="407"/>
      <c r="AF845" s="407"/>
      <c r="AG845" s="407"/>
      <c r="AH845" s="407"/>
    </row>
    <row r="846" spans="1:34" ht="12.75" customHeight="1">
      <c r="A846" s="407"/>
      <c r="B846" s="407"/>
      <c r="C846" s="407"/>
      <c r="D846" s="407"/>
      <c r="E846" s="407"/>
      <c r="F846" s="407"/>
      <c r="G846" s="407"/>
      <c r="H846" s="407"/>
      <c r="I846" s="407"/>
      <c r="J846" s="407"/>
      <c r="K846" s="407"/>
      <c r="L846" s="407"/>
      <c r="M846" s="407"/>
      <c r="N846" s="407"/>
      <c r="O846" s="407"/>
      <c r="P846" s="407"/>
      <c r="Q846" s="407"/>
      <c r="R846" s="407"/>
      <c r="S846" s="407"/>
      <c r="T846" s="407"/>
      <c r="U846" s="407"/>
      <c r="V846" s="407"/>
      <c r="W846" s="407"/>
      <c r="X846" s="407"/>
      <c r="Y846" s="407"/>
      <c r="Z846" s="407"/>
      <c r="AA846" s="407"/>
      <c r="AB846" s="407"/>
      <c r="AC846" s="407"/>
      <c r="AD846" s="407"/>
      <c r="AE846" s="407"/>
      <c r="AF846" s="407"/>
      <c r="AG846" s="407"/>
      <c r="AH846" s="407"/>
    </row>
    <row r="847" spans="1:34" ht="12.75" customHeight="1">
      <c r="A847" s="407"/>
      <c r="B847" s="407"/>
      <c r="C847" s="407"/>
      <c r="D847" s="407"/>
      <c r="E847" s="407"/>
      <c r="F847" s="407"/>
      <c r="G847" s="407"/>
      <c r="H847" s="407"/>
      <c r="I847" s="407"/>
      <c r="J847" s="407"/>
      <c r="K847" s="407"/>
      <c r="L847" s="407"/>
      <c r="M847" s="407"/>
      <c r="N847" s="407"/>
      <c r="O847" s="407"/>
      <c r="P847" s="407"/>
      <c r="Q847" s="407"/>
      <c r="R847" s="407"/>
      <c r="S847" s="407"/>
      <c r="T847" s="407"/>
      <c r="U847" s="407"/>
      <c r="V847" s="407"/>
      <c r="W847" s="407"/>
      <c r="X847" s="407"/>
      <c r="Y847" s="407"/>
      <c r="Z847" s="407"/>
      <c r="AA847" s="407"/>
      <c r="AB847" s="407"/>
      <c r="AC847" s="407"/>
      <c r="AD847" s="407"/>
      <c r="AE847" s="407"/>
      <c r="AF847" s="407"/>
      <c r="AG847" s="407"/>
      <c r="AH847" s="407"/>
    </row>
    <row r="848" spans="1:34" ht="12.75" customHeight="1">
      <c r="A848" s="407"/>
      <c r="B848" s="407"/>
      <c r="C848" s="407"/>
      <c r="D848" s="407"/>
      <c r="E848" s="407"/>
      <c r="F848" s="407"/>
      <c r="G848" s="407"/>
      <c r="H848" s="407"/>
      <c r="I848" s="407"/>
      <c r="J848" s="407"/>
      <c r="K848" s="407"/>
      <c r="L848" s="407"/>
      <c r="M848" s="407"/>
      <c r="N848" s="407"/>
      <c r="O848" s="407"/>
      <c r="P848" s="407"/>
      <c r="Q848" s="407"/>
      <c r="R848" s="407"/>
      <c r="S848" s="407"/>
      <c r="T848" s="407"/>
      <c r="U848" s="407"/>
      <c r="V848" s="407"/>
      <c r="W848" s="407"/>
      <c r="X848" s="407"/>
      <c r="Y848" s="407"/>
      <c r="Z848" s="407"/>
      <c r="AA848" s="407"/>
      <c r="AB848" s="407"/>
      <c r="AC848" s="407"/>
      <c r="AD848" s="407"/>
      <c r="AE848" s="407"/>
      <c r="AF848" s="407"/>
      <c r="AG848" s="407"/>
      <c r="AH848" s="407"/>
    </row>
    <row r="849" spans="1:34" ht="12.75" customHeight="1">
      <c r="A849" s="407"/>
      <c r="B849" s="407"/>
      <c r="C849" s="407"/>
      <c r="D849" s="407"/>
      <c r="E849" s="407"/>
      <c r="F849" s="407"/>
      <c r="G849" s="407"/>
      <c r="H849" s="407"/>
      <c r="I849" s="407"/>
      <c r="J849" s="407"/>
      <c r="K849" s="407"/>
      <c r="L849" s="407"/>
      <c r="M849" s="407"/>
      <c r="N849" s="407"/>
      <c r="O849" s="407"/>
      <c r="P849" s="407"/>
      <c r="Q849" s="407"/>
      <c r="R849" s="407"/>
      <c r="S849" s="407"/>
      <c r="T849" s="407"/>
      <c r="U849" s="407"/>
      <c r="V849" s="407"/>
      <c r="W849" s="407"/>
      <c r="X849" s="407"/>
      <c r="Y849" s="407"/>
      <c r="Z849" s="407"/>
      <c r="AA849" s="407"/>
      <c r="AB849" s="407"/>
      <c r="AC849" s="407"/>
      <c r="AD849" s="407"/>
      <c r="AE849" s="407"/>
      <c r="AF849" s="407"/>
      <c r="AG849" s="407"/>
      <c r="AH849" s="407"/>
    </row>
    <row r="850" spans="1:34" ht="12.75" customHeight="1">
      <c r="A850" s="407"/>
      <c r="B850" s="407"/>
      <c r="C850" s="407"/>
      <c r="D850" s="407"/>
      <c r="E850" s="407"/>
      <c r="F850" s="407"/>
      <c r="G850" s="407"/>
      <c r="H850" s="407"/>
      <c r="I850" s="407"/>
      <c r="J850" s="407"/>
      <c r="K850" s="407"/>
      <c r="L850" s="407"/>
      <c r="M850" s="407"/>
      <c r="N850" s="407"/>
      <c r="O850" s="407"/>
      <c r="P850" s="407"/>
      <c r="Q850" s="407"/>
      <c r="R850" s="407"/>
      <c r="S850" s="407"/>
      <c r="T850" s="407"/>
      <c r="U850" s="407"/>
      <c r="V850" s="407"/>
      <c r="W850" s="407"/>
      <c r="X850" s="407"/>
      <c r="Y850" s="407"/>
      <c r="Z850" s="407"/>
      <c r="AA850" s="407"/>
      <c r="AB850" s="407"/>
      <c r="AC850" s="407"/>
      <c r="AD850" s="407"/>
      <c r="AE850" s="407"/>
      <c r="AF850" s="407"/>
      <c r="AG850" s="407"/>
      <c r="AH850" s="407"/>
    </row>
    <row r="851" spans="1:34" ht="12.75" customHeight="1">
      <c r="A851" s="407"/>
      <c r="B851" s="407"/>
      <c r="C851" s="407"/>
      <c r="D851" s="407"/>
      <c r="E851" s="407"/>
      <c r="F851" s="407"/>
      <c r="G851" s="407"/>
      <c r="H851" s="407"/>
      <c r="I851" s="407"/>
      <c r="J851" s="407"/>
      <c r="K851" s="407"/>
      <c r="L851" s="407"/>
      <c r="M851" s="407"/>
      <c r="N851" s="407"/>
      <c r="O851" s="407"/>
      <c r="P851" s="407"/>
      <c r="Q851" s="407"/>
      <c r="R851" s="407"/>
      <c r="S851" s="407"/>
      <c r="T851" s="407"/>
      <c r="U851" s="407"/>
      <c r="V851" s="407"/>
      <c r="W851" s="407"/>
      <c r="X851" s="407"/>
      <c r="Y851" s="407"/>
      <c r="Z851" s="407"/>
      <c r="AA851" s="407"/>
      <c r="AB851" s="407"/>
      <c r="AC851" s="407"/>
      <c r="AD851" s="407"/>
      <c r="AE851" s="407"/>
      <c r="AF851" s="407"/>
      <c r="AG851" s="407"/>
      <c r="AH851" s="407"/>
    </row>
    <row r="852" spans="1:34" ht="12.75" customHeight="1">
      <c r="A852" s="407"/>
      <c r="B852" s="407"/>
      <c r="C852" s="407"/>
      <c r="D852" s="407"/>
      <c r="E852" s="407"/>
      <c r="F852" s="407"/>
      <c r="G852" s="407"/>
      <c r="H852" s="407"/>
      <c r="I852" s="407"/>
      <c r="J852" s="407"/>
      <c r="K852" s="407"/>
      <c r="L852" s="407"/>
      <c r="M852" s="407"/>
      <c r="N852" s="407"/>
      <c r="O852" s="407"/>
      <c r="P852" s="407"/>
      <c r="Q852" s="407"/>
      <c r="R852" s="407"/>
      <c r="S852" s="407"/>
      <c r="T852" s="407"/>
      <c r="U852" s="407"/>
      <c r="V852" s="407"/>
      <c r="W852" s="407"/>
      <c r="X852" s="407"/>
      <c r="Y852" s="407"/>
      <c r="Z852" s="407"/>
      <c r="AA852" s="407"/>
      <c r="AB852" s="407"/>
      <c r="AC852" s="407"/>
      <c r="AD852" s="407"/>
      <c r="AE852" s="407"/>
      <c r="AF852" s="407"/>
      <c r="AG852" s="407"/>
      <c r="AH852" s="407"/>
    </row>
    <row r="853" spans="1:34" ht="12.75" customHeight="1">
      <c r="A853" s="407"/>
      <c r="B853" s="407"/>
      <c r="C853" s="407"/>
      <c r="D853" s="407"/>
      <c r="E853" s="407"/>
      <c r="F853" s="407"/>
      <c r="G853" s="407"/>
      <c r="H853" s="407"/>
      <c r="I853" s="407"/>
      <c r="J853" s="407"/>
      <c r="K853" s="407"/>
      <c r="L853" s="407"/>
      <c r="M853" s="407"/>
      <c r="N853" s="407"/>
      <c r="O853" s="407"/>
      <c r="P853" s="407"/>
      <c r="Q853" s="407"/>
      <c r="R853" s="407"/>
      <c r="S853" s="407"/>
      <c r="T853" s="407"/>
      <c r="U853" s="407"/>
      <c r="V853" s="407"/>
      <c r="W853" s="407"/>
      <c r="X853" s="407"/>
      <c r="Y853" s="407"/>
      <c r="Z853" s="407"/>
      <c r="AA853" s="407"/>
      <c r="AB853" s="407"/>
      <c r="AC853" s="407"/>
      <c r="AD853" s="407"/>
      <c r="AE853" s="407"/>
      <c r="AF853" s="407"/>
      <c r="AG853" s="407"/>
      <c r="AH853" s="407"/>
    </row>
    <row r="854" spans="1:34" ht="12.75" customHeight="1">
      <c r="A854" s="407"/>
      <c r="B854" s="407"/>
      <c r="C854" s="407"/>
      <c r="D854" s="407"/>
      <c r="E854" s="407"/>
      <c r="F854" s="407"/>
      <c r="G854" s="407"/>
      <c r="H854" s="407"/>
      <c r="I854" s="407"/>
      <c r="J854" s="407"/>
      <c r="K854" s="407"/>
      <c r="L854" s="407"/>
      <c r="M854" s="407"/>
      <c r="N854" s="407"/>
      <c r="O854" s="407"/>
      <c r="P854" s="407"/>
      <c r="Q854" s="407"/>
      <c r="R854" s="407"/>
      <c r="S854" s="407"/>
      <c r="T854" s="407"/>
      <c r="U854" s="407"/>
      <c r="V854" s="407"/>
      <c r="W854" s="407"/>
      <c r="X854" s="407"/>
      <c r="Y854" s="407"/>
      <c r="Z854" s="407"/>
      <c r="AA854" s="407"/>
      <c r="AB854" s="407"/>
      <c r="AC854" s="407"/>
      <c r="AD854" s="407"/>
      <c r="AE854" s="407"/>
      <c r="AF854" s="407"/>
      <c r="AG854" s="407"/>
      <c r="AH854" s="407"/>
    </row>
    <row r="855" spans="1:34" ht="12.75" customHeight="1">
      <c r="A855" s="407"/>
      <c r="B855" s="407"/>
      <c r="C855" s="407"/>
      <c r="D855" s="407"/>
      <c r="E855" s="407"/>
      <c r="F855" s="407"/>
      <c r="G855" s="407"/>
      <c r="H855" s="407"/>
      <c r="I855" s="407"/>
      <c r="J855" s="407"/>
      <c r="K855" s="407"/>
      <c r="L855" s="407"/>
      <c r="M855" s="407"/>
      <c r="N855" s="407"/>
      <c r="O855" s="407"/>
      <c r="P855" s="407"/>
      <c r="Q855" s="407"/>
      <c r="R855" s="407"/>
      <c r="S855" s="407"/>
      <c r="T855" s="407"/>
      <c r="U855" s="407"/>
      <c r="V855" s="407"/>
      <c r="W855" s="407"/>
      <c r="X855" s="407"/>
      <c r="Y855" s="407"/>
      <c r="Z855" s="407"/>
      <c r="AA855" s="407"/>
      <c r="AB855" s="407"/>
      <c r="AC855" s="407"/>
      <c r="AD855" s="407"/>
      <c r="AE855" s="407"/>
      <c r="AF855" s="407"/>
      <c r="AG855" s="407"/>
      <c r="AH855" s="407"/>
    </row>
    <row r="856" spans="1:34" ht="12.75" customHeight="1">
      <c r="A856" s="407"/>
      <c r="B856" s="407"/>
      <c r="C856" s="407"/>
      <c r="D856" s="407"/>
      <c r="E856" s="407"/>
      <c r="F856" s="407"/>
      <c r="G856" s="407"/>
      <c r="H856" s="407"/>
      <c r="I856" s="407"/>
      <c r="J856" s="407"/>
      <c r="K856" s="407"/>
      <c r="L856" s="407"/>
      <c r="M856" s="407"/>
      <c r="N856" s="407"/>
      <c r="O856" s="407"/>
      <c r="P856" s="407"/>
      <c r="Q856" s="407"/>
      <c r="R856" s="407"/>
      <c r="S856" s="407"/>
      <c r="T856" s="407"/>
      <c r="U856" s="407"/>
      <c r="V856" s="407"/>
      <c r="W856" s="407"/>
      <c r="X856" s="407"/>
      <c r="Y856" s="407"/>
      <c r="Z856" s="407"/>
      <c r="AA856" s="407"/>
      <c r="AB856" s="407"/>
      <c r="AC856" s="407"/>
      <c r="AD856" s="407"/>
      <c r="AE856" s="407"/>
      <c r="AF856" s="407"/>
      <c r="AG856" s="407"/>
      <c r="AH856" s="407"/>
    </row>
    <row r="857" spans="1:34" ht="12.75" customHeight="1">
      <c r="A857" s="407"/>
      <c r="B857" s="407"/>
      <c r="C857" s="407"/>
      <c r="D857" s="407"/>
      <c r="E857" s="407"/>
      <c r="F857" s="407"/>
      <c r="G857" s="407"/>
      <c r="H857" s="407"/>
      <c r="I857" s="407"/>
      <c r="J857" s="407"/>
      <c r="K857" s="407"/>
      <c r="L857" s="407"/>
      <c r="M857" s="407"/>
      <c r="N857" s="407"/>
      <c r="O857" s="407"/>
      <c r="P857" s="407"/>
      <c r="Q857" s="407"/>
      <c r="R857" s="407"/>
      <c r="S857" s="407"/>
      <c r="T857" s="407"/>
      <c r="U857" s="407"/>
      <c r="V857" s="407"/>
      <c r="W857" s="407"/>
      <c r="X857" s="407"/>
      <c r="Y857" s="407"/>
      <c r="Z857" s="407"/>
      <c r="AA857" s="407"/>
      <c r="AB857" s="407"/>
      <c r="AC857" s="407"/>
      <c r="AD857" s="407"/>
      <c r="AE857" s="407"/>
      <c r="AF857" s="407"/>
      <c r="AG857" s="407"/>
      <c r="AH857" s="407"/>
    </row>
    <row r="858" spans="1:34" ht="12.75" customHeight="1">
      <c r="A858" s="407"/>
      <c r="B858" s="407"/>
      <c r="C858" s="407"/>
      <c r="D858" s="407"/>
      <c r="E858" s="407"/>
      <c r="F858" s="407"/>
      <c r="G858" s="407"/>
      <c r="H858" s="407"/>
      <c r="I858" s="407"/>
      <c r="J858" s="407"/>
      <c r="K858" s="407"/>
      <c r="L858" s="407"/>
      <c r="M858" s="407"/>
      <c r="N858" s="407"/>
      <c r="O858" s="407"/>
      <c r="P858" s="407"/>
      <c r="Q858" s="407"/>
      <c r="R858" s="407"/>
      <c r="S858" s="407"/>
      <c r="T858" s="407"/>
      <c r="U858" s="407"/>
      <c r="V858" s="407"/>
      <c r="W858" s="407"/>
      <c r="X858" s="407"/>
      <c r="Y858" s="407"/>
      <c r="Z858" s="407"/>
      <c r="AA858" s="407"/>
      <c r="AB858" s="407"/>
      <c r="AC858" s="407"/>
      <c r="AD858" s="407"/>
      <c r="AE858" s="407"/>
      <c r="AF858" s="407"/>
      <c r="AG858" s="407"/>
      <c r="AH858" s="407"/>
    </row>
    <row r="859" spans="1:34" ht="12.75" customHeight="1">
      <c r="A859" s="407"/>
      <c r="B859" s="407"/>
      <c r="C859" s="407"/>
      <c r="D859" s="407"/>
      <c r="E859" s="407"/>
      <c r="F859" s="407"/>
      <c r="G859" s="407"/>
      <c r="H859" s="407"/>
      <c r="I859" s="407"/>
      <c r="J859" s="407"/>
      <c r="K859" s="407"/>
      <c r="L859" s="407"/>
      <c r="M859" s="407"/>
      <c r="N859" s="407"/>
      <c r="O859" s="407"/>
      <c r="P859" s="407"/>
      <c r="Q859" s="407"/>
      <c r="R859" s="407"/>
      <c r="S859" s="407"/>
      <c r="T859" s="407"/>
      <c r="U859" s="407"/>
      <c r="V859" s="407"/>
      <c r="W859" s="407"/>
      <c r="X859" s="407"/>
      <c r="Y859" s="407"/>
      <c r="Z859" s="407"/>
      <c r="AA859" s="407"/>
      <c r="AB859" s="407"/>
      <c r="AC859" s="407"/>
      <c r="AD859" s="407"/>
      <c r="AE859" s="407"/>
      <c r="AF859" s="407"/>
      <c r="AG859" s="407"/>
      <c r="AH859" s="407"/>
    </row>
    <row r="860" spans="1:34" ht="12.75" customHeight="1">
      <c r="A860" s="407"/>
      <c r="B860" s="407"/>
      <c r="C860" s="407"/>
      <c r="D860" s="407"/>
      <c r="E860" s="407"/>
      <c r="F860" s="407"/>
      <c r="G860" s="407"/>
      <c r="H860" s="407"/>
      <c r="I860" s="407"/>
      <c r="J860" s="407"/>
      <c r="K860" s="407"/>
      <c r="L860" s="407"/>
      <c r="M860" s="407"/>
      <c r="N860" s="407"/>
      <c r="O860" s="407"/>
      <c r="P860" s="407"/>
      <c r="Q860" s="407"/>
      <c r="R860" s="407"/>
      <c r="S860" s="407"/>
      <c r="T860" s="407"/>
      <c r="U860" s="407"/>
      <c r="V860" s="407"/>
      <c r="W860" s="407"/>
      <c r="X860" s="407"/>
      <c r="Y860" s="407"/>
      <c r="Z860" s="407"/>
      <c r="AA860" s="407"/>
      <c r="AB860" s="407"/>
      <c r="AC860" s="407"/>
      <c r="AD860" s="407"/>
      <c r="AE860" s="407"/>
      <c r="AF860" s="407"/>
      <c r="AG860" s="407"/>
      <c r="AH860" s="407"/>
    </row>
    <row r="861" spans="1:34" ht="12.75" customHeight="1">
      <c r="A861" s="407"/>
      <c r="B861" s="407"/>
      <c r="C861" s="407"/>
      <c r="D861" s="407"/>
      <c r="E861" s="407"/>
      <c r="F861" s="407"/>
      <c r="G861" s="407"/>
      <c r="H861" s="407"/>
      <c r="I861" s="407"/>
      <c r="J861" s="407"/>
      <c r="K861" s="407"/>
      <c r="L861" s="407"/>
      <c r="M861" s="407"/>
      <c r="N861" s="407"/>
      <c r="O861" s="407"/>
      <c r="P861" s="407"/>
      <c r="Q861" s="407"/>
      <c r="R861" s="407"/>
      <c r="S861" s="407"/>
      <c r="T861" s="407"/>
      <c r="U861" s="407"/>
      <c r="V861" s="407"/>
      <c r="W861" s="407"/>
      <c r="X861" s="407"/>
      <c r="Y861" s="407"/>
      <c r="Z861" s="407"/>
      <c r="AA861" s="407"/>
      <c r="AB861" s="407"/>
      <c r="AC861" s="407"/>
      <c r="AD861" s="407"/>
      <c r="AE861" s="407"/>
      <c r="AF861" s="407"/>
      <c r="AG861" s="407"/>
      <c r="AH861" s="407"/>
    </row>
    <row r="862" spans="1:34" ht="12.75" customHeight="1">
      <c r="A862" s="407"/>
      <c r="B862" s="407"/>
      <c r="C862" s="407"/>
      <c r="D862" s="407"/>
      <c r="E862" s="407"/>
      <c r="F862" s="407"/>
      <c r="G862" s="407"/>
      <c r="H862" s="407"/>
      <c r="I862" s="407"/>
      <c r="J862" s="407"/>
      <c r="K862" s="407"/>
      <c r="L862" s="407"/>
      <c r="M862" s="407"/>
      <c r="N862" s="407"/>
      <c r="O862" s="407"/>
      <c r="P862" s="407"/>
      <c r="Q862" s="407"/>
      <c r="R862" s="407"/>
      <c r="S862" s="407"/>
      <c r="T862" s="407"/>
      <c r="U862" s="407"/>
      <c r="V862" s="407"/>
      <c r="W862" s="407"/>
      <c r="X862" s="407"/>
      <c r="Y862" s="407"/>
      <c r="Z862" s="407"/>
      <c r="AA862" s="407"/>
      <c r="AB862" s="407"/>
      <c r="AC862" s="407"/>
      <c r="AD862" s="407"/>
      <c r="AE862" s="407"/>
      <c r="AF862" s="407"/>
      <c r="AG862" s="407"/>
      <c r="AH862" s="407"/>
    </row>
    <row r="863" spans="1:34" ht="12.75" customHeight="1">
      <c r="A863" s="407"/>
      <c r="B863" s="407"/>
      <c r="C863" s="407"/>
      <c r="D863" s="407"/>
      <c r="E863" s="407"/>
      <c r="F863" s="407"/>
      <c r="G863" s="407"/>
      <c r="H863" s="407"/>
      <c r="I863" s="407"/>
      <c r="J863" s="407"/>
      <c r="K863" s="407"/>
      <c r="L863" s="407"/>
      <c r="M863" s="407"/>
      <c r="N863" s="407"/>
      <c r="O863" s="407"/>
      <c r="P863" s="407"/>
      <c r="Q863" s="407"/>
      <c r="R863" s="407"/>
      <c r="S863" s="407"/>
      <c r="T863" s="407"/>
      <c r="U863" s="407"/>
      <c r="V863" s="407"/>
      <c r="W863" s="407"/>
      <c r="X863" s="407"/>
      <c r="Y863" s="407"/>
      <c r="Z863" s="407"/>
      <c r="AA863" s="407"/>
      <c r="AB863" s="407"/>
      <c r="AC863" s="407"/>
      <c r="AD863" s="407"/>
      <c r="AE863" s="407"/>
      <c r="AF863" s="407"/>
      <c r="AG863" s="407"/>
      <c r="AH863" s="407"/>
    </row>
    <row r="864" spans="1:34" ht="12.75" customHeight="1">
      <c r="A864" s="407"/>
      <c r="B864" s="407"/>
      <c r="C864" s="407"/>
      <c r="D864" s="407"/>
      <c r="E864" s="407"/>
      <c r="F864" s="407"/>
      <c r="G864" s="407"/>
      <c r="H864" s="407"/>
      <c r="I864" s="407"/>
      <c r="J864" s="407"/>
      <c r="K864" s="407"/>
      <c r="L864" s="407"/>
      <c r="M864" s="407"/>
      <c r="N864" s="407"/>
      <c r="O864" s="407"/>
      <c r="P864" s="407"/>
      <c r="Q864" s="407"/>
      <c r="R864" s="407"/>
      <c r="S864" s="407"/>
      <c r="T864" s="407"/>
      <c r="U864" s="407"/>
      <c r="V864" s="407"/>
      <c r="W864" s="407"/>
      <c r="X864" s="407"/>
      <c r="Y864" s="407"/>
      <c r="Z864" s="407"/>
      <c r="AA864" s="407"/>
      <c r="AB864" s="407"/>
      <c r="AC864" s="407"/>
      <c r="AD864" s="407"/>
      <c r="AE864" s="407"/>
      <c r="AF864" s="407"/>
      <c r="AG864" s="407"/>
      <c r="AH864" s="407"/>
    </row>
    <row r="865" spans="1:34" ht="12.75" customHeight="1">
      <c r="A865" s="407"/>
      <c r="B865" s="407"/>
      <c r="C865" s="407"/>
      <c r="D865" s="407"/>
      <c r="E865" s="407"/>
      <c r="F865" s="407"/>
      <c r="G865" s="407"/>
      <c r="H865" s="407"/>
      <c r="I865" s="407"/>
      <c r="J865" s="407"/>
      <c r="K865" s="407"/>
      <c r="L865" s="407"/>
      <c r="M865" s="407"/>
      <c r="N865" s="407"/>
      <c r="O865" s="407"/>
      <c r="P865" s="407"/>
      <c r="Q865" s="407"/>
      <c r="R865" s="407"/>
      <c r="S865" s="407"/>
      <c r="T865" s="407"/>
      <c r="U865" s="407"/>
      <c r="V865" s="407"/>
      <c r="W865" s="407"/>
      <c r="X865" s="407"/>
      <c r="Y865" s="407"/>
      <c r="Z865" s="407"/>
      <c r="AA865" s="407"/>
      <c r="AB865" s="407"/>
      <c r="AC865" s="407"/>
      <c r="AD865" s="407"/>
      <c r="AE865" s="407"/>
      <c r="AF865" s="407"/>
      <c r="AG865" s="407"/>
      <c r="AH865" s="407"/>
    </row>
    <row r="866" spans="1:34" ht="12.75" customHeight="1">
      <c r="A866" s="407"/>
      <c r="B866" s="407"/>
      <c r="C866" s="407"/>
      <c r="D866" s="407"/>
      <c r="E866" s="407"/>
      <c r="F866" s="407"/>
      <c r="G866" s="407"/>
      <c r="H866" s="407"/>
      <c r="I866" s="407"/>
      <c r="J866" s="407"/>
      <c r="K866" s="407"/>
      <c r="L866" s="407"/>
      <c r="M866" s="407"/>
      <c r="N866" s="407"/>
      <c r="O866" s="407"/>
      <c r="P866" s="407"/>
      <c r="Q866" s="407"/>
      <c r="R866" s="407"/>
      <c r="S866" s="407"/>
      <c r="T866" s="407"/>
      <c r="U866" s="407"/>
      <c r="V866" s="407"/>
      <c r="W866" s="407"/>
      <c r="X866" s="407"/>
      <c r="Y866" s="407"/>
      <c r="Z866" s="407"/>
      <c r="AA866" s="407"/>
      <c r="AB866" s="407"/>
      <c r="AC866" s="407"/>
      <c r="AD866" s="407"/>
      <c r="AE866" s="407"/>
      <c r="AF866" s="407"/>
      <c r="AG866" s="407"/>
      <c r="AH866" s="407"/>
    </row>
    <row r="867" spans="1:34" ht="12.75" customHeight="1">
      <c r="A867" s="407"/>
      <c r="B867" s="407"/>
      <c r="C867" s="407"/>
      <c r="D867" s="407"/>
      <c r="E867" s="407"/>
      <c r="F867" s="407"/>
      <c r="G867" s="407"/>
      <c r="H867" s="407"/>
      <c r="I867" s="407"/>
      <c r="J867" s="407"/>
      <c r="K867" s="407"/>
      <c r="L867" s="407"/>
      <c r="M867" s="407"/>
      <c r="N867" s="407"/>
      <c r="O867" s="407"/>
      <c r="P867" s="407"/>
      <c r="Q867" s="407"/>
      <c r="R867" s="407"/>
      <c r="S867" s="407"/>
      <c r="T867" s="407"/>
      <c r="U867" s="407"/>
      <c r="V867" s="407"/>
      <c r="W867" s="407"/>
      <c r="X867" s="407"/>
      <c r="Y867" s="407"/>
      <c r="Z867" s="407"/>
      <c r="AA867" s="407"/>
      <c r="AB867" s="407"/>
      <c r="AC867" s="407"/>
      <c r="AD867" s="407"/>
      <c r="AE867" s="407"/>
      <c r="AF867" s="407"/>
      <c r="AG867" s="407"/>
      <c r="AH867" s="407"/>
    </row>
    <row r="868" spans="1:34" ht="12.75" customHeight="1">
      <c r="A868" s="407"/>
      <c r="B868" s="407"/>
      <c r="C868" s="407"/>
      <c r="D868" s="407"/>
      <c r="E868" s="407"/>
      <c r="F868" s="407"/>
      <c r="G868" s="407"/>
      <c r="H868" s="407"/>
      <c r="I868" s="407"/>
      <c r="J868" s="407"/>
      <c r="K868" s="407"/>
      <c r="L868" s="407"/>
      <c r="M868" s="407"/>
      <c r="N868" s="407"/>
      <c r="O868" s="407"/>
      <c r="P868" s="407"/>
      <c r="Q868" s="407"/>
      <c r="R868" s="407"/>
      <c r="S868" s="407"/>
      <c r="T868" s="407"/>
      <c r="U868" s="407"/>
      <c r="V868" s="407"/>
      <c r="W868" s="407"/>
      <c r="X868" s="407"/>
      <c r="Y868" s="407"/>
      <c r="Z868" s="407"/>
      <c r="AA868" s="407"/>
      <c r="AB868" s="407"/>
      <c r="AC868" s="407"/>
      <c r="AD868" s="407"/>
      <c r="AE868" s="407"/>
      <c r="AF868" s="407"/>
      <c r="AG868" s="407"/>
      <c r="AH868" s="407"/>
    </row>
    <row r="869" spans="1:34" ht="12.75" customHeight="1">
      <c r="A869" s="407"/>
      <c r="B869" s="407"/>
      <c r="C869" s="407"/>
      <c r="D869" s="407"/>
      <c r="E869" s="407"/>
      <c r="F869" s="407"/>
      <c r="G869" s="407"/>
      <c r="H869" s="407"/>
      <c r="I869" s="407"/>
      <c r="J869" s="407"/>
      <c r="K869" s="407"/>
      <c r="L869" s="407"/>
      <c r="M869" s="407"/>
      <c r="N869" s="407"/>
      <c r="O869" s="407"/>
      <c r="P869" s="407"/>
      <c r="Q869" s="407"/>
      <c r="R869" s="407"/>
      <c r="S869" s="407"/>
      <c r="T869" s="407"/>
      <c r="U869" s="407"/>
      <c r="V869" s="407"/>
      <c r="W869" s="407"/>
      <c r="X869" s="407"/>
      <c r="Y869" s="407"/>
      <c r="Z869" s="407"/>
      <c r="AA869" s="407"/>
      <c r="AB869" s="407"/>
      <c r="AC869" s="407"/>
      <c r="AD869" s="407"/>
      <c r="AE869" s="407"/>
      <c r="AF869" s="407"/>
      <c r="AG869" s="407"/>
      <c r="AH869" s="407"/>
    </row>
    <row r="870" spans="1:34" ht="12.75" customHeight="1">
      <c r="A870" s="407"/>
      <c r="B870" s="407"/>
      <c r="C870" s="407"/>
      <c r="D870" s="407"/>
      <c r="E870" s="407"/>
      <c r="F870" s="407"/>
      <c r="G870" s="407"/>
      <c r="H870" s="407"/>
      <c r="I870" s="407"/>
      <c r="J870" s="407"/>
      <c r="K870" s="407"/>
      <c r="L870" s="407"/>
      <c r="M870" s="407"/>
      <c r="N870" s="407"/>
      <c r="O870" s="407"/>
      <c r="P870" s="407"/>
      <c r="Q870" s="407"/>
      <c r="R870" s="407"/>
      <c r="S870" s="407"/>
      <c r="T870" s="407"/>
      <c r="U870" s="407"/>
      <c r="V870" s="407"/>
      <c r="W870" s="407"/>
      <c r="X870" s="407"/>
      <c r="Y870" s="407"/>
      <c r="Z870" s="407"/>
      <c r="AA870" s="407"/>
      <c r="AB870" s="407"/>
      <c r="AC870" s="407"/>
      <c r="AD870" s="407"/>
      <c r="AE870" s="407"/>
      <c r="AF870" s="407"/>
      <c r="AG870" s="407"/>
      <c r="AH870" s="407"/>
    </row>
    <row r="871" spans="1:34" ht="12.75" customHeight="1">
      <c r="A871" s="407"/>
      <c r="B871" s="407"/>
      <c r="C871" s="407"/>
      <c r="D871" s="407"/>
      <c r="E871" s="407"/>
      <c r="F871" s="407"/>
      <c r="G871" s="407"/>
      <c r="H871" s="407"/>
      <c r="I871" s="407"/>
      <c r="J871" s="407"/>
      <c r="K871" s="407"/>
      <c r="L871" s="407"/>
      <c r="M871" s="407"/>
      <c r="N871" s="407"/>
      <c r="O871" s="407"/>
      <c r="P871" s="407"/>
      <c r="Q871" s="407"/>
      <c r="R871" s="407"/>
      <c r="S871" s="407"/>
      <c r="T871" s="407"/>
      <c r="U871" s="407"/>
      <c r="V871" s="407"/>
      <c r="W871" s="407"/>
      <c r="X871" s="407"/>
      <c r="Y871" s="407"/>
      <c r="Z871" s="407"/>
      <c r="AA871" s="407"/>
      <c r="AB871" s="407"/>
      <c r="AC871" s="407"/>
      <c r="AD871" s="407"/>
      <c r="AE871" s="407"/>
      <c r="AF871" s="407"/>
      <c r="AG871" s="407"/>
      <c r="AH871" s="407"/>
    </row>
    <row r="872" spans="1:34" ht="12.75" customHeight="1">
      <c r="A872" s="407"/>
      <c r="B872" s="407"/>
      <c r="C872" s="407"/>
      <c r="D872" s="407"/>
      <c r="E872" s="407"/>
      <c r="F872" s="407"/>
      <c r="G872" s="407"/>
      <c r="H872" s="407"/>
      <c r="I872" s="407"/>
      <c r="J872" s="407"/>
      <c r="K872" s="407"/>
      <c r="L872" s="407"/>
      <c r="M872" s="407"/>
      <c r="N872" s="407"/>
      <c r="O872" s="407"/>
      <c r="P872" s="407"/>
      <c r="Q872" s="407"/>
      <c r="R872" s="407"/>
      <c r="S872" s="407"/>
      <c r="T872" s="407"/>
      <c r="U872" s="407"/>
      <c r="V872" s="407"/>
      <c r="W872" s="407"/>
      <c r="X872" s="407"/>
      <c r="Y872" s="407"/>
      <c r="Z872" s="407"/>
      <c r="AA872" s="407"/>
      <c r="AB872" s="407"/>
      <c r="AC872" s="407"/>
      <c r="AD872" s="407"/>
      <c r="AE872" s="407"/>
      <c r="AF872" s="407"/>
      <c r="AG872" s="407"/>
      <c r="AH872" s="407"/>
    </row>
    <row r="873" spans="1:34" ht="12.75" customHeight="1">
      <c r="A873" s="407"/>
      <c r="B873" s="407"/>
      <c r="C873" s="407"/>
      <c r="D873" s="407"/>
      <c r="E873" s="407"/>
      <c r="F873" s="407"/>
      <c r="G873" s="407"/>
      <c r="H873" s="407"/>
      <c r="I873" s="407"/>
      <c r="J873" s="407"/>
      <c r="K873" s="407"/>
      <c r="L873" s="407"/>
      <c r="M873" s="407"/>
      <c r="N873" s="407"/>
      <c r="O873" s="407"/>
      <c r="P873" s="407"/>
      <c r="Q873" s="407"/>
      <c r="R873" s="407"/>
      <c r="S873" s="407"/>
      <c r="T873" s="407"/>
      <c r="U873" s="407"/>
      <c r="V873" s="407"/>
      <c r="W873" s="407"/>
      <c r="X873" s="407"/>
      <c r="Y873" s="407"/>
      <c r="Z873" s="407"/>
      <c r="AA873" s="407"/>
      <c r="AB873" s="407"/>
      <c r="AC873" s="407"/>
      <c r="AD873" s="407"/>
      <c r="AE873" s="407"/>
      <c r="AF873" s="407"/>
      <c r="AG873" s="407"/>
      <c r="AH873" s="407"/>
    </row>
    <row r="874" spans="1:34" ht="12.75" customHeight="1">
      <c r="A874" s="407"/>
      <c r="B874" s="407"/>
      <c r="C874" s="407"/>
      <c r="D874" s="407"/>
      <c r="E874" s="407"/>
      <c r="F874" s="407"/>
      <c r="G874" s="407"/>
      <c r="H874" s="407"/>
      <c r="I874" s="407"/>
      <c r="J874" s="407"/>
      <c r="K874" s="407"/>
      <c r="L874" s="407"/>
      <c r="M874" s="407"/>
      <c r="N874" s="407"/>
      <c r="O874" s="407"/>
      <c r="P874" s="407"/>
      <c r="Q874" s="407"/>
      <c r="R874" s="407"/>
      <c r="S874" s="407"/>
      <c r="T874" s="407"/>
      <c r="U874" s="407"/>
      <c r="V874" s="407"/>
      <c r="W874" s="407"/>
      <c r="X874" s="407"/>
      <c r="Y874" s="407"/>
      <c r="Z874" s="407"/>
      <c r="AA874" s="407"/>
      <c r="AB874" s="407"/>
      <c r="AC874" s="407"/>
      <c r="AD874" s="407"/>
      <c r="AE874" s="407"/>
      <c r="AF874" s="407"/>
      <c r="AG874" s="407"/>
      <c r="AH874" s="407"/>
    </row>
    <row r="875" spans="1:34" ht="12.75" customHeight="1">
      <c r="A875" s="407"/>
      <c r="B875" s="407"/>
      <c r="C875" s="407"/>
      <c r="D875" s="407"/>
      <c r="E875" s="407"/>
      <c r="F875" s="407"/>
      <c r="G875" s="407"/>
      <c r="H875" s="407"/>
      <c r="I875" s="407"/>
      <c r="J875" s="407"/>
      <c r="K875" s="407"/>
      <c r="L875" s="407"/>
      <c r="M875" s="407"/>
      <c r="N875" s="407"/>
      <c r="O875" s="407"/>
      <c r="P875" s="407"/>
      <c r="Q875" s="407"/>
      <c r="R875" s="407"/>
      <c r="S875" s="407"/>
      <c r="T875" s="407"/>
      <c r="U875" s="407"/>
      <c r="V875" s="407"/>
      <c r="W875" s="407"/>
      <c r="X875" s="407"/>
      <c r="Y875" s="407"/>
      <c r="Z875" s="407"/>
      <c r="AA875" s="407"/>
      <c r="AB875" s="407"/>
      <c r="AC875" s="407"/>
      <c r="AD875" s="407"/>
      <c r="AE875" s="407"/>
      <c r="AF875" s="407"/>
      <c r="AG875" s="407"/>
      <c r="AH875" s="407"/>
    </row>
    <row r="876" spans="1:34" ht="12.75" customHeight="1">
      <c r="A876" s="407"/>
      <c r="B876" s="407"/>
      <c r="C876" s="407"/>
      <c r="D876" s="407"/>
      <c r="E876" s="407"/>
      <c r="F876" s="407"/>
      <c r="G876" s="407"/>
      <c r="H876" s="407"/>
      <c r="I876" s="407"/>
      <c r="J876" s="407"/>
      <c r="K876" s="407"/>
      <c r="L876" s="407"/>
      <c r="M876" s="407"/>
      <c r="N876" s="407"/>
      <c r="O876" s="407"/>
      <c r="P876" s="407"/>
      <c r="Q876" s="407"/>
      <c r="R876" s="407"/>
      <c r="S876" s="407"/>
      <c r="T876" s="407"/>
      <c r="U876" s="407"/>
      <c r="V876" s="407"/>
      <c r="W876" s="407"/>
      <c r="X876" s="407"/>
      <c r="Y876" s="407"/>
      <c r="Z876" s="407"/>
      <c r="AA876" s="407"/>
      <c r="AB876" s="407"/>
      <c r="AC876" s="407"/>
      <c r="AD876" s="407"/>
      <c r="AE876" s="407"/>
      <c r="AF876" s="407"/>
      <c r="AG876" s="407"/>
      <c r="AH876" s="407"/>
    </row>
    <row r="877" spans="1:34" ht="12.75" customHeight="1">
      <c r="A877" s="407"/>
      <c r="B877" s="407"/>
      <c r="C877" s="407"/>
      <c r="D877" s="407"/>
      <c r="E877" s="407"/>
      <c r="F877" s="407"/>
      <c r="G877" s="407"/>
      <c r="H877" s="407"/>
      <c r="I877" s="407"/>
      <c r="J877" s="407"/>
      <c r="K877" s="407"/>
      <c r="L877" s="407"/>
      <c r="M877" s="407"/>
      <c r="N877" s="407"/>
      <c r="O877" s="407"/>
      <c r="P877" s="407"/>
      <c r="Q877" s="407"/>
      <c r="R877" s="407"/>
      <c r="S877" s="407"/>
      <c r="T877" s="407"/>
      <c r="U877" s="407"/>
      <c r="V877" s="407"/>
      <c r="W877" s="407"/>
      <c r="X877" s="407"/>
      <c r="Y877" s="407"/>
      <c r="Z877" s="407"/>
      <c r="AA877" s="407"/>
      <c r="AB877" s="407"/>
      <c r="AC877" s="407"/>
      <c r="AD877" s="407"/>
      <c r="AE877" s="407"/>
      <c r="AF877" s="407"/>
      <c r="AG877" s="407"/>
      <c r="AH877" s="407"/>
    </row>
    <row r="878" spans="1:34" ht="12.75" customHeight="1">
      <c r="A878" s="407"/>
      <c r="B878" s="407"/>
      <c r="C878" s="407"/>
      <c r="D878" s="407"/>
      <c r="E878" s="407"/>
      <c r="F878" s="407"/>
      <c r="G878" s="407"/>
      <c r="H878" s="407"/>
      <c r="I878" s="407"/>
      <c r="J878" s="407"/>
      <c r="K878" s="407"/>
      <c r="L878" s="407"/>
      <c r="M878" s="407"/>
      <c r="N878" s="407"/>
      <c r="O878" s="407"/>
      <c r="P878" s="407"/>
      <c r="Q878" s="407"/>
      <c r="R878" s="407"/>
      <c r="S878" s="407"/>
      <c r="T878" s="407"/>
      <c r="U878" s="407"/>
      <c r="V878" s="407"/>
      <c r="W878" s="407"/>
      <c r="X878" s="407"/>
      <c r="Y878" s="407"/>
      <c r="Z878" s="407"/>
      <c r="AA878" s="407"/>
      <c r="AB878" s="407"/>
      <c r="AC878" s="407"/>
      <c r="AD878" s="407"/>
      <c r="AE878" s="407"/>
      <c r="AF878" s="407"/>
      <c r="AG878" s="407"/>
      <c r="AH878" s="407"/>
    </row>
    <row r="879" spans="1:34" ht="12.75" customHeight="1">
      <c r="A879" s="407"/>
      <c r="B879" s="407"/>
      <c r="C879" s="407"/>
      <c r="D879" s="407"/>
      <c r="E879" s="407"/>
      <c r="F879" s="407"/>
      <c r="G879" s="407"/>
      <c r="H879" s="407"/>
      <c r="I879" s="407"/>
      <c r="J879" s="407"/>
      <c r="K879" s="407"/>
      <c r="L879" s="407"/>
      <c r="M879" s="407"/>
      <c r="N879" s="407"/>
      <c r="O879" s="407"/>
      <c r="P879" s="407"/>
      <c r="Q879" s="407"/>
      <c r="R879" s="407"/>
      <c r="S879" s="407"/>
      <c r="T879" s="407"/>
      <c r="U879" s="407"/>
      <c r="V879" s="407"/>
      <c r="W879" s="407"/>
      <c r="X879" s="407"/>
      <c r="Y879" s="407"/>
      <c r="Z879" s="407"/>
      <c r="AA879" s="407"/>
      <c r="AB879" s="407"/>
      <c r="AC879" s="407"/>
      <c r="AD879" s="407"/>
      <c r="AE879" s="407"/>
      <c r="AF879" s="407"/>
      <c r="AG879" s="407"/>
      <c r="AH879" s="407"/>
    </row>
    <row r="880" spans="1:34" ht="12.75" customHeight="1">
      <c r="A880" s="407"/>
      <c r="B880" s="407"/>
      <c r="C880" s="407"/>
      <c r="D880" s="407"/>
      <c r="E880" s="407"/>
      <c r="F880" s="407"/>
      <c r="G880" s="407"/>
      <c r="H880" s="407"/>
      <c r="I880" s="407"/>
      <c r="J880" s="407"/>
      <c r="K880" s="407"/>
      <c r="L880" s="407"/>
      <c r="M880" s="407"/>
      <c r="N880" s="407"/>
      <c r="O880" s="407"/>
      <c r="P880" s="407"/>
      <c r="Q880" s="407"/>
      <c r="R880" s="407"/>
      <c r="S880" s="407"/>
      <c r="T880" s="407"/>
      <c r="U880" s="407"/>
      <c r="V880" s="407"/>
      <c r="W880" s="407"/>
      <c r="X880" s="407"/>
      <c r="Y880" s="407"/>
      <c r="Z880" s="407"/>
      <c r="AA880" s="407"/>
      <c r="AB880" s="407"/>
      <c r="AC880" s="407"/>
      <c r="AD880" s="407"/>
      <c r="AE880" s="407"/>
      <c r="AF880" s="407"/>
      <c r="AG880" s="407"/>
      <c r="AH880" s="407"/>
    </row>
    <row r="881" spans="1:34" ht="12.75" customHeight="1">
      <c r="A881" s="407"/>
      <c r="B881" s="407"/>
      <c r="C881" s="407"/>
      <c r="D881" s="407"/>
      <c r="E881" s="407"/>
      <c r="F881" s="407"/>
      <c r="G881" s="407"/>
      <c r="H881" s="407"/>
      <c r="I881" s="407"/>
      <c r="J881" s="407"/>
      <c r="K881" s="407"/>
      <c r="L881" s="407"/>
      <c r="M881" s="407"/>
      <c r="N881" s="407"/>
      <c r="O881" s="407"/>
      <c r="P881" s="407"/>
      <c r="Q881" s="407"/>
      <c r="R881" s="407"/>
      <c r="S881" s="407"/>
      <c r="T881" s="407"/>
      <c r="U881" s="407"/>
      <c r="V881" s="407"/>
      <c r="W881" s="407"/>
      <c r="X881" s="407"/>
      <c r="Y881" s="407"/>
      <c r="Z881" s="407"/>
      <c r="AA881" s="407"/>
      <c r="AB881" s="407"/>
      <c r="AC881" s="407"/>
      <c r="AD881" s="407"/>
      <c r="AE881" s="407"/>
      <c r="AF881" s="407"/>
      <c r="AG881" s="407"/>
      <c r="AH881" s="407"/>
    </row>
    <row r="882" spans="1:34" ht="12.75" customHeight="1">
      <c r="A882" s="407"/>
      <c r="B882" s="407"/>
      <c r="C882" s="407"/>
      <c r="D882" s="407"/>
      <c r="E882" s="407"/>
      <c r="F882" s="407"/>
      <c r="G882" s="407"/>
      <c r="H882" s="407"/>
      <c r="I882" s="407"/>
      <c r="J882" s="407"/>
      <c r="K882" s="407"/>
      <c r="L882" s="407"/>
      <c r="M882" s="407"/>
      <c r="N882" s="407"/>
      <c r="O882" s="407"/>
      <c r="P882" s="407"/>
      <c r="Q882" s="407"/>
      <c r="R882" s="407"/>
      <c r="S882" s="407"/>
      <c r="T882" s="407"/>
      <c r="U882" s="407"/>
      <c r="V882" s="407"/>
      <c r="W882" s="407"/>
      <c r="X882" s="407"/>
      <c r="Y882" s="407"/>
      <c r="Z882" s="407"/>
      <c r="AA882" s="407"/>
      <c r="AB882" s="407"/>
      <c r="AC882" s="407"/>
      <c r="AD882" s="407"/>
      <c r="AE882" s="407"/>
      <c r="AF882" s="407"/>
      <c r="AG882" s="407"/>
      <c r="AH882" s="407"/>
    </row>
    <row r="883" spans="1:34" ht="12.75" customHeight="1">
      <c r="A883" s="407"/>
      <c r="B883" s="407"/>
      <c r="C883" s="407"/>
      <c r="D883" s="407"/>
      <c r="E883" s="407"/>
      <c r="F883" s="407"/>
      <c r="G883" s="407"/>
      <c r="H883" s="407"/>
      <c r="I883" s="407"/>
      <c r="J883" s="407"/>
      <c r="K883" s="407"/>
      <c r="L883" s="407"/>
      <c r="M883" s="407"/>
      <c r="N883" s="407"/>
      <c r="O883" s="407"/>
      <c r="P883" s="407"/>
      <c r="Q883" s="407"/>
      <c r="R883" s="407"/>
      <c r="S883" s="407"/>
      <c r="T883" s="407"/>
      <c r="U883" s="407"/>
      <c r="V883" s="407"/>
      <c r="W883" s="407"/>
      <c r="X883" s="407"/>
      <c r="Y883" s="407"/>
      <c r="Z883" s="407"/>
      <c r="AA883" s="407"/>
      <c r="AB883" s="407"/>
      <c r="AC883" s="407"/>
      <c r="AD883" s="407"/>
      <c r="AE883" s="407"/>
      <c r="AF883" s="407"/>
      <c r="AG883" s="407"/>
      <c r="AH883" s="407"/>
    </row>
    <row r="884" spans="1:34" ht="12.75" customHeight="1">
      <c r="A884" s="407"/>
      <c r="B884" s="407"/>
      <c r="C884" s="407"/>
      <c r="D884" s="407"/>
      <c r="E884" s="407"/>
      <c r="F884" s="407"/>
      <c r="G884" s="407"/>
      <c r="H884" s="407"/>
      <c r="I884" s="407"/>
      <c r="J884" s="407"/>
      <c r="K884" s="407"/>
      <c r="L884" s="407"/>
      <c r="M884" s="407"/>
      <c r="N884" s="407"/>
      <c r="O884" s="407"/>
      <c r="P884" s="407"/>
      <c r="Q884" s="407"/>
      <c r="R884" s="407"/>
      <c r="S884" s="407"/>
      <c r="T884" s="407"/>
      <c r="U884" s="407"/>
      <c r="V884" s="407"/>
      <c r="W884" s="407"/>
      <c r="X884" s="407"/>
      <c r="Y884" s="407"/>
      <c r="Z884" s="407"/>
      <c r="AA884" s="407"/>
      <c r="AB884" s="407"/>
      <c r="AC884" s="407"/>
      <c r="AD884" s="407"/>
      <c r="AE884" s="407"/>
      <c r="AF884" s="407"/>
      <c r="AG884" s="407"/>
      <c r="AH884" s="407"/>
    </row>
    <row r="885" spans="1:34" ht="12.75" customHeight="1">
      <c r="A885" s="407"/>
      <c r="B885" s="407"/>
      <c r="C885" s="407"/>
      <c r="D885" s="407"/>
      <c r="E885" s="407"/>
      <c r="F885" s="407"/>
      <c r="G885" s="407"/>
      <c r="H885" s="407"/>
      <c r="I885" s="407"/>
      <c r="J885" s="407"/>
      <c r="K885" s="407"/>
      <c r="L885" s="407"/>
      <c r="M885" s="407"/>
      <c r="N885" s="407"/>
      <c r="O885" s="407"/>
      <c r="P885" s="407"/>
      <c r="Q885" s="407"/>
      <c r="R885" s="407"/>
      <c r="S885" s="407"/>
      <c r="T885" s="407"/>
      <c r="U885" s="407"/>
      <c r="V885" s="407"/>
      <c r="W885" s="407"/>
      <c r="X885" s="407"/>
      <c r="Y885" s="407"/>
      <c r="Z885" s="407"/>
      <c r="AA885" s="407"/>
      <c r="AB885" s="407"/>
      <c r="AC885" s="407"/>
      <c r="AD885" s="407"/>
      <c r="AE885" s="407"/>
      <c r="AF885" s="407"/>
      <c r="AG885" s="407"/>
      <c r="AH885" s="407"/>
    </row>
    <row r="886" spans="1:34" ht="12.75" customHeight="1">
      <c r="A886" s="407"/>
      <c r="B886" s="407"/>
      <c r="C886" s="407"/>
      <c r="D886" s="407"/>
      <c r="E886" s="407"/>
      <c r="F886" s="407"/>
      <c r="G886" s="407"/>
      <c r="H886" s="407"/>
      <c r="I886" s="407"/>
      <c r="J886" s="407"/>
      <c r="K886" s="407"/>
      <c r="L886" s="407"/>
      <c r="M886" s="407"/>
      <c r="N886" s="407"/>
      <c r="O886" s="407"/>
      <c r="P886" s="407"/>
      <c r="Q886" s="407"/>
      <c r="R886" s="407"/>
      <c r="S886" s="407"/>
      <c r="T886" s="407"/>
      <c r="U886" s="407"/>
      <c r="V886" s="407"/>
      <c r="W886" s="407"/>
      <c r="X886" s="407"/>
      <c r="Y886" s="407"/>
      <c r="Z886" s="407"/>
      <c r="AA886" s="407"/>
      <c r="AB886" s="407"/>
      <c r="AC886" s="407"/>
      <c r="AD886" s="407"/>
      <c r="AE886" s="407"/>
      <c r="AF886" s="407"/>
      <c r="AG886" s="407"/>
      <c r="AH886" s="407"/>
    </row>
    <row r="887" spans="1:34" ht="12.75" customHeight="1">
      <c r="A887" s="407"/>
      <c r="B887" s="407"/>
      <c r="C887" s="407"/>
      <c r="D887" s="407"/>
      <c r="E887" s="407"/>
      <c r="F887" s="407"/>
      <c r="G887" s="407"/>
      <c r="H887" s="407"/>
      <c r="I887" s="407"/>
      <c r="J887" s="407"/>
      <c r="K887" s="407"/>
      <c r="L887" s="407"/>
      <c r="M887" s="407"/>
      <c r="N887" s="407"/>
      <c r="O887" s="407"/>
      <c r="P887" s="407"/>
      <c r="Q887" s="407"/>
      <c r="R887" s="407"/>
      <c r="S887" s="407"/>
      <c r="T887" s="407"/>
      <c r="U887" s="407"/>
      <c r="V887" s="407"/>
      <c r="W887" s="407"/>
      <c r="X887" s="407"/>
      <c r="Y887" s="407"/>
      <c r="Z887" s="407"/>
      <c r="AA887" s="407"/>
      <c r="AB887" s="407"/>
      <c r="AC887" s="407"/>
      <c r="AD887" s="407"/>
      <c r="AE887" s="407"/>
      <c r="AF887" s="407"/>
      <c r="AG887" s="407"/>
      <c r="AH887" s="407"/>
    </row>
    <row r="888" spans="1:34" ht="12.75" customHeight="1">
      <c r="A888" s="407"/>
      <c r="B888" s="407"/>
      <c r="C888" s="407"/>
      <c r="D888" s="407"/>
      <c r="E888" s="407"/>
      <c r="F888" s="407"/>
      <c r="G888" s="407"/>
      <c r="H888" s="407"/>
      <c r="I888" s="407"/>
      <c r="J888" s="407"/>
      <c r="K888" s="407"/>
      <c r="L888" s="407"/>
      <c r="M888" s="407"/>
      <c r="N888" s="407"/>
      <c r="O888" s="407"/>
      <c r="P888" s="407"/>
      <c r="Q888" s="407"/>
      <c r="R888" s="407"/>
      <c r="S888" s="407"/>
      <c r="T888" s="407"/>
      <c r="U888" s="407"/>
      <c r="V888" s="407"/>
      <c r="W888" s="407"/>
      <c r="X888" s="407"/>
      <c r="Y888" s="407"/>
      <c r="Z888" s="407"/>
      <c r="AA888" s="407"/>
      <c r="AB888" s="407"/>
      <c r="AC888" s="407"/>
      <c r="AD888" s="407"/>
      <c r="AE888" s="407"/>
      <c r="AF888" s="407"/>
      <c r="AG888" s="407"/>
      <c r="AH888" s="407"/>
    </row>
    <row r="889" spans="1:34" ht="12.75" customHeight="1">
      <c r="A889" s="407"/>
      <c r="B889" s="407"/>
      <c r="C889" s="407"/>
      <c r="D889" s="407"/>
      <c r="E889" s="407"/>
      <c r="F889" s="407"/>
      <c r="G889" s="407"/>
      <c r="H889" s="407"/>
      <c r="I889" s="407"/>
      <c r="J889" s="407"/>
      <c r="K889" s="407"/>
      <c r="L889" s="407"/>
      <c r="M889" s="407"/>
      <c r="N889" s="407"/>
      <c r="O889" s="407"/>
      <c r="P889" s="407"/>
      <c r="Q889" s="407"/>
      <c r="R889" s="407"/>
      <c r="S889" s="407"/>
      <c r="T889" s="407"/>
      <c r="U889" s="407"/>
      <c r="V889" s="407"/>
      <c r="W889" s="407"/>
      <c r="X889" s="407"/>
      <c r="Y889" s="407"/>
      <c r="Z889" s="407"/>
      <c r="AA889" s="407"/>
      <c r="AB889" s="407"/>
      <c r="AC889" s="407"/>
      <c r="AD889" s="407"/>
      <c r="AE889" s="407"/>
      <c r="AF889" s="407"/>
      <c r="AG889" s="407"/>
      <c r="AH889" s="407"/>
    </row>
    <row r="890" spans="1:34" ht="12.75" customHeight="1">
      <c r="A890" s="407"/>
      <c r="B890" s="407"/>
      <c r="C890" s="407"/>
      <c r="D890" s="407"/>
      <c r="E890" s="407"/>
      <c r="F890" s="407"/>
      <c r="G890" s="407"/>
      <c r="H890" s="407"/>
      <c r="I890" s="407"/>
      <c r="J890" s="407"/>
      <c r="K890" s="407"/>
      <c r="L890" s="407"/>
      <c r="M890" s="407"/>
      <c r="N890" s="407"/>
      <c r="O890" s="407"/>
      <c r="P890" s="407"/>
      <c r="Q890" s="407"/>
      <c r="R890" s="407"/>
      <c r="S890" s="407"/>
      <c r="T890" s="407"/>
      <c r="U890" s="407"/>
      <c r="V890" s="407"/>
      <c r="W890" s="407"/>
      <c r="X890" s="407"/>
      <c r="Y890" s="407"/>
      <c r="Z890" s="407"/>
      <c r="AA890" s="407"/>
      <c r="AB890" s="407"/>
      <c r="AC890" s="407"/>
      <c r="AD890" s="407"/>
      <c r="AE890" s="407"/>
      <c r="AF890" s="407"/>
      <c r="AG890" s="407"/>
      <c r="AH890" s="407"/>
    </row>
    <row r="891" spans="1:34" ht="12.75" customHeight="1">
      <c r="A891" s="407"/>
      <c r="B891" s="407"/>
      <c r="C891" s="407"/>
      <c r="D891" s="407"/>
      <c r="E891" s="407"/>
      <c r="F891" s="407"/>
      <c r="G891" s="407"/>
      <c r="H891" s="407"/>
      <c r="I891" s="407"/>
      <c r="J891" s="407"/>
      <c r="K891" s="407"/>
      <c r="L891" s="407"/>
      <c r="M891" s="407"/>
      <c r="N891" s="407"/>
      <c r="O891" s="407"/>
      <c r="P891" s="407"/>
      <c r="Q891" s="407"/>
      <c r="R891" s="407"/>
      <c r="S891" s="407"/>
      <c r="T891" s="407"/>
      <c r="U891" s="407"/>
      <c r="V891" s="407"/>
      <c r="W891" s="407"/>
      <c r="X891" s="407"/>
      <c r="Y891" s="407"/>
      <c r="Z891" s="407"/>
      <c r="AA891" s="407"/>
      <c r="AB891" s="407"/>
      <c r="AC891" s="407"/>
      <c r="AD891" s="407"/>
      <c r="AE891" s="407"/>
      <c r="AF891" s="407"/>
      <c r="AG891" s="407"/>
      <c r="AH891" s="407"/>
    </row>
    <row r="892" spans="1:34" ht="12.75" customHeight="1">
      <c r="A892" s="407"/>
      <c r="B892" s="407"/>
      <c r="C892" s="407"/>
      <c r="D892" s="407"/>
      <c r="E892" s="407"/>
      <c r="F892" s="407"/>
      <c r="G892" s="407"/>
      <c r="H892" s="407"/>
      <c r="I892" s="407"/>
      <c r="J892" s="407"/>
      <c r="K892" s="407"/>
      <c r="L892" s="407"/>
      <c r="M892" s="407"/>
      <c r="N892" s="407"/>
      <c r="O892" s="407"/>
      <c r="P892" s="407"/>
      <c r="Q892" s="407"/>
      <c r="R892" s="407"/>
      <c r="S892" s="407"/>
      <c r="T892" s="407"/>
      <c r="U892" s="407"/>
      <c r="V892" s="407"/>
      <c r="W892" s="407"/>
      <c r="X892" s="407"/>
      <c r="Y892" s="407"/>
      <c r="Z892" s="407"/>
      <c r="AA892" s="407"/>
      <c r="AB892" s="407"/>
      <c r="AC892" s="407"/>
      <c r="AD892" s="407"/>
      <c r="AE892" s="407"/>
      <c r="AF892" s="407"/>
      <c r="AG892" s="407"/>
      <c r="AH892" s="407"/>
    </row>
    <row r="893" spans="1:34" ht="12.75" customHeight="1">
      <c r="A893" s="407"/>
      <c r="B893" s="407"/>
      <c r="C893" s="407"/>
      <c r="D893" s="407"/>
      <c r="E893" s="407"/>
      <c r="F893" s="407"/>
      <c r="G893" s="407"/>
      <c r="H893" s="407"/>
      <c r="I893" s="407"/>
      <c r="J893" s="407"/>
      <c r="K893" s="407"/>
      <c r="L893" s="407"/>
      <c r="M893" s="407"/>
      <c r="N893" s="407"/>
      <c r="O893" s="407"/>
      <c r="P893" s="407"/>
      <c r="Q893" s="407"/>
      <c r="R893" s="407"/>
      <c r="S893" s="407"/>
      <c r="T893" s="407"/>
      <c r="U893" s="407"/>
      <c r="V893" s="407"/>
      <c r="W893" s="407"/>
      <c r="X893" s="407"/>
      <c r="Y893" s="407"/>
      <c r="Z893" s="407"/>
      <c r="AA893" s="407"/>
      <c r="AB893" s="407"/>
      <c r="AC893" s="407"/>
      <c r="AD893" s="407"/>
      <c r="AE893" s="407"/>
      <c r="AF893" s="407"/>
      <c r="AG893" s="407"/>
      <c r="AH893" s="407"/>
    </row>
    <row r="894" spans="1:34" ht="12.75" customHeight="1">
      <c r="A894" s="407"/>
      <c r="B894" s="407"/>
      <c r="C894" s="407"/>
      <c r="D894" s="407"/>
      <c r="E894" s="407"/>
      <c r="F894" s="407"/>
      <c r="G894" s="407"/>
      <c r="H894" s="407"/>
      <c r="I894" s="407"/>
      <c r="J894" s="407"/>
      <c r="K894" s="407"/>
      <c r="L894" s="407"/>
      <c r="M894" s="407"/>
      <c r="N894" s="407"/>
      <c r="O894" s="407"/>
      <c r="P894" s="407"/>
      <c r="Q894" s="407"/>
      <c r="R894" s="407"/>
      <c r="S894" s="407"/>
      <c r="T894" s="407"/>
      <c r="U894" s="407"/>
      <c r="V894" s="407"/>
      <c r="W894" s="407"/>
      <c r="X894" s="407"/>
      <c r="Y894" s="407"/>
      <c r="Z894" s="407"/>
      <c r="AA894" s="407"/>
      <c r="AB894" s="407"/>
      <c r="AC894" s="407"/>
      <c r="AD894" s="407"/>
      <c r="AE894" s="407"/>
      <c r="AF894" s="407"/>
      <c r="AG894" s="407"/>
      <c r="AH894" s="407"/>
    </row>
    <row r="895" spans="1:34" ht="12.75" customHeight="1">
      <c r="A895" s="407"/>
      <c r="B895" s="407"/>
      <c r="C895" s="407"/>
      <c r="D895" s="407"/>
      <c r="E895" s="407"/>
      <c r="F895" s="407"/>
      <c r="G895" s="407"/>
      <c r="H895" s="407"/>
      <c r="I895" s="407"/>
      <c r="J895" s="407"/>
      <c r="K895" s="407"/>
      <c r="L895" s="407"/>
      <c r="M895" s="407"/>
      <c r="N895" s="407"/>
      <c r="O895" s="407"/>
      <c r="P895" s="407"/>
      <c r="Q895" s="407"/>
      <c r="R895" s="407"/>
      <c r="S895" s="407"/>
      <c r="T895" s="407"/>
      <c r="U895" s="407"/>
      <c r="V895" s="407"/>
      <c r="W895" s="407"/>
      <c r="X895" s="407"/>
      <c r="Y895" s="407"/>
      <c r="Z895" s="407"/>
      <c r="AA895" s="407"/>
      <c r="AB895" s="407"/>
      <c r="AC895" s="407"/>
      <c r="AD895" s="407"/>
      <c r="AE895" s="407"/>
      <c r="AF895" s="407"/>
      <c r="AG895" s="407"/>
      <c r="AH895" s="407"/>
    </row>
    <row r="896" spans="1:34" ht="12.75" customHeight="1">
      <c r="A896" s="407"/>
      <c r="B896" s="407"/>
      <c r="C896" s="407"/>
      <c r="D896" s="407"/>
      <c r="E896" s="407"/>
      <c r="F896" s="407"/>
      <c r="G896" s="407"/>
      <c r="H896" s="407"/>
      <c r="I896" s="407"/>
      <c r="J896" s="407"/>
      <c r="K896" s="407"/>
      <c r="L896" s="407"/>
      <c r="M896" s="407"/>
      <c r="N896" s="407"/>
      <c r="O896" s="407"/>
      <c r="P896" s="407"/>
      <c r="Q896" s="407"/>
      <c r="R896" s="407"/>
      <c r="S896" s="407"/>
      <c r="T896" s="407"/>
      <c r="U896" s="407"/>
      <c r="V896" s="407"/>
      <c r="W896" s="407"/>
      <c r="X896" s="407"/>
      <c r="Y896" s="407"/>
      <c r="Z896" s="407"/>
      <c r="AA896" s="407"/>
      <c r="AB896" s="407"/>
      <c r="AC896" s="407"/>
      <c r="AD896" s="407"/>
      <c r="AE896" s="407"/>
      <c r="AF896" s="407"/>
      <c r="AG896" s="407"/>
      <c r="AH896" s="407"/>
    </row>
    <row r="897" spans="1:34" ht="12.75" customHeight="1">
      <c r="A897" s="407"/>
      <c r="B897" s="407"/>
      <c r="C897" s="407"/>
      <c r="D897" s="407"/>
      <c r="E897" s="407"/>
      <c r="F897" s="407"/>
      <c r="G897" s="407"/>
      <c r="H897" s="407"/>
      <c r="I897" s="407"/>
      <c r="J897" s="407"/>
      <c r="K897" s="407"/>
      <c r="L897" s="407"/>
      <c r="M897" s="407"/>
      <c r="N897" s="407"/>
      <c r="O897" s="407"/>
      <c r="P897" s="407"/>
      <c r="Q897" s="407"/>
      <c r="R897" s="407"/>
      <c r="S897" s="407"/>
      <c r="T897" s="407"/>
      <c r="U897" s="407"/>
      <c r="V897" s="407"/>
      <c r="W897" s="407"/>
      <c r="X897" s="407"/>
      <c r="Y897" s="407"/>
      <c r="Z897" s="407"/>
      <c r="AA897" s="407"/>
      <c r="AB897" s="407"/>
      <c r="AC897" s="407"/>
      <c r="AD897" s="407"/>
      <c r="AE897" s="407"/>
      <c r="AF897" s="407"/>
      <c r="AG897" s="407"/>
      <c r="AH897" s="407"/>
    </row>
    <row r="898" spans="1:34" ht="12.75" customHeight="1">
      <c r="A898" s="407"/>
      <c r="B898" s="407"/>
      <c r="C898" s="407"/>
      <c r="D898" s="407"/>
      <c r="E898" s="407"/>
      <c r="F898" s="407"/>
      <c r="G898" s="407"/>
      <c r="H898" s="407"/>
      <c r="I898" s="407"/>
      <c r="J898" s="407"/>
      <c r="K898" s="407"/>
      <c r="L898" s="407"/>
      <c r="M898" s="407"/>
      <c r="N898" s="407"/>
      <c r="O898" s="407"/>
      <c r="P898" s="407"/>
      <c r="Q898" s="407"/>
      <c r="R898" s="407"/>
      <c r="S898" s="407"/>
      <c r="T898" s="407"/>
      <c r="U898" s="407"/>
      <c r="V898" s="407"/>
      <c r="W898" s="407"/>
      <c r="X898" s="407"/>
      <c r="Y898" s="407"/>
      <c r="Z898" s="407"/>
      <c r="AA898" s="407"/>
      <c r="AB898" s="407"/>
      <c r="AC898" s="407"/>
      <c r="AD898" s="407"/>
      <c r="AE898" s="407"/>
      <c r="AF898" s="407"/>
      <c r="AG898" s="407"/>
      <c r="AH898" s="407"/>
    </row>
    <row r="899" spans="1:34" ht="12.75" customHeight="1">
      <c r="A899" s="407"/>
      <c r="B899" s="407"/>
      <c r="C899" s="407"/>
      <c r="D899" s="407"/>
      <c r="E899" s="407"/>
      <c r="F899" s="407"/>
      <c r="G899" s="407"/>
      <c r="H899" s="407"/>
      <c r="I899" s="407"/>
      <c r="J899" s="407"/>
      <c r="K899" s="407"/>
      <c r="L899" s="407"/>
      <c r="M899" s="407"/>
      <c r="N899" s="407"/>
      <c r="O899" s="407"/>
      <c r="P899" s="407"/>
      <c r="Q899" s="407"/>
      <c r="R899" s="407"/>
      <c r="S899" s="407"/>
      <c r="T899" s="407"/>
      <c r="U899" s="407"/>
      <c r="V899" s="407"/>
      <c r="W899" s="407"/>
      <c r="X899" s="407"/>
      <c r="Y899" s="407"/>
      <c r="Z899" s="407"/>
      <c r="AA899" s="407"/>
      <c r="AB899" s="407"/>
      <c r="AC899" s="407"/>
      <c r="AD899" s="407"/>
      <c r="AE899" s="407"/>
      <c r="AF899" s="407"/>
      <c r="AG899" s="407"/>
      <c r="AH899" s="407"/>
    </row>
    <row r="900" spans="1:34" ht="12.75" customHeight="1">
      <c r="A900" s="407"/>
      <c r="B900" s="407"/>
      <c r="C900" s="407"/>
      <c r="D900" s="407"/>
      <c r="E900" s="407"/>
      <c r="F900" s="407"/>
      <c r="G900" s="407"/>
      <c r="H900" s="407"/>
      <c r="I900" s="407"/>
      <c r="J900" s="407"/>
      <c r="K900" s="407"/>
      <c r="L900" s="407"/>
      <c r="M900" s="407"/>
      <c r="N900" s="407"/>
      <c r="O900" s="407"/>
      <c r="P900" s="407"/>
      <c r="Q900" s="407"/>
      <c r="R900" s="407"/>
      <c r="S900" s="407"/>
      <c r="T900" s="407"/>
      <c r="U900" s="407"/>
      <c r="V900" s="407"/>
      <c r="W900" s="407"/>
      <c r="X900" s="407"/>
      <c r="Y900" s="407"/>
      <c r="Z900" s="407"/>
      <c r="AA900" s="407"/>
      <c r="AB900" s="407"/>
      <c r="AC900" s="407"/>
      <c r="AD900" s="407"/>
      <c r="AE900" s="407"/>
      <c r="AF900" s="407"/>
      <c r="AG900" s="407"/>
      <c r="AH900" s="407"/>
    </row>
    <row r="901" spans="1:34" ht="12.75" customHeight="1">
      <c r="A901" s="407"/>
      <c r="B901" s="407"/>
      <c r="C901" s="407"/>
      <c r="D901" s="407"/>
      <c r="E901" s="407"/>
      <c r="F901" s="407"/>
      <c r="G901" s="407"/>
      <c r="H901" s="407"/>
      <c r="I901" s="407"/>
      <c r="J901" s="407"/>
      <c r="K901" s="407"/>
      <c r="L901" s="407"/>
      <c r="M901" s="407"/>
      <c r="N901" s="407"/>
      <c r="O901" s="407"/>
      <c r="P901" s="407"/>
      <c r="Q901" s="407"/>
      <c r="R901" s="407"/>
      <c r="S901" s="407"/>
      <c r="T901" s="407"/>
      <c r="U901" s="407"/>
      <c r="V901" s="407"/>
      <c r="W901" s="407"/>
      <c r="X901" s="407"/>
      <c r="Y901" s="407"/>
      <c r="Z901" s="407"/>
      <c r="AA901" s="407"/>
      <c r="AB901" s="407"/>
      <c r="AC901" s="407"/>
      <c r="AD901" s="407"/>
      <c r="AE901" s="407"/>
      <c r="AF901" s="407"/>
      <c r="AG901" s="407"/>
      <c r="AH901" s="407"/>
    </row>
    <row r="902" spans="1:34" ht="12.75" customHeight="1">
      <c r="A902" s="407"/>
      <c r="B902" s="407"/>
      <c r="C902" s="407"/>
      <c r="D902" s="407"/>
      <c r="E902" s="407"/>
      <c r="F902" s="407"/>
      <c r="G902" s="407"/>
      <c r="H902" s="407"/>
      <c r="I902" s="407"/>
      <c r="J902" s="407"/>
      <c r="K902" s="407"/>
      <c r="L902" s="407"/>
      <c r="M902" s="407"/>
      <c r="N902" s="407"/>
      <c r="O902" s="407"/>
      <c r="P902" s="407"/>
      <c r="Q902" s="407"/>
      <c r="R902" s="407"/>
      <c r="S902" s="407"/>
      <c r="T902" s="407"/>
      <c r="U902" s="407"/>
      <c r="V902" s="407"/>
      <c r="W902" s="407"/>
      <c r="X902" s="407"/>
      <c r="Y902" s="407"/>
      <c r="Z902" s="407"/>
      <c r="AA902" s="407"/>
      <c r="AB902" s="407"/>
      <c r="AC902" s="407"/>
      <c r="AD902" s="407"/>
      <c r="AE902" s="407"/>
      <c r="AF902" s="407"/>
      <c r="AG902" s="407"/>
      <c r="AH902" s="407"/>
    </row>
    <row r="903" spans="1:34" ht="12.75" customHeight="1">
      <c r="A903" s="407"/>
      <c r="B903" s="407"/>
      <c r="C903" s="407"/>
      <c r="D903" s="407"/>
      <c r="E903" s="407"/>
      <c r="F903" s="407"/>
      <c r="G903" s="407"/>
      <c r="H903" s="407"/>
      <c r="I903" s="407"/>
      <c r="J903" s="407"/>
      <c r="K903" s="407"/>
      <c r="L903" s="407"/>
      <c r="M903" s="407"/>
      <c r="N903" s="407"/>
      <c r="O903" s="407"/>
      <c r="P903" s="407"/>
      <c r="Q903" s="407"/>
      <c r="R903" s="407"/>
      <c r="S903" s="407"/>
      <c r="T903" s="407"/>
      <c r="U903" s="407"/>
      <c r="V903" s="407"/>
      <c r="W903" s="407"/>
      <c r="X903" s="407"/>
      <c r="Y903" s="407"/>
      <c r="Z903" s="407"/>
      <c r="AA903" s="407"/>
      <c r="AB903" s="407"/>
      <c r="AC903" s="407"/>
      <c r="AD903" s="407"/>
      <c r="AE903" s="407"/>
      <c r="AF903" s="407"/>
      <c r="AG903" s="407"/>
      <c r="AH903" s="407"/>
    </row>
    <row r="904" spans="1:34" ht="12.75" customHeight="1">
      <c r="A904" s="407"/>
      <c r="B904" s="407"/>
      <c r="C904" s="407"/>
      <c r="D904" s="407"/>
      <c r="E904" s="407"/>
      <c r="F904" s="407"/>
      <c r="G904" s="407"/>
      <c r="H904" s="407"/>
      <c r="I904" s="407"/>
      <c r="J904" s="407"/>
      <c r="K904" s="407"/>
      <c r="L904" s="407"/>
      <c r="M904" s="407"/>
      <c r="N904" s="407"/>
      <c r="O904" s="407"/>
      <c r="P904" s="407"/>
      <c r="Q904" s="407"/>
      <c r="R904" s="407"/>
      <c r="S904" s="407"/>
      <c r="T904" s="407"/>
      <c r="U904" s="407"/>
      <c r="V904" s="407"/>
      <c r="W904" s="407"/>
      <c r="X904" s="407"/>
      <c r="Y904" s="407"/>
      <c r="Z904" s="407"/>
      <c r="AA904" s="407"/>
      <c r="AB904" s="407"/>
      <c r="AC904" s="407"/>
      <c r="AD904" s="407"/>
      <c r="AE904" s="407"/>
      <c r="AF904" s="407"/>
      <c r="AG904" s="407"/>
      <c r="AH904" s="407"/>
    </row>
    <row r="905" spans="1:34" ht="12.75" customHeight="1">
      <c r="A905" s="407"/>
      <c r="B905" s="407"/>
      <c r="C905" s="407"/>
      <c r="D905" s="407"/>
      <c r="E905" s="407"/>
      <c r="F905" s="407"/>
      <c r="G905" s="407"/>
      <c r="H905" s="407"/>
      <c r="I905" s="407"/>
      <c r="J905" s="407"/>
      <c r="K905" s="407"/>
      <c r="L905" s="407"/>
      <c r="M905" s="407"/>
      <c r="N905" s="407"/>
      <c r="O905" s="407"/>
      <c r="P905" s="407"/>
      <c r="Q905" s="407"/>
      <c r="R905" s="407"/>
      <c r="S905" s="407"/>
      <c r="T905" s="407"/>
      <c r="U905" s="407"/>
      <c r="V905" s="407"/>
      <c r="W905" s="407"/>
      <c r="X905" s="407"/>
      <c r="Y905" s="407"/>
      <c r="Z905" s="407"/>
      <c r="AA905" s="407"/>
      <c r="AB905" s="407"/>
      <c r="AC905" s="407"/>
      <c r="AD905" s="407"/>
      <c r="AE905" s="407"/>
      <c r="AF905" s="407"/>
      <c r="AG905" s="407"/>
      <c r="AH905" s="407"/>
    </row>
    <row r="906" spans="1:34" ht="12.75" customHeight="1">
      <c r="A906" s="407"/>
      <c r="B906" s="407"/>
      <c r="C906" s="407"/>
      <c r="D906" s="407"/>
      <c r="E906" s="407"/>
      <c r="F906" s="407"/>
      <c r="G906" s="407"/>
      <c r="H906" s="407"/>
      <c r="I906" s="407"/>
      <c r="J906" s="407"/>
      <c r="K906" s="407"/>
      <c r="L906" s="407"/>
      <c r="M906" s="407"/>
      <c r="N906" s="407"/>
      <c r="O906" s="407"/>
      <c r="P906" s="407"/>
      <c r="Q906" s="407"/>
      <c r="R906" s="407"/>
      <c r="S906" s="407"/>
      <c r="T906" s="407"/>
      <c r="U906" s="407"/>
      <c r="V906" s="407"/>
      <c r="W906" s="407"/>
      <c r="X906" s="407"/>
      <c r="Y906" s="407"/>
      <c r="Z906" s="407"/>
      <c r="AA906" s="407"/>
      <c r="AB906" s="407"/>
      <c r="AC906" s="407"/>
      <c r="AD906" s="407"/>
      <c r="AE906" s="407"/>
      <c r="AF906" s="407"/>
      <c r="AG906" s="407"/>
      <c r="AH906" s="407"/>
    </row>
    <row r="907" spans="1:34" ht="12.75" customHeight="1">
      <c r="A907" s="407"/>
      <c r="B907" s="407"/>
      <c r="C907" s="407"/>
      <c r="D907" s="407"/>
      <c r="E907" s="407"/>
      <c r="F907" s="407"/>
      <c r="G907" s="407"/>
      <c r="H907" s="407"/>
      <c r="I907" s="407"/>
      <c r="J907" s="407"/>
      <c r="K907" s="407"/>
      <c r="L907" s="407"/>
      <c r="M907" s="407"/>
      <c r="N907" s="407"/>
      <c r="O907" s="407"/>
      <c r="P907" s="407"/>
      <c r="Q907" s="407"/>
      <c r="R907" s="407"/>
      <c r="S907" s="407"/>
      <c r="T907" s="407"/>
      <c r="U907" s="407"/>
      <c r="V907" s="407"/>
      <c r="W907" s="407"/>
      <c r="X907" s="407"/>
      <c r="Y907" s="407"/>
      <c r="Z907" s="407"/>
      <c r="AA907" s="407"/>
      <c r="AB907" s="407"/>
      <c r="AC907" s="407"/>
      <c r="AD907" s="407"/>
      <c r="AE907" s="407"/>
      <c r="AF907" s="407"/>
      <c r="AG907" s="407"/>
      <c r="AH907" s="407"/>
    </row>
    <row r="908" spans="1:34" ht="12.75" customHeight="1">
      <c r="A908" s="407"/>
      <c r="B908" s="407"/>
      <c r="C908" s="407"/>
      <c r="D908" s="407"/>
      <c r="E908" s="407"/>
      <c r="F908" s="407"/>
      <c r="G908" s="407"/>
      <c r="H908" s="407"/>
      <c r="I908" s="407"/>
      <c r="J908" s="407"/>
      <c r="K908" s="407"/>
      <c r="L908" s="407"/>
      <c r="M908" s="407"/>
      <c r="N908" s="407"/>
      <c r="O908" s="407"/>
      <c r="P908" s="407"/>
      <c r="Q908" s="407"/>
      <c r="R908" s="407"/>
      <c r="S908" s="407"/>
      <c r="T908" s="407"/>
      <c r="U908" s="407"/>
      <c r="V908" s="407"/>
      <c r="W908" s="407"/>
      <c r="X908" s="407"/>
      <c r="Y908" s="407"/>
      <c r="Z908" s="407"/>
      <c r="AA908" s="407"/>
      <c r="AB908" s="407"/>
      <c r="AC908" s="407"/>
      <c r="AD908" s="407"/>
      <c r="AE908" s="407"/>
      <c r="AF908" s="407"/>
      <c r="AG908" s="407"/>
      <c r="AH908" s="407"/>
    </row>
    <row r="909" spans="1:34" ht="12.75" customHeight="1">
      <c r="A909" s="407"/>
      <c r="B909" s="407"/>
      <c r="C909" s="407"/>
      <c r="D909" s="407"/>
      <c r="E909" s="407"/>
      <c r="F909" s="407"/>
      <c r="G909" s="407"/>
      <c r="H909" s="407"/>
      <c r="I909" s="407"/>
      <c r="J909" s="407"/>
      <c r="K909" s="407"/>
      <c r="L909" s="407"/>
      <c r="M909" s="407"/>
      <c r="N909" s="407"/>
      <c r="O909" s="407"/>
      <c r="P909" s="407"/>
      <c r="Q909" s="407"/>
      <c r="R909" s="407"/>
      <c r="S909" s="407"/>
      <c r="T909" s="407"/>
      <c r="U909" s="407"/>
      <c r="V909" s="407"/>
      <c r="W909" s="407"/>
      <c r="X909" s="407"/>
      <c r="Y909" s="407"/>
      <c r="Z909" s="407"/>
      <c r="AA909" s="407"/>
      <c r="AB909" s="407"/>
      <c r="AC909" s="407"/>
      <c r="AD909" s="407"/>
      <c r="AE909" s="407"/>
      <c r="AF909" s="407"/>
      <c r="AG909" s="407"/>
      <c r="AH909" s="407"/>
    </row>
    <row r="910" spans="1:34" ht="12.75" customHeight="1">
      <c r="A910" s="407"/>
      <c r="B910" s="407"/>
      <c r="C910" s="407"/>
      <c r="D910" s="407"/>
      <c r="E910" s="407"/>
      <c r="F910" s="407"/>
      <c r="G910" s="407"/>
      <c r="H910" s="407"/>
      <c r="I910" s="407"/>
      <c r="J910" s="407"/>
      <c r="K910" s="407"/>
      <c r="L910" s="407"/>
      <c r="M910" s="407"/>
      <c r="N910" s="407"/>
      <c r="O910" s="407"/>
      <c r="P910" s="407"/>
      <c r="Q910" s="407"/>
      <c r="R910" s="407"/>
      <c r="S910" s="407"/>
      <c r="T910" s="407"/>
      <c r="U910" s="407"/>
      <c r="V910" s="407"/>
      <c r="W910" s="407"/>
      <c r="X910" s="407"/>
      <c r="Y910" s="407"/>
      <c r="Z910" s="407"/>
      <c r="AA910" s="407"/>
      <c r="AB910" s="407"/>
      <c r="AC910" s="407"/>
      <c r="AD910" s="407"/>
      <c r="AE910" s="407"/>
      <c r="AF910" s="407"/>
      <c r="AG910" s="407"/>
      <c r="AH910" s="407"/>
    </row>
    <row r="911" spans="1:34" ht="12.75" customHeight="1">
      <c r="A911" s="407"/>
      <c r="B911" s="407"/>
      <c r="C911" s="407"/>
      <c r="D911" s="407"/>
      <c r="E911" s="407"/>
      <c r="F911" s="407"/>
      <c r="G911" s="407"/>
      <c r="H911" s="407"/>
      <c r="I911" s="407"/>
      <c r="J911" s="407"/>
      <c r="K911" s="407"/>
      <c r="L911" s="407"/>
      <c r="M911" s="407"/>
      <c r="N911" s="407"/>
      <c r="O911" s="407"/>
      <c r="P911" s="407"/>
      <c r="Q911" s="407"/>
      <c r="R911" s="407"/>
      <c r="S911" s="407"/>
      <c r="T911" s="407"/>
      <c r="U911" s="407"/>
      <c r="V911" s="407"/>
      <c r="W911" s="407"/>
      <c r="X911" s="407"/>
      <c r="Y911" s="407"/>
      <c r="Z911" s="407"/>
      <c r="AA911" s="407"/>
      <c r="AB911" s="407"/>
      <c r="AC911" s="407"/>
      <c r="AD911" s="407"/>
      <c r="AE911" s="407"/>
      <c r="AF911" s="407"/>
      <c r="AG911" s="407"/>
      <c r="AH911" s="407"/>
    </row>
    <row r="912" spans="1:34" ht="12.75" customHeight="1">
      <c r="A912" s="407"/>
      <c r="B912" s="407"/>
      <c r="C912" s="407"/>
      <c r="D912" s="407"/>
      <c r="E912" s="407"/>
      <c r="F912" s="407"/>
      <c r="G912" s="407"/>
      <c r="H912" s="407"/>
      <c r="I912" s="407"/>
      <c r="J912" s="407"/>
      <c r="K912" s="407"/>
      <c r="L912" s="407"/>
      <c r="M912" s="407"/>
      <c r="N912" s="407"/>
      <c r="O912" s="407"/>
      <c r="P912" s="407"/>
      <c r="Q912" s="407"/>
      <c r="R912" s="407"/>
      <c r="S912" s="407"/>
      <c r="T912" s="407"/>
      <c r="U912" s="407"/>
      <c r="V912" s="407"/>
      <c r="W912" s="407"/>
      <c r="X912" s="407"/>
      <c r="Y912" s="407"/>
      <c r="Z912" s="407"/>
      <c r="AA912" s="407"/>
      <c r="AB912" s="407"/>
      <c r="AC912" s="407"/>
      <c r="AD912" s="407"/>
      <c r="AE912" s="407"/>
      <c r="AF912" s="407"/>
      <c r="AG912" s="407"/>
      <c r="AH912" s="407"/>
    </row>
    <row r="913" spans="1:34" ht="12.75" customHeight="1">
      <c r="A913" s="407"/>
      <c r="B913" s="407"/>
      <c r="C913" s="407"/>
      <c r="D913" s="407"/>
      <c r="E913" s="407"/>
      <c r="F913" s="407"/>
      <c r="G913" s="407"/>
      <c r="H913" s="407"/>
      <c r="I913" s="407"/>
      <c r="J913" s="407"/>
      <c r="K913" s="407"/>
      <c r="L913" s="407"/>
      <c r="M913" s="407"/>
      <c r="N913" s="407"/>
      <c r="O913" s="407"/>
      <c r="P913" s="407"/>
      <c r="Q913" s="407"/>
      <c r="R913" s="407"/>
      <c r="S913" s="407"/>
      <c r="T913" s="407"/>
      <c r="U913" s="407"/>
      <c r="V913" s="407"/>
      <c r="W913" s="407"/>
      <c r="X913" s="407"/>
      <c r="Y913" s="407"/>
      <c r="Z913" s="407"/>
      <c r="AA913" s="407"/>
      <c r="AB913" s="407"/>
      <c r="AC913" s="407"/>
      <c r="AD913" s="407"/>
      <c r="AE913" s="407"/>
      <c r="AF913" s="407"/>
      <c r="AG913" s="407"/>
      <c r="AH913" s="407"/>
    </row>
    <row r="914" spans="1:34" ht="12.75" customHeight="1">
      <c r="A914" s="407"/>
      <c r="B914" s="407"/>
      <c r="C914" s="407"/>
      <c r="D914" s="407"/>
      <c r="E914" s="407"/>
      <c r="F914" s="407"/>
      <c r="G914" s="407"/>
      <c r="H914" s="407"/>
      <c r="I914" s="407"/>
      <c r="J914" s="407"/>
      <c r="K914" s="407"/>
      <c r="L914" s="407"/>
      <c r="M914" s="407"/>
      <c r="N914" s="407"/>
      <c r="O914" s="407"/>
      <c r="P914" s="407"/>
      <c r="Q914" s="407"/>
      <c r="R914" s="407"/>
      <c r="S914" s="407"/>
      <c r="T914" s="407"/>
      <c r="U914" s="407"/>
      <c r="V914" s="407"/>
      <c r="W914" s="407"/>
      <c r="X914" s="407"/>
      <c r="Y914" s="407"/>
      <c r="Z914" s="407"/>
      <c r="AA914" s="407"/>
      <c r="AB914" s="407"/>
      <c r="AC914" s="407"/>
      <c r="AD914" s="407"/>
      <c r="AE914" s="407"/>
      <c r="AF914" s="407"/>
      <c r="AG914" s="407"/>
      <c r="AH914" s="407"/>
    </row>
    <row r="915" spans="1:34" ht="12.75" customHeight="1">
      <c r="A915" s="407"/>
      <c r="B915" s="407"/>
      <c r="C915" s="407"/>
      <c r="D915" s="407"/>
      <c r="E915" s="407"/>
      <c r="F915" s="407"/>
      <c r="G915" s="407"/>
      <c r="H915" s="407"/>
      <c r="I915" s="407"/>
      <c r="J915" s="407"/>
      <c r="K915" s="407"/>
      <c r="L915" s="407"/>
      <c r="M915" s="407"/>
      <c r="N915" s="407"/>
      <c r="O915" s="407"/>
      <c r="P915" s="407"/>
      <c r="Q915" s="407"/>
      <c r="R915" s="407"/>
      <c r="S915" s="407"/>
      <c r="T915" s="407"/>
      <c r="U915" s="407"/>
      <c r="V915" s="407"/>
      <c r="W915" s="407"/>
      <c r="X915" s="407"/>
      <c r="Y915" s="407"/>
      <c r="Z915" s="407"/>
      <c r="AA915" s="407"/>
      <c r="AB915" s="407"/>
      <c r="AC915" s="407"/>
      <c r="AD915" s="407"/>
      <c r="AE915" s="407"/>
      <c r="AF915" s="407"/>
      <c r="AG915" s="407"/>
      <c r="AH915" s="407"/>
    </row>
    <row r="916" spans="1:34" ht="12.75" customHeight="1">
      <c r="A916" s="407"/>
      <c r="B916" s="407"/>
      <c r="C916" s="407"/>
      <c r="D916" s="407"/>
      <c r="E916" s="407"/>
      <c r="F916" s="407"/>
      <c r="G916" s="407"/>
      <c r="H916" s="407"/>
      <c r="I916" s="407"/>
      <c r="J916" s="407"/>
      <c r="K916" s="407"/>
      <c r="L916" s="407"/>
      <c r="M916" s="407"/>
      <c r="N916" s="407"/>
      <c r="O916" s="407"/>
      <c r="P916" s="407"/>
      <c r="Q916" s="407"/>
      <c r="R916" s="407"/>
      <c r="S916" s="407"/>
      <c r="T916" s="407"/>
      <c r="U916" s="407"/>
      <c r="V916" s="407"/>
      <c r="W916" s="407"/>
      <c r="X916" s="407"/>
      <c r="Y916" s="407"/>
      <c r="Z916" s="407"/>
      <c r="AA916" s="407"/>
      <c r="AB916" s="407"/>
      <c r="AC916" s="407"/>
      <c r="AD916" s="407"/>
      <c r="AE916" s="407"/>
      <c r="AF916" s="407"/>
      <c r="AG916" s="407"/>
      <c r="AH916" s="407"/>
    </row>
    <row r="917" spans="1:34" ht="12.75" customHeight="1">
      <c r="A917" s="407"/>
      <c r="B917" s="407"/>
      <c r="C917" s="407"/>
      <c r="D917" s="407"/>
      <c r="E917" s="407"/>
      <c r="F917" s="407"/>
      <c r="G917" s="407"/>
      <c r="H917" s="407"/>
      <c r="I917" s="407"/>
      <c r="J917" s="407"/>
      <c r="K917" s="407"/>
      <c r="L917" s="407"/>
      <c r="M917" s="407"/>
      <c r="N917" s="407"/>
      <c r="O917" s="407"/>
      <c r="P917" s="407"/>
      <c r="Q917" s="407"/>
      <c r="R917" s="407"/>
      <c r="S917" s="407"/>
      <c r="T917" s="407"/>
      <c r="U917" s="407"/>
      <c r="V917" s="407"/>
      <c r="W917" s="407"/>
      <c r="X917" s="407"/>
      <c r="Y917" s="407"/>
      <c r="Z917" s="407"/>
      <c r="AA917" s="407"/>
      <c r="AB917" s="407"/>
      <c r="AC917" s="407"/>
      <c r="AD917" s="407"/>
      <c r="AE917" s="407"/>
      <c r="AF917" s="407"/>
      <c r="AG917" s="407"/>
      <c r="AH917" s="407"/>
    </row>
    <row r="918" spans="1:34" ht="12.75" customHeight="1">
      <c r="A918" s="407"/>
      <c r="B918" s="407"/>
      <c r="C918" s="407"/>
      <c r="D918" s="407"/>
      <c r="E918" s="407"/>
      <c r="F918" s="407"/>
      <c r="G918" s="407"/>
      <c r="H918" s="407"/>
      <c r="I918" s="407"/>
      <c r="J918" s="407"/>
      <c r="K918" s="407"/>
      <c r="L918" s="407"/>
      <c r="M918" s="407"/>
      <c r="N918" s="407"/>
      <c r="O918" s="407"/>
      <c r="P918" s="407"/>
      <c r="Q918" s="407"/>
      <c r="R918" s="407"/>
      <c r="S918" s="407"/>
      <c r="T918" s="407"/>
      <c r="U918" s="407"/>
      <c r="V918" s="407"/>
      <c r="W918" s="407"/>
      <c r="X918" s="407"/>
      <c r="Y918" s="407"/>
      <c r="Z918" s="407"/>
      <c r="AA918" s="407"/>
      <c r="AB918" s="407"/>
      <c r="AC918" s="407"/>
      <c r="AD918" s="407"/>
      <c r="AE918" s="407"/>
      <c r="AF918" s="407"/>
      <c r="AG918" s="407"/>
      <c r="AH918" s="407"/>
    </row>
    <row r="919" spans="1:34" ht="12.75" customHeight="1">
      <c r="A919" s="407"/>
      <c r="B919" s="407"/>
      <c r="C919" s="407"/>
      <c r="D919" s="407"/>
      <c r="E919" s="407"/>
      <c r="F919" s="407"/>
      <c r="G919" s="407"/>
      <c r="H919" s="407"/>
      <c r="I919" s="407"/>
      <c r="J919" s="407"/>
      <c r="K919" s="407"/>
      <c r="L919" s="407"/>
      <c r="M919" s="407"/>
      <c r="N919" s="407"/>
      <c r="O919" s="407"/>
      <c r="P919" s="407"/>
      <c r="Q919" s="407"/>
      <c r="R919" s="407"/>
      <c r="S919" s="407"/>
      <c r="T919" s="407"/>
      <c r="U919" s="407"/>
      <c r="V919" s="407"/>
      <c r="W919" s="407"/>
      <c r="X919" s="407"/>
      <c r="Y919" s="407"/>
      <c r="Z919" s="407"/>
      <c r="AA919" s="407"/>
      <c r="AB919" s="407"/>
      <c r="AC919" s="407"/>
      <c r="AD919" s="407"/>
      <c r="AE919" s="407"/>
      <c r="AF919" s="407"/>
      <c r="AG919" s="407"/>
      <c r="AH919" s="407"/>
    </row>
    <row r="920" spans="1:34" ht="12.75" customHeight="1">
      <c r="A920" s="407"/>
      <c r="B920" s="407"/>
      <c r="C920" s="407"/>
      <c r="D920" s="407"/>
      <c r="E920" s="407"/>
      <c r="F920" s="407"/>
      <c r="G920" s="407"/>
      <c r="H920" s="407"/>
      <c r="I920" s="407"/>
      <c r="J920" s="407"/>
      <c r="K920" s="407"/>
      <c r="L920" s="407"/>
      <c r="M920" s="407"/>
      <c r="N920" s="407"/>
      <c r="O920" s="407"/>
      <c r="P920" s="407"/>
      <c r="Q920" s="407"/>
      <c r="R920" s="407"/>
      <c r="S920" s="407"/>
      <c r="T920" s="407"/>
      <c r="U920" s="407"/>
      <c r="V920" s="407"/>
      <c r="W920" s="407"/>
      <c r="X920" s="407"/>
      <c r="Y920" s="407"/>
      <c r="Z920" s="407"/>
      <c r="AA920" s="407"/>
      <c r="AB920" s="407"/>
      <c r="AC920" s="407"/>
      <c r="AD920" s="407"/>
      <c r="AE920" s="407"/>
      <c r="AF920" s="407"/>
      <c r="AG920" s="407"/>
      <c r="AH920" s="407"/>
    </row>
    <row r="921" spans="1:34" ht="12.75" customHeight="1">
      <c r="A921" s="407"/>
      <c r="B921" s="407"/>
      <c r="C921" s="407"/>
      <c r="D921" s="407"/>
      <c r="E921" s="407"/>
      <c r="F921" s="407"/>
      <c r="G921" s="407"/>
      <c r="H921" s="407"/>
      <c r="I921" s="407"/>
      <c r="J921" s="407"/>
      <c r="K921" s="407"/>
      <c r="L921" s="407"/>
      <c r="M921" s="407"/>
      <c r="N921" s="407"/>
      <c r="O921" s="407"/>
      <c r="P921" s="407"/>
      <c r="Q921" s="407"/>
      <c r="R921" s="407"/>
      <c r="S921" s="407"/>
      <c r="T921" s="407"/>
      <c r="U921" s="407"/>
      <c r="V921" s="407"/>
      <c r="W921" s="407"/>
      <c r="X921" s="407"/>
      <c r="Y921" s="407"/>
      <c r="Z921" s="407"/>
      <c r="AA921" s="407"/>
      <c r="AB921" s="407"/>
      <c r="AC921" s="407"/>
      <c r="AD921" s="407"/>
      <c r="AE921" s="407"/>
      <c r="AF921" s="407"/>
      <c r="AG921" s="407"/>
      <c r="AH921" s="407"/>
    </row>
    <row r="922" spans="1:34" ht="12.75" customHeight="1">
      <c r="A922" s="407"/>
      <c r="B922" s="407"/>
      <c r="C922" s="407"/>
      <c r="D922" s="407"/>
      <c r="E922" s="407"/>
      <c r="F922" s="407"/>
      <c r="G922" s="407"/>
      <c r="H922" s="407"/>
      <c r="I922" s="407"/>
      <c r="J922" s="407"/>
      <c r="K922" s="407"/>
      <c r="L922" s="407"/>
      <c r="M922" s="407"/>
      <c r="N922" s="407"/>
      <c r="O922" s="407"/>
      <c r="P922" s="407"/>
      <c r="Q922" s="407"/>
      <c r="R922" s="407"/>
      <c r="S922" s="407"/>
      <c r="T922" s="407"/>
      <c r="U922" s="407"/>
      <c r="V922" s="407"/>
      <c r="W922" s="407"/>
      <c r="X922" s="407"/>
      <c r="Y922" s="407"/>
      <c r="Z922" s="407"/>
      <c r="AA922" s="407"/>
      <c r="AB922" s="407"/>
      <c r="AC922" s="407"/>
      <c r="AD922" s="407"/>
      <c r="AE922" s="407"/>
      <c r="AF922" s="407"/>
      <c r="AG922" s="407"/>
      <c r="AH922" s="407"/>
    </row>
    <row r="923" spans="1:34" ht="12.75" customHeight="1">
      <c r="A923" s="407"/>
      <c r="B923" s="407"/>
      <c r="C923" s="407"/>
      <c r="D923" s="407"/>
      <c r="E923" s="407"/>
      <c r="F923" s="407"/>
      <c r="G923" s="407"/>
      <c r="H923" s="407"/>
      <c r="I923" s="407"/>
      <c r="J923" s="407"/>
      <c r="K923" s="407"/>
      <c r="L923" s="407"/>
      <c r="M923" s="407"/>
      <c r="N923" s="407"/>
      <c r="O923" s="407"/>
      <c r="P923" s="407"/>
      <c r="Q923" s="407"/>
      <c r="R923" s="407"/>
      <c r="S923" s="407"/>
      <c r="T923" s="407"/>
      <c r="U923" s="407"/>
      <c r="V923" s="407"/>
      <c r="W923" s="407"/>
      <c r="X923" s="407"/>
      <c r="Y923" s="407"/>
      <c r="Z923" s="407"/>
      <c r="AA923" s="407"/>
      <c r="AB923" s="407"/>
      <c r="AC923" s="407"/>
      <c r="AD923" s="407"/>
      <c r="AE923" s="407"/>
      <c r="AF923" s="407"/>
      <c r="AG923" s="407"/>
      <c r="AH923" s="407"/>
    </row>
    <row r="924" spans="1:34" ht="12.75" customHeight="1">
      <c r="A924" s="407"/>
      <c r="B924" s="407"/>
      <c r="C924" s="407"/>
      <c r="D924" s="407"/>
      <c r="E924" s="407"/>
      <c r="F924" s="407"/>
      <c r="G924" s="407"/>
      <c r="H924" s="407"/>
      <c r="I924" s="407"/>
      <c r="J924" s="407"/>
      <c r="K924" s="407"/>
      <c r="L924" s="407"/>
      <c r="M924" s="407"/>
      <c r="N924" s="407"/>
      <c r="O924" s="407"/>
      <c r="P924" s="407"/>
      <c r="Q924" s="407"/>
      <c r="R924" s="407"/>
      <c r="S924" s="407"/>
      <c r="T924" s="407"/>
      <c r="U924" s="407"/>
      <c r="V924" s="407"/>
      <c r="W924" s="407"/>
      <c r="X924" s="407"/>
      <c r="Y924" s="407"/>
      <c r="Z924" s="407"/>
      <c r="AA924" s="407"/>
      <c r="AB924" s="407"/>
      <c r="AC924" s="407"/>
      <c r="AD924" s="407"/>
      <c r="AE924" s="407"/>
      <c r="AF924" s="407"/>
      <c r="AG924" s="407"/>
      <c r="AH924" s="407"/>
    </row>
    <row r="925" spans="1:34" ht="12.75" customHeight="1">
      <c r="A925" s="407"/>
      <c r="B925" s="407"/>
      <c r="C925" s="407"/>
      <c r="D925" s="407"/>
      <c r="E925" s="407"/>
      <c r="F925" s="407"/>
      <c r="G925" s="407"/>
      <c r="H925" s="407"/>
      <c r="I925" s="407"/>
      <c r="J925" s="407"/>
      <c r="K925" s="407"/>
      <c r="L925" s="407"/>
      <c r="M925" s="407"/>
      <c r="N925" s="407"/>
      <c r="O925" s="407"/>
      <c r="P925" s="407"/>
      <c r="Q925" s="407"/>
      <c r="R925" s="407"/>
      <c r="S925" s="407"/>
      <c r="T925" s="407"/>
      <c r="U925" s="407"/>
      <c r="V925" s="407"/>
      <c r="W925" s="407"/>
      <c r="X925" s="407"/>
      <c r="Y925" s="407"/>
      <c r="Z925" s="407"/>
      <c r="AA925" s="407"/>
      <c r="AB925" s="407"/>
      <c r="AC925" s="407"/>
      <c r="AD925" s="407"/>
      <c r="AE925" s="407"/>
      <c r="AF925" s="407"/>
      <c r="AG925" s="407"/>
      <c r="AH925" s="407"/>
    </row>
    <row r="926" spans="1:34" ht="12.75" customHeight="1">
      <c r="A926" s="407"/>
      <c r="B926" s="407"/>
      <c r="C926" s="407"/>
      <c r="D926" s="407"/>
      <c r="E926" s="407"/>
      <c r="F926" s="407"/>
      <c r="G926" s="407"/>
      <c r="H926" s="407"/>
      <c r="I926" s="407"/>
      <c r="J926" s="407"/>
      <c r="K926" s="407"/>
      <c r="L926" s="407"/>
      <c r="M926" s="407"/>
      <c r="N926" s="407"/>
      <c r="O926" s="407"/>
      <c r="P926" s="407"/>
      <c r="Q926" s="407"/>
      <c r="R926" s="407"/>
      <c r="S926" s="407"/>
      <c r="T926" s="407"/>
      <c r="U926" s="407"/>
      <c r="V926" s="407"/>
      <c r="W926" s="407"/>
      <c r="X926" s="407"/>
      <c r="Y926" s="407"/>
      <c r="Z926" s="407"/>
      <c r="AA926" s="407"/>
      <c r="AB926" s="407"/>
      <c r="AC926" s="407"/>
      <c r="AD926" s="407"/>
      <c r="AE926" s="407"/>
      <c r="AF926" s="407"/>
      <c r="AG926" s="407"/>
      <c r="AH926" s="407"/>
    </row>
    <row r="927" spans="1:34" ht="12.75" customHeight="1">
      <c r="A927" s="407"/>
      <c r="B927" s="407"/>
      <c r="C927" s="407"/>
      <c r="D927" s="407"/>
      <c r="E927" s="407"/>
      <c r="F927" s="407"/>
      <c r="G927" s="407"/>
      <c r="H927" s="407"/>
      <c r="I927" s="407"/>
      <c r="J927" s="407"/>
      <c r="K927" s="407"/>
      <c r="L927" s="407"/>
      <c r="M927" s="407"/>
      <c r="N927" s="407"/>
      <c r="O927" s="407"/>
      <c r="P927" s="407"/>
      <c r="Q927" s="407"/>
      <c r="R927" s="407"/>
      <c r="S927" s="407"/>
      <c r="T927" s="407"/>
      <c r="U927" s="407"/>
      <c r="V927" s="407"/>
      <c r="W927" s="407"/>
      <c r="X927" s="407"/>
      <c r="Y927" s="407"/>
      <c r="Z927" s="407"/>
      <c r="AA927" s="407"/>
      <c r="AB927" s="407"/>
      <c r="AC927" s="407"/>
      <c r="AD927" s="407"/>
      <c r="AE927" s="407"/>
      <c r="AF927" s="407"/>
      <c r="AG927" s="407"/>
      <c r="AH927" s="407"/>
    </row>
    <row r="928" spans="1:34" ht="12.75" customHeight="1">
      <c r="A928" s="407"/>
      <c r="B928" s="407"/>
      <c r="C928" s="407"/>
      <c r="D928" s="407"/>
      <c r="E928" s="407"/>
      <c r="F928" s="407"/>
      <c r="G928" s="407"/>
      <c r="H928" s="407"/>
      <c r="I928" s="407"/>
      <c r="J928" s="407"/>
      <c r="K928" s="407"/>
      <c r="L928" s="407"/>
      <c r="M928" s="407"/>
      <c r="N928" s="407"/>
      <c r="O928" s="407"/>
      <c r="P928" s="407"/>
      <c r="Q928" s="407"/>
      <c r="R928" s="407"/>
      <c r="S928" s="407"/>
      <c r="T928" s="407"/>
      <c r="U928" s="407"/>
      <c r="V928" s="407"/>
      <c r="W928" s="407"/>
      <c r="X928" s="407"/>
      <c r="Y928" s="407"/>
      <c r="Z928" s="407"/>
      <c r="AA928" s="407"/>
      <c r="AB928" s="407"/>
      <c r="AC928" s="407"/>
      <c r="AD928" s="407"/>
      <c r="AE928" s="407"/>
      <c r="AF928" s="407"/>
      <c r="AG928" s="407"/>
      <c r="AH928" s="407"/>
    </row>
    <row r="929" spans="1:34" ht="12.75" customHeight="1">
      <c r="A929" s="407"/>
      <c r="B929" s="407"/>
      <c r="C929" s="407"/>
      <c r="D929" s="407"/>
      <c r="E929" s="407"/>
      <c r="F929" s="407"/>
      <c r="G929" s="407"/>
      <c r="H929" s="407"/>
      <c r="I929" s="407"/>
      <c r="J929" s="407"/>
      <c r="K929" s="407"/>
      <c r="L929" s="407"/>
      <c r="M929" s="407"/>
      <c r="N929" s="407"/>
      <c r="O929" s="407"/>
      <c r="P929" s="407"/>
      <c r="Q929" s="407"/>
      <c r="R929" s="407"/>
      <c r="S929" s="407"/>
      <c r="T929" s="407"/>
      <c r="U929" s="407"/>
      <c r="V929" s="407"/>
      <c r="W929" s="407"/>
      <c r="X929" s="407"/>
      <c r="Y929" s="407"/>
      <c r="Z929" s="407"/>
      <c r="AA929" s="407"/>
      <c r="AB929" s="407"/>
      <c r="AC929" s="407"/>
      <c r="AD929" s="407"/>
      <c r="AE929" s="407"/>
      <c r="AF929" s="407"/>
      <c r="AG929" s="407"/>
      <c r="AH929" s="407"/>
    </row>
    <row r="930" spans="1:34" ht="12.75" customHeight="1">
      <c r="A930" s="407"/>
      <c r="B930" s="407"/>
      <c r="C930" s="407"/>
      <c r="D930" s="407"/>
      <c r="E930" s="407"/>
      <c r="F930" s="407"/>
      <c r="G930" s="407"/>
      <c r="H930" s="407"/>
      <c r="I930" s="407"/>
      <c r="J930" s="407"/>
      <c r="K930" s="407"/>
      <c r="L930" s="407"/>
      <c r="M930" s="407"/>
      <c r="N930" s="407"/>
      <c r="O930" s="407"/>
      <c r="P930" s="407"/>
      <c r="Q930" s="407"/>
      <c r="R930" s="407"/>
      <c r="S930" s="407"/>
      <c r="T930" s="407"/>
      <c r="U930" s="407"/>
      <c r="V930" s="407"/>
      <c r="W930" s="407"/>
      <c r="X930" s="407"/>
      <c r="Y930" s="407"/>
      <c r="Z930" s="407"/>
      <c r="AA930" s="407"/>
      <c r="AB930" s="407"/>
      <c r="AC930" s="407"/>
      <c r="AD930" s="407"/>
      <c r="AE930" s="407"/>
      <c r="AF930" s="407"/>
      <c r="AG930" s="407"/>
      <c r="AH930" s="407"/>
    </row>
    <row r="931" spans="1:34" ht="12.75" customHeight="1">
      <c r="A931" s="407"/>
      <c r="B931" s="407"/>
      <c r="C931" s="407"/>
      <c r="D931" s="407"/>
      <c r="E931" s="407"/>
      <c r="F931" s="407"/>
      <c r="G931" s="407"/>
      <c r="H931" s="407"/>
      <c r="I931" s="407"/>
      <c r="J931" s="407"/>
      <c r="K931" s="407"/>
      <c r="L931" s="407"/>
      <c r="M931" s="407"/>
      <c r="N931" s="407"/>
      <c r="O931" s="407"/>
      <c r="P931" s="407"/>
      <c r="Q931" s="407"/>
      <c r="R931" s="407"/>
      <c r="S931" s="407"/>
      <c r="T931" s="407"/>
      <c r="U931" s="407"/>
      <c r="V931" s="407"/>
      <c r="W931" s="407"/>
      <c r="X931" s="407"/>
      <c r="Y931" s="407"/>
      <c r="Z931" s="407"/>
      <c r="AA931" s="407"/>
      <c r="AB931" s="407"/>
      <c r="AC931" s="407"/>
      <c r="AD931" s="407"/>
      <c r="AE931" s="407"/>
      <c r="AF931" s="407"/>
      <c r="AG931" s="407"/>
      <c r="AH931" s="407"/>
    </row>
    <row r="932" spans="1:34" ht="12.75" customHeight="1">
      <c r="A932" s="407"/>
      <c r="B932" s="407"/>
      <c r="C932" s="407"/>
      <c r="D932" s="407"/>
      <c r="E932" s="407"/>
      <c r="F932" s="407"/>
      <c r="G932" s="407"/>
      <c r="H932" s="407"/>
      <c r="I932" s="407"/>
      <c r="J932" s="407"/>
      <c r="K932" s="407"/>
      <c r="L932" s="407"/>
      <c r="M932" s="407"/>
      <c r="N932" s="407"/>
      <c r="O932" s="407"/>
      <c r="P932" s="407"/>
      <c r="Q932" s="407"/>
      <c r="R932" s="407"/>
      <c r="S932" s="407"/>
      <c r="T932" s="407"/>
      <c r="U932" s="407"/>
      <c r="V932" s="407"/>
      <c r="W932" s="407"/>
      <c r="X932" s="407"/>
      <c r="Y932" s="407"/>
      <c r="Z932" s="407"/>
      <c r="AA932" s="407"/>
      <c r="AB932" s="407"/>
      <c r="AC932" s="407"/>
      <c r="AD932" s="407"/>
      <c r="AE932" s="407"/>
      <c r="AF932" s="407"/>
      <c r="AG932" s="407"/>
      <c r="AH932" s="407"/>
    </row>
    <row r="933" spans="1:34" ht="12.75" customHeight="1">
      <c r="A933" s="407"/>
      <c r="B933" s="407"/>
      <c r="C933" s="407"/>
      <c r="D933" s="407"/>
      <c r="E933" s="407"/>
      <c r="F933" s="407"/>
      <c r="G933" s="407"/>
      <c r="H933" s="407"/>
      <c r="I933" s="407"/>
      <c r="J933" s="407"/>
      <c r="K933" s="407"/>
      <c r="L933" s="407"/>
      <c r="M933" s="407"/>
      <c r="N933" s="407"/>
      <c r="O933" s="407"/>
      <c r="P933" s="407"/>
      <c r="Q933" s="407"/>
      <c r="R933" s="407"/>
      <c r="S933" s="407"/>
      <c r="T933" s="407"/>
      <c r="U933" s="407"/>
      <c r="V933" s="407"/>
      <c r="W933" s="407"/>
      <c r="X933" s="407"/>
      <c r="Y933" s="407"/>
      <c r="Z933" s="407"/>
      <c r="AA933" s="407"/>
      <c r="AB933" s="407"/>
      <c r="AC933" s="407"/>
      <c r="AD933" s="407"/>
      <c r="AE933" s="407"/>
      <c r="AF933" s="407"/>
      <c r="AG933" s="407"/>
      <c r="AH933" s="407"/>
    </row>
    <row r="934" spans="1:34" ht="12.75" customHeight="1">
      <c r="A934" s="407"/>
      <c r="B934" s="407"/>
      <c r="C934" s="407"/>
      <c r="D934" s="407"/>
      <c r="E934" s="407"/>
      <c r="F934" s="407"/>
      <c r="G934" s="407"/>
      <c r="H934" s="407"/>
      <c r="I934" s="407"/>
      <c r="J934" s="407"/>
      <c r="K934" s="407"/>
      <c r="L934" s="407"/>
      <c r="M934" s="407"/>
      <c r="N934" s="407"/>
      <c r="O934" s="407"/>
      <c r="P934" s="407"/>
      <c r="Q934" s="407"/>
      <c r="R934" s="407"/>
      <c r="S934" s="407"/>
      <c r="T934" s="407"/>
      <c r="U934" s="407"/>
      <c r="V934" s="407"/>
      <c r="W934" s="407"/>
      <c r="X934" s="407"/>
      <c r="Y934" s="407"/>
      <c r="Z934" s="407"/>
      <c r="AA934" s="407"/>
      <c r="AB934" s="407"/>
      <c r="AC934" s="407"/>
      <c r="AD934" s="407"/>
      <c r="AE934" s="407"/>
      <c r="AF934" s="407"/>
      <c r="AG934" s="407"/>
      <c r="AH934" s="407"/>
    </row>
    <row r="935" spans="1:34" ht="12.75" customHeight="1">
      <c r="A935" s="407"/>
      <c r="B935" s="407"/>
      <c r="C935" s="407"/>
      <c r="D935" s="407"/>
      <c r="E935" s="407"/>
      <c r="F935" s="407"/>
      <c r="G935" s="407"/>
      <c r="H935" s="407"/>
      <c r="I935" s="407"/>
      <c r="J935" s="407"/>
      <c r="K935" s="407"/>
      <c r="L935" s="407"/>
      <c r="M935" s="407"/>
      <c r="N935" s="407"/>
      <c r="O935" s="407"/>
      <c r="P935" s="407"/>
      <c r="Q935" s="407"/>
      <c r="R935" s="407"/>
      <c r="S935" s="407"/>
      <c r="T935" s="407"/>
      <c r="U935" s="407"/>
      <c r="V935" s="407"/>
      <c r="W935" s="407"/>
      <c r="X935" s="407"/>
      <c r="Y935" s="407"/>
      <c r="Z935" s="407"/>
      <c r="AA935" s="407"/>
      <c r="AB935" s="407"/>
      <c r="AC935" s="407"/>
      <c r="AD935" s="407"/>
      <c r="AE935" s="407"/>
      <c r="AF935" s="407"/>
      <c r="AG935" s="407"/>
      <c r="AH935" s="407"/>
    </row>
    <row r="936" spans="1:34" ht="12.75" customHeight="1">
      <c r="A936" s="407"/>
      <c r="B936" s="407"/>
      <c r="C936" s="407"/>
      <c r="D936" s="407"/>
      <c r="E936" s="407"/>
      <c r="F936" s="407"/>
      <c r="G936" s="407"/>
      <c r="H936" s="407"/>
      <c r="I936" s="407"/>
      <c r="J936" s="407"/>
      <c r="K936" s="407"/>
      <c r="L936" s="407"/>
      <c r="M936" s="407"/>
      <c r="N936" s="407"/>
      <c r="O936" s="407"/>
      <c r="P936" s="407"/>
      <c r="Q936" s="407"/>
      <c r="R936" s="407"/>
      <c r="S936" s="407"/>
      <c r="T936" s="407"/>
      <c r="U936" s="407"/>
      <c r="V936" s="407"/>
      <c r="W936" s="407"/>
      <c r="X936" s="407"/>
      <c r="Y936" s="407"/>
      <c r="Z936" s="407"/>
      <c r="AA936" s="407"/>
      <c r="AB936" s="407"/>
      <c r="AC936" s="407"/>
      <c r="AD936" s="407"/>
      <c r="AE936" s="407"/>
      <c r="AF936" s="407"/>
      <c r="AG936" s="407"/>
      <c r="AH936" s="407"/>
    </row>
    <row r="937" spans="1:34" ht="12.75" customHeight="1">
      <c r="A937" s="407"/>
      <c r="B937" s="407"/>
      <c r="C937" s="407"/>
      <c r="D937" s="407"/>
      <c r="E937" s="407"/>
      <c r="F937" s="407"/>
      <c r="G937" s="407"/>
      <c r="H937" s="407"/>
      <c r="I937" s="407"/>
      <c r="J937" s="407"/>
      <c r="K937" s="407"/>
      <c r="L937" s="407"/>
      <c r="M937" s="407"/>
      <c r="N937" s="407"/>
      <c r="O937" s="407"/>
      <c r="P937" s="407"/>
      <c r="Q937" s="407"/>
      <c r="R937" s="407"/>
      <c r="S937" s="407"/>
      <c r="T937" s="407"/>
      <c r="U937" s="407"/>
      <c r="V937" s="407"/>
      <c r="W937" s="407"/>
      <c r="X937" s="407"/>
      <c r="Y937" s="407"/>
      <c r="Z937" s="407"/>
      <c r="AA937" s="407"/>
      <c r="AB937" s="407"/>
      <c r="AC937" s="407"/>
      <c r="AD937" s="407"/>
      <c r="AE937" s="407"/>
      <c r="AF937" s="407"/>
      <c r="AG937" s="407"/>
      <c r="AH937" s="407"/>
    </row>
    <row r="938" spans="1:34" ht="12.75" customHeight="1">
      <c r="A938" s="407"/>
      <c r="B938" s="407"/>
      <c r="C938" s="407"/>
      <c r="D938" s="407"/>
      <c r="E938" s="407"/>
      <c r="F938" s="407"/>
      <c r="G938" s="407"/>
      <c r="H938" s="407"/>
      <c r="I938" s="407"/>
      <c r="J938" s="407"/>
      <c r="K938" s="407"/>
      <c r="L938" s="407"/>
      <c r="M938" s="407"/>
      <c r="N938" s="407"/>
      <c r="O938" s="407"/>
      <c r="P938" s="407"/>
      <c r="Q938" s="407"/>
      <c r="R938" s="407"/>
      <c r="S938" s="407"/>
      <c r="T938" s="407"/>
      <c r="U938" s="407"/>
      <c r="V938" s="407"/>
      <c r="W938" s="407"/>
      <c r="X938" s="407"/>
      <c r="Y938" s="407"/>
      <c r="Z938" s="407"/>
      <c r="AA938" s="407"/>
      <c r="AB938" s="407"/>
      <c r="AC938" s="407"/>
      <c r="AD938" s="407"/>
      <c r="AE938" s="407"/>
      <c r="AF938" s="407"/>
      <c r="AG938" s="407"/>
      <c r="AH938" s="407"/>
    </row>
    <row r="939" spans="1:34" ht="12.75" customHeight="1">
      <c r="A939" s="407"/>
      <c r="B939" s="407"/>
      <c r="C939" s="407"/>
      <c r="D939" s="407"/>
      <c r="E939" s="407"/>
      <c r="F939" s="407"/>
      <c r="G939" s="407"/>
      <c r="H939" s="407"/>
      <c r="I939" s="407"/>
      <c r="J939" s="407"/>
      <c r="K939" s="407"/>
      <c r="L939" s="407"/>
      <c r="M939" s="407"/>
      <c r="N939" s="407"/>
      <c r="O939" s="407"/>
      <c r="P939" s="407"/>
      <c r="Q939" s="407"/>
      <c r="R939" s="407"/>
      <c r="S939" s="407"/>
      <c r="T939" s="407"/>
      <c r="U939" s="407"/>
      <c r="V939" s="407"/>
      <c r="W939" s="407"/>
      <c r="X939" s="407"/>
      <c r="Y939" s="407"/>
      <c r="Z939" s="407"/>
      <c r="AA939" s="407"/>
      <c r="AB939" s="407"/>
      <c r="AC939" s="407"/>
      <c r="AD939" s="407"/>
      <c r="AE939" s="407"/>
      <c r="AF939" s="407"/>
      <c r="AG939" s="407"/>
      <c r="AH939" s="407"/>
    </row>
    <row r="940" spans="1:34" ht="12.75" customHeight="1">
      <c r="A940" s="407"/>
      <c r="B940" s="407"/>
      <c r="C940" s="407"/>
      <c r="D940" s="407"/>
      <c r="E940" s="407"/>
      <c r="F940" s="407"/>
      <c r="G940" s="407"/>
      <c r="H940" s="407"/>
      <c r="I940" s="407"/>
      <c r="J940" s="407"/>
      <c r="K940" s="407"/>
      <c r="L940" s="407"/>
      <c r="M940" s="407"/>
      <c r="N940" s="407"/>
      <c r="O940" s="407"/>
      <c r="P940" s="407"/>
      <c r="Q940" s="407"/>
      <c r="R940" s="407"/>
      <c r="S940" s="407"/>
      <c r="T940" s="407"/>
      <c r="U940" s="407"/>
      <c r="V940" s="407"/>
      <c r="W940" s="407"/>
      <c r="X940" s="407"/>
      <c r="Y940" s="407"/>
      <c r="Z940" s="407"/>
      <c r="AA940" s="407"/>
      <c r="AB940" s="407"/>
      <c r="AC940" s="407"/>
      <c r="AD940" s="407"/>
      <c r="AE940" s="407"/>
      <c r="AF940" s="407"/>
      <c r="AG940" s="407"/>
      <c r="AH940" s="407"/>
    </row>
    <row r="941" spans="1:34" ht="12.75" customHeight="1">
      <c r="A941" s="407"/>
      <c r="B941" s="407"/>
      <c r="C941" s="407"/>
      <c r="D941" s="407"/>
      <c r="E941" s="407"/>
      <c r="F941" s="407"/>
      <c r="G941" s="407"/>
      <c r="H941" s="407"/>
      <c r="I941" s="407"/>
      <c r="J941" s="407"/>
      <c r="K941" s="407"/>
      <c r="L941" s="407"/>
      <c r="M941" s="407"/>
      <c r="N941" s="407"/>
      <c r="O941" s="407"/>
      <c r="P941" s="407"/>
      <c r="Q941" s="407"/>
      <c r="R941" s="407"/>
      <c r="S941" s="407"/>
      <c r="T941" s="407"/>
      <c r="U941" s="407"/>
      <c r="V941" s="407"/>
      <c r="W941" s="407"/>
      <c r="X941" s="407"/>
      <c r="Y941" s="407"/>
      <c r="Z941" s="407"/>
      <c r="AA941" s="407"/>
      <c r="AB941" s="407"/>
      <c r="AC941" s="407"/>
      <c r="AD941" s="407"/>
      <c r="AE941" s="407"/>
      <c r="AF941" s="407"/>
      <c r="AG941" s="407"/>
      <c r="AH941" s="407"/>
    </row>
    <row r="942" spans="1:34" ht="12.75" customHeight="1">
      <c r="A942" s="407"/>
      <c r="B942" s="407"/>
      <c r="C942" s="407"/>
      <c r="D942" s="407"/>
      <c r="E942" s="407"/>
      <c r="F942" s="407"/>
      <c r="G942" s="407"/>
      <c r="H942" s="407"/>
      <c r="I942" s="407"/>
      <c r="J942" s="407"/>
      <c r="K942" s="407"/>
      <c r="L942" s="407"/>
      <c r="M942" s="407"/>
      <c r="N942" s="407"/>
      <c r="O942" s="407"/>
      <c r="P942" s="407"/>
      <c r="Q942" s="407"/>
      <c r="R942" s="407"/>
      <c r="S942" s="407"/>
      <c r="T942" s="407"/>
      <c r="U942" s="407"/>
      <c r="V942" s="407"/>
      <c r="W942" s="407"/>
      <c r="X942" s="407"/>
      <c r="Y942" s="407"/>
      <c r="Z942" s="407"/>
      <c r="AA942" s="407"/>
      <c r="AB942" s="407"/>
      <c r="AC942" s="407"/>
      <c r="AD942" s="407"/>
      <c r="AE942" s="407"/>
      <c r="AF942" s="407"/>
      <c r="AG942" s="407"/>
      <c r="AH942" s="407"/>
    </row>
    <row r="943" spans="1:34" ht="12.75" customHeight="1">
      <c r="A943" s="407"/>
      <c r="B943" s="407"/>
      <c r="C943" s="407"/>
      <c r="D943" s="407"/>
      <c r="E943" s="407"/>
      <c r="F943" s="407"/>
      <c r="G943" s="407"/>
      <c r="H943" s="407"/>
      <c r="I943" s="407"/>
      <c r="J943" s="407"/>
      <c r="K943" s="407"/>
      <c r="L943" s="407"/>
      <c r="M943" s="407"/>
      <c r="N943" s="407"/>
      <c r="O943" s="407"/>
      <c r="P943" s="407"/>
      <c r="Q943" s="407"/>
      <c r="R943" s="407"/>
      <c r="S943" s="407"/>
      <c r="T943" s="407"/>
      <c r="U943" s="407"/>
      <c r="V943" s="407"/>
      <c r="W943" s="407"/>
      <c r="X943" s="407"/>
      <c r="Y943" s="407"/>
      <c r="Z943" s="407"/>
      <c r="AA943" s="407"/>
      <c r="AB943" s="407"/>
      <c r="AC943" s="407"/>
      <c r="AD943" s="407"/>
      <c r="AE943" s="407"/>
      <c r="AF943" s="407"/>
      <c r="AG943" s="407"/>
      <c r="AH943" s="407"/>
    </row>
    <row r="944" spans="1:34" ht="12.75" customHeight="1">
      <c r="A944" s="407"/>
      <c r="B944" s="407"/>
      <c r="C944" s="407"/>
      <c r="D944" s="407"/>
      <c r="E944" s="407"/>
      <c r="F944" s="407"/>
      <c r="G944" s="407"/>
      <c r="H944" s="407"/>
      <c r="I944" s="407"/>
      <c r="J944" s="407"/>
      <c r="K944" s="407"/>
      <c r="L944" s="407"/>
      <c r="M944" s="407"/>
      <c r="N944" s="407"/>
      <c r="O944" s="407"/>
      <c r="P944" s="407"/>
      <c r="Q944" s="407"/>
      <c r="R944" s="407"/>
      <c r="S944" s="407"/>
      <c r="T944" s="407"/>
      <c r="U944" s="407"/>
      <c r="V944" s="407"/>
      <c r="W944" s="407"/>
      <c r="X944" s="407"/>
      <c r="Y944" s="407"/>
      <c r="Z944" s="407"/>
      <c r="AA944" s="407"/>
      <c r="AB944" s="407"/>
      <c r="AC944" s="407"/>
      <c r="AD944" s="407"/>
      <c r="AE944" s="407"/>
      <c r="AF944" s="407"/>
      <c r="AG944" s="407"/>
      <c r="AH944" s="407"/>
    </row>
    <row r="945" spans="1:34" ht="12.75" customHeight="1">
      <c r="A945" s="407"/>
      <c r="B945" s="407"/>
      <c r="C945" s="407"/>
      <c r="D945" s="407"/>
      <c r="E945" s="407"/>
      <c r="F945" s="407"/>
      <c r="G945" s="407"/>
      <c r="H945" s="407"/>
      <c r="I945" s="407"/>
      <c r="J945" s="407"/>
      <c r="K945" s="407"/>
      <c r="L945" s="407"/>
      <c r="M945" s="407"/>
      <c r="N945" s="407"/>
      <c r="O945" s="407"/>
      <c r="P945" s="407"/>
      <c r="Q945" s="407"/>
      <c r="R945" s="407"/>
      <c r="S945" s="407"/>
      <c r="T945" s="407"/>
      <c r="U945" s="407"/>
      <c r="V945" s="407"/>
      <c r="W945" s="407"/>
      <c r="X945" s="407"/>
      <c r="Y945" s="407"/>
      <c r="Z945" s="407"/>
      <c r="AA945" s="407"/>
      <c r="AB945" s="407"/>
      <c r="AC945" s="407"/>
      <c r="AD945" s="407"/>
      <c r="AE945" s="407"/>
      <c r="AF945" s="407"/>
      <c r="AG945" s="407"/>
      <c r="AH945" s="407"/>
    </row>
    <row r="946" spans="1:34" ht="12.75" customHeight="1">
      <c r="A946" s="407"/>
      <c r="B946" s="407"/>
      <c r="C946" s="407"/>
      <c r="D946" s="407"/>
      <c r="E946" s="407"/>
      <c r="F946" s="407"/>
      <c r="G946" s="407"/>
      <c r="H946" s="407"/>
      <c r="I946" s="407"/>
      <c r="J946" s="407"/>
      <c r="K946" s="407"/>
      <c r="L946" s="407"/>
      <c r="M946" s="407"/>
      <c r="N946" s="407"/>
      <c r="O946" s="407"/>
      <c r="P946" s="407"/>
      <c r="Q946" s="407"/>
      <c r="R946" s="407"/>
      <c r="S946" s="407"/>
      <c r="T946" s="407"/>
      <c r="U946" s="407"/>
      <c r="V946" s="407"/>
      <c r="W946" s="407"/>
      <c r="X946" s="407"/>
      <c r="Y946" s="407"/>
      <c r="Z946" s="407"/>
      <c r="AA946" s="407"/>
      <c r="AB946" s="407"/>
      <c r="AC946" s="407"/>
      <c r="AD946" s="407"/>
      <c r="AE946" s="407"/>
      <c r="AF946" s="407"/>
      <c r="AG946" s="407"/>
      <c r="AH946" s="407"/>
    </row>
    <row r="947" spans="1:34" ht="12.75" customHeight="1">
      <c r="A947" s="407"/>
      <c r="B947" s="407"/>
      <c r="C947" s="407"/>
      <c r="D947" s="407"/>
      <c r="E947" s="407"/>
      <c r="F947" s="407"/>
      <c r="G947" s="407"/>
      <c r="H947" s="407"/>
      <c r="I947" s="407"/>
      <c r="J947" s="407"/>
      <c r="K947" s="407"/>
      <c r="L947" s="407"/>
      <c r="M947" s="407"/>
      <c r="N947" s="407"/>
      <c r="O947" s="407"/>
      <c r="P947" s="407"/>
      <c r="Q947" s="407"/>
      <c r="R947" s="407"/>
      <c r="S947" s="407"/>
      <c r="T947" s="407"/>
      <c r="U947" s="407"/>
      <c r="V947" s="407"/>
      <c r="W947" s="407"/>
      <c r="X947" s="407"/>
      <c r="Y947" s="407"/>
      <c r="Z947" s="407"/>
      <c r="AA947" s="407"/>
      <c r="AB947" s="407"/>
      <c r="AC947" s="407"/>
      <c r="AD947" s="407"/>
      <c r="AE947" s="407"/>
      <c r="AF947" s="407"/>
      <c r="AG947" s="407"/>
      <c r="AH947" s="407"/>
    </row>
    <row r="948" spans="1:34" ht="12.75" customHeight="1">
      <c r="A948" s="407"/>
      <c r="B948" s="407"/>
      <c r="C948" s="407"/>
      <c r="D948" s="407"/>
      <c r="E948" s="407"/>
      <c r="F948" s="407"/>
      <c r="G948" s="407"/>
      <c r="H948" s="407"/>
      <c r="I948" s="407"/>
      <c r="J948" s="407"/>
      <c r="K948" s="407"/>
      <c r="L948" s="407"/>
      <c r="M948" s="407"/>
      <c r="N948" s="407"/>
      <c r="O948" s="407"/>
      <c r="P948" s="407"/>
      <c r="Q948" s="407"/>
      <c r="R948" s="407"/>
      <c r="S948" s="407"/>
      <c r="T948" s="407"/>
      <c r="U948" s="407"/>
      <c r="V948" s="407"/>
      <c r="W948" s="407"/>
      <c r="X948" s="407"/>
      <c r="Y948" s="407"/>
      <c r="Z948" s="407"/>
      <c r="AA948" s="407"/>
      <c r="AB948" s="407"/>
      <c r="AC948" s="407"/>
      <c r="AD948" s="407"/>
      <c r="AE948" s="407"/>
      <c r="AF948" s="407"/>
      <c r="AG948" s="407"/>
      <c r="AH948" s="407"/>
    </row>
    <row r="949" spans="1:34" ht="12.75" customHeight="1">
      <c r="A949" s="407"/>
      <c r="B949" s="407"/>
      <c r="C949" s="407"/>
      <c r="D949" s="407"/>
      <c r="E949" s="407"/>
      <c r="F949" s="407"/>
      <c r="G949" s="407"/>
      <c r="H949" s="407"/>
      <c r="I949" s="407"/>
      <c r="J949" s="407"/>
      <c r="K949" s="407"/>
      <c r="L949" s="407"/>
      <c r="M949" s="407"/>
      <c r="N949" s="407"/>
      <c r="O949" s="407"/>
      <c r="P949" s="407"/>
      <c r="Q949" s="407"/>
      <c r="R949" s="407"/>
      <c r="S949" s="407"/>
      <c r="T949" s="407"/>
      <c r="U949" s="407"/>
      <c r="V949" s="407"/>
      <c r="W949" s="407"/>
      <c r="X949" s="407"/>
      <c r="Y949" s="407"/>
      <c r="Z949" s="407"/>
      <c r="AA949" s="407"/>
      <c r="AB949" s="407"/>
      <c r="AC949" s="407"/>
      <c r="AD949" s="407"/>
      <c r="AE949" s="407"/>
      <c r="AF949" s="407"/>
      <c r="AG949" s="407"/>
      <c r="AH949" s="407"/>
    </row>
    <row r="950" spans="1:34" ht="12.75" customHeight="1">
      <c r="A950" s="407"/>
      <c r="B950" s="407"/>
      <c r="C950" s="407"/>
      <c r="D950" s="407"/>
      <c r="E950" s="407"/>
      <c r="F950" s="407"/>
      <c r="G950" s="407"/>
      <c r="H950" s="407"/>
      <c r="I950" s="407"/>
      <c r="J950" s="407"/>
      <c r="K950" s="407"/>
      <c r="L950" s="407"/>
      <c r="M950" s="407"/>
      <c r="N950" s="407"/>
      <c r="O950" s="407"/>
      <c r="P950" s="407"/>
      <c r="Q950" s="407"/>
      <c r="R950" s="407"/>
      <c r="S950" s="407"/>
      <c r="T950" s="407"/>
      <c r="U950" s="407"/>
      <c r="V950" s="407"/>
      <c r="W950" s="407"/>
      <c r="X950" s="407"/>
      <c r="Y950" s="407"/>
      <c r="Z950" s="407"/>
      <c r="AA950" s="407"/>
      <c r="AB950" s="407"/>
      <c r="AC950" s="407"/>
      <c r="AD950" s="407"/>
      <c r="AE950" s="407"/>
      <c r="AF950" s="407"/>
      <c r="AG950" s="407"/>
      <c r="AH950" s="407"/>
    </row>
    <row r="951" spans="1:34" ht="12.75" customHeight="1">
      <c r="A951" s="407"/>
      <c r="B951" s="407"/>
      <c r="C951" s="407"/>
      <c r="D951" s="407"/>
      <c r="E951" s="407"/>
      <c r="F951" s="407"/>
      <c r="G951" s="407"/>
      <c r="H951" s="407"/>
      <c r="I951" s="407"/>
      <c r="J951" s="407"/>
      <c r="K951" s="407"/>
      <c r="L951" s="407"/>
      <c r="M951" s="407"/>
      <c r="N951" s="407"/>
      <c r="O951" s="407"/>
      <c r="P951" s="407"/>
      <c r="Q951" s="407"/>
      <c r="R951" s="407"/>
      <c r="S951" s="407"/>
      <c r="T951" s="407"/>
      <c r="U951" s="407"/>
      <c r="V951" s="407"/>
      <c r="W951" s="407"/>
      <c r="X951" s="407"/>
      <c r="Y951" s="407"/>
      <c r="Z951" s="407"/>
      <c r="AA951" s="407"/>
      <c r="AB951" s="407"/>
      <c r="AC951" s="407"/>
      <c r="AD951" s="407"/>
      <c r="AE951" s="407"/>
      <c r="AF951" s="407"/>
      <c r="AG951" s="407"/>
      <c r="AH951" s="407"/>
    </row>
    <row r="952" spans="1:34" ht="12.75" customHeight="1">
      <c r="A952" s="407"/>
      <c r="B952" s="407"/>
      <c r="C952" s="407"/>
      <c r="D952" s="407"/>
      <c r="E952" s="407"/>
      <c r="F952" s="407"/>
      <c r="G952" s="407"/>
      <c r="H952" s="407"/>
      <c r="I952" s="407"/>
      <c r="J952" s="407"/>
      <c r="K952" s="407"/>
      <c r="L952" s="407"/>
      <c r="M952" s="407"/>
      <c r="N952" s="407"/>
      <c r="O952" s="407"/>
      <c r="P952" s="407"/>
      <c r="Q952" s="407"/>
      <c r="R952" s="407"/>
      <c r="S952" s="407"/>
      <c r="T952" s="407"/>
      <c r="U952" s="407"/>
      <c r="V952" s="407"/>
      <c r="W952" s="407"/>
      <c r="X952" s="407"/>
      <c r="Y952" s="407"/>
      <c r="Z952" s="407"/>
      <c r="AA952" s="407"/>
      <c r="AB952" s="407"/>
      <c r="AC952" s="407"/>
      <c r="AD952" s="407"/>
      <c r="AE952" s="407"/>
      <c r="AF952" s="407"/>
      <c r="AG952" s="407"/>
      <c r="AH952" s="407"/>
    </row>
    <row r="953" spans="1:34" ht="12.75" customHeight="1">
      <c r="A953" s="407"/>
      <c r="B953" s="407"/>
      <c r="C953" s="407"/>
      <c r="D953" s="407"/>
      <c r="E953" s="407"/>
      <c r="F953" s="407"/>
      <c r="G953" s="407"/>
      <c r="H953" s="407"/>
      <c r="I953" s="407"/>
      <c r="J953" s="407"/>
      <c r="K953" s="407"/>
      <c r="L953" s="407"/>
      <c r="M953" s="407"/>
      <c r="N953" s="407"/>
      <c r="O953" s="407"/>
      <c r="P953" s="407"/>
      <c r="Q953" s="407"/>
      <c r="R953" s="407"/>
      <c r="S953" s="407"/>
      <c r="T953" s="407"/>
      <c r="U953" s="407"/>
      <c r="V953" s="407"/>
      <c r="W953" s="407"/>
      <c r="X953" s="407"/>
      <c r="Y953" s="407"/>
      <c r="Z953" s="407"/>
      <c r="AA953" s="407"/>
      <c r="AB953" s="407"/>
      <c r="AC953" s="407"/>
      <c r="AD953" s="407"/>
      <c r="AE953" s="407"/>
      <c r="AF953" s="407"/>
      <c r="AG953" s="407"/>
      <c r="AH953" s="407"/>
    </row>
    <row r="954" spans="1:34" ht="12.75" customHeight="1">
      <c r="A954" s="407"/>
      <c r="B954" s="407"/>
      <c r="C954" s="407"/>
      <c r="D954" s="407"/>
      <c r="E954" s="407"/>
      <c r="F954" s="407"/>
      <c r="G954" s="407"/>
      <c r="H954" s="407"/>
      <c r="I954" s="407"/>
      <c r="J954" s="407"/>
      <c r="K954" s="407"/>
      <c r="L954" s="407"/>
      <c r="M954" s="407"/>
      <c r="N954" s="407"/>
      <c r="O954" s="407"/>
      <c r="P954" s="407"/>
      <c r="Q954" s="407"/>
      <c r="R954" s="407"/>
      <c r="S954" s="407"/>
      <c r="T954" s="407"/>
      <c r="U954" s="407"/>
      <c r="V954" s="407"/>
      <c r="W954" s="407"/>
      <c r="X954" s="407"/>
      <c r="Y954" s="407"/>
      <c r="Z954" s="407"/>
      <c r="AA954" s="407"/>
      <c r="AB954" s="407"/>
      <c r="AC954" s="407"/>
      <c r="AD954" s="407"/>
      <c r="AE954" s="407"/>
      <c r="AF954" s="407"/>
      <c r="AG954" s="407"/>
      <c r="AH954" s="407"/>
    </row>
    <row r="955" spans="1:34" ht="12.75" customHeight="1">
      <c r="A955" s="407"/>
      <c r="B955" s="407"/>
      <c r="C955" s="407"/>
      <c r="D955" s="407"/>
      <c r="E955" s="407"/>
      <c r="F955" s="407"/>
      <c r="G955" s="407"/>
      <c r="H955" s="407"/>
      <c r="I955" s="407"/>
      <c r="J955" s="407"/>
      <c r="K955" s="407"/>
      <c r="L955" s="407"/>
      <c r="M955" s="407"/>
      <c r="N955" s="407"/>
      <c r="O955" s="407"/>
      <c r="P955" s="407"/>
      <c r="Q955" s="407"/>
      <c r="R955" s="407"/>
      <c r="S955" s="407"/>
      <c r="T955" s="407"/>
      <c r="U955" s="407"/>
      <c r="V955" s="407"/>
      <c r="W955" s="407"/>
      <c r="X955" s="407"/>
      <c r="Y955" s="407"/>
      <c r="Z955" s="407"/>
      <c r="AA955" s="407"/>
      <c r="AB955" s="407"/>
      <c r="AC955" s="407"/>
      <c r="AD955" s="407"/>
      <c r="AE955" s="407"/>
      <c r="AF955" s="407"/>
      <c r="AG955" s="407"/>
      <c r="AH955" s="407"/>
    </row>
    <row r="956" spans="1:34" ht="12.75" customHeight="1">
      <c r="A956" s="407"/>
      <c r="B956" s="407"/>
      <c r="C956" s="407"/>
      <c r="D956" s="407"/>
      <c r="E956" s="407"/>
      <c r="F956" s="407"/>
      <c r="G956" s="407"/>
      <c r="H956" s="407"/>
      <c r="I956" s="407"/>
      <c r="J956" s="407"/>
      <c r="K956" s="407"/>
      <c r="L956" s="407"/>
      <c r="M956" s="407"/>
      <c r="N956" s="407"/>
      <c r="O956" s="407"/>
      <c r="P956" s="407"/>
      <c r="Q956" s="407"/>
      <c r="R956" s="407"/>
      <c r="S956" s="407"/>
      <c r="T956" s="407"/>
      <c r="U956" s="407"/>
      <c r="V956" s="407"/>
      <c r="W956" s="407"/>
      <c r="X956" s="407"/>
      <c r="Y956" s="407"/>
      <c r="Z956" s="407"/>
      <c r="AA956" s="407"/>
      <c r="AB956" s="407"/>
      <c r="AC956" s="407"/>
      <c r="AD956" s="407"/>
      <c r="AE956" s="407"/>
      <c r="AF956" s="407"/>
      <c r="AG956" s="407"/>
      <c r="AH956" s="407"/>
    </row>
    <row r="957" spans="1:34" ht="12.75" customHeight="1">
      <c r="A957" s="407"/>
      <c r="B957" s="407"/>
      <c r="C957" s="407"/>
      <c r="D957" s="407"/>
      <c r="E957" s="407"/>
      <c r="F957" s="407"/>
      <c r="G957" s="407"/>
      <c r="H957" s="407"/>
      <c r="I957" s="407"/>
      <c r="J957" s="407"/>
      <c r="K957" s="407"/>
      <c r="L957" s="407"/>
      <c r="M957" s="407"/>
      <c r="N957" s="407"/>
      <c r="O957" s="407"/>
      <c r="P957" s="407"/>
      <c r="Q957" s="407"/>
      <c r="R957" s="407"/>
      <c r="S957" s="407"/>
      <c r="T957" s="407"/>
      <c r="U957" s="407"/>
      <c r="V957" s="407"/>
      <c r="W957" s="407"/>
      <c r="X957" s="407"/>
      <c r="Y957" s="407"/>
      <c r="Z957" s="407"/>
      <c r="AA957" s="407"/>
      <c r="AB957" s="407"/>
      <c r="AC957" s="407"/>
      <c r="AD957" s="407"/>
      <c r="AE957" s="407"/>
      <c r="AF957" s="407"/>
      <c r="AG957" s="407"/>
      <c r="AH957" s="407"/>
    </row>
    <row r="958" spans="1:34" ht="12.75" customHeight="1">
      <c r="A958" s="407"/>
      <c r="B958" s="407"/>
      <c r="C958" s="407"/>
      <c r="D958" s="407"/>
      <c r="E958" s="407"/>
      <c r="F958" s="407"/>
      <c r="G958" s="407"/>
      <c r="H958" s="407"/>
      <c r="I958" s="407"/>
      <c r="J958" s="407"/>
      <c r="K958" s="407"/>
      <c r="L958" s="407"/>
      <c r="M958" s="407"/>
      <c r="N958" s="407"/>
      <c r="O958" s="407"/>
      <c r="P958" s="407"/>
      <c r="Q958" s="407"/>
      <c r="R958" s="407"/>
      <c r="S958" s="407"/>
      <c r="T958" s="407"/>
      <c r="U958" s="407"/>
      <c r="V958" s="407"/>
      <c r="W958" s="407"/>
      <c r="X958" s="407"/>
      <c r="Y958" s="407"/>
      <c r="Z958" s="407"/>
      <c r="AA958" s="407"/>
      <c r="AB958" s="407"/>
      <c r="AC958" s="407"/>
      <c r="AD958" s="407"/>
      <c r="AE958" s="407"/>
      <c r="AF958" s="407"/>
      <c r="AG958" s="407"/>
      <c r="AH958" s="407"/>
    </row>
    <row r="959" spans="1:34" ht="12.75" customHeight="1">
      <c r="A959" s="407"/>
      <c r="B959" s="407"/>
      <c r="C959" s="407"/>
      <c r="D959" s="407"/>
      <c r="E959" s="407"/>
      <c r="F959" s="407"/>
      <c r="G959" s="407"/>
      <c r="H959" s="407"/>
      <c r="I959" s="407"/>
      <c r="J959" s="407"/>
      <c r="K959" s="407"/>
      <c r="L959" s="407"/>
      <c r="M959" s="407"/>
      <c r="N959" s="407"/>
      <c r="O959" s="407"/>
      <c r="P959" s="407"/>
      <c r="Q959" s="407"/>
      <c r="R959" s="407"/>
      <c r="S959" s="407"/>
      <c r="T959" s="407"/>
      <c r="U959" s="407"/>
      <c r="V959" s="407"/>
      <c r="W959" s="407"/>
      <c r="X959" s="407"/>
      <c r="Y959" s="407"/>
      <c r="Z959" s="407"/>
      <c r="AA959" s="407"/>
      <c r="AB959" s="407"/>
      <c r="AC959" s="407"/>
      <c r="AD959" s="407"/>
      <c r="AE959" s="407"/>
      <c r="AF959" s="407"/>
      <c r="AG959" s="407"/>
      <c r="AH959" s="407"/>
    </row>
    <row r="960" spans="1:34" ht="12.75" customHeight="1">
      <c r="A960" s="407"/>
      <c r="B960" s="407"/>
      <c r="C960" s="407"/>
      <c r="D960" s="407"/>
      <c r="E960" s="407"/>
      <c r="F960" s="407"/>
      <c r="G960" s="407"/>
      <c r="H960" s="407"/>
      <c r="I960" s="407"/>
      <c r="J960" s="407"/>
      <c r="K960" s="407"/>
      <c r="L960" s="407"/>
      <c r="M960" s="407"/>
      <c r="N960" s="407"/>
      <c r="O960" s="407"/>
      <c r="P960" s="407"/>
      <c r="Q960" s="407"/>
      <c r="R960" s="407"/>
      <c r="S960" s="407"/>
      <c r="T960" s="407"/>
      <c r="U960" s="407"/>
      <c r="V960" s="407"/>
      <c r="W960" s="407"/>
      <c r="X960" s="407"/>
      <c r="Y960" s="407"/>
      <c r="Z960" s="407"/>
      <c r="AA960" s="407"/>
      <c r="AB960" s="407"/>
      <c r="AC960" s="407"/>
      <c r="AD960" s="407"/>
      <c r="AE960" s="407"/>
      <c r="AF960" s="407"/>
      <c r="AG960" s="407"/>
      <c r="AH960" s="407"/>
    </row>
    <row r="961" spans="1:34" ht="12.75" customHeight="1">
      <c r="A961" s="407"/>
      <c r="B961" s="407"/>
      <c r="C961" s="407"/>
      <c r="D961" s="407"/>
      <c r="E961" s="407"/>
      <c r="F961" s="407"/>
      <c r="G961" s="407"/>
      <c r="H961" s="407"/>
      <c r="I961" s="407"/>
      <c r="J961" s="407"/>
      <c r="K961" s="407"/>
      <c r="L961" s="407"/>
      <c r="M961" s="407"/>
      <c r="N961" s="407"/>
      <c r="O961" s="407"/>
      <c r="P961" s="407"/>
      <c r="Q961" s="407"/>
      <c r="R961" s="407"/>
      <c r="S961" s="407"/>
      <c r="T961" s="407"/>
      <c r="U961" s="407"/>
      <c r="V961" s="407"/>
      <c r="W961" s="407"/>
      <c r="X961" s="407"/>
      <c r="Y961" s="407"/>
      <c r="Z961" s="407"/>
      <c r="AA961" s="407"/>
      <c r="AB961" s="407"/>
      <c r="AC961" s="407"/>
      <c r="AD961" s="407"/>
      <c r="AE961" s="407"/>
      <c r="AF961" s="407"/>
      <c r="AG961" s="407"/>
      <c r="AH961" s="407"/>
    </row>
    <row r="962" spans="1:34" ht="12.75" customHeight="1">
      <c r="A962" s="407"/>
      <c r="B962" s="407"/>
      <c r="C962" s="407"/>
      <c r="D962" s="407"/>
      <c r="E962" s="407"/>
      <c r="F962" s="407"/>
      <c r="G962" s="407"/>
      <c r="H962" s="407"/>
      <c r="I962" s="407"/>
      <c r="J962" s="407"/>
      <c r="K962" s="407"/>
      <c r="L962" s="407"/>
      <c r="M962" s="407"/>
      <c r="N962" s="407"/>
      <c r="O962" s="407"/>
      <c r="P962" s="407"/>
      <c r="Q962" s="407"/>
      <c r="R962" s="407"/>
      <c r="S962" s="407"/>
      <c r="T962" s="407"/>
      <c r="U962" s="407"/>
      <c r="V962" s="407"/>
      <c r="W962" s="407"/>
      <c r="X962" s="407"/>
      <c r="Y962" s="407"/>
      <c r="Z962" s="407"/>
      <c r="AA962" s="407"/>
      <c r="AB962" s="407"/>
      <c r="AC962" s="407"/>
      <c r="AD962" s="407"/>
      <c r="AE962" s="407"/>
      <c r="AF962" s="407"/>
      <c r="AG962" s="407"/>
      <c r="AH962" s="407"/>
    </row>
    <row r="963" spans="1:34" ht="12.75" customHeight="1">
      <c r="A963" s="407"/>
      <c r="B963" s="407"/>
      <c r="C963" s="407"/>
      <c r="D963" s="407"/>
      <c r="E963" s="407"/>
      <c r="F963" s="407"/>
      <c r="G963" s="407"/>
      <c r="H963" s="407"/>
      <c r="I963" s="407"/>
      <c r="J963" s="407"/>
      <c r="K963" s="407"/>
      <c r="L963" s="407"/>
      <c r="M963" s="407"/>
      <c r="N963" s="407"/>
      <c r="O963" s="407"/>
      <c r="P963" s="407"/>
      <c r="Q963" s="407"/>
      <c r="R963" s="407"/>
      <c r="S963" s="407"/>
      <c r="T963" s="407"/>
      <c r="U963" s="407"/>
      <c r="V963" s="407"/>
      <c r="W963" s="407"/>
      <c r="X963" s="407"/>
      <c r="Y963" s="407"/>
      <c r="Z963" s="407"/>
      <c r="AA963" s="407"/>
      <c r="AB963" s="407"/>
      <c r="AC963" s="407"/>
      <c r="AD963" s="407"/>
      <c r="AE963" s="407"/>
      <c r="AF963" s="407"/>
      <c r="AG963" s="407"/>
      <c r="AH963" s="407"/>
    </row>
    <row r="964" spans="1:34" ht="12.75" customHeight="1">
      <c r="A964" s="407"/>
      <c r="B964" s="407"/>
      <c r="C964" s="407"/>
      <c r="D964" s="407"/>
      <c r="E964" s="407"/>
      <c r="F964" s="407"/>
      <c r="G964" s="407"/>
      <c r="H964" s="407"/>
      <c r="I964" s="407"/>
      <c r="J964" s="407"/>
      <c r="K964" s="407"/>
      <c r="L964" s="407"/>
      <c r="M964" s="407"/>
      <c r="N964" s="407"/>
      <c r="O964" s="407"/>
      <c r="P964" s="407"/>
      <c r="Q964" s="407"/>
      <c r="R964" s="407"/>
      <c r="S964" s="407"/>
      <c r="T964" s="407"/>
      <c r="U964" s="407"/>
      <c r="V964" s="407"/>
      <c r="W964" s="407"/>
      <c r="X964" s="407"/>
      <c r="Y964" s="407"/>
      <c r="Z964" s="407"/>
      <c r="AA964" s="407"/>
      <c r="AB964" s="407"/>
      <c r="AC964" s="407"/>
      <c r="AD964" s="407"/>
      <c r="AE964" s="407"/>
      <c r="AF964" s="407"/>
      <c r="AG964" s="407"/>
      <c r="AH964" s="407"/>
    </row>
    <row r="965" spans="1:34" ht="12.75" customHeight="1">
      <c r="A965" s="407"/>
      <c r="B965" s="407"/>
      <c r="C965" s="407"/>
      <c r="D965" s="407"/>
      <c r="E965" s="407"/>
      <c r="F965" s="407"/>
      <c r="G965" s="407"/>
      <c r="H965" s="407"/>
      <c r="I965" s="407"/>
      <c r="J965" s="407"/>
      <c r="K965" s="407"/>
      <c r="L965" s="407"/>
      <c r="M965" s="407"/>
      <c r="N965" s="407"/>
      <c r="O965" s="407"/>
      <c r="P965" s="407"/>
      <c r="Q965" s="407"/>
      <c r="R965" s="407"/>
      <c r="S965" s="407"/>
      <c r="T965" s="407"/>
      <c r="U965" s="407"/>
      <c r="V965" s="407"/>
      <c r="W965" s="407"/>
      <c r="X965" s="407"/>
      <c r="Y965" s="407"/>
      <c r="Z965" s="407"/>
      <c r="AA965" s="407"/>
      <c r="AB965" s="407"/>
      <c r="AC965" s="407"/>
      <c r="AD965" s="407"/>
      <c r="AE965" s="407"/>
      <c r="AF965" s="407"/>
      <c r="AG965" s="407"/>
      <c r="AH965" s="407"/>
    </row>
    <row r="966" spans="1:34" ht="12.75" customHeight="1">
      <c r="A966" s="407"/>
      <c r="B966" s="407"/>
      <c r="C966" s="407"/>
      <c r="D966" s="407"/>
      <c r="E966" s="407"/>
      <c r="F966" s="407"/>
      <c r="G966" s="407"/>
      <c r="H966" s="407"/>
      <c r="I966" s="407"/>
      <c r="J966" s="407"/>
      <c r="K966" s="407"/>
      <c r="L966" s="407"/>
      <c r="M966" s="407"/>
      <c r="N966" s="407"/>
      <c r="O966" s="407"/>
      <c r="P966" s="407"/>
      <c r="Q966" s="407"/>
      <c r="R966" s="407"/>
      <c r="S966" s="407"/>
      <c r="T966" s="407"/>
      <c r="U966" s="407"/>
      <c r="V966" s="407"/>
      <c r="W966" s="407"/>
      <c r="X966" s="407"/>
      <c r="Y966" s="407"/>
      <c r="Z966" s="407"/>
      <c r="AA966" s="407"/>
      <c r="AB966" s="407"/>
      <c r="AC966" s="407"/>
      <c r="AD966" s="407"/>
      <c r="AE966" s="407"/>
      <c r="AF966" s="407"/>
      <c r="AG966" s="407"/>
      <c r="AH966" s="407"/>
    </row>
    <row r="967" spans="1:34" ht="12.75" customHeight="1">
      <c r="A967" s="407"/>
      <c r="B967" s="407"/>
      <c r="C967" s="407"/>
      <c r="D967" s="407"/>
      <c r="E967" s="407"/>
      <c r="F967" s="407"/>
      <c r="G967" s="407"/>
      <c r="H967" s="407"/>
      <c r="I967" s="407"/>
      <c r="J967" s="407"/>
      <c r="K967" s="407"/>
      <c r="L967" s="407"/>
      <c r="M967" s="407"/>
      <c r="N967" s="407"/>
      <c r="O967" s="407"/>
      <c r="P967" s="407"/>
      <c r="Q967" s="407"/>
      <c r="R967" s="407"/>
      <c r="S967" s="407"/>
      <c r="T967" s="407"/>
      <c r="U967" s="407"/>
      <c r="V967" s="407"/>
      <c r="W967" s="407"/>
      <c r="X967" s="407"/>
      <c r="Y967" s="407"/>
      <c r="Z967" s="407"/>
      <c r="AA967" s="407"/>
      <c r="AB967" s="407"/>
      <c r="AC967" s="407"/>
      <c r="AD967" s="407"/>
      <c r="AE967" s="407"/>
      <c r="AF967" s="407"/>
      <c r="AG967" s="407"/>
      <c r="AH967" s="407"/>
    </row>
    <row r="968" spans="1:34" ht="12.75" customHeight="1">
      <c r="A968" s="407"/>
      <c r="B968" s="407"/>
      <c r="C968" s="407"/>
      <c r="D968" s="407"/>
      <c r="E968" s="407"/>
      <c r="F968" s="407"/>
      <c r="G968" s="407"/>
      <c r="H968" s="407"/>
      <c r="I968" s="407"/>
      <c r="J968" s="407"/>
      <c r="K968" s="407"/>
      <c r="L968" s="407"/>
      <c r="M968" s="407"/>
      <c r="N968" s="407"/>
      <c r="O968" s="407"/>
      <c r="P968" s="407"/>
      <c r="Q968" s="407"/>
      <c r="R968" s="407"/>
      <c r="S968" s="407"/>
      <c r="T968" s="407"/>
      <c r="U968" s="407"/>
      <c r="V968" s="407"/>
      <c r="W968" s="407"/>
      <c r="X968" s="407"/>
      <c r="Y968" s="407"/>
      <c r="Z968" s="407"/>
      <c r="AA968" s="407"/>
      <c r="AB968" s="407"/>
      <c r="AC968" s="407"/>
      <c r="AD968" s="407"/>
      <c r="AE968" s="407"/>
      <c r="AF968" s="407"/>
      <c r="AG968" s="407"/>
      <c r="AH968" s="407"/>
    </row>
    <row r="969" spans="1:34" ht="12.75" customHeight="1">
      <c r="A969" s="407"/>
      <c r="B969" s="407"/>
      <c r="C969" s="407"/>
      <c r="D969" s="407"/>
      <c r="E969" s="407"/>
      <c r="F969" s="407"/>
      <c r="G969" s="407"/>
      <c r="H969" s="407"/>
      <c r="I969" s="407"/>
      <c r="J969" s="407"/>
      <c r="K969" s="407"/>
      <c r="L969" s="407"/>
      <c r="M969" s="407"/>
      <c r="N969" s="407"/>
      <c r="O969" s="407"/>
      <c r="P969" s="407"/>
      <c r="Q969" s="407"/>
      <c r="R969" s="407"/>
      <c r="S969" s="407"/>
      <c r="T969" s="407"/>
      <c r="U969" s="407"/>
      <c r="V969" s="407"/>
      <c r="W969" s="407"/>
      <c r="X969" s="407"/>
      <c r="Y969" s="407"/>
      <c r="Z969" s="407"/>
      <c r="AA969" s="407"/>
      <c r="AB969" s="407"/>
      <c r="AC969" s="407"/>
      <c r="AD969" s="407"/>
      <c r="AE969" s="407"/>
      <c r="AF969" s="407"/>
      <c r="AG969" s="407"/>
      <c r="AH969" s="407"/>
    </row>
    <row r="970" spans="1:34" ht="12.75" customHeight="1">
      <c r="A970" s="407"/>
      <c r="B970" s="407"/>
      <c r="C970" s="407"/>
      <c r="D970" s="407"/>
      <c r="E970" s="407"/>
      <c r="F970" s="407"/>
      <c r="G970" s="407"/>
      <c r="H970" s="407"/>
      <c r="I970" s="407"/>
      <c r="J970" s="407"/>
      <c r="K970" s="407"/>
      <c r="L970" s="407"/>
      <c r="M970" s="407"/>
      <c r="N970" s="407"/>
      <c r="O970" s="407"/>
      <c r="P970" s="407"/>
      <c r="Q970" s="407"/>
      <c r="R970" s="407"/>
      <c r="S970" s="407"/>
      <c r="T970" s="407"/>
      <c r="U970" s="407"/>
      <c r="V970" s="407"/>
      <c r="W970" s="407"/>
      <c r="X970" s="407"/>
      <c r="Y970" s="407"/>
      <c r="Z970" s="407"/>
      <c r="AA970" s="407"/>
      <c r="AB970" s="407"/>
      <c r="AC970" s="407"/>
      <c r="AD970" s="407"/>
      <c r="AE970" s="407"/>
      <c r="AF970" s="407"/>
      <c r="AG970" s="407"/>
      <c r="AH970" s="407"/>
    </row>
    <row r="971" spans="1:34" ht="12.75" customHeight="1">
      <c r="A971" s="407"/>
      <c r="B971" s="407"/>
      <c r="C971" s="407"/>
      <c r="D971" s="407"/>
      <c r="E971" s="407"/>
      <c r="F971" s="407"/>
      <c r="G971" s="407"/>
      <c r="H971" s="407"/>
      <c r="I971" s="407"/>
      <c r="J971" s="407"/>
      <c r="K971" s="407"/>
      <c r="L971" s="407"/>
      <c r="M971" s="407"/>
      <c r="N971" s="407"/>
      <c r="O971" s="407"/>
      <c r="P971" s="407"/>
      <c r="Q971" s="407"/>
      <c r="R971" s="407"/>
      <c r="S971" s="407"/>
      <c r="T971" s="407"/>
      <c r="U971" s="407"/>
      <c r="V971" s="407"/>
      <c r="W971" s="407"/>
      <c r="X971" s="407"/>
      <c r="Y971" s="407"/>
      <c r="Z971" s="407"/>
      <c r="AA971" s="407"/>
      <c r="AB971" s="407"/>
      <c r="AC971" s="407"/>
      <c r="AD971" s="407"/>
      <c r="AE971" s="407"/>
      <c r="AF971" s="407"/>
      <c r="AG971" s="407"/>
      <c r="AH971" s="407"/>
    </row>
    <row r="972" spans="1:34" ht="12.75" customHeight="1">
      <c r="A972" s="407"/>
      <c r="B972" s="407"/>
      <c r="C972" s="407"/>
      <c r="D972" s="407"/>
      <c r="E972" s="407"/>
      <c r="F972" s="407"/>
      <c r="G972" s="407"/>
      <c r="H972" s="407"/>
      <c r="I972" s="407"/>
      <c r="J972" s="407"/>
      <c r="K972" s="407"/>
      <c r="L972" s="407"/>
      <c r="M972" s="407"/>
      <c r="N972" s="407"/>
      <c r="O972" s="407"/>
      <c r="P972" s="407"/>
      <c r="Q972" s="407"/>
      <c r="R972" s="407"/>
      <c r="S972" s="407"/>
      <c r="T972" s="407"/>
      <c r="U972" s="407"/>
      <c r="V972" s="407"/>
      <c r="W972" s="407"/>
      <c r="X972" s="407"/>
      <c r="Y972" s="407"/>
      <c r="Z972" s="407"/>
      <c r="AA972" s="407"/>
      <c r="AB972" s="407"/>
      <c r="AC972" s="407"/>
      <c r="AD972" s="407"/>
      <c r="AE972" s="407"/>
      <c r="AF972" s="407"/>
      <c r="AG972" s="407"/>
      <c r="AH972" s="407"/>
    </row>
    <row r="973" spans="1:34" ht="12.75" customHeight="1">
      <c r="A973" s="407"/>
      <c r="B973" s="407"/>
      <c r="C973" s="407"/>
      <c r="D973" s="407"/>
      <c r="E973" s="407"/>
      <c r="F973" s="407"/>
      <c r="G973" s="407"/>
      <c r="H973" s="407"/>
      <c r="I973" s="407"/>
      <c r="J973" s="407"/>
      <c r="K973" s="407"/>
      <c r="L973" s="407"/>
      <c r="M973" s="407"/>
      <c r="N973" s="407"/>
      <c r="O973" s="407"/>
      <c r="P973" s="407"/>
      <c r="Q973" s="407"/>
      <c r="R973" s="407"/>
      <c r="S973" s="407"/>
      <c r="T973" s="407"/>
      <c r="U973" s="407"/>
      <c r="V973" s="407"/>
      <c r="W973" s="407"/>
      <c r="X973" s="407"/>
      <c r="Y973" s="407"/>
      <c r="Z973" s="407"/>
      <c r="AA973" s="407"/>
      <c r="AB973" s="407"/>
      <c r="AC973" s="407"/>
      <c r="AD973" s="407"/>
      <c r="AE973" s="407"/>
      <c r="AF973" s="407"/>
      <c r="AG973" s="407"/>
      <c r="AH973" s="407"/>
    </row>
    <row r="974" spans="1:34" ht="12.75" customHeight="1">
      <c r="A974" s="407"/>
      <c r="B974" s="407"/>
      <c r="C974" s="407"/>
      <c r="D974" s="407"/>
      <c r="E974" s="407"/>
      <c r="F974" s="407"/>
      <c r="G974" s="407"/>
      <c r="H974" s="407"/>
      <c r="I974" s="407"/>
      <c r="J974" s="407"/>
      <c r="K974" s="407"/>
      <c r="L974" s="407"/>
      <c r="M974" s="407"/>
      <c r="N974" s="407"/>
      <c r="O974" s="407"/>
      <c r="P974" s="407"/>
      <c r="Q974" s="407"/>
      <c r="R974" s="407"/>
      <c r="S974" s="407"/>
      <c r="T974" s="407"/>
      <c r="U974" s="407"/>
      <c r="V974" s="407"/>
      <c r="W974" s="407"/>
      <c r="X974" s="407"/>
      <c r="Y974" s="407"/>
      <c r="Z974" s="407"/>
      <c r="AA974" s="407"/>
      <c r="AB974" s="407"/>
      <c r="AC974" s="407"/>
      <c r="AD974" s="407"/>
      <c r="AE974" s="407"/>
      <c r="AF974" s="407"/>
      <c r="AG974" s="407"/>
      <c r="AH974" s="407"/>
    </row>
    <row r="975" spans="1:34" ht="12.75" customHeight="1">
      <c r="A975" s="407"/>
      <c r="B975" s="407"/>
      <c r="C975" s="407"/>
      <c r="D975" s="407"/>
      <c r="E975" s="407"/>
      <c r="F975" s="407"/>
      <c r="G975" s="407"/>
      <c r="H975" s="407"/>
      <c r="I975" s="407"/>
      <c r="J975" s="407"/>
      <c r="K975" s="407"/>
      <c r="L975" s="407"/>
      <c r="M975" s="407"/>
      <c r="N975" s="407"/>
      <c r="O975" s="407"/>
      <c r="P975" s="407"/>
      <c r="Q975" s="407"/>
      <c r="R975" s="407"/>
      <c r="S975" s="407"/>
      <c r="T975" s="407"/>
      <c r="U975" s="407"/>
      <c r="V975" s="407"/>
      <c r="W975" s="407"/>
      <c r="X975" s="407"/>
      <c r="Y975" s="407"/>
      <c r="Z975" s="407"/>
      <c r="AA975" s="407"/>
      <c r="AB975" s="407"/>
      <c r="AC975" s="407"/>
      <c r="AD975" s="407"/>
      <c r="AE975" s="407"/>
      <c r="AF975" s="407"/>
      <c r="AG975" s="407"/>
      <c r="AH975" s="407"/>
    </row>
    <row r="976" spans="1:34" ht="12.75" customHeight="1">
      <c r="A976" s="407"/>
      <c r="B976" s="407"/>
      <c r="C976" s="407"/>
      <c r="D976" s="407"/>
      <c r="E976" s="407"/>
      <c r="F976" s="407"/>
      <c r="G976" s="407"/>
      <c r="H976" s="407"/>
      <c r="I976" s="407"/>
      <c r="J976" s="407"/>
      <c r="K976" s="407"/>
      <c r="L976" s="407"/>
      <c r="M976" s="407"/>
      <c r="N976" s="407"/>
      <c r="O976" s="407"/>
      <c r="P976" s="407"/>
      <c r="Q976" s="407"/>
      <c r="R976" s="407"/>
      <c r="S976" s="407"/>
      <c r="T976" s="407"/>
      <c r="U976" s="407"/>
      <c r="V976" s="407"/>
      <c r="W976" s="407"/>
      <c r="X976" s="407"/>
      <c r="Y976" s="407"/>
      <c r="Z976" s="407"/>
      <c r="AA976" s="407"/>
      <c r="AB976" s="407"/>
      <c r="AC976" s="407"/>
      <c r="AD976" s="407"/>
      <c r="AE976" s="407"/>
      <c r="AF976" s="407"/>
      <c r="AG976" s="407"/>
      <c r="AH976" s="407"/>
    </row>
    <row r="977" spans="1:34" ht="12.75" customHeight="1">
      <c r="A977" s="407"/>
      <c r="B977" s="407"/>
      <c r="C977" s="407"/>
      <c r="D977" s="407"/>
      <c r="E977" s="407"/>
      <c r="F977" s="407"/>
      <c r="G977" s="407"/>
      <c r="H977" s="407"/>
      <c r="I977" s="407"/>
      <c r="J977" s="407"/>
      <c r="K977" s="407"/>
      <c r="L977" s="407"/>
      <c r="M977" s="407"/>
      <c r="N977" s="407"/>
      <c r="O977" s="407"/>
      <c r="P977" s="407"/>
      <c r="Q977" s="407"/>
      <c r="R977" s="407"/>
      <c r="S977" s="407"/>
      <c r="T977" s="407"/>
      <c r="U977" s="407"/>
      <c r="V977" s="407"/>
      <c r="W977" s="407"/>
      <c r="X977" s="407"/>
      <c r="Y977" s="407"/>
      <c r="Z977" s="407"/>
      <c r="AA977" s="407"/>
      <c r="AB977" s="407"/>
      <c r="AC977" s="407"/>
      <c r="AD977" s="407"/>
      <c r="AE977" s="407"/>
      <c r="AF977" s="407"/>
      <c r="AG977" s="407"/>
      <c r="AH977" s="407"/>
    </row>
    <row r="978" spans="1:34" ht="12.75" customHeight="1">
      <c r="A978" s="407"/>
      <c r="B978" s="407"/>
      <c r="C978" s="407"/>
      <c r="D978" s="407"/>
      <c r="E978" s="407"/>
      <c r="F978" s="407"/>
      <c r="G978" s="407"/>
      <c r="H978" s="407"/>
      <c r="I978" s="407"/>
      <c r="J978" s="407"/>
      <c r="K978" s="407"/>
      <c r="L978" s="407"/>
      <c r="M978" s="407"/>
      <c r="N978" s="407"/>
      <c r="O978" s="407"/>
      <c r="P978" s="407"/>
      <c r="Q978" s="407"/>
      <c r="R978" s="407"/>
      <c r="S978" s="407"/>
      <c r="T978" s="407"/>
      <c r="U978" s="407"/>
      <c r="V978" s="407"/>
      <c r="W978" s="407"/>
      <c r="X978" s="407"/>
      <c r="Y978" s="407"/>
      <c r="Z978" s="407"/>
      <c r="AA978" s="407"/>
      <c r="AB978" s="407"/>
      <c r="AC978" s="407"/>
      <c r="AD978" s="407"/>
      <c r="AE978" s="407"/>
      <c r="AF978" s="407"/>
      <c r="AG978" s="407"/>
      <c r="AH978" s="407"/>
    </row>
    <row r="979" spans="1:34" ht="12.75" customHeight="1">
      <c r="A979" s="407"/>
      <c r="B979" s="407"/>
      <c r="C979" s="407"/>
      <c r="D979" s="407"/>
      <c r="E979" s="407"/>
      <c r="F979" s="407"/>
      <c r="G979" s="407"/>
      <c r="H979" s="407"/>
      <c r="I979" s="407"/>
      <c r="J979" s="407"/>
      <c r="K979" s="407"/>
      <c r="L979" s="407"/>
      <c r="M979" s="407"/>
      <c r="N979" s="407"/>
      <c r="O979" s="407"/>
      <c r="P979" s="407"/>
      <c r="Q979" s="407"/>
      <c r="R979" s="407"/>
      <c r="S979" s="407"/>
      <c r="T979" s="407"/>
      <c r="U979" s="407"/>
      <c r="V979" s="407"/>
      <c r="W979" s="407"/>
      <c r="X979" s="407"/>
      <c r="Y979" s="407"/>
      <c r="Z979" s="407"/>
      <c r="AA979" s="407"/>
      <c r="AB979" s="407"/>
      <c r="AC979" s="407"/>
      <c r="AD979" s="407"/>
      <c r="AE979" s="407"/>
      <c r="AF979" s="407"/>
      <c r="AG979" s="407"/>
      <c r="AH979" s="407"/>
    </row>
    <row r="980" spans="1:34" ht="12.75" customHeight="1">
      <c r="A980" s="407"/>
      <c r="B980" s="407"/>
      <c r="C980" s="407"/>
      <c r="D980" s="407"/>
      <c r="E980" s="407"/>
      <c r="F980" s="407"/>
      <c r="G980" s="407"/>
      <c r="H980" s="407"/>
      <c r="I980" s="407"/>
      <c r="J980" s="407"/>
      <c r="K980" s="407"/>
      <c r="L980" s="407"/>
      <c r="M980" s="407"/>
      <c r="N980" s="407"/>
      <c r="O980" s="407"/>
      <c r="P980" s="407"/>
      <c r="Q980" s="407"/>
      <c r="R980" s="407"/>
      <c r="S980" s="407"/>
      <c r="T980" s="407"/>
      <c r="U980" s="407"/>
      <c r="V980" s="407"/>
      <c r="W980" s="407"/>
      <c r="X980" s="407"/>
      <c r="Y980" s="407"/>
      <c r="Z980" s="407"/>
      <c r="AA980" s="407"/>
      <c r="AB980" s="407"/>
      <c r="AC980" s="407"/>
      <c r="AD980" s="407"/>
      <c r="AE980" s="407"/>
      <c r="AF980" s="407"/>
      <c r="AG980" s="407"/>
      <c r="AH980" s="407"/>
    </row>
    <row r="981" spans="1:34" ht="12.75" customHeight="1">
      <c r="A981" s="407"/>
      <c r="B981" s="407"/>
      <c r="C981" s="407"/>
      <c r="D981" s="407"/>
      <c r="E981" s="407"/>
      <c r="F981" s="407"/>
      <c r="G981" s="407"/>
      <c r="H981" s="407"/>
      <c r="I981" s="407"/>
      <c r="J981" s="407"/>
      <c r="K981" s="407"/>
      <c r="L981" s="407"/>
      <c r="M981" s="407"/>
      <c r="N981" s="407"/>
      <c r="O981" s="407"/>
      <c r="P981" s="407"/>
      <c r="Q981" s="407"/>
      <c r="R981" s="407"/>
      <c r="S981" s="407"/>
      <c r="T981" s="407"/>
      <c r="U981" s="407"/>
      <c r="V981" s="407"/>
      <c r="W981" s="407"/>
      <c r="X981" s="407"/>
      <c r="Y981" s="407"/>
      <c r="Z981" s="407"/>
      <c r="AA981" s="407"/>
      <c r="AB981" s="407"/>
      <c r="AC981" s="407"/>
      <c r="AD981" s="407"/>
      <c r="AE981" s="407"/>
      <c r="AF981" s="407"/>
      <c r="AG981" s="407"/>
      <c r="AH981" s="407"/>
    </row>
    <row r="982" spans="1:34" ht="12.75" customHeight="1">
      <c r="A982" s="407"/>
      <c r="B982" s="407"/>
      <c r="C982" s="407"/>
      <c r="D982" s="407"/>
      <c r="E982" s="407"/>
      <c r="F982" s="407"/>
      <c r="G982" s="407"/>
      <c r="H982" s="407"/>
      <c r="I982" s="407"/>
      <c r="J982" s="407"/>
      <c r="K982" s="407"/>
      <c r="L982" s="407"/>
      <c r="M982" s="407"/>
      <c r="N982" s="407"/>
      <c r="O982" s="407"/>
      <c r="P982" s="407"/>
      <c r="Q982" s="407"/>
      <c r="R982" s="407"/>
      <c r="S982" s="407"/>
      <c r="T982" s="407"/>
      <c r="U982" s="407"/>
      <c r="V982" s="407"/>
      <c r="W982" s="407"/>
      <c r="X982" s="407"/>
      <c r="Y982" s="407"/>
      <c r="Z982" s="407"/>
      <c r="AA982" s="407"/>
      <c r="AB982" s="407"/>
      <c r="AC982" s="407"/>
      <c r="AD982" s="407"/>
      <c r="AE982" s="407"/>
      <c r="AF982" s="407"/>
      <c r="AG982" s="407"/>
      <c r="AH982" s="407"/>
    </row>
    <row r="983" spans="1:34" ht="12.75" customHeight="1">
      <c r="A983" s="407"/>
      <c r="B983" s="407"/>
      <c r="C983" s="407"/>
      <c r="D983" s="407"/>
      <c r="E983" s="407"/>
      <c r="F983" s="407"/>
      <c r="G983" s="407"/>
      <c r="H983" s="407"/>
      <c r="I983" s="407"/>
      <c r="J983" s="407"/>
      <c r="K983" s="407"/>
      <c r="L983" s="407"/>
      <c r="M983" s="407"/>
      <c r="N983" s="407"/>
      <c r="O983" s="407"/>
      <c r="P983" s="407"/>
      <c r="Q983" s="407"/>
      <c r="R983" s="407"/>
      <c r="S983" s="407"/>
      <c r="T983" s="407"/>
      <c r="U983" s="407"/>
      <c r="V983" s="407"/>
      <c r="W983" s="407"/>
      <c r="X983" s="407"/>
      <c r="Y983" s="407"/>
      <c r="Z983" s="407"/>
      <c r="AA983" s="407"/>
      <c r="AB983" s="407"/>
      <c r="AC983" s="407"/>
      <c r="AD983" s="407"/>
      <c r="AE983" s="407"/>
      <c r="AF983" s="407"/>
      <c r="AG983" s="407"/>
      <c r="AH983" s="407"/>
    </row>
    <row r="984" spans="1:34" ht="12.75" customHeight="1">
      <c r="A984" s="407"/>
      <c r="B984" s="407"/>
      <c r="C984" s="407"/>
      <c r="D984" s="407"/>
      <c r="E984" s="407"/>
      <c r="F984" s="407"/>
      <c r="G984" s="407"/>
      <c r="H984" s="407"/>
      <c r="I984" s="407"/>
      <c r="J984" s="407"/>
      <c r="K984" s="407"/>
      <c r="L984" s="407"/>
      <c r="M984" s="407"/>
      <c r="N984" s="407"/>
      <c r="O984" s="407"/>
      <c r="P984" s="407"/>
      <c r="Q984" s="407"/>
      <c r="R984" s="407"/>
      <c r="S984" s="407"/>
      <c r="T984" s="407"/>
      <c r="U984" s="407"/>
      <c r="V984" s="407"/>
      <c r="W984" s="407"/>
      <c r="X984" s="407"/>
      <c r="Y984" s="407"/>
      <c r="Z984" s="407"/>
      <c r="AA984" s="407"/>
      <c r="AB984" s="407"/>
      <c r="AC984" s="407"/>
      <c r="AD984" s="407"/>
      <c r="AE984" s="407"/>
      <c r="AF984" s="407"/>
      <c r="AG984" s="407"/>
      <c r="AH984" s="407"/>
    </row>
    <row r="985" spans="1:34" ht="12.75" customHeight="1">
      <c r="A985" s="407"/>
      <c r="B985" s="407"/>
      <c r="C985" s="407"/>
      <c r="D985" s="407"/>
      <c r="E985" s="407"/>
      <c r="F985" s="407"/>
      <c r="G985" s="407"/>
      <c r="H985" s="407"/>
      <c r="I985" s="407"/>
      <c r="J985" s="407"/>
      <c r="K985" s="407"/>
      <c r="L985" s="407"/>
      <c r="M985" s="407"/>
      <c r="N985" s="407"/>
      <c r="O985" s="407"/>
      <c r="P985" s="407"/>
      <c r="Q985" s="407"/>
      <c r="R985" s="407"/>
      <c r="S985" s="407"/>
      <c r="T985" s="407"/>
      <c r="U985" s="407"/>
      <c r="V985" s="407"/>
      <c r="W985" s="407"/>
      <c r="X985" s="407"/>
      <c r="Y985" s="407"/>
      <c r="Z985" s="407"/>
      <c r="AA985" s="407"/>
      <c r="AB985" s="407"/>
      <c r="AC985" s="407"/>
      <c r="AD985" s="407"/>
      <c r="AE985" s="407"/>
      <c r="AF985" s="407"/>
      <c r="AG985" s="407"/>
      <c r="AH985" s="407"/>
    </row>
    <row r="986" spans="1:34" ht="12.75" customHeight="1">
      <c r="A986" s="407"/>
      <c r="B986" s="407"/>
      <c r="C986" s="407"/>
      <c r="D986" s="407"/>
      <c r="E986" s="407"/>
      <c r="F986" s="407"/>
      <c r="G986" s="407"/>
      <c r="H986" s="407"/>
      <c r="I986" s="407"/>
      <c r="J986" s="407"/>
      <c r="K986" s="407"/>
      <c r="L986" s="407"/>
      <c r="M986" s="407"/>
      <c r="N986" s="407"/>
      <c r="O986" s="407"/>
      <c r="P986" s="407"/>
      <c r="Q986" s="407"/>
      <c r="R986" s="407"/>
      <c r="S986" s="407"/>
      <c r="T986" s="407"/>
      <c r="U986" s="407"/>
      <c r="V986" s="407"/>
      <c r="W986" s="407"/>
      <c r="X986" s="407"/>
      <c r="Y986" s="407"/>
      <c r="Z986" s="407"/>
      <c r="AA986" s="407"/>
      <c r="AB986" s="407"/>
      <c r="AC986" s="407"/>
      <c r="AD986" s="407"/>
      <c r="AE986" s="407"/>
      <c r="AF986" s="407"/>
      <c r="AG986" s="407"/>
      <c r="AH986" s="407"/>
    </row>
    <row r="987" spans="1:34" ht="12.75" customHeight="1">
      <c r="A987" s="407"/>
      <c r="B987" s="407"/>
      <c r="C987" s="407"/>
      <c r="D987" s="407"/>
      <c r="E987" s="407"/>
      <c r="F987" s="407"/>
      <c r="G987" s="407"/>
      <c r="H987" s="407"/>
      <c r="I987" s="407"/>
      <c r="J987" s="407"/>
      <c r="K987" s="407"/>
      <c r="L987" s="407"/>
      <c r="M987" s="407"/>
      <c r="N987" s="407"/>
      <c r="O987" s="407"/>
      <c r="P987" s="407"/>
      <c r="Q987" s="407"/>
      <c r="R987" s="407"/>
      <c r="S987" s="407"/>
      <c r="T987" s="407"/>
      <c r="U987" s="407"/>
      <c r="V987" s="407"/>
      <c r="W987" s="407"/>
      <c r="X987" s="407"/>
      <c r="Y987" s="407"/>
      <c r="Z987" s="407"/>
      <c r="AA987" s="407"/>
      <c r="AB987" s="407"/>
      <c r="AC987" s="407"/>
      <c r="AD987" s="407"/>
      <c r="AE987" s="407"/>
      <c r="AF987" s="407"/>
      <c r="AG987" s="407"/>
      <c r="AH987" s="407"/>
    </row>
    <row r="988" spans="1:34" ht="12.75" customHeight="1">
      <c r="A988" s="407"/>
      <c r="B988" s="407"/>
      <c r="C988" s="407"/>
      <c r="D988" s="407"/>
      <c r="E988" s="407"/>
      <c r="F988" s="407"/>
      <c r="G988" s="407"/>
      <c r="H988" s="407"/>
      <c r="I988" s="407"/>
      <c r="J988" s="407"/>
      <c r="K988" s="407"/>
      <c r="L988" s="407"/>
      <c r="M988" s="407"/>
      <c r="N988" s="407"/>
      <c r="O988" s="407"/>
      <c r="P988" s="407"/>
      <c r="Q988" s="407"/>
      <c r="R988" s="407"/>
      <c r="S988" s="407"/>
      <c r="T988" s="407"/>
      <c r="U988" s="407"/>
      <c r="V988" s="407"/>
      <c r="W988" s="407"/>
      <c r="X988" s="407"/>
      <c r="Y988" s="407"/>
      <c r="Z988" s="407"/>
      <c r="AA988" s="407"/>
      <c r="AB988" s="407"/>
      <c r="AC988" s="407"/>
      <c r="AD988" s="407"/>
      <c r="AE988" s="407"/>
      <c r="AF988" s="407"/>
      <c r="AG988" s="407"/>
      <c r="AH988" s="407"/>
    </row>
    <row r="989" spans="1:34" ht="12.75" customHeight="1">
      <c r="A989" s="407"/>
      <c r="B989" s="407"/>
      <c r="C989" s="407"/>
      <c r="D989" s="407"/>
      <c r="E989" s="407"/>
      <c r="F989" s="407"/>
      <c r="G989" s="407"/>
      <c r="H989" s="407"/>
      <c r="I989" s="407"/>
      <c r="J989" s="407"/>
      <c r="K989" s="407"/>
      <c r="L989" s="407"/>
      <c r="M989" s="407"/>
      <c r="N989" s="407"/>
      <c r="O989" s="407"/>
      <c r="P989" s="407"/>
      <c r="Q989" s="407"/>
      <c r="R989" s="407"/>
      <c r="S989" s="407"/>
      <c r="T989" s="407"/>
      <c r="U989" s="407"/>
      <c r="V989" s="407"/>
      <c r="W989" s="407"/>
      <c r="X989" s="407"/>
      <c r="Y989" s="407"/>
      <c r="Z989" s="407"/>
      <c r="AA989" s="407"/>
      <c r="AB989" s="407"/>
      <c r="AC989" s="407"/>
      <c r="AD989" s="407"/>
      <c r="AE989" s="407"/>
      <c r="AF989" s="407"/>
      <c r="AG989" s="407"/>
      <c r="AH989" s="407"/>
    </row>
    <row r="990" spans="1:34" ht="12.75" customHeight="1">
      <c r="A990" s="407"/>
      <c r="B990" s="407"/>
      <c r="C990" s="407"/>
      <c r="D990" s="407"/>
      <c r="E990" s="407"/>
      <c r="F990" s="407"/>
      <c r="G990" s="407"/>
      <c r="H990" s="407"/>
      <c r="I990" s="407"/>
      <c r="J990" s="407"/>
      <c r="K990" s="407"/>
      <c r="L990" s="407"/>
      <c r="M990" s="407"/>
      <c r="N990" s="407"/>
      <c r="O990" s="407"/>
      <c r="P990" s="407"/>
      <c r="Q990" s="407"/>
      <c r="R990" s="407"/>
      <c r="S990" s="407"/>
      <c r="T990" s="407"/>
      <c r="U990" s="407"/>
      <c r="V990" s="407"/>
      <c r="W990" s="407"/>
      <c r="X990" s="407"/>
      <c r="Y990" s="407"/>
      <c r="Z990" s="407"/>
      <c r="AA990" s="407"/>
      <c r="AB990" s="407"/>
      <c r="AC990" s="407"/>
      <c r="AD990" s="407"/>
      <c r="AE990" s="407"/>
      <c r="AF990" s="407"/>
      <c r="AG990" s="407"/>
      <c r="AH990" s="407"/>
    </row>
    <row r="991" spans="1:34" ht="12.75" customHeight="1">
      <c r="A991" s="407"/>
      <c r="B991" s="407"/>
      <c r="C991" s="407"/>
      <c r="D991" s="407"/>
      <c r="E991" s="407"/>
      <c r="F991" s="407"/>
      <c r="G991" s="407"/>
      <c r="H991" s="407"/>
      <c r="I991" s="407"/>
      <c r="J991" s="407"/>
      <c r="K991" s="407"/>
      <c r="L991" s="407"/>
      <c r="M991" s="407"/>
      <c r="N991" s="407"/>
      <c r="O991" s="407"/>
      <c r="P991" s="407"/>
      <c r="Q991" s="407"/>
      <c r="R991" s="407"/>
      <c r="S991" s="407"/>
      <c r="T991" s="407"/>
      <c r="U991" s="407"/>
      <c r="V991" s="407"/>
      <c r="W991" s="407"/>
      <c r="X991" s="407"/>
      <c r="Y991" s="407"/>
      <c r="Z991" s="407"/>
      <c r="AA991" s="407"/>
      <c r="AB991" s="407"/>
      <c r="AC991" s="407"/>
      <c r="AD991" s="407"/>
      <c r="AE991" s="407"/>
      <c r="AF991" s="407"/>
      <c r="AG991" s="407"/>
      <c r="AH991" s="407"/>
    </row>
    <row r="992" spans="1:34" ht="12.75" customHeight="1">
      <c r="A992" s="407"/>
      <c r="B992" s="407"/>
      <c r="C992" s="407"/>
      <c r="D992" s="407"/>
      <c r="E992" s="407"/>
      <c r="F992" s="407"/>
      <c r="G992" s="407"/>
      <c r="H992" s="407"/>
      <c r="I992" s="407"/>
      <c r="J992" s="407"/>
      <c r="K992" s="407"/>
      <c r="L992" s="407"/>
      <c r="M992" s="407"/>
      <c r="N992" s="407"/>
      <c r="O992" s="407"/>
      <c r="P992" s="407"/>
      <c r="Q992" s="407"/>
      <c r="R992" s="407"/>
      <c r="S992" s="407"/>
      <c r="T992" s="407"/>
      <c r="U992" s="407"/>
      <c r="V992" s="407"/>
      <c r="W992" s="407"/>
      <c r="X992" s="407"/>
      <c r="Y992" s="407"/>
      <c r="Z992" s="407"/>
      <c r="AA992" s="407"/>
      <c r="AB992" s="407"/>
      <c r="AC992" s="407"/>
      <c r="AD992" s="407"/>
      <c r="AE992" s="407"/>
      <c r="AF992" s="407"/>
      <c r="AG992" s="407"/>
      <c r="AH992" s="407"/>
    </row>
    <row r="993" spans="1:34" ht="12.75" customHeight="1">
      <c r="A993" s="407"/>
      <c r="B993" s="407"/>
      <c r="C993" s="407"/>
      <c r="D993" s="407"/>
      <c r="E993" s="407"/>
      <c r="F993" s="407"/>
      <c r="G993" s="407"/>
      <c r="H993" s="407"/>
      <c r="I993" s="407"/>
      <c r="J993" s="407"/>
      <c r="K993" s="407"/>
      <c r="L993" s="407"/>
      <c r="M993" s="407"/>
      <c r="N993" s="407"/>
      <c r="O993" s="407"/>
      <c r="P993" s="407"/>
      <c r="Q993" s="407"/>
      <c r="R993" s="407"/>
      <c r="S993" s="407"/>
      <c r="T993" s="407"/>
      <c r="U993" s="407"/>
      <c r="V993" s="407"/>
      <c r="W993" s="407"/>
      <c r="X993" s="407"/>
      <c r="Y993" s="407"/>
      <c r="Z993" s="407"/>
      <c r="AA993" s="407"/>
      <c r="AB993" s="407"/>
      <c r="AC993" s="407"/>
      <c r="AD993" s="407"/>
      <c r="AE993" s="407"/>
      <c r="AF993" s="407"/>
      <c r="AG993" s="407"/>
      <c r="AH993" s="407"/>
    </row>
    <row r="994" spans="1:34" ht="12.75" customHeight="1">
      <c r="A994" s="407"/>
      <c r="B994" s="407"/>
      <c r="C994" s="407"/>
      <c r="D994" s="407"/>
      <c r="E994" s="407"/>
      <c r="F994" s="407"/>
      <c r="G994" s="407"/>
      <c r="H994" s="407"/>
      <c r="I994" s="407"/>
      <c r="J994" s="407"/>
      <c r="K994" s="407"/>
      <c r="L994" s="407"/>
      <c r="M994" s="407"/>
      <c r="N994" s="407"/>
      <c r="O994" s="407"/>
      <c r="P994" s="407"/>
      <c r="Q994" s="407"/>
      <c r="R994" s="407"/>
      <c r="S994" s="407"/>
      <c r="T994" s="407"/>
      <c r="U994" s="407"/>
      <c r="V994" s="407"/>
      <c r="W994" s="407"/>
      <c r="X994" s="407"/>
      <c r="Y994" s="407"/>
      <c r="Z994" s="407"/>
      <c r="AA994" s="407"/>
      <c r="AB994" s="407"/>
      <c r="AC994" s="407"/>
      <c r="AD994" s="407"/>
      <c r="AE994" s="407"/>
      <c r="AF994" s="407"/>
      <c r="AG994" s="407"/>
      <c r="AH994" s="407"/>
    </row>
    <row r="995" spans="1:34" ht="12.75" customHeight="1">
      <c r="A995" s="407"/>
      <c r="B995" s="407"/>
      <c r="C995" s="407"/>
      <c r="D995" s="407"/>
      <c r="E995" s="407"/>
      <c r="F995" s="407"/>
      <c r="G995" s="407"/>
      <c r="H995" s="407"/>
      <c r="I995" s="407"/>
      <c r="J995" s="407"/>
      <c r="K995" s="407"/>
      <c r="L995" s="407"/>
      <c r="M995" s="407"/>
      <c r="N995" s="407"/>
      <c r="O995" s="407"/>
      <c r="P995" s="407"/>
      <c r="Q995" s="407"/>
      <c r="R995" s="407"/>
      <c r="S995" s="407"/>
      <c r="T995" s="407"/>
      <c r="U995" s="407"/>
      <c r="V995" s="407"/>
      <c r="W995" s="407"/>
      <c r="X995" s="407"/>
      <c r="Y995" s="407"/>
      <c r="Z995" s="407"/>
      <c r="AA995" s="407"/>
      <c r="AB995" s="407"/>
      <c r="AC995" s="407"/>
      <c r="AD995" s="407"/>
      <c r="AE995" s="407"/>
      <c r="AF995" s="407"/>
      <c r="AG995" s="407"/>
      <c r="AH995" s="407"/>
    </row>
    <row r="996" spans="1:34" ht="12.75" customHeight="1">
      <c r="A996" s="407"/>
      <c r="B996" s="407"/>
      <c r="C996" s="407"/>
      <c r="D996" s="407"/>
      <c r="E996" s="407"/>
      <c r="F996" s="407"/>
      <c r="G996" s="407"/>
      <c r="H996" s="407"/>
      <c r="I996" s="407"/>
      <c r="J996" s="407"/>
      <c r="K996" s="407"/>
      <c r="L996" s="407"/>
      <c r="M996" s="407"/>
      <c r="N996" s="407"/>
      <c r="O996" s="407"/>
      <c r="P996" s="407"/>
      <c r="Q996" s="407"/>
      <c r="R996" s="407"/>
      <c r="S996" s="407"/>
      <c r="T996" s="407"/>
      <c r="U996" s="407"/>
      <c r="V996" s="407"/>
      <c r="W996" s="407"/>
      <c r="X996" s="407"/>
      <c r="Y996" s="407"/>
      <c r="Z996" s="407"/>
      <c r="AA996" s="407"/>
      <c r="AB996" s="407"/>
      <c r="AC996" s="407"/>
      <c r="AD996" s="407"/>
      <c r="AE996" s="407"/>
      <c r="AF996" s="407"/>
      <c r="AG996" s="407"/>
      <c r="AH996" s="407"/>
    </row>
    <row r="997" spans="1:34" ht="12.75" customHeight="1">
      <c r="A997" s="407"/>
      <c r="B997" s="407"/>
      <c r="C997" s="407"/>
      <c r="D997" s="407"/>
      <c r="E997" s="407"/>
      <c r="F997" s="407"/>
      <c r="G997" s="407"/>
      <c r="H997" s="407"/>
      <c r="I997" s="407"/>
      <c r="J997" s="407"/>
      <c r="K997" s="407"/>
      <c r="L997" s="407"/>
      <c r="M997" s="407"/>
      <c r="N997" s="407"/>
      <c r="O997" s="407"/>
      <c r="P997" s="407"/>
      <c r="Q997" s="407"/>
      <c r="R997" s="407"/>
      <c r="S997" s="407"/>
      <c r="T997" s="407"/>
      <c r="U997" s="407"/>
      <c r="V997" s="407"/>
      <c r="W997" s="407"/>
      <c r="X997" s="407"/>
      <c r="Y997" s="407"/>
      <c r="Z997" s="407"/>
      <c r="AA997" s="407"/>
      <c r="AB997" s="407"/>
      <c r="AC997" s="407"/>
      <c r="AD997" s="407"/>
      <c r="AE997" s="407"/>
      <c r="AF997" s="407"/>
      <c r="AG997" s="407"/>
      <c r="AH997" s="407"/>
    </row>
    <row r="998" spans="1:34" ht="12.75" customHeight="1">
      <c r="A998" s="407"/>
      <c r="B998" s="407"/>
      <c r="C998" s="407"/>
      <c r="D998" s="407"/>
      <c r="E998" s="407"/>
      <c r="F998" s="407"/>
      <c r="G998" s="407"/>
      <c r="H998" s="407"/>
      <c r="I998" s="407"/>
      <c r="J998" s="407"/>
      <c r="K998" s="407"/>
      <c r="L998" s="407"/>
      <c r="M998" s="407"/>
      <c r="N998" s="407"/>
      <c r="O998" s="407"/>
      <c r="P998" s="407"/>
      <c r="Q998" s="407"/>
      <c r="R998" s="407"/>
      <c r="S998" s="407"/>
      <c r="T998" s="407"/>
      <c r="U998" s="407"/>
      <c r="V998" s="407"/>
      <c r="W998" s="407"/>
      <c r="X998" s="407"/>
      <c r="Y998" s="407"/>
      <c r="Z998" s="407"/>
      <c r="AA998" s="407"/>
      <c r="AB998" s="407"/>
      <c r="AC998" s="407"/>
      <c r="AD998" s="407"/>
      <c r="AE998" s="407"/>
      <c r="AF998" s="407"/>
      <c r="AG998" s="407"/>
      <c r="AH998" s="407"/>
    </row>
    <row r="999" spans="1:34" ht="12.75" customHeight="1">
      <c r="A999" s="407"/>
      <c r="B999" s="407"/>
      <c r="C999" s="407"/>
      <c r="D999" s="407"/>
      <c r="E999" s="407"/>
      <c r="F999" s="407"/>
      <c r="G999" s="407"/>
      <c r="H999" s="407"/>
      <c r="I999" s="407"/>
      <c r="J999" s="407"/>
      <c r="K999" s="407"/>
      <c r="L999" s="407"/>
      <c r="M999" s="407"/>
      <c r="N999" s="407"/>
      <c r="O999" s="407"/>
      <c r="P999" s="407"/>
      <c r="Q999" s="407"/>
      <c r="R999" s="407"/>
      <c r="S999" s="407"/>
      <c r="T999" s="407"/>
      <c r="U999" s="407"/>
      <c r="V999" s="407"/>
      <c r="W999" s="407"/>
      <c r="X999" s="407"/>
      <c r="Y999" s="407"/>
      <c r="Z999" s="407"/>
      <c r="AA999" s="407"/>
      <c r="AB999" s="407"/>
      <c r="AC999" s="407"/>
      <c r="AD999" s="407"/>
      <c r="AE999" s="407"/>
      <c r="AF999" s="407"/>
      <c r="AG999" s="407"/>
      <c r="AH999" s="407"/>
    </row>
    <row r="1000" spans="1:34" ht="12.75" customHeight="1">
      <c r="A1000" s="407"/>
      <c r="B1000" s="407"/>
      <c r="C1000" s="407"/>
      <c r="D1000" s="407"/>
      <c r="E1000" s="407"/>
      <c r="F1000" s="407"/>
      <c r="G1000" s="407"/>
      <c r="H1000" s="407"/>
      <c r="I1000" s="407"/>
      <c r="J1000" s="407"/>
      <c r="K1000" s="407"/>
      <c r="L1000" s="407"/>
      <c r="M1000" s="407"/>
      <c r="N1000" s="407"/>
      <c r="O1000" s="407"/>
      <c r="P1000" s="407"/>
      <c r="Q1000" s="407"/>
      <c r="R1000" s="407"/>
      <c r="S1000" s="407"/>
      <c r="T1000" s="407"/>
      <c r="U1000" s="407"/>
      <c r="V1000" s="407"/>
      <c r="W1000" s="407"/>
      <c r="X1000" s="407"/>
      <c r="Y1000" s="407"/>
      <c r="Z1000" s="407"/>
      <c r="AA1000" s="407"/>
      <c r="AB1000" s="407"/>
      <c r="AC1000" s="407"/>
      <c r="AD1000" s="407"/>
      <c r="AE1000" s="407"/>
      <c r="AF1000" s="407"/>
      <c r="AG1000" s="407"/>
      <c r="AH1000" s="407"/>
    </row>
  </sheetData>
  <mergeCells count="8">
    <mergeCell ref="L9:V9"/>
    <mergeCell ref="W9:Y9"/>
    <mergeCell ref="Z9:AC9"/>
    <mergeCell ref="F5:G5"/>
    <mergeCell ref="I5:J5"/>
    <mergeCell ref="K5:L5"/>
    <mergeCell ref="F6:G6"/>
    <mergeCell ref="I6:J6"/>
  </mergeCells>
  <dataValidations count="1">
    <dataValidation type="decimal" operator="greaterThanOrEqual" allowBlank="1" showInputMessage="1" showErrorMessage="1" prompt=" - " sqref="D2:E2 E15:H21 J15:J21 L15:AD21 E23:H29 J23:J29 L23:AD29 E31:H37 J31:J37 L31:AD37 I39:J45 L39:AD45 E47:H50 J47:J50 L47:AD50 E52:H52 J52 L52:AD52 E54:H60 J54:J60 L54:AD60 E62:H65 J62:J65 L62:AD65 E67:H69 J67:J69 L67:AD69 E71:H73 J71:J73 L71:AD73 I75:AD78 E80:H83 J80:J83 L80:AD83 I85:J91 L85:AD91 E93:H97 J93:J97 L93:AD97 E99:H99 J99 L99:AD99 E101:H105 J101:J105 L101:AD105 E107:H110 J107:J110 L107:AD110 E112:H112 J112 L112:AD112 E114:H117 J114:AD117 E119:H122 J119:J122 L119:AD122 E124:H124 J124 L124:AD124 E126:H130 J126:J130 L126:AD130 E132:H135 J132:J135 L132:AD135 E137:H140 J137:J140 L137:AD140 E142:H145 J142:J145 L142:AD145 E147:H153 J147:J153 L147:AD153 E155:H161 J155:J161 L155:AD161 E163:H169 J163:J169 L163:AD169 E170:AD170" xr:uid="{00000000-0002-0000-0400-000000000000}">
      <formula1>0</formula1>
    </dataValidation>
  </dataValidations>
  <pageMargins left="0.7" right="0.7" top="0.75" bottom="0.75" header="0" footer="0"/>
  <pageSetup orientation="landscape"/>
  <headerFooter>
    <oddFooter>&amp;CPage &amp;P of</oddFooter>
  </headerFooter>
  <legacy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15">
    <tabColor rgb="FF969696"/>
  </sheetPr>
  <dimension ref="A1:AF1000"/>
  <sheetViews>
    <sheetView workbookViewId="0">
      <pane xSplit="2" ySplit="13" topLeftCell="C14" activePane="bottomRight" state="frozen"/>
      <selection pane="bottomRight" activeCell="C14" sqref="C14"/>
      <selection pane="bottomLeft" activeCell="A14" sqref="A14"/>
      <selection pane="topRight" activeCell="C1" sqref="C1"/>
    </sheetView>
  </sheetViews>
  <sheetFormatPr defaultColWidth="11.21875" defaultRowHeight="15" customHeight="1"/>
  <cols>
    <col min="1" max="1" width="6.109375" customWidth="1"/>
    <col min="2" max="2" width="39.44140625" customWidth="1"/>
    <col min="3" max="18" width="10.88671875" customWidth="1"/>
    <col min="19" max="19" width="11.109375" customWidth="1"/>
    <col min="20" max="21" width="10.88671875" customWidth="1"/>
    <col min="22" max="22" width="11.88671875" customWidth="1"/>
    <col min="23" max="23" width="9.21875" customWidth="1"/>
    <col min="24" max="24" width="9.6640625" customWidth="1"/>
    <col min="25" max="25" width="9.21875" customWidth="1"/>
    <col min="26" max="26" width="7.88671875" customWidth="1"/>
    <col min="27" max="27" width="8.33203125" customWidth="1"/>
    <col min="28" max="28" width="11.88671875" customWidth="1"/>
    <col min="29" max="29" width="11.109375" customWidth="1"/>
    <col min="30" max="30" width="12.109375" customWidth="1"/>
    <col min="31" max="32" width="8.88671875" customWidth="1"/>
  </cols>
  <sheetData>
    <row r="1" spans="1:32" ht="12.75" customHeight="1">
      <c r="A1" s="407"/>
      <c r="B1" s="407"/>
      <c r="C1" s="520"/>
      <c r="D1" s="520"/>
      <c r="E1" s="520"/>
      <c r="F1" s="520"/>
      <c r="G1" s="520"/>
      <c r="H1" s="520"/>
      <c r="I1" s="520"/>
      <c r="J1" s="520"/>
      <c r="K1" s="520"/>
      <c r="L1" s="520"/>
      <c r="M1" s="520"/>
      <c r="N1" s="520"/>
      <c r="O1" s="520"/>
      <c r="P1" s="520"/>
      <c r="Q1" s="520"/>
      <c r="R1" s="520"/>
      <c r="S1" s="520"/>
      <c r="T1" s="520"/>
      <c r="U1" s="520"/>
      <c r="V1" s="520"/>
      <c r="W1" s="520"/>
      <c r="X1" s="520"/>
      <c r="Y1" s="520"/>
      <c r="Z1" s="520"/>
      <c r="AA1" s="520"/>
      <c r="AB1" s="520"/>
      <c r="AC1" s="407"/>
      <c r="AD1" s="407"/>
      <c r="AE1" s="407"/>
      <c r="AF1" s="407"/>
    </row>
    <row r="2" spans="1:32" ht="12.75" customHeight="1">
      <c r="A2" s="407"/>
      <c r="B2" s="407"/>
      <c r="C2" s="520"/>
      <c r="D2" s="520"/>
      <c r="E2" s="536"/>
      <c r="F2" s="536"/>
      <c r="G2" s="536"/>
      <c r="H2" s="536"/>
      <c r="I2" s="536"/>
      <c r="J2" s="520"/>
      <c r="K2" s="520"/>
      <c r="L2" s="520"/>
      <c r="M2" s="520"/>
      <c r="N2" s="520"/>
      <c r="O2" s="520"/>
      <c r="P2" s="520"/>
      <c r="Q2" s="520"/>
      <c r="R2" s="520"/>
      <c r="S2" s="520"/>
      <c r="T2" s="520"/>
      <c r="U2" s="520"/>
      <c r="V2" s="520"/>
      <c r="W2" s="520"/>
      <c r="X2" s="520"/>
      <c r="Y2" s="520"/>
      <c r="Z2" s="520"/>
      <c r="AA2" s="520"/>
      <c r="AB2" s="520"/>
      <c r="AC2" s="407"/>
      <c r="AD2" s="407"/>
      <c r="AE2" s="407"/>
      <c r="AF2" s="407"/>
    </row>
    <row r="3" spans="1:32" ht="12.75" customHeight="1">
      <c r="A3" s="407"/>
      <c r="B3" s="516"/>
      <c r="C3" s="537"/>
      <c r="D3" s="538"/>
      <c r="E3" s="539"/>
      <c r="F3" s="520"/>
      <c r="G3" s="520"/>
      <c r="H3" s="536"/>
      <c r="I3" s="536"/>
      <c r="J3" s="520"/>
      <c r="K3" s="520"/>
      <c r="L3" s="520"/>
      <c r="M3" s="520"/>
      <c r="N3" s="520"/>
      <c r="O3" s="520"/>
      <c r="P3" s="520"/>
      <c r="Q3" s="520"/>
      <c r="R3" s="520"/>
      <c r="S3" s="520"/>
      <c r="T3" s="520"/>
      <c r="U3" s="520"/>
      <c r="V3" s="520"/>
      <c r="W3" s="520"/>
      <c r="X3" s="520"/>
      <c r="Y3" s="520"/>
      <c r="Z3" s="520"/>
      <c r="AA3" s="520"/>
      <c r="AB3" s="520"/>
      <c r="AC3" s="407"/>
      <c r="AD3" s="407"/>
      <c r="AE3" s="407"/>
      <c r="AF3" s="407"/>
    </row>
    <row r="4" spans="1:32" ht="12.75" customHeight="1">
      <c r="A4" s="407"/>
      <c r="B4" s="517"/>
      <c r="C4" s="524"/>
      <c r="D4" s="538"/>
      <c r="E4" s="520"/>
      <c r="F4" s="520"/>
      <c r="G4" s="520"/>
      <c r="H4" s="539"/>
      <c r="I4" s="520"/>
      <c r="J4" s="520"/>
      <c r="K4" s="520"/>
      <c r="L4" s="520"/>
      <c r="M4" s="520"/>
      <c r="N4" s="520"/>
      <c r="O4" s="520"/>
      <c r="P4" s="520"/>
      <c r="Q4" s="520"/>
      <c r="R4" s="520"/>
      <c r="S4" s="520"/>
      <c r="T4" s="520"/>
      <c r="U4" s="520"/>
      <c r="V4" s="520"/>
      <c r="W4" s="520"/>
      <c r="X4" s="520"/>
      <c r="Y4" s="520"/>
      <c r="Z4" s="520"/>
      <c r="AA4" s="520"/>
      <c r="AB4" s="520"/>
      <c r="AC4" s="407"/>
      <c r="AD4" s="407"/>
      <c r="AE4" s="407"/>
      <c r="AF4" s="407"/>
    </row>
    <row r="5" spans="1:32" ht="12.75" customHeight="1">
      <c r="A5" s="521"/>
      <c r="B5" s="407"/>
      <c r="C5" s="540"/>
      <c r="D5" s="540"/>
      <c r="E5" s="540"/>
      <c r="F5" s="540"/>
      <c r="G5" s="540"/>
      <c r="H5" s="540"/>
      <c r="I5" s="540"/>
      <c r="J5" s="540"/>
      <c r="K5" s="540"/>
      <c r="L5" s="540"/>
      <c r="M5" s="540"/>
      <c r="N5" s="540"/>
      <c r="O5" s="540"/>
      <c r="P5" s="540"/>
      <c r="Q5" s="540"/>
      <c r="R5" s="540"/>
      <c r="S5" s="540"/>
      <c r="T5" s="540"/>
      <c r="U5" s="540"/>
      <c r="V5" s="540"/>
      <c r="W5" s="540"/>
      <c r="X5" s="540"/>
      <c r="Y5" s="540"/>
      <c r="Z5" s="540"/>
      <c r="AA5" s="540"/>
      <c r="AB5" s="520"/>
      <c r="AC5" s="407"/>
      <c r="AD5" s="407"/>
      <c r="AE5" s="407"/>
      <c r="AF5" s="407"/>
    </row>
    <row r="6" spans="1:32" ht="12.75" customHeight="1">
      <c r="A6" s="521"/>
      <c r="B6" s="523"/>
      <c r="C6" s="541"/>
      <c r="D6" s="593"/>
      <c r="E6" s="627"/>
      <c r="F6" s="541"/>
      <c r="G6" s="594"/>
      <c r="H6" s="627"/>
      <c r="I6" s="524"/>
      <c r="J6" s="524"/>
      <c r="K6" s="524"/>
      <c r="L6" s="524"/>
      <c r="M6" s="524"/>
      <c r="N6" s="524"/>
      <c r="O6" s="524"/>
      <c r="P6" s="524"/>
      <c r="Q6" s="524"/>
      <c r="R6" s="524"/>
      <c r="S6" s="520"/>
      <c r="T6" s="520"/>
      <c r="U6" s="520"/>
      <c r="V6" s="520"/>
      <c r="W6" s="520"/>
      <c r="X6" s="520"/>
      <c r="Y6" s="520"/>
      <c r="Z6" s="520"/>
      <c r="AA6" s="520"/>
      <c r="AB6" s="520"/>
      <c r="AC6" s="407"/>
      <c r="AD6" s="407"/>
      <c r="AE6" s="407"/>
      <c r="AF6" s="407"/>
    </row>
    <row r="7" spans="1:32" ht="12.75" customHeight="1">
      <c r="A7" s="407"/>
      <c r="B7" s="515"/>
      <c r="C7" s="515"/>
      <c r="D7" s="515"/>
      <c r="E7" s="515"/>
      <c r="F7" s="515"/>
      <c r="G7" s="515"/>
      <c r="H7" s="515"/>
      <c r="I7" s="515"/>
      <c r="J7" s="407"/>
      <c r="K7" s="407"/>
      <c r="L7" s="481"/>
      <c r="M7" s="481"/>
      <c r="N7" s="481"/>
      <c r="O7" s="481"/>
      <c r="P7" s="481"/>
      <c r="Q7" s="481"/>
      <c r="R7" s="481"/>
      <c r="S7" s="481"/>
      <c r="T7" s="481"/>
      <c r="U7" s="481"/>
      <c r="V7" s="407"/>
      <c r="W7" s="407"/>
      <c r="X7" s="407"/>
      <c r="Y7" s="407"/>
      <c r="Z7" s="407"/>
      <c r="AA7" s="407"/>
      <c r="AB7" s="407"/>
      <c r="AC7" s="407"/>
      <c r="AD7" s="407"/>
      <c r="AE7" s="407"/>
      <c r="AF7" s="407"/>
    </row>
    <row r="8" spans="1:32" ht="12.75" customHeight="1">
      <c r="A8" s="521" t="s">
        <v>1050</v>
      </c>
      <c r="B8" s="407"/>
      <c r="C8" s="185">
        <v>1</v>
      </c>
      <c r="D8" s="185">
        <v>2</v>
      </c>
      <c r="E8" s="185">
        <v>3</v>
      </c>
      <c r="F8" s="185">
        <v>4</v>
      </c>
      <c r="G8" s="185">
        <v>5</v>
      </c>
      <c r="H8" s="185">
        <v>6</v>
      </c>
      <c r="I8" s="185">
        <v>7</v>
      </c>
      <c r="J8" s="185">
        <v>8</v>
      </c>
      <c r="K8" s="185">
        <v>9</v>
      </c>
      <c r="L8" s="185">
        <v>10</v>
      </c>
      <c r="M8" s="185">
        <v>11</v>
      </c>
      <c r="N8" s="185">
        <v>12</v>
      </c>
      <c r="O8" s="185">
        <v>13</v>
      </c>
      <c r="P8" s="185">
        <v>14</v>
      </c>
      <c r="Q8" s="185">
        <v>15</v>
      </c>
      <c r="R8" s="185">
        <v>16</v>
      </c>
      <c r="S8" s="189">
        <v>17</v>
      </c>
      <c r="T8" s="189">
        <v>18</v>
      </c>
      <c r="U8" s="185">
        <v>19</v>
      </c>
      <c r="V8" s="185">
        <v>20</v>
      </c>
      <c r="W8" s="185">
        <v>21</v>
      </c>
      <c r="X8" s="185">
        <v>22</v>
      </c>
      <c r="Y8" s="185">
        <v>23</v>
      </c>
      <c r="Z8" s="185">
        <v>24</v>
      </c>
      <c r="AA8" s="185">
        <v>25</v>
      </c>
      <c r="AB8" s="185">
        <v>26</v>
      </c>
      <c r="AC8" s="407"/>
      <c r="AD8" s="407"/>
      <c r="AE8" s="407"/>
      <c r="AF8" s="407"/>
    </row>
    <row r="9" spans="1:32" ht="12.75" customHeight="1">
      <c r="A9" s="521" t="s">
        <v>1096</v>
      </c>
      <c r="B9" s="407"/>
      <c r="C9" s="190"/>
      <c r="D9" s="190"/>
      <c r="E9" s="190"/>
      <c r="F9" s="191"/>
      <c r="G9" s="190"/>
      <c r="H9" s="190"/>
      <c r="I9" s="190"/>
      <c r="J9" s="588" t="s">
        <v>1057</v>
      </c>
      <c r="K9" s="625"/>
      <c r="L9" s="625"/>
      <c r="M9" s="625"/>
      <c r="N9" s="625"/>
      <c r="O9" s="625"/>
      <c r="P9" s="625"/>
      <c r="Q9" s="625"/>
      <c r="R9" s="625"/>
      <c r="S9" s="625"/>
      <c r="T9" s="626"/>
      <c r="U9" s="588" t="s">
        <v>1058</v>
      </c>
      <c r="V9" s="625"/>
      <c r="W9" s="626"/>
      <c r="X9" s="589" t="s">
        <v>1059</v>
      </c>
      <c r="Y9" s="625"/>
      <c r="Z9" s="625"/>
      <c r="AA9" s="626"/>
      <c r="AB9" s="192"/>
      <c r="AC9" s="525"/>
      <c r="AD9" s="526"/>
      <c r="AE9" s="526"/>
      <c r="AF9" s="526"/>
    </row>
    <row r="10" spans="1:32" ht="12.75" customHeight="1">
      <c r="A10" s="407"/>
      <c r="B10" s="407"/>
      <c r="C10" s="193"/>
      <c r="D10" s="193"/>
      <c r="E10" s="542"/>
      <c r="F10" s="194"/>
      <c r="G10" s="193"/>
      <c r="H10" s="195"/>
      <c r="I10" s="195"/>
      <c r="J10" s="528"/>
      <c r="K10" s="528"/>
      <c r="L10" s="528"/>
      <c r="M10" s="528"/>
      <c r="N10" s="528"/>
      <c r="O10" s="543" t="s">
        <v>1060</v>
      </c>
      <c r="P10" s="543"/>
      <c r="Q10" s="543"/>
      <c r="R10" s="528"/>
      <c r="S10" s="195" t="s">
        <v>209</v>
      </c>
      <c r="T10" s="195"/>
      <c r="U10" s="195" t="s">
        <v>1061</v>
      </c>
      <c r="V10" s="195" t="s">
        <v>209</v>
      </c>
      <c r="W10" s="195"/>
      <c r="X10" s="195"/>
      <c r="Y10" s="195"/>
      <c r="Z10" s="195" t="s">
        <v>222</v>
      </c>
      <c r="AA10" s="195"/>
      <c r="AB10" s="195" t="s">
        <v>131</v>
      </c>
      <c r="AC10" s="525"/>
      <c r="AD10" s="526"/>
      <c r="AE10" s="526"/>
      <c r="AF10" s="526"/>
    </row>
    <row r="11" spans="1:32" ht="12.75" customHeight="1">
      <c r="A11" s="407"/>
      <c r="B11" s="469"/>
      <c r="C11" s="195"/>
      <c r="D11" s="195"/>
      <c r="E11" s="197" t="s">
        <v>1062</v>
      </c>
      <c r="F11" s="530"/>
      <c r="G11" s="195"/>
      <c r="H11" s="195" t="s">
        <v>131</v>
      </c>
      <c r="I11" s="195"/>
      <c r="J11" s="195"/>
      <c r="K11" s="195"/>
      <c r="L11" s="195"/>
      <c r="M11" s="195"/>
      <c r="N11" s="195"/>
      <c r="O11" s="195" t="s">
        <v>1063</v>
      </c>
      <c r="P11" s="195" t="s">
        <v>1064</v>
      </c>
      <c r="Q11" s="195"/>
      <c r="R11" s="195"/>
      <c r="S11" s="195" t="s">
        <v>1065</v>
      </c>
      <c r="T11" s="195" t="s">
        <v>56</v>
      </c>
      <c r="U11" s="195" t="s">
        <v>1066</v>
      </c>
      <c r="V11" s="195" t="s">
        <v>1065</v>
      </c>
      <c r="W11" s="195" t="s">
        <v>56</v>
      </c>
      <c r="X11" s="195"/>
      <c r="Y11" s="195"/>
      <c r="Z11" s="195" t="s">
        <v>1067</v>
      </c>
      <c r="AA11" s="195" t="s">
        <v>56</v>
      </c>
      <c r="AB11" s="195" t="s">
        <v>1068</v>
      </c>
      <c r="AC11" s="525"/>
      <c r="AD11" s="526"/>
      <c r="AE11" s="526"/>
      <c r="AF11" s="526"/>
    </row>
    <row r="12" spans="1:32" ht="12.75" customHeight="1">
      <c r="A12" s="407"/>
      <c r="B12" s="469"/>
      <c r="C12" s="195" t="s">
        <v>1069</v>
      </c>
      <c r="D12" s="199" t="s">
        <v>1070</v>
      </c>
      <c r="E12" s="197" t="s">
        <v>1071</v>
      </c>
      <c r="F12" s="531" t="s">
        <v>56</v>
      </c>
      <c r="G12" s="195"/>
      <c r="H12" s="195" t="s">
        <v>222</v>
      </c>
      <c r="I12" s="532" t="s">
        <v>1072</v>
      </c>
      <c r="J12" s="195" t="s">
        <v>215</v>
      </c>
      <c r="K12" s="195" t="s">
        <v>216</v>
      </c>
      <c r="L12" s="195" t="s">
        <v>1073</v>
      </c>
      <c r="M12" s="195" t="s">
        <v>1074</v>
      </c>
      <c r="N12" s="195" t="s">
        <v>1075</v>
      </c>
      <c r="O12" s="195" t="s">
        <v>1076</v>
      </c>
      <c r="P12" s="195" t="s">
        <v>1077</v>
      </c>
      <c r="Q12" s="195"/>
      <c r="R12" s="195"/>
      <c r="S12" s="195" t="s">
        <v>1078</v>
      </c>
      <c r="T12" s="195" t="s">
        <v>1078</v>
      </c>
      <c r="U12" s="195" t="s">
        <v>1079</v>
      </c>
      <c r="V12" s="195" t="s">
        <v>1061</v>
      </c>
      <c r="W12" s="195" t="s">
        <v>1061</v>
      </c>
      <c r="X12" s="195" t="s">
        <v>218</v>
      </c>
      <c r="Y12" s="195" t="s">
        <v>310</v>
      </c>
      <c r="Z12" s="195" t="s">
        <v>56</v>
      </c>
      <c r="AA12" s="195" t="s">
        <v>223</v>
      </c>
      <c r="AB12" s="195" t="s">
        <v>1080</v>
      </c>
      <c r="AC12" s="525"/>
      <c r="AD12" s="525"/>
      <c r="AE12" s="525"/>
      <c r="AF12" s="525"/>
    </row>
    <row r="13" spans="1:32" ht="12.75" customHeight="1">
      <c r="A13" s="407"/>
      <c r="B13" s="407"/>
      <c r="C13" s="200" t="s">
        <v>1081</v>
      </c>
      <c r="D13" s="200" t="s">
        <v>1082</v>
      </c>
      <c r="E13" s="201" t="s">
        <v>1083</v>
      </c>
      <c r="F13" s="202" t="s">
        <v>312</v>
      </c>
      <c r="G13" s="200" t="s">
        <v>1084</v>
      </c>
      <c r="H13" s="200" t="s">
        <v>569</v>
      </c>
      <c r="I13" s="200" t="s">
        <v>1085</v>
      </c>
      <c r="J13" s="200" t="s">
        <v>1086</v>
      </c>
      <c r="K13" s="200" t="s">
        <v>226</v>
      </c>
      <c r="L13" s="200" t="s">
        <v>1087</v>
      </c>
      <c r="M13" s="200" t="s">
        <v>1088</v>
      </c>
      <c r="N13" s="200" t="s">
        <v>1089</v>
      </c>
      <c r="O13" s="200" t="s">
        <v>1090</v>
      </c>
      <c r="P13" s="200" t="s">
        <v>1090</v>
      </c>
      <c r="Q13" s="200" t="s">
        <v>1091</v>
      </c>
      <c r="R13" s="200" t="s">
        <v>1091</v>
      </c>
      <c r="S13" s="200" t="s">
        <v>1090</v>
      </c>
      <c r="T13" s="200" t="s">
        <v>1090</v>
      </c>
      <c r="U13" s="200" t="s">
        <v>231</v>
      </c>
      <c r="V13" s="200" t="s">
        <v>1090</v>
      </c>
      <c r="W13" s="200" t="s">
        <v>1090</v>
      </c>
      <c r="X13" s="200" t="s">
        <v>228</v>
      </c>
      <c r="Y13" s="200" t="s">
        <v>1090</v>
      </c>
      <c r="Z13" s="200" t="s">
        <v>230</v>
      </c>
      <c r="AA13" s="200" t="s">
        <v>233</v>
      </c>
      <c r="AB13" s="200" t="s">
        <v>1092</v>
      </c>
      <c r="AC13" s="407"/>
      <c r="AD13" s="407"/>
      <c r="AE13" s="407"/>
      <c r="AF13" s="407"/>
    </row>
    <row r="14" spans="1:32" ht="12.75" customHeight="1">
      <c r="A14" s="469" t="s">
        <v>36</v>
      </c>
      <c r="B14" s="469" t="s">
        <v>97</v>
      </c>
      <c r="C14" s="407"/>
      <c r="D14" s="407"/>
      <c r="E14" s="407"/>
      <c r="F14" s="407"/>
      <c r="G14" s="407"/>
      <c r="H14" s="407"/>
      <c r="I14" s="519"/>
      <c r="J14" s="519"/>
      <c r="K14" s="519"/>
      <c r="L14" s="519"/>
      <c r="M14" s="519"/>
      <c r="N14" s="519"/>
      <c r="O14" s="519"/>
      <c r="P14" s="519"/>
      <c r="Q14" s="519"/>
      <c r="R14" s="519"/>
      <c r="S14" s="519"/>
      <c r="T14" s="519"/>
      <c r="U14" s="519"/>
      <c r="V14" s="519"/>
      <c r="W14" s="519"/>
      <c r="X14" s="519"/>
      <c r="Y14" s="519"/>
      <c r="Z14" s="519"/>
      <c r="AA14" s="519"/>
      <c r="AB14" s="519"/>
      <c r="AC14" s="407"/>
      <c r="AD14" s="407"/>
      <c r="AE14" s="407"/>
      <c r="AF14" s="407"/>
    </row>
    <row r="15" spans="1:32" ht="12.75" customHeight="1">
      <c r="A15" s="203">
        <v>3401</v>
      </c>
      <c r="B15" s="204" t="s">
        <v>89</v>
      </c>
      <c r="C15" s="204">
        <f t="shared" ref="C15:C20" ca="1" si="0">SUMIF(lines,$A15,day)</f>
        <v>120013</v>
      </c>
      <c r="D15" s="204">
        <f t="shared" ref="D15:D20" ca="1" si="1">SUMIF(lines,$A15,special)</f>
        <v>139500</v>
      </c>
      <c r="E15" s="204">
        <f t="shared" ref="E15:E20" ca="1" si="2">SUMIF(lines,$A15,occday)</f>
        <v>0</v>
      </c>
      <c r="F15" s="204">
        <f t="shared" ref="F15:F20" ca="1" si="3">SUMIF(lines,$A15,other)</f>
        <v>0</v>
      </c>
      <c r="G15" s="205"/>
      <c r="H15" s="204">
        <f t="shared" ref="H15:H21" ca="1" si="4">ROUND(SUM(C15:F15),0)</f>
        <v>259513</v>
      </c>
      <c r="I15" s="205"/>
      <c r="J15" s="204">
        <f t="shared" ref="J15:J20" ca="1" si="5">SUMIF(lines,$A15,TitleI)</f>
        <v>70918</v>
      </c>
      <c r="K15" s="204">
        <f t="shared" ref="K15:K20" ca="1" si="6">SUMIF(lines,$A15,IDEA)</f>
        <v>0</v>
      </c>
      <c r="L15" s="204">
        <f t="shared" ref="L15:L20" ca="1" si="7">SUMIF(lines,$A15,ESSERI)</f>
        <v>0</v>
      </c>
      <c r="M15" s="204">
        <f t="shared" ref="M15:M20" ca="1" si="8">SUMIF(lines,$A15,ESSERII)</f>
        <v>0</v>
      </c>
      <c r="N15" s="204">
        <f t="shared" ref="N15:N20" ca="1" si="9">SUMIF(lines,$A15,ESSERIII)</f>
        <v>0</v>
      </c>
      <c r="O15" s="204">
        <f t="shared" ref="O15:O20" ca="1" si="10">SUMIF(lines,$A15,ESSERG)</f>
        <v>0</v>
      </c>
      <c r="P15" s="204">
        <f t="shared" ref="P15:P20" ca="1" si="11">SUMIF(lines,$A15,GEER)</f>
        <v>0</v>
      </c>
      <c r="Q15" s="205"/>
      <c r="R15" s="205"/>
      <c r="S15" s="204">
        <f t="shared" ref="S15:S20" ca="1" si="12">SUMIF(lines,$A15,doefed)</f>
        <v>0</v>
      </c>
      <c r="T15" s="204">
        <f t="shared" ref="T15:T20" ca="1" si="13">SUMIF(lines,$A15,otherfed)</f>
        <v>0</v>
      </c>
      <c r="U15" s="204">
        <f t="shared" ref="U15:U20" ca="1" si="14">SUMIF(lines,$A15,StateCovid)</f>
        <v>0</v>
      </c>
      <c r="V15" s="204">
        <f t="shared" ref="V15:V20" ca="1" si="15">SUMIF(lines,$A15,doestate)</f>
        <v>0</v>
      </c>
      <c r="W15" s="204">
        <f t="shared" ref="W15:W20" ca="1" si="16">SUMIF(lines,$A15,otherstate)</f>
        <v>0</v>
      </c>
      <c r="X15" s="204">
        <f t="shared" ref="X15:X20" ca="1" si="17">SUMIF(lines,$A15,circuitbreaker)</f>
        <v>0</v>
      </c>
      <c r="Y15" s="204">
        <f t="shared" ref="Y15:Y20" ca="1" si="18">SUMIF(lines,$A15,private)</f>
        <v>0</v>
      </c>
      <c r="Z15" s="204">
        <f t="shared" ref="Z15:Z20" ca="1" si="19">SUMIF(lines,$A15,schchoice)</f>
        <v>0</v>
      </c>
      <c r="AA15" s="204">
        <f t="shared" ref="AA15:AA20" ca="1" si="20">SUMIF(lines,$A15,otherreceipts)</f>
        <v>0</v>
      </c>
      <c r="AB15" s="204">
        <f t="shared" ref="AB15:AB21" ca="1" si="21">ROUND(SUM(H15:AA15),0)</f>
        <v>330431</v>
      </c>
      <c r="AC15" s="407"/>
      <c r="AD15" s="407"/>
      <c r="AE15" s="407"/>
      <c r="AF15" s="407"/>
    </row>
    <row r="16" spans="1:32" ht="12.75" customHeight="1">
      <c r="A16" s="203">
        <v>3402</v>
      </c>
      <c r="B16" s="204" t="s">
        <v>82</v>
      </c>
      <c r="C16" s="204">
        <f t="shared" ca="1" si="0"/>
        <v>0</v>
      </c>
      <c r="D16" s="204">
        <f t="shared" ca="1" si="1"/>
        <v>53631</v>
      </c>
      <c r="E16" s="204">
        <f t="shared" ca="1" si="2"/>
        <v>0</v>
      </c>
      <c r="F16" s="204">
        <f t="shared" ca="1" si="3"/>
        <v>0</v>
      </c>
      <c r="G16" s="205"/>
      <c r="H16" s="204">
        <f t="shared" ca="1" si="4"/>
        <v>53631</v>
      </c>
      <c r="I16" s="205"/>
      <c r="J16" s="204">
        <f t="shared" ca="1" si="5"/>
        <v>0</v>
      </c>
      <c r="K16" s="204">
        <f t="shared" ca="1" si="6"/>
        <v>0</v>
      </c>
      <c r="L16" s="204">
        <f t="shared" ca="1" si="7"/>
        <v>0</v>
      </c>
      <c r="M16" s="204">
        <f t="shared" ca="1" si="8"/>
        <v>0</v>
      </c>
      <c r="N16" s="204">
        <f t="shared" ca="1" si="9"/>
        <v>0</v>
      </c>
      <c r="O16" s="204">
        <f t="shared" ca="1" si="10"/>
        <v>0</v>
      </c>
      <c r="P16" s="204">
        <f t="shared" ca="1" si="11"/>
        <v>0</v>
      </c>
      <c r="Q16" s="205"/>
      <c r="R16" s="205"/>
      <c r="S16" s="204">
        <f t="shared" ca="1" si="12"/>
        <v>0</v>
      </c>
      <c r="T16" s="204">
        <f t="shared" ca="1" si="13"/>
        <v>0</v>
      </c>
      <c r="U16" s="204">
        <f t="shared" ca="1" si="14"/>
        <v>0</v>
      </c>
      <c r="V16" s="204">
        <f t="shared" ca="1" si="15"/>
        <v>0</v>
      </c>
      <c r="W16" s="204">
        <f t="shared" ca="1" si="16"/>
        <v>0</v>
      </c>
      <c r="X16" s="204">
        <f t="shared" ca="1" si="17"/>
        <v>0</v>
      </c>
      <c r="Y16" s="204">
        <f t="shared" ca="1" si="18"/>
        <v>0</v>
      </c>
      <c r="Z16" s="204">
        <f t="shared" ca="1" si="19"/>
        <v>0</v>
      </c>
      <c r="AA16" s="204">
        <f t="shared" ca="1" si="20"/>
        <v>0</v>
      </c>
      <c r="AB16" s="204">
        <f t="shared" ca="1" si="21"/>
        <v>53631</v>
      </c>
      <c r="AC16" s="407"/>
      <c r="AD16" s="407"/>
      <c r="AE16" s="407"/>
      <c r="AF16" s="407"/>
    </row>
    <row r="17" spans="1:32" ht="12.75" customHeight="1">
      <c r="A17" s="203">
        <v>3403</v>
      </c>
      <c r="B17" s="204" t="s">
        <v>83</v>
      </c>
      <c r="C17" s="204">
        <f t="shared" ca="1" si="0"/>
        <v>0</v>
      </c>
      <c r="D17" s="204">
        <f t="shared" ca="1" si="1"/>
        <v>0</v>
      </c>
      <c r="E17" s="204">
        <f t="shared" ca="1" si="2"/>
        <v>0</v>
      </c>
      <c r="F17" s="204">
        <f t="shared" ca="1" si="3"/>
        <v>0</v>
      </c>
      <c r="G17" s="205"/>
      <c r="H17" s="204">
        <f t="shared" ca="1" si="4"/>
        <v>0</v>
      </c>
      <c r="I17" s="205"/>
      <c r="J17" s="204">
        <f t="shared" ca="1" si="5"/>
        <v>0</v>
      </c>
      <c r="K17" s="204">
        <f t="shared" ca="1" si="6"/>
        <v>0</v>
      </c>
      <c r="L17" s="204">
        <f t="shared" ca="1" si="7"/>
        <v>0</v>
      </c>
      <c r="M17" s="204">
        <f t="shared" ca="1" si="8"/>
        <v>0</v>
      </c>
      <c r="N17" s="204">
        <f t="shared" ca="1" si="9"/>
        <v>0</v>
      </c>
      <c r="O17" s="204">
        <f t="shared" ca="1" si="10"/>
        <v>0</v>
      </c>
      <c r="P17" s="204">
        <f t="shared" ca="1" si="11"/>
        <v>0</v>
      </c>
      <c r="Q17" s="205"/>
      <c r="R17" s="205"/>
      <c r="S17" s="204">
        <f t="shared" ca="1" si="12"/>
        <v>0</v>
      </c>
      <c r="T17" s="204">
        <f t="shared" ca="1" si="13"/>
        <v>0</v>
      </c>
      <c r="U17" s="204">
        <f t="shared" ca="1" si="14"/>
        <v>0</v>
      </c>
      <c r="V17" s="204">
        <f t="shared" ca="1" si="15"/>
        <v>0</v>
      </c>
      <c r="W17" s="204">
        <f t="shared" ca="1" si="16"/>
        <v>0</v>
      </c>
      <c r="X17" s="204">
        <f t="shared" ca="1" si="17"/>
        <v>0</v>
      </c>
      <c r="Y17" s="204">
        <f t="shared" ca="1" si="18"/>
        <v>0</v>
      </c>
      <c r="Z17" s="204">
        <f t="shared" ca="1" si="19"/>
        <v>0</v>
      </c>
      <c r="AA17" s="204">
        <f t="shared" ca="1" si="20"/>
        <v>0</v>
      </c>
      <c r="AB17" s="204">
        <f t="shared" ca="1" si="21"/>
        <v>0</v>
      </c>
      <c r="AC17" s="407"/>
      <c r="AD17" s="407"/>
      <c r="AE17" s="407"/>
      <c r="AF17" s="407"/>
    </row>
    <row r="18" spans="1:32" ht="12.75" customHeight="1">
      <c r="A18" s="203">
        <v>3404</v>
      </c>
      <c r="B18" s="204" t="s">
        <v>84</v>
      </c>
      <c r="C18" s="204">
        <f t="shared" ca="1" si="0"/>
        <v>0</v>
      </c>
      <c r="D18" s="204">
        <f t="shared" ca="1" si="1"/>
        <v>123833</v>
      </c>
      <c r="E18" s="204">
        <f t="shared" ca="1" si="2"/>
        <v>0</v>
      </c>
      <c r="F18" s="204">
        <f t="shared" ca="1" si="3"/>
        <v>0</v>
      </c>
      <c r="G18" s="205"/>
      <c r="H18" s="204">
        <f t="shared" ca="1" si="4"/>
        <v>123833</v>
      </c>
      <c r="I18" s="205"/>
      <c r="J18" s="204">
        <f t="shared" ca="1" si="5"/>
        <v>0</v>
      </c>
      <c r="K18" s="204">
        <f t="shared" ca="1" si="6"/>
        <v>0</v>
      </c>
      <c r="L18" s="204">
        <f t="shared" ca="1" si="7"/>
        <v>0</v>
      </c>
      <c r="M18" s="204">
        <f t="shared" ca="1" si="8"/>
        <v>0</v>
      </c>
      <c r="N18" s="204">
        <f t="shared" ca="1" si="9"/>
        <v>0</v>
      </c>
      <c r="O18" s="204">
        <f t="shared" ca="1" si="10"/>
        <v>0</v>
      </c>
      <c r="P18" s="204">
        <f t="shared" ca="1" si="11"/>
        <v>0</v>
      </c>
      <c r="Q18" s="205"/>
      <c r="R18" s="205"/>
      <c r="S18" s="204">
        <f t="shared" ca="1" si="12"/>
        <v>0</v>
      </c>
      <c r="T18" s="204">
        <f t="shared" ca="1" si="13"/>
        <v>0</v>
      </c>
      <c r="U18" s="204">
        <f t="shared" ca="1" si="14"/>
        <v>0</v>
      </c>
      <c r="V18" s="204">
        <f t="shared" ca="1" si="15"/>
        <v>0</v>
      </c>
      <c r="W18" s="204">
        <f t="shared" ca="1" si="16"/>
        <v>0</v>
      </c>
      <c r="X18" s="204">
        <f t="shared" ca="1" si="17"/>
        <v>0</v>
      </c>
      <c r="Y18" s="204">
        <f t="shared" ca="1" si="18"/>
        <v>0</v>
      </c>
      <c r="Z18" s="204">
        <f t="shared" ca="1" si="19"/>
        <v>0</v>
      </c>
      <c r="AA18" s="204">
        <f t="shared" ca="1" si="20"/>
        <v>0</v>
      </c>
      <c r="AB18" s="204">
        <f t="shared" ca="1" si="21"/>
        <v>123833</v>
      </c>
      <c r="AC18" s="407"/>
      <c r="AD18" s="407"/>
      <c r="AE18" s="407"/>
      <c r="AF18" s="407"/>
    </row>
    <row r="19" spans="1:32" ht="12.75" customHeight="1">
      <c r="A19" s="203">
        <v>3405</v>
      </c>
      <c r="B19" s="204" t="s">
        <v>85</v>
      </c>
      <c r="C19" s="204">
        <f t="shared" ca="1" si="0"/>
        <v>38556.839999999997</v>
      </c>
      <c r="D19" s="204">
        <f t="shared" ca="1" si="1"/>
        <v>3203</v>
      </c>
      <c r="E19" s="204">
        <f t="shared" ca="1" si="2"/>
        <v>0</v>
      </c>
      <c r="F19" s="204">
        <f t="shared" ca="1" si="3"/>
        <v>0</v>
      </c>
      <c r="G19" s="205"/>
      <c r="H19" s="204">
        <f t="shared" ca="1" si="4"/>
        <v>41760</v>
      </c>
      <c r="I19" s="205"/>
      <c r="J19" s="204">
        <f t="shared" ca="1" si="5"/>
        <v>0</v>
      </c>
      <c r="K19" s="204">
        <f t="shared" ca="1" si="6"/>
        <v>0</v>
      </c>
      <c r="L19" s="204">
        <f t="shared" ca="1" si="7"/>
        <v>0</v>
      </c>
      <c r="M19" s="204">
        <f t="shared" ca="1" si="8"/>
        <v>0</v>
      </c>
      <c r="N19" s="204">
        <f t="shared" ca="1" si="9"/>
        <v>0</v>
      </c>
      <c r="O19" s="204">
        <f t="shared" ca="1" si="10"/>
        <v>0</v>
      </c>
      <c r="P19" s="204">
        <f t="shared" ca="1" si="11"/>
        <v>0</v>
      </c>
      <c r="Q19" s="205"/>
      <c r="R19" s="205"/>
      <c r="S19" s="204">
        <f t="shared" ca="1" si="12"/>
        <v>0</v>
      </c>
      <c r="T19" s="204">
        <f t="shared" ca="1" si="13"/>
        <v>0</v>
      </c>
      <c r="U19" s="204">
        <f t="shared" ca="1" si="14"/>
        <v>0</v>
      </c>
      <c r="V19" s="204">
        <f t="shared" ca="1" si="15"/>
        <v>0</v>
      </c>
      <c r="W19" s="204">
        <f t="shared" ca="1" si="16"/>
        <v>0</v>
      </c>
      <c r="X19" s="204">
        <f t="shared" ca="1" si="17"/>
        <v>0</v>
      </c>
      <c r="Y19" s="204">
        <f t="shared" ca="1" si="18"/>
        <v>0</v>
      </c>
      <c r="Z19" s="204">
        <f t="shared" ca="1" si="19"/>
        <v>0</v>
      </c>
      <c r="AA19" s="204">
        <f t="shared" ca="1" si="20"/>
        <v>0</v>
      </c>
      <c r="AB19" s="204">
        <f t="shared" ca="1" si="21"/>
        <v>41760</v>
      </c>
      <c r="AC19" s="407"/>
      <c r="AD19" s="407"/>
      <c r="AE19" s="407"/>
      <c r="AF19" s="407"/>
    </row>
    <row r="20" spans="1:32" ht="12.75" customHeight="1">
      <c r="A20" s="203">
        <v>3406</v>
      </c>
      <c r="B20" s="204" t="s">
        <v>86</v>
      </c>
      <c r="C20" s="204">
        <f t="shared" ca="1" si="0"/>
        <v>0</v>
      </c>
      <c r="D20" s="204">
        <f t="shared" ca="1" si="1"/>
        <v>2500</v>
      </c>
      <c r="E20" s="204">
        <f t="shared" ca="1" si="2"/>
        <v>0</v>
      </c>
      <c r="F20" s="204">
        <f t="shared" ca="1" si="3"/>
        <v>0</v>
      </c>
      <c r="G20" s="205"/>
      <c r="H20" s="204">
        <f t="shared" ca="1" si="4"/>
        <v>2500</v>
      </c>
      <c r="I20" s="205"/>
      <c r="J20" s="204">
        <f t="shared" ca="1" si="5"/>
        <v>0</v>
      </c>
      <c r="K20" s="204">
        <f t="shared" ca="1" si="6"/>
        <v>0</v>
      </c>
      <c r="L20" s="204">
        <f t="shared" ca="1" si="7"/>
        <v>0</v>
      </c>
      <c r="M20" s="204">
        <f t="shared" ca="1" si="8"/>
        <v>0</v>
      </c>
      <c r="N20" s="204">
        <f t="shared" ca="1" si="9"/>
        <v>0</v>
      </c>
      <c r="O20" s="204">
        <f t="shared" ca="1" si="10"/>
        <v>0</v>
      </c>
      <c r="P20" s="204">
        <f t="shared" ca="1" si="11"/>
        <v>0</v>
      </c>
      <c r="Q20" s="205"/>
      <c r="R20" s="205"/>
      <c r="S20" s="204">
        <f t="shared" ca="1" si="12"/>
        <v>0</v>
      </c>
      <c r="T20" s="204">
        <f t="shared" ca="1" si="13"/>
        <v>0</v>
      </c>
      <c r="U20" s="204">
        <f t="shared" ca="1" si="14"/>
        <v>0</v>
      </c>
      <c r="V20" s="204">
        <f t="shared" ca="1" si="15"/>
        <v>0</v>
      </c>
      <c r="W20" s="204">
        <f t="shared" ca="1" si="16"/>
        <v>0</v>
      </c>
      <c r="X20" s="204">
        <f t="shared" ca="1" si="17"/>
        <v>0</v>
      </c>
      <c r="Y20" s="204">
        <f t="shared" ca="1" si="18"/>
        <v>0</v>
      </c>
      <c r="Z20" s="204">
        <f t="shared" ca="1" si="19"/>
        <v>0</v>
      </c>
      <c r="AA20" s="204">
        <f t="shared" ca="1" si="20"/>
        <v>0</v>
      </c>
      <c r="AB20" s="204">
        <f t="shared" ca="1" si="21"/>
        <v>2500</v>
      </c>
      <c r="AC20" s="407"/>
      <c r="AD20" s="407"/>
      <c r="AE20" s="407"/>
      <c r="AF20" s="407"/>
    </row>
    <row r="21" spans="1:32" ht="12.75" customHeight="1">
      <c r="A21" s="203">
        <v>3409</v>
      </c>
      <c r="B21" s="207" t="s">
        <v>87</v>
      </c>
      <c r="C21" s="204">
        <f t="shared" ref="C21:F21" ca="1" si="22">ROUND(SUM(C15:C20),0)</f>
        <v>158570</v>
      </c>
      <c r="D21" s="204">
        <f t="shared" ca="1" si="22"/>
        <v>322667</v>
      </c>
      <c r="E21" s="204">
        <f t="shared" ca="1" si="22"/>
        <v>0</v>
      </c>
      <c r="F21" s="204">
        <f t="shared" ca="1" si="22"/>
        <v>0</v>
      </c>
      <c r="G21" s="205"/>
      <c r="H21" s="204">
        <f t="shared" ca="1" si="4"/>
        <v>481237</v>
      </c>
      <c r="I21" s="205"/>
      <c r="J21" s="204">
        <f t="shared" ref="J21:P21" ca="1" si="23">ROUND(SUM(J15:J20),0)</f>
        <v>70918</v>
      </c>
      <c r="K21" s="204">
        <f t="shared" ca="1" si="23"/>
        <v>0</v>
      </c>
      <c r="L21" s="204">
        <f t="shared" ca="1" si="23"/>
        <v>0</v>
      </c>
      <c r="M21" s="204">
        <f t="shared" ca="1" si="23"/>
        <v>0</v>
      </c>
      <c r="N21" s="204">
        <f t="shared" ca="1" si="23"/>
        <v>0</v>
      </c>
      <c r="O21" s="204">
        <f t="shared" ca="1" si="23"/>
        <v>0</v>
      </c>
      <c r="P21" s="204">
        <f t="shared" ca="1" si="23"/>
        <v>0</v>
      </c>
      <c r="Q21" s="205"/>
      <c r="R21" s="205"/>
      <c r="S21" s="204">
        <f t="shared" ref="S21:AA21" ca="1" si="24">ROUND(SUM(S15:S20),0)</f>
        <v>0</v>
      </c>
      <c r="T21" s="204">
        <f t="shared" ca="1" si="24"/>
        <v>0</v>
      </c>
      <c r="U21" s="204">
        <f t="shared" ca="1" si="24"/>
        <v>0</v>
      </c>
      <c r="V21" s="204">
        <f t="shared" ca="1" si="24"/>
        <v>0</v>
      </c>
      <c r="W21" s="204">
        <f t="shared" ca="1" si="24"/>
        <v>0</v>
      </c>
      <c r="X21" s="204">
        <f t="shared" ca="1" si="24"/>
        <v>0</v>
      </c>
      <c r="Y21" s="204">
        <f t="shared" ca="1" si="24"/>
        <v>0</v>
      </c>
      <c r="Z21" s="204">
        <f t="shared" ca="1" si="24"/>
        <v>0</v>
      </c>
      <c r="AA21" s="204">
        <f t="shared" ca="1" si="24"/>
        <v>0</v>
      </c>
      <c r="AB21" s="204">
        <f t="shared" ca="1" si="21"/>
        <v>552155</v>
      </c>
      <c r="AC21" s="407"/>
      <c r="AD21" s="407"/>
      <c r="AE21" s="407"/>
      <c r="AF21" s="407"/>
    </row>
    <row r="22" spans="1:32" ht="12.75" customHeight="1">
      <c r="A22" s="533"/>
      <c r="B22" s="469" t="s">
        <v>289</v>
      </c>
      <c r="C22" s="407"/>
      <c r="D22" s="407"/>
      <c r="E22" s="407"/>
      <c r="F22" s="407"/>
      <c r="G22" s="407"/>
      <c r="H22" s="407"/>
      <c r="I22" s="407"/>
      <c r="J22" s="407"/>
      <c r="K22" s="407"/>
      <c r="L22" s="407"/>
      <c r="M22" s="407"/>
      <c r="N22" s="407"/>
      <c r="O22" s="407"/>
      <c r="P22" s="407"/>
      <c r="Q22" s="407"/>
      <c r="R22" s="407"/>
      <c r="S22" s="407"/>
      <c r="T22" s="407"/>
      <c r="U22" s="407"/>
      <c r="V22" s="407"/>
      <c r="W22" s="407"/>
      <c r="X22" s="407"/>
      <c r="Y22" s="407"/>
      <c r="Z22" s="407"/>
      <c r="AA22" s="407"/>
      <c r="AB22" s="407"/>
      <c r="AC22" s="407"/>
      <c r="AD22" s="407"/>
      <c r="AE22" s="407"/>
      <c r="AF22" s="407"/>
    </row>
    <row r="23" spans="1:32" ht="12.75" customHeight="1">
      <c r="A23" s="203">
        <v>3411</v>
      </c>
      <c r="B23" s="204" t="s">
        <v>89</v>
      </c>
      <c r="C23" s="204">
        <f t="shared" ref="C23:C28" ca="1" si="25">SUMIF(lines,$A23,day)</f>
        <v>0</v>
      </c>
      <c r="D23" s="204">
        <f t="shared" ref="D23:D28" ca="1" si="26">SUMIF(lines,$A23,special)</f>
        <v>0</v>
      </c>
      <c r="E23" s="204">
        <f t="shared" ref="E23:E28" ca="1" si="27">SUMIF(lines,$A23,occday)</f>
        <v>0</v>
      </c>
      <c r="F23" s="204">
        <f t="shared" ref="F23:F28" ca="1" si="28">SUMIF(lines,$A23,other)</f>
        <v>0</v>
      </c>
      <c r="G23" s="205"/>
      <c r="H23" s="204">
        <f t="shared" ref="H23:H29" ca="1" si="29">ROUND(SUM(C23:F23),0)</f>
        <v>0</v>
      </c>
      <c r="I23" s="205"/>
      <c r="J23" s="204">
        <f t="shared" ref="J23:J28" ca="1" si="30">SUMIF(lines,$A23,TitleI)</f>
        <v>0</v>
      </c>
      <c r="K23" s="204">
        <f t="shared" ref="K23:K28" ca="1" si="31">SUMIF(lines,$A23,IDEA)</f>
        <v>0</v>
      </c>
      <c r="L23" s="204">
        <f t="shared" ref="L23:L28" ca="1" si="32">SUMIF(lines,$A23,ESSERI)</f>
        <v>0</v>
      </c>
      <c r="M23" s="204">
        <f t="shared" ref="M23:M28" ca="1" si="33">SUMIF(lines,$A23,ESSERII)</f>
        <v>0</v>
      </c>
      <c r="N23" s="204">
        <f t="shared" ref="N23:N28" ca="1" si="34">SUMIF(lines,$A23,ESSERIII)</f>
        <v>0</v>
      </c>
      <c r="O23" s="204">
        <f t="shared" ref="O23:O28" ca="1" si="35">SUMIF(lines,$A23,ESSERG)</f>
        <v>0</v>
      </c>
      <c r="P23" s="204">
        <f t="shared" ref="P23:P28" ca="1" si="36">SUMIF(lines,$A23,GEER)</f>
        <v>0</v>
      </c>
      <c r="Q23" s="205"/>
      <c r="R23" s="205"/>
      <c r="S23" s="204">
        <f t="shared" ref="S23:S28" ca="1" si="37">SUMIF(lines,$A23,doefed)</f>
        <v>20974</v>
      </c>
      <c r="T23" s="204">
        <f t="shared" ref="T23:T28" ca="1" si="38">SUMIF(lines,$A23,otherfed)</f>
        <v>0</v>
      </c>
      <c r="U23" s="204">
        <f t="shared" ref="U23:U28" ca="1" si="39">SUMIF(lines,$A23,StateCovid)</f>
        <v>0</v>
      </c>
      <c r="V23" s="204">
        <f t="shared" ref="V23:V28" ca="1" si="40">SUMIF(lines,$A23,doestate)</f>
        <v>0</v>
      </c>
      <c r="W23" s="204">
        <f t="shared" ref="W23:W28" ca="1" si="41">SUMIF(lines,$A23,otherstate)</f>
        <v>0</v>
      </c>
      <c r="X23" s="204">
        <f t="shared" ref="X23:X28" ca="1" si="42">SUMIF(lines,$A23,circuitbreaker)</f>
        <v>0</v>
      </c>
      <c r="Y23" s="204">
        <f t="shared" ref="Y23:Y28" ca="1" si="43">SUMIF(lines,$A23,private)</f>
        <v>0</v>
      </c>
      <c r="Z23" s="204">
        <f t="shared" ref="Z23:Z28" ca="1" si="44">SUMIF(lines,$A23,schchoice)</f>
        <v>0</v>
      </c>
      <c r="AA23" s="204">
        <f t="shared" ref="AA23:AA28" ca="1" si="45">SUMIF(lines,$A23,otherreceipts)</f>
        <v>0</v>
      </c>
      <c r="AB23" s="204">
        <f t="shared" ref="AB23:AB29" ca="1" si="46">ROUND(SUM(H23:AA23),0)</f>
        <v>20974</v>
      </c>
      <c r="AC23" s="407"/>
      <c r="AD23" s="407"/>
      <c r="AE23" s="407"/>
      <c r="AF23" s="407"/>
    </row>
    <row r="24" spans="1:32" ht="12.75" customHeight="1">
      <c r="A24" s="203">
        <v>3412</v>
      </c>
      <c r="B24" s="204" t="s">
        <v>82</v>
      </c>
      <c r="C24" s="204">
        <f t="shared" ca="1" si="25"/>
        <v>0</v>
      </c>
      <c r="D24" s="204">
        <f t="shared" ca="1" si="26"/>
        <v>0</v>
      </c>
      <c r="E24" s="204">
        <f t="shared" ca="1" si="27"/>
        <v>0</v>
      </c>
      <c r="F24" s="204">
        <f t="shared" ca="1" si="28"/>
        <v>0</v>
      </c>
      <c r="G24" s="205"/>
      <c r="H24" s="204">
        <f t="shared" ca="1" si="29"/>
        <v>0</v>
      </c>
      <c r="I24" s="205"/>
      <c r="J24" s="204">
        <f t="shared" ca="1" si="30"/>
        <v>0</v>
      </c>
      <c r="K24" s="204">
        <f t="shared" ca="1" si="31"/>
        <v>13674</v>
      </c>
      <c r="L24" s="204">
        <f t="shared" ca="1" si="32"/>
        <v>0</v>
      </c>
      <c r="M24" s="204">
        <f t="shared" ca="1" si="33"/>
        <v>0</v>
      </c>
      <c r="N24" s="204">
        <f t="shared" ca="1" si="34"/>
        <v>0</v>
      </c>
      <c r="O24" s="204">
        <f t="shared" ca="1" si="35"/>
        <v>0</v>
      </c>
      <c r="P24" s="204">
        <f t="shared" ca="1" si="36"/>
        <v>0</v>
      </c>
      <c r="Q24" s="205"/>
      <c r="R24" s="205"/>
      <c r="S24" s="204">
        <f t="shared" ca="1" si="37"/>
        <v>0</v>
      </c>
      <c r="T24" s="204">
        <f t="shared" ca="1" si="38"/>
        <v>0</v>
      </c>
      <c r="U24" s="204">
        <f t="shared" ca="1" si="39"/>
        <v>0</v>
      </c>
      <c r="V24" s="204">
        <f t="shared" ca="1" si="40"/>
        <v>0</v>
      </c>
      <c r="W24" s="204">
        <f t="shared" ca="1" si="41"/>
        <v>0</v>
      </c>
      <c r="X24" s="204">
        <f t="shared" ca="1" si="42"/>
        <v>0</v>
      </c>
      <c r="Y24" s="204">
        <f t="shared" ca="1" si="43"/>
        <v>0</v>
      </c>
      <c r="Z24" s="204">
        <f t="shared" ca="1" si="44"/>
        <v>0</v>
      </c>
      <c r="AA24" s="204">
        <f t="shared" ca="1" si="45"/>
        <v>0</v>
      </c>
      <c r="AB24" s="204">
        <f t="shared" ca="1" si="46"/>
        <v>13674</v>
      </c>
      <c r="AC24" s="407"/>
      <c r="AD24" s="407"/>
      <c r="AE24" s="407"/>
      <c r="AF24" s="407"/>
    </row>
    <row r="25" spans="1:32" ht="12.75" customHeight="1">
      <c r="A25" s="203">
        <v>3413</v>
      </c>
      <c r="B25" s="204" t="s">
        <v>83</v>
      </c>
      <c r="C25" s="204">
        <f t="shared" ca="1" si="25"/>
        <v>0</v>
      </c>
      <c r="D25" s="204">
        <f t="shared" ca="1" si="26"/>
        <v>0</v>
      </c>
      <c r="E25" s="204">
        <f t="shared" ca="1" si="27"/>
        <v>0</v>
      </c>
      <c r="F25" s="204">
        <f t="shared" ca="1" si="28"/>
        <v>0</v>
      </c>
      <c r="G25" s="205"/>
      <c r="H25" s="204">
        <f t="shared" ca="1" si="29"/>
        <v>0</v>
      </c>
      <c r="I25" s="205"/>
      <c r="J25" s="204">
        <f t="shared" ca="1" si="30"/>
        <v>0</v>
      </c>
      <c r="K25" s="204">
        <f t="shared" ca="1" si="31"/>
        <v>0</v>
      </c>
      <c r="L25" s="204">
        <f t="shared" ca="1" si="32"/>
        <v>0</v>
      </c>
      <c r="M25" s="204">
        <f t="shared" ca="1" si="33"/>
        <v>0</v>
      </c>
      <c r="N25" s="204">
        <f t="shared" ca="1" si="34"/>
        <v>0</v>
      </c>
      <c r="O25" s="204">
        <f t="shared" ca="1" si="35"/>
        <v>0</v>
      </c>
      <c r="P25" s="204">
        <f t="shared" ca="1" si="36"/>
        <v>0</v>
      </c>
      <c r="Q25" s="205"/>
      <c r="R25" s="205"/>
      <c r="S25" s="204">
        <f t="shared" ca="1" si="37"/>
        <v>0</v>
      </c>
      <c r="T25" s="204">
        <f t="shared" ca="1" si="38"/>
        <v>0</v>
      </c>
      <c r="U25" s="204">
        <f t="shared" ca="1" si="39"/>
        <v>0</v>
      </c>
      <c r="V25" s="204">
        <f t="shared" ca="1" si="40"/>
        <v>8516</v>
      </c>
      <c r="W25" s="204">
        <f t="shared" ca="1" si="41"/>
        <v>0</v>
      </c>
      <c r="X25" s="204">
        <f t="shared" ca="1" si="42"/>
        <v>0</v>
      </c>
      <c r="Y25" s="204">
        <f t="shared" ca="1" si="43"/>
        <v>0</v>
      </c>
      <c r="Z25" s="204">
        <f t="shared" ca="1" si="44"/>
        <v>0</v>
      </c>
      <c r="AA25" s="204">
        <f t="shared" ca="1" si="45"/>
        <v>0</v>
      </c>
      <c r="AB25" s="204">
        <f t="shared" ca="1" si="46"/>
        <v>8516</v>
      </c>
      <c r="AC25" s="407"/>
      <c r="AD25" s="407"/>
      <c r="AE25" s="407"/>
      <c r="AF25" s="407"/>
    </row>
    <row r="26" spans="1:32" ht="12.75" customHeight="1">
      <c r="A26" s="203">
        <v>3414</v>
      </c>
      <c r="B26" s="204" t="s">
        <v>84</v>
      </c>
      <c r="C26" s="204">
        <f t="shared" ca="1" si="25"/>
        <v>0</v>
      </c>
      <c r="D26" s="204">
        <f t="shared" ca="1" si="26"/>
        <v>0</v>
      </c>
      <c r="E26" s="204">
        <f t="shared" ca="1" si="27"/>
        <v>0</v>
      </c>
      <c r="F26" s="204">
        <f t="shared" ca="1" si="28"/>
        <v>0</v>
      </c>
      <c r="G26" s="205"/>
      <c r="H26" s="204">
        <f t="shared" ca="1" si="29"/>
        <v>0</v>
      </c>
      <c r="I26" s="205"/>
      <c r="J26" s="204">
        <f t="shared" ca="1" si="30"/>
        <v>0</v>
      </c>
      <c r="K26" s="204">
        <f t="shared" ca="1" si="31"/>
        <v>0</v>
      </c>
      <c r="L26" s="204">
        <f t="shared" ca="1" si="32"/>
        <v>0</v>
      </c>
      <c r="M26" s="204">
        <f t="shared" ca="1" si="33"/>
        <v>0</v>
      </c>
      <c r="N26" s="204">
        <f t="shared" ca="1" si="34"/>
        <v>0</v>
      </c>
      <c r="O26" s="204">
        <f t="shared" ca="1" si="35"/>
        <v>0</v>
      </c>
      <c r="P26" s="204">
        <f t="shared" ca="1" si="36"/>
        <v>0</v>
      </c>
      <c r="Q26" s="205"/>
      <c r="R26" s="205"/>
      <c r="S26" s="204">
        <f t="shared" ca="1" si="37"/>
        <v>0</v>
      </c>
      <c r="T26" s="204">
        <f t="shared" ca="1" si="38"/>
        <v>0</v>
      </c>
      <c r="U26" s="204">
        <f t="shared" ca="1" si="39"/>
        <v>0</v>
      </c>
      <c r="V26" s="204">
        <f t="shared" ca="1" si="40"/>
        <v>0</v>
      </c>
      <c r="W26" s="204">
        <f t="shared" ca="1" si="41"/>
        <v>0</v>
      </c>
      <c r="X26" s="204">
        <f t="shared" ca="1" si="42"/>
        <v>0</v>
      </c>
      <c r="Y26" s="204">
        <f t="shared" ca="1" si="43"/>
        <v>0</v>
      </c>
      <c r="Z26" s="204">
        <f t="shared" ca="1" si="44"/>
        <v>0</v>
      </c>
      <c r="AA26" s="204">
        <f t="shared" ca="1" si="45"/>
        <v>0</v>
      </c>
      <c r="AB26" s="204">
        <f t="shared" ca="1" si="46"/>
        <v>0</v>
      </c>
      <c r="AC26" s="407"/>
      <c r="AD26" s="407"/>
      <c r="AE26" s="407"/>
      <c r="AF26" s="407"/>
    </row>
    <row r="27" spans="1:32" ht="12.75" customHeight="1">
      <c r="A27" s="203">
        <v>3415</v>
      </c>
      <c r="B27" s="204" t="s">
        <v>85</v>
      </c>
      <c r="C27" s="204">
        <f t="shared" ca="1" si="25"/>
        <v>0</v>
      </c>
      <c r="D27" s="204">
        <f t="shared" ca="1" si="26"/>
        <v>0</v>
      </c>
      <c r="E27" s="204">
        <f t="shared" ca="1" si="27"/>
        <v>0</v>
      </c>
      <c r="F27" s="204">
        <f t="shared" ca="1" si="28"/>
        <v>0</v>
      </c>
      <c r="G27" s="205"/>
      <c r="H27" s="204">
        <f t="shared" ca="1" si="29"/>
        <v>0</v>
      </c>
      <c r="I27" s="205"/>
      <c r="J27" s="204">
        <f t="shared" ca="1" si="30"/>
        <v>0</v>
      </c>
      <c r="K27" s="204">
        <f t="shared" ca="1" si="31"/>
        <v>0</v>
      </c>
      <c r="L27" s="204">
        <f t="shared" ca="1" si="32"/>
        <v>0</v>
      </c>
      <c r="M27" s="204">
        <f t="shared" ca="1" si="33"/>
        <v>0</v>
      </c>
      <c r="N27" s="204">
        <f t="shared" ca="1" si="34"/>
        <v>0</v>
      </c>
      <c r="O27" s="204">
        <f t="shared" ca="1" si="35"/>
        <v>0</v>
      </c>
      <c r="P27" s="204">
        <f t="shared" ca="1" si="36"/>
        <v>0</v>
      </c>
      <c r="Q27" s="205"/>
      <c r="R27" s="205"/>
      <c r="S27" s="204">
        <f t="shared" ca="1" si="37"/>
        <v>3015</v>
      </c>
      <c r="T27" s="204">
        <f t="shared" ca="1" si="38"/>
        <v>0</v>
      </c>
      <c r="U27" s="204">
        <f t="shared" ca="1" si="39"/>
        <v>0</v>
      </c>
      <c r="V27" s="204">
        <f t="shared" ca="1" si="40"/>
        <v>0</v>
      </c>
      <c r="W27" s="204">
        <f t="shared" ca="1" si="41"/>
        <v>0</v>
      </c>
      <c r="X27" s="204">
        <f t="shared" ca="1" si="42"/>
        <v>0</v>
      </c>
      <c r="Y27" s="204">
        <f t="shared" ca="1" si="43"/>
        <v>0</v>
      </c>
      <c r="Z27" s="204">
        <f t="shared" ca="1" si="44"/>
        <v>0</v>
      </c>
      <c r="AA27" s="204">
        <f t="shared" ca="1" si="45"/>
        <v>0</v>
      </c>
      <c r="AB27" s="204">
        <f t="shared" ca="1" si="46"/>
        <v>3015</v>
      </c>
      <c r="AC27" s="407"/>
      <c r="AD27" s="407"/>
      <c r="AE27" s="407"/>
      <c r="AF27" s="407"/>
    </row>
    <row r="28" spans="1:32" ht="12.75" customHeight="1">
      <c r="A28" s="203">
        <v>3416</v>
      </c>
      <c r="B28" s="204" t="s">
        <v>86</v>
      </c>
      <c r="C28" s="204">
        <f t="shared" ca="1" si="25"/>
        <v>0</v>
      </c>
      <c r="D28" s="204">
        <f t="shared" ca="1" si="26"/>
        <v>0</v>
      </c>
      <c r="E28" s="204">
        <f t="shared" ca="1" si="27"/>
        <v>0</v>
      </c>
      <c r="F28" s="204">
        <f t="shared" ca="1" si="28"/>
        <v>0</v>
      </c>
      <c r="G28" s="205"/>
      <c r="H28" s="204">
        <f t="shared" ca="1" si="29"/>
        <v>0</v>
      </c>
      <c r="I28" s="205"/>
      <c r="J28" s="204">
        <f t="shared" ca="1" si="30"/>
        <v>0</v>
      </c>
      <c r="K28" s="204">
        <f t="shared" ca="1" si="31"/>
        <v>3565</v>
      </c>
      <c r="L28" s="204">
        <f t="shared" ca="1" si="32"/>
        <v>0</v>
      </c>
      <c r="M28" s="204">
        <f t="shared" ca="1" si="33"/>
        <v>0</v>
      </c>
      <c r="N28" s="204">
        <f t="shared" ca="1" si="34"/>
        <v>0</v>
      </c>
      <c r="O28" s="204">
        <f t="shared" ca="1" si="35"/>
        <v>0</v>
      </c>
      <c r="P28" s="204">
        <f t="shared" ca="1" si="36"/>
        <v>0</v>
      </c>
      <c r="Q28" s="205"/>
      <c r="R28" s="205"/>
      <c r="S28" s="204">
        <f t="shared" ca="1" si="37"/>
        <v>450</v>
      </c>
      <c r="T28" s="204">
        <f t="shared" ca="1" si="38"/>
        <v>0</v>
      </c>
      <c r="U28" s="204">
        <f t="shared" ca="1" si="39"/>
        <v>0</v>
      </c>
      <c r="V28" s="204">
        <f t="shared" ca="1" si="40"/>
        <v>0</v>
      </c>
      <c r="W28" s="204">
        <f t="shared" ca="1" si="41"/>
        <v>0</v>
      </c>
      <c r="X28" s="204">
        <f t="shared" ca="1" si="42"/>
        <v>0</v>
      </c>
      <c r="Y28" s="204">
        <f t="shared" ca="1" si="43"/>
        <v>0</v>
      </c>
      <c r="Z28" s="204">
        <f t="shared" ca="1" si="44"/>
        <v>0</v>
      </c>
      <c r="AA28" s="204">
        <f t="shared" ca="1" si="45"/>
        <v>0</v>
      </c>
      <c r="AB28" s="204">
        <f t="shared" ca="1" si="46"/>
        <v>4015</v>
      </c>
      <c r="AC28" s="407"/>
      <c r="AD28" s="407"/>
      <c r="AE28" s="407"/>
      <c r="AF28" s="407"/>
    </row>
    <row r="29" spans="1:32" ht="12.75" customHeight="1">
      <c r="A29" s="203">
        <v>3419</v>
      </c>
      <c r="B29" s="207" t="s">
        <v>87</v>
      </c>
      <c r="C29" s="204">
        <f t="shared" ref="C29:F29" ca="1" si="47">ROUND(SUM(C23:C28),0)</f>
        <v>0</v>
      </c>
      <c r="D29" s="204">
        <f t="shared" ca="1" si="47"/>
        <v>0</v>
      </c>
      <c r="E29" s="204">
        <f t="shared" ca="1" si="47"/>
        <v>0</v>
      </c>
      <c r="F29" s="204">
        <f t="shared" ca="1" si="47"/>
        <v>0</v>
      </c>
      <c r="G29" s="205"/>
      <c r="H29" s="204">
        <f t="shared" ca="1" si="29"/>
        <v>0</v>
      </c>
      <c r="I29" s="205"/>
      <c r="J29" s="204">
        <f t="shared" ref="J29:P29" ca="1" si="48">ROUND(SUM(J23:J28),0)</f>
        <v>0</v>
      </c>
      <c r="K29" s="204">
        <f t="shared" ca="1" si="48"/>
        <v>17239</v>
      </c>
      <c r="L29" s="204">
        <f t="shared" ca="1" si="48"/>
        <v>0</v>
      </c>
      <c r="M29" s="204">
        <f t="shared" ca="1" si="48"/>
        <v>0</v>
      </c>
      <c r="N29" s="204">
        <f t="shared" ca="1" si="48"/>
        <v>0</v>
      </c>
      <c r="O29" s="204">
        <f t="shared" ca="1" si="48"/>
        <v>0</v>
      </c>
      <c r="P29" s="204">
        <f t="shared" ca="1" si="48"/>
        <v>0</v>
      </c>
      <c r="Q29" s="205"/>
      <c r="R29" s="205"/>
      <c r="S29" s="204">
        <f t="shared" ref="S29:AA29" ca="1" si="49">ROUND(SUM(S23:S28),0)</f>
        <v>24439</v>
      </c>
      <c r="T29" s="204">
        <f t="shared" ca="1" si="49"/>
        <v>0</v>
      </c>
      <c r="U29" s="204">
        <f t="shared" ca="1" si="49"/>
        <v>0</v>
      </c>
      <c r="V29" s="204">
        <f t="shared" ca="1" si="49"/>
        <v>8516</v>
      </c>
      <c r="W29" s="204">
        <f t="shared" ca="1" si="49"/>
        <v>0</v>
      </c>
      <c r="X29" s="204">
        <f t="shared" ca="1" si="49"/>
        <v>0</v>
      </c>
      <c r="Y29" s="204">
        <f t="shared" ca="1" si="49"/>
        <v>0</v>
      </c>
      <c r="Z29" s="204">
        <f t="shared" ca="1" si="49"/>
        <v>0</v>
      </c>
      <c r="AA29" s="204">
        <f t="shared" ca="1" si="49"/>
        <v>0</v>
      </c>
      <c r="AB29" s="204">
        <f t="shared" ca="1" si="46"/>
        <v>50194</v>
      </c>
      <c r="AC29" s="407"/>
      <c r="AD29" s="407"/>
      <c r="AE29" s="407"/>
      <c r="AF29" s="407"/>
    </row>
    <row r="30" spans="1:32" ht="12.75" customHeight="1">
      <c r="A30" s="533"/>
      <c r="B30" s="469" t="s">
        <v>100</v>
      </c>
      <c r="C30" s="407"/>
      <c r="D30" s="407"/>
      <c r="E30" s="407"/>
      <c r="F30" s="407"/>
      <c r="G30" s="407"/>
      <c r="H30" s="407"/>
      <c r="I30" s="407"/>
      <c r="J30" s="407"/>
      <c r="K30" s="407"/>
      <c r="L30" s="407"/>
      <c r="M30" s="407"/>
      <c r="N30" s="407"/>
      <c r="O30" s="407"/>
      <c r="P30" s="407"/>
      <c r="Q30" s="407"/>
      <c r="R30" s="407"/>
      <c r="S30" s="407"/>
      <c r="T30" s="407"/>
      <c r="U30" s="407"/>
      <c r="V30" s="407"/>
      <c r="W30" s="407"/>
      <c r="X30" s="407"/>
      <c r="Y30" s="407"/>
      <c r="Z30" s="407"/>
      <c r="AA30" s="407"/>
      <c r="AB30" s="407"/>
      <c r="AC30" s="407"/>
      <c r="AD30" s="407"/>
      <c r="AE30" s="407"/>
      <c r="AF30" s="407"/>
    </row>
    <row r="31" spans="1:32" ht="12.75" customHeight="1">
      <c r="A31" s="203">
        <v>3421</v>
      </c>
      <c r="B31" s="204" t="s">
        <v>89</v>
      </c>
      <c r="C31" s="204">
        <f t="shared" ref="C31:C36" ca="1" si="50">SUMIF(lines,$A31,day)</f>
        <v>0</v>
      </c>
      <c r="D31" s="204">
        <f t="shared" ref="D31:D36" ca="1" si="51">SUMIF(lines,$A31,special)</f>
        <v>0</v>
      </c>
      <c r="E31" s="204">
        <f t="shared" ref="E31:E36" ca="1" si="52">SUMIF(lines,$A31,occday)</f>
        <v>0</v>
      </c>
      <c r="F31" s="204">
        <f t="shared" ref="F31:F36" ca="1" si="53">SUMIF(lines,$A31,other)</f>
        <v>0</v>
      </c>
      <c r="G31" s="205"/>
      <c r="H31" s="204">
        <f t="shared" ref="H31:H37" ca="1" si="54">ROUND(SUM(C31:F31),0)</f>
        <v>0</v>
      </c>
      <c r="I31" s="205"/>
      <c r="J31" s="204">
        <f t="shared" ref="J31:J36" ca="1" si="55">SUMIF(lines,$A31,TitleI)</f>
        <v>0</v>
      </c>
      <c r="K31" s="204">
        <f t="shared" ref="K31:K36" ca="1" si="56">SUMIF(lines,$A31,IDEA)</f>
        <v>0</v>
      </c>
      <c r="L31" s="204">
        <f t="shared" ref="L31:L36" ca="1" si="57">SUMIF(lines,$A31,ESSERI)</f>
        <v>0</v>
      </c>
      <c r="M31" s="204">
        <f t="shared" ref="M31:M36" ca="1" si="58">SUMIF(lines,$A31,ESSERII)</f>
        <v>0</v>
      </c>
      <c r="N31" s="204">
        <f t="shared" ref="N31:N36" ca="1" si="59">SUMIF(lines,$A31,ESSERIII)</f>
        <v>0</v>
      </c>
      <c r="O31" s="204">
        <f t="shared" ref="O31:O36" ca="1" si="60">SUMIF(lines,$A31,ESSERG)</f>
        <v>0</v>
      </c>
      <c r="P31" s="204">
        <f t="shared" ref="P31:P36" ca="1" si="61">SUMIF(lines,$A31,GEER)</f>
        <v>0</v>
      </c>
      <c r="Q31" s="205"/>
      <c r="R31" s="205"/>
      <c r="S31" s="204">
        <f t="shared" ref="S31:S36" ca="1" si="62">SUMIF(lines,$A31,doefed)</f>
        <v>0</v>
      </c>
      <c r="T31" s="204">
        <f t="shared" ref="T31:T36" ca="1" si="63">SUMIF(lines,$A31,otherfed)</f>
        <v>0</v>
      </c>
      <c r="U31" s="204">
        <f t="shared" ref="U31:U36" ca="1" si="64">SUMIF(lines,$A31,StateCovid)</f>
        <v>0</v>
      </c>
      <c r="V31" s="204">
        <f t="shared" ref="V31:V36" ca="1" si="65">SUMIF(lines,$A31,doestate)</f>
        <v>0</v>
      </c>
      <c r="W31" s="204">
        <f t="shared" ref="W31:W36" ca="1" si="66">SUMIF(lines,$A31,otherstate)</f>
        <v>0</v>
      </c>
      <c r="X31" s="204">
        <f t="shared" ref="X31:X36" ca="1" si="67">SUMIF(lines,$A31,circuitbreaker)</f>
        <v>0</v>
      </c>
      <c r="Y31" s="204">
        <f t="shared" ref="Y31:Y36" ca="1" si="68">SUMIF(lines,$A31,private)</f>
        <v>0</v>
      </c>
      <c r="Z31" s="204">
        <f t="shared" ref="Z31:Z36" ca="1" si="69">SUMIF(lines,$A31,schchoice)</f>
        <v>0</v>
      </c>
      <c r="AA31" s="204">
        <f t="shared" ref="AA31:AA36" ca="1" si="70">SUMIF(lines,$A31,otherreceipts)</f>
        <v>0</v>
      </c>
      <c r="AB31" s="204">
        <f t="shared" ref="AB31:AB37" ca="1" si="71">ROUND(SUM(H31:AA31),0)</f>
        <v>0</v>
      </c>
      <c r="AC31" s="407"/>
      <c r="AD31" s="407"/>
      <c r="AE31" s="407"/>
      <c r="AF31" s="407"/>
    </row>
    <row r="32" spans="1:32" ht="12.75" customHeight="1">
      <c r="A32" s="203">
        <v>3422</v>
      </c>
      <c r="B32" s="204" t="s">
        <v>82</v>
      </c>
      <c r="C32" s="204">
        <f t="shared" ca="1" si="50"/>
        <v>0</v>
      </c>
      <c r="D32" s="204">
        <f t="shared" ca="1" si="51"/>
        <v>0</v>
      </c>
      <c r="E32" s="204">
        <f t="shared" ca="1" si="52"/>
        <v>0</v>
      </c>
      <c r="F32" s="204">
        <f t="shared" ca="1" si="53"/>
        <v>0</v>
      </c>
      <c r="G32" s="205"/>
      <c r="H32" s="204">
        <f t="shared" ca="1" si="54"/>
        <v>0</v>
      </c>
      <c r="I32" s="205"/>
      <c r="J32" s="204">
        <f t="shared" ca="1" si="55"/>
        <v>0</v>
      </c>
      <c r="K32" s="204">
        <f t="shared" ca="1" si="56"/>
        <v>0</v>
      </c>
      <c r="L32" s="204">
        <f t="shared" ca="1" si="57"/>
        <v>0</v>
      </c>
      <c r="M32" s="204">
        <f t="shared" ca="1" si="58"/>
        <v>0</v>
      </c>
      <c r="N32" s="204">
        <f t="shared" ca="1" si="59"/>
        <v>0</v>
      </c>
      <c r="O32" s="204">
        <f t="shared" ca="1" si="60"/>
        <v>0</v>
      </c>
      <c r="P32" s="204">
        <f t="shared" ca="1" si="61"/>
        <v>0</v>
      </c>
      <c r="Q32" s="205"/>
      <c r="R32" s="205"/>
      <c r="S32" s="204">
        <f t="shared" ca="1" si="62"/>
        <v>0</v>
      </c>
      <c r="T32" s="204">
        <f t="shared" ca="1" si="63"/>
        <v>0</v>
      </c>
      <c r="U32" s="204">
        <f t="shared" ca="1" si="64"/>
        <v>0</v>
      </c>
      <c r="V32" s="204">
        <f t="shared" ca="1" si="65"/>
        <v>0</v>
      </c>
      <c r="W32" s="204">
        <f t="shared" ca="1" si="66"/>
        <v>0</v>
      </c>
      <c r="X32" s="204">
        <f t="shared" ca="1" si="67"/>
        <v>0</v>
      </c>
      <c r="Y32" s="204">
        <f t="shared" ca="1" si="68"/>
        <v>0</v>
      </c>
      <c r="Z32" s="204">
        <f t="shared" ca="1" si="69"/>
        <v>0</v>
      </c>
      <c r="AA32" s="204">
        <f t="shared" ca="1" si="70"/>
        <v>0</v>
      </c>
      <c r="AB32" s="204">
        <f t="shared" ca="1" si="71"/>
        <v>0</v>
      </c>
      <c r="AC32" s="407"/>
      <c r="AD32" s="407"/>
      <c r="AE32" s="407"/>
      <c r="AF32" s="407"/>
    </row>
    <row r="33" spans="1:32" ht="12.75" customHeight="1">
      <c r="A33" s="203">
        <v>3423</v>
      </c>
      <c r="B33" s="204" t="s">
        <v>83</v>
      </c>
      <c r="C33" s="204">
        <f t="shared" ca="1" si="50"/>
        <v>0</v>
      </c>
      <c r="D33" s="204">
        <f t="shared" ca="1" si="51"/>
        <v>0</v>
      </c>
      <c r="E33" s="204">
        <f t="shared" ca="1" si="52"/>
        <v>0</v>
      </c>
      <c r="F33" s="204">
        <f t="shared" ca="1" si="53"/>
        <v>0</v>
      </c>
      <c r="G33" s="205"/>
      <c r="H33" s="204">
        <f t="shared" ca="1" si="54"/>
        <v>0</v>
      </c>
      <c r="I33" s="205"/>
      <c r="J33" s="204">
        <f t="shared" ca="1" si="55"/>
        <v>0</v>
      </c>
      <c r="K33" s="204">
        <f t="shared" ca="1" si="56"/>
        <v>0</v>
      </c>
      <c r="L33" s="204">
        <f t="shared" ca="1" si="57"/>
        <v>0</v>
      </c>
      <c r="M33" s="204">
        <f t="shared" ca="1" si="58"/>
        <v>20263.75</v>
      </c>
      <c r="N33" s="204">
        <f t="shared" ca="1" si="59"/>
        <v>0</v>
      </c>
      <c r="O33" s="204">
        <f t="shared" ca="1" si="60"/>
        <v>0</v>
      </c>
      <c r="P33" s="204">
        <f t="shared" ca="1" si="61"/>
        <v>0</v>
      </c>
      <c r="Q33" s="205"/>
      <c r="R33" s="205"/>
      <c r="S33" s="204">
        <f t="shared" ca="1" si="62"/>
        <v>0</v>
      </c>
      <c r="T33" s="204">
        <f t="shared" ca="1" si="63"/>
        <v>0</v>
      </c>
      <c r="U33" s="204">
        <f t="shared" ca="1" si="64"/>
        <v>0</v>
      </c>
      <c r="V33" s="204">
        <f t="shared" ca="1" si="65"/>
        <v>2611</v>
      </c>
      <c r="W33" s="204">
        <f t="shared" ca="1" si="66"/>
        <v>0</v>
      </c>
      <c r="X33" s="204">
        <f t="shared" ca="1" si="67"/>
        <v>0</v>
      </c>
      <c r="Y33" s="204">
        <f t="shared" ca="1" si="68"/>
        <v>0</v>
      </c>
      <c r="Z33" s="204">
        <f t="shared" ca="1" si="69"/>
        <v>0</v>
      </c>
      <c r="AA33" s="204">
        <f t="shared" ca="1" si="70"/>
        <v>0</v>
      </c>
      <c r="AB33" s="204">
        <f t="shared" ca="1" si="71"/>
        <v>22875</v>
      </c>
      <c r="AC33" s="407"/>
      <c r="AD33" s="407"/>
      <c r="AE33" s="407"/>
      <c r="AF33" s="407"/>
    </row>
    <row r="34" spans="1:32" ht="12.75" customHeight="1">
      <c r="A34" s="203">
        <v>3424</v>
      </c>
      <c r="B34" s="204" t="s">
        <v>84</v>
      </c>
      <c r="C34" s="204">
        <f t="shared" ca="1" si="50"/>
        <v>0</v>
      </c>
      <c r="D34" s="204">
        <f t="shared" ca="1" si="51"/>
        <v>0</v>
      </c>
      <c r="E34" s="204">
        <f t="shared" ca="1" si="52"/>
        <v>0</v>
      </c>
      <c r="F34" s="204">
        <f t="shared" ca="1" si="53"/>
        <v>0</v>
      </c>
      <c r="G34" s="205"/>
      <c r="H34" s="204">
        <f t="shared" ca="1" si="54"/>
        <v>0</v>
      </c>
      <c r="I34" s="205"/>
      <c r="J34" s="204">
        <f t="shared" ca="1" si="55"/>
        <v>0</v>
      </c>
      <c r="K34" s="204">
        <f t="shared" ca="1" si="56"/>
        <v>8604</v>
      </c>
      <c r="L34" s="204">
        <f t="shared" ca="1" si="57"/>
        <v>0</v>
      </c>
      <c r="M34" s="204">
        <f t="shared" ca="1" si="58"/>
        <v>0</v>
      </c>
      <c r="N34" s="204">
        <f t="shared" ca="1" si="59"/>
        <v>0</v>
      </c>
      <c r="O34" s="204">
        <f t="shared" ca="1" si="60"/>
        <v>0</v>
      </c>
      <c r="P34" s="204">
        <f t="shared" ca="1" si="61"/>
        <v>0</v>
      </c>
      <c r="Q34" s="205"/>
      <c r="R34" s="205"/>
      <c r="S34" s="204">
        <f t="shared" ca="1" si="62"/>
        <v>0</v>
      </c>
      <c r="T34" s="204">
        <f t="shared" ca="1" si="63"/>
        <v>0</v>
      </c>
      <c r="U34" s="204">
        <f t="shared" ca="1" si="64"/>
        <v>0</v>
      </c>
      <c r="V34" s="204">
        <f t="shared" ca="1" si="65"/>
        <v>0</v>
      </c>
      <c r="W34" s="204">
        <f t="shared" ca="1" si="66"/>
        <v>0</v>
      </c>
      <c r="X34" s="204">
        <f t="shared" ca="1" si="67"/>
        <v>0</v>
      </c>
      <c r="Y34" s="204">
        <f t="shared" ca="1" si="68"/>
        <v>0</v>
      </c>
      <c r="Z34" s="204">
        <f t="shared" ca="1" si="69"/>
        <v>0</v>
      </c>
      <c r="AA34" s="204">
        <f t="shared" ca="1" si="70"/>
        <v>0</v>
      </c>
      <c r="AB34" s="204">
        <f t="shared" ca="1" si="71"/>
        <v>8604</v>
      </c>
      <c r="AC34" s="407"/>
      <c r="AD34" s="407"/>
      <c r="AE34" s="407"/>
      <c r="AF34" s="407"/>
    </row>
    <row r="35" spans="1:32" ht="12.75" customHeight="1">
      <c r="A35" s="203">
        <v>3425</v>
      </c>
      <c r="B35" s="204" t="s">
        <v>85</v>
      </c>
      <c r="C35" s="204">
        <f t="shared" ca="1" si="50"/>
        <v>0</v>
      </c>
      <c r="D35" s="204">
        <f t="shared" ca="1" si="51"/>
        <v>0</v>
      </c>
      <c r="E35" s="204">
        <f t="shared" ca="1" si="52"/>
        <v>0</v>
      </c>
      <c r="F35" s="204">
        <f t="shared" ca="1" si="53"/>
        <v>0</v>
      </c>
      <c r="G35" s="205"/>
      <c r="H35" s="204">
        <f t="shared" ca="1" si="54"/>
        <v>0</v>
      </c>
      <c r="I35" s="205"/>
      <c r="J35" s="204">
        <f t="shared" ca="1" si="55"/>
        <v>0</v>
      </c>
      <c r="K35" s="204">
        <f t="shared" ca="1" si="56"/>
        <v>0</v>
      </c>
      <c r="L35" s="204">
        <f t="shared" ca="1" si="57"/>
        <v>0</v>
      </c>
      <c r="M35" s="204">
        <f t="shared" ca="1" si="58"/>
        <v>0</v>
      </c>
      <c r="N35" s="204">
        <f t="shared" ca="1" si="59"/>
        <v>0</v>
      </c>
      <c r="O35" s="204">
        <f t="shared" ca="1" si="60"/>
        <v>0</v>
      </c>
      <c r="P35" s="204">
        <f t="shared" ca="1" si="61"/>
        <v>0</v>
      </c>
      <c r="Q35" s="205"/>
      <c r="R35" s="205"/>
      <c r="S35" s="204">
        <f t="shared" ca="1" si="62"/>
        <v>0</v>
      </c>
      <c r="T35" s="204">
        <f t="shared" ca="1" si="63"/>
        <v>0</v>
      </c>
      <c r="U35" s="204">
        <f t="shared" ca="1" si="64"/>
        <v>0</v>
      </c>
      <c r="V35" s="204">
        <f t="shared" ca="1" si="65"/>
        <v>0</v>
      </c>
      <c r="W35" s="204">
        <f t="shared" ca="1" si="66"/>
        <v>0</v>
      </c>
      <c r="X35" s="204">
        <f t="shared" ca="1" si="67"/>
        <v>0</v>
      </c>
      <c r="Y35" s="204">
        <f t="shared" ca="1" si="68"/>
        <v>0</v>
      </c>
      <c r="Z35" s="204">
        <f t="shared" ca="1" si="69"/>
        <v>0</v>
      </c>
      <c r="AA35" s="204">
        <f t="shared" ca="1" si="70"/>
        <v>0</v>
      </c>
      <c r="AB35" s="204">
        <f t="shared" ca="1" si="71"/>
        <v>0</v>
      </c>
      <c r="AC35" s="407"/>
      <c r="AD35" s="407"/>
      <c r="AE35" s="407"/>
      <c r="AF35" s="407"/>
    </row>
    <row r="36" spans="1:32" ht="12.75" customHeight="1">
      <c r="A36" s="203">
        <v>3426</v>
      </c>
      <c r="B36" s="204" t="s">
        <v>86</v>
      </c>
      <c r="C36" s="204">
        <f t="shared" ca="1" si="50"/>
        <v>0</v>
      </c>
      <c r="D36" s="204">
        <f t="shared" ca="1" si="51"/>
        <v>0</v>
      </c>
      <c r="E36" s="204">
        <f t="shared" ca="1" si="52"/>
        <v>0</v>
      </c>
      <c r="F36" s="204">
        <f t="shared" ca="1" si="53"/>
        <v>0</v>
      </c>
      <c r="G36" s="205"/>
      <c r="H36" s="204">
        <f t="shared" ca="1" si="54"/>
        <v>0</v>
      </c>
      <c r="I36" s="205"/>
      <c r="J36" s="204">
        <f t="shared" ca="1" si="55"/>
        <v>0</v>
      </c>
      <c r="K36" s="204">
        <f t="shared" ca="1" si="56"/>
        <v>0</v>
      </c>
      <c r="L36" s="204">
        <f t="shared" ca="1" si="57"/>
        <v>0</v>
      </c>
      <c r="M36" s="204">
        <f t="shared" ca="1" si="58"/>
        <v>0</v>
      </c>
      <c r="N36" s="204">
        <f t="shared" ca="1" si="59"/>
        <v>0</v>
      </c>
      <c r="O36" s="204">
        <f t="shared" ca="1" si="60"/>
        <v>0</v>
      </c>
      <c r="P36" s="204">
        <f t="shared" ca="1" si="61"/>
        <v>0</v>
      </c>
      <c r="Q36" s="205"/>
      <c r="R36" s="205"/>
      <c r="S36" s="204">
        <f t="shared" ca="1" si="62"/>
        <v>0</v>
      </c>
      <c r="T36" s="204">
        <f t="shared" ca="1" si="63"/>
        <v>0</v>
      </c>
      <c r="U36" s="204">
        <f t="shared" ca="1" si="64"/>
        <v>0</v>
      </c>
      <c r="V36" s="204">
        <f t="shared" ca="1" si="65"/>
        <v>0</v>
      </c>
      <c r="W36" s="204">
        <f t="shared" ca="1" si="66"/>
        <v>0</v>
      </c>
      <c r="X36" s="204">
        <f t="shared" ca="1" si="67"/>
        <v>0</v>
      </c>
      <c r="Y36" s="204">
        <f t="shared" ca="1" si="68"/>
        <v>0</v>
      </c>
      <c r="Z36" s="204">
        <f t="shared" ca="1" si="69"/>
        <v>0</v>
      </c>
      <c r="AA36" s="204">
        <f t="shared" ca="1" si="70"/>
        <v>0</v>
      </c>
      <c r="AB36" s="204">
        <f t="shared" ca="1" si="71"/>
        <v>0</v>
      </c>
      <c r="AC36" s="407"/>
      <c r="AD36" s="407"/>
      <c r="AE36" s="407"/>
      <c r="AF36" s="407"/>
    </row>
    <row r="37" spans="1:32" ht="12.75" customHeight="1">
      <c r="A37" s="203">
        <v>3427</v>
      </c>
      <c r="B37" s="207" t="s">
        <v>87</v>
      </c>
      <c r="C37" s="204">
        <f t="shared" ref="C37:F37" ca="1" si="72">ROUND(SUM(C31:C36),0)</f>
        <v>0</v>
      </c>
      <c r="D37" s="204">
        <f t="shared" ca="1" si="72"/>
        <v>0</v>
      </c>
      <c r="E37" s="204">
        <f t="shared" ca="1" si="72"/>
        <v>0</v>
      </c>
      <c r="F37" s="204">
        <f t="shared" ca="1" si="72"/>
        <v>0</v>
      </c>
      <c r="G37" s="205"/>
      <c r="H37" s="204">
        <f t="shared" ca="1" si="54"/>
        <v>0</v>
      </c>
      <c r="I37" s="205"/>
      <c r="J37" s="204">
        <f t="shared" ref="J37:P37" ca="1" si="73">ROUND(SUM(J31:J36),0)</f>
        <v>0</v>
      </c>
      <c r="K37" s="204">
        <f t="shared" ca="1" si="73"/>
        <v>8604</v>
      </c>
      <c r="L37" s="204">
        <f t="shared" ca="1" si="73"/>
        <v>0</v>
      </c>
      <c r="M37" s="204">
        <f t="shared" ca="1" si="73"/>
        <v>20264</v>
      </c>
      <c r="N37" s="204">
        <f t="shared" ca="1" si="73"/>
        <v>0</v>
      </c>
      <c r="O37" s="204">
        <f t="shared" ca="1" si="73"/>
        <v>0</v>
      </c>
      <c r="P37" s="204">
        <f t="shared" ca="1" si="73"/>
        <v>0</v>
      </c>
      <c r="Q37" s="205"/>
      <c r="R37" s="205"/>
      <c r="S37" s="204">
        <f t="shared" ref="S37:AA37" ca="1" si="74">ROUND(SUM(S31:S36),0)</f>
        <v>0</v>
      </c>
      <c r="T37" s="204">
        <f t="shared" ca="1" si="74"/>
        <v>0</v>
      </c>
      <c r="U37" s="204">
        <f t="shared" ca="1" si="74"/>
        <v>0</v>
      </c>
      <c r="V37" s="204">
        <f t="shared" ca="1" si="74"/>
        <v>2611</v>
      </c>
      <c r="W37" s="204">
        <f t="shared" ca="1" si="74"/>
        <v>0</v>
      </c>
      <c r="X37" s="204">
        <f t="shared" ca="1" si="74"/>
        <v>0</v>
      </c>
      <c r="Y37" s="204">
        <f t="shared" ca="1" si="74"/>
        <v>0</v>
      </c>
      <c r="Z37" s="204">
        <f t="shared" ca="1" si="74"/>
        <v>0</v>
      </c>
      <c r="AA37" s="204">
        <f t="shared" ca="1" si="74"/>
        <v>0</v>
      </c>
      <c r="AB37" s="204">
        <f t="shared" ca="1" si="71"/>
        <v>31479</v>
      </c>
      <c r="AC37" s="407"/>
      <c r="AD37" s="407"/>
      <c r="AE37" s="407"/>
      <c r="AF37" s="407"/>
    </row>
    <row r="38" spans="1:32" ht="12.75" customHeight="1">
      <c r="A38" s="533"/>
      <c r="B38" s="469" t="s">
        <v>101</v>
      </c>
      <c r="C38" s="407"/>
      <c r="D38" s="407"/>
      <c r="E38" s="407"/>
      <c r="F38" s="407"/>
      <c r="G38" s="407"/>
      <c r="H38" s="407"/>
      <c r="I38" s="407"/>
      <c r="J38" s="407"/>
      <c r="K38" s="407"/>
      <c r="L38" s="407"/>
      <c r="M38" s="407"/>
      <c r="N38" s="407"/>
      <c r="O38" s="407"/>
      <c r="P38" s="407"/>
      <c r="Q38" s="407"/>
      <c r="R38" s="407"/>
      <c r="S38" s="407"/>
      <c r="T38" s="407"/>
      <c r="U38" s="407"/>
      <c r="V38" s="407"/>
      <c r="W38" s="407"/>
      <c r="X38" s="407"/>
      <c r="Y38" s="407"/>
      <c r="Z38" s="407"/>
      <c r="AA38" s="407"/>
      <c r="AB38" s="407"/>
      <c r="AC38" s="407"/>
      <c r="AD38" s="407"/>
      <c r="AE38" s="407"/>
      <c r="AF38" s="407"/>
    </row>
    <row r="39" spans="1:32" ht="12.75" customHeight="1">
      <c r="A39" s="203">
        <v>3428</v>
      </c>
      <c r="B39" s="204" t="s">
        <v>89</v>
      </c>
      <c r="C39" s="205"/>
      <c r="D39" s="205"/>
      <c r="E39" s="205"/>
      <c r="F39" s="205"/>
      <c r="G39" s="204">
        <f t="shared" ref="G39:G44" ca="1" si="75">SUMIF(lines,$A39,undist)</f>
        <v>865810</v>
      </c>
      <c r="H39" s="204">
        <f t="shared" ref="H39:H44" ca="1" si="76">ROUND(G39,0)</f>
        <v>865810</v>
      </c>
      <c r="I39" s="205"/>
      <c r="J39" s="204">
        <f t="shared" ref="J39:J44" ca="1" si="77">SUMIF(lines,$A39,TitleI)</f>
        <v>0</v>
      </c>
      <c r="K39" s="204">
        <f t="shared" ref="K39:K44" ca="1" si="78">SUMIF(lines,$A39,IDEA)</f>
        <v>0</v>
      </c>
      <c r="L39" s="204">
        <f t="shared" ref="L39:L44" ca="1" si="79">SUMIF(lines,$A39,ESSERI)</f>
        <v>0</v>
      </c>
      <c r="M39" s="204">
        <f t="shared" ref="M39:M44" ca="1" si="80">SUMIF(lines,$A39,ESSERII)</f>
        <v>0</v>
      </c>
      <c r="N39" s="204">
        <f t="shared" ref="N39:N44" ca="1" si="81">SUMIF(lines,$A39,ESSERIII)</f>
        <v>0</v>
      </c>
      <c r="O39" s="204">
        <f t="shared" ref="O39:O44" ca="1" si="82">SUMIF(lines,$A39,ESSERG)</f>
        <v>0</v>
      </c>
      <c r="P39" s="204">
        <f t="shared" ref="P39:P44" ca="1" si="83">SUMIF(lines,$A39,GEER)</f>
        <v>0</v>
      </c>
      <c r="Q39" s="205"/>
      <c r="R39" s="205"/>
      <c r="S39" s="204">
        <f t="shared" ref="S39:S44" ca="1" si="84">SUMIF(lines,$A39,doefed)</f>
        <v>0</v>
      </c>
      <c r="T39" s="204">
        <f t="shared" ref="T39:T44" ca="1" si="85">SUMIF(lines,$A39,otherfed)</f>
        <v>0</v>
      </c>
      <c r="U39" s="204">
        <f t="shared" ref="U39:U44" ca="1" si="86">SUMIF(lines,$A39,StateCovid)</f>
        <v>0</v>
      </c>
      <c r="V39" s="204">
        <f t="shared" ref="V39:V44" ca="1" si="87">SUMIF(lines,$A39,doestate)</f>
        <v>0</v>
      </c>
      <c r="W39" s="204">
        <f t="shared" ref="W39:W44" ca="1" si="88">SUMIF(lines,$A39,otherstate)</f>
        <v>0</v>
      </c>
      <c r="X39" s="204">
        <f t="shared" ref="X39:X44" ca="1" si="89">SUMIF(lines,$A39,circuitbreaker)</f>
        <v>0</v>
      </c>
      <c r="Y39" s="204">
        <f t="shared" ref="Y39:Y44" ca="1" si="90">SUMIF(lines,$A39,private)</f>
        <v>0</v>
      </c>
      <c r="Z39" s="204">
        <f t="shared" ref="Z39:Z44" ca="1" si="91">SUMIF(lines,$A39,schchoice)</f>
        <v>0</v>
      </c>
      <c r="AA39" s="204">
        <f t="shared" ref="AA39:AA44" ca="1" si="92">SUMIF(lines,$A39,otherreceipts)</f>
        <v>0</v>
      </c>
      <c r="AB39" s="204">
        <f t="shared" ref="AB39:AB45" ca="1" si="93">ROUND(SUM(H39:AA39),0)</f>
        <v>865810</v>
      </c>
      <c r="AC39" s="407"/>
      <c r="AD39" s="407"/>
      <c r="AE39" s="407"/>
      <c r="AF39" s="407"/>
    </row>
    <row r="40" spans="1:32" ht="12.75" customHeight="1">
      <c r="A40" s="203">
        <v>3429</v>
      </c>
      <c r="B40" s="204" t="s">
        <v>82</v>
      </c>
      <c r="C40" s="205"/>
      <c r="D40" s="205"/>
      <c r="E40" s="205"/>
      <c r="F40" s="205"/>
      <c r="G40" s="204">
        <f t="shared" ca="1" si="75"/>
        <v>253256</v>
      </c>
      <c r="H40" s="204">
        <f t="shared" ca="1" si="76"/>
        <v>253256</v>
      </c>
      <c r="I40" s="205"/>
      <c r="J40" s="204">
        <f t="shared" ca="1" si="77"/>
        <v>0</v>
      </c>
      <c r="K40" s="204">
        <f t="shared" ca="1" si="78"/>
        <v>0</v>
      </c>
      <c r="L40" s="204">
        <f t="shared" ca="1" si="79"/>
        <v>0</v>
      </c>
      <c r="M40" s="204">
        <f t="shared" ca="1" si="80"/>
        <v>0</v>
      </c>
      <c r="N40" s="204">
        <f t="shared" ca="1" si="81"/>
        <v>0</v>
      </c>
      <c r="O40" s="204">
        <f t="shared" ca="1" si="82"/>
        <v>0</v>
      </c>
      <c r="P40" s="204">
        <f t="shared" ca="1" si="83"/>
        <v>0</v>
      </c>
      <c r="Q40" s="205"/>
      <c r="R40" s="205"/>
      <c r="S40" s="204">
        <f t="shared" ca="1" si="84"/>
        <v>0</v>
      </c>
      <c r="T40" s="204">
        <f t="shared" ca="1" si="85"/>
        <v>0</v>
      </c>
      <c r="U40" s="204">
        <f t="shared" ca="1" si="86"/>
        <v>0</v>
      </c>
      <c r="V40" s="204">
        <f t="shared" ca="1" si="87"/>
        <v>0</v>
      </c>
      <c r="W40" s="204">
        <f t="shared" ca="1" si="88"/>
        <v>0</v>
      </c>
      <c r="X40" s="204">
        <f t="shared" ca="1" si="89"/>
        <v>0</v>
      </c>
      <c r="Y40" s="204">
        <f t="shared" ca="1" si="90"/>
        <v>0</v>
      </c>
      <c r="Z40" s="204">
        <f t="shared" ca="1" si="91"/>
        <v>0</v>
      </c>
      <c r="AA40" s="204">
        <f t="shared" ca="1" si="92"/>
        <v>0</v>
      </c>
      <c r="AB40" s="204">
        <f t="shared" ca="1" si="93"/>
        <v>253256</v>
      </c>
      <c r="AC40" s="407"/>
      <c r="AD40" s="407"/>
      <c r="AE40" s="407"/>
      <c r="AF40" s="407"/>
    </row>
    <row r="41" spans="1:32" ht="12.75" customHeight="1">
      <c r="A41" s="203">
        <v>3430</v>
      </c>
      <c r="B41" s="204" t="s">
        <v>83</v>
      </c>
      <c r="C41" s="205"/>
      <c r="D41" s="205"/>
      <c r="E41" s="205"/>
      <c r="F41" s="205"/>
      <c r="G41" s="204">
        <f t="shared" ca="1" si="75"/>
        <v>0</v>
      </c>
      <c r="H41" s="204">
        <f t="shared" ca="1" si="76"/>
        <v>0</v>
      </c>
      <c r="I41" s="205"/>
      <c r="J41" s="204">
        <f t="shared" ca="1" si="77"/>
        <v>0</v>
      </c>
      <c r="K41" s="204">
        <f t="shared" ca="1" si="78"/>
        <v>0</v>
      </c>
      <c r="L41" s="204">
        <f t="shared" ca="1" si="79"/>
        <v>0</v>
      </c>
      <c r="M41" s="204">
        <f t="shared" ca="1" si="80"/>
        <v>4800</v>
      </c>
      <c r="N41" s="204">
        <f t="shared" ca="1" si="81"/>
        <v>0</v>
      </c>
      <c r="O41" s="204">
        <f t="shared" ca="1" si="82"/>
        <v>0</v>
      </c>
      <c r="P41" s="204">
        <f t="shared" ca="1" si="83"/>
        <v>0</v>
      </c>
      <c r="Q41" s="205"/>
      <c r="R41" s="205"/>
      <c r="S41" s="204">
        <f t="shared" ca="1" si="84"/>
        <v>1801</v>
      </c>
      <c r="T41" s="204">
        <f t="shared" ca="1" si="85"/>
        <v>0</v>
      </c>
      <c r="U41" s="204">
        <f t="shared" ca="1" si="86"/>
        <v>0</v>
      </c>
      <c r="V41" s="204">
        <f t="shared" ca="1" si="87"/>
        <v>18597</v>
      </c>
      <c r="W41" s="204">
        <f t="shared" ca="1" si="88"/>
        <v>0</v>
      </c>
      <c r="X41" s="204">
        <f t="shared" ca="1" si="89"/>
        <v>0</v>
      </c>
      <c r="Y41" s="204">
        <f t="shared" ca="1" si="90"/>
        <v>0</v>
      </c>
      <c r="Z41" s="204">
        <f t="shared" ca="1" si="91"/>
        <v>0</v>
      </c>
      <c r="AA41" s="204">
        <f t="shared" ca="1" si="92"/>
        <v>0</v>
      </c>
      <c r="AB41" s="204">
        <f t="shared" ca="1" si="93"/>
        <v>25198</v>
      </c>
      <c r="AC41" s="407"/>
      <c r="AD41" s="407"/>
      <c r="AE41" s="407"/>
      <c r="AF41" s="407"/>
    </row>
    <row r="42" spans="1:32" ht="12.75" customHeight="1">
      <c r="A42" s="203">
        <v>3431</v>
      </c>
      <c r="B42" s="204" t="s">
        <v>84</v>
      </c>
      <c r="C42" s="205"/>
      <c r="D42" s="205"/>
      <c r="E42" s="205"/>
      <c r="F42" s="205"/>
      <c r="G42" s="204">
        <f t="shared" ca="1" si="75"/>
        <v>7935</v>
      </c>
      <c r="H42" s="204">
        <f t="shared" ca="1" si="76"/>
        <v>7935</v>
      </c>
      <c r="I42" s="205"/>
      <c r="J42" s="204">
        <f t="shared" ca="1" si="77"/>
        <v>0</v>
      </c>
      <c r="K42" s="204">
        <f t="shared" ca="1" si="78"/>
        <v>0</v>
      </c>
      <c r="L42" s="204">
        <f t="shared" ca="1" si="79"/>
        <v>0</v>
      </c>
      <c r="M42" s="204">
        <f t="shared" ca="1" si="80"/>
        <v>0</v>
      </c>
      <c r="N42" s="204">
        <f t="shared" ca="1" si="81"/>
        <v>0</v>
      </c>
      <c r="O42" s="204">
        <f t="shared" ca="1" si="82"/>
        <v>0</v>
      </c>
      <c r="P42" s="204">
        <f t="shared" ca="1" si="83"/>
        <v>0</v>
      </c>
      <c r="Q42" s="205"/>
      <c r="R42" s="205"/>
      <c r="S42" s="204">
        <f t="shared" ca="1" si="84"/>
        <v>0</v>
      </c>
      <c r="T42" s="204">
        <f t="shared" ca="1" si="85"/>
        <v>0</v>
      </c>
      <c r="U42" s="204">
        <f t="shared" ca="1" si="86"/>
        <v>0</v>
      </c>
      <c r="V42" s="204">
        <f t="shared" ca="1" si="87"/>
        <v>0</v>
      </c>
      <c r="W42" s="204">
        <f t="shared" ca="1" si="88"/>
        <v>0</v>
      </c>
      <c r="X42" s="204">
        <f t="shared" ca="1" si="89"/>
        <v>0</v>
      </c>
      <c r="Y42" s="204">
        <f t="shared" ca="1" si="90"/>
        <v>0</v>
      </c>
      <c r="Z42" s="204">
        <f t="shared" ca="1" si="91"/>
        <v>0</v>
      </c>
      <c r="AA42" s="204">
        <f t="shared" ca="1" si="92"/>
        <v>0</v>
      </c>
      <c r="AB42" s="204">
        <f t="shared" ca="1" si="93"/>
        <v>7935</v>
      </c>
      <c r="AC42" s="407"/>
      <c r="AD42" s="407"/>
      <c r="AE42" s="407"/>
      <c r="AF42" s="407"/>
    </row>
    <row r="43" spans="1:32" ht="12.75" customHeight="1">
      <c r="A43" s="203">
        <v>3432</v>
      </c>
      <c r="B43" s="204" t="s">
        <v>85</v>
      </c>
      <c r="C43" s="205"/>
      <c r="D43" s="205"/>
      <c r="E43" s="205"/>
      <c r="F43" s="205"/>
      <c r="G43" s="204">
        <f t="shared" ca="1" si="75"/>
        <v>11807</v>
      </c>
      <c r="H43" s="204">
        <f t="shared" ca="1" si="76"/>
        <v>11807</v>
      </c>
      <c r="I43" s="205"/>
      <c r="J43" s="204">
        <f t="shared" ca="1" si="77"/>
        <v>0</v>
      </c>
      <c r="K43" s="204">
        <f t="shared" ca="1" si="78"/>
        <v>0</v>
      </c>
      <c r="L43" s="204">
        <f t="shared" ca="1" si="79"/>
        <v>0</v>
      </c>
      <c r="M43" s="204">
        <f t="shared" ca="1" si="80"/>
        <v>0</v>
      </c>
      <c r="N43" s="204">
        <f t="shared" ca="1" si="81"/>
        <v>0</v>
      </c>
      <c r="O43" s="204">
        <f t="shared" ca="1" si="82"/>
        <v>0</v>
      </c>
      <c r="P43" s="204">
        <f t="shared" ca="1" si="83"/>
        <v>0</v>
      </c>
      <c r="Q43" s="205"/>
      <c r="R43" s="205"/>
      <c r="S43" s="204">
        <f t="shared" ca="1" si="84"/>
        <v>0</v>
      </c>
      <c r="T43" s="204">
        <f t="shared" ca="1" si="85"/>
        <v>0</v>
      </c>
      <c r="U43" s="204">
        <f t="shared" ca="1" si="86"/>
        <v>0</v>
      </c>
      <c r="V43" s="204">
        <f t="shared" ca="1" si="87"/>
        <v>0</v>
      </c>
      <c r="W43" s="204">
        <f t="shared" ca="1" si="88"/>
        <v>0</v>
      </c>
      <c r="X43" s="204">
        <f t="shared" ca="1" si="89"/>
        <v>0</v>
      </c>
      <c r="Y43" s="204">
        <f t="shared" ca="1" si="90"/>
        <v>309</v>
      </c>
      <c r="Z43" s="204">
        <f t="shared" ca="1" si="91"/>
        <v>0</v>
      </c>
      <c r="AA43" s="204">
        <f t="shared" ca="1" si="92"/>
        <v>0</v>
      </c>
      <c r="AB43" s="204">
        <f t="shared" ca="1" si="93"/>
        <v>12116</v>
      </c>
      <c r="AC43" s="407"/>
      <c r="AD43" s="407"/>
      <c r="AE43" s="407"/>
      <c r="AF43" s="407"/>
    </row>
    <row r="44" spans="1:32" ht="12.75" customHeight="1">
      <c r="A44" s="203">
        <v>3433</v>
      </c>
      <c r="B44" s="204" t="s">
        <v>86</v>
      </c>
      <c r="C44" s="205"/>
      <c r="D44" s="205"/>
      <c r="E44" s="205"/>
      <c r="F44" s="205"/>
      <c r="G44" s="204">
        <f t="shared" ca="1" si="75"/>
        <v>0</v>
      </c>
      <c r="H44" s="204">
        <f t="shared" ca="1" si="76"/>
        <v>0</v>
      </c>
      <c r="I44" s="205"/>
      <c r="J44" s="204">
        <f t="shared" ca="1" si="77"/>
        <v>0</v>
      </c>
      <c r="K44" s="204">
        <f t="shared" ca="1" si="78"/>
        <v>0</v>
      </c>
      <c r="L44" s="204">
        <f t="shared" ca="1" si="79"/>
        <v>0</v>
      </c>
      <c r="M44" s="204">
        <f t="shared" ca="1" si="80"/>
        <v>0</v>
      </c>
      <c r="N44" s="204">
        <f t="shared" ca="1" si="81"/>
        <v>0</v>
      </c>
      <c r="O44" s="204">
        <f t="shared" ca="1" si="82"/>
        <v>0</v>
      </c>
      <c r="P44" s="204">
        <f t="shared" ca="1" si="83"/>
        <v>0</v>
      </c>
      <c r="Q44" s="205"/>
      <c r="R44" s="205"/>
      <c r="S44" s="204">
        <f t="shared" ca="1" si="84"/>
        <v>0</v>
      </c>
      <c r="T44" s="204">
        <f t="shared" ca="1" si="85"/>
        <v>0</v>
      </c>
      <c r="U44" s="204">
        <f t="shared" ca="1" si="86"/>
        <v>0</v>
      </c>
      <c r="V44" s="204">
        <f t="shared" ca="1" si="87"/>
        <v>0</v>
      </c>
      <c r="W44" s="204">
        <f t="shared" ca="1" si="88"/>
        <v>0</v>
      </c>
      <c r="X44" s="204">
        <f t="shared" ca="1" si="89"/>
        <v>0</v>
      </c>
      <c r="Y44" s="204">
        <f t="shared" ca="1" si="90"/>
        <v>8107</v>
      </c>
      <c r="Z44" s="204">
        <f t="shared" ca="1" si="91"/>
        <v>0</v>
      </c>
      <c r="AA44" s="204">
        <f t="shared" ca="1" si="92"/>
        <v>0</v>
      </c>
      <c r="AB44" s="204">
        <f t="shared" ca="1" si="93"/>
        <v>8107</v>
      </c>
      <c r="AC44" s="407"/>
      <c r="AD44" s="407"/>
      <c r="AE44" s="407"/>
      <c r="AF44" s="407"/>
    </row>
    <row r="45" spans="1:32" ht="12.75" customHeight="1">
      <c r="A45" s="203">
        <v>3434</v>
      </c>
      <c r="B45" s="207" t="s">
        <v>87</v>
      </c>
      <c r="C45" s="205"/>
      <c r="D45" s="205"/>
      <c r="E45" s="205"/>
      <c r="F45" s="205"/>
      <c r="G45" s="204">
        <f ca="1">ROUND(SUM(G39:G44),0)</f>
        <v>1138808</v>
      </c>
      <c r="H45" s="204">
        <f ca="1">ROUND(SUM(G45),0)</f>
        <v>1138808</v>
      </c>
      <c r="I45" s="205"/>
      <c r="J45" s="204">
        <f t="shared" ref="J45:P45" ca="1" si="94">ROUND(SUM(J39:J44),0)</f>
        <v>0</v>
      </c>
      <c r="K45" s="204">
        <f t="shared" ca="1" si="94"/>
        <v>0</v>
      </c>
      <c r="L45" s="204">
        <f t="shared" ca="1" si="94"/>
        <v>0</v>
      </c>
      <c r="M45" s="204">
        <f t="shared" ca="1" si="94"/>
        <v>4800</v>
      </c>
      <c r="N45" s="204">
        <f t="shared" ca="1" si="94"/>
        <v>0</v>
      </c>
      <c r="O45" s="204">
        <f t="shared" ca="1" si="94"/>
        <v>0</v>
      </c>
      <c r="P45" s="204">
        <f t="shared" ca="1" si="94"/>
        <v>0</v>
      </c>
      <c r="Q45" s="205"/>
      <c r="R45" s="205"/>
      <c r="S45" s="204">
        <f t="shared" ref="S45:AA45" ca="1" si="95">ROUND(SUM(S39:S44),0)</f>
        <v>1801</v>
      </c>
      <c r="T45" s="204">
        <f t="shared" ca="1" si="95"/>
        <v>0</v>
      </c>
      <c r="U45" s="204">
        <f t="shared" ca="1" si="95"/>
        <v>0</v>
      </c>
      <c r="V45" s="204">
        <f t="shared" ca="1" si="95"/>
        <v>18597</v>
      </c>
      <c r="W45" s="204">
        <f t="shared" ca="1" si="95"/>
        <v>0</v>
      </c>
      <c r="X45" s="204">
        <f t="shared" ca="1" si="95"/>
        <v>0</v>
      </c>
      <c r="Y45" s="204">
        <f t="shared" ca="1" si="95"/>
        <v>8416</v>
      </c>
      <c r="Z45" s="204">
        <f t="shared" ca="1" si="95"/>
        <v>0</v>
      </c>
      <c r="AA45" s="204">
        <f t="shared" ca="1" si="95"/>
        <v>0</v>
      </c>
      <c r="AB45" s="204">
        <f t="shared" ca="1" si="93"/>
        <v>1172422</v>
      </c>
      <c r="AC45" s="407"/>
      <c r="AD45" s="407"/>
      <c r="AE45" s="407"/>
      <c r="AF45" s="407"/>
    </row>
    <row r="46" spans="1:32" ht="12.75" customHeight="1">
      <c r="A46" s="533"/>
      <c r="B46" s="469" t="s">
        <v>102</v>
      </c>
      <c r="C46" s="407"/>
      <c r="D46" s="407"/>
      <c r="E46" s="407"/>
      <c r="F46" s="407"/>
      <c r="G46" s="407"/>
      <c r="H46" s="407"/>
      <c r="I46" s="407"/>
      <c r="J46" s="407"/>
      <c r="K46" s="407"/>
      <c r="L46" s="407"/>
      <c r="M46" s="407"/>
      <c r="N46" s="407"/>
      <c r="O46" s="407"/>
      <c r="P46" s="407"/>
      <c r="Q46" s="407"/>
      <c r="R46" s="407"/>
      <c r="S46" s="407"/>
      <c r="T46" s="407"/>
      <c r="U46" s="407"/>
      <c r="V46" s="407"/>
      <c r="W46" s="407"/>
      <c r="X46" s="407"/>
      <c r="Y46" s="407"/>
      <c r="Z46" s="407"/>
      <c r="AA46" s="407"/>
      <c r="AB46" s="407"/>
      <c r="AC46" s="407"/>
      <c r="AD46" s="407"/>
      <c r="AE46" s="407"/>
      <c r="AF46" s="407"/>
    </row>
    <row r="47" spans="1:32" ht="12.75" customHeight="1">
      <c r="A47" s="203">
        <v>3444</v>
      </c>
      <c r="B47" s="204" t="s">
        <v>84</v>
      </c>
      <c r="C47" s="204">
        <f ca="1">SUMIF(lines,$A47,day)</f>
        <v>0</v>
      </c>
      <c r="D47" s="204">
        <f ca="1">SUMIF(lines,$A47,special)</f>
        <v>0</v>
      </c>
      <c r="E47" s="204">
        <f ca="1">SUMIF(lines,$A47,occday)</f>
        <v>0</v>
      </c>
      <c r="F47" s="204">
        <f ca="1">SUMIF(lines,$A47,other)</f>
        <v>0</v>
      </c>
      <c r="G47" s="205"/>
      <c r="H47" s="204">
        <f t="shared" ref="H47:H50" ca="1" si="96">ROUND(SUM(C47:F47),0)</f>
        <v>0</v>
      </c>
      <c r="I47" s="205"/>
      <c r="J47" s="204">
        <f ca="1">SUMIF(lines,$A47,TitleI)</f>
        <v>0</v>
      </c>
      <c r="K47" s="204">
        <f ca="1">SUMIF(lines,$A47,IDEA)</f>
        <v>0</v>
      </c>
      <c r="L47" s="204">
        <f ca="1">SUMIF(lines,$A47,ESSERI)</f>
        <v>0</v>
      </c>
      <c r="M47" s="204">
        <f ca="1">SUMIF(lines,$A47,ESSERII)</f>
        <v>0</v>
      </c>
      <c r="N47" s="204">
        <f ca="1">SUMIF(lines,$A47,ESSERIII)</f>
        <v>0</v>
      </c>
      <c r="O47" s="204">
        <f ca="1">SUMIF(lines,$A47,ESSERG)</f>
        <v>0</v>
      </c>
      <c r="P47" s="204">
        <f ca="1">SUMIF(lines,$A47,GEER)</f>
        <v>0</v>
      </c>
      <c r="Q47" s="205"/>
      <c r="R47" s="205"/>
      <c r="S47" s="204">
        <f ca="1">SUMIF(lines,$A47,doefed)</f>
        <v>0</v>
      </c>
      <c r="T47" s="204">
        <f ca="1">SUMIF(lines,$A47,otherfed)</f>
        <v>0</v>
      </c>
      <c r="U47" s="204">
        <f ca="1">SUMIF(lines,$A47,StateCovid)</f>
        <v>0</v>
      </c>
      <c r="V47" s="204">
        <f ca="1">SUMIF(lines,$A47,doestate)</f>
        <v>0</v>
      </c>
      <c r="W47" s="204">
        <f ca="1">SUMIF(lines,$A47,otherstate)</f>
        <v>0</v>
      </c>
      <c r="X47" s="204">
        <f ca="1">SUMIF(lines,$A47,circuitbreaker)</f>
        <v>0</v>
      </c>
      <c r="Y47" s="204">
        <f ca="1">SUMIF(lines,$A47,private)</f>
        <v>0</v>
      </c>
      <c r="Z47" s="204">
        <f ca="1">SUMIF(lines,$A47,schchoice)</f>
        <v>0</v>
      </c>
      <c r="AA47" s="204">
        <f ca="1">SUMIF(lines,$A47,otherreceipts)</f>
        <v>0</v>
      </c>
      <c r="AB47" s="204">
        <f t="shared" ref="AB47:AB50" ca="1" si="97">ROUND(SUM(H47:AA47),0)</f>
        <v>0</v>
      </c>
      <c r="AC47" s="407"/>
      <c r="AD47" s="407"/>
      <c r="AE47" s="407"/>
      <c r="AF47" s="407"/>
    </row>
    <row r="48" spans="1:32" ht="12.75" customHeight="1">
      <c r="A48" s="203">
        <v>3445</v>
      </c>
      <c r="B48" s="204" t="s">
        <v>85</v>
      </c>
      <c r="C48" s="204">
        <f ca="1">SUMIF(lines,$A48,day)</f>
        <v>0</v>
      </c>
      <c r="D48" s="204">
        <f ca="1">SUMIF(lines,$A48,special)</f>
        <v>0</v>
      </c>
      <c r="E48" s="204">
        <f ca="1">SUMIF(lines,$A48,occday)</f>
        <v>0</v>
      </c>
      <c r="F48" s="204">
        <f ca="1">SUMIF(lines,$A48,other)</f>
        <v>0</v>
      </c>
      <c r="G48" s="205"/>
      <c r="H48" s="204">
        <f t="shared" ca="1" si="96"/>
        <v>0</v>
      </c>
      <c r="I48" s="205"/>
      <c r="J48" s="204">
        <f ca="1">SUMIF(lines,$A48,TitleI)</f>
        <v>0</v>
      </c>
      <c r="K48" s="204">
        <f ca="1">SUMIF(lines,$A48,IDEA)</f>
        <v>14584</v>
      </c>
      <c r="L48" s="204">
        <f ca="1">SUMIF(lines,$A48,ESSERI)</f>
        <v>0</v>
      </c>
      <c r="M48" s="204">
        <f ca="1">SUMIF(lines,$A48,ESSERII)</f>
        <v>0</v>
      </c>
      <c r="N48" s="204">
        <f ca="1">SUMIF(lines,$A48,ESSERIII)</f>
        <v>0</v>
      </c>
      <c r="O48" s="204">
        <f ca="1">SUMIF(lines,$A48,ESSERG)</f>
        <v>0</v>
      </c>
      <c r="P48" s="204">
        <f ca="1">SUMIF(lines,$A48,GEER)</f>
        <v>0</v>
      </c>
      <c r="Q48" s="205"/>
      <c r="R48" s="205"/>
      <c r="S48" s="204">
        <f ca="1">SUMIF(lines,$A48,doefed)</f>
        <v>4701</v>
      </c>
      <c r="T48" s="204">
        <f ca="1">SUMIF(lines,$A48,otherfed)</f>
        <v>0</v>
      </c>
      <c r="U48" s="204">
        <f ca="1">SUMIF(lines,$A48,StateCovid)</f>
        <v>0</v>
      </c>
      <c r="V48" s="204">
        <f ca="1">SUMIF(lines,$A48,doestate)</f>
        <v>0</v>
      </c>
      <c r="W48" s="204">
        <f ca="1">SUMIF(lines,$A48,otherstate)</f>
        <v>0</v>
      </c>
      <c r="X48" s="204">
        <f ca="1">SUMIF(lines,$A48,circuitbreaker)</f>
        <v>0</v>
      </c>
      <c r="Y48" s="204">
        <f ca="1">SUMIF(lines,$A48,private)</f>
        <v>0</v>
      </c>
      <c r="Z48" s="204">
        <f ca="1">SUMIF(lines,$A48,schchoice)</f>
        <v>39885</v>
      </c>
      <c r="AA48" s="204">
        <f ca="1">SUMIF(lines,$A48,otherreceipts)</f>
        <v>0</v>
      </c>
      <c r="AB48" s="204">
        <f t="shared" ca="1" si="97"/>
        <v>59170</v>
      </c>
      <c r="AC48" s="407"/>
      <c r="AD48" s="407"/>
      <c r="AE48" s="407"/>
      <c r="AF48" s="407"/>
    </row>
    <row r="49" spans="1:32" ht="12.75" customHeight="1">
      <c r="A49" s="203">
        <v>3446</v>
      </c>
      <c r="B49" s="204" t="s">
        <v>86</v>
      </c>
      <c r="C49" s="204">
        <f ca="1">SUMIF(lines,$A49,day)</f>
        <v>0</v>
      </c>
      <c r="D49" s="204">
        <f ca="1">SUMIF(lines,$A49,special)</f>
        <v>0</v>
      </c>
      <c r="E49" s="204">
        <f ca="1">SUMIF(lines,$A49,occday)</f>
        <v>0</v>
      </c>
      <c r="F49" s="204">
        <f ca="1">SUMIF(lines,$A49,other)</f>
        <v>0</v>
      </c>
      <c r="G49" s="205"/>
      <c r="H49" s="204">
        <f t="shared" ca="1" si="96"/>
        <v>0</v>
      </c>
      <c r="I49" s="205"/>
      <c r="J49" s="204">
        <f ca="1">SUMIF(lines,$A49,TitleI)</f>
        <v>0</v>
      </c>
      <c r="K49" s="204">
        <f ca="1">SUMIF(lines,$A49,IDEA)</f>
        <v>0</v>
      </c>
      <c r="L49" s="204">
        <f ca="1">SUMIF(lines,$A49,ESSERI)</f>
        <v>0</v>
      </c>
      <c r="M49" s="204">
        <f ca="1">SUMIF(lines,$A49,ESSERII)</f>
        <v>0</v>
      </c>
      <c r="N49" s="204">
        <f ca="1">SUMIF(lines,$A49,ESSERIII)</f>
        <v>0</v>
      </c>
      <c r="O49" s="204">
        <f ca="1">SUMIF(lines,$A49,ESSERG)</f>
        <v>0</v>
      </c>
      <c r="P49" s="204">
        <f ca="1">SUMIF(lines,$A49,GEER)</f>
        <v>0</v>
      </c>
      <c r="Q49" s="205"/>
      <c r="R49" s="205"/>
      <c r="S49" s="204">
        <f ca="1">SUMIF(lines,$A49,doefed)</f>
        <v>0</v>
      </c>
      <c r="T49" s="204">
        <f ca="1">SUMIF(lines,$A49,otherfed)</f>
        <v>0</v>
      </c>
      <c r="U49" s="204">
        <f ca="1">SUMIF(lines,$A49,StateCovid)</f>
        <v>0</v>
      </c>
      <c r="V49" s="204">
        <f ca="1">SUMIF(lines,$A49,doestate)</f>
        <v>6426</v>
      </c>
      <c r="W49" s="204">
        <f ca="1">SUMIF(lines,$A49,otherstate)</f>
        <v>0</v>
      </c>
      <c r="X49" s="204">
        <f ca="1">SUMIF(lines,$A49,circuitbreaker)</f>
        <v>0</v>
      </c>
      <c r="Y49" s="204">
        <f ca="1">SUMIF(lines,$A49,private)</f>
        <v>0</v>
      </c>
      <c r="Z49" s="204">
        <f ca="1">SUMIF(lines,$A49,schchoice)</f>
        <v>22050</v>
      </c>
      <c r="AA49" s="204">
        <f ca="1">SUMIF(lines,$A49,otherreceipts)</f>
        <v>0</v>
      </c>
      <c r="AB49" s="204">
        <f t="shared" ca="1" si="97"/>
        <v>28476</v>
      </c>
      <c r="AC49" s="407"/>
      <c r="AD49" s="407"/>
      <c r="AE49" s="407"/>
      <c r="AF49" s="407"/>
    </row>
    <row r="50" spans="1:32" ht="12.75" customHeight="1">
      <c r="A50" s="203">
        <v>3449</v>
      </c>
      <c r="B50" s="207" t="s">
        <v>87</v>
      </c>
      <c r="C50" s="204">
        <f t="shared" ref="C50:F50" ca="1" si="98">ROUND(SUM(C47:C49),0)</f>
        <v>0</v>
      </c>
      <c r="D50" s="204">
        <f t="shared" ca="1" si="98"/>
        <v>0</v>
      </c>
      <c r="E50" s="204">
        <f t="shared" ca="1" si="98"/>
        <v>0</v>
      </c>
      <c r="F50" s="204">
        <f t="shared" ca="1" si="98"/>
        <v>0</v>
      </c>
      <c r="G50" s="205"/>
      <c r="H50" s="204">
        <f t="shared" ca="1" si="96"/>
        <v>0</v>
      </c>
      <c r="I50" s="205"/>
      <c r="J50" s="204">
        <f t="shared" ref="J50:P50" ca="1" si="99">ROUND(SUM(J47:J49),0)</f>
        <v>0</v>
      </c>
      <c r="K50" s="204">
        <f t="shared" ca="1" si="99"/>
        <v>14584</v>
      </c>
      <c r="L50" s="204">
        <f t="shared" ca="1" si="99"/>
        <v>0</v>
      </c>
      <c r="M50" s="204">
        <f t="shared" ca="1" si="99"/>
        <v>0</v>
      </c>
      <c r="N50" s="204">
        <f t="shared" ca="1" si="99"/>
        <v>0</v>
      </c>
      <c r="O50" s="204">
        <f t="shared" ca="1" si="99"/>
        <v>0</v>
      </c>
      <c r="P50" s="204">
        <f t="shared" ca="1" si="99"/>
        <v>0</v>
      </c>
      <c r="Q50" s="205"/>
      <c r="R50" s="205"/>
      <c r="S50" s="204">
        <f t="shared" ref="S50:AA50" ca="1" si="100">ROUND(SUM(S47:S49),0)</f>
        <v>4701</v>
      </c>
      <c r="T50" s="204">
        <f t="shared" ca="1" si="100"/>
        <v>0</v>
      </c>
      <c r="U50" s="204">
        <f t="shared" ca="1" si="100"/>
        <v>0</v>
      </c>
      <c r="V50" s="204">
        <f t="shared" ca="1" si="100"/>
        <v>6426</v>
      </c>
      <c r="W50" s="204">
        <f t="shared" ca="1" si="100"/>
        <v>0</v>
      </c>
      <c r="X50" s="204">
        <f t="shared" ca="1" si="100"/>
        <v>0</v>
      </c>
      <c r="Y50" s="204">
        <f t="shared" ca="1" si="100"/>
        <v>0</v>
      </c>
      <c r="Z50" s="204">
        <f t="shared" ca="1" si="100"/>
        <v>61935</v>
      </c>
      <c r="AA50" s="204">
        <f t="shared" ca="1" si="100"/>
        <v>0</v>
      </c>
      <c r="AB50" s="204">
        <f t="shared" ca="1" si="97"/>
        <v>87646</v>
      </c>
      <c r="AC50" s="407"/>
      <c r="AD50" s="407"/>
      <c r="AE50" s="407"/>
      <c r="AF50" s="407"/>
    </row>
    <row r="51" spans="1:32" ht="12.75" customHeight="1">
      <c r="A51" s="533"/>
      <c r="B51" s="469" t="s">
        <v>103</v>
      </c>
      <c r="C51" s="407"/>
      <c r="D51" s="407"/>
      <c r="E51" s="407"/>
      <c r="F51" s="407"/>
      <c r="G51" s="407"/>
      <c r="H51" s="407"/>
      <c r="I51" s="407"/>
      <c r="J51" s="407"/>
      <c r="K51" s="407"/>
      <c r="L51" s="407"/>
      <c r="M51" s="407"/>
      <c r="N51" s="407"/>
      <c r="O51" s="407"/>
      <c r="P51" s="407"/>
      <c r="Q51" s="407"/>
      <c r="R51" s="407"/>
      <c r="S51" s="407"/>
      <c r="T51" s="407"/>
      <c r="U51" s="407"/>
      <c r="V51" s="407"/>
      <c r="W51" s="407"/>
      <c r="X51" s="407"/>
      <c r="Y51" s="407"/>
      <c r="Z51" s="407"/>
      <c r="AA51" s="407"/>
      <c r="AB51" s="407"/>
      <c r="AC51" s="407"/>
      <c r="AD51" s="407"/>
      <c r="AE51" s="407"/>
      <c r="AF51" s="407"/>
    </row>
    <row r="52" spans="1:32" ht="12.75" customHeight="1">
      <c r="A52" s="203">
        <v>3450</v>
      </c>
      <c r="B52" s="204" t="s">
        <v>89</v>
      </c>
      <c r="C52" s="204">
        <f ca="1">SUMIF(lines,$A52,day)</f>
        <v>7731785</v>
      </c>
      <c r="D52" s="204">
        <f ca="1">SUMIF(lines,$A52,special)</f>
        <v>1951595</v>
      </c>
      <c r="E52" s="204">
        <f ca="1">SUMIF(lines,$A52,occday)</f>
        <v>0</v>
      </c>
      <c r="F52" s="204">
        <f ca="1">SUMIF(lines,$A52,other)</f>
        <v>0</v>
      </c>
      <c r="G52" s="205"/>
      <c r="H52" s="204">
        <f ca="1">ROUND(SUM(C52:F52),0)</f>
        <v>9683380</v>
      </c>
      <c r="I52" s="205"/>
      <c r="J52" s="204">
        <f ca="1">SUMIF(lines,$A52,TitleI)</f>
        <v>0</v>
      </c>
      <c r="K52" s="204">
        <f ca="1">SUMIF(lines,$A52,IDEA)</f>
        <v>0</v>
      </c>
      <c r="L52" s="204">
        <f ca="1">SUMIF(lines,$A52,ESSERI)</f>
        <v>0</v>
      </c>
      <c r="M52" s="204">
        <f ca="1">SUMIF(lines,$A52,ESSERII)</f>
        <v>73146</v>
      </c>
      <c r="N52" s="204">
        <f ca="1">SUMIF(lines,$A52,ESSERIII)</f>
        <v>51159</v>
      </c>
      <c r="O52" s="204">
        <f ca="1">SUMIF(lines,$A52,ESSERG)</f>
        <v>0</v>
      </c>
      <c r="P52" s="204">
        <f ca="1">SUMIF(lines,$A52,GEER)</f>
        <v>0</v>
      </c>
      <c r="Q52" s="205"/>
      <c r="R52" s="205"/>
      <c r="S52" s="204">
        <f ca="1">SUMIF(lines,$A52,doefed)</f>
        <v>0</v>
      </c>
      <c r="T52" s="204">
        <f ca="1">SUMIF(lines,$A52,otherfed)</f>
        <v>0</v>
      </c>
      <c r="U52" s="204">
        <f ca="1">SUMIF(lines,$A52,StateCovid)</f>
        <v>0</v>
      </c>
      <c r="V52" s="204">
        <f ca="1">SUMIF(lines,$A52,doestate)</f>
        <v>0</v>
      </c>
      <c r="W52" s="204">
        <f ca="1">SUMIF(lines,$A52,otherstate)</f>
        <v>0</v>
      </c>
      <c r="X52" s="204">
        <f ca="1">SUMIF(lines,$A52,circuitbreaker)</f>
        <v>0</v>
      </c>
      <c r="Y52" s="204">
        <f ca="1">SUMIF(lines,$A52,private)</f>
        <v>0</v>
      </c>
      <c r="Z52" s="204">
        <f ca="1">SUMIF(lines,$A52,schchoice)</f>
        <v>0</v>
      </c>
      <c r="AA52" s="204">
        <f ca="1">SUMIF(lines,$A52,otherreceipts)</f>
        <v>0</v>
      </c>
      <c r="AB52" s="204">
        <f ca="1">ROUND(SUM(H52:AA52),0)</f>
        <v>9807685</v>
      </c>
      <c r="AC52" s="407"/>
      <c r="AD52" s="407"/>
      <c r="AE52" s="407"/>
      <c r="AF52" s="407"/>
    </row>
    <row r="53" spans="1:32" ht="12.75" customHeight="1">
      <c r="A53" s="533"/>
      <c r="B53" s="469" t="s">
        <v>104</v>
      </c>
      <c r="C53" s="407"/>
      <c r="D53" s="407"/>
      <c r="E53" s="407"/>
      <c r="F53" s="407"/>
      <c r="G53" s="407"/>
      <c r="H53" s="407"/>
      <c r="I53" s="407"/>
      <c r="J53" s="407"/>
      <c r="K53" s="407"/>
      <c r="L53" s="407"/>
      <c r="M53" s="407"/>
      <c r="N53" s="407"/>
      <c r="O53" s="407"/>
      <c r="P53" s="407"/>
      <c r="Q53" s="407"/>
      <c r="R53" s="407"/>
      <c r="S53" s="407"/>
      <c r="T53" s="407"/>
      <c r="U53" s="407"/>
      <c r="V53" s="407"/>
      <c r="W53" s="407"/>
      <c r="X53" s="407"/>
      <c r="Y53" s="407"/>
      <c r="Z53" s="407"/>
      <c r="AA53" s="407"/>
      <c r="AB53" s="407"/>
      <c r="AC53" s="407"/>
      <c r="AD53" s="407"/>
      <c r="AE53" s="407"/>
      <c r="AF53" s="407"/>
    </row>
    <row r="54" spans="1:32" ht="12.75" customHeight="1">
      <c r="A54" s="203">
        <v>3452</v>
      </c>
      <c r="B54" s="204" t="s">
        <v>89</v>
      </c>
      <c r="C54" s="204">
        <f t="shared" ref="C54:C59" ca="1" si="101">SUMIF(lines,$A54,day)</f>
        <v>0</v>
      </c>
      <c r="D54" s="204">
        <f t="shared" ref="D54:D59" ca="1" si="102">SUMIF(lines,$A54,special)</f>
        <v>509029</v>
      </c>
      <c r="E54" s="204">
        <f t="shared" ref="E54:E59" ca="1" si="103">SUMIF(lines,$A54,occday)</f>
        <v>0</v>
      </c>
      <c r="F54" s="204">
        <f t="shared" ref="F54:F59" ca="1" si="104">SUMIF(lines,$A54,other)</f>
        <v>0</v>
      </c>
      <c r="G54" s="205"/>
      <c r="H54" s="204">
        <f t="shared" ref="H54:H60" ca="1" si="105">ROUND(SUM(C54:F54),0)</f>
        <v>509029</v>
      </c>
      <c r="I54" s="205"/>
      <c r="J54" s="204">
        <f t="shared" ref="J54:J59" ca="1" si="106">SUMIF(lines,$A54,TitleI)</f>
        <v>0</v>
      </c>
      <c r="K54" s="204">
        <f t="shared" ref="K54:K59" ca="1" si="107">SUMIF(lines,$A54,IDEA)</f>
        <v>0</v>
      </c>
      <c r="L54" s="204">
        <f t="shared" ref="L54:L59" ca="1" si="108">SUMIF(lines,$A54,ESSERI)</f>
        <v>0</v>
      </c>
      <c r="M54" s="204">
        <f t="shared" ref="M54:M59" ca="1" si="109">SUMIF(lines,$A54,ESSERII)</f>
        <v>0</v>
      </c>
      <c r="N54" s="204">
        <f t="shared" ref="N54:N59" ca="1" si="110">SUMIF(lines,$A54,ESSERIII)</f>
        <v>0</v>
      </c>
      <c r="O54" s="204">
        <f t="shared" ref="O54:O59" ca="1" si="111">SUMIF(lines,$A54,ESSERG)</f>
        <v>0</v>
      </c>
      <c r="P54" s="204">
        <f t="shared" ref="P54:P59" ca="1" si="112">SUMIF(lines,$A54,GEER)</f>
        <v>0</v>
      </c>
      <c r="Q54" s="205"/>
      <c r="R54" s="205"/>
      <c r="S54" s="204">
        <f t="shared" ref="S54:S59" ca="1" si="113">SUMIF(lines,$A54,doefed)</f>
        <v>0</v>
      </c>
      <c r="T54" s="204">
        <f t="shared" ref="T54:T59" ca="1" si="114">SUMIF(lines,$A54,otherfed)</f>
        <v>0</v>
      </c>
      <c r="U54" s="204">
        <f t="shared" ref="U54:U59" ca="1" si="115">SUMIF(lines,$A54,StateCovid)</f>
        <v>0</v>
      </c>
      <c r="V54" s="204">
        <f t="shared" ref="V54:V59" ca="1" si="116">SUMIF(lines,$A54,doestate)</f>
        <v>0</v>
      </c>
      <c r="W54" s="204">
        <f t="shared" ref="W54:W59" ca="1" si="117">SUMIF(lines,$A54,otherstate)</f>
        <v>0</v>
      </c>
      <c r="X54" s="204">
        <f t="shared" ref="X54:X59" ca="1" si="118">SUMIF(lines,$A54,circuitbreaker)</f>
        <v>0</v>
      </c>
      <c r="Y54" s="204">
        <f t="shared" ref="Y54:Y59" ca="1" si="119">SUMIF(lines,$A54,private)</f>
        <v>0</v>
      </c>
      <c r="Z54" s="204">
        <f t="shared" ref="Z54:Z59" ca="1" si="120">SUMIF(lines,$A54,schchoice)</f>
        <v>0</v>
      </c>
      <c r="AA54" s="204">
        <f t="shared" ref="AA54:AA59" ca="1" si="121">SUMIF(lines,$A54,otherreceipts)</f>
        <v>0</v>
      </c>
      <c r="AB54" s="204">
        <f t="shared" ref="AB54:AB60" ca="1" si="122">ROUND(SUM(H54:AA54),0)</f>
        <v>509029</v>
      </c>
      <c r="AC54" s="407"/>
      <c r="AD54" s="407"/>
      <c r="AE54" s="407"/>
      <c r="AF54" s="407"/>
    </row>
    <row r="55" spans="1:32" ht="12.75" customHeight="1">
      <c r="A55" s="203">
        <v>3453</v>
      </c>
      <c r="B55" s="204" t="s">
        <v>82</v>
      </c>
      <c r="C55" s="204">
        <f t="shared" ca="1" si="101"/>
        <v>0</v>
      </c>
      <c r="D55" s="204">
        <f t="shared" ca="1" si="102"/>
        <v>0</v>
      </c>
      <c r="E55" s="204">
        <f t="shared" ca="1" si="103"/>
        <v>0</v>
      </c>
      <c r="F55" s="204">
        <f t="shared" ca="1" si="104"/>
        <v>0</v>
      </c>
      <c r="G55" s="205"/>
      <c r="H55" s="204">
        <f t="shared" ca="1" si="105"/>
        <v>0</v>
      </c>
      <c r="I55" s="205"/>
      <c r="J55" s="204">
        <f t="shared" ca="1" si="106"/>
        <v>0</v>
      </c>
      <c r="K55" s="204">
        <f t="shared" ca="1" si="107"/>
        <v>0</v>
      </c>
      <c r="L55" s="204">
        <f t="shared" ca="1" si="108"/>
        <v>0</v>
      </c>
      <c r="M55" s="204">
        <f t="shared" ca="1" si="109"/>
        <v>0</v>
      </c>
      <c r="N55" s="204">
        <f t="shared" ca="1" si="110"/>
        <v>0</v>
      </c>
      <c r="O55" s="204">
        <f t="shared" ca="1" si="111"/>
        <v>0</v>
      </c>
      <c r="P55" s="204">
        <f t="shared" ca="1" si="112"/>
        <v>0</v>
      </c>
      <c r="Q55" s="205"/>
      <c r="R55" s="205"/>
      <c r="S55" s="204">
        <f t="shared" ca="1" si="113"/>
        <v>0</v>
      </c>
      <c r="T55" s="204">
        <f t="shared" ca="1" si="114"/>
        <v>0</v>
      </c>
      <c r="U55" s="204">
        <f t="shared" ca="1" si="115"/>
        <v>0</v>
      </c>
      <c r="V55" s="204">
        <f t="shared" ca="1" si="116"/>
        <v>0</v>
      </c>
      <c r="W55" s="204">
        <f t="shared" ca="1" si="117"/>
        <v>0</v>
      </c>
      <c r="X55" s="204">
        <f t="shared" ca="1" si="118"/>
        <v>0</v>
      </c>
      <c r="Y55" s="204">
        <f t="shared" ca="1" si="119"/>
        <v>0</v>
      </c>
      <c r="Z55" s="204">
        <f t="shared" ca="1" si="120"/>
        <v>0</v>
      </c>
      <c r="AA55" s="204">
        <f t="shared" ca="1" si="121"/>
        <v>0</v>
      </c>
      <c r="AB55" s="204">
        <f t="shared" ca="1" si="122"/>
        <v>0</v>
      </c>
      <c r="AC55" s="407"/>
      <c r="AD55" s="407"/>
      <c r="AE55" s="407"/>
      <c r="AF55" s="407"/>
    </row>
    <row r="56" spans="1:32" ht="12.75" customHeight="1">
      <c r="A56" s="203">
        <v>3454</v>
      </c>
      <c r="B56" s="204" t="s">
        <v>83</v>
      </c>
      <c r="C56" s="204">
        <f t="shared" ca="1" si="101"/>
        <v>0</v>
      </c>
      <c r="D56" s="204">
        <f t="shared" ca="1" si="102"/>
        <v>0</v>
      </c>
      <c r="E56" s="204">
        <f t="shared" ca="1" si="103"/>
        <v>0</v>
      </c>
      <c r="F56" s="204">
        <f t="shared" ca="1" si="104"/>
        <v>0</v>
      </c>
      <c r="G56" s="205"/>
      <c r="H56" s="204">
        <f t="shared" ca="1" si="105"/>
        <v>0</v>
      </c>
      <c r="I56" s="205"/>
      <c r="J56" s="204">
        <f t="shared" ca="1" si="106"/>
        <v>0</v>
      </c>
      <c r="K56" s="204">
        <f t="shared" ca="1" si="107"/>
        <v>0</v>
      </c>
      <c r="L56" s="204">
        <f t="shared" ca="1" si="108"/>
        <v>0</v>
      </c>
      <c r="M56" s="204">
        <f t="shared" ca="1" si="109"/>
        <v>0</v>
      </c>
      <c r="N56" s="204">
        <f t="shared" ca="1" si="110"/>
        <v>0</v>
      </c>
      <c r="O56" s="204">
        <f t="shared" ca="1" si="111"/>
        <v>0</v>
      </c>
      <c r="P56" s="204">
        <f t="shared" ca="1" si="112"/>
        <v>0</v>
      </c>
      <c r="Q56" s="205"/>
      <c r="R56" s="205"/>
      <c r="S56" s="204">
        <f t="shared" ca="1" si="113"/>
        <v>0</v>
      </c>
      <c r="T56" s="204">
        <f t="shared" ca="1" si="114"/>
        <v>0</v>
      </c>
      <c r="U56" s="204">
        <f t="shared" ca="1" si="115"/>
        <v>0</v>
      </c>
      <c r="V56" s="204">
        <f t="shared" ca="1" si="116"/>
        <v>0</v>
      </c>
      <c r="W56" s="204">
        <f t="shared" ca="1" si="117"/>
        <v>0</v>
      </c>
      <c r="X56" s="204">
        <f t="shared" ca="1" si="118"/>
        <v>0</v>
      </c>
      <c r="Y56" s="204">
        <f t="shared" ca="1" si="119"/>
        <v>0</v>
      </c>
      <c r="Z56" s="204">
        <f t="shared" ca="1" si="120"/>
        <v>0</v>
      </c>
      <c r="AA56" s="204">
        <f t="shared" ca="1" si="121"/>
        <v>0</v>
      </c>
      <c r="AB56" s="204">
        <f t="shared" ca="1" si="122"/>
        <v>0</v>
      </c>
      <c r="AC56" s="407"/>
      <c r="AD56" s="407"/>
      <c r="AE56" s="407"/>
      <c r="AF56" s="407"/>
    </row>
    <row r="57" spans="1:32" ht="12.75" customHeight="1">
      <c r="A57" s="203">
        <v>3455</v>
      </c>
      <c r="B57" s="204" t="s">
        <v>84</v>
      </c>
      <c r="C57" s="204">
        <f t="shared" ca="1" si="101"/>
        <v>0</v>
      </c>
      <c r="D57" s="204">
        <f t="shared" ca="1" si="102"/>
        <v>0</v>
      </c>
      <c r="E57" s="204">
        <f t="shared" ca="1" si="103"/>
        <v>0</v>
      </c>
      <c r="F57" s="204">
        <f t="shared" ca="1" si="104"/>
        <v>0</v>
      </c>
      <c r="G57" s="205"/>
      <c r="H57" s="204">
        <f t="shared" ca="1" si="105"/>
        <v>0</v>
      </c>
      <c r="I57" s="205"/>
      <c r="J57" s="204">
        <f t="shared" ca="1" si="106"/>
        <v>0</v>
      </c>
      <c r="K57" s="204">
        <f t="shared" ca="1" si="107"/>
        <v>0</v>
      </c>
      <c r="L57" s="204">
        <f t="shared" ca="1" si="108"/>
        <v>0</v>
      </c>
      <c r="M57" s="204">
        <f t="shared" ca="1" si="109"/>
        <v>0</v>
      </c>
      <c r="N57" s="204">
        <f t="shared" ca="1" si="110"/>
        <v>0</v>
      </c>
      <c r="O57" s="204">
        <f t="shared" ca="1" si="111"/>
        <v>0</v>
      </c>
      <c r="P57" s="204">
        <f t="shared" ca="1" si="112"/>
        <v>0</v>
      </c>
      <c r="Q57" s="205"/>
      <c r="R57" s="205"/>
      <c r="S57" s="204">
        <f t="shared" ca="1" si="113"/>
        <v>0</v>
      </c>
      <c r="T57" s="204">
        <f t="shared" ca="1" si="114"/>
        <v>0</v>
      </c>
      <c r="U57" s="204">
        <f t="shared" ca="1" si="115"/>
        <v>0</v>
      </c>
      <c r="V57" s="204">
        <f t="shared" ca="1" si="116"/>
        <v>0</v>
      </c>
      <c r="W57" s="204">
        <f t="shared" ca="1" si="117"/>
        <v>0</v>
      </c>
      <c r="X57" s="204">
        <f t="shared" ca="1" si="118"/>
        <v>0</v>
      </c>
      <c r="Y57" s="204">
        <f t="shared" ca="1" si="119"/>
        <v>0</v>
      </c>
      <c r="Z57" s="204">
        <f t="shared" ca="1" si="120"/>
        <v>0</v>
      </c>
      <c r="AA57" s="204">
        <f t="shared" ca="1" si="121"/>
        <v>0</v>
      </c>
      <c r="AB57" s="204">
        <f t="shared" ca="1" si="122"/>
        <v>0</v>
      </c>
      <c r="AC57" s="407"/>
      <c r="AD57" s="407"/>
      <c r="AE57" s="407"/>
      <c r="AF57" s="407"/>
    </row>
    <row r="58" spans="1:32" ht="12.75" customHeight="1">
      <c r="A58" s="203" t="s">
        <v>1097</v>
      </c>
      <c r="B58" s="204" t="s">
        <v>85</v>
      </c>
      <c r="C58" s="204">
        <f t="shared" ca="1" si="101"/>
        <v>0</v>
      </c>
      <c r="D58" s="204">
        <f t="shared" ca="1" si="102"/>
        <v>0</v>
      </c>
      <c r="E58" s="204">
        <f t="shared" ca="1" si="103"/>
        <v>0</v>
      </c>
      <c r="F58" s="204">
        <f t="shared" ca="1" si="104"/>
        <v>0</v>
      </c>
      <c r="G58" s="205"/>
      <c r="H58" s="204">
        <f t="shared" ca="1" si="105"/>
        <v>0</v>
      </c>
      <c r="I58" s="205"/>
      <c r="J58" s="204">
        <f t="shared" ca="1" si="106"/>
        <v>0</v>
      </c>
      <c r="K58" s="204">
        <f t="shared" ca="1" si="107"/>
        <v>0</v>
      </c>
      <c r="L58" s="204">
        <f t="shared" ca="1" si="108"/>
        <v>0</v>
      </c>
      <c r="M58" s="204">
        <f t="shared" ca="1" si="109"/>
        <v>0</v>
      </c>
      <c r="N58" s="204">
        <f t="shared" ca="1" si="110"/>
        <v>0</v>
      </c>
      <c r="O58" s="204">
        <f t="shared" ca="1" si="111"/>
        <v>0</v>
      </c>
      <c r="P58" s="204">
        <f t="shared" ca="1" si="112"/>
        <v>0</v>
      </c>
      <c r="Q58" s="209"/>
      <c r="R58" s="209"/>
      <c r="S58" s="204">
        <f t="shared" ca="1" si="113"/>
        <v>0</v>
      </c>
      <c r="T58" s="204">
        <f t="shared" ca="1" si="114"/>
        <v>0</v>
      </c>
      <c r="U58" s="204">
        <f t="shared" ca="1" si="115"/>
        <v>0</v>
      </c>
      <c r="V58" s="204">
        <f t="shared" ca="1" si="116"/>
        <v>0</v>
      </c>
      <c r="W58" s="204">
        <f t="shared" ca="1" si="117"/>
        <v>0</v>
      </c>
      <c r="X58" s="204">
        <f t="shared" ca="1" si="118"/>
        <v>0</v>
      </c>
      <c r="Y58" s="204">
        <f t="shared" ca="1" si="119"/>
        <v>0</v>
      </c>
      <c r="Z58" s="204">
        <f t="shared" ca="1" si="120"/>
        <v>0</v>
      </c>
      <c r="AA58" s="204">
        <f t="shared" ca="1" si="121"/>
        <v>0</v>
      </c>
      <c r="AB58" s="204">
        <f t="shared" ca="1" si="122"/>
        <v>0</v>
      </c>
      <c r="AC58" s="407"/>
      <c r="AD58" s="407"/>
      <c r="AE58" s="407"/>
      <c r="AF58" s="407"/>
    </row>
    <row r="59" spans="1:32" ht="12.75" customHeight="1">
      <c r="A59" s="203" t="s">
        <v>1094</v>
      </c>
      <c r="B59" s="204" t="s">
        <v>86</v>
      </c>
      <c r="C59" s="204">
        <f t="shared" ca="1" si="101"/>
        <v>0</v>
      </c>
      <c r="D59" s="204">
        <f t="shared" ca="1" si="102"/>
        <v>0</v>
      </c>
      <c r="E59" s="204">
        <f t="shared" ca="1" si="103"/>
        <v>0</v>
      </c>
      <c r="F59" s="204">
        <f t="shared" ca="1" si="104"/>
        <v>0</v>
      </c>
      <c r="G59" s="209"/>
      <c r="H59" s="204">
        <f t="shared" ca="1" si="105"/>
        <v>0</v>
      </c>
      <c r="I59" s="209"/>
      <c r="J59" s="204">
        <f t="shared" ca="1" si="106"/>
        <v>0</v>
      </c>
      <c r="K59" s="204">
        <f t="shared" ca="1" si="107"/>
        <v>0</v>
      </c>
      <c r="L59" s="204">
        <f t="shared" ca="1" si="108"/>
        <v>0</v>
      </c>
      <c r="M59" s="204">
        <f t="shared" ca="1" si="109"/>
        <v>0</v>
      </c>
      <c r="N59" s="204">
        <f t="shared" ca="1" si="110"/>
        <v>0</v>
      </c>
      <c r="O59" s="204">
        <f t="shared" ca="1" si="111"/>
        <v>0</v>
      </c>
      <c r="P59" s="204">
        <f t="shared" ca="1" si="112"/>
        <v>0</v>
      </c>
      <c r="Q59" s="209"/>
      <c r="R59" s="209"/>
      <c r="S59" s="204">
        <f t="shared" ca="1" si="113"/>
        <v>0</v>
      </c>
      <c r="T59" s="204">
        <f t="shared" ca="1" si="114"/>
        <v>0</v>
      </c>
      <c r="U59" s="204">
        <f t="shared" ca="1" si="115"/>
        <v>0</v>
      </c>
      <c r="V59" s="204">
        <f t="shared" ca="1" si="116"/>
        <v>0</v>
      </c>
      <c r="W59" s="204">
        <f t="shared" ca="1" si="117"/>
        <v>0</v>
      </c>
      <c r="X59" s="204">
        <f t="shared" ca="1" si="118"/>
        <v>0</v>
      </c>
      <c r="Y59" s="204">
        <f t="shared" ca="1" si="119"/>
        <v>0</v>
      </c>
      <c r="Z59" s="204">
        <f t="shared" ca="1" si="120"/>
        <v>0</v>
      </c>
      <c r="AA59" s="204">
        <f t="shared" ca="1" si="121"/>
        <v>0</v>
      </c>
      <c r="AB59" s="204">
        <f t="shared" ca="1" si="122"/>
        <v>0</v>
      </c>
      <c r="AC59" s="407"/>
      <c r="AD59" s="407"/>
      <c r="AE59" s="407"/>
      <c r="AF59" s="407"/>
    </row>
    <row r="60" spans="1:32" ht="12.75" customHeight="1">
      <c r="A60" s="211">
        <v>3459</v>
      </c>
      <c r="B60" s="212" t="s">
        <v>87</v>
      </c>
      <c r="C60" s="534">
        <f t="shared" ref="C60:F60" ca="1" si="123">ROUND(SUM(C54:C59),0)</f>
        <v>0</v>
      </c>
      <c r="D60" s="534">
        <f t="shared" ca="1" si="123"/>
        <v>509029</v>
      </c>
      <c r="E60" s="534">
        <f t="shared" ca="1" si="123"/>
        <v>0</v>
      </c>
      <c r="F60" s="534">
        <f t="shared" ca="1" si="123"/>
        <v>0</v>
      </c>
      <c r="G60" s="209"/>
      <c r="H60" s="210">
        <f t="shared" ca="1" si="105"/>
        <v>509029</v>
      </c>
      <c r="I60" s="209"/>
      <c r="J60" s="210">
        <f t="shared" ref="J60:P60" ca="1" si="124">ROUND(SUM(J54:J59),0)</f>
        <v>0</v>
      </c>
      <c r="K60" s="210">
        <f t="shared" ca="1" si="124"/>
        <v>0</v>
      </c>
      <c r="L60" s="210">
        <f t="shared" ca="1" si="124"/>
        <v>0</v>
      </c>
      <c r="M60" s="210">
        <f t="shared" ca="1" si="124"/>
        <v>0</v>
      </c>
      <c r="N60" s="210">
        <f t="shared" ca="1" si="124"/>
        <v>0</v>
      </c>
      <c r="O60" s="210">
        <f t="shared" ca="1" si="124"/>
        <v>0</v>
      </c>
      <c r="P60" s="210">
        <f t="shared" ca="1" si="124"/>
        <v>0</v>
      </c>
      <c r="Q60" s="209"/>
      <c r="R60" s="209"/>
      <c r="S60" s="210">
        <f t="shared" ref="S60:AA60" ca="1" si="125">ROUND(SUM(S54:S59),0)</f>
        <v>0</v>
      </c>
      <c r="T60" s="210">
        <f t="shared" ca="1" si="125"/>
        <v>0</v>
      </c>
      <c r="U60" s="210">
        <f t="shared" ca="1" si="125"/>
        <v>0</v>
      </c>
      <c r="V60" s="210">
        <f t="shared" ca="1" si="125"/>
        <v>0</v>
      </c>
      <c r="W60" s="210">
        <f t="shared" ca="1" si="125"/>
        <v>0</v>
      </c>
      <c r="X60" s="210">
        <f t="shared" ca="1" si="125"/>
        <v>0</v>
      </c>
      <c r="Y60" s="210">
        <f t="shared" ca="1" si="125"/>
        <v>0</v>
      </c>
      <c r="Z60" s="210">
        <f t="shared" ca="1" si="125"/>
        <v>0</v>
      </c>
      <c r="AA60" s="210">
        <f t="shared" ca="1" si="125"/>
        <v>0</v>
      </c>
      <c r="AB60" s="210">
        <f t="shared" ca="1" si="122"/>
        <v>509029</v>
      </c>
      <c r="AC60" s="407"/>
      <c r="AD60" s="407"/>
      <c r="AE60" s="407"/>
      <c r="AF60" s="407"/>
    </row>
    <row r="61" spans="1:32" ht="12.75" customHeight="1">
      <c r="A61" s="213"/>
      <c r="B61" s="214" t="s">
        <v>106</v>
      </c>
      <c r="C61" s="535"/>
      <c r="D61" s="535"/>
      <c r="E61" s="535"/>
      <c r="F61" s="535"/>
      <c r="G61" s="535"/>
      <c r="H61" s="535"/>
      <c r="I61" s="535"/>
      <c r="J61" s="215"/>
      <c r="K61" s="215"/>
      <c r="L61" s="215"/>
      <c r="M61" s="215"/>
      <c r="N61" s="215"/>
      <c r="O61" s="215"/>
      <c r="P61" s="215"/>
      <c r="Q61" s="535"/>
      <c r="R61" s="535"/>
      <c r="S61" s="215"/>
      <c r="T61" s="215"/>
      <c r="U61" s="215"/>
      <c r="V61" s="215"/>
      <c r="W61" s="215"/>
      <c r="X61" s="215"/>
      <c r="Y61" s="215"/>
      <c r="Z61" s="215"/>
      <c r="AA61" s="215"/>
      <c r="AB61" s="215"/>
      <c r="AC61" s="407"/>
      <c r="AD61" s="407"/>
      <c r="AE61" s="407"/>
      <c r="AF61" s="407"/>
    </row>
    <row r="62" spans="1:32" ht="12.75" customHeight="1">
      <c r="A62" s="203">
        <v>3462</v>
      </c>
      <c r="B62" s="204" t="s">
        <v>89</v>
      </c>
      <c r="C62" s="204">
        <f ca="1">SUMIF(lines,$A62,day)</f>
        <v>5520</v>
      </c>
      <c r="D62" s="204">
        <f ca="1">SUMIF(lines,$A62,special)</f>
        <v>31300</v>
      </c>
      <c r="E62" s="204">
        <f ca="1">SUMIF(lines,$A62,occday)</f>
        <v>0</v>
      </c>
      <c r="F62" s="204">
        <f ca="1">SUMIF(lines,$A62,other)</f>
        <v>0</v>
      </c>
      <c r="G62" s="205"/>
      <c r="H62" s="204">
        <f t="shared" ref="H62:H65" ca="1" si="126">ROUND(SUM(C62:F62),0)</f>
        <v>36820</v>
      </c>
      <c r="I62" s="205"/>
      <c r="J62" s="204">
        <f ca="1">SUMIF(lines,$A62,TitleI)</f>
        <v>0</v>
      </c>
      <c r="K62" s="204">
        <f ca="1">SUMIF(lines,$A62,IDEA)</f>
        <v>0</v>
      </c>
      <c r="L62" s="204">
        <f ca="1">SUMIF(lines,$A62,ESSERI)</f>
        <v>0</v>
      </c>
      <c r="M62" s="204">
        <f ca="1">SUMIF(lines,$A62,ESSERII)</f>
        <v>0</v>
      </c>
      <c r="N62" s="204">
        <f ca="1">SUMIF(lines,$A62,ESSERIII)</f>
        <v>0</v>
      </c>
      <c r="O62" s="204">
        <f ca="1">SUMIF(lines,$A62,ESSERG)</f>
        <v>0</v>
      </c>
      <c r="P62" s="204">
        <f ca="1">SUMIF(lines,$A62,GEER)</f>
        <v>0</v>
      </c>
      <c r="Q62" s="205"/>
      <c r="R62" s="205"/>
      <c r="S62" s="204">
        <f ca="1">SUMIF(lines,$A62,doefed)</f>
        <v>0</v>
      </c>
      <c r="T62" s="204">
        <f ca="1">SUMIF(lines,$A62,otherfed)</f>
        <v>0</v>
      </c>
      <c r="U62" s="204">
        <f ca="1">SUMIF(lines,$A62,StateCovid)</f>
        <v>0</v>
      </c>
      <c r="V62" s="204">
        <f ca="1">SUMIF(lines,$A62,doestate)</f>
        <v>0</v>
      </c>
      <c r="W62" s="204">
        <f ca="1">SUMIF(lines,$A62,otherstate)</f>
        <v>0</v>
      </c>
      <c r="X62" s="204">
        <f ca="1">SUMIF(lines,$A62,circuitbreaker)</f>
        <v>0</v>
      </c>
      <c r="Y62" s="204">
        <f ca="1">SUMIF(lines,$A62,private)</f>
        <v>0</v>
      </c>
      <c r="Z62" s="204">
        <f ca="1">SUMIF(lines,$A62,schchoice)</f>
        <v>0</v>
      </c>
      <c r="AA62" s="204">
        <f ca="1">SUMIF(lines,$A62,otherreceipts)</f>
        <v>0</v>
      </c>
      <c r="AB62" s="204">
        <f t="shared" ref="AB62:AB65" ca="1" si="127">ROUND(SUM(H62:AA62),0)</f>
        <v>36820</v>
      </c>
      <c r="AC62" s="407"/>
      <c r="AD62" s="407"/>
      <c r="AE62" s="407"/>
      <c r="AF62" s="407"/>
    </row>
    <row r="63" spans="1:32" ht="12.75" customHeight="1">
      <c r="A63" s="203">
        <v>3463</v>
      </c>
      <c r="B63" s="204" t="s">
        <v>83</v>
      </c>
      <c r="C63" s="204">
        <f ca="1">SUMIF(lines,$A63,day)</f>
        <v>0</v>
      </c>
      <c r="D63" s="204">
        <f ca="1">SUMIF(lines,$A63,special)</f>
        <v>0</v>
      </c>
      <c r="E63" s="204">
        <f ca="1">SUMIF(lines,$A63,occday)</f>
        <v>0</v>
      </c>
      <c r="F63" s="204">
        <f ca="1">SUMIF(lines,$A63,other)</f>
        <v>0</v>
      </c>
      <c r="G63" s="205"/>
      <c r="H63" s="204">
        <f t="shared" ca="1" si="126"/>
        <v>0</v>
      </c>
      <c r="I63" s="205"/>
      <c r="J63" s="204">
        <f ca="1">SUMIF(lines,$A63,TitleI)</f>
        <v>0</v>
      </c>
      <c r="K63" s="204">
        <f ca="1">SUMIF(lines,$A63,IDEA)</f>
        <v>0</v>
      </c>
      <c r="L63" s="204">
        <f ca="1">SUMIF(lines,$A63,ESSERI)</f>
        <v>0</v>
      </c>
      <c r="M63" s="204">
        <f ca="1">SUMIF(lines,$A63,ESSERII)</f>
        <v>0</v>
      </c>
      <c r="N63" s="204">
        <f ca="1">SUMIF(lines,$A63,ESSERIII)</f>
        <v>0</v>
      </c>
      <c r="O63" s="204">
        <f ca="1">SUMIF(lines,$A63,ESSERG)</f>
        <v>0</v>
      </c>
      <c r="P63" s="204">
        <f ca="1">SUMIF(lines,$A63,GEER)</f>
        <v>0</v>
      </c>
      <c r="Q63" s="205"/>
      <c r="R63" s="205"/>
      <c r="S63" s="204">
        <f ca="1">SUMIF(lines,$A63,doefed)</f>
        <v>0</v>
      </c>
      <c r="T63" s="204">
        <f ca="1">SUMIF(lines,$A63,otherfed)</f>
        <v>0</v>
      </c>
      <c r="U63" s="204">
        <f ca="1">SUMIF(lines,$A63,StateCovid)</f>
        <v>0</v>
      </c>
      <c r="V63" s="204">
        <f ca="1">SUMIF(lines,$A63,doestate)</f>
        <v>0</v>
      </c>
      <c r="W63" s="204">
        <f ca="1">SUMIF(lines,$A63,otherstate)</f>
        <v>0</v>
      </c>
      <c r="X63" s="204">
        <f ca="1">SUMIF(lines,$A63,circuitbreaker)</f>
        <v>0</v>
      </c>
      <c r="Y63" s="204">
        <f ca="1">SUMIF(lines,$A63,private)</f>
        <v>0</v>
      </c>
      <c r="Z63" s="204">
        <f ca="1">SUMIF(lines,$A63,schchoice)</f>
        <v>0</v>
      </c>
      <c r="AA63" s="204">
        <f ca="1">SUMIF(lines,$A63,otherreceipts)</f>
        <v>0</v>
      </c>
      <c r="AB63" s="204">
        <f t="shared" ca="1" si="127"/>
        <v>0</v>
      </c>
      <c r="AC63" s="407"/>
      <c r="AD63" s="407"/>
      <c r="AE63" s="407"/>
      <c r="AF63" s="407"/>
    </row>
    <row r="64" spans="1:32" ht="12.75" customHeight="1">
      <c r="A64" s="203">
        <v>3464</v>
      </c>
      <c r="B64" s="204" t="s">
        <v>84</v>
      </c>
      <c r="C64" s="204">
        <f ca="1">SUMIF(lines,$A64,day)</f>
        <v>0</v>
      </c>
      <c r="D64" s="204">
        <f ca="1">SUMIF(lines,$A64,special)</f>
        <v>0</v>
      </c>
      <c r="E64" s="204">
        <f ca="1">SUMIF(lines,$A64,occday)</f>
        <v>0</v>
      </c>
      <c r="F64" s="204">
        <f ca="1">SUMIF(lines,$A64,other)</f>
        <v>0</v>
      </c>
      <c r="G64" s="205"/>
      <c r="H64" s="204">
        <f t="shared" ca="1" si="126"/>
        <v>0</v>
      </c>
      <c r="I64" s="205"/>
      <c r="J64" s="204">
        <f ca="1">SUMIF(lines,$A64,TitleI)</f>
        <v>0</v>
      </c>
      <c r="K64" s="204">
        <f ca="1">SUMIF(lines,$A64,IDEA)</f>
        <v>0</v>
      </c>
      <c r="L64" s="204">
        <f ca="1">SUMIF(lines,$A64,ESSERI)</f>
        <v>0</v>
      </c>
      <c r="M64" s="204">
        <f ca="1">SUMIF(lines,$A64,ESSERII)</f>
        <v>0</v>
      </c>
      <c r="N64" s="204">
        <f ca="1">SUMIF(lines,$A64,ESSERIII)</f>
        <v>0</v>
      </c>
      <c r="O64" s="204">
        <f ca="1">SUMIF(lines,$A64,ESSERG)</f>
        <v>0</v>
      </c>
      <c r="P64" s="204">
        <f ca="1">SUMIF(lines,$A64,GEER)</f>
        <v>0</v>
      </c>
      <c r="Q64" s="205"/>
      <c r="R64" s="205"/>
      <c r="S64" s="204">
        <f ca="1">SUMIF(lines,$A64,doefed)</f>
        <v>0</v>
      </c>
      <c r="T64" s="204">
        <f ca="1">SUMIF(lines,$A64,otherfed)</f>
        <v>0</v>
      </c>
      <c r="U64" s="204">
        <f ca="1">SUMIF(lines,$A64,StateCovid)</f>
        <v>0</v>
      </c>
      <c r="V64" s="204">
        <f ca="1">SUMIF(lines,$A64,doestate)</f>
        <v>0</v>
      </c>
      <c r="W64" s="204">
        <f ca="1">SUMIF(lines,$A64,otherstate)</f>
        <v>0</v>
      </c>
      <c r="X64" s="204">
        <f ca="1">SUMIF(lines,$A64,circuitbreaker)</f>
        <v>0</v>
      </c>
      <c r="Y64" s="204">
        <f ca="1">SUMIF(lines,$A64,private)</f>
        <v>0</v>
      </c>
      <c r="Z64" s="204">
        <f ca="1">SUMIF(lines,$A64,schchoice)</f>
        <v>0</v>
      </c>
      <c r="AA64" s="204">
        <f ca="1">SUMIF(lines,$A64,otherreceipts)</f>
        <v>0</v>
      </c>
      <c r="AB64" s="204">
        <f t="shared" ca="1" si="127"/>
        <v>0</v>
      </c>
      <c r="AC64" s="407"/>
      <c r="AD64" s="407"/>
      <c r="AE64" s="407"/>
      <c r="AF64" s="407"/>
    </row>
    <row r="65" spans="1:32" ht="12.75" customHeight="1">
      <c r="A65" s="203">
        <v>3465</v>
      </c>
      <c r="B65" s="212" t="s">
        <v>87</v>
      </c>
      <c r="C65" s="534">
        <f t="shared" ref="C65:F65" ca="1" si="128">ROUND(SUM(C62:C64),0)</f>
        <v>5520</v>
      </c>
      <c r="D65" s="534">
        <f t="shared" ca="1" si="128"/>
        <v>31300</v>
      </c>
      <c r="E65" s="534">
        <f t="shared" ca="1" si="128"/>
        <v>0</v>
      </c>
      <c r="F65" s="534">
        <f t="shared" ca="1" si="128"/>
        <v>0</v>
      </c>
      <c r="G65" s="205"/>
      <c r="H65" s="204">
        <f t="shared" ca="1" si="126"/>
        <v>36820</v>
      </c>
      <c r="I65" s="205"/>
      <c r="J65" s="534">
        <f t="shared" ref="J65:P65" ca="1" si="129">ROUND(SUM(J62:J64),0)</f>
        <v>0</v>
      </c>
      <c r="K65" s="534">
        <f t="shared" ca="1" si="129"/>
        <v>0</v>
      </c>
      <c r="L65" s="534">
        <f t="shared" ca="1" si="129"/>
        <v>0</v>
      </c>
      <c r="M65" s="534">
        <f t="shared" ca="1" si="129"/>
        <v>0</v>
      </c>
      <c r="N65" s="534">
        <f t="shared" ca="1" si="129"/>
        <v>0</v>
      </c>
      <c r="O65" s="534">
        <f t="shared" ca="1" si="129"/>
        <v>0</v>
      </c>
      <c r="P65" s="534">
        <f t="shared" ca="1" si="129"/>
        <v>0</v>
      </c>
      <c r="Q65" s="205"/>
      <c r="R65" s="205"/>
      <c r="S65" s="534">
        <f t="shared" ref="S65:AA65" ca="1" si="130">ROUND(SUM(S62:S64),0)</f>
        <v>0</v>
      </c>
      <c r="T65" s="534">
        <f t="shared" ca="1" si="130"/>
        <v>0</v>
      </c>
      <c r="U65" s="534">
        <f t="shared" ca="1" si="130"/>
        <v>0</v>
      </c>
      <c r="V65" s="534">
        <f t="shared" ca="1" si="130"/>
        <v>0</v>
      </c>
      <c r="W65" s="534">
        <f t="shared" ca="1" si="130"/>
        <v>0</v>
      </c>
      <c r="X65" s="534">
        <f t="shared" ca="1" si="130"/>
        <v>0</v>
      </c>
      <c r="Y65" s="534">
        <f t="shared" ca="1" si="130"/>
        <v>0</v>
      </c>
      <c r="Z65" s="534">
        <f t="shared" ca="1" si="130"/>
        <v>0</v>
      </c>
      <c r="AA65" s="534">
        <f t="shared" ca="1" si="130"/>
        <v>0</v>
      </c>
      <c r="AB65" s="204">
        <f t="shared" ca="1" si="127"/>
        <v>36820</v>
      </c>
      <c r="AC65" s="407"/>
      <c r="AD65" s="407"/>
      <c r="AE65" s="407"/>
      <c r="AF65" s="407"/>
    </row>
    <row r="66" spans="1:32" ht="12.75" customHeight="1">
      <c r="A66" s="544"/>
      <c r="B66" s="223" t="s">
        <v>107</v>
      </c>
      <c r="C66" s="215"/>
      <c r="D66" s="215"/>
      <c r="E66" s="215"/>
      <c r="F66" s="215"/>
      <c r="G66" s="215"/>
      <c r="H66" s="215"/>
      <c r="I66" s="215"/>
      <c r="J66" s="215"/>
      <c r="K66" s="215"/>
      <c r="L66" s="215"/>
      <c r="M66" s="215"/>
      <c r="N66" s="215"/>
      <c r="O66" s="215"/>
      <c r="P66" s="215"/>
      <c r="Q66" s="215"/>
      <c r="R66" s="215"/>
      <c r="S66" s="215"/>
      <c r="T66" s="215"/>
      <c r="U66" s="215"/>
      <c r="V66" s="215"/>
      <c r="W66" s="215"/>
      <c r="X66" s="215"/>
      <c r="Y66" s="215"/>
      <c r="Z66" s="215"/>
      <c r="AA66" s="215"/>
      <c r="AB66" s="215"/>
      <c r="AC66" s="407"/>
      <c r="AD66" s="407"/>
      <c r="AE66" s="407"/>
      <c r="AF66" s="407"/>
    </row>
    <row r="67" spans="1:32" ht="12.75" customHeight="1">
      <c r="A67" s="216">
        <v>3467</v>
      </c>
      <c r="B67" s="217" t="s">
        <v>83</v>
      </c>
      <c r="C67" s="204">
        <f ca="1">SUMIF(lines,$A67,day)</f>
        <v>91389</v>
      </c>
      <c r="D67" s="204">
        <f ca="1">SUMIF(lines,$A67,special)</f>
        <v>40865</v>
      </c>
      <c r="E67" s="204">
        <f ca="1">SUMIF(lines,$A67,occday)</f>
        <v>0</v>
      </c>
      <c r="F67" s="204">
        <f ca="1">SUMIF(lines,$A67,other)</f>
        <v>0</v>
      </c>
      <c r="G67" s="218"/>
      <c r="H67" s="217">
        <f t="shared" ref="H67:H69" ca="1" si="131">ROUND(SUM(C67:F67),0)</f>
        <v>132254</v>
      </c>
      <c r="I67" s="218"/>
      <c r="J67" s="204">
        <f ca="1">SUMIF(lines,$A67,TitleI)</f>
        <v>0</v>
      </c>
      <c r="K67" s="204">
        <f ca="1">SUMIF(lines,$A67,IDEA)</f>
        <v>0</v>
      </c>
      <c r="L67" s="204">
        <f ca="1">SUMIF(lines,$A67,ESSERI)</f>
        <v>0</v>
      </c>
      <c r="M67" s="204">
        <f ca="1">SUMIF(lines,$A67,ESSERII)</f>
        <v>0</v>
      </c>
      <c r="N67" s="204">
        <f ca="1">SUMIF(lines,$A67,ESSERIII)</f>
        <v>0</v>
      </c>
      <c r="O67" s="204">
        <f ca="1">SUMIF(lines,$A67,ESSERG)</f>
        <v>0</v>
      </c>
      <c r="P67" s="204">
        <f ca="1">SUMIF(lines,$A67,GEER)</f>
        <v>0</v>
      </c>
      <c r="Q67" s="218"/>
      <c r="R67" s="218"/>
      <c r="S67" s="204">
        <f ca="1">SUMIF(lines,$A67,doefed)</f>
        <v>18680</v>
      </c>
      <c r="T67" s="204">
        <f ca="1">SUMIF(lines,$A67,otherfed)</f>
        <v>0</v>
      </c>
      <c r="U67" s="204">
        <f ca="1">SUMIF(lines,$A67,StateCovid)</f>
        <v>0</v>
      </c>
      <c r="V67" s="204">
        <f ca="1">SUMIF(lines,$A67,doestate)</f>
        <v>0</v>
      </c>
      <c r="W67" s="204">
        <f ca="1">SUMIF(lines,$A67,otherstate)</f>
        <v>0</v>
      </c>
      <c r="X67" s="204">
        <f ca="1">SUMIF(lines,$A67,circuitbreaker)</f>
        <v>0</v>
      </c>
      <c r="Y67" s="204">
        <f ca="1">SUMIF(lines,$A67,private)</f>
        <v>0</v>
      </c>
      <c r="Z67" s="204">
        <f ca="1">SUMIF(lines,$A67,schchoice)</f>
        <v>0</v>
      </c>
      <c r="AA67" s="204">
        <f ca="1">SUMIF(lines,$A67,otherreceipts)</f>
        <v>0</v>
      </c>
      <c r="AB67" s="217">
        <f t="shared" ref="AB67:AB69" ca="1" si="132">ROUND(SUM(H67:AA67),0)</f>
        <v>150934</v>
      </c>
      <c r="AC67" s="407"/>
      <c r="AD67" s="407"/>
      <c r="AE67" s="407"/>
      <c r="AF67" s="407"/>
    </row>
    <row r="68" spans="1:32" ht="12.75" customHeight="1">
      <c r="A68" s="203">
        <v>3468</v>
      </c>
      <c r="B68" s="204" t="s">
        <v>84</v>
      </c>
      <c r="C68" s="204">
        <f ca="1">SUMIF(lines,$A68,day)</f>
        <v>0</v>
      </c>
      <c r="D68" s="204">
        <f ca="1">SUMIF(lines,$A68,special)</f>
        <v>0</v>
      </c>
      <c r="E68" s="204">
        <f ca="1">SUMIF(lines,$A68,occday)</f>
        <v>0</v>
      </c>
      <c r="F68" s="204">
        <f ca="1">SUMIF(lines,$A68,other)</f>
        <v>0</v>
      </c>
      <c r="G68" s="205"/>
      <c r="H68" s="204">
        <f t="shared" ca="1" si="131"/>
        <v>0</v>
      </c>
      <c r="I68" s="205"/>
      <c r="J68" s="204">
        <f ca="1">SUMIF(lines,$A68,TitleI)</f>
        <v>0</v>
      </c>
      <c r="K68" s="204">
        <f ca="1">SUMIF(lines,$A68,IDEA)</f>
        <v>0</v>
      </c>
      <c r="L68" s="204">
        <f ca="1">SUMIF(lines,$A68,ESSERI)</f>
        <v>0</v>
      </c>
      <c r="M68" s="204">
        <f ca="1">SUMIF(lines,$A68,ESSERII)</f>
        <v>0</v>
      </c>
      <c r="N68" s="204">
        <f ca="1">SUMIF(lines,$A68,ESSERIII)</f>
        <v>0</v>
      </c>
      <c r="O68" s="204">
        <f ca="1">SUMIF(lines,$A68,ESSERG)</f>
        <v>0</v>
      </c>
      <c r="P68" s="204">
        <f ca="1">SUMIF(lines,$A68,GEER)</f>
        <v>0</v>
      </c>
      <c r="Q68" s="205"/>
      <c r="R68" s="205"/>
      <c r="S68" s="204">
        <f ca="1">SUMIF(lines,$A68,doefed)</f>
        <v>0</v>
      </c>
      <c r="T68" s="204">
        <f ca="1">SUMIF(lines,$A68,otherfed)</f>
        <v>0</v>
      </c>
      <c r="U68" s="204">
        <f ca="1">SUMIF(lines,$A68,StateCovid)</f>
        <v>0</v>
      </c>
      <c r="V68" s="204">
        <f ca="1">SUMIF(lines,$A68,doestate)</f>
        <v>0</v>
      </c>
      <c r="W68" s="204">
        <f ca="1">SUMIF(lines,$A68,otherstate)</f>
        <v>0</v>
      </c>
      <c r="X68" s="204">
        <f ca="1">SUMIF(lines,$A68,circuitbreaker)</f>
        <v>0</v>
      </c>
      <c r="Y68" s="204">
        <f ca="1">SUMIF(lines,$A68,private)</f>
        <v>0</v>
      </c>
      <c r="Z68" s="204">
        <f ca="1">SUMIF(lines,$A68,schchoice)</f>
        <v>0</v>
      </c>
      <c r="AA68" s="204">
        <f ca="1">SUMIF(lines,$A68,otherreceipts)</f>
        <v>0</v>
      </c>
      <c r="AB68" s="204">
        <f t="shared" ca="1" si="132"/>
        <v>0</v>
      </c>
      <c r="AC68" s="407"/>
      <c r="AD68" s="407"/>
      <c r="AE68" s="407"/>
      <c r="AF68" s="407"/>
    </row>
    <row r="69" spans="1:32" ht="12.75" customHeight="1">
      <c r="A69" s="203">
        <v>3469</v>
      </c>
      <c r="B69" s="207" t="s">
        <v>87</v>
      </c>
      <c r="C69" s="204">
        <f t="shared" ref="C69:F69" ca="1" si="133">ROUND(SUM(C67:C68),0)</f>
        <v>91389</v>
      </c>
      <c r="D69" s="204">
        <f t="shared" ca="1" si="133"/>
        <v>40865</v>
      </c>
      <c r="E69" s="204">
        <f t="shared" ca="1" si="133"/>
        <v>0</v>
      </c>
      <c r="F69" s="204">
        <f t="shared" ca="1" si="133"/>
        <v>0</v>
      </c>
      <c r="G69" s="205"/>
      <c r="H69" s="204">
        <f t="shared" ca="1" si="131"/>
        <v>132254</v>
      </c>
      <c r="I69" s="205"/>
      <c r="J69" s="204">
        <f t="shared" ref="J69:P69" ca="1" si="134">ROUND(SUM(J67:J68),0)</f>
        <v>0</v>
      </c>
      <c r="K69" s="204">
        <f t="shared" ca="1" si="134"/>
        <v>0</v>
      </c>
      <c r="L69" s="204">
        <f t="shared" ca="1" si="134"/>
        <v>0</v>
      </c>
      <c r="M69" s="204">
        <f t="shared" ca="1" si="134"/>
        <v>0</v>
      </c>
      <c r="N69" s="204">
        <f t="shared" ca="1" si="134"/>
        <v>0</v>
      </c>
      <c r="O69" s="204">
        <f t="shared" ca="1" si="134"/>
        <v>0</v>
      </c>
      <c r="P69" s="204">
        <f t="shared" ca="1" si="134"/>
        <v>0</v>
      </c>
      <c r="Q69" s="205"/>
      <c r="R69" s="205"/>
      <c r="S69" s="204">
        <f t="shared" ref="S69:AA69" ca="1" si="135">ROUND(SUM(S67:S68),0)</f>
        <v>18680</v>
      </c>
      <c r="T69" s="204">
        <f t="shared" ca="1" si="135"/>
        <v>0</v>
      </c>
      <c r="U69" s="204">
        <f t="shared" ca="1" si="135"/>
        <v>0</v>
      </c>
      <c r="V69" s="204">
        <f t="shared" ca="1" si="135"/>
        <v>0</v>
      </c>
      <c r="W69" s="204">
        <f t="shared" ca="1" si="135"/>
        <v>0</v>
      </c>
      <c r="X69" s="204">
        <f t="shared" ca="1" si="135"/>
        <v>0</v>
      </c>
      <c r="Y69" s="204">
        <f t="shared" ca="1" si="135"/>
        <v>0</v>
      </c>
      <c r="Z69" s="204">
        <f t="shared" ca="1" si="135"/>
        <v>0</v>
      </c>
      <c r="AA69" s="204">
        <f t="shared" ca="1" si="135"/>
        <v>0</v>
      </c>
      <c r="AB69" s="204">
        <f t="shared" ca="1" si="132"/>
        <v>150934</v>
      </c>
      <c r="AC69" s="407"/>
      <c r="AD69" s="407"/>
      <c r="AE69" s="407"/>
      <c r="AF69" s="407"/>
    </row>
    <row r="70" spans="1:32" ht="12.75" customHeight="1">
      <c r="A70" s="533"/>
      <c r="B70" s="469" t="s">
        <v>108</v>
      </c>
      <c r="C70" s="407"/>
      <c r="D70" s="407"/>
      <c r="E70" s="407"/>
      <c r="F70" s="407"/>
      <c r="G70" s="407"/>
      <c r="H70" s="407"/>
      <c r="I70" s="407"/>
      <c r="J70" s="407"/>
      <c r="K70" s="407"/>
      <c r="L70" s="407"/>
      <c r="M70" s="407"/>
      <c r="N70" s="407"/>
      <c r="O70" s="407"/>
      <c r="P70" s="407"/>
      <c r="Q70" s="407"/>
      <c r="R70" s="407"/>
      <c r="S70" s="407"/>
      <c r="T70" s="407"/>
      <c r="U70" s="407"/>
      <c r="V70" s="407"/>
      <c r="W70" s="407"/>
      <c r="X70" s="407"/>
      <c r="Y70" s="407"/>
      <c r="Z70" s="407"/>
      <c r="AA70" s="407"/>
      <c r="AB70" s="407"/>
      <c r="AC70" s="407"/>
      <c r="AD70" s="407"/>
      <c r="AE70" s="407"/>
      <c r="AF70" s="407"/>
    </row>
    <row r="71" spans="1:32" ht="12.75" customHeight="1">
      <c r="A71" s="203">
        <v>3473</v>
      </c>
      <c r="B71" s="204" t="s">
        <v>83</v>
      </c>
      <c r="C71" s="204">
        <f ca="1">SUMIF(lines,$A71,day)</f>
        <v>75502</v>
      </c>
      <c r="D71" s="204">
        <f ca="1">SUMIF(lines,$A71,special)</f>
        <v>1089391</v>
      </c>
      <c r="E71" s="204">
        <f ca="1">SUMIF(lines,$A71,occday)</f>
        <v>0</v>
      </c>
      <c r="F71" s="204">
        <f ca="1">SUMIF(lines,$A71,other)</f>
        <v>0</v>
      </c>
      <c r="G71" s="205"/>
      <c r="H71" s="204">
        <f t="shared" ref="H71:H73" ca="1" si="136">ROUND(SUM(C71:F71),0)</f>
        <v>1164893</v>
      </c>
      <c r="I71" s="205"/>
      <c r="J71" s="204">
        <f ca="1">SUMIF(lines,$A71,TitleI)</f>
        <v>0</v>
      </c>
      <c r="K71" s="204">
        <f ca="1">SUMIF(lines,$A71,IDEA)</f>
        <v>366701</v>
      </c>
      <c r="L71" s="204">
        <f ca="1">SUMIF(lines,$A71,ESSERI)</f>
        <v>0</v>
      </c>
      <c r="M71" s="204">
        <f ca="1">SUMIF(lines,$A71,ESSERII)</f>
        <v>6945</v>
      </c>
      <c r="N71" s="204">
        <f ca="1">SUMIF(lines,$A71,ESSERIII)</f>
        <v>77504</v>
      </c>
      <c r="O71" s="204">
        <f ca="1">SUMIF(lines,$A71,ESSERG)</f>
        <v>0</v>
      </c>
      <c r="P71" s="204">
        <f ca="1">SUMIF(lines,$A71,GEER)</f>
        <v>0</v>
      </c>
      <c r="Q71" s="205"/>
      <c r="R71" s="205"/>
      <c r="S71" s="204">
        <f ca="1">SUMIF(lines,$A71,doefed)</f>
        <v>0</v>
      </c>
      <c r="T71" s="204">
        <f ca="1">SUMIF(lines,$A71,otherfed)</f>
        <v>0</v>
      </c>
      <c r="U71" s="204">
        <f ca="1">SUMIF(lines,$A71,StateCovid)</f>
        <v>0</v>
      </c>
      <c r="V71" s="204">
        <f ca="1">SUMIF(lines,$A71,doestate)</f>
        <v>0</v>
      </c>
      <c r="W71" s="204">
        <f ca="1">SUMIF(lines,$A71,otherstate)</f>
        <v>0</v>
      </c>
      <c r="X71" s="204">
        <f ca="1">SUMIF(lines,$A71,circuitbreaker)</f>
        <v>0</v>
      </c>
      <c r="Y71" s="204">
        <f ca="1">SUMIF(lines,$A71,private)</f>
        <v>0</v>
      </c>
      <c r="Z71" s="204">
        <f ca="1">SUMIF(lines,$A71,schchoice)</f>
        <v>0</v>
      </c>
      <c r="AA71" s="204">
        <f ca="1">SUMIF(lines,$A71,otherreceipts)</f>
        <v>0</v>
      </c>
      <c r="AB71" s="204">
        <f t="shared" ref="AB71:AB73" ca="1" si="137">ROUND(SUM(H71:AA71),0)</f>
        <v>1616043</v>
      </c>
      <c r="AC71" s="407"/>
      <c r="AD71" s="407"/>
      <c r="AE71" s="407"/>
      <c r="AF71" s="407"/>
    </row>
    <row r="72" spans="1:32" ht="12.75" customHeight="1">
      <c r="A72" s="203">
        <v>3474</v>
      </c>
      <c r="B72" s="204" t="s">
        <v>84</v>
      </c>
      <c r="C72" s="204">
        <f ca="1">SUMIF(lines,$A72,day)</f>
        <v>0</v>
      </c>
      <c r="D72" s="204">
        <f ca="1">SUMIF(lines,$A72,special)</f>
        <v>0</v>
      </c>
      <c r="E72" s="204">
        <f ca="1">SUMIF(lines,$A72,occday)</f>
        <v>0</v>
      </c>
      <c r="F72" s="204">
        <f ca="1">SUMIF(lines,$A72,other)</f>
        <v>0</v>
      </c>
      <c r="G72" s="205"/>
      <c r="H72" s="204">
        <f t="shared" ca="1" si="136"/>
        <v>0</v>
      </c>
      <c r="I72" s="205"/>
      <c r="J72" s="204">
        <f ca="1">SUMIF(lines,$A72,TitleI)</f>
        <v>0</v>
      </c>
      <c r="K72" s="204">
        <f ca="1">SUMIF(lines,$A72,IDEA)</f>
        <v>0</v>
      </c>
      <c r="L72" s="204">
        <f ca="1">SUMIF(lines,$A72,ESSERI)</f>
        <v>0</v>
      </c>
      <c r="M72" s="204">
        <f ca="1">SUMIF(lines,$A72,ESSERII)</f>
        <v>0</v>
      </c>
      <c r="N72" s="204">
        <f ca="1">SUMIF(lines,$A72,ESSERIII)</f>
        <v>0</v>
      </c>
      <c r="O72" s="204">
        <f ca="1">SUMIF(lines,$A72,ESSERG)</f>
        <v>0</v>
      </c>
      <c r="P72" s="204">
        <f ca="1">SUMIF(lines,$A72,GEER)</f>
        <v>0</v>
      </c>
      <c r="Q72" s="205"/>
      <c r="R72" s="205"/>
      <c r="S72" s="204">
        <f ca="1">SUMIF(lines,$A72,doefed)</f>
        <v>0</v>
      </c>
      <c r="T72" s="204">
        <f ca="1">SUMIF(lines,$A72,otherfed)</f>
        <v>0</v>
      </c>
      <c r="U72" s="204">
        <f ca="1">SUMIF(lines,$A72,StateCovid)</f>
        <v>0</v>
      </c>
      <c r="V72" s="204">
        <f ca="1">SUMIF(lines,$A72,doestate)</f>
        <v>0</v>
      </c>
      <c r="W72" s="204">
        <f ca="1">SUMIF(lines,$A72,otherstate)</f>
        <v>0</v>
      </c>
      <c r="X72" s="204">
        <f ca="1">SUMIF(lines,$A72,circuitbreaker)</f>
        <v>0</v>
      </c>
      <c r="Y72" s="204">
        <f ca="1">SUMIF(lines,$A72,private)</f>
        <v>0</v>
      </c>
      <c r="Z72" s="204">
        <f ca="1">SUMIF(lines,$A72,schchoice)</f>
        <v>4517</v>
      </c>
      <c r="AA72" s="204">
        <f ca="1">SUMIF(lines,$A72,otherreceipts)</f>
        <v>0</v>
      </c>
      <c r="AB72" s="204">
        <f t="shared" ca="1" si="137"/>
        <v>4517</v>
      </c>
      <c r="AC72" s="407"/>
      <c r="AD72" s="407"/>
      <c r="AE72" s="407"/>
      <c r="AF72" s="407"/>
    </row>
    <row r="73" spans="1:32" ht="12.75" customHeight="1">
      <c r="A73" s="203">
        <v>3475</v>
      </c>
      <c r="B73" s="207" t="s">
        <v>87</v>
      </c>
      <c r="C73" s="204">
        <f t="shared" ref="C73:F73" ca="1" si="138">ROUND(SUM(C71:C72),0)</f>
        <v>75502</v>
      </c>
      <c r="D73" s="204">
        <f t="shared" ca="1" si="138"/>
        <v>1089391</v>
      </c>
      <c r="E73" s="204">
        <f t="shared" ca="1" si="138"/>
        <v>0</v>
      </c>
      <c r="F73" s="204">
        <f t="shared" ca="1" si="138"/>
        <v>0</v>
      </c>
      <c r="G73" s="205"/>
      <c r="H73" s="204">
        <f t="shared" ca="1" si="136"/>
        <v>1164893</v>
      </c>
      <c r="I73" s="205"/>
      <c r="J73" s="204">
        <f t="shared" ref="J73:P73" ca="1" si="139">ROUND(SUM(J71:J72),0)</f>
        <v>0</v>
      </c>
      <c r="K73" s="204">
        <f t="shared" ca="1" si="139"/>
        <v>366701</v>
      </c>
      <c r="L73" s="204">
        <f t="shared" ca="1" si="139"/>
        <v>0</v>
      </c>
      <c r="M73" s="204">
        <f t="shared" ca="1" si="139"/>
        <v>6945</v>
      </c>
      <c r="N73" s="204">
        <f t="shared" ca="1" si="139"/>
        <v>77504</v>
      </c>
      <c r="O73" s="204">
        <f t="shared" ca="1" si="139"/>
        <v>0</v>
      </c>
      <c r="P73" s="204">
        <f t="shared" ca="1" si="139"/>
        <v>0</v>
      </c>
      <c r="Q73" s="205"/>
      <c r="R73" s="205"/>
      <c r="S73" s="204">
        <f t="shared" ref="S73:AA73" ca="1" si="140">ROUND(SUM(S71:S72),0)</f>
        <v>0</v>
      </c>
      <c r="T73" s="204">
        <f t="shared" ca="1" si="140"/>
        <v>0</v>
      </c>
      <c r="U73" s="204">
        <f t="shared" ca="1" si="140"/>
        <v>0</v>
      </c>
      <c r="V73" s="204">
        <f t="shared" ca="1" si="140"/>
        <v>0</v>
      </c>
      <c r="W73" s="204">
        <f t="shared" ca="1" si="140"/>
        <v>0</v>
      </c>
      <c r="X73" s="204">
        <f t="shared" ca="1" si="140"/>
        <v>0</v>
      </c>
      <c r="Y73" s="204">
        <f t="shared" ca="1" si="140"/>
        <v>0</v>
      </c>
      <c r="Z73" s="204">
        <f t="shared" ca="1" si="140"/>
        <v>4517</v>
      </c>
      <c r="AA73" s="204">
        <f t="shared" ca="1" si="140"/>
        <v>0</v>
      </c>
      <c r="AB73" s="204">
        <f t="shared" ca="1" si="137"/>
        <v>1620560</v>
      </c>
      <c r="AC73" s="407"/>
      <c r="AD73" s="407"/>
      <c r="AE73" s="407"/>
      <c r="AF73" s="407"/>
    </row>
    <row r="74" spans="1:32" ht="12.75" customHeight="1">
      <c r="A74" s="533"/>
      <c r="B74" s="469" t="s">
        <v>109</v>
      </c>
      <c r="C74" s="407"/>
      <c r="D74" s="407"/>
      <c r="E74" s="407"/>
      <c r="F74" s="407"/>
      <c r="G74" s="407"/>
      <c r="H74" s="407"/>
      <c r="I74" s="407"/>
      <c r="J74" s="407"/>
      <c r="K74" s="407"/>
      <c r="L74" s="407"/>
      <c r="M74" s="407"/>
      <c r="N74" s="407"/>
      <c r="O74" s="407"/>
      <c r="P74" s="407"/>
      <c r="Q74" s="407"/>
      <c r="R74" s="407"/>
      <c r="S74" s="407"/>
      <c r="T74" s="407"/>
      <c r="U74" s="407"/>
      <c r="V74" s="407"/>
      <c r="W74" s="407"/>
      <c r="X74" s="407"/>
      <c r="Y74" s="407"/>
      <c r="Z74" s="407"/>
      <c r="AA74" s="407"/>
      <c r="AB74" s="407"/>
      <c r="AC74" s="407"/>
      <c r="AD74" s="407"/>
      <c r="AE74" s="407"/>
      <c r="AF74" s="407"/>
    </row>
    <row r="75" spans="1:32" ht="12.75" customHeight="1">
      <c r="A75" s="203">
        <v>3476</v>
      </c>
      <c r="B75" s="204" t="s">
        <v>89</v>
      </c>
      <c r="C75" s="205"/>
      <c r="D75" s="205"/>
      <c r="E75" s="205"/>
      <c r="F75" s="205"/>
      <c r="G75" s="204">
        <f ca="1">SUMIF(lines,$A75,undist)</f>
        <v>182117</v>
      </c>
      <c r="H75" s="204">
        <f t="shared" ref="H75:H78" ca="1" si="141">ROUND(G75,0)</f>
        <v>182117</v>
      </c>
      <c r="I75" s="204">
        <f ca="1">SUMIF(lines,$A75,citytwn)</f>
        <v>0</v>
      </c>
      <c r="J75" s="204">
        <f ca="1">SUMIF(lines,$A75,TitleI)</f>
        <v>0</v>
      </c>
      <c r="K75" s="204">
        <f ca="1">SUMIF(lines,$A75,IDEA)</f>
        <v>0</v>
      </c>
      <c r="L75" s="204">
        <f ca="1">SUMIF(lines,$A75,ESSERI)</f>
        <v>0</v>
      </c>
      <c r="M75" s="204">
        <f ca="1">SUMIF(lines,$A75,ESSERII)</f>
        <v>0</v>
      </c>
      <c r="N75" s="204">
        <f ca="1">SUMIF(lines,$A75,ESSERIII)</f>
        <v>0</v>
      </c>
      <c r="O75" s="204">
        <f ca="1">SUMIF(lines,$A75,ESSERG)</f>
        <v>0</v>
      </c>
      <c r="P75" s="204">
        <f ca="1">SUMIF(lines,$A75,GEER)</f>
        <v>0</v>
      </c>
      <c r="Q75" s="205"/>
      <c r="R75" s="205"/>
      <c r="S75" s="204">
        <f ca="1">SUMIF(lines,$A75,doefed)</f>
        <v>0</v>
      </c>
      <c r="T75" s="204">
        <f ca="1">SUMIF(lines,$A75,otherfed)</f>
        <v>0</v>
      </c>
      <c r="U75" s="204">
        <f ca="1">SUMIF(lines,$A75,StateCovid)</f>
        <v>0</v>
      </c>
      <c r="V75" s="204">
        <f ca="1">SUMIF(lines,$A75,doestate)</f>
        <v>0</v>
      </c>
      <c r="W75" s="204">
        <f ca="1">SUMIF(lines,$A75,otherstate)</f>
        <v>0</v>
      </c>
      <c r="X75" s="204">
        <f ca="1">SUMIF(lines,$A75,circuitbreaker)</f>
        <v>0</v>
      </c>
      <c r="Y75" s="204">
        <f ca="1">SUMIF(lines,$A75,private)</f>
        <v>0</v>
      </c>
      <c r="Z75" s="204">
        <f ca="1">SUMIF(lines,$A75,schchoice)</f>
        <v>0</v>
      </c>
      <c r="AA75" s="204">
        <f ca="1">SUMIF(lines,$A75,otherreceipts)</f>
        <v>0</v>
      </c>
      <c r="AB75" s="204">
        <f t="shared" ref="AB75:AB78" ca="1" si="142">ROUND(SUM(H75:AA75),0)</f>
        <v>182117</v>
      </c>
      <c r="AC75" s="407"/>
      <c r="AD75" s="407"/>
      <c r="AE75" s="407"/>
      <c r="AF75" s="407"/>
    </row>
    <row r="76" spans="1:32" ht="12.75" customHeight="1">
      <c r="A76" s="203">
        <v>3477</v>
      </c>
      <c r="B76" s="204" t="s">
        <v>82</v>
      </c>
      <c r="C76" s="205"/>
      <c r="D76" s="205"/>
      <c r="E76" s="205"/>
      <c r="F76" s="205"/>
      <c r="G76" s="204">
        <f ca="1">SUMIF(lines,$A76,undist)</f>
        <v>0</v>
      </c>
      <c r="H76" s="204">
        <f t="shared" ca="1" si="141"/>
        <v>0</v>
      </c>
      <c r="I76" s="204">
        <f ca="1">SUMIF(lines,$A76,citytwn)</f>
        <v>0</v>
      </c>
      <c r="J76" s="204">
        <f ca="1">SUMIF(lines,$A76,TitleI)</f>
        <v>0</v>
      </c>
      <c r="K76" s="204">
        <f ca="1">SUMIF(lines,$A76,IDEA)</f>
        <v>0</v>
      </c>
      <c r="L76" s="204">
        <f ca="1">SUMIF(lines,$A76,ESSERI)</f>
        <v>0</v>
      </c>
      <c r="M76" s="204">
        <f ca="1">SUMIF(lines,$A76,ESSERII)</f>
        <v>0</v>
      </c>
      <c r="N76" s="204">
        <f ca="1">SUMIF(lines,$A76,ESSERIII)</f>
        <v>0</v>
      </c>
      <c r="O76" s="204">
        <f ca="1">SUMIF(lines,$A76,ESSERG)</f>
        <v>0</v>
      </c>
      <c r="P76" s="204">
        <f ca="1">SUMIF(lines,$A76,GEER)</f>
        <v>0</v>
      </c>
      <c r="Q76" s="205"/>
      <c r="R76" s="205"/>
      <c r="S76" s="204">
        <f ca="1">SUMIF(lines,$A76,doefed)</f>
        <v>0</v>
      </c>
      <c r="T76" s="204">
        <f ca="1">SUMIF(lines,$A76,otherfed)</f>
        <v>0</v>
      </c>
      <c r="U76" s="204">
        <f ca="1">SUMIF(lines,$A76,StateCovid)</f>
        <v>0</v>
      </c>
      <c r="V76" s="204">
        <f ca="1">SUMIF(lines,$A76,doestate)</f>
        <v>0</v>
      </c>
      <c r="W76" s="204">
        <f ca="1">SUMIF(lines,$A76,otherstate)</f>
        <v>0</v>
      </c>
      <c r="X76" s="204">
        <f ca="1">SUMIF(lines,$A76,circuitbreaker)</f>
        <v>0</v>
      </c>
      <c r="Y76" s="204">
        <f ca="1">SUMIF(lines,$A76,private)</f>
        <v>0</v>
      </c>
      <c r="Z76" s="204">
        <f ca="1">SUMIF(lines,$A76,schchoice)</f>
        <v>0</v>
      </c>
      <c r="AA76" s="204">
        <f ca="1">SUMIF(lines,$A76,otherreceipts)</f>
        <v>0</v>
      </c>
      <c r="AB76" s="204">
        <f t="shared" ca="1" si="142"/>
        <v>0</v>
      </c>
      <c r="AC76" s="407"/>
      <c r="AD76" s="407"/>
      <c r="AE76" s="407"/>
      <c r="AF76" s="407"/>
    </row>
    <row r="77" spans="1:32" ht="12.75" customHeight="1">
      <c r="A77" s="203">
        <v>3478</v>
      </c>
      <c r="B77" s="204" t="s">
        <v>83</v>
      </c>
      <c r="C77" s="205"/>
      <c r="D77" s="205"/>
      <c r="E77" s="205"/>
      <c r="F77" s="205"/>
      <c r="G77" s="204">
        <f ca="1">SUMIF(lines,$A77,undist)</f>
        <v>0</v>
      </c>
      <c r="H77" s="204">
        <f t="shared" ca="1" si="141"/>
        <v>0</v>
      </c>
      <c r="I77" s="204">
        <f ca="1">SUMIF(lines,$A77,citytwn)</f>
        <v>0</v>
      </c>
      <c r="J77" s="204">
        <f ca="1">SUMIF(lines,$A77,TitleI)</f>
        <v>0</v>
      </c>
      <c r="K77" s="204">
        <f ca="1">SUMIF(lines,$A77,IDEA)</f>
        <v>0</v>
      </c>
      <c r="L77" s="204">
        <f ca="1">SUMIF(lines,$A77,ESSERI)</f>
        <v>0</v>
      </c>
      <c r="M77" s="204">
        <f ca="1">SUMIF(lines,$A77,ESSERII)</f>
        <v>0</v>
      </c>
      <c r="N77" s="204">
        <f ca="1">SUMIF(lines,$A77,ESSERIII)</f>
        <v>0</v>
      </c>
      <c r="O77" s="204">
        <f ca="1">SUMIF(lines,$A77,ESSERG)</f>
        <v>0</v>
      </c>
      <c r="P77" s="204">
        <f ca="1">SUMIF(lines,$A77,GEER)</f>
        <v>0</v>
      </c>
      <c r="Q77" s="205"/>
      <c r="R77" s="205"/>
      <c r="S77" s="204">
        <f ca="1">SUMIF(lines,$A77,doefed)</f>
        <v>0</v>
      </c>
      <c r="T77" s="204">
        <f ca="1">SUMIF(lines,$A77,otherfed)</f>
        <v>0</v>
      </c>
      <c r="U77" s="204">
        <f ca="1">SUMIF(lines,$A77,StateCovid)</f>
        <v>0</v>
      </c>
      <c r="V77" s="204">
        <f ca="1">SUMIF(lines,$A77,doestate)</f>
        <v>0</v>
      </c>
      <c r="W77" s="204">
        <f ca="1">SUMIF(lines,$A77,otherstate)</f>
        <v>0</v>
      </c>
      <c r="X77" s="204">
        <f ca="1">SUMIF(lines,$A77,circuitbreaker)</f>
        <v>0</v>
      </c>
      <c r="Y77" s="204">
        <f ca="1">SUMIF(lines,$A77,private)</f>
        <v>0</v>
      </c>
      <c r="Z77" s="204">
        <f ca="1">SUMIF(lines,$A77,schchoice)</f>
        <v>0</v>
      </c>
      <c r="AA77" s="204">
        <f ca="1">SUMIF(lines,$A77,otherreceipts)</f>
        <v>0</v>
      </c>
      <c r="AB77" s="204">
        <f t="shared" ca="1" si="142"/>
        <v>0</v>
      </c>
      <c r="AC77" s="407"/>
      <c r="AD77" s="407"/>
      <c r="AE77" s="407"/>
      <c r="AF77" s="407"/>
    </row>
    <row r="78" spans="1:32" ht="12.75" customHeight="1">
      <c r="A78" s="203">
        <v>3479</v>
      </c>
      <c r="B78" s="207" t="s">
        <v>87</v>
      </c>
      <c r="C78" s="205"/>
      <c r="D78" s="205"/>
      <c r="E78" s="205"/>
      <c r="F78" s="205"/>
      <c r="G78" s="204">
        <f ca="1">ROUND(SUM(G75:G77),0)</f>
        <v>182117</v>
      </c>
      <c r="H78" s="204">
        <f t="shared" ca="1" si="141"/>
        <v>182117</v>
      </c>
      <c r="I78" s="204">
        <f t="shared" ref="I78:P78" ca="1" si="143">ROUND(SUM(I75:I77),0)</f>
        <v>0</v>
      </c>
      <c r="J78" s="204">
        <f t="shared" ca="1" si="143"/>
        <v>0</v>
      </c>
      <c r="K78" s="204">
        <f t="shared" ca="1" si="143"/>
        <v>0</v>
      </c>
      <c r="L78" s="204">
        <f t="shared" ca="1" si="143"/>
        <v>0</v>
      </c>
      <c r="M78" s="204">
        <f t="shared" ca="1" si="143"/>
        <v>0</v>
      </c>
      <c r="N78" s="204">
        <f t="shared" ca="1" si="143"/>
        <v>0</v>
      </c>
      <c r="O78" s="204">
        <f t="shared" ca="1" si="143"/>
        <v>0</v>
      </c>
      <c r="P78" s="204">
        <f t="shared" ca="1" si="143"/>
        <v>0</v>
      </c>
      <c r="Q78" s="205"/>
      <c r="R78" s="205"/>
      <c r="S78" s="204">
        <f t="shared" ref="S78:AA78" ca="1" si="144">ROUND(SUM(S75:S77),0)</f>
        <v>0</v>
      </c>
      <c r="T78" s="204">
        <f t="shared" ca="1" si="144"/>
        <v>0</v>
      </c>
      <c r="U78" s="204">
        <f t="shared" ca="1" si="144"/>
        <v>0</v>
      </c>
      <c r="V78" s="204">
        <f t="shared" ca="1" si="144"/>
        <v>0</v>
      </c>
      <c r="W78" s="204">
        <f t="shared" ca="1" si="144"/>
        <v>0</v>
      </c>
      <c r="X78" s="204">
        <f t="shared" ca="1" si="144"/>
        <v>0</v>
      </c>
      <c r="Y78" s="204">
        <f t="shared" ca="1" si="144"/>
        <v>0</v>
      </c>
      <c r="Z78" s="204">
        <f t="shared" ca="1" si="144"/>
        <v>0</v>
      </c>
      <c r="AA78" s="204">
        <f t="shared" ca="1" si="144"/>
        <v>0</v>
      </c>
      <c r="AB78" s="204">
        <f t="shared" ca="1" si="142"/>
        <v>182117</v>
      </c>
      <c r="AC78" s="407"/>
      <c r="AD78" s="407"/>
      <c r="AE78" s="407"/>
      <c r="AF78" s="407"/>
    </row>
    <row r="79" spans="1:32" ht="12.75" customHeight="1">
      <c r="A79" s="213"/>
      <c r="B79" s="469" t="s">
        <v>110</v>
      </c>
      <c r="C79" s="535"/>
      <c r="D79" s="535"/>
      <c r="E79" s="535"/>
      <c r="F79" s="535"/>
      <c r="G79" s="535"/>
      <c r="H79" s="535"/>
      <c r="I79" s="535"/>
      <c r="J79" s="215"/>
      <c r="K79" s="215"/>
      <c r="L79" s="215"/>
      <c r="M79" s="215"/>
      <c r="N79" s="215"/>
      <c r="O79" s="215"/>
      <c r="P79" s="215"/>
      <c r="Q79" s="407"/>
      <c r="R79" s="407"/>
      <c r="S79" s="215"/>
      <c r="T79" s="215"/>
      <c r="U79" s="215"/>
      <c r="V79" s="215"/>
      <c r="W79" s="215"/>
      <c r="X79" s="215"/>
      <c r="Y79" s="215"/>
      <c r="Z79" s="215"/>
      <c r="AA79" s="215"/>
      <c r="AB79" s="215"/>
      <c r="AC79" s="407"/>
      <c r="AD79" s="407"/>
      <c r="AE79" s="407"/>
      <c r="AF79" s="407"/>
    </row>
    <row r="80" spans="1:32" ht="12.75" customHeight="1">
      <c r="A80" s="203">
        <v>3481</v>
      </c>
      <c r="B80" s="204" t="s">
        <v>84</v>
      </c>
      <c r="C80" s="204">
        <f ca="1">SUMIF(lines,$A80,day)</f>
        <v>0</v>
      </c>
      <c r="D80" s="204">
        <f ca="1">SUMIF(lines,$A80,special)</f>
        <v>0</v>
      </c>
      <c r="E80" s="204">
        <f ca="1">SUMIF(lines,$A80,occday)</f>
        <v>0</v>
      </c>
      <c r="F80" s="204">
        <f ca="1">SUMIF(lines,$A80,other)</f>
        <v>0</v>
      </c>
      <c r="G80" s="205"/>
      <c r="H80" s="204">
        <f t="shared" ref="H80:H83" ca="1" si="145">ROUND(SUM(C80:F80),0)</f>
        <v>0</v>
      </c>
      <c r="I80" s="205"/>
      <c r="J80" s="204">
        <f ca="1">SUMIF(lines,$A80,TitleI)</f>
        <v>0</v>
      </c>
      <c r="K80" s="204">
        <f ca="1">SUMIF(lines,$A80,IDEA)</f>
        <v>0</v>
      </c>
      <c r="L80" s="204">
        <f ca="1">SUMIF(lines,$A80,ESSERI)</f>
        <v>0</v>
      </c>
      <c r="M80" s="204">
        <f ca="1">SUMIF(lines,$A80,ESSERII)</f>
        <v>0</v>
      </c>
      <c r="N80" s="204">
        <f ca="1">SUMIF(lines,$A80,ESSERIII)</f>
        <v>0</v>
      </c>
      <c r="O80" s="204">
        <f ca="1">SUMIF(lines,$A80,ESSERG)</f>
        <v>0</v>
      </c>
      <c r="P80" s="204">
        <f ca="1">SUMIF(lines,$A80,GEER)</f>
        <v>0</v>
      </c>
      <c r="Q80" s="205"/>
      <c r="R80" s="205"/>
      <c r="S80" s="204">
        <f ca="1">SUMIF(lines,$A80,doefed)</f>
        <v>0</v>
      </c>
      <c r="T80" s="204">
        <f ca="1">SUMIF(lines,$A80,otherfed)</f>
        <v>0</v>
      </c>
      <c r="U80" s="204">
        <f ca="1">SUMIF(lines,$A80,StateCovid)</f>
        <v>0</v>
      </c>
      <c r="V80" s="204">
        <f ca="1">SUMIF(lines,$A80,doestate)</f>
        <v>0</v>
      </c>
      <c r="W80" s="204">
        <f ca="1">SUMIF(lines,$A80,otherstate)</f>
        <v>0</v>
      </c>
      <c r="X80" s="204">
        <f ca="1">SUMIF(lines,$A80,circuitbreaker)</f>
        <v>0</v>
      </c>
      <c r="Y80" s="204">
        <f ca="1">SUMIF(lines,$A80,private)</f>
        <v>0</v>
      </c>
      <c r="Z80" s="204">
        <f ca="1">SUMIF(lines,$A80,schchoice)</f>
        <v>0</v>
      </c>
      <c r="AA80" s="204">
        <f ca="1">SUMIF(lines,$A80,otherreceipts)</f>
        <v>0</v>
      </c>
      <c r="AB80" s="204">
        <f t="shared" ref="AB80:AB83" ca="1" si="146">ROUND(SUM(H80:AA80),0)</f>
        <v>0</v>
      </c>
      <c r="AC80" s="407"/>
      <c r="AD80" s="407"/>
      <c r="AE80" s="407"/>
      <c r="AF80" s="407"/>
    </row>
    <row r="81" spans="1:32" ht="12.75" customHeight="1">
      <c r="A81" s="203">
        <v>3482</v>
      </c>
      <c r="B81" s="204" t="s">
        <v>85</v>
      </c>
      <c r="C81" s="204">
        <f ca="1">SUMIF(lines,$A81,day)</f>
        <v>0</v>
      </c>
      <c r="D81" s="204">
        <f ca="1">SUMIF(lines,$A81,special)</f>
        <v>0</v>
      </c>
      <c r="E81" s="204">
        <f ca="1">SUMIF(lines,$A81,occday)</f>
        <v>0</v>
      </c>
      <c r="F81" s="204">
        <f ca="1">SUMIF(lines,$A81,other)</f>
        <v>0</v>
      </c>
      <c r="G81" s="205"/>
      <c r="H81" s="204">
        <f t="shared" ca="1" si="145"/>
        <v>0</v>
      </c>
      <c r="I81" s="205"/>
      <c r="J81" s="204">
        <f ca="1">SUMIF(lines,$A81,TitleI)</f>
        <v>0</v>
      </c>
      <c r="K81" s="204">
        <f ca="1">SUMIF(lines,$A81,IDEA)</f>
        <v>0</v>
      </c>
      <c r="L81" s="204">
        <f ca="1">SUMIF(lines,$A81,ESSERI)</f>
        <v>0</v>
      </c>
      <c r="M81" s="204">
        <f ca="1">SUMIF(lines,$A81,ESSERII)</f>
        <v>0</v>
      </c>
      <c r="N81" s="204">
        <f ca="1">SUMIF(lines,$A81,ESSERIII)</f>
        <v>0</v>
      </c>
      <c r="O81" s="204">
        <f ca="1">SUMIF(lines,$A81,ESSERG)</f>
        <v>0</v>
      </c>
      <c r="P81" s="204">
        <f ca="1">SUMIF(lines,$A81,GEER)</f>
        <v>0</v>
      </c>
      <c r="Q81" s="205"/>
      <c r="R81" s="205"/>
      <c r="S81" s="204">
        <f ca="1">SUMIF(lines,$A81,doefed)</f>
        <v>0</v>
      </c>
      <c r="T81" s="204">
        <f ca="1">SUMIF(lines,$A81,otherfed)</f>
        <v>0</v>
      </c>
      <c r="U81" s="204">
        <f ca="1">SUMIF(lines,$A81,StateCovid)</f>
        <v>0</v>
      </c>
      <c r="V81" s="204">
        <f ca="1">SUMIF(lines,$A81,doestate)</f>
        <v>0</v>
      </c>
      <c r="W81" s="204">
        <f ca="1">SUMIF(lines,$A81,otherstate)</f>
        <v>0</v>
      </c>
      <c r="X81" s="204">
        <f ca="1">SUMIF(lines,$A81,circuitbreaker)</f>
        <v>0</v>
      </c>
      <c r="Y81" s="204">
        <f ca="1">SUMIF(lines,$A81,private)</f>
        <v>0</v>
      </c>
      <c r="Z81" s="204">
        <f ca="1">SUMIF(lines,$A81,schchoice)</f>
        <v>0</v>
      </c>
      <c r="AA81" s="204">
        <f ca="1">SUMIF(lines,$A81,otherreceipts)</f>
        <v>0</v>
      </c>
      <c r="AB81" s="204">
        <f t="shared" ca="1" si="146"/>
        <v>0</v>
      </c>
      <c r="AC81" s="407"/>
      <c r="AD81" s="407"/>
      <c r="AE81" s="407"/>
      <c r="AF81" s="407"/>
    </row>
    <row r="82" spans="1:32" ht="12.75" customHeight="1">
      <c r="A82" s="203">
        <v>3485</v>
      </c>
      <c r="B82" s="204" t="s">
        <v>86</v>
      </c>
      <c r="C82" s="204">
        <f ca="1">SUMIF(lines,$A82,day)</f>
        <v>0</v>
      </c>
      <c r="D82" s="204">
        <f ca="1">SUMIF(lines,$A82,special)</f>
        <v>0</v>
      </c>
      <c r="E82" s="204">
        <f ca="1">SUMIF(lines,$A82,occday)</f>
        <v>0</v>
      </c>
      <c r="F82" s="204">
        <f ca="1">SUMIF(lines,$A82,other)</f>
        <v>0</v>
      </c>
      <c r="G82" s="205"/>
      <c r="H82" s="204">
        <f t="shared" ca="1" si="145"/>
        <v>0</v>
      </c>
      <c r="I82" s="205"/>
      <c r="J82" s="204">
        <f ca="1">SUMIF(lines,$A82,TitleI)</f>
        <v>0</v>
      </c>
      <c r="K82" s="204">
        <f ca="1">SUMIF(lines,$A82,IDEA)</f>
        <v>0</v>
      </c>
      <c r="L82" s="204">
        <f ca="1">SUMIF(lines,$A82,ESSERI)</f>
        <v>0</v>
      </c>
      <c r="M82" s="204">
        <f ca="1">SUMIF(lines,$A82,ESSERII)</f>
        <v>0</v>
      </c>
      <c r="N82" s="204">
        <f ca="1">SUMIF(lines,$A82,ESSERIII)</f>
        <v>0</v>
      </c>
      <c r="O82" s="204">
        <f ca="1">SUMIF(lines,$A82,ESSERG)</f>
        <v>0</v>
      </c>
      <c r="P82" s="204">
        <f ca="1">SUMIF(lines,$A82,GEER)</f>
        <v>0</v>
      </c>
      <c r="Q82" s="205"/>
      <c r="R82" s="205"/>
      <c r="S82" s="204">
        <f ca="1">SUMIF(lines,$A82,doefed)</f>
        <v>0</v>
      </c>
      <c r="T82" s="204">
        <f ca="1">SUMIF(lines,$A82,otherfed)</f>
        <v>0</v>
      </c>
      <c r="U82" s="204">
        <f ca="1">SUMIF(lines,$A82,StateCovid)</f>
        <v>0</v>
      </c>
      <c r="V82" s="204">
        <f ca="1">SUMIF(lines,$A82,doestate)</f>
        <v>0</v>
      </c>
      <c r="W82" s="204">
        <f ca="1">SUMIF(lines,$A82,otherstate)</f>
        <v>0</v>
      </c>
      <c r="X82" s="204">
        <f ca="1">SUMIF(lines,$A82,circuitbreaker)</f>
        <v>0</v>
      </c>
      <c r="Y82" s="204">
        <f ca="1">SUMIF(lines,$A82,private)</f>
        <v>0</v>
      </c>
      <c r="Z82" s="204">
        <f ca="1">SUMIF(lines,$A82,schchoice)</f>
        <v>0</v>
      </c>
      <c r="AA82" s="204">
        <f ca="1">SUMIF(lines,$A82,otherreceipts)</f>
        <v>0</v>
      </c>
      <c r="AB82" s="204">
        <f t="shared" ca="1" si="146"/>
        <v>0</v>
      </c>
      <c r="AC82" s="407"/>
      <c r="AD82" s="407"/>
      <c r="AE82" s="407"/>
      <c r="AF82" s="407"/>
    </row>
    <row r="83" spans="1:32" ht="12.75" customHeight="1">
      <c r="A83" s="203">
        <v>3486</v>
      </c>
      <c r="B83" s="207" t="s">
        <v>87</v>
      </c>
      <c r="C83" s="204">
        <f t="shared" ref="C83:F83" ca="1" si="147">ROUND(SUM(C80:C82),0)</f>
        <v>0</v>
      </c>
      <c r="D83" s="204">
        <f t="shared" ca="1" si="147"/>
        <v>0</v>
      </c>
      <c r="E83" s="204">
        <f t="shared" ca="1" si="147"/>
        <v>0</v>
      </c>
      <c r="F83" s="204">
        <f t="shared" ca="1" si="147"/>
        <v>0</v>
      </c>
      <c r="G83" s="205"/>
      <c r="H83" s="204">
        <f t="shared" ca="1" si="145"/>
        <v>0</v>
      </c>
      <c r="I83" s="205"/>
      <c r="J83" s="204">
        <f t="shared" ref="J83:P83" ca="1" si="148">ROUND(SUM(J80:J82),0)</f>
        <v>0</v>
      </c>
      <c r="K83" s="204">
        <f t="shared" ca="1" si="148"/>
        <v>0</v>
      </c>
      <c r="L83" s="204">
        <f t="shared" ca="1" si="148"/>
        <v>0</v>
      </c>
      <c r="M83" s="204">
        <f t="shared" ca="1" si="148"/>
        <v>0</v>
      </c>
      <c r="N83" s="204">
        <f t="shared" ca="1" si="148"/>
        <v>0</v>
      </c>
      <c r="O83" s="204">
        <f t="shared" ca="1" si="148"/>
        <v>0</v>
      </c>
      <c r="P83" s="204">
        <f t="shared" ca="1" si="148"/>
        <v>0</v>
      </c>
      <c r="Q83" s="205"/>
      <c r="R83" s="205"/>
      <c r="S83" s="204">
        <f t="shared" ref="S83:AA83" ca="1" si="149">ROUND(SUM(S80:S82),0)</f>
        <v>0</v>
      </c>
      <c r="T83" s="204">
        <f t="shared" ca="1" si="149"/>
        <v>0</v>
      </c>
      <c r="U83" s="204">
        <f t="shared" ca="1" si="149"/>
        <v>0</v>
      </c>
      <c r="V83" s="204">
        <f t="shared" ca="1" si="149"/>
        <v>0</v>
      </c>
      <c r="W83" s="204">
        <f t="shared" ca="1" si="149"/>
        <v>0</v>
      </c>
      <c r="X83" s="204">
        <f t="shared" ca="1" si="149"/>
        <v>0</v>
      </c>
      <c r="Y83" s="204">
        <f t="shared" ca="1" si="149"/>
        <v>0</v>
      </c>
      <c r="Z83" s="204">
        <f t="shared" ca="1" si="149"/>
        <v>0</v>
      </c>
      <c r="AA83" s="204">
        <f t="shared" ca="1" si="149"/>
        <v>0</v>
      </c>
      <c r="AB83" s="204">
        <f t="shared" ca="1" si="146"/>
        <v>0</v>
      </c>
      <c r="AC83" s="407"/>
      <c r="AD83" s="407"/>
      <c r="AE83" s="407"/>
      <c r="AF83" s="407"/>
    </row>
    <row r="84" spans="1:32" ht="12.75" customHeight="1">
      <c r="A84" s="533"/>
      <c r="B84" s="469" t="s">
        <v>111</v>
      </c>
      <c r="C84" s="407"/>
      <c r="D84" s="407"/>
      <c r="E84" s="407"/>
      <c r="F84" s="407"/>
      <c r="G84" s="407"/>
      <c r="H84" s="407"/>
      <c r="I84" s="407"/>
      <c r="J84" s="407"/>
      <c r="K84" s="407"/>
      <c r="L84" s="407"/>
      <c r="M84" s="407"/>
      <c r="N84" s="407"/>
      <c r="O84" s="407"/>
      <c r="P84" s="407"/>
      <c r="Q84" s="407"/>
      <c r="R84" s="407"/>
      <c r="S84" s="407"/>
      <c r="T84" s="407"/>
      <c r="U84" s="407"/>
      <c r="V84" s="407"/>
      <c r="W84" s="407"/>
      <c r="X84" s="407"/>
      <c r="Y84" s="407"/>
      <c r="Z84" s="407"/>
      <c r="AA84" s="407"/>
      <c r="AB84" s="407"/>
      <c r="AC84" s="407"/>
      <c r="AD84" s="407"/>
      <c r="AE84" s="407"/>
      <c r="AF84" s="407"/>
    </row>
    <row r="85" spans="1:32" ht="12.75" customHeight="1">
      <c r="A85" s="203">
        <v>3487</v>
      </c>
      <c r="B85" s="204" t="s">
        <v>89</v>
      </c>
      <c r="C85" s="205"/>
      <c r="D85" s="205"/>
      <c r="E85" s="205"/>
      <c r="F85" s="205"/>
      <c r="G85" s="204">
        <f t="shared" ref="G85:G90" ca="1" si="150">SUMIF(lines,$A85,undist)</f>
        <v>0</v>
      </c>
      <c r="H85" s="204">
        <f t="shared" ref="H85:H91" ca="1" si="151">ROUND(G85,0)</f>
        <v>0</v>
      </c>
      <c r="I85" s="205"/>
      <c r="J85" s="204">
        <f t="shared" ref="J85:J90" ca="1" si="152">SUMIF(lines,$A85,TitleI)</f>
        <v>0</v>
      </c>
      <c r="K85" s="204">
        <f t="shared" ref="K85:K90" ca="1" si="153">SUMIF(lines,$A85,IDEA)</f>
        <v>0</v>
      </c>
      <c r="L85" s="204">
        <f t="shared" ref="L85:L90" ca="1" si="154">SUMIF(lines,$A85,ESSERI)</f>
        <v>0</v>
      </c>
      <c r="M85" s="204">
        <f t="shared" ref="M85:M90" ca="1" si="155">SUMIF(lines,$A85,ESSERII)</f>
        <v>0</v>
      </c>
      <c r="N85" s="204">
        <f t="shared" ref="N85:N90" ca="1" si="156">SUMIF(lines,$A85,ESSERIII)</f>
        <v>0</v>
      </c>
      <c r="O85" s="204">
        <f t="shared" ref="O85:O90" ca="1" si="157">SUMIF(lines,$A85,ESSERG)</f>
        <v>0</v>
      </c>
      <c r="P85" s="204">
        <f t="shared" ref="P85:P90" ca="1" si="158">SUMIF(lines,$A85,GEER)</f>
        <v>0</v>
      </c>
      <c r="Q85" s="205"/>
      <c r="R85" s="205"/>
      <c r="S85" s="204">
        <f t="shared" ref="S85:S90" ca="1" si="159">SUMIF(lines,$A85,doefed)</f>
        <v>0</v>
      </c>
      <c r="T85" s="204">
        <f t="shared" ref="T85:T90" ca="1" si="160">SUMIF(lines,$A85,otherfed)</f>
        <v>0</v>
      </c>
      <c r="U85" s="204">
        <f t="shared" ref="U85:U90" ca="1" si="161">SUMIF(lines,$A85,StateCovid)</f>
        <v>0</v>
      </c>
      <c r="V85" s="204">
        <f t="shared" ref="V85:V90" ca="1" si="162">SUMIF(lines,$A85,doestate)</f>
        <v>0</v>
      </c>
      <c r="W85" s="204">
        <f t="shared" ref="W85:W90" ca="1" si="163">SUMIF(lines,$A85,otherstate)</f>
        <v>0</v>
      </c>
      <c r="X85" s="204">
        <f t="shared" ref="X85:X90" ca="1" si="164">SUMIF(lines,$A85,circuitbreaker)</f>
        <v>0</v>
      </c>
      <c r="Y85" s="204">
        <f t="shared" ref="Y85:Y90" ca="1" si="165">SUMIF(lines,$A85,private)</f>
        <v>0</v>
      </c>
      <c r="Z85" s="204">
        <f t="shared" ref="Z85:Z90" ca="1" si="166">SUMIF(lines,$A85,schchoice)</f>
        <v>0</v>
      </c>
      <c r="AA85" s="204">
        <f t="shared" ref="AA85:AA90" ca="1" si="167">SUMIF(lines,$A85,otherreceipts)</f>
        <v>0</v>
      </c>
      <c r="AB85" s="204">
        <f t="shared" ref="AB85:AB91" ca="1" si="168">ROUND(SUM(H85:AA85),0)</f>
        <v>0</v>
      </c>
      <c r="AC85" s="407"/>
      <c r="AD85" s="407"/>
      <c r="AE85" s="407"/>
      <c r="AF85" s="407"/>
    </row>
    <row r="86" spans="1:32" ht="12.75" customHeight="1">
      <c r="A86" s="203">
        <v>3488</v>
      </c>
      <c r="B86" s="204" t="s">
        <v>82</v>
      </c>
      <c r="C86" s="205"/>
      <c r="D86" s="205"/>
      <c r="E86" s="205"/>
      <c r="F86" s="205"/>
      <c r="G86" s="204">
        <f t="shared" ca="1" si="150"/>
        <v>0</v>
      </c>
      <c r="H86" s="204">
        <f t="shared" ca="1" si="151"/>
        <v>0</v>
      </c>
      <c r="I86" s="205"/>
      <c r="J86" s="204">
        <f t="shared" ca="1" si="152"/>
        <v>0</v>
      </c>
      <c r="K86" s="204">
        <f t="shared" ca="1" si="153"/>
        <v>0</v>
      </c>
      <c r="L86" s="204">
        <f t="shared" ca="1" si="154"/>
        <v>0</v>
      </c>
      <c r="M86" s="204">
        <f t="shared" ca="1" si="155"/>
        <v>0</v>
      </c>
      <c r="N86" s="204">
        <f t="shared" ca="1" si="156"/>
        <v>0</v>
      </c>
      <c r="O86" s="204">
        <f t="shared" ca="1" si="157"/>
        <v>0</v>
      </c>
      <c r="P86" s="204">
        <f t="shared" ca="1" si="158"/>
        <v>0</v>
      </c>
      <c r="Q86" s="205"/>
      <c r="R86" s="205"/>
      <c r="S86" s="204">
        <f t="shared" ca="1" si="159"/>
        <v>0</v>
      </c>
      <c r="T86" s="204">
        <f t="shared" ca="1" si="160"/>
        <v>0</v>
      </c>
      <c r="U86" s="204">
        <f t="shared" ca="1" si="161"/>
        <v>0</v>
      </c>
      <c r="V86" s="204">
        <f t="shared" ca="1" si="162"/>
        <v>0</v>
      </c>
      <c r="W86" s="204">
        <f t="shared" ca="1" si="163"/>
        <v>0</v>
      </c>
      <c r="X86" s="204">
        <f t="shared" ca="1" si="164"/>
        <v>0</v>
      </c>
      <c r="Y86" s="204">
        <f t="shared" ca="1" si="165"/>
        <v>0</v>
      </c>
      <c r="Z86" s="204">
        <f t="shared" ca="1" si="166"/>
        <v>0</v>
      </c>
      <c r="AA86" s="204">
        <f t="shared" ca="1" si="167"/>
        <v>0</v>
      </c>
      <c r="AB86" s="204">
        <f t="shared" ca="1" si="168"/>
        <v>0</v>
      </c>
      <c r="AC86" s="407"/>
      <c r="AD86" s="407"/>
      <c r="AE86" s="407"/>
      <c r="AF86" s="407"/>
    </row>
    <row r="87" spans="1:32" ht="12.75" customHeight="1">
      <c r="A87" s="203">
        <v>3489</v>
      </c>
      <c r="B87" s="204" t="s">
        <v>83</v>
      </c>
      <c r="C87" s="205"/>
      <c r="D87" s="205"/>
      <c r="E87" s="205"/>
      <c r="F87" s="205"/>
      <c r="G87" s="204">
        <f t="shared" ca="1" si="150"/>
        <v>0</v>
      </c>
      <c r="H87" s="204">
        <f t="shared" ca="1" si="151"/>
        <v>0</v>
      </c>
      <c r="I87" s="205"/>
      <c r="J87" s="204">
        <f t="shared" ca="1" si="152"/>
        <v>0</v>
      </c>
      <c r="K87" s="204">
        <f t="shared" ca="1" si="153"/>
        <v>0</v>
      </c>
      <c r="L87" s="204">
        <f t="shared" ca="1" si="154"/>
        <v>0</v>
      </c>
      <c r="M87" s="204">
        <f t="shared" ca="1" si="155"/>
        <v>0</v>
      </c>
      <c r="N87" s="204">
        <f t="shared" ca="1" si="156"/>
        <v>0</v>
      </c>
      <c r="O87" s="204">
        <f t="shared" ca="1" si="157"/>
        <v>0</v>
      </c>
      <c r="P87" s="204">
        <f t="shared" ca="1" si="158"/>
        <v>0</v>
      </c>
      <c r="Q87" s="205"/>
      <c r="R87" s="205"/>
      <c r="S87" s="204">
        <f t="shared" ca="1" si="159"/>
        <v>0</v>
      </c>
      <c r="T87" s="204">
        <f t="shared" ca="1" si="160"/>
        <v>0</v>
      </c>
      <c r="U87" s="204">
        <f t="shared" ca="1" si="161"/>
        <v>0</v>
      </c>
      <c r="V87" s="204">
        <f t="shared" ca="1" si="162"/>
        <v>0</v>
      </c>
      <c r="W87" s="204">
        <f t="shared" ca="1" si="163"/>
        <v>0</v>
      </c>
      <c r="X87" s="204">
        <f t="shared" ca="1" si="164"/>
        <v>0</v>
      </c>
      <c r="Y87" s="204">
        <f t="shared" ca="1" si="165"/>
        <v>0</v>
      </c>
      <c r="Z87" s="204">
        <f t="shared" ca="1" si="166"/>
        <v>0</v>
      </c>
      <c r="AA87" s="204">
        <f t="shared" ca="1" si="167"/>
        <v>0</v>
      </c>
      <c r="AB87" s="204">
        <f t="shared" ca="1" si="168"/>
        <v>0</v>
      </c>
      <c r="AC87" s="407"/>
      <c r="AD87" s="407"/>
      <c r="AE87" s="407"/>
      <c r="AF87" s="407"/>
    </row>
    <row r="88" spans="1:32" ht="12.75" customHeight="1">
      <c r="A88" s="203">
        <v>3490</v>
      </c>
      <c r="B88" s="204" t="s">
        <v>84</v>
      </c>
      <c r="C88" s="205"/>
      <c r="D88" s="205"/>
      <c r="E88" s="205"/>
      <c r="F88" s="205"/>
      <c r="G88" s="204">
        <f t="shared" ca="1" si="150"/>
        <v>15160</v>
      </c>
      <c r="H88" s="204">
        <f t="shared" ca="1" si="151"/>
        <v>15160</v>
      </c>
      <c r="I88" s="205"/>
      <c r="J88" s="204">
        <f t="shared" ca="1" si="152"/>
        <v>32560</v>
      </c>
      <c r="K88" s="204">
        <f t="shared" ca="1" si="153"/>
        <v>0</v>
      </c>
      <c r="L88" s="204">
        <f t="shared" ca="1" si="154"/>
        <v>0</v>
      </c>
      <c r="M88" s="204">
        <f t="shared" ca="1" si="155"/>
        <v>7500</v>
      </c>
      <c r="N88" s="204">
        <f t="shared" ca="1" si="156"/>
        <v>0</v>
      </c>
      <c r="O88" s="204">
        <f t="shared" ca="1" si="157"/>
        <v>0</v>
      </c>
      <c r="P88" s="204">
        <f t="shared" ca="1" si="158"/>
        <v>0</v>
      </c>
      <c r="Q88" s="205"/>
      <c r="R88" s="205"/>
      <c r="S88" s="204">
        <f t="shared" ca="1" si="159"/>
        <v>0</v>
      </c>
      <c r="T88" s="204">
        <f t="shared" ca="1" si="160"/>
        <v>0</v>
      </c>
      <c r="U88" s="204">
        <f t="shared" ca="1" si="161"/>
        <v>0</v>
      </c>
      <c r="V88" s="204">
        <f t="shared" ca="1" si="162"/>
        <v>2447</v>
      </c>
      <c r="W88" s="204">
        <f t="shared" ca="1" si="163"/>
        <v>0</v>
      </c>
      <c r="X88" s="204">
        <f t="shared" ca="1" si="164"/>
        <v>0</v>
      </c>
      <c r="Y88" s="204">
        <f t="shared" ca="1" si="165"/>
        <v>0</v>
      </c>
      <c r="Z88" s="204">
        <f t="shared" ca="1" si="166"/>
        <v>0</v>
      </c>
      <c r="AA88" s="204">
        <f t="shared" ca="1" si="167"/>
        <v>0</v>
      </c>
      <c r="AB88" s="204">
        <f t="shared" ca="1" si="168"/>
        <v>57667</v>
      </c>
      <c r="AC88" s="407"/>
      <c r="AD88" s="407"/>
      <c r="AE88" s="407"/>
      <c r="AF88" s="407"/>
    </row>
    <row r="89" spans="1:32" ht="12.75" customHeight="1">
      <c r="A89" s="203">
        <v>3491</v>
      </c>
      <c r="B89" s="204" t="s">
        <v>85</v>
      </c>
      <c r="C89" s="205"/>
      <c r="D89" s="205"/>
      <c r="E89" s="205"/>
      <c r="F89" s="205"/>
      <c r="G89" s="204">
        <f t="shared" ca="1" si="150"/>
        <v>0</v>
      </c>
      <c r="H89" s="204">
        <f t="shared" ca="1" si="151"/>
        <v>0</v>
      </c>
      <c r="I89" s="205"/>
      <c r="J89" s="204">
        <f t="shared" ca="1" si="152"/>
        <v>0</v>
      </c>
      <c r="K89" s="204">
        <f t="shared" ca="1" si="153"/>
        <v>0</v>
      </c>
      <c r="L89" s="204">
        <f t="shared" ca="1" si="154"/>
        <v>0</v>
      </c>
      <c r="M89" s="204">
        <f t="shared" ca="1" si="155"/>
        <v>0</v>
      </c>
      <c r="N89" s="204">
        <f t="shared" ca="1" si="156"/>
        <v>0</v>
      </c>
      <c r="O89" s="204">
        <f t="shared" ca="1" si="157"/>
        <v>0</v>
      </c>
      <c r="P89" s="204">
        <f t="shared" ca="1" si="158"/>
        <v>0</v>
      </c>
      <c r="Q89" s="205"/>
      <c r="R89" s="205"/>
      <c r="S89" s="204">
        <f t="shared" ca="1" si="159"/>
        <v>0</v>
      </c>
      <c r="T89" s="204">
        <f t="shared" ca="1" si="160"/>
        <v>0</v>
      </c>
      <c r="U89" s="204">
        <f t="shared" ca="1" si="161"/>
        <v>0</v>
      </c>
      <c r="V89" s="204">
        <f t="shared" ca="1" si="162"/>
        <v>0</v>
      </c>
      <c r="W89" s="204">
        <f t="shared" ca="1" si="163"/>
        <v>0</v>
      </c>
      <c r="X89" s="204">
        <f t="shared" ca="1" si="164"/>
        <v>0</v>
      </c>
      <c r="Y89" s="204">
        <f t="shared" ca="1" si="165"/>
        <v>0</v>
      </c>
      <c r="Z89" s="204">
        <f t="shared" ca="1" si="166"/>
        <v>0</v>
      </c>
      <c r="AA89" s="204">
        <f t="shared" ca="1" si="167"/>
        <v>0</v>
      </c>
      <c r="AB89" s="204">
        <f t="shared" ca="1" si="168"/>
        <v>0</v>
      </c>
      <c r="AC89" s="407"/>
      <c r="AD89" s="407"/>
      <c r="AE89" s="407"/>
      <c r="AF89" s="407"/>
    </row>
    <row r="90" spans="1:32" ht="12.75" customHeight="1">
      <c r="A90" s="203">
        <v>3492</v>
      </c>
      <c r="B90" s="204" t="s">
        <v>86</v>
      </c>
      <c r="C90" s="205"/>
      <c r="D90" s="205"/>
      <c r="E90" s="205"/>
      <c r="F90" s="205"/>
      <c r="G90" s="204">
        <f t="shared" ca="1" si="150"/>
        <v>0</v>
      </c>
      <c r="H90" s="204">
        <f t="shared" ca="1" si="151"/>
        <v>0</v>
      </c>
      <c r="I90" s="205"/>
      <c r="J90" s="204">
        <f t="shared" ca="1" si="152"/>
        <v>0</v>
      </c>
      <c r="K90" s="204">
        <f t="shared" ca="1" si="153"/>
        <v>0</v>
      </c>
      <c r="L90" s="204">
        <f t="shared" ca="1" si="154"/>
        <v>0</v>
      </c>
      <c r="M90" s="204">
        <f t="shared" ca="1" si="155"/>
        <v>0</v>
      </c>
      <c r="N90" s="204">
        <f t="shared" ca="1" si="156"/>
        <v>0</v>
      </c>
      <c r="O90" s="204">
        <f t="shared" ca="1" si="157"/>
        <v>0</v>
      </c>
      <c r="P90" s="204">
        <f t="shared" ca="1" si="158"/>
        <v>0</v>
      </c>
      <c r="Q90" s="205"/>
      <c r="R90" s="205"/>
      <c r="S90" s="204">
        <f t="shared" ca="1" si="159"/>
        <v>0</v>
      </c>
      <c r="T90" s="204">
        <f t="shared" ca="1" si="160"/>
        <v>0</v>
      </c>
      <c r="U90" s="204">
        <f t="shared" ca="1" si="161"/>
        <v>0</v>
      </c>
      <c r="V90" s="204">
        <f t="shared" ca="1" si="162"/>
        <v>0</v>
      </c>
      <c r="W90" s="204">
        <f t="shared" ca="1" si="163"/>
        <v>0</v>
      </c>
      <c r="X90" s="204">
        <f t="shared" ca="1" si="164"/>
        <v>0</v>
      </c>
      <c r="Y90" s="204">
        <f t="shared" ca="1" si="165"/>
        <v>0</v>
      </c>
      <c r="Z90" s="204">
        <f t="shared" ca="1" si="166"/>
        <v>0</v>
      </c>
      <c r="AA90" s="204">
        <f t="shared" ca="1" si="167"/>
        <v>0</v>
      </c>
      <c r="AB90" s="204">
        <f t="shared" ca="1" si="168"/>
        <v>0</v>
      </c>
      <c r="AC90" s="407"/>
      <c r="AD90" s="407"/>
      <c r="AE90" s="407"/>
      <c r="AF90" s="407"/>
    </row>
    <row r="91" spans="1:32" ht="12.75" customHeight="1">
      <c r="A91" s="203">
        <v>3493</v>
      </c>
      <c r="B91" s="207" t="s">
        <v>87</v>
      </c>
      <c r="C91" s="205"/>
      <c r="D91" s="205"/>
      <c r="E91" s="205"/>
      <c r="F91" s="205"/>
      <c r="G91" s="204">
        <f ca="1">ROUND(SUM(G85:G90),0)</f>
        <v>15160</v>
      </c>
      <c r="H91" s="204">
        <f t="shared" ca="1" si="151"/>
        <v>15160</v>
      </c>
      <c r="I91" s="205"/>
      <c r="J91" s="204">
        <f t="shared" ref="J91:P91" ca="1" si="169">ROUND(SUM(J85:J90),0)</f>
        <v>32560</v>
      </c>
      <c r="K91" s="204">
        <f t="shared" ca="1" si="169"/>
        <v>0</v>
      </c>
      <c r="L91" s="204">
        <f t="shared" ca="1" si="169"/>
        <v>0</v>
      </c>
      <c r="M91" s="204">
        <f t="shared" ca="1" si="169"/>
        <v>7500</v>
      </c>
      <c r="N91" s="204">
        <f t="shared" ca="1" si="169"/>
        <v>0</v>
      </c>
      <c r="O91" s="204">
        <f t="shared" ca="1" si="169"/>
        <v>0</v>
      </c>
      <c r="P91" s="204">
        <f t="shared" ca="1" si="169"/>
        <v>0</v>
      </c>
      <c r="Q91" s="205"/>
      <c r="R91" s="205"/>
      <c r="S91" s="204">
        <f t="shared" ref="S91:AA91" ca="1" si="170">ROUND(SUM(S85:S90),0)</f>
        <v>0</v>
      </c>
      <c r="T91" s="204">
        <f t="shared" ca="1" si="170"/>
        <v>0</v>
      </c>
      <c r="U91" s="204">
        <f t="shared" ca="1" si="170"/>
        <v>0</v>
      </c>
      <c r="V91" s="204">
        <f t="shared" ca="1" si="170"/>
        <v>2447</v>
      </c>
      <c r="W91" s="204">
        <f t="shared" ca="1" si="170"/>
        <v>0</v>
      </c>
      <c r="X91" s="204">
        <f t="shared" ca="1" si="170"/>
        <v>0</v>
      </c>
      <c r="Y91" s="204">
        <f t="shared" ca="1" si="170"/>
        <v>0</v>
      </c>
      <c r="Z91" s="204">
        <f t="shared" ca="1" si="170"/>
        <v>0</v>
      </c>
      <c r="AA91" s="204">
        <f t="shared" ca="1" si="170"/>
        <v>0</v>
      </c>
      <c r="AB91" s="204">
        <f t="shared" ca="1" si="168"/>
        <v>57667</v>
      </c>
      <c r="AC91" s="407"/>
      <c r="AD91" s="407"/>
      <c r="AE91" s="407"/>
      <c r="AF91" s="407"/>
    </row>
    <row r="92" spans="1:32" ht="12.75" customHeight="1">
      <c r="A92" s="533"/>
      <c r="B92" s="469" t="s">
        <v>112</v>
      </c>
      <c r="C92" s="407"/>
      <c r="D92" s="407"/>
      <c r="E92" s="407"/>
      <c r="F92" s="407"/>
      <c r="G92" s="407"/>
      <c r="H92" s="407"/>
      <c r="I92" s="407"/>
      <c r="J92" s="407"/>
      <c r="K92" s="407"/>
      <c r="L92" s="407"/>
      <c r="M92" s="407"/>
      <c r="N92" s="407"/>
      <c r="O92" s="407"/>
      <c r="P92" s="407"/>
      <c r="Q92" s="407"/>
      <c r="R92" s="407"/>
      <c r="S92" s="407"/>
      <c r="T92" s="407"/>
      <c r="U92" s="407"/>
      <c r="V92" s="407"/>
      <c r="W92" s="407"/>
      <c r="X92" s="407"/>
      <c r="Y92" s="407"/>
      <c r="Z92" s="407"/>
      <c r="AA92" s="407"/>
      <c r="AB92" s="407"/>
      <c r="AC92" s="407"/>
      <c r="AD92" s="407"/>
      <c r="AE92" s="407"/>
      <c r="AF92" s="407"/>
    </row>
    <row r="93" spans="1:32" ht="12.75" customHeight="1">
      <c r="A93" s="203">
        <v>3494</v>
      </c>
      <c r="B93" s="204" t="s">
        <v>89</v>
      </c>
      <c r="C93" s="204">
        <f ca="1">SUMIF(lines,$A93,day)</f>
        <v>0</v>
      </c>
      <c r="D93" s="204">
        <f ca="1">SUMIF(lines,$A93,special)</f>
        <v>0</v>
      </c>
      <c r="E93" s="204">
        <f ca="1">SUMIF(lines,$A93,occday)</f>
        <v>0</v>
      </c>
      <c r="F93" s="204">
        <f ca="1">SUMIF(lines,$A93,other)</f>
        <v>0</v>
      </c>
      <c r="G93" s="205"/>
      <c r="H93" s="204">
        <f t="shared" ref="H93:H97" ca="1" si="171">ROUND(SUM(C93:F93),0)</f>
        <v>0</v>
      </c>
      <c r="I93" s="205"/>
      <c r="J93" s="204">
        <f ca="1">SUMIF(lines,$A93,TitleI)</f>
        <v>0</v>
      </c>
      <c r="K93" s="204">
        <f ca="1">SUMIF(lines,$A93,IDEA)</f>
        <v>0</v>
      </c>
      <c r="L93" s="204">
        <f ca="1">SUMIF(lines,$A93,ESSERI)</f>
        <v>0</v>
      </c>
      <c r="M93" s="204">
        <f ca="1">SUMIF(lines,$A93,ESSERII)</f>
        <v>92242</v>
      </c>
      <c r="N93" s="204">
        <f ca="1">SUMIF(lines,$A93,ESSERIII)</f>
        <v>0</v>
      </c>
      <c r="O93" s="204">
        <f ca="1">SUMIF(lines,$A93,ESSERG)</f>
        <v>0</v>
      </c>
      <c r="P93" s="204">
        <f ca="1">SUMIF(lines,$A93,GEER)</f>
        <v>0</v>
      </c>
      <c r="Q93" s="205"/>
      <c r="R93" s="205"/>
      <c r="S93" s="204">
        <f ca="1">SUMIF(lines,$A93,doefed)</f>
        <v>0</v>
      </c>
      <c r="T93" s="204">
        <f ca="1">SUMIF(lines,$A93,otherfed)</f>
        <v>0</v>
      </c>
      <c r="U93" s="204">
        <f ca="1">SUMIF(lines,$A93,StateCovid)</f>
        <v>0</v>
      </c>
      <c r="V93" s="204">
        <f ca="1">SUMIF(lines,$A93,doestate)</f>
        <v>0</v>
      </c>
      <c r="W93" s="204">
        <f ca="1">SUMIF(lines,$A93,otherstate)</f>
        <v>0</v>
      </c>
      <c r="X93" s="204">
        <f ca="1">SUMIF(lines,$A93,circuitbreaker)</f>
        <v>0</v>
      </c>
      <c r="Y93" s="204">
        <f ca="1">SUMIF(lines,$A93,private)</f>
        <v>0</v>
      </c>
      <c r="Z93" s="204">
        <f ca="1">SUMIF(lines,$A93,schchoice)</f>
        <v>0</v>
      </c>
      <c r="AA93" s="204">
        <f ca="1">SUMIF(lines,$A93,otherreceipts)</f>
        <v>0</v>
      </c>
      <c r="AB93" s="204">
        <f t="shared" ref="AB93:AB97" ca="1" si="172">ROUND(SUM(H93:AA93),0)</f>
        <v>92242</v>
      </c>
      <c r="AC93" s="407"/>
      <c r="AD93" s="407"/>
      <c r="AE93" s="407"/>
      <c r="AF93" s="407"/>
    </row>
    <row r="94" spans="1:32" ht="12.75" customHeight="1">
      <c r="A94" s="203">
        <v>3495</v>
      </c>
      <c r="B94" s="204" t="s">
        <v>84</v>
      </c>
      <c r="C94" s="204">
        <f ca="1">SUMIF(lines,$A94,day)</f>
        <v>0</v>
      </c>
      <c r="D94" s="204">
        <f ca="1">SUMIF(lines,$A94,special)</f>
        <v>0</v>
      </c>
      <c r="E94" s="204">
        <f ca="1">SUMIF(lines,$A94,occday)</f>
        <v>0</v>
      </c>
      <c r="F94" s="204">
        <f ca="1">SUMIF(lines,$A94,other)</f>
        <v>0</v>
      </c>
      <c r="G94" s="205"/>
      <c r="H94" s="204">
        <f t="shared" ca="1" si="171"/>
        <v>0</v>
      </c>
      <c r="I94" s="205"/>
      <c r="J94" s="204">
        <f ca="1">SUMIF(lines,$A94,TitleI)</f>
        <v>0</v>
      </c>
      <c r="K94" s="204">
        <f ca="1">SUMIF(lines,$A94,IDEA)</f>
        <v>0</v>
      </c>
      <c r="L94" s="204">
        <f ca="1">SUMIF(lines,$A94,ESSERI)</f>
        <v>0</v>
      </c>
      <c r="M94" s="204">
        <f ca="1">SUMIF(lines,$A94,ESSERII)</f>
        <v>0</v>
      </c>
      <c r="N94" s="204">
        <f ca="1">SUMIF(lines,$A94,ESSERIII)</f>
        <v>0</v>
      </c>
      <c r="O94" s="204">
        <f ca="1">SUMIF(lines,$A94,ESSERG)</f>
        <v>0</v>
      </c>
      <c r="P94" s="204">
        <f ca="1">SUMIF(lines,$A94,GEER)</f>
        <v>0</v>
      </c>
      <c r="Q94" s="205"/>
      <c r="R94" s="205"/>
      <c r="S94" s="204">
        <f ca="1">SUMIF(lines,$A94,doefed)</f>
        <v>0</v>
      </c>
      <c r="T94" s="204">
        <f ca="1">SUMIF(lines,$A94,otherfed)</f>
        <v>0</v>
      </c>
      <c r="U94" s="204">
        <f ca="1">SUMIF(lines,$A94,StateCovid)</f>
        <v>0</v>
      </c>
      <c r="V94" s="204">
        <f ca="1">SUMIF(lines,$A94,doestate)</f>
        <v>0</v>
      </c>
      <c r="W94" s="204">
        <f ca="1">SUMIF(lines,$A94,otherstate)</f>
        <v>0</v>
      </c>
      <c r="X94" s="204">
        <f ca="1">SUMIF(lines,$A94,circuitbreaker)</f>
        <v>0</v>
      </c>
      <c r="Y94" s="204">
        <f ca="1">SUMIF(lines,$A94,private)</f>
        <v>0</v>
      </c>
      <c r="Z94" s="204">
        <f ca="1">SUMIF(lines,$A94,schchoice)</f>
        <v>0</v>
      </c>
      <c r="AA94" s="204">
        <f ca="1">SUMIF(lines,$A94,otherreceipts)</f>
        <v>0</v>
      </c>
      <c r="AB94" s="204">
        <f t="shared" ca="1" si="172"/>
        <v>0</v>
      </c>
      <c r="AC94" s="407"/>
      <c r="AD94" s="407"/>
      <c r="AE94" s="407"/>
      <c r="AF94" s="407"/>
    </row>
    <row r="95" spans="1:32" ht="12.75" customHeight="1">
      <c r="A95" s="203">
        <v>3496</v>
      </c>
      <c r="B95" s="204" t="s">
        <v>85</v>
      </c>
      <c r="C95" s="204">
        <f ca="1">SUMIF(lines,$A95,day)</f>
        <v>0</v>
      </c>
      <c r="D95" s="204">
        <f ca="1">SUMIF(lines,$A95,special)</f>
        <v>0</v>
      </c>
      <c r="E95" s="204">
        <f ca="1">SUMIF(lines,$A95,occday)</f>
        <v>0</v>
      </c>
      <c r="F95" s="204">
        <f ca="1">SUMIF(lines,$A95,other)</f>
        <v>0</v>
      </c>
      <c r="G95" s="205"/>
      <c r="H95" s="204">
        <f t="shared" ca="1" si="171"/>
        <v>0</v>
      </c>
      <c r="I95" s="205"/>
      <c r="J95" s="204">
        <f ca="1">SUMIF(lines,$A95,TitleI)</f>
        <v>0</v>
      </c>
      <c r="K95" s="204">
        <f ca="1">SUMIF(lines,$A95,IDEA)</f>
        <v>0</v>
      </c>
      <c r="L95" s="204">
        <f ca="1">SUMIF(lines,$A95,ESSERI)</f>
        <v>0</v>
      </c>
      <c r="M95" s="204">
        <f ca="1">SUMIF(lines,$A95,ESSERII)</f>
        <v>0</v>
      </c>
      <c r="N95" s="204">
        <f ca="1">SUMIF(lines,$A95,ESSERIII)</f>
        <v>0</v>
      </c>
      <c r="O95" s="204">
        <f ca="1">SUMIF(lines,$A95,ESSERG)</f>
        <v>0</v>
      </c>
      <c r="P95" s="204">
        <f ca="1">SUMIF(lines,$A95,GEER)</f>
        <v>0</v>
      </c>
      <c r="Q95" s="205"/>
      <c r="R95" s="205"/>
      <c r="S95" s="204">
        <f ca="1">SUMIF(lines,$A95,doefed)</f>
        <v>0</v>
      </c>
      <c r="T95" s="204">
        <f ca="1">SUMIF(lines,$A95,otherfed)</f>
        <v>0</v>
      </c>
      <c r="U95" s="204">
        <f ca="1">SUMIF(lines,$A95,StateCovid)</f>
        <v>0</v>
      </c>
      <c r="V95" s="204">
        <f ca="1">SUMIF(lines,$A95,doestate)</f>
        <v>0</v>
      </c>
      <c r="W95" s="204">
        <f ca="1">SUMIF(lines,$A95,otherstate)</f>
        <v>0</v>
      </c>
      <c r="X95" s="204">
        <f ca="1">SUMIF(lines,$A95,circuitbreaker)</f>
        <v>0</v>
      </c>
      <c r="Y95" s="204">
        <f ca="1">SUMIF(lines,$A95,private)</f>
        <v>0</v>
      </c>
      <c r="Z95" s="204">
        <f ca="1">SUMIF(lines,$A95,schchoice)</f>
        <v>0</v>
      </c>
      <c r="AA95" s="204">
        <f ca="1">SUMIF(lines,$A95,otherreceipts)</f>
        <v>0</v>
      </c>
      <c r="AB95" s="204">
        <f t="shared" ca="1" si="172"/>
        <v>0</v>
      </c>
      <c r="AC95" s="407"/>
      <c r="AD95" s="407"/>
      <c r="AE95" s="407"/>
      <c r="AF95" s="407"/>
    </row>
    <row r="96" spans="1:32" ht="12.75" customHeight="1">
      <c r="A96" s="203">
        <v>3497</v>
      </c>
      <c r="B96" s="204" t="s">
        <v>86</v>
      </c>
      <c r="C96" s="204">
        <f ca="1">SUMIF(lines,$A96,day)</f>
        <v>0</v>
      </c>
      <c r="D96" s="204">
        <f ca="1">SUMIF(lines,$A96,special)</f>
        <v>0</v>
      </c>
      <c r="E96" s="204">
        <f ca="1">SUMIF(lines,$A96,occday)</f>
        <v>0</v>
      </c>
      <c r="F96" s="204">
        <f ca="1">SUMIF(lines,$A96,other)</f>
        <v>0</v>
      </c>
      <c r="G96" s="205"/>
      <c r="H96" s="204">
        <f t="shared" ca="1" si="171"/>
        <v>0</v>
      </c>
      <c r="I96" s="205"/>
      <c r="J96" s="204">
        <f ca="1">SUMIF(lines,$A96,TitleI)</f>
        <v>0</v>
      </c>
      <c r="K96" s="204">
        <f ca="1">SUMIF(lines,$A96,IDEA)</f>
        <v>0</v>
      </c>
      <c r="L96" s="204">
        <f ca="1">SUMIF(lines,$A96,ESSERI)</f>
        <v>0</v>
      </c>
      <c r="M96" s="204">
        <f ca="1">SUMIF(lines,$A96,ESSERII)</f>
        <v>0</v>
      </c>
      <c r="N96" s="204">
        <f ca="1">SUMIF(lines,$A96,ESSERIII)</f>
        <v>0</v>
      </c>
      <c r="O96" s="204">
        <f ca="1">SUMIF(lines,$A96,ESSERG)</f>
        <v>0</v>
      </c>
      <c r="P96" s="204">
        <f ca="1">SUMIF(lines,$A96,GEER)</f>
        <v>0</v>
      </c>
      <c r="Q96" s="205"/>
      <c r="R96" s="205"/>
      <c r="S96" s="204">
        <f ca="1">SUMIF(lines,$A96,doefed)</f>
        <v>0</v>
      </c>
      <c r="T96" s="204">
        <f ca="1">SUMIF(lines,$A96,otherfed)</f>
        <v>0</v>
      </c>
      <c r="U96" s="204">
        <f ca="1">SUMIF(lines,$A96,StateCovid)</f>
        <v>0</v>
      </c>
      <c r="V96" s="204">
        <f ca="1">SUMIF(lines,$A96,doestate)</f>
        <v>0</v>
      </c>
      <c r="W96" s="204">
        <f ca="1">SUMIF(lines,$A96,otherstate)</f>
        <v>0</v>
      </c>
      <c r="X96" s="204">
        <f ca="1">SUMIF(lines,$A96,circuitbreaker)</f>
        <v>0</v>
      </c>
      <c r="Y96" s="204">
        <f ca="1">SUMIF(lines,$A96,private)</f>
        <v>0</v>
      </c>
      <c r="Z96" s="204">
        <f ca="1">SUMIF(lines,$A96,schchoice)</f>
        <v>0</v>
      </c>
      <c r="AA96" s="204">
        <f ca="1">SUMIF(lines,$A96,otherreceipts)</f>
        <v>0</v>
      </c>
      <c r="AB96" s="204">
        <f t="shared" ca="1" si="172"/>
        <v>0</v>
      </c>
      <c r="AC96" s="407"/>
      <c r="AD96" s="407"/>
      <c r="AE96" s="407"/>
      <c r="AF96" s="407"/>
    </row>
    <row r="97" spans="1:32" ht="12.75" customHeight="1">
      <c r="A97" s="203">
        <v>3498</v>
      </c>
      <c r="B97" s="207" t="s">
        <v>87</v>
      </c>
      <c r="C97" s="204">
        <f t="shared" ref="C97:F97" ca="1" si="173">ROUND(SUM(C93:C96),0)</f>
        <v>0</v>
      </c>
      <c r="D97" s="204">
        <f t="shared" ca="1" si="173"/>
        <v>0</v>
      </c>
      <c r="E97" s="204">
        <f t="shared" ca="1" si="173"/>
        <v>0</v>
      </c>
      <c r="F97" s="204">
        <f t="shared" ca="1" si="173"/>
        <v>0</v>
      </c>
      <c r="G97" s="205"/>
      <c r="H97" s="204">
        <f t="shared" ca="1" si="171"/>
        <v>0</v>
      </c>
      <c r="I97" s="205"/>
      <c r="J97" s="204">
        <f t="shared" ref="J97:P97" ca="1" si="174">ROUND(SUM(J93:J96),0)</f>
        <v>0</v>
      </c>
      <c r="K97" s="204">
        <f t="shared" ca="1" si="174"/>
        <v>0</v>
      </c>
      <c r="L97" s="204">
        <f t="shared" ca="1" si="174"/>
        <v>0</v>
      </c>
      <c r="M97" s="204">
        <f t="shared" ca="1" si="174"/>
        <v>92242</v>
      </c>
      <c r="N97" s="204">
        <f t="shared" ca="1" si="174"/>
        <v>0</v>
      </c>
      <c r="O97" s="204">
        <f t="shared" ca="1" si="174"/>
        <v>0</v>
      </c>
      <c r="P97" s="204">
        <f t="shared" ca="1" si="174"/>
        <v>0</v>
      </c>
      <c r="Q97" s="205"/>
      <c r="R97" s="205"/>
      <c r="S97" s="204">
        <f t="shared" ref="S97:AA97" ca="1" si="175">ROUND(SUM(S93:S96),0)</f>
        <v>0</v>
      </c>
      <c r="T97" s="204">
        <f t="shared" ca="1" si="175"/>
        <v>0</v>
      </c>
      <c r="U97" s="204">
        <f t="shared" ca="1" si="175"/>
        <v>0</v>
      </c>
      <c r="V97" s="204">
        <f t="shared" ca="1" si="175"/>
        <v>0</v>
      </c>
      <c r="W97" s="204">
        <f t="shared" ca="1" si="175"/>
        <v>0</v>
      </c>
      <c r="X97" s="204">
        <f t="shared" ca="1" si="175"/>
        <v>0</v>
      </c>
      <c r="Y97" s="204">
        <f t="shared" ca="1" si="175"/>
        <v>0</v>
      </c>
      <c r="Z97" s="204">
        <f t="shared" ca="1" si="175"/>
        <v>0</v>
      </c>
      <c r="AA97" s="204">
        <f t="shared" ca="1" si="175"/>
        <v>0</v>
      </c>
      <c r="AB97" s="204">
        <f t="shared" ca="1" si="172"/>
        <v>92242</v>
      </c>
      <c r="AC97" s="407"/>
      <c r="AD97" s="407"/>
      <c r="AE97" s="407"/>
      <c r="AF97" s="407"/>
    </row>
    <row r="98" spans="1:32" ht="12.75" customHeight="1">
      <c r="A98" s="533"/>
      <c r="B98" s="469" t="s">
        <v>113</v>
      </c>
      <c r="C98" s="407"/>
      <c r="D98" s="407"/>
      <c r="E98" s="407"/>
      <c r="F98" s="407"/>
      <c r="G98" s="407"/>
      <c r="H98" s="407"/>
      <c r="I98" s="407"/>
      <c r="J98" s="407"/>
      <c r="K98" s="407"/>
      <c r="L98" s="407"/>
      <c r="M98" s="407"/>
      <c r="N98" s="407"/>
      <c r="O98" s="407"/>
      <c r="P98" s="407"/>
      <c r="Q98" s="407"/>
      <c r="R98" s="407"/>
      <c r="S98" s="407"/>
      <c r="T98" s="407"/>
      <c r="U98" s="407"/>
      <c r="V98" s="407"/>
      <c r="W98" s="407"/>
      <c r="X98" s="407"/>
      <c r="Y98" s="407"/>
      <c r="Z98" s="407"/>
      <c r="AA98" s="407"/>
      <c r="AB98" s="407"/>
      <c r="AC98" s="407"/>
      <c r="AD98" s="407"/>
      <c r="AE98" s="407"/>
      <c r="AF98" s="407"/>
    </row>
    <row r="99" spans="1:32" ht="12.75" customHeight="1">
      <c r="A99" s="203">
        <v>3499</v>
      </c>
      <c r="B99" s="204" t="s">
        <v>89</v>
      </c>
      <c r="C99" s="204">
        <f ca="1">SUMIF(lines,$A99,day)</f>
        <v>0</v>
      </c>
      <c r="D99" s="204">
        <f ca="1">SUMIF(lines,$A99,special)</f>
        <v>0</v>
      </c>
      <c r="E99" s="204">
        <f ca="1">SUMIF(lines,$A99,occday)</f>
        <v>0</v>
      </c>
      <c r="F99" s="204">
        <f ca="1">SUMIF(lines,$A99,other)</f>
        <v>0</v>
      </c>
      <c r="G99" s="205"/>
      <c r="H99" s="204">
        <f ca="1">ROUND(SUM(C99:F99),0)</f>
        <v>0</v>
      </c>
      <c r="I99" s="205"/>
      <c r="J99" s="204">
        <f ca="1">SUMIF(lines,$A99,TitleI)</f>
        <v>110966</v>
      </c>
      <c r="K99" s="204">
        <f ca="1">SUMIF(lines,$A99,IDEA)</f>
        <v>0</v>
      </c>
      <c r="L99" s="204">
        <f ca="1">SUMIF(lines,$A99,ESSERI)</f>
        <v>0</v>
      </c>
      <c r="M99" s="204">
        <f ca="1">SUMIF(lines,$A99,ESSERII)</f>
        <v>9719</v>
      </c>
      <c r="N99" s="204">
        <f ca="1">SUMIF(lines,$A99,ESSERIII)</f>
        <v>0</v>
      </c>
      <c r="O99" s="204">
        <f ca="1">SUMIF(lines,$A99,ESSERG)</f>
        <v>0</v>
      </c>
      <c r="P99" s="204">
        <f ca="1">SUMIF(lines,$A99,GEER)</f>
        <v>0</v>
      </c>
      <c r="Q99" s="205"/>
      <c r="R99" s="205"/>
      <c r="S99" s="204">
        <f ca="1">SUMIF(lines,$A99,doefed)</f>
        <v>0</v>
      </c>
      <c r="T99" s="204">
        <f ca="1">SUMIF(lines,$A99,otherfed)</f>
        <v>0</v>
      </c>
      <c r="U99" s="204">
        <f ca="1">SUMIF(lines,$A99,StateCovid)</f>
        <v>0</v>
      </c>
      <c r="V99" s="204">
        <f ca="1">SUMIF(lines,$A99,doestate)</f>
        <v>0</v>
      </c>
      <c r="W99" s="204">
        <f ca="1">SUMIF(lines,$A99,otherstate)</f>
        <v>0</v>
      </c>
      <c r="X99" s="204">
        <f ca="1">SUMIF(lines,$A99,circuitbreaker)</f>
        <v>0</v>
      </c>
      <c r="Y99" s="204">
        <f ca="1">SUMIF(lines,$A99,private)</f>
        <v>0</v>
      </c>
      <c r="Z99" s="204">
        <f ca="1">SUMIF(lines,$A99,schchoice)</f>
        <v>224</v>
      </c>
      <c r="AA99" s="204">
        <f ca="1">SUMIF(lines,$A99,otherreceipts)</f>
        <v>0</v>
      </c>
      <c r="AB99" s="204">
        <f ca="1">ROUND(SUM(H99:AA99),0)</f>
        <v>120909</v>
      </c>
      <c r="AC99" s="407"/>
      <c r="AD99" s="407"/>
      <c r="AE99" s="407"/>
      <c r="AF99" s="407"/>
    </row>
    <row r="100" spans="1:32" ht="12.75" customHeight="1">
      <c r="A100" s="533"/>
      <c r="B100" s="469" t="s">
        <v>114</v>
      </c>
      <c r="C100" s="407"/>
      <c r="D100" s="407"/>
      <c r="E100" s="407"/>
      <c r="F100" s="407"/>
      <c r="G100" s="407"/>
      <c r="H100" s="407"/>
      <c r="I100" s="407"/>
      <c r="J100" s="407"/>
      <c r="K100" s="407"/>
      <c r="L100" s="407"/>
      <c r="M100" s="407"/>
      <c r="N100" s="407"/>
      <c r="O100" s="407"/>
      <c r="P100" s="407"/>
      <c r="Q100" s="407"/>
      <c r="R100" s="407"/>
      <c r="S100" s="407"/>
      <c r="T100" s="407"/>
      <c r="U100" s="407"/>
      <c r="V100" s="407"/>
      <c r="W100" s="407"/>
      <c r="X100" s="407"/>
      <c r="Y100" s="407"/>
      <c r="Z100" s="407"/>
      <c r="AA100" s="407"/>
      <c r="AB100" s="407"/>
      <c r="AC100" s="407"/>
      <c r="AD100" s="407"/>
      <c r="AE100" s="407"/>
      <c r="AF100" s="407"/>
    </row>
    <row r="101" spans="1:32" ht="12.75" customHeight="1">
      <c r="A101" s="203">
        <v>3501</v>
      </c>
      <c r="B101" s="204" t="s">
        <v>89</v>
      </c>
      <c r="C101" s="204">
        <f ca="1">SUMIF(lines,$A101,day)</f>
        <v>0</v>
      </c>
      <c r="D101" s="204">
        <f ca="1">SUMIF(lines,$A101,special)</f>
        <v>0</v>
      </c>
      <c r="E101" s="204">
        <f ca="1">SUMIF(lines,$A101,occday)</f>
        <v>0</v>
      </c>
      <c r="F101" s="204">
        <f ca="1">SUMIF(lines,$A101,other)</f>
        <v>0</v>
      </c>
      <c r="G101" s="205"/>
      <c r="H101" s="204">
        <f t="shared" ref="H101:H105" ca="1" si="176">ROUND(SUM(C101:F101),0)</f>
        <v>0</v>
      </c>
      <c r="I101" s="205"/>
      <c r="J101" s="204">
        <f ca="1">SUMIF(lines,$A101,TitleI)</f>
        <v>0</v>
      </c>
      <c r="K101" s="204">
        <f ca="1">SUMIF(lines,$A101,IDEA)</f>
        <v>0</v>
      </c>
      <c r="L101" s="204">
        <f ca="1">SUMIF(lines,$A101,ESSERI)</f>
        <v>0</v>
      </c>
      <c r="M101" s="204">
        <f ca="1">SUMIF(lines,$A101,ESSERII)</f>
        <v>0</v>
      </c>
      <c r="N101" s="204">
        <f ca="1">SUMIF(lines,$A101,ESSERIII)</f>
        <v>0</v>
      </c>
      <c r="O101" s="204">
        <f ca="1">SUMIF(lines,$A101,ESSERG)</f>
        <v>0</v>
      </c>
      <c r="P101" s="204">
        <f ca="1">SUMIF(lines,$A101,GEER)</f>
        <v>0</v>
      </c>
      <c r="Q101" s="205"/>
      <c r="R101" s="205"/>
      <c r="S101" s="204">
        <f ca="1">SUMIF(lines,$A101,doefed)</f>
        <v>0</v>
      </c>
      <c r="T101" s="204">
        <f ca="1">SUMIF(lines,$A101,otherfed)</f>
        <v>0</v>
      </c>
      <c r="U101" s="204">
        <f ca="1">SUMIF(lines,$A101,StateCovid)</f>
        <v>0</v>
      </c>
      <c r="V101" s="204">
        <f ca="1">SUMIF(lines,$A101,doestate)</f>
        <v>0</v>
      </c>
      <c r="W101" s="204">
        <f ca="1">SUMIF(lines,$A101,otherstate)</f>
        <v>0</v>
      </c>
      <c r="X101" s="204">
        <f ca="1">SUMIF(lines,$A101,circuitbreaker)</f>
        <v>0</v>
      </c>
      <c r="Y101" s="204">
        <f ca="1">SUMIF(lines,$A101,private)</f>
        <v>0</v>
      </c>
      <c r="Z101" s="204">
        <f ca="1">SUMIF(lines,$A101,schchoice)</f>
        <v>0</v>
      </c>
      <c r="AA101" s="204">
        <f ca="1">SUMIF(lines,$A101,otherreceipts)</f>
        <v>0</v>
      </c>
      <c r="AB101" s="204">
        <f t="shared" ref="AB101:AB105" ca="1" si="177">ROUND(SUM(H101:AA101),0)</f>
        <v>0</v>
      </c>
      <c r="AC101" s="407"/>
      <c r="AD101" s="407"/>
      <c r="AE101" s="407"/>
      <c r="AF101" s="407"/>
    </row>
    <row r="102" spans="1:32" ht="12.75" customHeight="1">
      <c r="A102" s="203">
        <v>3502</v>
      </c>
      <c r="B102" s="204" t="s">
        <v>83</v>
      </c>
      <c r="C102" s="204">
        <f ca="1">SUMIF(lines,$A102,day)</f>
        <v>0</v>
      </c>
      <c r="D102" s="204">
        <f ca="1">SUMIF(lines,$A102,special)</f>
        <v>0</v>
      </c>
      <c r="E102" s="204">
        <f ca="1">SUMIF(lines,$A102,occday)</f>
        <v>0</v>
      </c>
      <c r="F102" s="204">
        <f ca="1">SUMIF(lines,$A102,other)</f>
        <v>0</v>
      </c>
      <c r="G102" s="205"/>
      <c r="H102" s="204">
        <f t="shared" ca="1" si="176"/>
        <v>0</v>
      </c>
      <c r="I102" s="205"/>
      <c r="J102" s="204">
        <f ca="1">SUMIF(lines,$A102,TitleI)</f>
        <v>0</v>
      </c>
      <c r="K102" s="204">
        <f ca="1">SUMIF(lines,$A102,IDEA)</f>
        <v>0</v>
      </c>
      <c r="L102" s="204">
        <f ca="1">SUMIF(lines,$A102,ESSERI)</f>
        <v>0</v>
      </c>
      <c r="M102" s="204">
        <f ca="1">SUMIF(lines,$A102,ESSERII)</f>
        <v>0</v>
      </c>
      <c r="N102" s="204">
        <f ca="1">SUMIF(lines,$A102,ESSERIII)</f>
        <v>0</v>
      </c>
      <c r="O102" s="204">
        <f ca="1">SUMIF(lines,$A102,ESSERG)</f>
        <v>0</v>
      </c>
      <c r="P102" s="204">
        <f ca="1">SUMIF(lines,$A102,GEER)</f>
        <v>0</v>
      </c>
      <c r="Q102" s="205"/>
      <c r="R102" s="205"/>
      <c r="S102" s="204">
        <f ca="1">SUMIF(lines,$A102,doefed)</f>
        <v>0</v>
      </c>
      <c r="T102" s="204">
        <f ca="1">SUMIF(lines,$A102,otherfed)</f>
        <v>0</v>
      </c>
      <c r="U102" s="204">
        <f ca="1">SUMIF(lines,$A102,StateCovid)</f>
        <v>0</v>
      </c>
      <c r="V102" s="204">
        <f ca="1">SUMIF(lines,$A102,doestate)</f>
        <v>0</v>
      </c>
      <c r="W102" s="204">
        <f ca="1">SUMIF(lines,$A102,otherstate)</f>
        <v>0</v>
      </c>
      <c r="X102" s="204">
        <f ca="1">SUMIF(lines,$A102,circuitbreaker)</f>
        <v>0</v>
      </c>
      <c r="Y102" s="204">
        <f ca="1">SUMIF(lines,$A102,private)</f>
        <v>0</v>
      </c>
      <c r="Z102" s="204">
        <f ca="1">SUMIF(lines,$A102,schchoice)</f>
        <v>0</v>
      </c>
      <c r="AA102" s="204">
        <f ca="1">SUMIF(lines,$A102,otherreceipts)</f>
        <v>0</v>
      </c>
      <c r="AB102" s="204">
        <f t="shared" ca="1" si="177"/>
        <v>0</v>
      </c>
      <c r="AC102" s="407"/>
      <c r="AD102" s="407"/>
      <c r="AE102" s="407"/>
      <c r="AF102" s="407"/>
    </row>
    <row r="103" spans="1:32" ht="12.75" customHeight="1">
      <c r="A103" s="203">
        <v>3503</v>
      </c>
      <c r="B103" s="204" t="s">
        <v>85</v>
      </c>
      <c r="C103" s="204">
        <f ca="1">SUMIF(lines,$A103,day)</f>
        <v>0</v>
      </c>
      <c r="D103" s="204">
        <f ca="1">SUMIF(lines,$A103,special)</f>
        <v>0</v>
      </c>
      <c r="E103" s="204">
        <f ca="1">SUMIF(lines,$A103,occday)</f>
        <v>0</v>
      </c>
      <c r="F103" s="204">
        <f ca="1">SUMIF(lines,$A103,other)</f>
        <v>0</v>
      </c>
      <c r="G103" s="205"/>
      <c r="H103" s="204">
        <f t="shared" ca="1" si="176"/>
        <v>0</v>
      </c>
      <c r="I103" s="205"/>
      <c r="J103" s="204">
        <f ca="1">SUMIF(lines,$A103,TitleI)</f>
        <v>0</v>
      </c>
      <c r="K103" s="204">
        <f ca="1">SUMIF(lines,$A103,IDEA)</f>
        <v>0</v>
      </c>
      <c r="L103" s="204">
        <f ca="1">SUMIF(lines,$A103,ESSERI)</f>
        <v>0</v>
      </c>
      <c r="M103" s="204">
        <f ca="1">SUMIF(lines,$A103,ESSERII)</f>
        <v>0</v>
      </c>
      <c r="N103" s="204">
        <f ca="1">SUMIF(lines,$A103,ESSERIII)</f>
        <v>0</v>
      </c>
      <c r="O103" s="204">
        <f ca="1">SUMIF(lines,$A103,ESSERG)</f>
        <v>0</v>
      </c>
      <c r="P103" s="204">
        <f ca="1">SUMIF(lines,$A103,GEER)</f>
        <v>0</v>
      </c>
      <c r="Q103" s="205"/>
      <c r="R103" s="205"/>
      <c r="S103" s="204">
        <f ca="1">SUMIF(lines,$A103,doefed)</f>
        <v>0</v>
      </c>
      <c r="T103" s="204">
        <f ca="1">SUMIF(lines,$A103,otherfed)</f>
        <v>0</v>
      </c>
      <c r="U103" s="204">
        <f ca="1">SUMIF(lines,$A103,StateCovid)</f>
        <v>0</v>
      </c>
      <c r="V103" s="204">
        <f ca="1">SUMIF(lines,$A103,doestate)</f>
        <v>0</v>
      </c>
      <c r="W103" s="204">
        <f ca="1">SUMIF(lines,$A103,otherstate)</f>
        <v>0</v>
      </c>
      <c r="X103" s="204">
        <f ca="1">SUMIF(lines,$A103,circuitbreaker)</f>
        <v>0</v>
      </c>
      <c r="Y103" s="204">
        <f ca="1">SUMIF(lines,$A103,private)</f>
        <v>0</v>
      </c>
      <c r="Z103" s="204">
        <f ca="1">SUMIF(lines,$A103,schchoice)</f>
        <v>0</v>
      </c>
      <c r="AA103" s="204">
        <f ca="1">SUMIF(lines,$A103,otherreceipts)</f>
        <v>0</v>
      </c>
      <c r="AB103" s="204">
        <f t="shared" ca="1" si="177"/>
        <v>0</v>
      </c>
      <c r="AC103" s="407"/>
      <c r="AD103" s="407"/>
      <c r="AE103" s="407"/>
      <c r="AF103" s="407"/>
    </row>
    <row r="104" spans="1:32" ht="12.75" customHeight="1">
      <c r="A104" s="203">
        <v>3504</v>
      </c>
      <c r="B104" s="204" t="s">
        <v>86</v>
      </c>
      <c r="C104" s="204">
        <f ca="1">SUMIF(lines,$A104,day)</f>
        <v>0</v>
      </c>
      <c r="D104" s="204">
        <f ca="1">SUMIF(lines,$A104,special)</f>
        <v>0</v>
      </c>
      <c r="E104" s="204">
        <f ca="1">SUMIF(lines,$A104,occday)</f>
        <v>0</v>
      </c>
      <c r="F104" s="204">
        <f ca="1">SUMIF(lines,$A104,other)</f>
        <v>0</v>
      </c>
      <c r="G104" s="205"/>
      <c r="H104" s="204">
        <f t="shared" ca="1" si="176"/>
        <v>0</v>
      </c>
      <c r="I104" s="205"/>
      <c r="J104" s="204">
        <f ca="1">SUMIF(lines,$A104,TitleI)</f>
        <v>564</v>
      </c>
      <c r="K104" s="204">
        <f ca="1">SUMIF(lines,$A104,IDEA)</f>
        <v>0</v>
      </c>
      <c r="L104" s="204">
        <f ca="1">SUMIF(lines,$A104,ESSERI)</f>
        <v>0</v>
      </c>
      <c r="M104" s="204">
        <f ca="1">SUMIF(lines,$A104,ESSERII)</f>
        <v>0</v>
      </c>
      <c r="N104" s="204">
        <f ca="1">SUMIF(lines,$A104,ESSERIII)</f>
        <v>0</v>
      </c>
      <c r="O104" s="204">
        <f ca="1">SUMIF(lines,$A104,ESSERG)</f>
        <v>0</v>
      </c>
      <c r="P104" s="204">
        <f ca="1">SUMIF(lines,$A104,GEER)</f>
        <v>0</v>
      </c>
      <c r="Q104" s="205"/>
      <c r="R104" s="205"/>
      <c r="S104" s="204">
        <f ca="1">SUMIF(lines,$A104,doefed)</f>
        <v>0</v>
      </c>
      <c r="T104" s="204">
        <f ca="1">SUMIF(lines,$A104,otherfed)</f>
        <v>0</v>
      </c>
      <c r="U104" s="204">
        <f ca="1">SUMIF(lines,$A104,StateCovid)</f>
        <v>0</v>
      </c>
      <c r="V104" s="204">
        <f ca="1">SUMIF(lines,$A104,doestate)</f>
        <v>0</v>
      </c>
      <c r="W104" s="204">
        <f ca="1">SUMIF(lines,$A104,otherstate)</f>
        <v>0</v>
      </c>
      <c r="X104" s="204">
        <f ca="1">SUMIF(lines,$A104,circuitbreaker)</f>
        <v>0</v>
      </c>
      <c r="Y104" s="204">
        <f ca="1">SUMIF(lines,$A104,private)</f>
        <v>0</v>
      </c>
      <c r="Z104" s="204">
        <f ca="1">SUMIF(lines,$A104,schchoice)</f>
        <v>0</v>
      </c>
      <c r="AA104" s="204">
        <f ca="1">SUMIF(lines,$A104,otherreceipts)</f>
        <v>0</v>
      </c>
      <c r="AB104" s="204">
        <f t="shared" ca="1" si="177"/>
        <v>564</v>
      </c>
      <c r="AC104" s="407"/>
      <c r="AD104" s="407"/>
      <c r="AE104" s="407"/>
      <c r="AF104" s="407"/>
    </row>
    <row r="105" spans="1:32" ht="12.75" customHeight="1">
      <c r="A105" s="203">
        <v>3505</v>
      </c>
      <c r="B105" s="207" t="s">
        <v>87</v>
      </c>
      <c r="C105" s="204">
        <f t="shared" ref="C105:F105" ca="1" si="178">ROUND(SUM(C101:C104),0)</f>
        <v>0</v>
      </c>
      <c r="D105" s="204">
        <f t="shared" ca="1" si="178"/>
        <v>0</v>
      </c>
      <c r="E105" s="204">
        <f t="shared" ca="1" si="178"/>
        <v>0</v>
      </c>
      <c r="F105" s="204">
        <f t="shared" ca="1" si="178"/>
        <v>0</v>
      </c>
      <c r="G105" s="205"/>
      <c r="H105" s="204">
        <f t="shared" ca="1" si="176"/>
        <v>0</v>
      </c>
      <c r="I105" s="205"/>
      <c r="J105" s="204">
        <f t="shared" ref="J105:P105" ca="1" si="179">ROUND(SUM(J101:J104),0)</f>
        <v>564</v>
      </c>
      <c r="K105" s="204">
        <f t="shared" ca="1" si="179"/>
        <v>0</v>
      </c>
      <c r="L105" s="204">
        <f t="shared" ca="1" si="179"/>
        <v>0</v>
      </c>
      <c r="M105" s="204">
        <f t="shared" ca="1" si="179"/>
        <v>0</v>
      </c>
      <c r="N105" s="204">
        <f t="shared" ca="1" si="179"/>
        <v>0</v>
      </c>
      <c r="O105" s="204">
        <f t="shared" ca="1" si="179"/>
        <v>0</v>
      </c>
      <c r="P105" s="204">
        <f t="shared" ca="1" si="179"/>
        <v>0</v>
      </c>
      <c r="Q105" s="205"/>
      <c r="R105" s="205"/>
      <c r="S105" s="204">
        <f t="shared" ref="S105:AA105" ca="1" si="180">ROUND(SUM(S101:S104),0)</f>
        <v>0</v>
      </c>
      <c r="T105" s="204">
        <f t="shared" ca="1" si="180"/>
        <v>0</v>
      </c>
      <c r="U105" s="204">
        <f t="shared" ca="1" si="180"/>
        <v>0</v>
      </c>
      <c r="V105" s="204">
        <f t="shared" ca="1" si="180"/>
        <v>0</v>
      </c>
      <c r="W105" s="204">
        <f t="shared" ca="1" si="180"/>
        <v>0</v>
      </c>
      <c r="X105" s="204">
        <f t="shared" ca="1" si="180"/>
        <v>0</v>
      </c>
      <c r="Y105" s="204">
        <f t="shared" ca="1" si="180"/>
        <v>0</v>
      </c>
      <c r="Z105" s="204">
        <f t="shared" ca="1" si="180"/>
        <v>0</v>
      </c>
      <c r="AA105" s="204">
        <f t="shared" ca="1" si="180"/>
        <v>0</v>
      </c>
      <c r="AB105" s="204">
        <f t="shared" ca="1" si="177"/>
        <v>564</v>
      </c>
      <c r="AC105" s="407"/>
      <c r="AD105" s="407"/>
      <c r="AE105" s="407"/>
      <c r="AF105" s="407"/>
    </row>
    <row r="106" spans="1:32" ht="12.75" customHeight="1">
      <c r="A106" s="533"/>
      <c r="B106" s="469" t="s">
        <v>290</v>
      </c>
      <c r="C106" s="407"/>
      <c r="D106" s="407"/>
      <c r="E106" s="407"/>
      <c r="F106" s="407"/>
      <c r="G106" s="1"/>
      <c r="H106" s="535"/>
      <c r="I106" s="1"/>
      <c r="J106" s="407"/>
      <c r="K106" s="407"/>
      <c r="L106" s="407"/>
      <c r="M106" s="407"/>
      <c r="N106" s="407"/>
      <c r="O106" s="407"/>
      <c r="P106" s="407"/>
      <c r="Q106" s="1"/>
      <c r="R106" s="1"/>
      <c r="S106" s="407"/>
      <c r="T106" s="407"/>
      <c r="U106" s="407"/>
      <c r="V106" s="407"/>
      <c r="W106" s="407"/>
      <c r="X106" s="407"/>
      <c r="Y106" s="407"/>
      <c r="Z106" s="407"/>
      <c r="AA106" s="407"/>
      <c r="AB106" s="407"/>
      <c r="AC106" s="407"/>
      <c r="AD106" s="407"/>
      <c r="AE106" s="407"/>
      <c r="AF106" s="407"/>
    </row>
    <row r="107" spans="1:32" ht="12.75" customHeight="1">
      <c r="A107" s="203">
        <v>3506</v>
      </c>
      <c r="B107" s="204" t="s">
        <v>84</v>
      </c>
      <c r="C107" s="204">
        <f ca="1">SUMIF(lines,$A107,day)</f>
        <v>0</v>
      </c>
      <c r="D107" s="204">
        <f ca="1">SUMIF(lines,$A107,special)</f>
        <v>0</v>
      </c>
      <c r="E107" s="204">
        <f ca="1">SUMIF(lines,$A107,occday)</f>
        <v>0</v>
      </c>
      <c r="F107" s="204">
        <f ca="1">SUMIF(lines,$A107,other)</f>
        <v>0</v>
      </c>
      <c r="G107" s="205"/>
      <c r="H107" s="204">
        <f t="shared" ref="H107:H110" ca="1" si="181">ROUND(SUM(C107:F107),0)</f>
        <v>0</v>
      </c>
      <c r="I107" s="205"/>
      <c r="J107" s="204">
        <f ca="1">SUMIF(lines,$A107,TitleI)</f>
        <v>0</v>
      </c>
      <c r="K107" s="204">
        <f ca="1">SUMIF(lines,$A107,IDEA)</f>
        <v>415</v>
      </c>
      <c r="L107" s="204">
        <f ca="1">SUMIF(lines,$A107,ESSERI)</f>
        <v>0</v>
      </c>
      <c r="M107" s="204">
        <f ca="1">SUMIF(lines,$A107,ESSERII)</f>
        <v>0</v>
      </c>
      <c r="N107" s="204">
        <f ca="1">SUMIF(lines,$A107,ESSERIII)</f>
        <v>0</v>
      </c>
      <c r="O107" s="204">
        <f ca="1">SUMIF(lines,$A107,ESSERG)</f>
        <v>0</v>
      </c>
      <c r="P107" s="204">
        <f ca="1">SUMIF(lines,$A107,GEER)</f>
        <v>0</v>
      </c>
      <c r="Q107" s="205"/>
      <c r="R107" s="205"/>
      <c r="S107" s="204">
        <f ca="1">SUMIF(lines,$A107,doefed)</f>
        <v>0</v>
      </c>
      <c r="T107" s="204">
        <f ca="1">SUMIF(lines,$A107,otherfed)</f>
        <v>0</v>
      </c>
      <c r="U107" s="204">
        <f ca="1">SUMIF(lines,$A107,StateCovid)</f>
        <v>0</v>
      </c>
      <c r="V107" s="204">
        <f ca="1">SUMIF(lines,$A107,doestate)</f>
        <v>0</v>
      </c>
      <c r="W107" s="204">
        <f ca="1">SUMIF(lines,$A107,otherstate)</f>
        <v>0</v>
      </c>
      <c r="X107" s="204">
        <f ca="1">SUMIF(lines,$A107,circuitbreaker)</f>
        <v>0</v>
      </c>
      <c r="Y107" s="204">
        <f ca="1">SUMIF(lines,$A107,private)</f>
        <v>0</v>
      </c>
      <c r="Z107" s="204">
        <f ca="1">SUMIF(lines,$A107,schchoice)</f>
        <v>0</v>
      </c>
      <c r="AA107" s="204">
        <f ca="1">SUMIF(lines,$A107,otherreceipts)</f>
        <v>0</v>
      </c>
      <c r="AB107" s="204">
        <f t="shared" ref="AB107:AB110" ca="1" si="182">ROUND(SUM(H107:AA107),0)</f>
        <v>415</v>
      </c>
      <c r="AC107" s="407"/>
      <c r="AD107" s="407"/>
      <c r="AE107" s="407"/>
      <c r="AF107" s="407"/>
    </row>
    <row r="108" spans="1:32" ht="12.75" customHeight="1">
      <c r="A108" s="203">
        <v>3507</v>
      </c>
      <c r="B108" s="204" t="s">
        <v>85</v>
      </c>
      <c r="C108" s="204">
        <f ca="1">SUMIF(lines,$A108,day)</f>
        <v>0</v>
      </c>
      <c r="D108" s="204">
        <f ca="1">SUMIF(lines,$A108,special)</f>
        <v>0</v>
      </c>
      <c r="E108" s="204">
        <f ca="1">SUMIF(lines,$A108,occday)</f>
        <v>0</v>
      </c>
      <c r="F108" s="204">
        <f ca="1">SUMIF(lines,$A108,other)</f>
        <v>0</v>
      </c>
      <c r="G108" s="205"/>
      <c r="H108" s="204">
        <f t="shared" ca="1" si="181"/>
        <v>0</v>
      </c>
      <c r="I108" s="205"/>
      <c r="J108" s="204">
        <f ca="1">SUMIF(lines,$A108,TitleI)</f>
        <v>0</v>
      </c>
      <c r="K108" s="204">
        <f ca="1">SUMIF(lines,$A108,IDEA)</f>
        <v>0</v>
      </c>
      <c r="L108" s="204">
        <f ca="1">SUMIF(lines,$A108,ESSERI)</f>
        <v>0</v>
      </c>
      <c r="M108" s="204">
        <f ca="1">SUMIF(lines,$A108,ESSERII)</f>
        <v>0</v>
      </c>
      <c r="N108" s="204">
        <f ca="1">SUMIF(lines,$A108,ESSERIII)</f>
        <v>0</v>
      </c>
      <c r="O108" s="204">
        <f ca="1">SUMIF(lines,$A108,ESSERG)</f>
        <v>0</v>
      </c>
      <c r="P108" s="204">
        <f ca="1">SUMIF(lines,$A108,GEER)</f>
        <v>0</v>
      </c>
      <c r="Q108" s="205"/>
      <c r="R108" s="205"/>
      <c r="S108" s="204">
        <f ca="1">SUMIF(lines,$A108,doefed)</f>
        <v>0</v>
      </c>
      <c r="T108" s="204">
        <f ca="1">SUMIF(lines,$A108,otherfed)</f>
        <v>0</v>
      </c>
      <c r="U108" s="204">
        <f ca="1">SUMIF(lines,$A108,StateCovid)</f>
        <v>0</v>
      </c>
      <c r="V108" s="204">
        <f ca="1">SUMIF(lines,$A108,doestate)</f>
        <v>0</v>
      </c>
      <c r="W108" s="204">
        <f ca="1">SUMIF(lines,$A108,otherstate)</f>
        <v>0</v>
      </c>
      <c r="X108" s="204">
        <f ca="1">SUMIF(lines,$A108,circuitbreaker)</f>
        <v>0</v>
      </c>
      <c r="Y108" s="204">
        <f ca="1">SUMIF(lines,$A108,private)</f>
        <v>0</v>
      </c>
      <c r="Z108" s="204">
        <f ca="1">SUMIF(lines,$A108,schchoice)</f>
        <v>18643</v>
      </c>
      <c r="AA108" s="204">
        <f ca="1">SUMIF(lines,$A108,otherreceipts)</f>
        <v>0</v>
      </c>
      <c r="AB108" s="204">
        <f t="shared" ca="1" si="182"/>
        <v>18643</v>
      </c>
      <c r="AC108" s="407"/>
      <c r="AD108" s="407"/>
      <c r="AE108" s="407"/>
      <c r="AF108" s="407"/>
    </row>
    <row r="109" spans="1:32" ht="12.75" customHeight="1">
      <c r="A109" s="203">
        <v>3508</v>
      </c>
      <c r="B109" s="204" t="s">
        <v>86</v>
      </c>
      <c r="C109" s="204">
        <f ca="1">SUMIF(lines,$A109,day)</f>
        <v>0</v>
      </c>
      <c r="D109" s="204">
        <f ca="1">SUMIF(lines,$A109,special)</f>
        <v>0</v>
      </c>
      <c r="E109" s="204">
        <f ca="1">SUMIF(lines,$A109,occday)</f>
        <v>0</v>
      </c>
      <c r="F109" s="204">
        <f ca="1">SUMIF(lines,$A109,other)</f>
        <v>0</v>
      </c>
      <c r="G109" s="205"/>
      <c r="H109" s="204">
        <f t="shared" ca="1" si="181"/>
        <v>0</v>
      </c>
      <c r="I109" s="205"/>
      <c r="J109" s="204">
        <f ca="1">SUMIF(lines,$A109,TitleI)</f>
        <v>0</v>
      </c>
      <c r="K109" s="204">
        <f ca="1">SUMIF(lines,$A109,IDEA)</f>
        <v>0</v>
      </c>
      <c r="L109" s="204">
        <f ca="1">SUMIF(lines,$A109,ESSERI)</f>
        <v>0</v>
      </c>
      <c r="M109" s="204">
        <f ca="1">SUMIF(lines,$A109,ESSERII)</f>
        <v>0</v>
      </c>
      <c r="N109" s="204">
        <f ca="1">SUMIF(lines,$A109,ESSERIII)</f>
        <v>0</v>
      </c>
      <c r="O109" s="204">
        <f ca="1">SUMIF(lines,$A109,ESSERG)</f>
        <v>0</v>
      </c>
      <c r="P109" s="204">
        <f ca="1">SUMIF(lines,$A109,GEER)</f>
        <v>0</v>
      </c>
      <c r="Q109" s="205"/>
      <c r="R109" s="205"/>
      <c r="S109" s="204">
        <f ca="1">SUMIF(lines,$A109,doefed)</f>
        <v>0</v>
      </c>
      <c r="T109" s="204">
        <f ca="1">SUMIF(lines,$A109,otherfed)</f>
        <v>0</v>
      </c>
      <c r="U109" s="204">
        <f ca="1">SUMIF(lines,$A109,StateCovid)</f>
        <v>0</v>
      </c>
      <c r="V109" s="204">
        <f ca="1">SUMIF(lines,$A109,doestate)</f>
        <v>0</v>
      </c>
      <c r="W109" s="204">
        <f ca="1">SUMIF(lines,$A109,otherstate)</f>
        <v>0</v>
      </c>
      <c r="X109" s="204">
        <f ca="1">SUMIF(lines,$A109,circuitbreaker)</f>
        <v>0</v>
      </c>
      <c r="Y109" s="204">
        <f ca="1">SUMIF(lines,$A109,private)</f>
        <v>0</v>
      </c>
      <c r="Z109" s="204">
        <f ca="1">SUMIF(lines,$A109,schchoice)</f>
        <v>69928</v>
      </c>
      <c r="AA109" s="204">
        <f ca="1">SUMIF(lines,$A109,otherreceipts)</f>
        <v>0</v>
      </c>
      <c r="AB109" s="204">
        <f t="shared" ca="1" si="182"/>
        <v>69928</v>
      </c>
      <c r="AC109" s="407"/>
      <c r="AD109" s="407"/>
      <c r="AE109" s="407"/>
      <c r="AF109" s="407"/>
    </row>
    <row r="110" spans="1:32" ht="12.75" customHeight="1">
      <c r="A110" s="203">
        <v>3509</v>
      </c>
      <c r="B110" s="207" t="s">
        <v>87</v>
      </c>
      <c r="C110" s="204">
        <f t="shared" ref="C110:F110" ca="1" si="183">ROUND(SUM(C107:C109),0)</f>
        <v>0</v>
      </c>
      <c r="D110" s="204">
        <f t="shared" ca="1" si="183"/>
        <v>0</v>
      </c>
      <c r="E110" s="204">
        <f t="shared" ca="1" si="183"/>
        <v>0</v>
      </c>
      <c r="F110" s="204">
        <f t="shared" ca="1" si="183"/>
        <v>0</v>
      </c>
      <c r="G110" s="205"/>
      <c r="H110" s="204">
        <f t="shared" ca="1" si="181"/>
        <v>0</v>
      </c>
      <c r="I110" s="205"/>
      <c r="J110" s="204">
        <f t="shared" ref="J110:P110" ca="1" si="184">ROUND(SUM(J107:J109),0)</f>
        <v>0</v>
      </c>
      <c r="K110" s="204">
        <f t="shared" ca="1" si="184"/>
        <v>415</v>
      </c>
      <c r="L110" s="204">
        <f t="shared" ca="1" si="184"/>
        <v>0</v>
      </c>
      <c r="M110" s="204">
        <f t="shared" ca="1" si="184"/>
        <v>0</v>
      </c>
      <c r="N110" s="204">
        <f t="shared" ca="1" si="184"/>
        <v>0</v>
      </c>
      <c r="O110" s="204">
        <f t="shared" ca="1" si="184"/>
        <v>0</v>
      </c>
      <c r="P110" s="204">
        <f t="shared" ca="1" si="184"/>
        <v>0</v>
      </c>
      <c r="Q110" s="205"/>
      <c r="R110" s="205"/>
      <c r="S110" s="204">
        <f t="shared" ref="S110:AA110" ca="1" si="185">ROUND(SUM(S107:S109),0)</f>
        <v>0</v>
      </c>
      <c r="T110" s="204">
        <f t="shared" ca="1" si="185"/>
        <v>0</v>
      </c>
      <c r="U110" s="204">
        <f t="shared" ca="1" si="185"/>
        <v>0</v>
      </c>
      <c r="V110" s="204">
        <f t="shared" ca="1" si="185"/>
        <v>0</v>
      </c>
      <c r="W110" s="204">
        <f t="shared" ca="1" si="185"/>
        <v>0</v>
      </c>
      <c r="X110" s="204">
        <f t="shared" ca="1" si="185"/>
        <v>0</v>
      </c>
      <c r="Y110" s="204">
        <f t="shared" ca="1" si="185"/>
        <v>0</v>
      </c>
      <c r="Z110" s="204">
        <f t="shared" ca="1" si="185"/>
        <v>88571</v>
      </c>
      <c r="AA110" s="204">
        <f t="shared" ca="1" si="185"/>
        <v>0</v>
      </c>
      <c r="AB110" s="204">
        <f t="shared" ca="1" si="182"/>
        <v>88986</v>
      </c>
      <c r="AC110" s="407"/>
      <c r="AD110" s="407"/>
      <c r="AE110" s="407"/>
      <c r="AF110" s="407"/>
    </row>
    <row r="111" spans="1:32" ht="12.75" customHeight="1">
      <c r="A111" s="533"/>
      <c r="B111" s="469" t="s">
        <v>116</v>
      </c>
      <c r="C111" s="407"/>
      <c r="D111" s="407"/>
      <c r="E111" s="407"/>
      <c r="F111" s="407"/>
      <c r="G111" s="407"/>
      <c r="H111" s="407"/>
      <c r="I111" s="407"/>
      <c r="J111" s="407"/>
      <c r="K111" s="407"/>
      <c r="L111" s="407"/>
      <c r="M111" s="407"/>
      <c r="N111" s="407"/>
      <c r="O111" s="407"/>
      <c r="P111" s="407"/>
      <c r="Q111" s="407"/>
      <c r="R111" s="407"/>
      <c r="S111" s="407"/>
      <c r="T111" s="407"/>
      <c r="U111" s="407"/>
      <c r="V111" s="407"/>
      <c r="W111" s="407"/>
      <c r="X111" s="407"/>
      <c r="Y111" s="407"/>
      <c r="Z111" s="407"/>
      <c r="AA111" s="407"/>
      <c r="AB111" s="407"/>
      <c r="AC111" s="407"/>
      <c r="AD111" s="407"/>
      <c r="AE111" s="407"/>
      <c r="AF111" s="407"/>
    </row>
    <row r="112" spans="1:32" ht="12.75" customHeight="1">
      <c r="A112" s="203">
        <v>3511</v>
      </c>
      <c r="B112" s="204" t="s">
        <v>85</v>
      </c>
      <c r="C112" s="204">
        <f ca="1">SUMIF(lines,$A112,day)</f>
        <v>0</v>
      </c>
      <c r="D112" s="204">
        <f ca="1">SUMIF(lines,$A112,special)</f>
        <v>0</v>
      </c>
      <c r="E112" s="204">
        <f ca="1">SUMIF(lines,$A112,occday)</f>
        <v>0</v>
      </c>
      <c r="F112" s="204">
        <f ca="1">SUMIF(lines,$A112,other)</f>
        <v>0</v>
      </c>
      <c r="G112" s="205"/>
      <c r="H112" s="204">
        <f ca="1">ROUND(SUM(C112:F112),0)</f>
        <v>0</v>
      </c>
      <c r="I112" s="205"/>
      <c r="J112" s="204">
        <f ca="1">SUMIF(lines,$A112,TitleI)</f>
        <v>0</v>
      </c>
      <c r="K112" s="204">
        <f ca="1">SUMIF(lines,$A112,IDEA)</f>
        <v>9367</v>
      </c>
      <c r="L112" s="204">
        <f ca="1">SUMIF(lines,$A112,ESSERI)</f>
        <v>0</v>
      </c>
      <c r="M112" s="204">
        <f ca="1">SUMIF(lines,$A112,ESSERII)</f>
        <v>0</v>
      </c>
      <c r="N112" s="204">
        <f ca="1">SUMIF(lines,$A112,ESSERIII)</f>
        <v>0</v>
      </c>
      <c r="O112" s="204">
        <f ca="1">SUMIF(lines,$A112,ESSERG)</f>
        <v>0</v>
      </c>
      <c r="P112" s="204">
        <f ca="1">SUMIF(lines,$A112,GEER)</f>
        <v>0</v>
      </c>
      <c r="Q112" s="205"/>
      <c r="R112" s="205"/>
      <c r="S112" s="204">
        <f ca="1">SUMIF(lines,$A112,doefed)</f>
        <v>0</v>
      </c>
      <c r="T112" s="204">
        <f ca="1">SUMIF(lines,$A112,otherfed)</f>
        <v>0</v>
      </c>
      <c r="U112" s="204">
        <f ca="1">SUMIF(lines,$A112,StateCovid)</f>
        <v>0</v>
      </c>
      <c r="V112" s="204">
        <f ca="1">SUMIF(lines,$A112,doestate)</f>
        <v>0</v>
      </c>
      <c r="W112" s="204">
        <f ca="1">SUMIF(lines,$A112,otherstate)</f>
        <v>12496</v>
      </c>
      <c r="X112" s="204">
        <f ca="1">SUMIF(lines,$A112,circuitbreaker)</f>
        <v>0</v>
      </c>
      <c r="Y112" s="204">
        <f ca="1">SUMIF(lines,$A112,private)</f>
        <v>0</v>
      </c>
      <c r="Z112" s="204">
        <f ca="1">SUMIF(lines,$A112,schchoice)</f>
        <v>0</v>
      </c>
      <c r="AA112" s="204">
        <f ca="1">SUMIF(lines,$A112,otherreceipts)</f>
        <v>0</v>
      </c>
      <c r="AB112" s="204">
        <f ca="1">ROUND(SUM(H112:AA112),0)</f>
        <v>21863</v>
      </c>
      <c r="AC112" s="407"/>
      <c r="AD112" s="407"/>
      <c r="AE112" s="407"/>
      <c r="AF112" s="407"/>
    </row>
    <row r="113" spans="1:32" ht="12.75" customHeight="1">
      <c r="A113" s="533"/>
      <c r="B113" s="469" t="s">
        <v>117</v>
      </c>
      <c r="C113" s="407"/>
      <c r="D113" s="407"/>
      <c r="E113" s="407"/>
      <c r="F113" s="407"/>
      <c r="G113" s="407"/>
      <c r="H113" s="407"/>
      <c r="I113" s="407"/>
      <c r="J113" s="407"/>
      <c r="K113" s="407"/>
      <c r="L113" s="407"/>
      <c r="M113" s="407"/>
      <c r="N113" s="407"/>
      <c r="O113" s="407"/>
      <c r="P113" s="407"/>
      <c r="Q113" s="407"/>
      <c r="R113" s="407"/>
      <c r="S113" s="407"/>
      <c r="T113" s="407"/>
      <c r="U113" s="407"/>
      <c r="V113" s="407"/>
      <c r="W113" s="407"/>
      <c r="X113" s="407"/>
      <c r="Y113" s="407"/>
      <c r="Z113" s="407"/>
      <c r="AA113" s="407"/>
      <c r="AB113" s="407"/>
      <c r="AC113" s="407"/>
      <c r="AD113" s="407"/>
      <c r="AE113" s="407"/>
      <c r="AF113" s="407"/>
    </row>
    <row r="114" spans="1:32" ht="12.75" customHeight="1">
      <c r="A114" s="203">
        <v>3514</v>
      </c>
      <c r="B114" s="204" t="s">
        <v>84</v>
      </c>
      <c r="C114" s="204">
        <f ca="1">SUMIF(lines,$A114,day)</f>
        <v>0</v>
      </c>
      <c r="D114" s="204">
        <f ca="1">SUMIF(lines,$A114,special)</f>
        <v>0</v>
      </c>
      <c r="E114" s="204">
        <f ca="1">SUMIF(lines,$A114,occday)</f>
        <v>0</v>
      </c>
      <c r="F114" s="204">
        <f ca="1">SUMIF(lines,$A114,other)</f>
        <v>0</v>
      </c>
      <c r="G114" s="205"/>
      <c r="H114" s="204">
        <f t="shared" ref="H114:H117" ca="1" si="186">ROUND(SUM(C114:F114),0)</f>
        <v>0</v>
      </c>
      <c r="I114" s="204">
        <f ca="1">SUMIF(lines,$A114,citytwn)</f>
        <v>0</v>
      </c>
      <c r="J114" s="204">
        <f ca="1">SUMIF(lines,$A114,TitleI)</f>
        <v>0</v>
      </c>
      <c r="K114" s="204">
        <f ca="1">SUMIF(lines,$A114,IDEA)</f>
        <v>0</v>
      </c>
      <c r="L114" s="204">
        <f ca="1">SUMIF(lines,$A114,ESSERI)</f>
        <v>0</v>
      </c>
      <c r="M114" s="204">
        <f ca="1">SUMIF(lines,$A114,ESSERII)</f>
        <v>0</v>
      </c>
      <c r="N114" s="204">
        <f ca="1">SUMIF(lines,$A114,ESSERIII)</f>
        <v>0</v>
      </c>
      <c r="O114" s="204">
        <f ca="1">SUMIF(lines,$A114,ESSERG)</f>
        <v>0</v>
      </c>
      <c r="P114" s="204">
        <f ca="1">SUMIF(lines,$A114,GEER)</f>
        <v>0</v>
      </c>
      <c r="Q114" s="205"/>
      <c r="R114" s="205"/>
      <c r="S114" s="204">
        <f ca="1">SUMIF(lines,$A114,doefed)</f>
        <v>0</v>
      </c>
      <c r="T114" s="204">
        <f ca="1">SUMIF(lines,$A114,otherfed)</f>
        <v>0</v>
      </c>
      <c r="U114" s="204">
        <f ca="1">SUMIF(lines,$A114,StateCovid)</f>
        <v>0</v>
      </c>
      <c r="V114" s="204">
        <f ca="1">SUMIF(lines,$A114,doestate)</f>
        <v>0</v>
      </c>
      <c r="W114" s="204">
        <f ca="1">SUMIF(lines,$A114,otherstate)</f>
        <v>0</v>
      </c>
      <c r="X114" s="204">
        <f ca="1">SUMIF(lines,$A114,circuitbreaker)</f>
        <v>0</v>
      </c>
      <c r="Y114" s="204">
        <f ca="1">SUMIF(lines,$A114,private)</f>
        <v>0</v>
      </c>
      <c r="Z114" s="204">
        <f ca="1">SUMIF(lines,$A114,schchoice)</f>
        <v>0</v>
      </c>
      <c r="AA114" s="204">
        <f ca="1">SUMIF(lines,$A114,otherreceipts)</f>
        <v>0</v>
      </c>
      <c r="AB114" s="204">
        <f t="shared" ref="AB114:AB117" ca="1" si="187">ROUND(SUM(H114:AA114),0)</f>
        <v>0</v>
      </c>
      <c r="AC114" s="407"/>
      <c r="AD114" s="407"/>
      <c r="AE114" s="407"/>
      <c r="AF114" s="407"/>
    </row>
    <row r="115" spans="1:32" ht="12.75" customHeight="1">
      <c r="A115" s="203">
        <v>3515</v>
      </c>
      <c r="B115" s="204" t="s">
        <v>85</v>
      </c>
      <c r="C115" s="204">
        <f ca="1">SUMIF(lines,$A115,day)</f>
        <v>57057</v>
      </c>
      <c r="D115" s="204">
        <f ca="1">SUMIF(lines,$A115,special)</f>
        <v>10784</v>
      </c>
      <c r="E115" s="204">
        <f ca="1">SUMIF(lines,$A115,occday)</f>
        <v>0</v>
      </c>
      <c r="F115" s="204">
        <f ca="1">SUMIF(lines,$A115,other)</f>
        <v>0</v>
      </c>
      <c r="G115" s="205"/>
      <c r="H115" s="204">
        <f t="shared" ca="1" si="186"/>
        <v>67841</v>
      </c>
      <c r="I115" s="204">
        <f ca="1">SUMIF(lines,$A115,citytwn)</f>
        <v>0</v>
      </c>
      <c r="J115" s="204">
        <f ca="1">SUMIF(lines,$A115,TitleI)</f>
        <v>0</v>
      </c>
      <c r="K115" s="204">
        <f ca="1">SUMIF(lines,$A115,IDEA)</f>
        <v>3747</v>
      </c>
      <c r="L115" s="204">
        <f ca="1">SUMIF(lines,$A115,ESSERI)</f>
        <v>0</v>
      </c>
      <c r="M115" s="204">
        <f ca="1">SUMIF(lines,$A115,ESSERII)</f>
        <v>0</v>
      </c>
      <c r="N115" s="204">
        <f ca="1">SUMIF(lines,$A115,ESSERIII)</f>
        <v>0</v>
      </c>
      <c r="O115" s="204">
        <f ca="1">SUMIF(lines,$A115,ESSERG)</f>
        <v>35782</v>
      </c>
      <c r="P115" s="204">
        <f ca="1">SUMIF(lines,$A115,GEER)</f>
        <v>0</v>
      </c>
      <c r="Q115" s="205"/>
      <c r="R115" s="205"/>
      <c r="S115" s="204">
        <f ca="1">SUMIF(lines,$A115,doefed)</f>
        <v>18211</v>
      </c>
      <c r="T115" s="204">
        <f ca="1">SUMIF(lines,$A115,otherfed)</f>
        <v>0</v>
      </c>
      <c r="U115" s="204">
        <f ca="1">SUMIF(lines,$A115,StateCovid)</f>
        <v>0</v>
      </c>
      <c r="V115" s="204">
        <f ca="1">SUMIF(lines,$A115,doestate)</f>
        <v>199</v>
      </c>
      <c r="W115" s="204">
        <f ca="1">SUMIF(lines,$A115,otherstate)</f>
        <v>0</v>
      </c>
      <c r="X115" s="204">
        <f ca="1">SUMIF(lines,$A115,circuitbreaker)</f>
        <v>0</v>
      </c>
      <c r="Y115" s="204">
        <f ca="1">SUMIF(lines,$A115,private)</f>
        <v>0</v>
      </c>
      <c r="Z115" s="204">
        <f ca="1">SUMIF(lines,$A115,schchoice)</f>
        <v>0</v>
      </c>
      <c r="AA115" s="204">
        <f ca="1">SUMIF(lines,$A115,otherreceipts)</f>
        <v>0</v>
      </c>
      <c r="AB115" s="204">
        <f t="shared" ca="1" si="187"/>
        <v>125780</v>
      </c>
      <c r="AC115" s="407"/>
      <c r="AD115" s="407"/>
      <c r="AE115" s="407"/>
      <c r="AF115" s="407"/>
    </row>
    <row r="116" spans="1:32" ht="12.75" customHeight="1">
      <c r="A116" s="203">
        <v>3516</v>
      </c>
      <c r="B116" s="204" t="s">
        <v>86</v>
      </c>
      <c r="C116" s="204">
        <f ca="1">SUMIF(lines,$A116,day)</f>
        <v>0</v>
      </c>
      <c r="D116" s="204">
        <f ca="1">SUMIF(lines,$A116,special)</f>
        <v>0</v>
      </c>
      <c r="E116" s="204">
        <f ca="1">SUMIF(lines,$A116,occday)</f>
        <v>0</v>
      </c>
      <c r="F116" s="204">
        <f ca="1">SUMIF(lines,$A116,other)</f>
        <v>0</v>
      </c>
      <c r="G116" s="205"/>
      <c r="H116" s="204">
        <f t="shared" ca="1" si="186"/>
        <v>0</v>
      </c>
      <c r="I116" s="204">
        <f ca="1">SUMIF(lines,$A116,citytwn)</f>
        <v>0</v>
      </c>
      <c r="J116" s="204">
        <f ca="1">SUMIF(lines,$A116,TitleI)</f>
        <v>0</v>
      </c>
      <c r="K116" s="204">
        <f ca="1">SUMIF(lines,$A116,IDEA)</f>
        <v>0</v>
      </c>
      <c r="L116" s="204">
        <f ca="1">SUMIF(lines,$A116,ESSERI)</f>
        <v>0</v>
      </c>
      <c r="M116" s="204">
        <f ca="1">SUMIF(lines,$A116,ESSERII)</f>
        <v>0</v>
      </c>
      <c r="N116" s="204">
        <f ca="1">SUMIF(lines,$A116,ESSERIII)</f>
        <v>0</v>
      </c>
      <c r="O116" s="204">
        <f ca="1">SUMIF(lines,$A116,ESSERG)</f>
        <v>0</v>
      </c>
      <c r="P116" s="204">
        <f ca="1">SUMIF(lines,$A116,GEER)</f>
        <v>0</v>
      </c>
      <c r="Q116" s="205"/>
      <c r="R116" s="205"/>
      <c r="S116" s="204">
        <f ca="1">SUMIF(lines,$A116,doefed)</f>
        <v>10512</v>
      </c>
      <c r="T116" s="204">
        <f ca="1">SUMIF(lines,$A116,otherfed)</f>
        <v>0</v>
      </c>
      <c r="U116" s="204">
        <f ca="1">SUMIF(lines,$A116,StateCovid)</f>
        <v>0</v>
      </c>
      <c r="V116" s="204">
        <f ca="1">SUMIF(lines,$A116,doestate)</f>
        <v>0</v>
      </c>
      <c r="W116" s="204">
        <f ca="1">SUMIF(lines,$A116,otherstate)</f>
        <v>0</v>
      </c>
      <c r="X116" s="204">
        <f ca="1">SUMIF(lines,$A116,circuitbreaker)</f>
        <v>0</v>
      </c>
      <c r="Y116" s="204">
        <f ca="1">SUMIF(lines,$A116,private)</f>
        <v>0</v>
      </c>
      <c r="Z116" s="204">
        <f ca="1">SUMIF(lines,$A116,schchoice)</f>
        <v>0</v>
      </c>
      <c r="AA116" s="204">
        <f ca="1">SUMIF(lines,$A116,otherreceipts)</f>
        <v>0</v>
      </c>
      <c r="AB116" s="204">
        <f t="shared" ca="1" si="187"/>
        <v>10512</v>
      </c>
      <c r="AC116" s="407"/>
      <c r="AD116" s="407"/>
      <c r="AE116" s="407"/>
      <c r="AF116" s="407"/>
    </row>
    <row r="117" spans="1:32" ht="12.75" customHeight="1">
      <c r="A117" s="203">
        <v>3519</v>
      </c>
      <c r="B117" s="207" t="s">
        <v>87</v>
      </c>
      <c r="C117" s="204">
        <f t="shared" ref="C117:F117" ca="1" si="188">ROUND(SUM(C114:C116),0)</f>
        <v>57057</v>
      </c>
      <c r="D117" s="204">
        <f t="shared" ca="1" si="188"/>
        <v>10784</v>
      </c>
      <c r="E117" s="204">
        <f t="shared" ca="1" si="188"/>
        <v>0</v>
      </c>
      <c r="F117" s="204">
        <f t="shared" ca="1" si="188"/>
        <v>0</v>
      </c>
      <c r="G117" s="205"/>
      <c r="H117" s="204">
        <f t="shared" ca="1" si="186"/>
        <v>67841</v>
      </c>
      <c r="I117" s="204">
        <f t="shared" ref="I117:P117" ca="1" si="189">ROUND(SUM(I114:I116),0)</f>
        <v>0</v>
      </c>
      <c r="J117" s="204">
        <f t="shared" ca="1" si="189"/>
        <v>0</v>
      </c>
      <c r="K117" s="204">
        <f t="shared" ca="1" si="189"/>
        <v>3747</v>
      </c>
      <c r="L117" s="204">
        <f t="shared" ca="1" si="189"/>
        <v>0</v>
      </c>
      <c r="M117" s="204">
        <f t="shared" ca="1" si="189"/>
        <v>0</v>
      </c>
      <c r="N117" s="204">
        <f t="shared" ca="1" si="189"/>
        <v>0</v>
      </c>
      <c r="O117" s="204">
        <f t="shared" ca="1" si="189"/>
        <v>35782</v>
      </c>
      <c r="P117" s="204">
        <f t="shared" ca="1" si="189"/>
        <v>0</v>
      </c>
      <c r="Q117" s="205"/>
      <c r="R117" s="205"/>
      <c r="S117" s="204">
        <f t="shared" ref="S117:AA117" ca="1" si="190">ROUND(SUM(S114:S116),0)</f>
        <v>28723</v>
      </c>
      <c r="T117" s="204">
        <f t="shared" ca="1" si="190"/>
        <v>0</v>
      </c>
      <c r="U117" s="204">
        <f t="shared" ca="1" si="190"/>
        <v>0</v>
      </c>
      <c r="V117" s="204">
        <f t="shared" ca="1" si="190"/>
        <v>199</v>
      </c>
      <c r="W117" s="204">
        <f t="shared" ca="1" si="190"/>
        <v>0</v>
      </c>
      <c r="X117" s="204">
        <f t="shared" ca="1" si="190"/>
        <v>0</v>
      </c>
      <c r="Y117" s="204">
        <f t="shared" ca="1" si="190"/>
        <v>0</v>
      </c>
      <c r="Z117" s="204">
        <f t="shared" ca="1" si="190"/>
        <v>0</v>
      </c>
      <c r="AA117" s="204">
        <f t="shared" ca="1" si="190"/>
        <v>0</v>
      </c>
      <c r="AB117" s="204">
        <f t="shared" ca="1" si="187"/>
        <v>136292</v>
      </c>
      <c r="AC117" s="407"/>
      <c r="AD117" s="407"/>
      <c r="AE117" s="407"/>
      <c r="AF117" s="407"/>
    </row>
    <row r="118" spans="1:32" ht="12.75" customHeight="1">
      <c r="A118" s="533"/>
      <c r="B118" s="469" t="s">
        <v>118</v>
      </c>
      <c r="C118" s="407"/>
      <c r="D118" s="407"/>
      <c r="E118" s="407"/>
      <c r="F118" s="407"/>
      <c r="G118" s="407"/>
      <c r="H118" s="407"/>
      <c r="I118" s="407"/>
      <c r="J118" s="407"/>
      <c r="K118" s="407"/>
      <c r="L118" s="407"/>
      <c r="M118" s="407"/>
      <c r="N118" s="407"/>
      <c r="O118" s="407"/>
      <c r="P118" s="407"/>
      <c r="Q118" s="407"/>
      <c r="R118" s="407"/>
      <c r="S118" s="407"/>
      <c r="T118" s="407"/>
      <c r="U118" s="407"/>
      <c r="V118" s="407"/>
      <c r="W118" s="407"/>
      <c r="X118" s="407"/>
      <c r="Y118" s="407"/>
      <c r="Z118" s="407"/>
      <c r="AA118" s="407"/>
      <c r="AB118" s="407"/>
      <c r="AC118" s="407"/>
      <c r="AD118" s="407"/>
      <c r="AE118" s="407"/>
      <c r="AF118" s="407"/>
    </row>
    <row r="119" spans="1:32" ht="12.75" customHeight="1">
      <c r="A119" s="203">
        <v>3524</v>
      </c>
      <c r="B119" s="204" t="s">
        <v>84</v>
      </c>
      <c r="C119" s="204">
        <f ca="1">SUMIF(lines,$A119,day)</f>
        <v>0</v>
      </c>
      <c r="D119" s="204">
        <f ca="1">SUMIF(lines,$A119,special)</f>
        <v>0</v>
      </c>
      <c r="E119" s="204">
        <f ca="1">SUMIF(lines,$A119,occday)</f>
        <v>0</v>
      </c>
      <c r="F119" s="204">
        <f ca="1">SUMIF(lines,$A119,other)</f>
        <v>0</v>
      </c>
      <c r="G119" s="205"/>
      <c r="H119" s="204">
        <f t="shared" ref="H119:H122" ca="1" si="191">ROUND(SUM(C119:F119),0)</f>
        <v>0</v>
      </c>
      <c r="I119" s="205"/>
      <c r="J119" s="204">
        <f ca="1">SUMIF(lines,$A119,TitleI)</f>
        <v>0</v>
      </c>
      <c r="K119" s="204">
        <f ca="1">SUMIF(lines,$A119,IDEA)</f>
        <v>0</v>
      </c>
      <c r="L119" s="204">
        <f ca="1">SUMIF(lines,$A119,ESSERI)</f>
        <v>0</v>
      </c>
      <c r="M119" s="204">
        <f ca="1">SUMIF(lines,$A119,ESSERII)</f>
        <v>0</v>
      </c>
      <c r="N119" s="204">
        <f ca="1">SUMIF(lines,$A119,ESSERIII)</f>
        <v>0</v>
      </c>
      <c r="O119" s="204">
        <f ca="1">SUMIF(lines,$A119,ESSERG)</f>
        <v>0</v>
      </c>
      <c r="P119" s="204">
        <f ca="1">SUMIF(lines,$A119,GEER)</f>
        <v>0</v>
      </c>
      <c r="Q119" s="205"/>
      <c r="R119" s="205"/>
      <c r="S119" s="204">
        <f ca="1">SUMIF(lines,$A119,doefed)</f>
        <v>0</v>
      </c>
      <c r="T119" s="204">
        <f ca="1">SUMIF(lines,$A119,otherfed)</f>
        <v>0</v>
      </c>
      <c r="U119" s="204">
        <f ca="1">SUMIF(lines,$A119,StateCovid)</f>
        <v>0</v>
      </c>
      <c r="V119" s="204">
        <f ca="1">SUMIF(lines,$A119,doestate)</f>
        <v>0</v>
      </c>
      <c r="W119" s="204">
        <f ca="1">SUMIF(lines,$A119,otherstate)</f>
        <v>0</v>
      </c>
      <c r="X119" s="204">
        <f ca="1">SUMIF(lines,$A119,circuitbreaker)</f>
        <v>0</v>
      </c>
      <c r="Y119" s="204">
        <f ca="1">SUMIF(lines,$A119,private)</f>
        <v>0</v>
      </c>
      <c r="Z119" s="204">
        <f ca="1">SUMIF(lines,$A119,schchoice)</f>
        <v>0</v>
      </c>
      <c r="AA119" s="204">
        <f ca="1">SUMIF(lines,$A119,otherreceipts)</f>
        <v>0</v>
      </c>
      <c r="AB119" s="204">
        <f t="shared" ref="AB119:AB122" ca="1" si="192">ROUND(SUM(H119:AA119),0)</f>
        <v>0</v>
      </c>
      <c r="AC119" s="407"/>
      <c r="AD119" s="407"/>
      <c r="AE119" s="407"/>
      <c r="AF119" s="407"/>
    </row>
    <row r="120" spans="1:32" ht="12.75" customHeight="1">
      <c r="A120" s="203">
        <v>3525</v>
      </c>
      <c r="B120" s="204" t="s">
        <v>85</v>
      </c>
      <c r="C120" s="204">
        <f ca="1">SUMIF(lines,$A120,day)</f>
        <v>41758</v>
      </c>
      <c r="D120" s="204">
        <f ca="1">SUMIF(lines,$A120,special)</f>
        <v>0</v>
      </c>
      <c r="E120" s="204">
        <f ca="1">SUMIF(lines,$A120,occday)</f>
        <v>0</v>
      </c>
      <c r="F120" s="204">
        <f ca="1">SUMIF(lines,$A120,other)</f>
        <v>0</v>
      </c>
      <c r="G120" s="205"/>
      <c r="H120" s="204">
        <f t="shared" ca="1" si="191"/>
        <v>41758</v>
      </c>
      <c r="I120" s="205"/>
      <c r="J120" s="204">
        <f ca="1">SUMIF(lines,$A120,TitleI)</f>
        <v>0</v>
      </c>
      <c r="K120" s="204">
        <f ca="1">SUMIF(lines,$A120,IDEA)</f>
        <v>0</v>
      </c>
      <c r="L120" s="204">
        <f ca="1">SUMIF(lines,$A120,ESSERI)</f>
        <v>0</v>
      </c>
      <c r="M120" s="204">
        <f ca="1">SUMIF(lines,$A120,ESSERII)</f>
        <v>0</v>
      </c>
      <c r="N120" s="204">
        <f ca="1">SUMIF(lines,$A120,ESSERIII)</f>
        <v>0</v>
      </c>
      <c r="O120" s="204">
        <f ca="1">SUMIF(lines,$A120,ESSERG)</f>
        <v>0</v>
      </c>
      <c r="P120" s="204">
        <f ca="1">SUMIF(lines,$A120,GEER)</f>
        <v>0</v>
      </c>
      <c r="Q120" s="205"/>
      <c r="R120" s="205"/>
      <c r="S120" s="204">
        <f ca="1">SUMIF(lines,$A120,doefed)</f>
        <v>0</v>
      </c>
      <c r="T120" s="204">
        <f ca="1">SUMIF(lines,$A120,otherfed)</f>
        <v>0</v>
      </c>
      <c r="U120" s="204">
        <f ca="1">SUMIF(lines,$A120,StateCovid)</f>
        <v>0</v>
      </c>
      <c r="V120" s="204">
        <f ca="1">SUMIF(lines,$A120,doestate)</f>
        <v>0</v>
      </c>
      <c r="W120" s="204">
        <f ca="1">SUMIF(lines,$A120,otherstate)</f>
        <v>0</v>
      </c>
      <c r="X120" s="204">
        <f ca="1">SUMIF(lines,$A120,circuitbreaker)</f>
        <v>0</v>
      </c>
      <c r="Y120" s="204">
        <f ca="1">SUMIF(lines,$A120,private)</f>
        <v>0</v>
      </c>
      <c r="Z120" s="204">
        <f ca="1">SUMIF(lines,$A120,schchoice)</f>
        <v>0</v>
      </c>
      <c r="AA120" s="204">
        <f ca="1">SUMIF(lines,$A120,otherreceipts)</f>
        <v>0</v>
      </c>
      <c r="AB120" s="204">
        <f t="shared" ca="1" si="192"/>
        <v>41758</v>
      </c>
      <c r="AC120" s="407"/>
      <c r="AD120" s="407"/>
      <c r="AE120" s="407"/>
      <c r="AF120" s="407"/>
    </row>
    <row r="121" spans="1:32" ht="12.75" customHeight="1">
      <c r="A121" s="203">
        <v>3526</v>
      </c>
      <c r="B121" s="204" t="s">
        <v>86</v>
      </c>
      <c r="C121" s="204">
        <f ca="1">SUMIF(lines,$A121,day)</f>
        <v>0</v>
      </c>
      <c r="D121" s="204">
        <f ca="1">SUMIF(lines,$A121,special)</f>
        <v>0</v>
      </c>
      <c r="E121" s="204">
        <f ca="1">SUMIF(lines,$A121,occday)</f>
        <v>0</v>
      </c>
      <c r="F121" s="204">
        <f ca="1">SUMIF(lines,$A121,other)</f>
        <v>0</v>
      </c>
      <c r="G121" s="205"/>
      <c r="H121" s="204">
        <f t="shared" ca="1" si="191"/>
        <v>0</v>
      </c>
      <c r="I121" s="205"/>
      <c r="J121" s="204">
        <f ca="1">SUMIF(lines,$A121,TitleI)</f>
        <v>0</v>
      </c>
      <c r="K121" s="204">
        <f ca="1">SUMIF(lines,$A121,IDEA)</f>
        <v>0</v>
      </c>
      <c r="L121" s="204">
        <f ca="1">SUMIF(lines,$A121,ESSERI)</f>
        <v>0</v>
      </c>
      <c r="M121" s="204">
        <f ca="1">SUMIF(lines,$A121,ESSERII)</f>
        <v>0</v>
      </c>
      <c r="N121" s="204">
        <f ca="1">SUMIF(lines,$A121,ESSERIII)</f>
        <v>0</v>
      </c>
      <c r="O121" s="204">
        <f ca="1">SUMIF(lines,$A121,ESSERG)</f>
        <v>0</v>
      </c>
      <c r="P121" s="204">
        <f ca="1">SUMIF(lines,$A121,GEER)</f>
        <v>0</v>
      </c>
      <c r="Q121" s="205"/>
      <c r="R121" s="205"/>
      <c r="S121" s="204">
        <f ca="1">SUMIF(lines,$A121,doefed)</f>
        <v>0</v>
      </c>
      <c r="T121" s="204">
        <f ca="1">SUMIF(lines,$A121,otherfed)</f>
        <v>0</v>
      </c>
      <c r="U121" s="204">
        <f ca="1">SUMIF(lines,$A121,StateCovid)</f>
        <v>0</v>
      </c>
      <c r="V121" s="204">
        <f ca="1">SUMIF(lines,$A121,doestate)</f>
        <v>0</v>
      </c>
      <c r="W121" s="204">
        <f ca="1">SUMIF(lines,$A121,otherstate)</f>
        <v>2764</v>
      </c>
      <c r="X121" s="204">
        <f ca="1">SUMIF(lines,$A121,circuitbreaker)</f>
        <v>0</v>
      </c>
      <c r="Y121" s="204">
        <f ca="1">SUMIF(lines,$A121,private)</f>
        <v>0</v>
      </c>
      <c r="Z121" s="204">
        <f ca="1">SUMIF(lines,$A121,schchoice)</f>
        <v>0</v>
      </c>
      <c r="AA121" s="204">
        <f ca="1">SUMIF(lines,$A121,otherreceipts)</f>
        <v>0</v>
      </c>
      <c r="AB121" s="204">
        <f t="shared" ca="1" si="192"/>
        <v>2764</v>
      </c>
      <c r="AC121" s="407"/>
      <c r="AD121" s="407"/>
      <c r="AE121" s="407"/>
      <c r="AF121" s="407"/>
    </row>
    <row r="122" spans="1:32" ht="12.75" customHeight="1">
      <c r="A122" s="203">
        <v>3529</v>
      </c>
      <c r="B122" s="207" t="s">
        <v>87</v>
      </c>
      <c r="C122" s="204">
        <f t="shared" ref="C122:F122" ca="1" si="193">ROUND(SUM(C119:C121),0)</f>
        <v>41758</v>
      </c>
      <c r="D122" s="204">
        <f t="shared" ca="1" si="193"/>
        <v>0</v>
      </c>
      <c r="E122" s="204">
        <f t="shared" ca="1" si="193"/>
        <v>0</v>
      </c>
      <c r="F122" s="204">
        <f t="shared" ca="1" si="193"/>
        <v>0</v>
      </c>
      <c r="G122" s="205"/>
      <c r="H122" s="204">
        <f t="shared" ca="1" si="191"/>
        <v>41758</v>
      </c>
      <c r="I122" s="205"/>
      <c r="J122" s="204">
        <f t="shared" ref="J122:P122" ca="1" si="194">ROUND(SUM(J119:J121),0)</f>
        <v>0</v>
      </c>
      <c r="K122" s="204">
        <f t="shared" ca="1" si="194"/>
        <v>0</v>
      </c>
      <c r="L122" s="204">
        <f t="shared" ca="1" si="194"/>
        <v>0</v>
      </c>
      <c r="M122" s="204">
        <f t="shared" ca="1" si="194"/>
        <v>0</v>
      </c>
      <c r="N122" s="204">
        <f t="shared" ca="1" si="194"/>
        <v>0</v>
      </c>
      <c r="O122" s="204">
        <f t="shared" ca="1" si="194"/>
        <v>0</v>
      </c>
      <c r="P122" s="204">
        <f t="shared" ca="1" si="194"/>
        <v>0</v>
      </c>
      <c r="Q122" s="205"/>
      <c r="R122" s="205"/>
      <c r="S122" s="204">
        <f t="shared" ref="S122:AA122" ca="1" si="195">ROUND(SUM(S119:S121),0)</f>
        <v>0</v>
      </c>
      <c r="T122" s="204">
        <f t="shared" ca="1" si="195"/>
        <v>0</v>
      </c>
      <c r="U122" s="204">
        <f t="shared" ca="1" si="195"/>
        <v>0</v>
      </c>
      <c r="V122" s="204">
        <f t="shared" ca="1" si="195"/>
        <v>0</v>
      </c>
      <c r="W122" s="204">
        <f t="shared" ca="1" si="195"/>
        <v>2764</v>
      </c>
      <c r="X122" s="204">
        <f t="shared" ca="1" si="195"/>
        <v>0</v>
      </c>
      <c r="Y122" s="204">
        <f t="shared" ca="1" si="195"/>
        <v>0</v>
      </c>
      <c r="Z122" s="204">
        <f t="shared" ca="1" si="195"/>
        <v>0</v>
      </c>
      <c r="AA122" s="204">
        <f t="shared" ca="1" si="195"/>
        <v>0</v>
      </c>
      <c r="AB122" s="204">
        <f t="shared" ca="1" si="192"/>
        <v>44522</v>
      </c>
      <c r="AC122" s="407"/>
      <c r="AD122" s="407"/>
      <c r="AE122" s="407"/>
      <c r="AF122" s="407"/>
    </row>
    <row r="123" spans="1:32" ht="12.75" customHeight="1">
      <c r="A123" s="533"/>
      <c r="B123" s="469" t="s">
        <v>119</v>
      </c>
      <c r="C123" s="407"/>
      <c r="D123" s="407"/>
      <c r="E123" s="407"/>
      <c r="F123" s="407"/>
      <c r="G123" s="407"/>
      <c r="H123" s="407"/>
      <c r="I123" s="407"/>
      <c r="J123" s="407"/>
      <c r="K123" s="407"/>
      <c r="L123" s="407"/>
      <c r="M123" s="407"/>
      <c r="N123" s="407"/>
      <c r="O123" s="407"/>
      <c r="P123" s="407"/>
      <c r="Q123" s="407"/>
      <c r="R123" s="407"/>
      <c r="S123" s="407"/>
      <c r="T123" s="407"/>
      <c r="U123" s="407"/>
      <c r="V123" s="407"/>
      <c r="W123" s="407"/>
      <c r="X123" s="407"/>
      <c r="Y123" s="407"/>
      <c r="Z123" s="407"/>
      <c r="AA123" s="407"/>
      <c r="AB123" s="407"/>
      <c r="AC123" s="407"/>
      <c r="AD123" s="407"/>
      <c r="AE123" s="407"/>
      <c r="AF123" s="407"/>
    </row>
    <row r="124" spans="1:32" ht="12.75" customHeight="1">
      <c r="A124" s="203">
        <v>3535</v>
      </c>
      <c r="B124" s="204" t="s">
        <v>85</v>
      </c>
      <c r="C124" s="204">
        <f ca="1">SUMIF(lines,$A124,day)</f>
        <v>49958</v>
      </c>
      <c r="D124" s="204">
        <f ca="1">SUMIF(lines,$A124,special)</f>
        <v>2270</v>
      </c>
      <c r="E124" s="204">
        <f ca="1">SUMIF(lines,$A124,occday)</f>
        <v>0</v>
      </c>
      <c r="F124" s="204">
        <f ca="1">SUMIF(lines,$A124,other)</f>
        <v>0</v>
      </c>
      <c r="G124" s="205"/>
      <c r="H124" s="204">
        <f ca="1">ROUND(SUM(C124:F124),0)</f>
        <v>52228</v>
      </c>
      <c r="I124" s="205"/>
      <c r="J124" s="204">
        <f ca="1">SUMIF(lines,$A124,TitleI)</f>
        <v>0</v>
      </c>
      <c r="K124" s="204">
        <f ca="1">SUMIF(lines,$A124,IDEA)</f>
        <v>1753</v>
      </c>
      <c r="L124" s="204">
        <f ca="1">SUMIF(lines,$A124,ESSERI)</f>
        <v>0</v>
      </c>
      <c r="M124" s="204">
        <f ca="1">SUMIF(lines,$A124,ESSERII)</f>
        <v>0</v>
      </c>
      <c r="N124" s="204">
        <f ca="1">SUMIF(lines,$A124,ESSERIII)</f>
        <v>0</v>
      </c>
      <c r="O124" s="204">
        <f ca="1">SUMIF(lines,$A124,ESSERG)</f>
        <v>0</v>
      </c>
      <c r="P124" s="204">
        <f ca="1">SUMIF(lines,$A124,GEER)</f>
        <v>0</v>
      </c>
      <c r="Q124" s="205"/>
      <c r="R124" s="205"/>
      <c r="S124" s="204">
        <f ca="1">SUMIF(lines,$A124,doefed)</f>
        <v>0</v>
      </c>
      <c r="T124" s="204">
        <f ca="1">SUMIF(lines,$A124,otherfed)</f>
        <v>0</v>
      </c>
      <c r="U124" s="204">
        <f ca="1">SUMIF(lines,$A124,StateCovid)</f>
        <v>0</v>
      </c>
      <c r="V124" s="204">
        <f ca="1">SUMIF(lines,$A124,doestate)</f>
        <v>0</v>
      </c>
      <c r="W124" s="204">
        <f ca="1">SUMIF(lines,$A124,otherstate)</f>
        <v>0</v>
      </c>
      <c r="X124" s="204">
        <f ca="1">SUMIF(lines,$A124,circuitbreaker)</f>
        <v>0</v>
      </c>
      <c r="Y124" s="204">
        <f ca="1">SUMIF(lines,$A124,private)</f>
        <v>0</v>
      </c>
      <c r="Z124" s="204">
        <f ca="1">SUMIF(lines,$A124,schchoice)</f>
        <v>12859</v>
      </c>
      <c r="AA124" s="204">
        <f ca="1">SUMIF(lines,$A124,otherreceipts)</f>
        <v>0</v>
      </c>
      <c r="AB124" s="204">
        <f ca="1">ROUND(SUM(H124:AA124),0)</f>
        <v>66840</v>
      </c>
      <c r="AC124" s="407"/>
      <c r="AD124" s="407"/>
      <c r="AE124" s="407"/>
      <c r="AF124" s="407"/>
    </row>
    <row r="125" spans="1:32" ht="12.75" customHeight="1">
      <c r="A125" s="533"/>
      <c r="B125" s="469" t="s">
        <v>120</v>
      </c>
      <c r="C125" s="407"/>
      <c r="D125" s="407"/>
      <c r="E125" s="407"/>
      <c r="F125" s="407"/>
      <c r="G125" s="407"/>
      <c r="H125" s="407"/>
      <c r="I125" s="407"/>
      <c r="J125" s="407"/>
      <c r="K125" s="407"/>
      <c r="L125" s="407"/>
      <c r="M125" s="407"/>
      <c r="N125" s="407"/>
      <c r="O125" s="407"/>
      <c r="P125" s="407"/>
      <c r="Q125" s="407"/>
      <c r="R125" s="407"/>
      <c r="S125" s="407"/>
      <c r="T125" s="407"/>
      <c r="U125" s="407"/>
      <c r="V125" s="407"/>
      <c r="W125" s="407"/>
      <c r="X125" s="407"/>
      <c r="Y125" s="407"/>
      <c r="Z125" s="407"/>
      <c r="AA125" s="407"/>
      <c r="AB125" s="407"/>
      <c r="AC125" s="407"/>
      <c r="AD125" s="407"/>
      <c r="AE125" s="407"/>
      <c r="AF125" s="407"/>
    </row>
    <row r="126" spans="1:32" ht="12.75" customHeight="1">
      <c r="A126" s="203">
        <v>3540</v>
      </c>
      <c r="B126" s="204" t="s">
        <v>83</v>
      </c>
      <c r="C126" s="204">
        <f ca="1">SUMIF(lines,$A126,day)</f>
        <v>0</v>
      </c>
      <c r="D126" s="204">
        <f ca="1">SUMIF(lines,$A126,special)</f>
        <v>0</v>
      </c>
      <c r="E126" s="204">
        <f ca="1">SUMIF(lines,$A126,occday)</f>
        <v>0</v>
      </c>
      <c r="F126" s="204">
        <f ca="1">SUMIF(lines,$A126,other)</f>
        <v>0</v>
      </c>
      <c r="G126" s="205"/>
      <c r="H126" s="204">
        <f t="shared" ref="H126:H130" ca="1" si="196">ROUND(SUM(C126:F126),0)</f>
        <v>0</v>
      </c>
      <c r="I126" s="205"/>
      <c r="J126" s="204">
        <f ca="1">SUMIF(lines,$A126,TitleI)</f>
        <v>0</v>
      </c>
      <c r="K126" s="204">
        <f ca="1">SUMIF(lines,$A126,IDEA)</f>
        <v>0</v>
      </c>
      <c r="L126" s="204">
        <f ca="1">SUMIF(lines,$A126,ESSERI)</f>
        <v>0</v>
      </c>
      <c r="M126" s="204">
        <f ca="1">SUMIF(lines,$A126,ESSERII)</f>
        <v>4836</v>
      </c>
      <c r="N126" s="204">
        <f ca="1">SUMIF(lines,$A126,ESSERIII)</f>
        <v>0</v>
      </c>
      <c r="O126" s="204">
        <f ca="1">SUMIF(lines,$A126,ESSERG)</f>
        <v>0</v>
      </c>
      <c r="P126" s="204">
        <f ca="1">SUMIF(lines,$A126,GEER)</f>
        <v>0</v>
      </c>
      <c r="Q126" s="205"/>
      <c r="R126" s="205"/>
      <c r="S126" s="204">
        <f ca="1">SUMIF(lines,$A126,doefed)</f>
        <v>0</v>
      </c>
      <c r="T126" s="204">
        <f ca="1">SUMIF(lines,$A126,otherfed)</f>
        <v>0</v>
      </c>
      <c r="U126" s="204">
        <f ca="1">SUMIF(lines,$A126,StateCovid)</f>
        <v>0</v>
      </c>
      <c r="V126" s="204">
        <f ca="1">SUMIF(lines,$A126,doestate)</f>
        <v>0</v>
      </c>
      <c r="W126" s="204">
        <f ca="1">SUMIF(lines,$A126,otherstate)</f>
        <v>0</v>
      </c>
      <c r="X126" s="204">
        <f ca="1">SUMIF(lines,$A126,circuitbreaker)</f>
        <v>0</v>
      </c>
      <c r="Y126" s="204">
        <f ca="1">SUMIF(lines,$A126,private)</f>
        <v>0</v>
      </c>
      <c r="Z126" s="204">
        <f ca="1">SUMIF(lines,$A126,schchoice)</f>
        <v>0</v>
      </c>
      <c r="AA126" s="204">
        <f ca="1">SUMIF(lines,$A126,otherreceipts)</f>
        <v>0</v>
      </c>
      <c r="AB126" s="204">
        <f t="shared" ref="AB126:AB130" ca="1" si="197">ROUND(SUM(H126:AA126),0)</f>
        <v>4836</v>
      </c>
      <c r="AC126" s="407"/>
      <c r="AD126" s="407"/>
      <c r="AE126" s="407"/>
      <c r="AF126" s="407"/>
    </row>
    <row r="127" spans="1:32" ht="12.75" customHeight="1">
      <c r="A127" s="203">
        <v>3541</v>
      </c>
      <c r="B127" s="204" t="s">
        <v>84</v>
      </c>
      <c r="C127" s="204">
        <f ca="1">SUMIF(lines,$A127,day)</f>
        <v>4000</v>
      </c>
      <c r="D127" s="204">
        <f ca="1">SUMIF(lines,$A127,special)</f>
        <v>0</v>
      </c>
      <c r="E127" s="204">
        <f ca="1">SUMIF(lines,$A127,occday)</f>
        <v>0</v>
      </c>
      <c r="F127" s="204">
        <f ca="1">SUMIF(lines,$A127,other)</f>
        <v>0</v>
      </c>
      <c r="G127" s="205"/>
      <c r="H127" s="204">
        <f t="shared" ca="1" si="196"/>
        <v>4000</v>
      </c>
      <c r="I127" s="205"/>
      <c r="J127" s="204">
        <f ca="1">SUMIF(lines,$A127,TitleI)</f>
        <v>0</v>
      </c>
      <c r="K127" s="204">
        <f ca="1">SUMIF(lines,$A127,IDEA)</f>
        <v>0</v>
      </c>
      <c r="L127" s="204">
        <f ca="1">SUMIF(lines,$A127,ESSERI)</f>
        <v>0</v>
      </c>
      <c r="M127" s="204">
        <f ca="1">SUMIF(lines,$A127,ESSERII)</f>
        <v>0</v>
      </c>
      <c r="N127" s="204">
        <f ca="1">SUMIF(lines,$A127,ESSERIII)</f>
        <v>0</v>
      </c>
      <c r="O127" s="204">
        <f ca="1">SUMIF(lines,$A127,ESSERG)</f>
        <v>0</v>
      </c>
      <c r="P127" s="204">
        <f ca="1">SUMIF(lines,$A127,GEER)</f>
        <v>0</v>
      </c>
      <c r="Q127" s="205"/>
      <c r="R127" s="205"/>
      <c r="S127" s="204">
        <f ca="1">SUMIF(lines,$A127,doefed)</f>
        <v>0</v>
      </c>
      <c r="T127" s="204">
        <f ca="1">SUMIF(lines,$A127,otherfed)</f>
        <v>0</v>
      </c>
      <c r="U127" s="204">
        <f ca="1">SUMIF(lines,$A127,StateCovid)</f>
        <v>0</v>
      </c>
      <c r="V127" s="204">
        <f ca="1">SUMIF(lines,$A127,doestate)</f>
        <v>0</v>
      </c>
      <c r="W127" s="204">
        <f ca="1">SUMIF(lines,$A127,otherstate)</f>
        <v>0</v>
      </c>
      <c r="X127" s="204">
        <f ca="1">SUMIF(lines,$A127,circuitbreaker)</f>
        <v>0</v>
      </c>
      <c r="Y127" s="204">
        <f ca="1">SUMIF(lines,$A127,private)</f>
        <v>0</v>
      </c>
      <c r="Z127" s="204">
        <f ca="1">SUMIF(lines,$A127,schchoice)</f>
        <v>0</v>
      </c>
      <c r="AA127" s="204">
        <f ca="1">SUMIF(lines,$A127,otherreceipts)</f>
        <v>0</v>
      </c>
      <c r="AB127" s="204">
        <f t="shared" ca="1" si="197"/>
        <v>4000</v>
      </c>
      <c r="AC127" s="407"/>
      <c r="AD127" s="407"/>
      <c r="AE127" s="407"/>
      <c r="AF127" s="407"/>
    </row>
    <row r="128" spans="1:32" ht="12.75" customHeight="1">
      <c r="A128" s="203">
        <v>3542</v>
      </c>
      <c r="B128" s="204" t="s">
        <v>85</v>
      </c>
      <c r="C128" s="204">
        <f ca="1">SUMIF(lines,$A128,day)</f>
        <v>8275.27</v>
      </c>
      <c r="D128" s="204">
        <f ca="1">SUMIF(lines,$A128,special)</f>
        <v>0</v>
      </c>
      <c r="E128" s="204">
        <f ca="1">SUMIF(lines,$A128,occday)</f>
        <v>0</v>
      </c>
      <c r="F128" s="204">
        <f ca="1">SUMIF(lines,$A128,other)</f>
        <v>0</v>
      </c>
      <c r="G128" s="205"/>
      <c r="H128" s="204">
        <f t="shared" ca="1" si="196"/>
        <v>8275</v>
      </c>
      <c r="I128" s="205"/>
      <c r="J128" s="204">
        <f ca="1">SUMIF(lines,$A128,TitleI)</f>
        <v>0</v>
      </c>
      <c r="K128" s="204">
        <f ca="1">SUMIF(lines,$A128,IDEA)</f>
        <v>0</v>
      </c>
      <c r="L128" s="204">
        <f ca="1">SUMIF(lines,$A128,ESSERI)</f>
        <v>0</v>
      </c>
      <c r="M128" s="204">
        <f ca="1">SUMIF(lines,$A128,ESSERII)</f>
        <v>56730</v>
      </c>
      <c r="N128" s="204">
        <f ca="1">SUMIF(lines,$A128,ESSERIII)</f>
        <v>0</v>
      </c>
      <c r="O128" s="204">
        <f ca="1">SUMIF(lines,$A128,ESSERG)</f>
        <v>0</v>
      </c>
      <c r="P128" s="204">
        <f ca="1">SUMIF(lines,$A128,GEER)</f>
        <v>0</v>
      </c>
      <c r="Q128" s="205"/>
      <c r="R128" s="205"/>
      <c r="S128" s="204">
        <f ca="1">SUMIF(lines,$A128,doefed)</f>
        <v>0</v>
      </c>
      <c r="T128" s="204">
        <f ca="1">SUMIF(lines,$A128,otherfed)</f>
        <v>0</v>
      </c>
      <c r="U128" s="204">
        <f ca="1">SUMIF(lines,$A128,StateCovid)</f>
        <v>0</v>
      </c>
      <c r="V128" s="204">
        <f ca="1">SUMIF(lines,$A128,doestate)</f>
        <v>0</v>
      </c>
      <c r="W128" s="204">
        <f ca="1">SUMIF(lines,$A128,otherstate)</f>
        <v>0</v>
      </c>
      <c r="X128" s="204">
        <f ca="1">SUMIF(lines,$A128,circuitbreaker)</f>
        <v>0</v>
      </c>
      <c r="Y128" s="204">
        <f ca="1">SUMIF(lines,$A128,private)</f>
        <v>0</v>
      </c>
      <c r="Z128" s="204">
        <f ca="1">SUMIF(lines,$A128,schchoice)</f>
        <v>0</v>
      </c>
      <c r="AA128" s="204">
        <f ca="1">SUMIF(lines,$A128,otherreceipts)</f>
        <v>0</v>
      </c>
      <c r="AB128" s="204">
        <f t="shared" ca="1" si="197"/>
        <v>65005</v>
      </c>
      <c r="AC128" s="407"/>
      <c r="AD128" s="407"/>
      <c r="AE128" s="407"/>
      <c r="AF128" s="407"/>
    </row>
    <row r="129" spans="1:32" ht="12.75" customHeight="1">
      <c r="A129" s="203">
        <v>3543</v>
      </c>
      <c r="B129" s="204" t="s">
        <v>86</v>
      </c>
      <c r="C129" s="204">
        <f ca="1">SUMIF(lines,$A129,day)</f>
        <v>3565</v>
      </c>
      <c r="D129" s="204">
        <f ca="1">SUMIF(lines,$A129,special)</f>
        <v>0</v>
      </c>
      <c r="E129" s="204">
        <f ca="1">SUMIF(lines,$A129,occday)</f>
        <v>0</v>
      </c>
      <c r="F129" s="204">
        <f ca="1">SUMIF(lines,$A129,other)</f>
        <v>0</v>
      </c>
      <c r="G129" s="205"/>
      <c r="H129" s="204">
        <f t="shared" ca="1" si="196"/>
        <v>3565</v>
      </c>
      <c r="I129" s="205"/>
      <c r="J129" s="204">
        <f ca="1">SUMIF(lines,$A129,TitleI)</f>
        <v>0</v>
      </c>
      <c r="K129" s="204">
        <f ca="1">SUMIF(lines,$A129,IDEA)</f>
        <v>420</v>
      </c>
      <c r="L129" s="204">
        <f ca="1">SUMIF(lines,$A129,ESSERI)</f>
        <v>0</v>
      </c>
      <c r="M129" s="204">
        <f ca="1">SUMIF(lines,$A129,ESSERII)</f>
        <v>0</v>
      </c>
      <c r="N129" s="204">
        <f ca="1">SUMIF(lines,$A129,ESSERIII)</f>
        <v>0</v>
      </c>
      <c r="O129" s="204">
        <f ca="1">SUMIF(lines,$A129,ESSERG)</f>
        <v>0</v>
      </c>
      <c r="P129" s="204">
        <f ca="1">SUMIF(lines,$A129,GEER)</f>
        <v>0</v>
      </c>
      <c r="Q129" s="205"/>
      <c r="R129" s="205"/>
      <c r="S129" s="204">
        <f ca="1">SUMIF(lines,$A129,doefed)</f>
        <v>0</v>
      </c>
      <c r="T129" s="204">
        <f ca="1">SUMIF(lines,$A129,otherfed)</f>
        <v>0</v>
      </c>
      <c r="U129" s="204">
        <f ca="1">SUMIF(lines,$A129,StateCovid)</f>
        <v>0</v>
      </c>
      <c r="V129" s="204">
        <f ca="1">SUMIF(lines,$A129,doestate)</f>
        <v>0</v>
      </c>
      <c r="W129" s="204">
        <f ca="1">SUMIF(lines,$A129,otherstate)</f>
        <v>0</v>
      </c>
      <c r="X129" s="204">
        <f ca="1">SUMIF(lines,$A129,circuitbreaker)</f>
        <v>0</v>
      </c>
      <c r="Y129" s="204">
        <f ca="1">SUMIF(lines,$A129,private)</f>
        <v>20751</v>
      </c>
      <c r="Z129" s="204">
        <f ca="1">SUMIF(lines,$A129,schchoice)</f>
        <v>0</v>
      </c>
      <c r="AA129" s="204">
        <f ca="1">SUMIF(lines,$A129,otherreceipts)</f>
        <v>0</v>
      </c>
      <c r="AB129" s="204">
        <f t="shared" ca="1" si="197"/>
        <v>24736</v>
      </c>
      <c r="AC129" s="407"/>
      <c r="AD129" s="407"/>
      <c r="AE129" s="407"/>
      <c r="AF129" s="407"/>
    </row>
    <row r="130" spans="1:32" ht="12.75" customHeight="1">
      <c r="A130" s="203">
        <v>3544</v>
      </c>
      <c r="B130" s="207" t="s">
        <v>87</v>
      </c>
      <c r="C130" s="204">
        <f t="shared" ref="C130:F130" ca="1" si="198">ROUND(SUM(C126:C129),0)</f>
        <v>15840</v>
      </c>
      <c r="D130" s="204">
        <f t="shared" ca="1" si="198"/>
        <v>0</v>
      </c>
      <c r="E130" s="204">
        <f t="shared" ca="1" si="198"/>
        <v>0</v>
      </c>
      <c r="F130" s="204">
        <f t="shared" ca="1" si="198"/>
        <v>0</v>
      </c>
      <c r="G130" s="205"/>
      <c r="H130" s="204">
        <f t="shared" ca="1" si="196"/>
        <v>15840</v>
      </c>
      <c r="I130" s="205"/>
      <c r="J130" s="204">
        <f t="shared" ref="J130:P130" ca="1" si="199">ROUND(SUM(J126:J129),0)</f>
        <v>0</v>
      </c>
      <c r="K130" s="204">
        <f t="shared" ca="1" si="199"/>
        <v>420</v>
      </c>
      <c r="L130" s="204">
        <f t="shared" ca="1" si="199"/>
        <v>0</v>
      </c>
      <c r="M130" s="204">
        <f t="shared" ca="1" si="199"/>
        <v>61566</v>
      </c>
      <c r="N130" s="204">
        <f t="shared" ca="1" si="199"/>
        <v>0</v>
      </c>
      <c r="O130" s="204">
        <f t="shared" ca="1" si="199"/>
        <v>0</v>
      </c>
      <c r="P130" s="204">
        <f t="shared" ca="1" si="199"/>
        <v>0</v>
      </c>
      <c r="Q130" s="205"/>
      <c r="R130" s="205"/>
      <c r="S130" s="204">
        <f t="shared" ref="S130:AA130" ca="1" si="200">ROUND(SUM(S126:S129),0)</f>
        <v>0</v>
      </c>
      <c r="T130" s="204">
        <f t="shared" ca="1" si="200"/>
        <v>0</v>
      </c>
      <c r="U130" s="204">
        <f t="shared" ca="1" si="200"/>
        <v>0</v>
      </c>
      <c r="V130" s="204">
        <f t="shared" ca="1" si="200"/>
        <v>0</v>
      </c>
      <c r="W130" s="204">
        <f t="shared" ca="1" si="200"/>
        <v>0</v>
      </c>
      <c r="X130" s="204">
        <f t="shared" ca="1" si="200"/>
        <v>0</v>
      </c>
      <c r="Y130" s="204">
        <f t="shared" ca="1" si="200"/>
        <v>20751</v>
      </c>
      <c r="Z130" s="204">
        <f t="shared" ca="1" si="200"/>
        <v>0</v>
      </c>
      <c r="AA130" s="204">
        <f t="shared" ca="1" si="200"/>
        <v>0</v>
      </c>
      <c r="AB130" s="204">
        <f t="shared" ca="1" si="197"/>
        <v>98577</v>
      </c>
      <c r="AC130" s="407"/>
      <c r="AD130" s="407"/>
      <c r="AE130" s="407"/>
      <c r="AF130" s="407"/>
    </row>
    <row r="131" spans="1:32" ht="12.75" customHeight="1">
      <c r="A131" s="533"/>
      <c r="B131" s="469" t="s">
        <v>1095</v>
      </c>
      <c r="C131" s="407"/>
      <c r="D131" s="407"/>
      <c r="E131" s="407"/>
      <c r="F131" s="407"/>
      <c r="G131" s="407"/>
      <c r="H131" s="407"/>
      <c r="I131" s="407"/>
      <c r="J131" s="407"/>
      <c r="K131" s="407"/>
      <c r="L131" s="407"/>
      <c r="M131" s="407"/>
      <c r="N131" s="407"/>
      <c r="O131" s="407"/>
      <c r="P131" s="407"/>
      <c r="Q131" s="407"/>
      <c r="R131" s="407"/>
      <c r="S131" s="407"/>
      <c r="T131" s="407"/>
      <c r="U131" s="407"/>
      <c r="V131" s="407"/>
      <c r="W131" s="407"/>
      <c r="X131" s="407"/>
      <c r="Y131" s="407"/>
      <c r="Z131" s="407"/>
      <c r="AA131" s="407"/>
      <c r="AB131" s="407"/>
      <c r="AC131" s="407"/>
      <c r="AD131" s="407"/>
      <c r="AE131" s="407"/>
      <c r="AF131" s="407"/>
    </row>
    <row r="132" spans="1:32" ht="12.75" customHeight="1">
      <c r="A132" s="203">
        <v>3545</v>
      </c>
      <c r="B132" s="204" t="s">
        <v>84</v>
      </c>
      <c r="C132" s="204">
        <f ca="1">SUMIF(lines,$A132,day)</f>
        <v>31716</v>
      </c>
      <c r="D132" s="204">
        <f ca="1">SUMIF(lines,$A132,special)</f>
        <v>0</v>
      </c>
      <c r="E132" s="204">
        <f ca="1">SUMIF(lines,$A132,occday)</f>
        <v>0</v>
      </c>
      <c r="F132" s="204">
        <f ca="1">SUMIF(lines,$A132,other)</f>
        <v>0</v>
      </c>
      <c r="G132" s="205"/>
      <c r="H132" s="204">
        <f t="shared" ref="H132:H135" ca="1" si="201">ROUND(SUM(C132:F132),0)</f>
        <v>31716</v>
      </c>
      <c r="I132" s="205"/>
      <c r="J132" s="204">
        <f ca="1">SUMIF(lines,$A132,TitleI)</f>
        <v>0</v>
      </c>
      <c r="K132" s="204">
        <f ca="1">SUMIF(lines,$A132,IDEA)</f>
        <v>0</v>
      </c>
      <c r="L132" s="204">
        <f ca="1">SUMIF(lines,$A132,ESSERI)</f>
        <v>0</v>
      </c>
      <c r="M132" s="204">
        <f ca="1">SUMIF(lines,$A132,ESSERII)</f>
        <v>0</v>
      </c>
      <c r="N132" s="204">
        <f ca="1">SUMIF(lines,$A132,ESSERIII)</f>
        <v>0</v>
      </c>
      <c r="O132" s="204">
        <f ca="1">SUMIF(lines,$A132,ESSERG)</f>
        <v>0</v>
      </c>
      <c r="P132" s="204">
        <f ca="1">SUMIF(lines,$A132,GEER)</f>
        <v>0</v>
      </c>
      <c r="Q132" s="205"/>
      <c r="R132" s="205"/>
      <c r="S132" s="204">
        <f ca="1">SUMIF(lines,$A132,doefed)</f>
        <v>0</v>
      </c>
      <c r="T132" s="204">
        <f ca="1">SUMIF(lines,$A132,otherfed)</f>
        <v>0</v>
      </c>
      <c r="U132" s="204">
        <f ca="1">SUMIF(lines,$A132,StateCovid)</f>
        <v>0</v>
      </c>
      <c r="V132" s="204">
        <f ca="1">SUMIF(lines,$A132,doestate)</f>
        <v>0</v>
      </c>
      <c r="W132" s="204">
        <f ca="1">SUMIF(lines,$A132,otherstate)</f>
        <v>0</v>
      </c>
      <c r="X132" s="204">
        <f ca="1">SUMIF(lines,$A132,circuitbreaker)</f>
        <v>0</v>
      </c>
      <c r="Y132" s="204">
        <f ca="1">SUMIF(lines,$A132,private)</f>
        <v>0</v>
      </c>
      <c r="Z132" s="204">
        <f ca="1">SUMIF(lines,$A132,schchoice)</f>
        <v>0</v>
      </c>
      <c r="AA132" s="204">
        <f ca="1">SUMIF(lines,$A132,otherreceipts)</f>
        <v>0</v>
      </c>
      <c r="AB132" s="204">
        <f t="shared" ref="AB132:AB135" ca="1" si="202">ROUND(SUM(H132:AA132),0)</f>
        <v>31716</v>
      </c>
      <c r="AC132" s="407"/>
      <c r="AD132" s="407"/>
      <c r="AE132" s="407"/>
      <c r="AF132" s="407"/>
    </row>
    <row r="133" spans="1:32" ht="12.75" customHeight="1">
      <c r="A133" s="203">
        <v>3546</v>
      </c>
      <c r="B133" s="204" t="s">
        <v>85</v>
      </c>
      <c r="C133" s="204">
        <f ca="1">SUMIF(lines,$A133,day)</f>
        <v>8040</v>
      </c>
      <c r="D133" s="204">
        <f ca="1">SUMIF(lines,$A133,special)</f>
        <v>0</v>
      </c>
      <c r="E133" s="204">
        <f ca="1">SUMIF(lines,$A133,occday)</f>
        <v>0</v>
      </c>
      <c r="F133" s="204">
        <f ca="1">SUMIF(lines,$A133,other)</f>
        <v>0</v>
      </c>
      <c r="G133" s="205"/>
      <c r="H133" s="204">
        <f t="shared" ca="1" si="201"/>
        <v>8040</v>
      </c>
      <c r="I133" s="205"/>
      <c r="J133" s="204">
        <f ca="1">SUMIF(lines,$A133,TitleI)</f>
        <v>0</v>
      </c>
      <c r="K133" s="204">
        <f ca="1">SUMIF(lines,$A133,IDEA)</f>
        <v>0</v>
      </c>
      <c r="L133" s="204">
        <f ca="1">SUMIF(lines,$A133,ESSERI)</f>
        <v>0</v>
      </c>
      <c r="M133" s="204">
        <f ca="1">SUMIF(lines,$A133,ESSERII)</f>
        <v>0</v>
      </c>
      <c r="N133" s="204">
        <f ca="1">SUMIF(lines,$A133,ESSERIII)</f>
        <v>0</v>
      </c>
      <c r="O133" s="204">
        <f ca="1">SUMIF(lines,$A133,ESSERG)</f>
        <v>0</v>
      </c>
      <c r="P133" s="204">
        <f ca="1">SUMIF(lines,$A133,GEER)</f>
        <v>0</v>
      </c>
      <c r="Q133" s="205"/>
      <c r="R133" s="205"/>
      <c r="S133" s="204">
        <f ca="1">SUMIF(lines,$A133,doefed)</f>
        <v>0</v>
      </c>
      <c r="T133" s="204">
        <f ca="1">SUMIF(lines,$A133,otherfed)</f>
        <v>0</v>
      </c>
      <c r="U133" s="204">
        <f ca="1">SUMIF(lines,$A133,StateCovid)</f>
        <v>0</v>
      </c>
      <c r="V133" s="204">
        <f ca="1">SUMIF(lines,$A133,doestate)</f>
        <v>0</v>
      </c>
      <c r="W133" s="204">
        <f ca="1">SUMIF(lines,$A133,otherstate)</f>
        <v>0</v>
      </c>
      <c r="X133" s="204">
        <f ca="1">SUMIF(lines,$A133,circuitbreaker)</f>
        <v>0</v>
      </c>
      <c r="Y133" s="204">
        <f ca="1">SUMIF(lines,$A133,private)</f>
        <v>0</v>
      </c>
      <c r="Z133" s="204">
        <f ca="1">SUMIF(lines,$A133,schchoice)</f>
        <v>0</v>
      </c>
      <c r="AA133" s="204">
        <f ca="1">SUMIF(lines,$A133,otherreceipts)</f>
        <v>0</v>
      </c>
      <c r="AB133" s="204">
        <f t="shared" ca="1" si="202"/>
        <v>8040</v>
      </c>
      <c r="AC133" s="407"/>
      <c r="AD133" s="407"/>
      <c r="AE133" s="407"/>
      <c r="AF133" s="407"/>
    </row>
    <row r="134" spans="1:32" ht="12.75" customHeight="1">
      <c r="A134" s="203">
        <v>3547</v>
      </c>
      <c r="B134" s="204" t="s">
        <v>86</v>
      </c>
      <c r="C134" s="204">
        <f ca="1">SUMIF(lines,$A134,day)</f>
        <v>0</v>
      </c>
      <c r="D134" s="204">
        <f ca="1">SUMIF(lines,$A134,special)</f>
        <v>0</v>
      </c>
      <c r="E134" s="204">
        <f ca="1">SUMIF(lines,$A134,occday)</f>
        <v>0</v>
      </c>
      <c r="F134" s="204">
        <f ca="1">SUMIF(lines,$A134,other)</f>
        <v>0</v>
      </c>
      <c r="G134" s="205"/>
      <c r="H134" s="204">
        <f t="shared" ca="1" si="201"/>
        <v>0</v>
      </c>
      <c r="I134" s="205"/>
      <c r="J134" s="204">
        <f ca="1">SUMIF(lines,$A134,TitleI)</f>
        <v>0</v>
      </c>
      <c r="K134" s="204">
        <f ca="1">SUMIF(lines,$A134,IDEA)</f>
        <v>0</v>
      </c>
      <c r="L134" s="204">
        <f ca="1">SUMIF(lines,$A134,ESSERI)</f>
        <v>0</v>
      </c>
      <c r="M134" s="204">
        <f ca="1">SUMIF(lines,$A134,ESSERII)</f>
        <v>0</v>
      </c>
      <c r="N134" s="204">
        <f ca="1">SUMIF(lines,$A134,ESSERIII)</f>
        <v>0</v>
      </c>
      <c r="O134" s="204">
        <f ca="1">SUMIF(lines,$A134,ESSERG)</f>
        <v>0</v>
      </c>
      <c r="P134" s="204">
        <f ca="1">SUMIF(lines,$A134,GEER)</f>
        <v>0</v>
      </c>
      <c r="Q134" s="205"/>
      <c r="R134" s="205"/>
      <c r="S134" s="204">
        <f ca="1">SUMIF(lines,$A134,doefed)</f>
        <v>0</v>
      </c>
      <c r="T134" s="204">
        <f ca="1">SUMIF(lines,$A134,otherfed)</f>
        <v>0</v>
      </c>
      <c r="U134" s="204">
        <f ca="1">SUMIF(lines,$A134,StateCovid)</f>
        <v>0</v>
      </c>
      <c r="V134" s="204">
        <f ca="1">SUMIF(lines,$A134,doestate)</f>
        <v>0</v>
      </c>
      <c r="W134" s="204">
        <f ca="1">SUMIF(lines,$A134,otherstate)</f>
        <v>0</v>
      </c>
      <c r="X134" s="204">
        <f ca="1">SUMIF(lines,$A134,circuitbreaker)</f>
        <v>0</v>
      </c>
      <c r="Y134" s="204">
        <f ca="1">SUMIF(lines,$A134,private)</f>
        <v>0</v>
      </c>
      <c r="Z134" s="204">
        <f ca="1">SUMIF(lines,$A134,schchoice)</f>
        <v>0</v>
      </c>
      <c r="AA134" s="204">
        <f ca="1">SUMIF(lines,$A134,otherreceipts)</f>
        <v>0</v>
      </c>
      <c r="AB134" s="204">
        <f t="shared" ca="1" si="202"/>
        <v>0</v>
      </c>
      <c r="AC134" s="407"/>
      <c r="AD134" s="407"/>
      <c r="AE134" s="407"/>
      <c r="AF134" s="407"/>
    </row>
    <row r="135" spans="1:32" ht="12.75" customHeight="1">
      <c r="A135" s="203">
        <v>3548</v>
      </c>
      <c r="B135" s="207" t="s">
        <v>87</v>
      </c>
      <c r="C135" s="204">
        <f t="shared" ref="C135:F135" ca="1" si="203">ROUND(SUM(C132:C134),0)</f>
        <v>39756</v>
      </c>
      <c r="D135" s="204">
        <f t="shared" ca="1" si="203"/>
        <v>0</v>
      </c>
      <c r="E135" s="204">
        <f t="shared" ca="1" si="203"/>
        <v>0</v>
      </c>
      <c r="F135" s="204">
        <f t="shared" ca="1" si="203"/>
        <v>0</v>
      </c>
      <c r="G135" s="205"/>
      <c r="H135" s="204">
        <f t="shared" ca="1" si="201"/>
        <v>39756</v>
      </c>
      <c r="I135" s="205"/>
      <c r="J135" s="204">
        <f t="shared" ref="J135:P135" ca="1" si="204">ROUND(SUM(J132:J134),0)</f>
        <v>0</v>
      </c>
      <c r="K135" s="204">
        <f t="shared" ca="1" si="204"/>
        <v>0</v>
      </c>
      <c r="L135" s="204">
        <f t="shared" ca="1" si="204"/>
        <v>0</v>
      </c>
      <c r="M135" s="204">
        <f t="shared" ca="1" si="204"/>
        <v>0</v>
      </c>
      <c r="N135" s="204">
        <f t="shared" ca="1" si="204"/>
        <v>0</v>
      </c>
      <c r="O135" s="204">
        <f t="shared" ca="1" si="204"/>
        <v>0</v>
      </c>
      <c r="P135" s="204">
        <f t="shared" ca="1" si="204"/>
        <v>0</v>
      </c>
      <c r="Q135" s="205"/>
      <c r="R135" s="205"/>
      <c r="S135" s="204">
        <f t="shared" ref="S135:AA135" ca="1" si="205">ROUND(SUM(S132:S134),0)</f>
        <v>0</v>
      </c>
      <c r="T135" s="204">
        <f t="shared" ca="1" si="205"/>
        <v>0</v>
      </c>
      <c r="U135" s="204">
        <f t="shared" ca="1" si="205"/>
        <v>0</v>
      </c>
      <c r="V135" s="204">
        <f t="shared" ca="1" si="205"/>
        <v>0</v>
      </c>
      <c r="W135" s="204">
        <f t="shared" ca="1" si="205"/>
        <v>0</v>
      </c>
      <c r="X135" s="204">
        <f t="shared" ca="1" si="205"/>
        <v>0</v>
      </c>
      <c r="Y135" s="204">
        <f t="shared" ca="1" si="205"/>
        <v>0</v>
      </c>
      <c r="Z135" s="204">
        <f t="shared" ca="1" si="205"/>
        <v>0</v>
      </c>
      <c r="AA135" s="204">
        <f t="shared" ca="1" si="205"/>
        <v>0</v>
      </c>
      <c r="AB135" s="204">
        <f t="shared" ca="1" si="202"/>
        <v>39756</v>
      </c>
      <c r="AC135" s="407"/>
      <c r="AD135" s="407"/>
      <c r="AE135" s="407"/>
      <c r="AF135" s="407"/>
    </row>
    <row r="136" spans="1:32" ht="12.75" customHeight="1">
      <c r="A136" s="533"/>
      <c r="B136" s="469" t="s">
        <v>122</v>
      </c>
      <c r="C136" s="407"/>
      <c r="D136" s="407"/>
      <c r="E136" s="407"/>
      <c r="F136" s="407"/>
      <c r="G136" s="407"/>
      <c r="H136" s="407"/>
      <c r="I136" s="407"/>
      <c r="J136" s="407"/>
      <c r="K136" s="407"/>
      <c r="L136" s="407"/>
      <c r="M136" s="407"/>
      <c r="N136" s="407"/>
      <c r="O136" s="407"/>
      <c r="P136" s="407"/>
      <c r="Q136" s="407"/>
      <c r="R136" s="407"/>
      <c r="S136" s="407"/>
      <c r="T136" s="407"/>
      <c r="U136" s="407"/>
      <c r="V136" s="407"/>
      <c r="W136" s="407"/>
      <c r="X136" s="407"/>
      <c r="Y136" s="407"/>
      <c r="Z136" s="407"/>
      <c r="AA136" s="407"/>
      <c r="AB136" s="407"/>
      <c r="AC136" s="407"/>
      <c r="AD136" s="407"/>
      <c r="AE136" s="407"/>
      <c r="AF136" s="407"/>
    </row>
    <row r="137" spans="1:32" ht="12.75" customHeight="1">
      <c r="A137" s="203">
        <v>3549</v>
      </c>
      <c r="B137" s="204" t="s">
        <v>84</v>
      </c>
      <c r="C137" s="204">
        <f ca="1">SUMIF(lines,$A137,day)</f>
        <v>0</v>
      </c>
      <c r="D137" s="204">
        <f ca="1">SUMIF(lines,$A137,special)</f>
        <v>0</v>
      </c>
      <c r="E137" s="204">
        <f ca="1">SUMIF(lines,$A137,occday)</f>
        <v>0</v>
      </c>
      <c r="F137" s="204">
        <f ca="1">SUMIF(lines,$A137,other)</f>
        <v>0</v>
      </c>
      <c r="G137" s="205"/>
      <c r="H137" s="204">
        <f t="shared" ref="H137:H140" ca="1" si="206">ROUND(SUM(C137:F137),0)</f>
        <v>0</v>
      </c>
      <c r="I137" s="205"/>
      <c r="J137" s="204">
        <f ca="1">SUMIF(lines,$A137,TitleI)</f>
        <v>0</v>
      </c>
      <c r="K137" s="204">
        <f ca="1">SUMIF(lines,$A137,IDEA)</f>
        <v>0</v>
      </c>
      <c r="L137" s="204">
        <f ca="1">SUMIF(lines,$A137,ESSERI)</f>
        <v>0</v>
      </c>
      <c r="M137" s="204">
        <f ca="1">SUMIF(lines,$A137,ESSERII)</f>
        <v>0</v>
      </c>
      <c r="N137" s="204">
        <f ca="1">SUMIF(lines,$A137,ESSERIII)</f>
        <v>0</v>
      </c>
      <c r="O137" s="204">
        <f ca="1">SUMIF(lines,$A137,ESSERG)</f>
        <v>0</v>
      </c>
      <c r="P137" s="204">
        <f ca="1">SUMIF(lines,$A137,GEER)</f>
        <v>0</v>
      </c>
      <c r="Q137" s="205"/>
      <c r="R137" s="205"/>
      <c r="S137" s="204">
        <f ca="1">SUMIF(lines,$A137,doefed)</f>
        <v>0</v>
      </c>
      <c r="T137" s="204">
        <f ca="1">SUMIF(lines,$A137,otherfed)</f>
        <v>0</v>
      </c>
      <c r="U137" s="204">
        <f ca="1">SUMIF(lines,$A137,StateCovid)</f>
        <v>0</v>
      </c>
      <c r="V137" s="204">
        <f ca="1">SUMIF(lines,$A137,doestate)</f>
        <v>0</v>
      </c>
      <c r="W137" s="204">
        <f ca="1">SUMIF(lines,$A137,otherstate)</f>
        <v>0</v>
      </c>
      <c r="X137" s="204">
        <f ca="1">SUMIF(lines,$A137,circuitbreaker)</f>
        <v>0</v>
      </c>
      <c r="Y137" s="204">
        <f ca="1">SUMIF(lines,$A137,private)</f>
        <v>0</v>
      </c>
      <c r="Z137" s="204">
        <f ca="1">SUMIF(lines,$A137,schchoice)</f>
        <v>0</v>
      </c>
      <c r="AA137" s="204">
        <f ca="1">SUMIF(lines,$A137,otherreceipts)</f>
        <v>0</v>
      </c>
      <c r="AB137" s="204">
        <f t="shared" ref="AB137:AB140" ca="1" si="207">ROUND(SUM(H137:AA137),0)</f>
        <v>0</v>
      </c>
      <c r="AC137" s="407"/>
      <c r="AD137" s="407"/>
      <c r="AE137" s="407"/>
      <c r="AF137" s="407"/>
    </row>
    <row r="138" spans="1:32" ht="12.75" customHeight="1">
      <c r="A138" s="203">
        <v>3550</v>
      </c>
      <c r="B138" s="204" t="s">
        <v>85</v>
      </c>
      <c r="C138" s="204">
        <f ca="1">SUMIF(lines,$A138,day)</f>
        <v>0</v>
      </c>
      <c r="D138" s="204">
        <f ca="1">SUMIF(lines,$A138,special)</f>
        <v>0</v>
      </c>
      <c r="E138" s="204">
        <f ca="1">SUMIF(lines,$A138,occday)</f>
        <v>0</v>
      </c>
      <c r="F138" s="204">
        <f ca="1">SUMIF(lines,$A138,other)</f>
        <v>0</v>
      </c>
      <c r="G138" s="205"/>
      <c r="H138" s="204">
        <f t="shared" ca="1" si="206"/>
        <v>0</v>
      </c>
      <c r="I138" s="205"/>
      <c r="J138" s="204">
        <f ca="1">SUMIF(lines,$A138,TitleI)</f>
        <v>0</v>
      </c>
      <c r="K138" s="204">
        <f ca="1">SUMIF(lines,$A138,IDEA)</f>
        <v>0</v>
      </c>
      <c r="L138" s="204">
        <f ca="1">SUMIF(lines,$A138,ESSERI)</f>
        <v>0</v>
      </c>
      <c r="M138" s="204">
        <f ca="1">SUMIF(lines,$A138,ESSERII)</f>
        <v>0</v>
      </c>
      <c r="N138" s="204">
        <f ca="1">SUMIF(lines,$A138,ESSERIII)</f>
        <v>0</v>
      </c>
      <c r="O138" s="204">
        <f ca="1">SUMIF(lines,$A138,ESSERG)</f>
        <v>0</v>
      </c>
      <c r="P138" s="204">
        <f ca="1">SUMIF(lines,$A138,GEER)</f>
        <v>0</v>
      </c>
      <c r="Q138" s="205"/>
      <c r="R138" s="205"/>
      <c r="S138" s="204">
        <f ca="1">SUMIF(lines,$A138,doefed)</f>
        <v>0</v>
      </c>
      <c r="T138" s="204">
        <f ca="1">SUMIF(lines,$A138,otherfed)</f>
        <v>0</v>
      </c>
      <c r="U138" s="204">
        <f ca="1">SUMIF(lines,$A138,StateCovid)</f>
        <v>0</v>
      </c>
      <c r="V138" s="204">
        <f ca="1">SUMIF(lines,$A138,doestate)</f>
        <v>0</v>
      </c>
      <c r="W138" s="204">
        <f ca="1">SUMIF(lines,$A138,otherstate)</f>
        <v>0</v>
      </c>
      <c r="X138" s="204">
        <f ca="1">SUMIF(lines,$A138,circuitbreaker)</f>
        <v>0</v>
      </c>
      <c r="Y138" s="204">
        <f ca="1">SUMIF(lines,$A138,private)</f>
        <v>0</v>
      </c>
      <c r="Z138" s="204">
        <f ca="1">SUMIF(lines,$A138,schchoice)</f>
        <v>0</v>
      </c>
      <c r="AA138" s="204">
        <f ca="1">SUMIF(lines,$A138,otherreceipts)</f>
        <v>0</v>
      </c>
      <c r="AB138" s="204">
        <f t="shared" ca="1" si="207"/>
        <v>0</v>
      </c>
      <c r="AC138" s="407"/>
      <c r="AD138" s="407"/>
      <c r="AE138" s="407"/>
      <c r="AF138" s="407"/>
    </row>
    <row r="139" spans="1:32" ht="12.75" customHeight="1">
      <c r="A139" s="203">
        <v>3551</v>
      </c>
      <c r="B139" s="204" t="s">
        <v>86</v>
      </c>
      <c r="C139" s="204">
        <f ca="1">SUMIF(lines,$A139,day)</f>
        <v>0</v>
      </c>
      <c r="D139" s="204">
        <f ca="1">SUMIF(lines,$A139,special)</f>
        <v>0</v>
      </c>
      <c r="E139" s="204">
        <f ca="1">SUMIF(lines,$A139,occday)</f>
        <v>0</v>
      </c>
      <c r="F139" s="204">
        <f ca="1">SUMIF(lines,$A139,other)</f>
        <v>0</v>
      </c>
      <c r="G139" s="205"/>
      <c r="H139" s="204">
        <f t="shared" ca="1" si="206"/>
        <v>0</v>
      </c>
      <c r="I139" s="205"/>
      <c r="J139" s="204">
        <f ca="1">SUMIF(lines,$A139,TitleI)</f>
        <v>0</v>
      </c>
      <c r="K139" s="204">
        <f ca="1">SUMIF(lines,$A139,IDEA)</f>
        <v>0</v>
      </c>
      <c r="L139" s="204">
        <f ca="1">SUMIF(lines,$A139,ESSERI)</f>
        <v>0</v>
      </c>
      <c r="M139" s="204">
        <f ca="1">SUMIF(lines,$A139,ESSERII)</f>
        <v>0</v>
      </c>
      <c r="N139" s="204">
        <f ca="1">SUMIF(lines,$A139,ESSERIII)</f>
        <v>0</v>
      </c>
      <c r="O139" s="204">
        <f ca="1">SUMIF(lines,$A139,ESSERG)</f>
        <v>0</v>
      </c>
      <c r="P139" s="204">
        <f ca="1">SUMIF(lines,$A139,GEER)</f>
        <v>0</v>
      </c>
      <c r="Q139" s="205"/>
      <c r="R139" s="205"/>
      <c r="S139" s="204">
        <f ca="1">SUMIF(lines,$A139,doefed)</f>
        <v>0</v>
      </c>
      <c r="T139" s="204">
        <f ca="1">SUMIF(lines,$A139,otherfed)</f>
        <v>0</v>
      </c>
      <c r="U139" s="204">
        <f ca="1">SUMIF(lines,$A139,StateCovid)</f>
        <v>0</v>
      </c>
      <c r="V139" s="204">
        <f ca="1">SUMIF(lines,$A139,doestate)</f>
        <v>0</v>
      </c>
      <c r="W139" s="204">
        <f ca="1">SUMIF(lines,$A139,otherstate)</f>
        <v>0</v>
      </c>
      <c r="X139" s="204">
        <f ca="1">SUMIF(lines,$A139,circuitbreaker)</f>
        <v>0</v>
      </c>
      <c r="Y139" s="204">
        <f ca="1">SUMIF(lines,$A139,private)</f>
        <v>0</v>
      </c>
      <c r="Z139" s="204">
        <f ca="1">SUMIF(lines,$A139,schchoice)</f>
        <v>0</v>
      </c>
      <c r="AA139" s="204">
        <f ca="1">SUMIF(lines,$A139,otherreceipts)</f>
        <v>0</v>
      </c>
      <c r="AB139" s="204">
        <f t="shared" ca="1" si="207"/>
        <v>0</v>
      </c>
      <c r="AC139" s="407"/>
      <c r="AD139" s="407"/>
      <c r="AE139" s="407"/>
      <c r="AF139" s="407"/>
    </row>
    <row r="140" spans="1:32" ht="12.75" customHeight="1">
      <c r="A140" s="203">
        <v>3552</v>
      </c>
      <c r="B140" s="207" t="s">
        <v>87</v>
      </c>
      <c r="C140" s="204">
        <f t="shared" ref="C140:F140" ca="1" si="208">ROUND(SUM(C137:C139),0)</f>
        <v>0</v>
      </c>
      <c r="D140" s="204">
        <f t="shared" ca="1" si="208"/>
        <v>0</v>
      </c>
      <c r="E140" s="204">
        <f t="shared" ca="1" si="208"/>
        <v>0</v>
      </c>
      <c r="F140" s="204">
        <f t="shared" ca="1" si="208"/>
        <v>0</v>
      </c>
      <c r="G140" s="205"/>
      <c r="H140" s="204">
        <f t="shared" ca="1" si="206"/>
        <v>0</v>
      </c>
      <c r="I140" s="205"/>
      <c r="J140" s="204">
        <f t="shared" ref="J140:P140" ca="1" si="209">ROUND(SUM(J137:J139),0)</f>
        <v>0</v>
      </c>
      <c r="K140" s="204">
        <f t="shared" ca="1" si="209"/>
        <v>0</v>
      </c>
      <c r="L140" s="204">
        <f t="shared" ca="1" si="209"/>
        <v>0</v>
      </c>
      <c r="M140" s="204">
        <f t="shared" ca="1" si="209"/>
        <v>0</v>
      </c>
      <c r="N140" s="204">
        <f t="shared" ca="1" si="209"/>
        <v>0</v>
      </c>
      <c r="O140" s="204">
        <f t="shared" ca="1" si="209"/>
        <v>0</v>
      </c>
      <c r="P140" s="204">
        <f t="shared" ca="1" si="209"/>
        <v>0</v>
      </c>
      <c r="Q140" s="205"/>
      <c r="R140" s="205"/>
      <c r="S140" s="204">
        <f t="shared" ref="S140:AA140" ca="1" si="210">ROUND(SUM(S137:S139),0)</f>
        <v>0</v>
      </c>
      <c r="T140" s="204">
        <f t="shared" ca="1" si="210"/>
        <v>0</v>
      </c>
      <c r="U140" s="204">
        <f t="shared" ca="1" si="210"/>
        <v>0</v>
      </c>
      <c r="V140" s="204">
        <f t="shared" ca="1" si="210"/>
        <v>0</v>
      </c>
      <c r="W140" s="204">
        <f t="shared" ca="1" si="210"/>
        <v>0</v>
      </c>
      <c r="X140" s="204">
        <f t="shared" ca="1" si="210"/>
        <v>0</v>
      </c>
      <c r="Y140" s="204">
        <f t="shared" ca="1" si="210"/>
        <v>0</v>
      </c>
      <c r="Z140" s="204">
        <f t="shared" ca="1" si="210"/>
        <v>0</v>
      </c>
      <c r="AA140" s="204">
        <f t="shared" ca="1" si="210"/>
        <v>0</v>
      </c>
      <c r="AB140" s="204">
        <f t="shared" ca="1" si="207"/>
        <v>0</v>
      </c>
      <c r="AC140" s="407"/>
      <c r="AD140" s="407"/>
      <c r="AE140" s="407"/>
      <c r="AF140" s="407"/>
    </row>
    <row r="141" spans="1:32" ht="12.75" customHeight="1">
      <c r="A141" s="533"/>
      <c r="B141" s="469" t="s">
        <v>123</v>
      </c>
      <c r="C141" s="407"/>
      <c r="D141" s="407"/>
      <c r="E141" s="407"/>
      <c r="F141" s="407"/>
      <c r="G141" s="407"/>
      <c r="H141" s="407"/>
      <c r="I141" s="407"/>
      <c r="J141" s="407"/>
      <c r="K141" s="407"/>
      <c r="L141" s="407"/>
      <c r="M141" s="407"/>
      <c r="N141" s="407"/>
      <c r="O141" s="407"/>
      <c r="P141" s="407"/>
      <c r="Q141" s="407"/>
      <c r="R141" s="407"/>
      <c r="S141" s="407"/>
      <c r="T141" s="407"/>
      <c r="U141" s="407"/>
      <c r="V141" s="407"/>
      <c r="W141" s="407"/>
      <c r="X141" s="407"/>
      <c r="Y141" s="407"/>
      <c r="Z141" s="407"/>
      <c r="AA141" s="407"/>
      <c r="AB141" s="407"/>
      <c r="AC141" s="407"/>
      <c r="AD141" s="407"/>
      <c r="AE141" s="407"/>
      <c r="AF141" s="407"/>
    </row>
    <row r="142" spans="1:32" ht="12.75" customHeight="1">
      <c r="A142" s="203">
        <v>3553</v>
      </c>
      <c r="B142" s="204" t="s">
        <v>84</v>
      </c>
      <c r="C142" s="204">
        <f ca="1">SUMIF(lines,$A142,day)</f>
        <v>2866</v>
      </c>
      <c r="D142" s="204">
        <f ca="1">SUMIF(lines,$A142,special)</f>
        <v>0</v>
      </c>
      <c r="E142" s="204">
        <f ca="1">SUMIF(lines,$A142,occday)</f>
        <v>0</v>
      </c>
      <c r="F142" s="204">
        <f ca="1">SUMIF(lines,$A142,other)</f>
        <v>0</v>
      </c>
      <c r="G142" s="205"/>
      <c r="H142" s="204">
        <f t="shared" ref="H142:H145" ca="1" si="211">ROUND(SUM(C142:F142),0)</f>
        <v>2866</v>
      </c>
      <c r="I142" s="205"/>
      <c r="J142" s="204">
        <f ca="1">SUMIF(lines,$A142,TitleI)</f>
        <v>0</v>
      </c>
      <c r="K142" s="204">
        <f ca="1">SUMIF(lines,$A142,IDEA)</f>
        <v>0</v>
      </c>
      <c r="L142" s="204">
        <f ca="1">SUMIF(lines,$A142,ESSERI)</f>
        <v>0</v>
      </c>
      <c r="M142" s="204">
        <f ca="1">SUMIF(lines,$A142,ESSERII)</f>
        <v>0</v>
      </c>
      <c r="N142" s="204">
        <f ca="1">SUMIF(lines,$A142,ESSERIII)</f>
        <v>0</v>
      </c>
      <c r="O142" s="204">
        <f ca="1">SUMIF(lines,$A142,ESSERG)</f>
        <v>0</v>
      </c>
      <c r="P142" s="204">
        <f ca="1">SUMIF(lines,$A142,GEER)</f>
        <v>0</v>
      </c>
      <c r="Q142" s="205"/>
      <c r="R142" s="205"/>
      <c r="S142" s="204">
        <f ca="1">SUMIF(lines,$A142,doefed)</f>
        <v>0</v>
      </c>
      <c r="T142" s="204">
        <f ca="1">SUMIF(lines,$A142,otherfed)</f>
        <v>0</v>
      </c>
      <c r="U142" s="204">
        <f ca="1">SUMIF(lines,$A142,StateCovid)</f>
        <v>0</v>
      </c>
      <c r="V142" s="204">
        <f ca="1">SUMIF(lines,$A142,doestate)</f>
        <v>0</v>
      </c>
      <c r="W142" s="204">
        <f ca="1">SUMIF(lines,$A142,otherstate)</f>
        <v>0</v>
      </c>
      <c r="X142" s="204">
        <f ca="1">SUMIF(lines,$A142,circuitbreaker)</f>
        <v>0</v>
      </c>
      <c r="Y142" s="204">
        <f ca="1">SUMIF(lines,$A142,private)</f>
        <v>0</v>
      </c>
      <c r="Z142" s="204">
        <f ca="1">SUMIF(lines,$A142,schchoice)</f>
        <v>0</v>
      </c>
      <c r="AA142" s="204">
        <f ca="1">SUMIF(lines,$A142,otherreceipts)</f>
        <v>0</v>
      </c>
      <c r="AB142" s="204">
        <f t="shared" ref="AB142:AB145" ca="1" si="212">ROUND(SUM(H142:AA142),0)</f>
        <v>2866</v>
      </c>
      <c r="AC142" s="407"/>
      <c r="AD142" s="407"/>
      <c r="AE142" s="407"/>
      <c r="AF142" s="407"/>
    </row>
    <row r="143" spans="1:32" ht="12.75" customHeight="1">
      <c r="A143" s="203">
        <v>3554</v>
      </c>
      <c r="B143" s="204" t="s">
        <v>85</v>
      </c>
      <c r="C143" s="204">
        <f ca="1">SUMIF(lines,$A143,day)</f>
        <v>0</v>
      </c>
      <c r="D143" s="204">
        <f ca="1">SUMIF(lines,$A143,special)</f>
        <v>0</v>
      </c>
      <c r="E143" s="204">
        <f ca="1">SUMIF(lines,$A143,occday)</f>
        <v>0</v>
      </c>
      <c r="F143" s="204">
        <f ca="1">SUMIF(lines,$A143,other)</f>
        <v>0</v>
      </c>
      <c r="G143" s="205"/>
      <c r="H143" s="204">
        <f t="shared" ca="1" si="211"/>
        <v>0</v>
      </c>
      <c r="I143" s="205"/>
      <c r="J143" s="204">
        <f ca="1">SUMIF(lines,$A143,TitleI)</f>
        <v>0</v>
      </c>
      <c r="K143" s="204">
        <f ca="1">SUMIF(lines,$A143,IDEA)</f>
        <v>0</v>
      </c>
      <c r="L143" s="204">
        <f ca="1">SUMIF(lines,$A143,ESSERI)</f>
        <v>0</v>
      </c>
      <c r="M143" s="204">
        <f ca="1">SUMIF(lines,$A143,ESSERII)</f>
        <v>0</v>
      </c>
      <c r="N143" s="204">
        <f ca="1">SUMIF(lines,$A143,ESSERIII)</f>
        <v>0</v>
      </c>
      <c r="O143" s="204">
        <f ca="1">SUMIF(lines,$A143,ESSERG)</f>
        <v>0</v>
      </c>
      <c r="P143" s="204">
        <f ca="1">SUMIF(lines,$A143,GEER)</f>
        <v>0</v>
      </c>
      <c r="Q143" s="205"/>
      <c r="R143" s="205"/>
      <c r="S143" s="204">
        <f ca="1">SUMIF(lines,$A143,doefed)</f>
        <v>0</v>
      </c>
      <c r="T143" s="204">
        <f ca="1">SUMIF(lines,$A143,otherfed)</f>
        <v>0</v>
      </c>
      <c r="U143" s="204">
        <f ca="1">SUMIF(lines,$A143,StateCovid)</f>
        <v>0</v>
      </c>
      <c r="V143" s="204">
        <f ca="1">SUMIF(lines,$A143,doestate)</f>
        <v>0</v>
      </c>
      <c r="W143" s="204">
        <f ca="1">SUMIF(lines,$A143,otherstate)</f>
        <v>0</v>
      </c>
      <c r="X143" s="204">
        <f ca="1">SUMIF(lines,$A143,circuitbreaker)</f>
        <v>0</v>
      </c>
      <c r="Y143" s="204">
        <f ca="1">SUMIF(lines,$A143,private)</f>
        <v>0</v>
      </c>
      <c r="Z143" s="204">
        <f ca="1">SUMIF(lines,$A143,schchoice)</f>
        <v>0</v>
      </c>
      <c r="AA143" s="204">
        <f ca="1">SUMIF(lines,$A143,otherreceipts)</f>
        <v>0</v>
      </c>
      <c r="AB143" s="204">
        <f t="shared" ca="1" si="212"/>
        <v>0</v>
      </c>
      <c r="AC143" s="407"/>
      <c r="AD143" s="407"/>
      <c r="AE143" s="407"/>
      <c r="AF143" s="407"/>
    </row>
    <row r="144" spans="1:32" ht="12.75" customHeight="1">
      <c r="A144" s="203">
        <v>3555</v>
      </c>
      <c r="B144" s="204" t="s">
        <v>86</v>
      </c>
      <c r="C144" s="204">
        <f ca="1">SUMIF(lines,$A144,day)</f>
        <v>0</v>
      </c>
      <c r="D144" s="204">
        <f ca="1">SUMIF(lines,$A144,special)</f>
        <v>0</v>
      </c>
      <c r="E144" s="204">
        <f ca="1">SUMIF(lines,$A144,occday)</f>
        <v>0</v>
      </c>
      <c r="F144" s="204">
        <f ca="1">SUMIF(lines,$A144,other)</f>
        <v>0</v>
      </c>
      <c r="G144" s="205"/>
      <c r="H144" s="204">
        <f t="shared" ca="1" si="211"/>
        <v>0</v>
      </c>
      <c r="I144" s="205"/>
      <c r="J144" s="204">
        <f ca="1">SUMIF(lines,$A144,TitleI)</f>
        <v>0</v>
      </c>
      <c r="K144" s="204">
        <f ca="1">SUMIF(lines,$A144,IDEA)</f>
        <v>0</v>
      </c>
      <c r="L144" s="204">
        <f ca="1">SUMIF(lines,$A144,ESSERI)</f>
        <v>0</v>
      </c>
      <c r="M144" s="204">
        <f ca="1">SUMIF(lines,$A144,ESSERII)</f>
        <v>0</v>
      </c>
      <c r="N144" s="204">
        <f ca="1">SUMIF(lines,$A144,ESSERIII)</f>
        <v>0</v>
      </c>
      <c r="O144" s="204">
        <f ca="1">SUMIF(lines,$A144,ESSERG)</f>
        <v>0</v>
      </c>
      <c r="P144" s="204">
        <f ca="1">SUMIF(lines,$A144,GEER)</f>
        <v>0</v>
      </c>
      <c r="Q144" s="205"/>
      <c r="R144" s="205"/>
      <c r="S144" s="204">
        <f ca="1">SUMIF(lines,$A144,doefed)</f>
        <v>0</v>
      </c>
      <c r="T144" s="204">
        <f ca="1">SUMIF(lines,$A144,otherfed)</f>
        <v>0</v>
      </c>
      <c r="U144" s="204">
        <f ca="1">SUMIF(lines,$A144,StateCovid)</f>
        <v>0</v>
      </c>
      <c r="V144" s="204">
        <f ca="1">SUMIF(lines,$A144,doestate)</f>
        <v>0</v>
      </c>
      <c r="W144" s="204">
        <f ca="1">SUMIF(lines,$A144,otherstate)</f>
        <v>0</v>
      </c>
      <c r="X144" s="204">
        <f ca="1">SUMIF(lines,$A144,circuitbreaker)</f>
        <v>0</v>
      </c>
      <c r="Y144" s="204">
        <f ca="1">SUMIF(lines,$A144,private)</f>
        <v>0</v>
      </c>
      <c r="Z144" s="204">
        <f ca="1">SUMIF(lines,$A144,schchoice)</f>
        <v>0</v>
      </c>
      <c r="AA144" s="204">
        <f ca="1">SUMIF(lines,$A144,otherreceipts)</f>
        <v>0</v>
      </c>
      <c r="AB144" s="204">
        <f t="shared" ca="1" si="212"/>
        <v>0</v>
      </c>
      <c r="AC144" s="407"/>
      <c r="AD144" s="407"/>
      <c r="AE144" s="407"/>
      <c r="AF144" s="407"/>
    </row>
    <row r="145" spans="1:32" ht="12.75" customHeight="1">
      <c r="A145" s="203">
        <v>3556</v>
      </c>
      <c r="B145" s="207" t="s">
        <v>87</v>
      </c>
      <c r="C145" s="204">
        <f t="shared" ref="C145:F145" ca="1" si="213">ROUND(SUM(C142:C144),0)</f>
        <v>2866</v>
      </c>
      <c r="D145" s="204">
        <f t="shared" ca="1" si="213"/>
        <v>0</v>
      </c>
      <c r="E145" s="204">
        <f t="shared" ca="1" si="213"/>
        <v>0</v>
      </c>
      <c r="F145" s="204">
        <f t="shared" ca="1" si="213"/>
        <v>0</v>
      </c>
      <c r="G145" s="205"/>
      <c r="H145" s="204">
        <f t="shared" ca="1" si="211"/>
        <v>2866</v>
      </c>
      <c r="I145" s="205"/>
      <c r="J145" s="204">
        <f t="shared" ref="J145:P145" ca="1" si="214">ROUND(SUM(J142:J144),0)</f>
        <v>0</v>
      </c>
      <c r="K145" s="204">
        <f t="shared" ca="1" si="214"/>
        <v>0</v>
      </c>
      <c r="L145" s="204">
        <f t="shared" ca="1" si="214"/>
        <v>0</v>
      </c>
      <c r="M145" s="204">
        <f t="shared" ca="1" si="214"/>
        <v>0</v>
      </c>
      <c r="N145" s="204">
        <f t="shared" ca="1" si="214"/>
        <v>0</v>
      </c>
      <c r="O145" s="204">
        <f t="shared" ca="1" si="214"/>
        <v>0</v>
      </c>
      <c r="P145" s="204">
        <f t="shared" ca="1" si="214"/>
        <v>0</v>
      </c>
      <c r="Q145" s="205"/>
      <c r="R145" s="205"/>
      <c r="S145" s="204">
        <f t="shared" ref="S145:AA145" ca="1" si="215">ROUND(SUM(S142:S144),0)</f>
        <v>0</v>
      </c>
      <c r="T145" s="204">
        <f t="shared" ca="1" si="215"/>
        <v>0</v>
      </c>
      <c r="U145" s="204">
        <f t="shared" ca="1" si="215"/>
        <v>0</v>
      </c>
      <c r="V145" s="204">
        <f t="shared" ca="1" si="215"/>
        <v>0</v>
      </c>
      <c r="W145" s="204">
        <f t="shared" ca="1" si="215"/>
        <v>0</v>
      </c>
      <c r="X145" s="204">
        <f t="shared" ca="1" si="215"/>
        <v>0</v>
      </c>
      <c r="Y145" s="204">
        <f t="shared" ca="1" si="215"/>
        <v>0</v>
      </c>
      <c r="Z145" s="204">
        <f t="shared" ca="1" si="215"/>
        <v>0</v>
      </c>
      <c r="AA145" s="204">
        <f t="shared" ca="1" si="215"/>
        <v>0</v>
      </c>
      <c r="AB145" s="204">
        <f t="shared" ca="1" si="212"/>
        <v>2866</v>
      </c>
      <c r="AC145" s="407"/>
      <c r="AD145" s="407"/>
      <c r="AE145" s="407"/>
      <c r="AF145" s="407"/>
    </row>
    <row r="146" spans="1:32" ht="12.75" customHeight="1">
      <c r="A146" s="533"/>
      <c r="B146" s="469" t="s">
        <v>291</v>
      </c>
      <c r="C146" s="407"/>
      <c r="D146" s="407"/>
      <c r="E146" s="407"/>
      <c r="F146" s="407"/>
      <c r="G146" s="407"/>
      <c r="H146" s="407"/>
      <c r="I146" s="407"/>
      <c r="J146" s="407"/>
      <c r="K146" s="407"/>
      <c r="L146" s="407"/>
      <c r="M146" s="407"/>
      <c r="N146" s="407"/>
      <c r="O146" s="407"/>
      <c r="P146" s="407"/>
      <c r="Q146" s="407"/>
      <c r="R146" s="407"/>
      <c r="S146" s="407"/>
      <c r="T146" s="407"/>
      <c r="U146" s="407"/>
      <c r="V146" s="407"/>
      <c r="W146" s="407"/>
      <c r="X146" s="407"/>
      <c r="Y146" s="407"/>
      <c r="Z146" s="407"/>
      <c r="AA146" s="407"/>
      <c r="AB146" s="407"/>
      <c r="AC146" s="407"/>
      <c r="AD146" s="407"/>
      <c r="AE146" s="407"/>
      <c r="AF146" s="407"/>
    </row>
    <row r="147" spans="1:32" ht="12.75" customHeight="1">
      <c r="A147" s="203">
        <v>3561</v>
      </c>
      <c r="B147" s="204" t="s">
        <v>89</v>
      </c>
      <c r="C147" s="204">
        <f t="shared" ref="C147:C152" ca="1" si="216">SUMIF(lines,$A147,day)</f>
        <v>323296</v>
      </c>
      <c r="D147" s="204">
        <f t="shared" ref="D147:D152" ca="1" si="217">SUMIF(lines,$A147,special)</f>
        <v>191557</v>
      </c>
      <c r="E147" s="204">
        <f t="shared" ref="E147:E152" ca="1" si="218">SUMIF(lines,$A147,occday)</f>
        <v>0</v>
      </c>
      <c r="F147" s="204">
        <f t="shared" ref="F147:F152" ca="1" si="219">SUMIF(lines,$A147,other)</f>
        <v>0</v>
      </c>
      <c r="G147" s="205"/>
      <c r="H147" s="204">
        <f t="shared" ref="H147:H153" ca="1" si="220">ROUND(SUM(C147:F147),0)</f>
        <v>514853</v>
      </c>
      <c r="I147" s="205"/>
      <c r="J147" s="204">
        <f t="shared" ref="J147:J152" ca="1" si="221">SUMIF(lines,$A147,TitleI)</f>
        <v>0</v>
      </c>
      <c r="K147" s="204">
        <f t="shared" ref="K147:K152" ca="1" si="222">SUMIF(lines,$A147,IDEA)</f>
        <v>0</v>
      </c>
      <c r="L147" s="204">
        <f t="shared" ref="L147:L152" ca="1" si="223">SUMIF(lines,$A147,ESSERI)</f>
        <v>0</v>
      </c>
      <c r="M147" s="204">
        <f t="shared" ref="M147:M152" ca="1" si="224">SUMIF(lines,$A147,ESSERII)</f>
        <v>122910</v>
      </c>
      <c r="N147" s="204">
        <f t="shared" ref="N147:N152" ca="1" si="225">SUMIF(lines,$A147,ESSERIII)</f>
        <v>220611</v>
      </c>
      <c r="O147" s="204">
        <f t="shared" ref="O147:O152" ca="1" si="226">SUMIF(lines,$A147,ESSERG)</f>
        <v>0</v>
      </c>
      <c r="P147" s="204">
        <f t="shared" ref="P147:P152" ca="1" si="227">SUMIF(lines,$A147,GEER)</f>
        <v>0</v>
      </c>
      <c r="Q147" s="205"/>
      <c r="R147" s="205"/>
      <c r="S147" s="204">
        <f t="shared" ref="S147:S152" ca="1" si="228">SUMIF(lines,$A147,doefed)</f>
        <v>0</v>
      </c>
      <c r="T147" s="204">
        <f t="shared" ref="T147:T152" ca="1" si="229">SUMIF(lines,$A147,otherfed)</f>
        <v>0</v>
      </c>
      <c r="U147" s="204">
        <f t="shared" ref="U147:U152" ca="1" si="230">SUMIF(lines,$A147,StateCovid)</f>
        <v>0</v>
      </c>
      <c r="V147" s="204">
        <f t="shared" ref="V147:V152" ca="1" si="231">SUMIF(lines,$A147,doestate)</f>
        <v>0</v>
      </c>
      <c r="W147" s="204">
        <f t="shared" ref="W147:W152" ca="1" si="232">SUMIF(lines,$A147,otherstate)</f>
        <v>0</v>
      </c>
      <c r="X147" s="204">
        <f t="shared" ref="X147:X152" ca="1" si="233">SUMIF(lines,$A147,circuitbreaker)</f>
        <v>0</v>
      </c>
      <c r="Y147" s="204">
        <f t="shared" ref="Y147:Y152" ca="1" si="234">SUMIF(lines,$A147,private)</f>
        <v>0</v>
      </c>
      <c r="Z147" s="204">
        <f t="shared" ref="Z147:Z152" ca="1" si="235">SUMIF(lines,$A147,schchoice)</f>
        <v>0</v>
      </c>
      <c r="AA147" s="204">
        <f t="shared" ref="AA147:AA152" ca="1" si="236">SUMIF(lines,$A147,otherreceipts)</f>
        <v>0</v>
      </c>
      <c r="AB147" s="204">
        <f t="shared" ref="AB147:AB153" ca="1" si="237">ROUND(SUM(H147:AA147),0)</f>
        <v>858374</v>
      </c>
      <c r="AC147" s="407"/>
      <c r="AD147" s="407"/>
      <c r="AE147" s="407"/>
      <c r="AF147" s="407"/>
    </row>
    <row r="148" spans="1:32" ht="12.75" customHeight="1">
      <c r="A148" s="203">
        <v>3562</v>
      </c>
      <c r="B148" s="204" t="s">
        <v>82</v>
      </c>
      <c r="C148" s="204">
        <f t="shared" ca="1" si="216"/>
        <v>38424</v>
      </c>
      <c r="D148" s="204">
        <f t="shared" ca="1" si="217"/>
        <v>0</v>
      </c>
      <c r="E148" s="204">
        <f t="shared" ca="1" si="218"/>
        <v>0</v>
      </c>
      <c r="F148" s="204">
        <f t="shared" ca="1" si="219"/>
        <v>0</v>
      </c>
      <c r="G148" s="205"/>
      <c r="H148" s="204">
        <f t="shared" ca="1" si="220"/>
        <v>38424</v>
      </c>
      <c r="I148" s="205"/>
      <c r="J148" s="204">
        <f t="shared" ca="1" si="221"/>
        <v>0</v>
      </c>
      <c r="K148" s="204">
        <f t="shared" ca="1" si="222"/>
        <v>0</v>
      </c>
      <c r="L148" s="204">
        <f t="shared" ca="1" si="223"/>
        <v>0</v>
      </c>
      <c r="M148" s="204">
        <f t="shared" ca="1" si="224"/>
        <v>0</v>
      </c>
      <c r="N148" s="204">
        <f t="shared" ca="1" si="225"/>
        <v>0</v>
      </c>
      <c r="O148" s="204">
        <f t="shared" ca="1" si="226"/>
        <v>0</v>
      </c>
      <c r="P148" s="204">
        <f t="shared" ca="1" si="227"/>
        <v>0</v>
      </c>
      <c r="Q148" s="205"/>
      <c r="R148" s="205"/>
      <c r="S148" s="204">
        <f t="shared" ca="1" si="228"/>
        <v>0</v>
      </c>
      <c r="T148" s="204">
        <f t="shared" ca="1" si="229"/>
        <v>0</v>
      </c>
      <c r="U148" s="204">
        <f t="shared" ca="1" si="230"/>
        <v>0</v>
      </c>
      <c r="V148" s="204">
        <f t="shared" ca="1" si="231"/>
        <v>0</v>
      </c>
      <c r="W148" s="204">
        <f t="shared" ca="1" si="232"/>
        <v>0</v>
      </c>
      <c r="X148" s="204">
        <f t="shared" ca="1" si="233"/>
        <v>0</v>
      </c>
      <c r="Y148" s="204">
        <f t="shared" ca="1" si="234"/>
        <v>0</v>
      </c>
      <c r="Z148" s="204">
        <f t="shared" ca="1" si="235"/>
        <v>0</v>
      </c>
      <c r="AA148" s="204">
        <f t="shared" ca="1" si="236"/>
        <v>0</v>
      </c>
      <c r="AB148" s="204">
        <f t="shared" ca="1" si="237"/>
        <v>38424</v>
      </c>
      <c r="AC148" s="407"/>
      <c r="AD148" s="407"/>
      <c r="AE148" s="407"/>
      <c r="AF148" s="407"/>
    </row>
    <row r="149" spans="1:32" ht="12.75" customHeight="1">
      <c r="A149" s="203">
        <v>3563</v>
      </c>
      <c r="B149" s="204" t="s">
        <v>83</v>
      </c>
      <c r="C149" s="204">
        <f t="shared" ca="1" si="216"/>
        <v>0</v>
      </c>
      <c r="D149" s="204">
        <f t="shared" ca="1" si="217"/>
        <v>0</v>
      </c>
      <c r="E149" s="204">
        <f t="shared" ca="1" si="218"/>
        <v>0</v>
      </c>
      <c r="F149" s="204">
        <f t="shared" ca="1" si="219"/>
        <v>0</v>
      </c>
      <c r="G149" s="205"/>
      <c r="H149" s="204">
        <f t="shared" ca="1" si="220"/>
        <v>0</v>
      </c>
      <c r="I149" s="205"/>
      <c r="J149" s="204">
        <f t="shared" ca="1" si="221"/>
        <v>0</v>
      </c>
      <c r="K149" s="204">
        <f t="shared" ca="1" si="222"/>
        <v>0</v>
      </c>
      <c r="L149" s="204">
        <f t="shared" ca="1" si="223"/>
        <v>0</v>
      </c>
      <c r="M149" s="204">
        <f t="shared" ca="1" si="224"/>
        <v>0</v>
      </c>
      <c r="N149" s="204">
        <f t="shared" ca="1" si="225"/>
        <v>0</v>
      </c>
      <c r="O149" s="204">
        <f t="shared" ca="1" si="226"/>
        <v>0</v>
      </c>
      <c r="P149" s="204">
        <f t="shared" ca="1" si="227"/>
        <v>0</v>
      </c>
      <c r="Q149" s="205"/>
      <c r="R149" s="205"/>
      <c r="S149" s="204">
        <f t="shared" ca="1" si="228"/>
        <v>0</v>
      </c>
      <c r="T149" s="204">
        <f t="shared" ca="1" si="229"/>
        <v>0</v>
      </c>
      <c r="U149" s="204">
        <f t="shared" ca="1" si="230"/>
        <v>0</v>
      </c>
      <c r="V149" s="204">
        <f t="shared" ca="1" si="231"/>
        <v>0</v>
      </c>
      <c r="W149" s="204">
        <f t="shared" ca="1" si="232"/>
        <v>0</v>
      </c>
      <c r="X149" s="204">
        <f t="shared" ca="1" si="233"/>
        <v>0</v>
      </c>
      <c r="Y149" s="204">
        <f t="shared" ca="1" si="234"/>
        <v>0</v>
      </c>
      <c r="Z149" s="204">
        <f t="shared" ca="1" si="235"/>
        <v>0</v>
      </c>
      <c r="AA149" s="204">
        <f t="shared" ca="1" si="236"/>
        <v>0</v>
      </c>
      <c r="AB149" s="204">
        <f t="shared" ca="1" si="237"/>
        <v>0</v>
      </c>
      <c r="AC149" s="407"/>
      <c r="AD149" s="407"/>
      <c r="AE149" s="407"/>
      <c r="AF149" s="407"/>
    </row>
    <row r="150" spans="1:32" ht="12.75" customHeight="1">
      <c r="A150" s="203">
        <v>3564</v>
      </c>
      <c r="B150" s="204" t="s">
        <v>84</v>
      </c>
      <c r="C150" s="204">
        <f t="shared" ca="1" si="216"/>
        <v>0</v>
      </c>
      <c r="D150" s="204">
        <f t="shared" ca="1" si="217"/>
        <v>0</v>
      </c>
      <c r="E150" s="204">
        <f t="shared" ca="1" si="218"/>
        <v>0</v>
      </c>
      <c r="F150" s="204">
        <f t="shared" ca="1" si="219"/>
        <v>0</v>
      </c>
      <c r="G150" s="205"/>
      <c r="H150" s="204">
        <f t="shared" ca="1" si="220"/>
        <v>0</v>
      </c>
      <c r="I150" s="205"/>
      <c r="J150" s="204">
        <f t="shared" ca="1" si="221"/>
        <v>0</v>
      </c>
      <c r="K150" s="204">
        <f t="shared" ca="1" si="222"/>
        <v>0</v>
      </c>
      <c r="L150" s="204">
        <f t="shared" ca="1" si="223"/>
        <v>0</v>
      </c>
      <c r="M150" s="204">
        <f t="shared" ca="1" si="224"/>
        <v>0</v>
      </c>
      <c r="N150" s="204">
        <f t="shared" ca="1" si="225"/>
        <v>0</v>
      </c>
      <c r="O150" s="204">
        <f t="shared" ca="1" si="226"/>
        <v>0</v>
      </c>
      <c r="P150" s="204">
        <f t="shared" ca="1" si="227"/>
        <v>0</v>
      </c>
      <c r="Q150" s="205"/>
      <c r="R150" s="205"/>
      <c r="S150" s="204">
        <f t="shared" ca="1" si="228"/>
        <v>0</v>
      </c>
      <c r="T150" s="204">
        <f t="shared" ca="1" si="229"/>
        <v>0</v>
      </c>
      <c r="U150" s="204">
        <f t="shared" ca="1" si="230"/>
        <v>0</v>
      </c>
      <c r="V150" s="204">
        <f t="shared" ca="1" si="231"/>
        <v>0</v>
      </c>
      <c r="W150" s="204">
        <f t="shared" ca="1" si="232"/>
        <v>0</v>
      </c>
      <c r="X150" s="204">
        <f t="shared" ca="1" si="233"/>
        <v>0</v>
      </c>
      <c r="Y150" s="204">
        <f t="shared" ca="1" si="234"/>
        <v>0</v>
      </c>
      <c r="Z150" s="204">
        <f t="shared" ca="1" si="235"/>
        <v>0</v>
      </c>
      <c r="AA150" s="204">
        <f t="shared" ca="1" si="236"/>
        <v>0</v>
      </c>
      <c r="AB150" s="204">
        <f t="shared" ca="1" si="237"/>
        <v>0</v>
      </c>
      <c r="AC150" s="407"/>
      <c r="AD150" s="407"/>
      <c r="AE150" s="407"/>
      <c r="AF150" s="407"/>
    </row>
    <row r="151" spans="1:32" ht="12.75" customHeight="1">
      <c r="A151" s="203">
        <v>3565</v>
      </c>
      <c r="B151" s="204" t="s">
        <v>85</v>
      </c>
      <c r="C151" s="204">
        <f t="shared" ca="1" si="216"/>
        <v>5681</v>
      </c>
      <c r="D151" s="204">
        <f t="shared" ca="1" si="217"/>
        <v>1253</v>
      </c>
      <c r="E151" s="204">
        <f t="shared" ca="1" si="218"/>
        <v>0</v>
      </c>
      <c r="F151" s="204">
        <f t="shared" ca="1" si="219"/>
        <v>0</v>
      </c>
      <c r="G151" s="205"/>
      <c r="H151" s="204">
        <f t="shared" ca="1" si="220"/>
        <v>6934</v>
      </c>
      <c r="I151" s="205"/>
      <c r="J151" s="204">
        <f t="shared" ca="1" si="221"/>
        <v>0</v>
      </c>
      <c r="K151" s="204">
        <f t="shared" ca="1" si="222"/>
        <v>0</v>
      </c>
      <c r="L151" s="204">
        <f t="shared" ca="1" si="223"/>
        <v>0</v>
      </c>
      <c r="M151" s="204">
        <f t="shared" ca="1" si="224"/>
        <v>0</v>
      </c>
      <c r="N151" s="204">
        <f t="shared" ca="1" si="225"/>
        <v>0</v>
      </c>
      <c r="O151" s="204">
        <f t="shared" ca="1" si="226"/>
        <v>0</v>
      </c>
      <c r="P151" s="204">
        <f t="shared" ca="1" si="227"/>
        <v>0</v>
      </c>
      <c r="Q151" s="205"/>
      <c r="R151" s="205"/>
      <c r="S151" s="204">
        <f t="shared" ca="1" si="228"/>
        <v>0</v>
      </c>
      <c r="T151" s="204">
        <f t="shared" ca="1" si="229"/>
        <v>0</v>
      </c>
      <c r="U151" s="204">
        <f t="shared" ca="1" si="230"/>
        <v>0</v>
      </c>
      <c r="V151" s="204">
        <f t="shared" ca="1" si="231"/>
        <v>0</v>
      </c>
      <c r="W151" s="204">
        <f t="shared" ca="1" si="232"/>
        <v>0</v>
      </c>
      <c r="X151" s="204">
        <f t="shared" ca="1" si="233"/>
        <v>0</v>
      </c>
      <c r="Y151" s="204">
        <f t="shared" ca="1" si="234"/>
        <v>0</v>
      </c>
      <c r="Z151" s="204">
        <f t="shared" ca="1" si="235"/>
        <v>0</v>
      </c>
      <c r="AA151" s="204">
        <f t="shared" ca="1" si="236"/>
        <v>0</v>
      </c>
      <c r="AB151" s="204">
        <f t="shared" ca="1" si="237"/>
        <v>6934</v>
      </c>
      <c r="AC151" s="407"/>
      <c r="AD151" s="407"/>
      <c r="AE151" s="407"/>
      <c r="AF151" s="407"/>
    </row>
    <row r="152" spans="1:32" ht="12.75" customHeight="1">
      <c r="A152" s="203">
        <v>3566</v>
      </c>
      <c r="B152" s="204" t="s">
        <v>86</v>
      </c>
      <c r="C152" s="204">
        <f t="shared" ca="1" si="216"/>
        <v>12481</v>
      </c>
      <c r="D152" s="204">
        <f t="shared" ca="1" si="217"/>
        <v>0</v>
      </c>
      <c r="E152" s="204">
        <f t="shared" ca="1" si="218"/>
        <v>0</v>
      </c>
      <c r="F152" s="204">
        <f t="shared" ca="1" si="219"/>
        <v>0</v>
      </c>
      <c r="G152" s="205"/>
      <c r="H152" s="204">
        <f t="shared" ca="1" si="220"/>
        <v>12481</v>
      </c>
      <c r="I152" s="205"/>
      <c r="J152" s="204">
        <f t="shared" ca="1" si="221"/>
        <v>0</v>
      </c>
      <c r="K152" s="204">
        <f t="shared" ca="1" si="222"/>
        <v>0</v>
      </c>
      <c r="L152" s="204">
        <f t="shared" ca="1" si="223"/>
        <v>0</v>
      </c>
      <c r="M152" s="204">
        <f t="shared" ca="1" si="224"/>
        <v>0</v>
      </c>
      <c r="N152" s="204">
        <f t="shared" ca="1" si="225"/>
        <v>0</v>
      </c>
      <c r="O152" s="204">
        <f t="shared" ca="1" si="226"/>
        <v>0</v>
      </c>
      <c r="P152" s="204">
        <f t="shared" ca="1" si="227"/>
        <v>0</v>
      </c>
      <c r="Q152" s="205"/>
      <c r="R152" s="205"/>
      <c r="S152" s="204">
        <f t="shared" ca="1" si="228"/>
        <v>0</v>
      </c>
      <c r="T152" s="204">
        <f t="shared" ca="1" si="229"/>
        <v>0</v>
      </c>
      <c r="U152" s="204">
        <f t="shared" ca="1" si="230"/>
        <v>0</v>
      </c>
      <c r="V152" s="204">
        <f t="shared" ca="1" si="231"/>
        <v>0</v>
      </c>
      <c r="W152" s="204">
        <f t="shared" ca="1" si="232"/>
        <v>0</v>
      </c>
      <c r="X152" s="204">
        <f t="shared" ca="1" si="233"/>
        <v>0</v>
      </c>
      <c r="Y152" s="204">
        <f t="shared" ca="1" si="234"/>
        <v>0</v>
      </c>
      <c r="Z152" s="204">
        <f t="shared" ca="1" si="235"/>
        <v>0</v>
      </c>
      <c r="AA152" s="204">
        <f t="shared" ca="1" si="236"/>
        <v>0</v>
      </c>
      <c r="AB152" s="204">
        <f t="shared" ca="1" si="237"/>
        <v>12481</v>
      </c>
      <c r="AC152" s="407"/>
      <c r="AD152" s="407"/>
      <c r="AE152" s="407"/>
      <c r="AF152" s="407"/>
    </row>
    <row r="153" spans="1:32" ht="12.75" customHeight="1">
      <c r="A153" s="203">
        <v>3569</v>
      </c>
      <c r="B153" s="207" t="s">
        <v>87</v>
      </c>
      <c r="C153" s="204">
        <f t="shared" ref="C153:F153" ca="1" si="238">ROUND(SUM(C147:C152),0)</f>
        <v>379882</v>
      </c>
      <c r="D153" s="204">
        <f t="shared" ca="1" si="238"/>
        <v>192810</v>
      </c>
      <c r="E153" s="204">
        <f t="shared" ca="1" si="238"/>
        <v>0</v>
      </c>
      <c r="F153" s="204">
        <f t="shared" ca="1" si="238"/>
        <v>0</v>
      </c>
      <c r="G153" s="205"/>
      <c r="H153" s="204">
        <f t="shared" ca="1" si="220"/>
        <v>572692</v>
      </c>
      <c r="I153" s="205"/>
      <c r="J153" s="204">
        <f t="shared" ref="J153:P153" ca="1" si="239">ROUND(SUM(J147:J152),0)</f>
        <v>0</v>
      </c>
      <c r="K153" s="204">
        <f t="shared" ca="1" si="239"/>
        <v>0</v>
      </c>
      <c r="L153" s="204">
        <f t="shared" ca="1" si="239"/>
        <v>0</v>
      </c>
      <c r="M153" s="204">
        <f t="shared" ca="1" si="239"/>
        <v>122910</v>
      </c>
      <c r="N153" s="204">
        <f t="shared" ca="1" si="239"/>
        <v>220611</v>
      </c>
      <c r="O153" s="204">
        <f t="shared" ca="1" si="239"/>
        <v>0</v>
      </c>
      <c r="P153" s="204">
        <f t="shared" ca="1" si="239"/>
        <v>0</v>
      </c>
      <c r="Q153" s="205"/>
      <c r="R153" s="205"/>
      <c r="S153" s="204">
        <f t="shared" ref="S153:AA153" ca="1" si="240">ROUND(SUM(S147:S152),0)</f>
        <v>0</v>
      </c>
      <c r="T153" s="204">
        <f t="shared" ca="1" si="240"/>
        <v>0</v>
      </c>
      <c r="U153" s="204">
        <f t="shared" ca="1" si="240"/>
        <v>0</v>
      </c>
      <c r="V153" s="204">
        <f t="shared" ca="1" si="240"/>
        <v>0</v>
      </c>
      <c r="W153" s="204">
        <f t="shared" ca="1" si="240"/>
        <v>0</v>
      </c>
      <c r="X153" s="204">
        <f t="shared" ca="1" si="240"/>
        <v>0</v>
      </c>
      <c r="Y153" s="204">
        <f t="shared" ca="1" si="240"/>
        <v>0</v>
      </c>
      <c r="Z153" s="204">
        <f t="shared" ca="1" si="240"/>
        <v>0</v>
      </c>
      <c r="AA153" s="204">
        <f t="shared" ca="1" si="240"/>
        <v>0</v>
      </c>
      <c r="AB153" s="204">
        <f t="shared" ca="1" si="237"/>
        <v>916213</v>
      </c>
      <c r="AC153" s="407"/>
      <c r="AD153" s="407"/>
      <c r="AE153" s="407"/>
      <c r="AF153" s="407"/>
    </row>
    <row r="154" spans="1:32" ht="12.75" customHeight="1">
      <c r="A154" s="533"/>
      <c r="B154" s="469" t="s">
        <v>125</v>
      </c>
      <c r="C154" s="407"/>
      <c r="D154" s="407"/>
      <c r="E154" s="407"/>
      <c r="F154" s="407"/>
      <c r="G154" s="407"/>
      <c r="H154" s="407"/>
      <c r="I154" s="407"/>
      <c r="J154" s="407"/>
      <c r="K154" s="407"/>
      <c r="L154" s="407"/>
      <c r="M154" s="407"/>
      <c r="N154" s="407"/>
      <c r="O154" s="407"/>
      <c r="P154" s="407"/>
      <c r="Q154" s="407"/>
      <c r="R154" s="407"/>
      <c r="S154" s="407"/>
      <c r="T154" s="407"/>
      <c r="U154" s="407"/>
      <c r="V154" s="407"/>
      <c r="W154" s="407"/>
      <c r="X154" s="407"/>
      <c r="Y154" s="407"/>
      <c r="Z154" s="407"/>
      <c r="AA154" s="407"/>
      <c r="AB154" s="407"/>
      <c r="AC154" s="407"/>
      <c r="AD154" s="407"/>
      <c r="AE154" s="407"/>
      <c r="AF154" s="407"/>
    </row>
    <row r="155" spans="1:32" ht="12.75" customHeight="1">
      <c r="A155" s="203">
        <v>3571</v>
      </c>
      <c r="B155" s="204" t="s">
        <v>89</v>
      </c>
      <c r="C155" s="204">
        <f t="shared" ref="C155:C160" ca="1" si="241">SUMIF(lines,$A155,day)</f>
        <v>0</v>
      </c>
      <c r="D155" s="204">
        <f t="shared" ref="D155:D160" ca="1" si="242">SUMIF(lines,$A155,special)</f>
        <v>0</v>
      </c>
      <c r="E155" s="204">
        <f t="shared" ref="E155:E160" ca="1" si="243">SUMIF(lines,$A155,occday)</f>
        <v>0</v>
      </c>
      <c r="F155" s="204">
        <f t="shared" ref="F155:F160" ca="1" si="244">SUMIF(lines,$A155,other)</f>
        <v>0</v>
      </c>
      <c r="G155" s="205"/>
      <c r="H155" s="204">
        <f t="shared" ref="H155:H161" ca="1" si="245">ROUND(SUM(C155:F155),0)</f>
        <v>0</v>
      </c>
      <c r="I155" s="205"/>
      <c r="J155" s="204">
        <f t="shared" ref="J155:J160" ca="1" si="246">SUMIF(lines,$A155,TitleI)</f>
        <v>0</v>
      </c>
      <c r="K155" s="204">
        <f t="shared" ref="K155:K160" ca="1" si="247">SUMIF(lines,$A155,IDEA)</f>
        <v>0</v>
      </c>
      <c r="L155" s="204">
        <f t="shared" ref="L155:L160" ca="1" si="248">SUMIF(lines,$A155,ESSERI)</f>
        <v>0</v>
      </c>
      <c r="M155" s="204">
        <f t="shared" ref="M155:M160" ca="1" si="249">SUMIF(lines,$A155,ESSERII)</f>
        <v>0</v>
      </c>
      <c r="N155" s="204">
        <f t="shared" ref="N155:N160" ca="1" si="250">SUMIF(lines,$A155,ESSERIII)</f>
        <v>0</v>
      </c>
      <c r="O155" s="204">
        <f t="shared" ref="O155:O160" ca="1" si="251">SUMIF(lines,$A155,ESSERG)</f>
        <v>0</v>
      </c>
      <c r="P155" s="204">
        <f t="shared" ref="P155:P160" ca="1" si="252">SUMIF(lines,$A155,GEER)</f>
        <v>0</v>
      </c>
      <c r="Q155" s="205"/>
      <c r="R155" s="205"/>
      <c r="S155" s="204">
        <f t="shared" ref="S155:S160" ca="1" si="253">SUMIF(lines,$A155,doefed)</f>
        <v>0</v>
      </c>
      <c r="T155" s="204">
        <f t="shared" ref="T155:T160" ca="1" si="254">SUMIF(lines,$A155,otherfed)</f>
        <v>0</v>
      </c>
      <c r="U155" s="204">
        <f t="shared" ref="U155:U160" ca="1" si="255">SUMIF(lines,$A155,StateCovid)</f>
        <v>0</v>
      </c>
      <c r="V155" s="204">
        <f t="shared" ref="V155:V160" ca="1" si="256">SUMIF(lines,$A155,doestate)</f>
        <v>0</v>
      </c>
      <c r="W155" s="204">
        <f t="shared" ref="W155:W160" ca="1" si="257">SUMIF(lines,$A155,otherstate)</f>
        <v>0</v>
      </c>
      <c r="X155" s="204">
        <f t="shared" ref="X155:X160" ca="1" si="258">SUMIF(lines,$A155,circuitbreaker)</f>
        <v>0</v>
      </c>
      <c r="Y155" s="204">
        <f t="shared" ref="Y155:Y160" ca="1" si="259">SUMIF(lines,$A155,private)</f>
        <v>0</v>
      </c>
      <c r="Z155" s="204">
        <f t="shared" ref="Z155:Z160" ca="1" si="260">SUMIF(lines,$A155,schchoice)</f>
        <v>0</v>
      </c>
      <c r="AA155" s="204">
        <f t="shared" ref="AA155:AA160" ca="1" si="261">SUMIF(lines,$A155,otherreceipts)</f>
        <v>0</v>
      </c>
      <c r="AB155" s="204">
        <f t="shared" ref="AB155:AB161" ca="1" si="262">ROUND(SUM(H155:AA155),0)</f>
        <v>0</v>
      </c>
      <c r="AC155" s="407"/>
      <c r="AD155" s="407"/>
      <c r="AE155" s="407"/>
      <c r="AF155" s="407"/>
    </row>
    <row r="156" spans="1:32" ht="12.75" customHeight="1">
      <c r="A156" s="203">
        <v>3572</v>
      </c>
      <c r="B156" s="204" t="s">
        <v>82</v>
      </c>
      <c r="C156" s="204">
        <f t="shared" ca="1" si="241"/>
        <v>0</v>
      </c>
      <c r="D156" s="204">
        <f t="shared" ca="1" si="242"/>
        <v>0</v>
      </c>
      <c r="E156" s="204">
        <f t="shared" ca="1" si="243"/>
        <v>0</v>
      </c>
      <c r="F156" s="204">
        <f t="shared" ca="1" si="244"/>
        <v>0</v>
      </c>
      <c r="G156" s="205"/>
      <c r="H156" s="204">
        <f t="shared" ca="1" si="245"/>
        <v>0</v>
      </c>
      <c r="I156" s="205"/>
      <c r="J156" s="204">
        <f t="shared" ca="1" si="246"/>
        <v>0</v>
      </c>
      <c r="K156" s="204">
        <f t="shared" ca="1" si="247"/>
        <v>0</v>
      </c>
      <c r="L156" s="204">
        <f t="shared" ca="1" si="248"/>
        <v>0</v>
      </c>
      <c r="M156" s="204">
        <f t="shared" ca="1" si="249"/>
        <v>0</v>
      </c>
      <c r="N156" s="204">
        <f t="shared" ca="1" si="250"/>
        <v>0</v>
      </c>
      <c r="O156" s="204">
        <f t="shared" ca="1" si="251"/>
        <v>0</v>
      </c>
      <c r="P156" s="204">
        <f t="shared" ca="1" si="252"/>
        <v>0</v>
      </c>
      <c r="Q156" s="205"/>
      <c r="R156" s="205"/>
      <c r="S156" s="204">
        <f t="shared" ca="1" si="253"/>
        <v>0</v>
      </c>
      <c r="T156" s="204">
        <f t="shared" ca="1" si="254"/>
        <v>0</v>
      </c>
      <c r="U156" s="204">
        <f t="shared" ca="1" si="255"/>
        <v>0</v>
      </c>
      <c r="V156" s="204">
        <f t="shared" ca="1" si="256"/>
        <v>0</v>
      </c>
      <c r="W156" s="204">
        <f t="shared" ca="1" si="257"/>
        <v>0</v>
      </c>
      <c r="X156" s="204">
        <f t="shared" ca="1" si="258"/>
        <v>0</v>
      </c>
      <c r="Y156" s="204">
        <f t="shared" ca="1" si="259"/>
        <v>0</v>
      </c>
      <c r="Z156" s="204">
        <f t="shared" ca="1" si="260"/>
        <v>0</v>
      </c>
      <c r="AA156" s="204">
        <f t="shared" ca="1" si="261"/>
        <v>0</v>
      </c>
      <c r="AB156" s="204">
        <f t="shared" ca="1" si="262"/>
        <v>0</v>
      </c>
      <c r="AC156" s="407"/>
      <c r="AD156" s="407"/>
      <c r="AE156" s="407"/>
      <c r="AF156" s="407"/>
    </row>
    <row r="157" spans="1:32" ht="12.75" customHeight="1">
      <c r="A157" s="203">
        <v>3573</v>
      </c>
      <c r="B157" s="204" t="s">
        <v>83</v>
      </c>
      <c r="C157" s="204">
        <f t="shared" ca="1" si="241"/>
        <v>0</v>
      </c>
      <c r="D157" s="204">
        <f t="shared" ca="1" si="242"/>
        <v>0</v>
      </c>
      <c r="E157" s="204">
        <f t="shared" ca="1" si="243"/>
        <v>0</v>
      </c>
      <c r="F157" s="204">
        <f t="shared" ca="1" si="244"/>
        <v>0</v>
      </c>
      <c r="G157" s="205"/>
      <c r="H157" s="204">
        <f t="shared" ca="1" si="245"/>
        <v>0</v>
      </c>
      <c r="I157" s="205"/>
      <c r="J157" s="204">
        <f t="shared" ca="1" si="246"/>
        <v>0</v>
      </c>
      <c r="K157" s="204">
        <f t="shared" ca="1" si="247"/>
        <v>0</v>
      </c>
      <c r="L157" s="204">
        <f t="shared" ca="1" si="248"/>
        <v>0</v>
      </c>
      <c r="M157" s="204">
        <f t="shared" ca="1" si="249"/>
        <v>0</v>
      </c>
      <c r="N157" s="204">
        <f t="shared" ca="1" si="250"/>
        <v>0</v>
      </c>
      <c r="O157" s="204">
        <f t="shared" ca="1" si="251"/>
        <v>0</v>
      </c>
      <c r="P157" s="204">
        <f t="shared" ca="1" si="252"/>
        <v>0</v>
      </c>
      <c r="Q157" s="205"/>
      <c r="R157" s="205"/>
      <c r="S157" s="204">
        <f t="shared" ca="1" si="253"/>
        <v>0</v>
      </c>
      <c r="T157" s="204">
        <f t="shared" ca="1" si="254"/>
        <v>0</v>
      </c>
      <c r="U157" s="204">
        <f t="shared" ca="1" si="255"/>
        <v>0</v>
      </c>
      <c r="V157" s="204">
        <f t="shared" ca="1" si="256"/>
        <v>0</v>
      </c>
      <c r="W157" s="204">
        <f t="shared" ca="1" si="257"/>
        <v>0</v>
      </c>
      <c r="X157" s="204">
        <f t="shared" ca="1" si="258"/>
        <v>0</v>
      </c>
      <c r="Y157" s="204">
        <f t="shared" ca="1" si="259"/>
        <v>0</v>
      </c>
      <c r="Z157" s="204">
        <f t="shared" ca="1" si="260"/>
        <v>0</v>
      </c>
      <c r="AA157" s="204">
        <f t="shared" ca="1" si="261"/>
        <v>0</v>
      </c>
      <c r="AB157" s="204">
        <f t="shared" ca="1" si="262"/>
        <v>0</v>
      </c>
      <c r="AC157" s="407"/>
      <c r="AD157" s="407"/>
      <c r="AE157" s="407"/>
      <c r="AF157" s="407"/>
    </row>
    <row r="158" spans="1:32" ht="12.75" customHeight="1">
      <c r="A158" s="203">
        <v>3574</v>
      </c>
      <c r="B158" s="204" t="s">
        <v>84</v>
      </c>
      <c r="C158" s="204">
        <f t="shared" ca="1" si="241"/>
        <v>0</v>
      </c>
      <c r="D158" s="204">
        <f t="shared" ca="1" si="242"/>
        <v>0</v>
      </c>
      <c r="E158" s="204">
        <f t="shared" ca="1" si="243"/>
        <v>0</v>
      </c>
      <c r="F158" s="204">
        <f t="shared" ca="1" si="244"/>
        <v>0</v>
      </c>
      <c r="G158" s="205"/>
      <c r="H158" s="204">
        <f t="shared" ca="1" si="245"/>
        <v>0</v>
      </c>
      <c r="I158" s="205"/>
      <c r="J158" s="204">
        <f t="shared" ca="1" si="246"/>
        <v>0</v>
      </c>
      <c r="K158" s="204">
        <f t="shared" ca="1" si="247"/>
        <v>0</v>
      </c>
      <c r="L158" s="204">
        <f t="shared" ca="1" si="248"/>
        <v>0</v>
      </c>
      <c r="M158" s="204">
        <f t="shared" ca="1" si="249"/>
        <v>0</v>
      </c>
      <c r="N158" s="204">
        <f t="shared" ca="1" si="250"/>
        <v>0</v>
      </c>
      <c r="O158" s="204">
        <f t="shared" ca="1" si="251"/>
        <v>0</v>
      </c>
      <c r="P158" s="204">
        <f t="shared" ca="1" si="252"/>
        <v>0</v>
      </c>
      <c r="Q158" s="205"/>
      <c r="R158" s="205"/>
      <c r="S158" s="204">
        <f t="shared" ca="1" si="253"/>
        <v>0</v>
      </c>
      <c r="T158" s="204">
        <f t="shared" ca="1" si="254"/>
        <v>0</v>
      </c>
      <c r="U158" s="204">
        <f t="shared" ca="1" si="255"/>
        <v>0</v>
      </c>
      <c r="V158" s="204">
        <f t="shared" ca="1" si="256"/>
        <v>0</v>
      </c>
      <c r="W158" s="204">
        <f t="shared" ca="1" si="257"/>
        <v>0</v>
      </c>
      <c r="X158" s="204">
        <f t="shared" ca="1" si="258"/>
        <v>0</v>
      </c>
      <c r="Y158" s="204">
        <f t="shared" ca="1" si="259"/>
        <v>0</v>
      </c>
      <c r="Z158" s="204">
        <f t="shared" ca="1" si="260"/>
        <v>0</v>
      </c>
      <c r="AA158" s="204">
        <f t="shared" ca="1" si="261"/>
        <v>0</v>
      </c>
      <c r="AB158" s="204">
        <f t="shared" ca="1" si="262"/>
        <v>0</v>
      </c>
      <c r="AC158" s="407"/>
      <c r="AD158" s="407"/>
      <c r="AE158" s="407"/>
      <c r="AF158" s="407"/>
    </row>
    <row r="159" spans="1:32" ht="12.75" customHeight="1">
      <c r="A159" s="203">
        <v>3575</v>
      </c>
      <c r="B159" s="204" t="s">
        <v>85</v>
      </c>
      <c r="C159" s="204">
        <f t="shared" ca="1" si="241"/>
        <v>0</v>
      </c>
      <c r="D159" s="204">
        <f t="shared" ca="1" si="242"/>
        <v>0</v>
      </c>
      <c r="E159" s="204">
        <f t="shared" ca="1" si="243"/>
        <v>0</v>
      </c>
      <c r="F159" s="204">
        <f t="shared" ca="1" si="244"/>
        <v>0</v>
      </c>
      <c r="G159" s="205"/>
      <c r="H159" s="204">
        <f t="shared" ca="1" si="245"/>
        <v>0</v>
      </c>
      <c r="I159" s="205"/>
      <c r="J159" s="204">
        <f t="shared" ca="1" si="246"/>
        <v>0</v>
      </c>
      <c r="K159" s="204">
        <f t="shared" ca="1" si="247"/>
        <v>0</v>
      </c>
      <c r="L159" s="204">
        <f t="shared" ca="1" si="248"/>
        <v>0</v>
      </c>
      <c r="M159" s="204">
        <f t="shared" ca="1" si="249"/>
        <v>0</v>
      </c>
      <c r="N159" s="204">
        <f t="shared" ca="1" si="250"/>
        <v>0</v>
      </c>
      <c r="O159" s="204">
        <f t="shared" ca="1" si="251"/>
        <v>0</v>
      </c>
      <c r="P159" s="204">
        <f t="shared" ca="1" si="252"/>
        <v>0</v>
      </c>
      <c r="Q159" s="205"/>
      <c r="R159" s="205"/>
      <c r="S159" s="204">
        <f t="shared" ca="1" si="253"/>
        <v>0</v>
      </c>
      <c r="T159" s="204">
        <f t="shared" ca="1" si="254"/>
        <v>0</v>
      </c>
      <c r="U159" s="204">
        <f t="shared" ca="1" si="255"/>
        <v>0</v>
      </c>
      <c r="V159" s="204">
        <f t="shared" ca="1" si="256"/>
        <v>0</v>
      </c>
      <c r="W159" s="204">
        <f t="shared" ca="1" si="257"/>
        <v>0</v>
      </c>
      <c r="X159" s="204">
        <f t="shared" ca="1" si="258"/>
        <v>0</v>
      </c>
      <c r="Y159" s="204">
        <f t="shared" ca="1" si="259"/>
        <v>0</v>
      </c>
      <c r="Z159" s="204">
        <f t="shared" ca="1" si="260"/>
        <v>0</v>
      </c>
      <c r="AA159" s="204">
        <f t="shared" ca="1" si="261"/>
        <v>0</v>
      </c>
      <c r="AB159" s="204">
        <f t="shared" ca="1" si="262"/>
        <v>0</v>
      </c>
      <c r="AC159" s="407"/>
      <c r="AD159" s="407"/>
      <c r="AE159" s="407"/>
      <c r="AF159" s="407"/>
    </row>
    <row r="160" spans="1:32" ht="12.75" customHeight="1">
      <c r="A160" s="203">
        <v>3576</v>
      </c>
      <c r="B160" s="204" t="s">
        <v>86</v>
      </c>
      <c r="C160" s="204">
        <f t="shared" ca="1" si="241"/>
        <v>0</v>
      </c>
      <c r="D160" s="204">
        <f t="shared" ca="1" si="242"/>
        <v>0</v>
      </c>
      <c r="E160" s="204">
        <f t="shared" ca="1" si="243"/>
        <v>0</v>
      </c>
      <c r="F160" s="204">
        <f t="shared" ca="1" si="244"/>
        <v>0</v>
      </c>
      <c r="G160" s="205"/>
      <c r="H160" s="204">
        <f t="shared" ca="1" si="245"/>
        <v>0</v>
      </c>
      <c r="I160" s="205"/>
      <c r="J160" s="204">
        <f t="shared" ca="1" si="246"/>
        <v>0</v>
      </c>
      <c r="K160" s="204">
        <f t="shared" ca="1" si="247"/>
        <v>0</v>
      </c>
      <c r="L160" s="204">
        <f t="shared" ca="1" si="248"/>
        <v>0</v>
      </c>
      <c r="M160" s="204">
        <f t="shared" ca="1" si="249"/>
        <v>0</v>
      </c>
      <c r="N160" s="204">
        <f t="shared" ca="1" si="250"/>
        <v>0</v>
      </c>
      <c r="O160" s="204">
        <f t="shared" ca="1" si="251"/>
        <v>0</v>
      </c>
      <c r="P160" s="204">
        <f t="shared" ca="1" si="252"/>
        <v>0</v>
      </c>
      <c r="Q160" s="205"/>
      <c r="R160" s="205"/>
      <c r="S160" s="204">
        <f t="shared" ca="1" si="253"/>
        <v>0</v>
      </c>
      <c r="T160" s="204">
        <f t="shared" ca="1" si="254"/>
        <v>0</v>
      </c>
      <c r="U160" s="204">
        <f t="shared" ca="1" si="255"/>
        <v>0</v>
      </c>
      <c r="V160" s="204">
        <f t="shared" ca="1" si="256"/>
        <v>0</v>
      </c>
      <c r="W160" s="204">
        <f t="shared" ca="1" si="257"/>
        <v>0</v>
      </c>
      <c r="X160" s="204">
        <f t="shared" ca="1" si="258"/>
        <v>0</v>
      </c>
      <c r="Y160" s="204">
        <f t="shared" ca="1" si="259"/>
        <v>0</v>
      </c>
      <c r="Z160" s="204">
        <f t="shared" ca="1" si="260"/>
        <v>0</v>
      </c>
      <c r="AA160" s="204">
        <f t="shared" ca="1" si="261"/>
        <v>0</v>
      </c>
      <c r="AB160" s="204">
        <f t="shared" ca="1" si="262"/>
        <v>0</v>
      </c>
      <c r="AC160" s="407"/>
      <c r="AD160" s="407"/>
      <c r="AE160" s="407"/>
      <c r="AF160" s="407"/>
    </row>
    <row r="161" spans="1:32" ht="12.75" customHeight="1">
      <c r="A161" s="203">
        <v>3579</v>
      </c>
      <c r="B161" s="207" t="s">
        <v>87</v>
      </c>
      <c r="C161" s="204">
        <f t="shared" ref="C161:F161" ca="1" si="263">ROUND(SUM(C155:C160),0)</f>
        <v>0</v>
      </c>
      <c r="D161" s="204">
        <f t="shared" ca="1" si="263"/>
        <v>0</v>
      </c>
      <c r="E161" s="204">
        <f t="shared" ca="1" si="263"/>
        <v>0</v>
      </c>
      <c r="F161" s="204">
        <f t="shared" ca="1" si="263"/>
        <v>0</v>
      </c>
      <c r="G161" s="205"/>
      <c r="H161" s="204">
        <f t="shared" ca="1" si="245"/>
        <v>0</v>
      </c>
      <c r="I161" s="205"/>
      <c r="J161" s="204">
        <f t="shared" ref="J161:P161" ca="1" si="264">ROUND(SUM(J155:J160),0)</f>
        <v>0</v>
      </c>
      <c r="K161" s="204">
        <f t="shared" ca="1" si="264"/>
        <v>0</v>
      </c>
      <c r="L161" s="204">
        <f t="shared" ca="1" si="264"/>
        <v>0</v>
      </c>
      <c r="M161" s="204">
        <f t="shared" ca="1" si="264"/>
        <v>0</v>
      </c>
      <c r="N161" s="204">
        <f t="shared" ca="1" si="264"/>
        <v>0</v>
      </c>
      <c r="O161" s="204">
        <f t="shared" ca="1" si="264"/>
        <v>0</v>
      </c>
      <c r="P161" s="204">
        <f t="shared" ca="1" si="264"/>
        <v>0</v>
      </c>
      <c r="Q161" s="205"/>
      <c r="R161" s="205"/>
      <c r="S161" s="204">
        <f t="shared" ref="S161:AA161" ca="1" si="265">ROUND(SUM(S155:S160),0)</f>
        <v>0</v>
      </c>
      <c r="T161" s="204">
        <f t="shared" ca="1" si="265"/>
        <v>0</v>
      </c>
      <c r="U161" s="204">
        <f t="shared" ca="1" si="265"/>
        <v>0</v>
      </c>
      <c r="V161" s="204">
        <f t="shared" ca="1" si="265"/>
        <v>0</v>
      </c>
      <c r="W161" s="204">
        <f t="shared" ca="1" si="265"/>
        <v>0</v>
      </c>
      <c r="X161" s="204">
        <f t="shared" ca="1" si="265"/>
        <v>0</v>
      </c>
      <c r="Y161" s="204">
        <f t="shared" ca="1" si="265"/>
        <v>0</v>
      </c>
      <c r="Z161" s="204">
        <f t="shared" ca="1" si="265"/>
        <v>0</v>
      </c>
      <c r="AA161" s="204">
        <f t="shared" ca="1" si="265"/>
        <v>0</v>
      </c>
      <c r="AB161" s="204">
        <f t="shared" ca="1" si="262"/>
        <v>0</v>
      </c>
      <c r="AC161" s="407"/>
      <c r="AD161" s="407"/>
      <c r="AE161" s="407"/>
      <c r="AF161" s="407"/>
    </row>
    <row r="162" spans="1:32" ht="12.75" customHeight="1">
      <c r="A162" s="533"/>
      <c r="B162" s="469" t="s">
        <v>126</v>
      </c>
      <c r="C162" s="407"/>
      <c r="D162" s="407"/>
      <c r="E162" s="407"/>
      <c r="F162" s="407"/>
      <c r="G162" s="407"/>
      <c r="H162" s="407"/>
      <c r="I162" s="407"/>
      <c r="J162" s="407"/>
      <c r="K162" s="407"/>
      <c r="L162" s="407"/>
      <c r="M162" s="407"/>
      <c r="N162" s="407"/>
      <c r="O162" s="407"/>
      <c r="P162" s="407"/>
      <c r="Q162" s="407"/>
      <c r="R162" s="407"/>
      <c r="S162" s="407"/>
      <c r="T162" s="407"/>
      <c r="U162" s="407"/>
      <c r="V162" s="407"/>
      <c r="W162" s="407"/>
      <c r="X162" s="407"/>
      <c r="Y162" s="407"/>
      <c r="Z162" s="407"/>
      <c r="AA162" s="407"/>
      <c r="AB162" s="407"/>
      <c r="AC162" s="407"/>
      <c r="AD162" s="407"/>
      <c r="AE162" s="407"/>
      <c r="AF162" s="407"/>
    </row>
    <row r="163" spans="1:32" ht="12.75" customHeight="1">
      <c r="A163" s="203">
        <v>3581</v>
      </c>
      <c r="B163" s="204" t="s">
        <v>89</v>
      </c>
      <c r="C163" s="204">
        <f t="shared" ref="C163:C168" ca="1" si="266">SUMIF(lines,$A163,day)</f>
        <v>0</v>
      </c>
      <c r="D163" s="204">
        <f t="shared" ref="D163:D168" ca="1" si="267">SUMIF(lines,$A163,special)</f>
        <v>164611</v>
      </c>
      <c r="E163" s="204">
        <f t="shared" ref="E163:E168" ca="1" si="268">SUMIF(lines,$A163,occday)</f>
        <v>0</v>
      </c>
      <c r="F163" s="204">
        <f t="shared" ref="F163:F168" ca="1" si="269">SUMIF(lines,$A163,other)</f>
        <v>0</v>
      </c>
      <c r="G163" s="205"/>
      <c r="H163" s="204">
        <f t="shared" ref="H163:H169" ca="1" si="270">ROUND(SUM(C163:F163),0)</f>
        <v>164611</v>
      </c>
      <c r="I163" s="205"/>
      <c r="J163" s="204">
        <f t="shared" ref="J163:J168" ca="1" si="271">SUMIF(lines,$A163,TitleI)</f>
        <v>0</v>
      </c>
      <c r="K163" s="204">
        <f t="shared" ref="K163:K168" ca="1" si="272">SUMIF(lines,$A163,IDEA)</f>
        <v>0</v>
      </c>
      <c r="L163" s="204">
        <f t="shared" ref="L163:L168" ca="1" si="273">SUMIF(lines,$A163,ESSERI)</f>
        <v>0</v>
      </c>
      <c r="M163" s="204">
        <f t="shared" ref="M163:M168" ca="1" si="274">SUMIF(lines,$A163,ESSERII)</f>
        <v>0</v>
      </c>
      <c r="N163" s="204">
        <f t="shared" ref="N163:N168" ca="1" si="275">SUMIF(lines,$A163,ESSERIII)</f>
        <v>0</v>
      </c>
      <c r="O163" s="204">
        <f t="shared" ref="O163:O168" ca="1" si="276">SUMIF(lines,$A163,ESSERG)</f>
        <v>0</v>
      </c>
      <c r="P163" s="204">
        <f t="shared" ref="P163:P168" ca="1" si="277">SUMIF(lines,$A163,GEER)</f>
        <v>0</v>
      </c>
      <c r="Q163" s="205"/>
      <c r="R163" s="205"/>
      <c r="S163" s="204">
        <f t="shared" ref="S163:S168" ca="1" si="278">SUMIF(lines,$A163,doefed)</f>
        <v>0</v>
      </c>
      <c r="T163" s="204">
        <f t="shared" ref="T163:T168" ca="1" si="279">SUMIF(lines,$A163,otherfed)</f>
        <v>0</v>
      </c>
      <c r="U163" s="204">
        <f t="shared" ref="U163:U168" ca="1" si="280">SUMIF(lines,$A163,StateCovid)</f>
        <v>0</v>
      </c>
      <c r="V163" s="204">
        <f t="shared" ref="V163:V168" ca="1" si="281">SUMIF(lines,$A163,doestate)</f>
        <v>0</v>
      </c>
      <c r="W163" s="204">
        <f t="shared" ref="W163:W168" ca="1" si="282">SUMIF(lines,$A163,otherstate)</f>
        <v>0</v>
      </c>
      <c r="X163" s="204">
        <f t="shared" ref="X163:X168" ca="1" si="283">SUMIF(lines,$A163,circuitbreaker)</f>
        <v>0</v>
      </c>
      <c r="Y163" s="204">
        <f t="shared" ref="Y163:Y168" ca="1" si="284">SUMIF(lines,$A163,private)</f>
        <v>0</v>
      </c>
      <c r="Z163" s="204">
        <f t="shared" ref="Z163:Z168" ca="1" si="285">SUMIF(lines,$A163,schchoice)</f>
        <v>0</v>
      </c>
      <c r="AA163" s="204">
        <f t="shared" ref="AA163:AA168" ca="1" si="286">SUMIF(lines,$A163,otherreceipts)</f>
        <v>0</v>
      </c>
      <c r="AB163" s="204">
        <f t="shared" ref="AB163:AB169" ca="1" si="287">ROUND(SUM(H163:AA163),0)</f>
        <v>164611</v>
      </c>
      <c r="AC163" s="407"/>
      <c r="AD163" s="407"/>
      <c r="AE163" s="407"/>
      <c r="AF163" s="407"/>
    </row>
    <row r="164" spans="1:32" ht="12.75" customHeight="1">
      <c r="A164" s="203">
        <v>3582</v>
      </c>
      <c r="B164" s="204" t="s">
        <v>82</v>
      </c>
      <c r="C164" s="204">
        <f t="shared" ca="1" si="266"/>
        <v>0</v>
      </c>
      <c r="D164" s="204">
        <f t="shared" ca="1" si="267"/>
        <v>0</v>
      </c>
      <c r="E164" s="204">
        <f t="shared" ca="1" si="268"/>
        <v>0</v>
      </c>
      <c r="F164" s="204">
        <f t="shared" ca="1" si="269"/>
        <v>0</v>
      </c>
      <c r="G164" s="205"/>
      <c r="H164" s="204">
        <f t="shared" ca="1" si="270"/>
        <v>0</v>
      </c>
      <c r="I164" s="205"/>
      <c r="J164" s="204">
        <f t="shared" ca="1" si="271"/>
        <v>0</v>
      </c>
      <c r="K164" s="204">
        <f t="shared" ca="1" si="272"/>
        <v>0</v>
      </c>
      <c r="L164" s="204">
        <f t="shared" ca="1" si="273"/>
        <v>0</v>
      </c>
      <c r="M164" s="204">
        <f t="shared" ca="1" si="274"/>
        <v>0</v>
      </c>
      <c r="N164" s="204">
        <f t="shared" ca="1" si="275"/>
        <v>0</v>
      </c>
      <c r="O164" s="204">
        <f t="shared" ca="1" si="276"/>
        <v>0</v>
      </c>
      <c r="P164" s="204">
        <f t="shared" ca="1" si="277"/>
        <v>0</v>
      </c>
      <c r="Q164" s="205"/>
      <c r="R164" s="205"/>
      <c r="S164" s="204">
        <f t="shared" ca="1" si="278"/>
        <v>0</v>
      </c>
      <c r="T164" s="204">
        <f t="shared" ca="1" si="279"/>
        <v>0</v>
      </c>
      <c r="U164" s="204">
        <f t="shared" ca="1" si="280"/>
        <v>0</v>
      </c>
      <c r="V164" s="204">
        <f t="shared" ca="1" si="281"/>
        <v>0</v>
      </c>
      <c r="W164" s="204">
        <f t="shared" ca="1" si="282"/>
        <v>0</v>
      </c>
      <c r="X164" s="204">
        <f t="shared" ca="1" si="283"/>
        <v>0</v>
      </c>
      <c r="Y164" s="204">
        <f t="shared" ca="1" si="284"/>
        <v>0</v>
      </c>
      <c r="Z164" s="204">
        <f t="shared" ca="1" si="285"/>
        <v>0</v>
      </c>
      <c r="AA164" s="204">
        <f t="shared" ca="1" si="286"/>
        <v>0</v>
      </c>
      <c r="AB164" s="204">
        <f t="shared" ca="1" si="287"/>
        <v>0</v>
      </c>
      <c r="AC164" s="407"/>
      <c r="AD164" s="407"/>
      <c r="AE164" s="407"/>
      <c r="AF164" s="407"/>
    </row>
    <row r="165" spans="1:32" ht="12.75" customHeight="1">
      <c r="A165" s="203">
        <v>3583</v>
      </c>
      <c r="B165" s="204" t="s">
        <v>83</v>
      </c>
      <c r="C165" s="204">
        <f t="shared" ca="1" si="266"/>
        <v>0</v>
      </c>
      <c r="D165" s="204">
        <f t="shared" ca="1" si="267"/>
        <v>0</v>
      </c>
      <c r="E165" s="204">
        <f t="shared" ca="1" si="268"/>
        <v>0</v>
      </c>
      <c r="F165" s="204">
        <f t="shared" ca="1" si="269"/>
        <v>0</v>
      </c>
      <c r="G165" s="205"/>
      <c r="H165" s="204">
        <f t="shared" ca="1" si="270"/>
        <v>0</v>
      </c>
      <c r="I165" s="205"/>
      <c r="J165" s="204">
        <f t="shared" ca="1" si="271"/>
        <v>0</v>
      </c>
      <c r="K165" s="204">
        <f t="shared" ca="1" si="272"/>
        <v>0</v>
      </c>
      <c r="L165" s="204">
        <f t="shared" ca="1" si="273"/>
        <v>0</v>
      </c>
      <c r="M165" s="204">
        <f t="shared" ca="1" si="274"/>
        <v>0</v>
      </c>
      <c r="N165" s="204">
        <f t="shared" ca="1" si="275"/>
        <v>0</v>
      </c>
      <c r="O165" s="204">
        <f t="shared" ca="1" si="276"/>
        <v>0</v>
      </c>
      <c r="P165" s="204">
        <f t="shared" ca="1" si="277"/>
        <v>0</v>
      </c>
      <c r="Q165" s="205"/>
      <c r="R165" s="205"/>
      <c r="S165" s="204">
        <f t="shared" ca="1" si="278"/>
        <v>0</v>
      </c>
      <c r="T165" s="204">
        <f t="shared" ca="1" si="279"/>
        <v>0</v>
      </c>
      <c r="U165" s="204">
        <f t="shared" ca="1" si="280"/>
        <v>0</v>
      </c>
      <c r="V165" s="204">
        <f t="shared" ca="1" si="281"/>
        <v>0</v>
      </c>
      <c r="W165" s="204">
        <f t="shared" ca="1" si="282"/>
        <v>0</v>
      </c>
      <c r="X165" s="204">
        <f t="shared" ca="1" si="283"/>
        <v>0</v>
      </c>
      <c r="Y165" s="204">
        <f t="shared" ca="1" si="284"/>
        <v>0</v>
      </c>
      <c r="Z165" s="204">
        <f t="shared" ca="1" si="285"/>
        <v>0</v>
      </c>
      <c r="AA165" s="204">
        <f t="shared" ca="1" si="286"/>
        <v>0</v>
      </c>
      <c r="AB165" s="204">
        <f t="shared" ca="1" si="287"/>
        <v>0</v>
      </c>
      <c r="AC165" s="407"/>
      <c r="AD165" s="407"/>
      <c r="AE165" s="407"/>
      <c r="AF165" s="407"/>
    </row>
    <row r="166" spans="1:32" ht="12.75" customHeight="1">
      <c r="A166" s="203">
        <v>3584</v>
      </c>
      <c r="B166" s="204" t="s">
        <v>84</v>
      </c>
      <c r="C166" s="204">
        <f t="shared" ca="1" si="266"/>
        <v>42287</v>
      </c>
      <c r="D166" s="204">
        <f t="shared" ca="1" si="267"/>
        <v>0</v>
      </c>
      <c r="E166" s="204">
        <f t="shared" ca="1" si="268"/>
        <v>0</v>
      </c>
      <c r="F166" s="204">
        <f t="shared" ca="1" si="269"/>
        <v>0</v>
      </c>
      <c r="G166" s="205"/>
      <c r="H166" s="204">
        <f t="shared" ca="1" si="270"/>
        <v>42287</v>
      </c>
      <c r="I166" s="205"/>
      <c r="J166" s="204">
        <f t="shared" ca="1" si="271"/>
        <v>0</v>
      </c>
      <c r="K166" s="204">
        <f t="shared" ca="1" si="272"/>
        <v>50253</v>
      </c>
      <c r="L166" s="204">
        <f t="shared" ca="1" si="273"/>
        <v>0</v>
      </c>
      <c r="M166" s="204">
        <f t="shared" ca="1" si="274"/>
        <v>0</v>
      </c>
      <c r="N166" s="204">
        <f t="shared" ca="1" si="275"/>
        <v>0</v>
      </c>
      <c r="O166" s="204">
        <f t="shared" ca="1" si="276"/>
        <v>0</v>
      </c>
      <c r="P166" s="204">
        <f t="shared" ca="1" si="277"/>
        <v>0</v>
      </c>
      <c r="Q166" s="205"/>
      <c r="R166" s="205"/>
      <c r="S166" s="204">
        <f t="shared" ca="1" si="278"/>
        <v>63077</v>
      </c>
      <c r="T166" s="204">
        <f t="shared" ca="1" si="279"/>
        <v>0</v>
      </c>
      <c r="U166" s="204">
        <f t="shared" ca="1" si="280"/>
        <v>0</v>
      </c>
      <c r="V166" s="204">
        <f t="shared" ca="1" si="281"/>
        <v>0</v>
      </c>
      <c r="W166" s="204">
        <f t="shared" ca="1" si="282"/>
        <v>0</v>
      </c>
      <c r="X166" s="204">
        <f t="shared" ca="1" si="283"/>
        <v>0</v>
      </c>
      <c r="Y166" s="204">
        <f t="shared" ca="1" si="284"/>
        <v>0</v>
      </c>
      <c r="Z166" s="204">
        <f t="shared" ca="1" si="285"/>
        <v>0</v>
      </c>
      <c r="AA166" s="204">
        <f t="shared" ca="1" si="286"/>
        <v>0</v>
      </c>
      <c r="AB166" s="204">
        <f t="shared" ca="1" si="287"/>
        <v>155617</v>
      </c>
      <c r="AC166" s="407"/>
      <c r="AD166" s="407"/>
      <c r="AE166" s="407"/>
      <c r="AF166" s="407"/>
    </row>
    <row r="167" spans="1:32" ht="12.75" customHeight="1">
      <c r="A167" s="203">
        <v>3585</v>
      </c>
      <c r="B167" s="204" t="s">
        <v>85</v>
      </c>
      <c r="C167" s="204">
        <f t="shared" ca="1" si="266"/>
        <v>0</v>
      </c>
      <c r="D167" s="204">
        <f t="shared" ca="1" si="267"/>
        <v>0</v>
      </c>
      <c r="E167" s="204">
        <f t="shared" ca="1" si="268"/>
        <v>0</v>
      </c>
      <c r="F167" s="204">
        <f t="shared" ca="1" si="269"/>
        <v>0</v>
      </c>
      <c r="G167" s="205"/>
      <c r="H167" s="204">
        <f t="shared" ca="1" si="270"/>
        <v>0</v>
      </c>
      <c r="I167" s="205"/>
      <c r="J167" s="204">
        <f t="shared" ca="1" si="271"/>
        <v>0</v>
      </c>
      <c r="K167" s="204">
        <f t="shared" ca="1" si="272"/>
        <v>0</v>
      </c>
      <c r="L167" s="204">
        <f t="shared" ca="1" si="273"/>
        <v>0</v>
      </c>
      <c r="M167" s="204">
        <f t="shared" ca="1" si="274"/>
        <v>0</v>
      </c>
      <c r="N167" s="204">
        <f t="shared" ca="1" si="275"/>
        <v>0</v>
      </c>
      <c r="O167" s="204">
        <f t="shared" ca="1" si="276"/>
        <v>0</v>
      </c>
      <c r="P167" s="204">
        <f t="shared" ca="1" si="277"/>
        <v>0</v>
      </c>
      <c r="Q167" s="205"/>
      <c r="R167" s="205"/>
      <c r="S167" s="204">
        <f t="shared" ca="1" si="278"/>
        <v>0</v>
      </c>
      <c r="T167" s="204">
        <f t="shared" ca="1" si="279"/>
        <v>0</v>
      </c>
      <c r="U167" s="204">
        <f t="shared" ca="1" si="280"/>
        <v>0</v>
      </c>
      <c r="V167" s="204">
        <f t="shared" ca="1" si="281"/>
        <v>0</v>
      </c>
      <c r="W167" s="204">
        <f t="shared" ca="1" si="282"/>
        <v>0</v>
      </c>
      <c r="X167" s="204">
        <f t="shared" ca="1" si="283"/>
        <v>0</v>
      </c>
      <c r="Y167" s="204">
        <f t="shared" ca="1" si="284"/>
        <v>0</v>
      </c>
      <c r="Z167" s="204">
        <f t="shared" ca="1" si="285"/>
        <v>0</v>
      </c>
      <c r="AA167" s="204">
        <f t="shared" ca="1" si="286"/>
        <v>0</v>
      </c>
      <c r="AB167" s="204">
        <f t="shared" ca="1" si="287"/>
        <v>0</v>
      </c>
      <c r="AC167" s="407"/>
      <c r="AD167" s="407"/>
      <c r="AE167" s="407"/>
      <c r="AF167" s="407"/>
    </row>
    <row r="168" spans="1:32" ht="12.75" customHeight="1">
      <c r="A168" s="203">
        <v>3586</v>
      </c>
      <c r="B168" s="204" t="s">
        <v>86</v>
      </c>
      <c r="C168" s="204">
        <f t="shared" ca="1" si="266"/>
        <v>0</v>
      </c>
      <c r="D168" s="204">
        <f t="shared" ca="1" si="267"/>
        <v>8684</v>
      </c>
      <c r="E168" s="204">
        <f t="shared" ca="1" si="268"/>
        <v>0</v>
      </c>
      <c r="F168" s="204">
        <f t="shared" ca="1" si="269"/>
        <v>0</v>
      </c>
      <c r="G168" s="205"/>
      <c r="H168" s="204">
        <f t="shared" ca="1" si="270"/>
        <v>8684</v>
      </c>
      <c r="I168" s="205"/>
      <c r="J168" s="204">
        <f t="shared" ca="1" si="271"/>
        <v>0</v>
      </c>
      <c r="K168" s="204">
        <f t="shared" ca="1" si="272"/>
        <v>0</v>
      </c>
      <c r="L168" s="204">
        <f t="shared" ca="1" si="273"/>
        <v>0</v>
      </c>
      <c r="M168" s="204">
        <f t="shared" ca="1" si="274"/>
        <v>0</v>
      </c>
      <c r="N168" s="204">
        <f t="shared" ca="1" si="275"/>
        <v>0</v>
      </c>
      <c r="O168" s="204">
        <f t="shared" ca="1" si="276"/>
        <v>0</v>
      </c>
      <c r="P168" s="204">
        <f t="shared" ca="1" si="277"/>
        <v>0</v>
      </c>
      <c r="Q168" s="205"/>
      <c r="R168" s="205"/>
      <c r="S168" s="204">
        <f t="shared" ca="1" si="278"/>
        <v>0</v>
      </c>
      <c r="T168" s="204">
        <f t="shared" ca="1" si="279"/>
        <v>0</v>
      </c>
      <c r="U168" s="204">
        <f t="shared" ca="1" si="280"/>
        <v>0</v>
      </c>
      <c r="V168" s="204">
        <f t="shared" ca="1" si="281"/>
        <v>0</v>
      </c>
      <c r="W168" s="204">
        <f t="shared" ca="1" si="282"/>
        <v>0</v>
      </c>
      <c r="X168" s="204">
        <f t="shared" ca="1" si="283"/>
        <v>0</v>
      </c>
      <c r="Y168" s="204">
        <f t="shared" ca="1" si="284"/>
        <v>0</v>
      </c>
      <c r="Z168" s="204">
        <f t="shared" ca="1" si="285"/>
        <v>0</v>
      </c>
      <c r="AA168" s="204">
        <f t="shared" ca="1" si="286"/>
        <v>0</v>
      </c>
      <c r="AB168" s="204">
        <f t="shared" ca="1" si="287"/>
        <v>8684</v>
      </c>
      <c r="AC168" s="407"/>
      <c r="AD168" s="407"/>
      <c r="AE168" s="407"/>
      <c r="AF168" s="407"/>
    </row>
    <row r="169" spans="1:32" ht="12.75" customHeight="1">
      <c r="A169" s="211">
        <v>3589</v>
      </c>
      <c r="B169" s="212" t="s">
        <v>87</v>
      </c>
      <c r="C169" s="210">
        <f t="shared" ref="C169:F169" ca="1" si="288">ROUND(SUM(C163:C168),0)</f>
        <v>42287</v>
      </c>
      <c r="D169" s="210">
        <f t="shared" ca="1" si="288"/>
        <v>173295</v>
      </c>
      <c r="E169" s="210">
        <f t="shared" ca="1" si="288"/>
        <v>0</v>
      </c>
      <c r="F169" s="210">
        <f t="shared" ca="1" si="288"/>
        <v>0</v>
      </c>
      <c r="G169" s="209"/>
      <c r="H169" s="204">
        <f t="shared" ca="1" si="270"/>
        <v>215582</v>
      </c>
      <c r="I169" s="209"/>
      <c r="J169" s="210">
        <f t="shared" ref="J169:P169" ca="1" si="289">ROUND(SUM(J163:J168),0)</f>
        <v>0</v>
      </c>
      <c r="K169" s="210">
        <f t="shared" ca="1" si="289"/>
        <v>50253</v>
      </c>
      <c r="L169" s="210">
        <f t="shared" ca="1" si="289"/>
        <v>0</v>
      </c>
      <c r="M169" s="210">
        <f t="shared" ca="1" si="289"/>
        <v>0</v>
      </c>
      <c r="N169" s="210">
        <f t="shared" ca="1" si="289"/>
        <v>0</v>
      </c>
      <c r="O169" s="210">
        <f t="shared" ca="1" si="289"/>
        <v>0</v>
      </c>
      <c r="P169" s="210">
        <f t="shared" ca="1" si="289"/>
        <v>0</v>
      </c>
      <c r="Q169" s="209"/>
      <c r="R169" s="209"/>
      <c r="S169" s="210">
        <f t="shared" ref="S169:AA169" ca="1" si="290">ROUND(SUM(S163:S168),0)</f>
        <v>63077</v>
      </c>
      <c r="T169" s="210">
        <f t="shared" ca="1" si="290"/>
        <v>0</v>
      </c>
      <c r="U169" s="210">
        <f t="shared" ca="1" si="290"/>
        <v>0</v>
      </c>
      <c r="V169" s="210">
        <f t="shared" ca="1" si="290"/>
        <v>0</v>
      </c>
      <c r="W169" s="210">
        <f t="shared" ca="1" si="290"/>
        <v>0</v>
      </c>
      <c r="X169" s="210">
        <f t="shared" ca="1" si="290"/>
        <v>0</v>
      </c>
      <c r="Y169" s="210">
        <f t="shared" ca="1" si="290"/>
        <v>0</v>
      </c>
      <c r="Z169" s="210">
        <f t="shared" ca="1" si="290"/>
        <v>0</v>
      </c>
      <c r="AA169" s="210">
        <f t="shared" ca="1" si="290"/>
        <v>0</v>
      </c>
      <c r="AB169" s="210">
        <f t="shared" ca="1" si="287"/>
        <v>328912</v>
      </c>
      <c r="AC169" s="407"/>
      <c r="AD169" s="407"/>
      <c r="AE169" s="407"/>
      <c r="AF169" s="407"/>
    </row>
    <row r="170" spans="1:32" ht="12.75" customHeight="1">
      <c r="A170" s="219">
        <v>3599</v>
      </c>
      <c r="B170" s="220" t="s">
        <v>292</v>
      </c>
      <c r="C170" s="221">
        <f t="shared" ref="C170:F170" ca="1" si="291">SUM(C21,C29,C37,C45,C50,C52,C60,C65,C69,C73,C78,C83,C91,C97,C99,C105,C110,C112,C117,C122,C124,C130,C135,C140,C145,C153,C161,C169)</f>
        <v>8692170</v>
      </c>
      <c r="D170" s="221">
        <f t="shared" ca="1" si="291"/>
        <v>4324006</v>
      </c>
      <c r="E170" s="221">
        <f t="shared" ca="1" si="291"/>
        <v>0</v>
      </c>
      <c r="F170" s="221">
        <f t="shared" ca="1" si="291"/>
        <v>0</v>
      </c>
      <c r="G170" s="221">
        <f ca="1">SUM(G21,G29,G45,G50,G52,G60,G65,G69,G73,G78,G91,G97,G99,G105,G110,G112,G117,G122,G124,G130,G135,G140,G145,G153,G161,G169)</f>
        <v>1336085</v>
      </c>
      <c r="H170" s="221">
        <f ca="1">SUM(H21,H29,H37,H45,H50,H52,H60,H65,H69,H73,H78,H83,H91,H97,H99,H105,H110,H112,H117,H122,H124,H130,H135,H140,H145,H153,H161,H169)</f>
        <v>14352261</v>
      </c>
      <c r="I170" s="221">
        <f ca="1">SUM(I21,I29,I45,I50,I52,I60,I65,I69,I73,I78,I91,I97,I99,I105,I110,I112,I117,I122,I124,I130,I135,I140,I145,I153,I161,I169)</f>
        <v>0</v>
      </c>
      <c r="J170" s="221">
        <f t="shared" ref="J170:P170" ca="1" si="292">SUM(J21,J29,J37,J45,J50,J52,J60,J65,J69,J73,J78,J83,J91,J97,J99,J105,J110,J112,J117,J122,J124,J130,J135,J140,J145,J153,J161,J169)</f>
        <v>215008</v>
      </c>
      <c r="K170" s="221">
        <f t="shared" ca="1" si="292"/>
        <v>473083</v>
      </c>
      <c r="L170" s="221">
        <f t="shared" ca="1" si="292"/>
        <v>0</v>
      </c>
      <c r="M170" s="221">
        <f t="shared" ca="1" si="292"/>
        <v>399092</v>
      </c>
      <c r="N170" s="221">
        <f t="shared" ca="1" si="292"/>
        <v>349274</v>
      </c>
      <c r="O170" s="221">
        <f t="shared" ca="1" si="292"/>
        <v>35782</v>
      </c>
      <c r="P170" s="221">
        <f t="shared" ca="1" si="292"/>
        <v>0</v>
      </c>
      <c r="Q170" s="222"/>
      <c r="R170" s="222"/>
      <c r="S170" s="221">
        <f t="shared" ref="S170:AB170" ca="1" si="293">SUM(S21,S29,S37,S45,S50,S52,S60,S65,S69,S73,S78,S83,S91,S97,S99,S105,S110,S112,S117,S122,S124,S130,S135,S140,S145,S153,S161,S169)</f>
        <v>141421</v>
      </c>
      <c r="T170" s="221">
        <f t="shared" ca="1" si="293"/>
        <v>0</v>
      </c>
      <c r="U170" s="221">
        <f t="shared" ca="1" si="293"/>
        <v>0</v>
      </c>
      <c r="V170" s="221">
        <f t="shared" ca="1" si="293"/>
        <v>38796</v>
      </c>
      <c r="W170" s="221">
        <f t="shared" ca="1" si="293"/>
        <v>15260</v>
      </c>
      <c r="X170" s="221">
        <f t="shared" ca="1" si="293"/>
        <v>0</v>
      </c>
      <c r="Y170" s="221">
        <f t="shared" ca="1" si="293"/>
        <v>29167</v>
      </c>
      <c r="Z170" s="221">
        <f t="shared" ca="1" si="293"/>
        <v>168106</v>
      </c>
      <c r="AA170" s="221">
        <f t="shared" ca="1" si="293"/>
        <v>0</v>
      </c>
      <c r="AB170" s="221">
        <f t="shared" ca="1" si="293"/>
        <v>16217250</v>
      </c>
      <c r="AC170" s="407"/>
      <c r="AD170" s="407"/>
      <c r="AE170" s="407"/>
      <c r="AF170" s="407"/>
    </row>
    <row r="171" spans="1:32" ht="12.75" customHeight="1">
      <c r="A171" s="407"/>
      <c r="B171" s="407"/>
      <c r="C171" s="407"/>
      <c r="D171" s="407"/>
      <c r="E171" s="407"/>
      <c r="F171" s="407"/>
      <c r="G171" s="407"/>
      <c r="H171" s="407"/>
      <c r="I171" s="407"/>
      <c r="J171" s="407"/>
      <c r="K171" s="407"/>
      <c r="L171" s="407"/>
      <c r="M171" s="407"/>
      <c r="N171" s="407"/>
      <c r="O171" s="407"/>
      <c r="P171" s="407"/>
      <c r="Q171" s="407"/>
      <c r="R171" s="407"/>
      <c r="S171" s="407"/>
      <c r="T171" s="407"/>
      <c r="U171" s="407"/>
      <c r="V171" s="407"/>
      <c r="W171" s="407"/>
      <c r="X171" s="407"/>
      <c r="Y171" s="407"/>
      <c r="Z171" s="407"/>
      <c r="AA171" s="407"/>
      <c r="AB171" s="407"/>
      <c r="AC171" s="407"/>
      <c r="AD171" s="407"/>
      <c r="AE171" s="407"/>
      <c r="AF171" s="407"/>
    </row>
    <row r="172" spans="1:32" ht="12.75" customHeight="1">
      <c r="A172" s="407"/>
      <c r="B172" s="407"/>
      <c r="C172" s="407"/>
      <c r="D172" s="407"/>
      <c r="E172" s="407"/>
      <c r="F172" s="407"/>
      <c r="G172" s="407"/>
      <c r="H172" s="407"/>
      <c r="I172" s="407"/>
      <c r="J172" s="407"/>
      <c r="K172" s="407"/>
      <c r="L172" s="407"/>
      <c r="M172" s="407"/>
      <c r="N172" s="407"/>
      <c r="O172" s="407"/>
      <c r="P172" s="407"/>
      <c r="Q172" s="407"/>
      <c r="R172" s="407"/>
      <c r="S172" s="407"/>
      <c r="T172" s="407"/>
      <c r="U172" s="407"/>
      <c r="V172" s="407"/>
      <c r="W172" s="407"/>
      <c r="X172" s="407"/>
      <c r="Y172" s="407"/>
      <c r="Z172" s="407"/>
      <c r="AA172" s="407"/>
      <c r="AB172" s="407"/>
      <c r="AC172" s="407"/>
      <c r="AD172" s="407"/>
      <c r="AE172" s="407"/>
      <c r="AF172" s="407"/>
    </row>
    <row r="173" spans="1:32" ht="12.75" customHeight="1">
      <c r="A173" s="407"/>
      <c r="B173" s="407"/>
      <c r="C173" s="407"/>
      <c r="D173" s="407"/>
      <c r="E173" s="407"/>
      <c r="F173" s="407"/>
      <c r="G173" s="407"/>
      <c r="H173" s="407"/>
      <c r="I173" s="407"/>
      <c r="J173" s="407"/>
      <c r="K173" s="407"/>
      <c r="L173" s="407"/>
      <c r="M173" s="407"/>
      <c r="N173" s="407"/>
      <c r="O173" s="407"/>
      <c r="P173" s="407"/>
      <c r="Q173" s="407"/>
      <c r="R173" s="407"/>
      <c r="S173" s="407"/>
      <c r="T173" s="407"/>
      <c r="U173" s="407"/>
      <c r="V173" s="407"/>
      <c r="W173" s="407"/>
      <c r="X173" s="407"/>
      <c r="Y173" s="407"/>
      <c r="Z173" s="407"/>
      <c r="AA173" s="407"/>
      <c r="AB173" s="407"/>
      <c r="AC173" s="407"/>
      <c r="AD173" s="407"/>
      <c r="AE173" s="407"/>
      <c r="AF173" s="407"/>
    </row>
    <row r="174" spans="1:32" ht="12.75" customHeight="1">
      <c r="A174" s="407"/>
      <c r="B174" s="407"/>
      <c r="C174" s="407"/>
      <c r="D174" s="407"/>
      <c r="E174" s="407"/>
      <c r="F174" s="407"/>
      <c r="G174" s="407"/>
      <c r="H174" s="407"/>
      <c r="I174" s="407"/>
      <c r="J174" s="407"/>
      <c r="K174" s="407"/>
      <c r="L174" s="407"/>
      <c r="M174" s="407"/>
      <c r="N174" s="407"/>
      <c r="O174" s="407"/>
      <c r="P174" s="407"/>
      <c r="Q174" s="407"/>
      <c r="R174" s="407"/>
      <c r="S174" s="407"/>
      <c r="T174" s="407"/>
      <c r="U174" s="407"/>
      <c r="V174" s="407"/>
      <c r="W174" s="407"/>
      <c r="X174" s="407"/>
      <c r="Y174" s="407"/>
      <c r="Z174" s="407"/>
      <c r="AA174" s="407"/>
      <c r="AB174" s="407"/>
      <c r="AC174" s="407"/>
      <c r="AD174" s="407"/>
      <c r="AE174" s="407"/>
      <c r="AF174" s="407"/>
    </row>
    <row r="175" spans="1:32" ht="12.75" customHeight="1">
      <c r="A175" s="407"/>
      <c r="B175" s="407"/>
      <c r="C175" s="407"/>
      <c r="D175" s="407"/>
      <c r="E175" s="407"/>
      <c r="F175" s="407"/>
      <c r="G175" s="407"/>
      <c r="H175" s="407"/>
      <c r="I175" s="407"/>
      <c r="J175" s="407"/>
      <c r="K175" s="407"/>
      <c r="L175" s="407"/>
      <c r="M175" s="407"/>
      <c r="N175" s="407"/>
      <c r="O175" s="407"/>
      <c r="P175" s="407"/>
      <c r="Q175" s="407"/>
      <c r="R175" s="407"/>
      <c r="S175" s="407"/>
      <c r="T175" s="407"/>
      <c r="U175" s="407"/>
      <c r="V175" s="407"/>
      <c r="W175" s="407"/>
      <c r="X175" s="407"/>
      <c r="Y175" s="407"/>
      <c r="Z175" s="407"/>
      <c r="AA175" s="407"/>
      <c r="AB175" s="407"/>
      <c r="AC175" s="407"/>
      <c r="AD175" s="407"/>
      <c r="AE175" s="407"/>
      <c r="AF175" s="407"/>
    </row>
    <row r="176" spans="1:32" ht="12.75" customHeight="1">
      <c r="A176" s="407"/>
      <c r="B176" s="407"/>
      <c r="C176" s="407"/>
      <c r="D176" s="407"/>
      <c r="E176" s="407"/>
      <c r="F176" s="407"/>
      <c r="G176" s="407"/>
      <c r="H176" s="407"/>
      <c r="I176" s="407"/>
      <c r="J176" s="407"/>
      <c r="K176" s="407"/>
      <c r="L176" s="407"/>
      <c r="M176" s="407"/>
      <c r="N176" s="407"/>
      <c r="O176" s="407"/>
      <c r="P176" s="407"/>
      <c r="Q176" s="407"/>
      <c r="R176" s="407"/>
      <c r="S176" s="407"/>
      <c r="T176" s="407"/>
      <c r="U176" s="407"/>
      <c r="V176" s="407"/>
      <c r="W176" s="407"/>
      <c r="X176" s="407"/>
      <c r="Y176" s="407"/>
      <c r="Z176" s="407"/>
      <c r="AA176" s="407"/>
      <c r="AB176" s="407"/>
      <c r="AC176" s="407"/>
      <c r="AD176" s="407"/>
      <c r="AE176" s="407"/>
      <c r="AF176" s="407"/>
    </row>
    <row r="177" spans="1:32" ht="12.75" customHeight="1">
      <c r="A177" s="407"/>
      <c r="B177" s="407"/>
      <c r="C177" s="407"/>
      <c r="D177" s="407"/>
      <c r="E177" s="407"/>
      <c r="F177" s="407"/>
      <c r="G177" s="407"/>
      <c r="H177" s="407"/>
      <c r="I177" s="407"/>
      <c r="J177" s="407"/>
      <c r="K177" s="407"/>
      <c r="L177" s="407"/>
      <c r="M177" s="407"/>
      <c r="N177" s="407"/>
      <c r="O177" s="407"/>
      <c r="P177" s="407"/>
      <c r="Q177" s="407"/>
      <c r="R177" s="407"/>
      <c r="S177" s="407"/>
      <c r="T177" s="407"/>
      <c r="U177" s="407"/>
      <c r="V177" s="407"/>
      <c r="W177" s="407"/>
      <c r="X177" s="407"/>
      <c r="Y177" s="407"/>
      <c r="Z177" s="407"/>
      <c r="AA177" s="407"/>
      <c r="AB177" s="407"/>
      <c r="AC177" s="407"/>
      <c r="AD177" s="407"/>
      <c r="AE177" s="407"/>
      <c r="AF177" s="407"/>
    </row>
    <row r="178" spans="1:32" ht="12.75" customHeight="1">
      <c r="A178" s="407"/>
      <c r="B178" s="407"/>
      <c r="C178" s="407"/>
      <c r="D178" s="407"/>
      <c r="E178" s="407"/>
      <c r="F178" s="407"/>
      <c r="G178" s="407"/>
      <c r="H178" s="407"/>
      <c r="I178" s="407"/>
      <c r="J178" s="407"/>
      <c r="K178" s="407"/>
      <c r="L178" s="407"/>
      <c r="M178" s="407"/>
      <c r="N178" s="407"/>
      <c r="O178" s="407"/>
      <c r="P178" s="407"/>
      <c r="Q178" s="407"/>
      <c r="R178" s="407"/>
      <c r="S178" s="407"/>
      <c r="T178" s="407"/>
      <c r="U178" s="407"/>
      <c r="V178" s="407"/>
      <c r="W178" s="407"/>
      <c r="X178" s="407"/>
      <c r="Y178" s="407"/>
      <c r="Z178" s="407"/>
      <c r="AA178" s="407"/>
      <c r="AB178" s="407"/>
      <c r="AC178" s="407"/>
      <c r="AD178" s="407"/>
      <c r="AE178" s="407"/>
      <c r="AF178" s="407"/>
    </row>
    <row r="179" spans="1:32" ht="12.75" customHeight="1">
      <c r="A179" s="407"/>
      <c r="B179" s="407"/>
      <c r="C179" s="407"/>
      <c r="D179" s="407"/>
      <c r="E179" s="407"/>
      <c r="F179" s="407"/>
      <c r="G179" s="407"/>
      <c r="H179" s="407"/>
      <c r="I179" s="407"/>
      <c r="J179" s="407"/>
      <c r="K179" s="407"/>
      <c r="L179" s="407"/>
      <c r="M179" s="407"/>
      <c r="N179" s="407"/>
      <c r="O179" s="407"/>
      <c r="P179" s="407"/>
      <c r="Q179" s="407"/>
      <c r="R179" s="407"/>
      <c r="S179" s="407"/>
      <c r="T179" s="407"/>
      <c r="U179" s="407"/>
      <c r="V179" s="407"/>
      <c r="W179" s="407"/>
      <c r="X179" s="407"/>
      <c r="Y179" s="407"/>
      <c r="Z179" s="407"/>
      <c r="AA179" s="407"/>
      <c r="AB179" s="407"/>
      <c r="AC179" s="407"/>
      <c r="AD179" s="407"/>
      <c r="AE179" s="407"/>
      <c r="AF179" s="407"/>
    </row>
    <row r="180" spans="1:32" ht="12.75" customHeight="1">
      <c r="A180" s="407"/>
      <c r="B180" s="407"/>
      <c r="C180" s="407"/>
      <c r="D180" s="407"/>
      <c r="E180" s="407"/>
      <c r="F180" s="407"/>
      <c r="G180" s="407"/>
      <c r="H180" s="407"/>
      <c r="I180" s="407"/>
      <c r="J180" s="407"/>
      <c r="K180" s="407"/>
      <c r="L180" s="407"/>
      <c r="M180" s="407"/>
      <c r="N180" s="407"/>
      <c r="O180" s="407"/>
      <c r="P180" s="407"/>
      <c r="Q180" s="407"/>
      <c r="R180" s="407"/>
      <c r="S180" s="407"/>
      <c r="T180" s="407"/>
      <c r="U180" s="407"/>
      <c r="V180" s="407"/>
      <c r="W180" s="407"/>
      <c r="X180" s="407"/>
      <c r="Y180" s="407"/>
      <c r="Z180" s="407"/>
      <c r="AA180" s="407"/>
      <c r="AB180" s="407"/>
      <c r="AC180" s="407"/>
      <c r="AD180" s="407"/>
      <c r="AE180" s="407"/>
      <c r="AF180" s="407"/>
    </row>
    <row r="181" spans="1:32" ht="12.75" customHeight="1">
      <c r="A181" s="407"/>
      <c r="B181" s="407"/>
      <c r="C181" s="407"/>
      <c r="D181" s="407"/>
      <c r="E181" s="407"/>
      <c r="F181" s="407"/>
      <c r="G181" s="407"/>
      <c r="H181" s="407"/>
      <c r="I181" s="407"/>
      <c r="J181" s="407"/>
      <c r="K181" s="407"/>
      <c r="L181" s="407"/>
      <c r="M181" s="407"/>
      <c r="N181" s="407"/>
      <c r="O181" s="407"/>
      <c r="P181" s="407"/>
      <c r="Q181" s="407"/>
      <c r="R181" s="407"/>
      <c r="S181" s="407"/>
      <c r="T181" s="407"/>
      <c r="U181" s="407"/>
      <c r="V181" s="407"/>
      <c r="W181" s="407"/>
      <c r="X181" s="407"/>
      <c r="Y181" s="407"/>
      <c r="Z181" s="407"/>
      <c r="AA181" s="407"/>
      <c r="AB181" s="407"/>
      <c r="AC181" s="407"/>
      <c r="AD181" s="407"/>
      <c r="AE181" s="407"/>
      <c r="AF181" s="407"/>
    </row>
    <row r="182" spans="1:32" ht="12.75" customHeight="1">
      <c r="A182" s="407"/>
      <c r="B182" s="407"/>
      <c r="C182" s="407"/>
      <c r="D182" s="407"/>
      <c r="E182" s="407"/>
      <c r="F182" s="407"/>
      <c r="G182" s="407"/>
      <c r="H182" s="407"/>
      <c r="I182" s="407"/>
      <c r="J182" s="407"/>
      <c r="K182" s="407"/>
      <c r="L182" s="407"/>
      <c r="M182" s="407"/>
      <c r="N182" s="407"/>
      <c r="O182" s="407"/>
      <c r="P182" s="407"/>
      <c r="Q182" s="407"/>
      <c r="R182" s="407"/>
      <c r="S182" s="407"/>
      <c r="T182" s="407"/>
      <c r="U182" s="407"/>
      <c r="V182" s="407"/>
      <c r="W182" s="407"/>
      <c r="X182" s="407"/>
      <c r="Y182" s="407"/>
      <c r="Z182" s="407"/>
      <c r="AA182" s="407"/>
      <c r="AB182" s="407"/>
      <c r="AC182" s="407"/>
      <c r="AD182" s="407"/>
      <c r="AE182" s="407"/>
      <c r="AF182" s="407"/>
    </row>
    <row r="183" spans="1:32" ht="12.75" customHeight="1">
      <c r="A183" s="407"/>
      <c r="B183" s="407"/>
      <c r="C183" s="407"/>
      <c r="D183" s="407"/>
      <c r="E183" s="407"/>
      <c r="F183" s="407"/>
      <c r="G183" s="407"/>
      <c r="H183" s="407"/>
      <c r="I183" s="407"/>
      <c r="J183" s="407"/>
      <c r="K183" s="407"/>
      <c r="L183" s="407"/>
      <c r="M183" s="407"/>
      <c r="N183" s="407"/>
      <c r="O183" s="407"/>
      <c r="P183" s="407"/>
      <c r="Q183" s="407"/>
      <c r="R183" s="407"/>
      <c r="S183" s="407"/>
      <c r="T183" s="407"/>
      <c r="U183" s="407"/>
      <c r="V183" s="407"/>
      <c r="W183" s="407"/>
      <c r="X183" s="407"/>
      <c r="Y183" s="407"/>
      <c r="Z183" s="407"/>
      <c r="AA183" s="407"/>
      <c r="AB183" s="407"/>
      <c r="AC183" s="407"/>
      <c r="AD183" s="407"/>
      <c r="AE183" s="407"/>
      <c r="AF183" s="407"/>
    </row>
    <row r="184" spans="1:32" ht="12.75" customHeight="1">
      <c r="A184" s="407"/>
      <c r="B184" s="407"/>
      <c r="C184" s="407"/>
      <c r="D184" s="407"/>
      <c r="E184" s="407"/>
      <c r="F184" s="407"/>
      <c r="G184" s="407"/>
      <c r="H184" s="407"/>
      <c r="I184" s="407"/>
      <c r="J184" s="407"/>
      <c r="K184" s="407"/>
      <c r="L184" s="407"/>
      <c r="M184" s="407"/>
      <c r="N184" s="407"/>
      <c r="O184" s="407"/>
      <c r="P184" s="407"/>
      <c r="Q184" s="407"/>
      <c r="R184" s="407"/>
      <c r="S184" s="407"/>
      <c r="T184" s="407"/>
      <c r="U184" s="407"/>
      <c r="V184" s="407"/>
      <c r="W184" s="407"/>
      <c r="X184" s="407"/>
      <c r="Y184" s="407"/>
      <c r="Z184" s="407"/>
      <c r="AA184" s="407"/>
      <c r="AB184" s="407"/>
      <c r="AC184" s="407"/>
      <c r="AD184" s="407"/>
      <c r="AE184" s="407"/>
      <c r="AF184" s="407"/>
    </row>
    <row r="185" spans="1:32" ht="12.75" customHeight="1">
      <c r="A185" s="407"/>
      <c r="B185" s="407"/>
      <c r="C185" s="407"/>
      <c r="D185" s="407"/>
      <c r="E185" s="407"/>
      <c r="F185" s="407"/>
      <c r="G185" s="407"/>
      <c r="H185" s="407"/>
      <c r="I185" s="407"/>
      <c r="J185" s="407"/>
      <c r="K185" s="407"/>
      <c r="L185" s="407"/>
      <c r="M185" s="407"/>
      <c r="N185" s="407"/>
      <c r="O185" s="407"/>
      <c r="P185" s="407"/>
      <c r="Q185" s="407"/>
      <c r="R185" s="407"/>
      <c r="S185" s="407"/>
      <c r="T185" s="407"/>
      <c r="U185" s="407"/>
      <c r="V185" s="407"/>
      <c r="W185" s="407"/>
      <c r="X185" s="407"/>
      <c r="Y185" s="407"/>
      <c r="Z185" s="407"/>
      <c r="AA185" s="407"/>
      <c r="AB185" s="407"/>
      <c r="AC185" s="407"/>
      <c r="AD185" s="407"/>
      <c r="AE185" s="407"/>
      <c r="AF185" s="407"/>
    </row>
    <row r="186" spans="1:32" ht="12.75" customHeight="1">
      <c r="A186" s="407"/>
      <c r="B186" s="407"/>
      <c r="C186" s="407"/>
      <c r="D186" s="407"/>
      <c r="E186" s="407"/>
      <c r="F186" s="407"/>
      <c r="G186" s="407"/>
      <c r="H186" s="407"/>
      <c r="I186" s="407"/>
      <c r="J186" s="407"/>
      <c r="K186" s="407"/>
      <c r="L186" s="407"/>
      <c r="M186" s="407"/>
      <c r="N186" s="407"/>
      <c r="O186" s="407"/>
      <c r="P186" s="407"/>
      <c r="Q186" s="407"/>
      <c r="R186" s="407"/>
      <c r="S186" s="407"/>
      <c r="T186" s="407"/>
      <c r="U186" s="407"/>
      <c r="V186" s="407"/>
      <c r="W186" s="407"/>
      <c r="X186" s="407"/>
      <c r="Y186" s="407"/>
      <c r="Z186" s="407"/>
      <c r="AA186" s="407"/>
      <c r="AB186" s="407"/>
      <c r="AC186" s="407"/>
      <c r="AD186" s="407"/>
      <c r="AE186" s="407"/>
      <c r="AF186" s="407"/>
    </row>
    <row r="187" spans="1:32" ht="12.75" customHeight="1">
      <c r="A187" s="407"/>
      <c r="B187" s="407"/>
      <c r="C187" s="407"/>
      <c r="D187" s="407"/>
      <c r="E187" s="407"/>
      <c r="F187" s="407"/>
      <c r="G187" s="407"/>
      <c r="H187" s="407"/>
      <c r="I187" s="407"/>
      <c r="J187" s="407"/>
      <c r="K187" s="407"/>
      <c r="L187" s="407"/>
      <c r="M187" s="407"/>
      <c r="N187" s="407"/>
      <c r="O187" s="407"/>
      <c r="P187" s="407"/>
      <c r="Q187" s="407"/>
      <c r="R187" s="407"/>
      <c r="S187" s="407"/>
      <c r="T187" s="407"/>
      <c r="U187" s="407"/>
      <c r="V187" s="407"/>
      <c r="W187" s="407"/>
      <c r="X187" s="407"/>
      <c r="Y187" s="407"/>
      <c r="Z187" s="407"/>
      <c r="AA187" s="407"/>
      <c r="AB187" s="407"/>
      <c r="AC187" s="407"/>
      <c r="AD187" s="407"/>
      <c r="AE187" s="407"/>
      <c r="AF187" s="407"/>
    </row>
    <row r="188" spans="1:32" ht="12.75" customHeight="1">
      <c r="A188" s="407"/>
      <c r="B188" s="407"/>
      <c r="C188" s="407"/>
      <c r="D188" s="407"/>
      <c r="E188" s="407"/>
      <c r="F188" s="407"/>
      <c r="G188" s="407"/>
      <c r="H188" s="407"/>
      <c r="I188" s="407"/>
      <c r="J188" s="407"/>
      <c r="K188" s="407"/>
      <c r="L188" s="407"/>
      <c r="M188" s="407"/>
      <c r="N188" s="407"/>
      <c r="O188" s="407"/>
      <c r="P188" s="407"/>
      <c r="Q188" s="407"/>
      <c r="R188" s="407"/>
      <c r="S188" s="407"/>
      <c r="T188" s="407"/>
      <c r="U188" s="407"/>
      <c r="V188" s="407"/>
      <c r="W188" s="407"/>
      <c r="X188" s="407"/>
      <c r="Y188" s="407"/>
      <c r="Z188" s="407"/>
      <c r="AA188" s="407"/>
      <c r="AB188" s="407"/>
      <c r="AC188" s="407"/>
      <c r="AD188" s="407"/>
      <c r="AE188" s="407"/>
      <c r="AF188" s="407"/>
    </row>
    <row r="189" spans="1:32" ht="12.75" customHeight="1">
      <c r="A189" s="407"/>
      <c r="B189" s="407"/>
      <c r="C189" s="407"/>
      <c r="D189" s="407"/>
      <c r="E189" s="407"/>
      <c r="F189" s="407"/>
      <c r="G189" s="407"/>
      <c r="H189" s="407"/>
      <c r="I189" s="407"/>
      <c r="J189" s="407"/>
      <c r="K189" s="407"/>
      <c r="L189" s="407"/>
      <c r="M189" s="407"/>
      <c r="N189" s="407"/>
      <c r="O189" s="407"/>
      <c r="P189" s="407"/>
      <c r="Q189" s="407"/>
      <c r="R189" s="407"/>
      <c r="S189" s="407"/>
      <c r="T189" s="407"/>
      <c r="U189" s="407"/>
      <c r="V189" s="407"/>
      <c r="W189" s="407"/>
      <c r="X189" s="407"/>
      <c r="Y189" s="407"/>
      <c r="Z189" s="407"/>
      <c r="AA189" s="407"/>
      <c r="AB189" s="407"/>
      <c r="AC189" s="407"/>
      <c r="AD189" s="407"/>
      <c r="AE189" s="407"/>
      <c r="AF189" s="407"/>
    </row>
    <row r="190" spans="1:32" ht="12.75" customHeight="1">
      <c r="A190" s="407"/>
      <c r="B190" s="407"/>
      <c r="C190" s="407"/>
      <c r="D190" s="407"/>
      <c r="E190" s="407"/>
      <c r="F190" s="407"/>
      <c r="G190" s="407"/>
      <c r="H190" s="407"/>
      <c r="I190" s="407"/>
      <c r="J190" s="407"/>
      <c r="K190" s="407"/>
      <c r="L190" s="407"/>
      <c r="M190" s="407"/>
      <c r="N190" s="407"/>
      <c r="O190" s="407"/>
      <c r="P190" s="407"/>
      <c r="Q190" s="407"/>
      <c r="R190" s="407"/>
      <c r="S190" s="407"/>
      <c r="T190" s="407"/>
      <c r="U190" s="407"/>
      <c r="V190" s="407"/>
      <c r="W190" s="407"/>
      <c r="X190" s="407"/>
      <c r="Y190" s="407"/>
      <c r="Z190" s="407"/>
      <c r="AA190" s="407"/>
      <c r="AB190" s="407"/>
      <c r="AC190" s="407"/>
      <c r="AD190" s="407"/>
      <c r="AE190" s="407"/>
      <c r="AF190" s="407"/>
    </row>
    <row r="191" spans="1:32" ht="12.75" customHeight="1">
      <c r="A191" s="407"/>
      <c r="B191" s="407"/>
      <c r="C191" s="407"/>
      <c r="D191" s="407"/>
      <c r="E191" s="407"/>
      <c r="F191" s="407"/>
      <c r="G191" s="407"/>
      <c r="H191" s="407"/>
      <c r="I191" s="407"/>
      <c r="J191" s="407"/>
      <c r="K191" s="407"/>
      <c r="L191" s="407"/>
      <c r="M191" s="407"/>
      <c r="N191" s="407"/>
      <c r="O191" s="407"/>
      <c r="P191" s="407"/>
      <c r="Q191" s="407"/>
      <c r="R191" s="407"/>
      <c r="S191" s="407"/>
      <c r="T191" s="407"/>
      <c r="U191" s="407"/>
      <c r="V191" s="407"/>
      <c r="W191" s="407"/>
      <c r="X191" s="407"/>
      <c r="Y191" s="407"/>
      <c r="Z191" s="407"/>
      <c r="AA191" s="407"/>
      <c r="AB191" s="407"/>
      <c r="AC191" s="407"/>
      <c r="AD191" s="407"/>
      <c r="AE191" s="407"/>
      <c r="AF191" s="407"/>
    </row>
    <row r="192" spans="1:32" ht="12.75" customHeight="1">
      <c r="A192" s="407"/>
      <c r="B192" s="407"/>
      <c r="C192" s="407"/>
      <c r="D192" s="407"/>
      <c r="E192" s="407"/>
      <c r="F192" s="407"/>
      <c r="G192" s="407"/>
      <c r="H192" s="407"/>
      <c r="I192" s="407"/>
      <c r="J192" s="407"/>
      <c r="K192" s="407"/>
      <c r="L192" s="407"/>
      <c r="M192" s="407"/>
      <c r="N192" s="407"/>
      <c r="O192" s="407"/>
      <c r="P192" s="407"/>
      <c r="Q192" s="407"/>
      <c r="R192" s="407"/>
      <c r="S192" s="407"/>
      <c r="T192" s="407"/>
      <c r="U192" s="407"/>
      <c r="V192" s="407"/>
      <c r="W192" s="407"/>
      <c r="X192" s="407"/>
      <c r="Y192" s="407"/>
      <c r="Z192" s="407"/>
      <c r="AA192" s="407"/>
      <c r="AB192" s="407"/>
      <c r="AC192" s="407"/>
      <c r="AD192" s="407"/>
      <c r="AE192" s="407"/>
      <c r="AF192" s="407"/>
    </row>
    <row r="193" spans="1:32" ht="12.75" customHeight="1">
      <c r="A193" s="407"/>
      <c r="B193" s="407"/>
      <c r="C193" s="407"/>
      <c r="D193" s="407"/>
      <c r="E193" s="407"/>
      <c r="F193" s="407"/>
      <c r="G193" s="407"/>
      <c r="H193" s="407"/>
      <c r="I193" s="407"/>
      <c r="J193" s="407"/>
      <c r="K193" s="407"/>
      <c r="L193" s="407"/>
      <c r="M193" s="407"/>
      <c r="N193" s="407"/>
      <c r="O193" s="407"/>
      <c r="P193" s="407"/>
      <c r="Q193" s="407"/>
      <c r="R193" s="407"/>
      <c r="S193" s="407"/>
      <c r="T193" s="407"/>
      <c r="U193" s="407"/>
      <c r="V193" s="407"/>
      <c r="W193" s="407"/>
      <c r="X193" s="407"/>
      <c r="Y193" s="407"/>
      <c r="Z193" s="407"/>
      <c r="AA193" s="407"/>
      <c r="AB193" s="407"/>
      <c r="AC193" s="407"/>
      <c r="AD193" s="407"/>
      <c r="AE193" s="407"/>
      <c r="AF193" s="407"/>
    </row>
    <row r="194" spans="1:32" ht="12.75" customHeight="1">
      <c r="A194" s="407"/>
      <c r="B194" s="407"/>
      <c r="C194" s="407"/>
      <c r="D194" s="407"/>
      <c r="E194" s="407"/>
      <c r="F194" s="407"/>
      <c r="G194" s="407"/>
      <c r="H194" s="407"/>
      <c r="I194" s="407"/>
      <c r="J194" s="407"/>
      <c r="K194" s="407"/>
      <c r="L194" s="407"/>
      <c r="M194" s="407"/>
      <c r="N194" s="407"/>
      <c r="O194" s="407"/>
      <c r="P194" s="407"/>
      <c r="Q194" s="407"/>
      <c r="R194" s="407"/>
      <c r="S194" s="407"/>
      <c r="T194" s="407"/>
      <c r="U194" s="407"/>
      <c r="V194" s="407"/>
      <c r="W194" s="407"/>
      <c r="X194" s="407"/>
      <c r="Y194" s="407"/>
      <c r="Z194" s="407"/>
      <c r="AA194" s="407"/>
      <c r="AB194" s="407"/>
      <c r="AC194" s="407"/>
      <c r="AD194" s="407"/>
      <c r="AE194" s="407"/>
      <c r="AF194" s="407"/>
    </row>
    <row r="195" spans="1:32" ht="12.75" customHeight="1">
      <c r="A195" s="407"/>
      <c r="B195" s="407"/>
      <c r="C195" s="407"/>
      <c r="D195" s="407"/>
      <c r="E195" s="407"/>
      <c r="F195" s="407"/>
      <c r="G195" s="407"/>
      <c r="H195" s="407"/>
      <c r="I195" s="407"/>
      <c r="J195" s="407"/>
      <c r="K195" s="407"/>
      <c r="L195" s="407"/>
      <c r="M195" s="407"/>
      <c r="N195" s="407"/>
      <c r="O195" s="407"/>
      <c r="P195" s="407"/>
      <c r="Q195" s="407"/>
      <c r="R195" s="407"/>
      <c r="S195" s="407"/>
      <c r="T195" s="407"/>
      <c r="U195" s="407"/>
      <c r="V195" s="407"/>
      <c r="W195" s="407"/>
      <c r="X195" s="407"/>
      <c r="Y195" s="407"/>
      <c r="Z195" s="407"/>
      <c r="AA195" s="407"/>
      <c r="AB195" s="407"/>
      <c r="AC195" s="407"/>
      <c r="AD195" s="407"/>
      <c r="AE195" s="407"/>
      <c r="AF195" s="407"/>
    </row>
    <row r="196" spans="1:32" ht="12.75" customHeight="1">
      <c r="A196" s="407"/>
      <c r="B196" s="407"/>
      <c r="C196" s="407"/>
      <c r="D196" s="407"/>
      <c r="E196" s="407"/>
      <c r="F196" s="407"/>
      <c r="G196" s="407"/>
      <c r="H196" s="407"/>
      <c r="I196" s="407"/>
      <c r="J196" s="407"/>
      <c r="K196" s="407"/>
      <c r="L196" s="407"/>
      <c r="M196" s="407"/>
      <c r="N196" s="407"/>
      <c r="O196" s="407"/>
      <c r="P196" s="407"/>
      <c r="Q196" s="407"/>
      <c r="R196" s="407"/>
      <c r="S196" s="407"/>
      <c r="T196" s="407"/>
      <c r="U196" s="407"/>
      <c r="V196" s="407"/>
      <c r="W196" s="407"/>
      <c r="X196" s="407"/>
      <c r="Y196" s="407"/>
      <c r="Z196" s="407"/>
      <c r="AA196" s="407"/>
      <c r="AB196" s="407"/>
      <c r="AC196" s="407"/>
      <c r="AD196" s="407"/>
      <c r="AE196" s="407"/>
      <c r="AF196" s="407"/>
    </row>
    <row r="197" spans="1:32" ht="12.75" customHeight="1">
      <c r="A197" s="407"/>
      <c r="B197" s="407"/>
      <c r="C197" s="407"/>
      <c r="D197" s="407"/>
      <c r="E197" s="407"/>
      <c r="F197" s="407"/>
      <c r="G197" s="407"/>
      <c r="H197" s="407"/>
      <c r="I197" s="407"/>
      <c r="J197" s="407"/>
      <c r="K197" s="407"/>
      <c r="L197" s="407"/>
      <c r="M197" s="407"/>
      <c r="N197" s="407"/>
      <c r="O197" s="407"/>
      <c r="P197" s="407"/>
      <c r="Q197" s="407"/>
      <c r="R197" s="407"/>
      <c r="S197" s="407"/>
      <c r="T197" s="407"/>
      <c r="U197" s="407"/>
      <c r="V197" s="407"/>
      <c r="W197" s="407"/>
      <c r="X197" s="407"/>
      <c r="Y197" s="407"/>
      <c r="Z197" s="407"/>
      <c r="AA197" s="407"/>
      <c r="AB197" s="407"/>
      <c r="AC197" s="407"/>
      <c r="AD197" s="407"/>
      <c r="AE197" s="407"/>
      <c r="AF197" s="407"/>
    </row>
    <row r="198" spans="1:32" ht="12.75" customHeight="1">
      <c r="A198" s="407"/>
      <c r="B198" s="407"/>
      <c r="C198" s="407"/>
      <c r="D198" s="407"/>
      <c r="E198" s="407"/>
      <c r="F198" s="407"/>
      <c r="G198" s="407"/>
      <c r="H198" s="407"/>
      <c r="I198" s="407"/>
      <c r="J198" s="407"/>
      <c r="K198" s="407"/>
      <c r="L198" s="407"/>
      <c r="M198" s="407"/>
      <c r="N198" s="407"/>
      <c r="O198" s="407"/>
      <c r="P198" s="407"/>
      <c r="Q198" s="407"/>
      <c r="R198" s="407"/>
      <c r="S198" s="407"/>
      <c r="T198" s="407"/>
      <c r="U198" s="407"/>
      <c r="V198" s="407"/>
      <c r="W198" s="407"/>
      <c r="X198" s="407"/>
      <c r="Y198" s="407"/>
      <c r="Z198" s="407"/>
      <c r="AA198" s="407"/>
      <c r="AB198" s="407"/>
      <c r="AC198" s="407"/>
      <c r="AD198" s="407"/>
      <c r="AE198" s="407"/>
      <c r="AF198" s="407"/>
    </row>
    <row r="199" spans="1:32" ht="12.75" customHeight="1">
      <c r="A199" s="407"/>
      <c r="B199" s="407"/>
      <c r="C199" s="407"/>
      <c r="D199" s="407"/>
      <c r="E199" s="407"/>
      <c r="F199" s="407"/>
      <c r="G199" s="407"/>
      <c r="H199" s="407"/>
      <c r="I199" s="407"/>
      <c r="J199" s="407"/>
      <c r="K199" s="407"/>
      <c r="L199" s="407"/>
      <c r="M199" s="407"/>
      <c r="N199" s="407"/>
      <c r="O199" s="407"/>
      <c r="P199" s="407"/>
      <c r="Q199" s="407"/>
      <c r="R199" s="407"/>
      <c r="S199" s="407"/>
      <c r="T199" s="407"/>
      <c r="U199" s="407"/>
      <c r="V199" s="407"/>
      <c r="W199" s="407"/>
      <c r="X199" s="407"/>
      <c r="Y199" s="407"/>
      <c r="Z199" s="407"/>
      <c r="AA199" s="407"/>
      <c r="AB199" s="407"/>
      <c r="AC199" s="407"/>
      <c r="AD199" s="407"/>
      <c r="AE199" s="407"/>
      <c r="AF199" s="407"/>
    </row>
    <row r="200" spans="1:32" ht="12.75" customHeight="1">
      <c r="A200" s="407"/>
      <c r="B200" s="407"/>
      <c r="C200" s="407"/>
      <c r="D200" s="407"/>
      <c r="E200" s="407"/>
      <c r="F200" s="407"/>
      <c r="G200" s="407"/>
      <c r="H200" s="407"/>
      <c r="I200" s="407"/>
      <c r="J200" s="407"/>
      <c r="K200" s="407"/>
      <c r="L200" s="407"/>
      <c r="M200" s="407"/>
      <c r="N200" s="407"/>
      <c r="O200" s="407"/>
      <c r="P200" s="407"/>
      <c r="Q200" s="407"/>
      <c r="R200" s="407"/>
      <c r="S200" s="407"/>
      <c r="T200" s="407"/>
      <c r="U200" s="407"/>
      <c r="V200" s="407"/>
      <c r="W200" s="407"/>
      <c r="X200" s="407"/>
      <c r="Y200" s="407"/>
      <c r="Z200" s="407"/>
      <c r="AA200" s="407"/>
      <c r="AB200" s="407"/>
      <c r="AC200" s="407"/>
      <c r="AD200" s="407"/>
      <c r="AE200" s="407"/>
      <c r="AF200" s="407"/>
    </row>
    <row r="201" spans="1:32" ht="12.75" customHeight="1">
      <c r="A201" s="407"/>
      <c r="B201" s="407"/>
      <c r="C201" s="407"/>
      <c r="D201" s="407"/>
      <c r="E201" s="407"/>
      <c r="F201" s="407"/>
      <c r="G201" s="407"/>
      <c r="H201" s="407"/>
      <c r="I201" s="407"/>
      <c r="J201" s="407"/>
      <c r="K201" s="407"/>
      <c r="L201" s="407"/>
      <c r="M201" s="407"/>
      <c r="N201" s="407"/>
      <c r="O201" s="407"/>
      <c r="P201" s="407"/>
      <c r="Q201" s="407"/>
      <c r="R201" s="407"/>
      <c r="S201" s="407"/>
      <c r="T201" s="407"/>
      <c r="U201" s="407"/>
      <c r="V201" s="407"/>
      <c r="W201" s="407"/>
      <c r="X201" s="407"/>
      <c r="Y201" s="407"/>
      <c r="Z201" s="407"/>
      <c r="AA201" s="407"/>
      <c r="AB201" s="407"/>
      <c r="AC201" s="407"/>
      <c r="AD201" s="407"/>
      <c r="AE201" s="407"/>
      <c r="AF201" s="407"/>
    </row>
    <row r="202" spans="1:32" ht="12.75" customHeight="1">
      <c r="A202" s="407"/>
      <c r="B202" s="407"/>
      <c r="C202" s="407"/>
      <c r="D202" s="407"/>
      <c r="E202" s="407"/>
      <c r="F202" s="407"/>
      <c r="G202" s="407"/>
      <c r="H202" s="407"/>
      <c r="I202" s="407"/>
      <c r="J202" s="407"/>
      <c r="K202" s="407"/>
      <c r="L202" s="407"/>
      <c r="M202" s="407"/>
      <c r="N202" s="407"/>
      <c r="O202" s="407"/>
      <c r="P202" s="407"/>
      <c r="Q202" s="407"/>
      <c r="R202" s="407"/>
      <c r="S202" s="407"/>
      <c r="T202" s="407"/>
      <c r="U202" s="407"/>
      <c r="V202" s="407"/>
      <c r="W202" s="407"/>
      <c r="X202" s="407"/>
      <c r="Y202" s="407"/>
      <c r="Z202" s="407"/>
      <c r="AA202" s="407"/>
      <c r="AB202" s="407"/>
      <c r="AC202" s="407"/>
      <c r="AD202" s="407"/>
      <c r="AE202" s="407"/>
      <c r="AF202" s="407"/>
    </row>
    <row r="203" spans="1:32" ht="12.75" customHeight="1">
      <c r="A203" s="407"/>
      <c r="B203" s="407"/>
      <c r="C203" s="407"/>
      <c r="D203" s="407"/>
      <c r="E203" s="407"/>
      <c r="F203" s="407"/>
      <c r="G203" s="407"/>
      <c r="H203" s="407"/>
      <c r="I203" s="407"/>
      <c r="J203" s="407"/>
      <c r="K203" s="407"/>
      <c r="L203" s="407"/>
      <c r="M203" s="407"/>
      <c r="N203" s="407"/>
      <c r="O203" s="407"/>
      <c r="P203" s="407"/>
      <c r="Q203" s="407"/>
      <c r="R203" s="407"/>
      <c r="S203" s="407"/>
      <c r="T203" s="407"/>
      <c r="U203" s="407"/>
      <c r="V203" s="407"/>
      <c r="W203" s="407"/>
      <c r="X203" s="407"/>
      <c r="Y203" s="407"/>
      <c r="Z203" s="407"/>
      <c r="AA203" s="407"/>
      <c r="AB203" s="407"/>
      <c r="AC203" s="407"/>
      <c r="AD203" s="407"/>
      <c r="AE203" s="407"/>
      <c r="AF203" s="407"/>
    </row>
    <row r="204" spans="1:32" ht="12.75" customHeight="1">
      <c r="A204" s="407"/>
      <c r="B204" s="407"/>
      <c r="C204" s="407"/>
      <c r="D204" s="407"/>
      <c r="E204" s="407"/>
      <c r="F204" s="407"/>
      <c r="G204" s="407"/>
      <c r="H204" s="407"/>
      <c r="I204" s="407"/>
      <c r="J204" s="407"/>
      <c r="K204" s="407"/>
      <c r="L204" s="407"/>
      <c r="M204" s="407"/>
      <c r="N204" s="407"/>
      <c r="O204" s="407"/>
      <c r="P204" s="407"/>
      <c r="Q204" s="407"/>
      <c r="R204" s="407"/>
      <c r="S204" s="407"/>
      <c r="T204" s="407"/>
      <c r="U204" s="407"/>
      <c r="V204" s="407"/>
      <c r="W204" s="407"/>
      <c r="X204" s="407"/>
      <c r="Y204" s="407"/>
      <c r="Z204" s="407"/>
      <c r="AA204" s="407"/>
      <c r="AB204" s="407"/>
      <c r="AC204" s="407"/>
      <c r="AD204" s="407"/>
      <c r="AE204" s="407"/>
      <c r="AF204" s="407"/>
    </row>
    <row r="205" spans="1:32" ht="12.75" customHeight="1">
      <c r="A205" s="407"/>
      <c r="B205" s="407"/>
      <c r="C205" s="407"/>
      <c r="D205" s="407"/>
      <c r="E205" s="407"/>
      <c r="F205" s="407"/>
      <c r="G205" s="407"/>
      <c r="H205" s="407"/>
      <c r="I205" s="407"/>
      <c r="J205" s="407"/>
      <c r="K205" s="407"/>
      <c r="L205" s="407"/>
      <c r="M205" s="407"/>
      <c r="N205" s="407"/>
      <c r="O205" s="407"/>
      <c r="P205" s="407"/>
      <c r="Q205" s="407"/>
      <c r="R205" s="407"/>
      <c r="S205" s="407"/>
      <c r="T205" s="407"/>
      <c r="U205" s="407"/>
      <c r="V205" s="407"/>
      <c r="W205" s="407"/>
      <c r="X205" s="407"/>
      <c r="Y205" s="407"/>
      <c r="Z205" s="407"/>
      <c r="AA205" s="407"/>
      <c r="AB205" s="407"/>
      <c r="AC205" s="407"/>
      <c r="AD205" s="407"/>
      <c r="AE205" s="407"/>
      <c r="AF205" s="407"/>
    </row>
    <row r="206" spans="1:32" ht="12.75" customHeight="1">
      <c r="A206" s="407"/>
      <c r="B206" s="407"/>
      <c r="C206" s="407"/>
      <c r="D206" s="407"/>
      <c r="E206" s="407"/>
      <c r="F206" s="407"/>
      <c r="G206" s="407"/>
      <c r="H206" s="407"/>
      <c r="I206" s="407"/>
      <c r="J206" s="407"/>
      <c r="K206" s="407"/>
      <c r="L206" s="407"/>
      <c r="M206" s="407"/>
      <c r="N206" s="407"/>
      <c r="O206" s="407"/>
      <c r="P206" s="407"/>
      <c r="Q206" s="407"/>
      <c r="R206" s="407"/>
      <c r="S206" s="407"/>
      <c r="T206" s="407"/>
      <c r="U206" s="407"/>
      <c r="V206" s="407"/>
      <c r="W206" s="407"/>
      <c r="X206" s="407"/>
      <c r="Y206" s="407"/>
      <c r="Z206" s="407"/>
      <c r="AA206" s="407"/>
      <c r="AB206" s="407"/>
      <c r="AC206" s="407"/>
      <c r="AD206" s="407"/>
      <c r="AE206" s="407"/>
      <c r="AF206" s="407"/>
    </row>
    <row r="207" spans="1:32" ht="12.75" customHeight="1">
      <c r="A207" s="407"/>
      <c r="B207" s="407"/>
      <c r="C207" s="407"/>
      <c r="D207" s="407"/>
      <c r="E207" s="407"/>
      <c r="F207" s="407"/>
      <c r="G207" s="407"/>
      <c r="H207" s="407"/>
      <c r="I207" s="407"/>
      <c r="J207" s="407"/>
      <c r="K207" s="407"/>
      <c r="L207" s="407"/>
      <c r="M207" s="407"/>
      <c r="N207" s="407"/>
      <c r="O207" s="407"/>
      <c r="P207" s="407"/>
      <c r="Q207" s="407"/>
      <c r="R207" s="407"/>
      <c r="S207" s="407"/>
      <c r="T207" s="407"/>
      <c r="U207" s="407"/>
      <c r="V207" s="407"/>
      <c r="W207" s="407"/>
      <c r="X207" s="407"/>
      <c r="Y207" s="407"/>
      <c r="Z207" s="407"/>
      <c r="AA207" s="407"/>
      <c r="AB207" s="407"/>
      <c r="AC207" s="407"/>
      <c r="AD207" s="407"/>
      <c r="AE207" s="407"/>
      <c r="AF207" s="407"/>
    </row>
    <row r="208" spans="1:32" ht="12.75" customHeight="1">
      <c r="A208" s="407"/>
      <c r="B208" s="407"/>
      <c r="C208" s="407"/>
      <c r="D208" s="407"/>
      <c r="E208" s="407"/>
      <c r="F208" s="407"/>
      <c r="G208" s="407"/>
      <c r="H208" s="407"/>
      <c r="I208" s="407"/>
      <c r="J208" s="407"/>
      <c r="K208" s="407"/>
      <c r="L208" s="407"/>
      <c r="M208" s="407"/>
      <c r="N208" s="407"/>
      <c r="O208" s="407"/>
      <c r="P208" s="407"/>
      <c r="Q208" s="407"/>
      <c r="R208" s="407"/>
      <c r="S208" s="407"/>
      <c r="T208" s="407"/>
      <c r="U208" s="407"/>
      <c r="V208" s="407"/>
      <c r="W208" s="407"/>
      <c r="X208" s="407"/>
      <c r="Y208" s="407"/>
      <c r="Z208" s="407"/>
      <c r="AA208" s="407"/>
      <c r="AB208" s="407"/>
      <c r="AC208" s="407"/>
      <c r="AD208" s="407"/>
      <c r="AE208" s="407"/>
      <c r="AF208" s="407"/>
    </row>
    <row r="209" spans="1:32" ht="12.75" customHeight="1">
      <c r="A209" s="407"/>
      <c r="B209" s="407"/>
      <c r="C209" s="407"/>
      <c r="D209" s="407"/>
      <c r="E209" s="407"/>
      <c r="F209" s="407"/>
      <c r="G209" s="407"/>
      <c r="H209" s="407"/>
      <c r="I209" s="407"/>
      <c r="J209" s="407"/>
      <c r="K209" s="407"/>
      <c r="L209" s="407"/>
      <c r="M209" s="407"/>
      <c r="N209" s="407"/>
      <c r="O209" s="407"/>
      <c r="P209" s="407"/>
      <c r="Q209" s="407"/>
      <c r="R209" s="407"/>
      <c r="S209" s="407"/>
      <c r="T209" s="407"/>
      <c r="U209" s="407"/>
      <c r="V209" s="407"/>
      <c r="W209" s="407"/>
      <c r="X209" s="407"/>
      <c r="Y209" s="407"/>
      <c r="Z209" s="407"/>
      <c r="AA209" s="407"/>
      <c r="AB209" s="407"/>
      <c r="AC209" s="407"/>
      <c r="AD209" s="407"/>
      <c r="AE209" s="407"/>
      <c r="AF209" s="407"/>
    </row>
    <row r="210" spans="1:32" ht="12.75" customHeight="1">
      <c r="A210" s="407"/>
      <c r="B210" s="407"/>
      <c r="C210" s="407"/>
      <c r="D210" s="407"/>
      <c r="E210" s="407"/>
      <c r="F210" s="407"/>
      <c r="G210" s="407"/>
      <c r="H210" s="407"/>
      <c r="I210" s="407"/>
      <c r="J210" s="407"/>
      <c r="K210" s="407"/>
      <c r="L210" s="407"/>
      <c r="M210" s="407"/>
      <c r="N210" s="407"/>
      <c r="O210" s="407"/>
      <c r="P210" s="407"/>
      <c r="Q210" s="407"/>
      <c r="R210" s="407"/>
      <c r="S210" s="407"/>
      <c r="T210" s="407"/>
      <c r="U210" s="407"/>
      <c r="V210" s="407"/>
      <c r="W210" s="407"/>
      <c r="X210" s="407"/>
      <c r="Y210" s="407"/>
      <c r="Z210" s="407"/>
      <c r="AA210" s="407"/>
      <c r="AB210" s="407"/>
      <c r="AC210" s="407"/>
      <c r="AD210" s="407"/>
      <c r="AE210" s="407"/>
      <c r="AF210" s="407"/>
    </row>
    <row r="211" spans="1:32" ht="12.75" customHeight="1">
      <c r="A211" s="407"/>
      <c r="B211" s="407"/>
      <c r="C211" s="407"/>
      <c r="D211" s="407"/>
      <c r="E211" s="407"/>
      <c r="F211" s="407"/>
      <c r="G211" s="407"/>
      <c r="H211" s="407"/>
      <c r="I211" s="407"/>
      <c r="J211" s="407"/>
      <c r="K211" s="407"/>
      <c r="L211" s="407"/>
      <c r="M211" s="407"/>
      <c r="N211" s="407"/>
      <c r="O211" s="407"/>
      <c r="P211" s="407"/>
      <c r="Q211" s="407"/>
      <c r="R211" s="407"/>
      <c r="S211" s="407"/>
      <c r="T211" s="407"/>
      <c r="U211" s="407"/>
      <c r="V211" s="407"/>
      <c r="W211" s="407"/>
      <c r="X211" s="407"/>
      <c r="Y211" s="407"/>
      <c r="Z211" s="407"/>
      <c r="AA211" s="407"/>
      <c r="AB211" s="407"/>
      <c r="AC211" s="407"/>
      <c r="AD211" s="407"/>
      <c r="AE211" s="407"/>
      <c r="AF211" s="407"/>
    </row>
    <row r="212" spans="1:32" ht="12.75" customHeight="1">
      <c r="A212" s="407"/>
      <c r="B212" s="407"/>
      <c r="C212" s="407"/>
      <c r="D212" s="407"/>
      <c r="E212" s="407"/>
      <c r="F212" s="407"/>
      <c r="G212" s="407"/>
      <c r="H212" s="407"/>
      <c r="I212" s="407"/>
      <c r="J212" s="407"/>
      <c r="K212" s="407"/>
      <c r="L212" s="407"/>
      <c r="M212" s="407"/>
      <c r="N212" s="407"/>
      <c r="O212" s="407"/>
      <c r="P212" s="407"/>
      <c r="Q212" s="407"/>
      <c r="R212" s="407"/>
      <c r="S212" s="407"/>
      <c r="T212" s="407"/>
      <c r="U212" s="407"/>
      <c r="V212" s="407"/>
      <c r="W212" s="407"/>
      <c r="X212" s="407"/>
      <c r="Y212" s="407"/>
      <c r="Z212" s="407"/>
      <c r="AA212" s="407"/>
      <c r="AB212" s="407"/>
      <c r="AC212" s="407"/>
      <c r="AD212" s="407"/>
      <c r="AE212" s="407"/>
      <c r="AF212" s="407"/>
    </row>
    <row r="213" spans="1:32" ht="12.75" customHeight="1">
      <c r="A213" s="407"/>
      <c r="B213" s="407"/>
      <c r="C213" s="407"/>
      <c r="D213" s="407"/>
      <c r="E213" s="407"/>
      <c r="F213" s="407"/>
      <c r="G213" s="407"/>
      <c r="H213" s="407"/>
      <c r="I213" s="407"/>
      <c r="J213" s="407"/>
      <c r="K213" s="407"/>
      <c r="L213" s="407"/>
      <c r="M213" s="407"/>
      <c r="N213" s="407"/>
      <c r="O213" s="407"/>
      <c r="P213" s="407"/>
      <c r="Q213" s="407"/>
      <c r="R213" s="407"/>
      <c r="S213" s="407"/>
      <c r="T213" s="407"/>
      <c r="U213" s="407"/>
      <c r="V213" s="407"/>
      <c r="W213" s="407"/>
      <c r="X213" s="407"/>
      <c r="Y213" s="407"/>
      <c r="Z213" s="407"/>
      <c r="AA213" s="407"/>
      <c r="AB213" s="407"/>
      <c r="AC213" s="407"/>
      <c r="AD213" s="407"/>
      <c r="AE213" s="407"/>
      <c r="AF213" s="407"/>
    </row>
    <row r="214" spans="1:32" ht="12.75" customHeight="1">
      <c r="A214" s="407"/>
      <c r="B214" s="407"/>
      <c r="C214" s="407"/>
      <c r="D214" s="407"/>
      <c r="E214" s="407"/>
      <c r="F214" s="407"/>
      <c r="G214" s="407"/>
      <c r="H214" s="407"/>
      <c r="I214" s="407"/>
      <c r="J214" s="407"/>
      <c r="K214" s="407"/>
      <c r="L214" s="407"/>
      <c r="M214" s="407"/>
      <c r="N214" s="407"/>
      <c r="O214" s="407"/>
      <c r="P214" s="407"/>
      <c r="Q214" s="407"/>
      <c r="R214" s="407"/>
      <c r="S214" s="407"/>
      <c r="T214" s="407"/>
      <c r="U214" s="407"/>
      <c r="V214" s="407"/>
      <c r="W214" s="407"/>
      <c r="X214" s="407"/>
      <c r="Y214" s="407"/>
      <c r="Z214" s="407"/>
      <c r="AA214" s="407"/>
      <c r="AB214" s="407"/>
      <c r="AC214" s="407"/>
      <c r="AD214" s="407"/>
      <c r="AE214" s="407"/>
      <c r="AF214" s="407"/>
    </row>
    <row r="215" spans="1:32" ht="12.75" customHeight="1">
      <c r="A215" s="407"/>
      <c r="B215" s="407"/>
      <c r="C215" s="407"/>
      <c r="D215" s="407"/>
      <c r="E215" s="407"/>
      <c r="F215" s="407"/>
      <c r="G215" s="407"/>
      <c r="H215" s="407"/>
      <c r="I215" s="407"/>
      <c r="J215" s="407"/>
      <c r="K215" s="407"/>
      <c r="L215" s="407"/>
      <c r="M215" s="407"/>
      <c r="N215" s="407"/>
      <c r="O215" s="407"/>
      <c r="P215" s="407"/>
      <c r="Q215" s="407"/>
      <c r="R215" s="407"/>
      <c r="S215" s="407"/>
      <c r="T215" s="407"/>
      <c r="U215" s="407"/>
      <c r="V215" s="407"/>
      <c r="W215" s="407"/>
      <c r="X215" s="407"/>
      <c r="Y215" s="407"/>
      <c r="Z215" s="407"/>
      <c r="AA215" s="407"/>
      <c r="AB215" s="407"/>
      <c r="AC215" s="407"/>
      <c r="AD215" s="407"/>
      <c r="AE215" s="407"/>
      <c r="AF215" s="407"/>
    </row>
    <row r="216" spans="1:32" ht="12.75" customHeight="1">
      <c r="A216" s="407"/>
      <c r="B216" s="407"/>
      <c r="C216" s="407"/>
      <c r="D216" s="407"/>
      <c r="E216" s="407"/>
      <c r="F216" s="407"/>
      <c r="G216" s="407"/>
      <c r="H216" s="407"/>
      <c r="I216" s="407"/>
      <c r="J216" s="407"/>
      <c r="K216" s="407"/>
      <c r="L216" s="407"/>
      <c r="M216" s="407"/>
      <c r="N216" s="407"/>
      <c r="O216" s="407"/>
      <c r="P216" s="407"/>
      <c r="Q216" s="407"/>
      <c r="R216" s="407"/>
      <c r="S216" s="407"/>
      <c r="T216" s="407"/>
      <c r="U216" s="407"/>
      <c r="V216" s="407"/>
      <c r="W216" s="407"/>
      <c r="X216" s="407"/>
      <c r="Y216" s="407"/>
      <c r="Z216" s="407"/>
      <c r="AA216" s="407"/>
      <c r="AB216" s="407"/>
      <c r="AC216" s="407"/>
      <c r="AD216" s="407"/>
      <c r="AE216" s="407"/>
      <c r="AF216" s="407"/>
    </row>
    <row r="217" spans="1:32" ht="12.75" customHeight="1">
      <c r="A217" s="407"/>
      <c r="B217" s="407"/>
      <c r="C217" s="407"/>
      <c r="D217" s="407"/>
      <c r="E217" s="407"/>
      <c r="F217" s="407"/>
      <c r="G217" s="407"/>
      <c r="H217" s="407"/>
      <c r="I217" s="407"/>
      <c r="J217" s="407"/>
      <c r="K217" s="407"/>
      <c r="L217" s="407"/>
      <c r="M217" s="407"/>
      <c r="N217" s="407"/>
      <c r="O217" s="407"/>
      <c r="P217" s="407"/>
      <c r="Q217" s="407"/>
      <c r="R217" s="407"/>
      <c r="S217" s="407"/>
      <c r="T217" s="407"/>
      <c r="U217" s="407"/>
      <c r="V217" s="407"/>
      <c r="W217" s="407"/>
      <c r="X217" s="407"/>
      <c r="Y217" s="407"/>
      <c r="Z217" s="407"/>
      <c r="AA217" s="407"/>
      <c r="AB217" s="407"/>
      <c r="AC217" s="407"/>
      <c r="AD217" s="407"/>
      <c r="AE217" s="407"/>
      <c r="AF217" s="407"/>
    </row>
    <row r="218" spans="1:32" ht="12.75" customHeight="1">
      <c r="A218" s="407"/>
      <c r="B218" s="407"/>
      <c r="C218" s="407"/>
      <c r="D218" s="407"/>
      <c r="E218" s="407"/>
      <c r="F218" s="407"/>
      <c r="G218" s="407"/>
      <c r="H218" s="407"/>
      <c r="I218" s="407"/>
      <c r="J218" s="407"/>
      <c r="K218" s="407"/>
      <c r="L218" s="407"/>
      <c r="M218" s="407"/>
      <c r="N218" s="407"/>
      <c r="O218" s="407"/>
      <c r="P218" s="407"/>
      <c r="Q218" s="407"/>
      <c r="R218" s="407"/>
      <c r="S218" s="407"/>
      <c r="T218" s="407"/>
      <c r="U218" s="407"/>
      <c r="V218" s="407"/>
      <c r="W218" s="407"/>
      <c r="X218" s="407"/>
      <c r="Y218" s="407"/>
      <c r="Z218" s="407"/>
      <c r="AA218" s="407"/>
      <c r="AB218" s="407"/>
      <c r="AC218" s="407"/>
      <c r="AD218" s="407"/>
      <c r="AE218" s="407"/>
      <c r="AF218" s="407"/>
    </row>
    <row r="219" spans="1:32" ht="12.75" customHeight="1">
      <c r="A219" s="407"/>
      <c r="B219" s="407"/>
      <c r="C219" s="407"/>
      <c r="D219" s="407"/>
      <c r="E219" s="407"/>
      <c r="F219" s="407"/>
      <c r="G219" s="407"/>
      <c r="H219" s="407"/>
      <c r="I219" s="407"/>
      <c r="J219" s="407"/>
      <c r="K219" s="407"/>
      <c r="L219" s="407"/>
      <c r="M219" s="407"/>
      <c r="N219" s="407"/>
      <c r="O219" s="407"/>
      <c r="P219" s="407"/>
      <c r="Q219" s="407"/>
      <c r="R219" s="407"/>
      <c r="S219" s="407"/>
      <c r="T219" s="407"/>
      <c r="U219" s="407"/>
      <c r="V219" s="407"/>
      <c r="W219" s="407"/>
      <c r="X219" s="407"/>
      <c r="Y219" s="407"/>
      <c r="Z219" s="407"/>
      <c r="AA219" s="407"/>
      <c r="AB219" s="407"/>
      <c r="AC219" s="407"/>
      <c r="AD219" s="407"/>
      <c r="AE219" s="407"/>
      <c r="AF219" s="407"/>
    </row>
    <row r="220" spans="1:32" ht="12.75" customHeight="1">
      <c r="A220" s="407"/>
      <c r="B220" s="407"/>
      <c r="C220" s="407"/>
      <c r="D220" s="407"/>
      <c r="E220" s="407"/>
      <c r="F220" s="407"/>
      <c r="G220" s="407"/>
      <c r="H220" s="407"/>
      <c r="I220" s="407"/>
      <c r="J220" s="407"/>
      <c r="K220" s="407"/>
      <c r="L220" s="407"/>
      <c r="M220" s="407"/>
      <c r="N220" s="407"/>
      <c r="O220" s="407"/>
      <c r="P220" s="407"/>
      <c r="Q220" s="407"/>
      <c r="R220" s="407"/>
      <c r="S220" s="407"/>
      <c r="T220" s="407"/>
      <c r="U220" s="407"/>
      <c r="V220" s="407"/>
      <c r="W220" s="407"/>
      <c r="X220" s="407"/>
      <c r="Y220" s="407"/>
      <c r="Z220" s="407"/>
      <c r="AA220" s="407"/>
      <c r="AB220" s="407"/>
      <c r="AC220" s="407"/>
      <c r="AD220" s="407"/>
      <c r="AE220" s="407"/>
      <c r="AF220" s="407"/>
    </row>
    <row r="221" spans="1:32" ht="12.75" customHeight="1">
      <c r="A221" s="407"/>
      <c r="B221" s="407"/>
      <c r="C221" s="407"/>
      <c r="D221" s="407"/>
      <c r="E221" s="407"/>
      <c r="F221" s="407"/>
      <c r="G221" s="407"/>
      <c r="H221" s="407"/>
      <c r="I221" s="407"/>
      <c r="J221" s="407"/>
      <c r="K221" s="407"/>
      <c r="L221" s="407"/>
      <c r="M221" s="407"/>
      <c r="N221" s="407"/>
      <c r="O221" s="407"/>
      <c r="P221" s="407"/>
      <c r="Q221" s="407"/>
      <c r="R221" s="407"/>
      <c r="S221" s="407"/>
      <c r="T221" s="407"/>
      <c r="U221" s="407"/>
      <c r="V221" s="407"/>
      <c r="W221" s="407"/>
      <c r="X221" s="407"/>
      <c r="Y221" s="407"/>
      <c r="Z221" s="407"/>
      <c r="AA221" s="407"/>
      <c r="AB221" s="407"/>
      <c r="AC221" s="407"/>
      <c r="AD221" s="407"/>
      <c r="AE221" s="407"/>
      <c r="AF221" s="407"/>
    </row>
    <row r="222" spans="1:32" ht="12.75" customHeight="1">
      <c r="A222" s="407"/>
      <c r="B222" s="407"/>
      <c r="C222" s="407"/>
      <c r="D222" s="407"/>
      <c r="E222" s="407"/>
      <c r="F222" s="407"/>
      <c r="G222" s="407"/>
      <c r="H222" s="407"/>
      <c r="I222" s="407"/>
      <c r="J222" s="407"/>
      <c r="K222" s="407"/>
      <c r="L222" s="407"/>
      <c r="M222" s="407"/>
      <c r="N222" s="407"/>
      <c r="O222" s="407"/>
      <c r="P222" s="407"/>
      <c r="Q222" s="407"/>
      <c r="R222" s="407"/>
      <c r="S222" s="407"/>
      <c r="T222" s="407"/>
      <c r="U222" s="407"/>
      <c r="V222" s="407"/>
      <c r="W222" s="407"/>
      <c r="X222" s="407"/>
      <c r="Y222" s="407"/>
      <c r="Z222" s="407"/>
      <c r="AA222" s="407"/>
      <c r="AB222" s="407"/>
      <c r="AC222" s="407"/>
      <c r="AD222" s="407"/>
      <c r="AE222" s="407"/>
      <c r="AF222" s="407"/>
    </row>
    <row r="223" spans="1:32" ht="12.75" customHeight="1">
      <c r="A223" s="407"/>
      <c r="B223" s="407"/>
      <c r="C223" s="407"/>
      <c r="D223" s="407"/>
      <c r="E223" s="407"/>
      <c r="F223" s="407"/>
      <c r="G223" s="407"/>
      <c r="H223" s="407"/>
      <c r="I223" s="407"/>
      <c r="J223" s="407"/>
      <c r="K223" s="407"/>
      <c r="L223" s="407"/>
      <c r="M223" s="407"/>
      <c r="N223" s="407"/>
      <c r="O223" s="407"/>
      <c r="P223" s="407"/>
      <c r="Q223" s="407"/>
      <c r="R223" s="407"/>
      <c r="S223" s="407"/>
      <c r="T223" s="407"/>
      <c r="U223" s="407"/>
      <c r="V223" s="407"/>
      <c r="W223" s="407"/>
      <c r="X223" s="407"/>
      <c r="Y223" s="407"/>
      <c r="Z223" s="407"/>
      <c r="AA223" s="407"/>
      <c r="AB223" s="407"/>
      <c r="AC223" s="407"/>
      <c r="AD223" s="407"/>
      <c r="AE223" s="407"/>
      <c r="AF223" s="407"/>
    </row>
    <row r="224" spans="1:32" ht="12.75" customHeight="1">
      <c r="A224" s="407"/>
      <c r="B224" s="407"/>
      <c r="C224" s="407"/>
      <c r="D224" s="407"/>
      <c r="E224" s="407"/>
      <c r="F224" s="407"/>
      <c r="G224" s="407"/>
      <c r="H224" s="407"/>
      <c r="I224" s="407"/>
      <c r="J224" s="407"/>
      <c r="K224" s="407"/>
      <c r="L224" s="407"/>
      <c r="M224" s="407"/>
      <c r="N224" s="407"/>
      <c r="O224" s="407"/>
      <c r="P224" s="407"/>
      <c r="Q224" s="407"/>
      <c r="R224" s="407"/>
      <c r="S224" s="407"/>
      <c r="T224" s="407"/>
      <c r="U224" s="407"/>
      <c r="V224" s="407"/>
      <c r="W224" s="407"/>
      <c r="X224" s="407"/>
      <c r="Y224" s="407"/>
      <c r="Z224" s="407"/>
      <c r="AA224" s="407"/>
      <c r="AB224" s="407"/>
      <c r="AC224" s="407"/>
      <c r="AD224" s="407"/>
      <c r="AE224" s="407"/>
      <c r="AF224" s="407"/>
    </row>
    <row r="225" spans="1:32" ht="12.75" customHeight="1">
      <c r="A225" s="407"/>
      <c r="B225" s="407"/>
      <c r="C225" s="407"/>
      <c r="D225" s="407"/>
      <c r="E225" s="407"/>
      <c r="F225" s="407"/>
      <c r="G225" s="407"/>
      <c r="H225" s="407"/>
      <c r="I225" s="407"/>
      <c r="J225" s="407"/>
      <c r="K225" s="407"/>
      <c r="L225" s="407"/>
      <c r="M225" s="407"/>
      <c r="N225" s="407"/>
      <c r="O225" s="407"/>
      <c r="P225" s="407"/>
      <c r="Q225" s="407"/>
      <c r="R225" s="407"/>
      <c r="S225" s="407"/>
      <c r="T225" s="407"/>
      <c r="U225" s="407"/>
      <c r="V225" s="407"/>
      <c r="W225" s="407"/>
      <c r="X225" s="407"/>
      <c r="Y225" s="407"/>
      <c r="Z225" s="407"/>
      <c r="AA225" s="407"/>
      <c r="AB225" s="407"/>
      <c r="AC225" s="407"/>
      <c r="AD225" s="407"/>
      <c r="AE225" s="407"/>
      <c r="AF225" s="407"/>
    </row>
    <row r="226" spans="1:32" ht="12.75" customHeight="1">
      <c r="A226" s="407"/>
      <c r="B226" s="407"/>
      <c r="C226" s="407"/>
      <c r="D226" s="407"/>
      <c r="E226" s="407"/>
      <c r="F226" s="407"/>
      <c r="G226" s="407"/>
      <c r="H226" s="407"/>
      <c r="I226" s="407"/>
      <c r="J226" s="407"/>
      <c r="K226" s="407"/>
      <c r="L226" s="407"/>
      <c r="M226" s="407"/>
      <c r="N226" s="407"/>
      <c r="O226" s="407"/>
      <c r="P226" s="407"/>
      <c r="Q226" s="407"/>
      <c r="R226" s="407"/>
      <c r="S226" s="407"/>
      <c r="T226" s="407"/>
      <c r="U226" s="407"/>
      <c r="V226" s="407"/>
      <c r="W226" s="407"/>
      <c r="X226" s="407"/>
      <c r="Y226" s="407"/>
      <c r="Z226" s="407"/>
      <c r="AA226" s="407"/>
      <c r="AB226" s="407"/>
      <c r="AC226" s="407"/>
      <c r="AD226" s="407"/>
      <c r="AE226" s="407"/>
      <c r="AF226" s="407"/>
    </row>
    <row r="227" spans="1:32" ht="12.75" customHeight="1">
      <c r="A227" s="407"/>
      <c r="B227" s="407"/>
      <c r="C227" s="407"/>
      <c r="D227" s="407"/>
      <c r="E227" s="407"/>
      <c r="F227" s="407"/>
      <c r="G227" s="407"/>
      <c r="H227" s="407"/>
      <c r="I227" s="407"/>
      <c r="J227" s="407"/>
      <c r="K227" s="407"/>
      <c r="L227" s="407"/>
      <c r="M227" s="407"/>
      <c r="N227" s="407"/>
      <c r="O227" s="407"/>
      <c r="P227" s="407"/>
      <c r="Q227" s="407"/>
      <c r="R227" s="407"/>
      <c r="S227" s="407"/>
      <c r="T227" s="407"/>
      <c r="U227" s="407"/>
      <c r="V227" s="407"/>
      <c r="W227" s="407"/>
      <c r="X227" s="407"/>
      <c r="Y227" s="407"/>
      <c r="Z227" s="407"/>
      <c r="AA227" s="407"/>
      <c r="AB227" s="407"/>
      <c r="AC227" s="407"/>
      <c r="AD227" s="407"/>
      <c r="AE227" s="407"/>
      <c r="AF227" s="407"/>
    </row>
    <row r="228" spans="1:32" ht="12.75" customHeight="1">
      <c r="A228" s="407"/>
      <c r="B228" s="407"/>
      <c r="C228" s="407"/>
      <c r="D228" s="407"/>
      <c r="E228" s="407"/>
      <c r="F228" s="407"/>
      <c r="G228" s="407"/>
      <c r="H228" s="407"/>
      <c r="I228" s="407"/>
      <c r="J228" s="407"/>
      <c r="K228" s="407"/>
      <c r="L228" s="407"/>
      <c r="M228" s="407"/>
      <c r="N228" s="407"/>
      <c r="O228" s="407"/>
      <c r="P228" s="407"/>
      <c r="Q228" s="407"/>
      <c r="R228" s="407"/>
      <c r="S228" s="407"/>
      <c r="T228" s="407"/>
      <c r="U228" s="407"/>
      <c r="V228" s="407"/>
      <c r="W228" s="407"/>
      <c r="X228" s="407"/>
      <c r="Y228" s="407"/>
      <c r="Z228" s="407"/>
      <c r="AA228" s="407"/>
      <c r="AB228" s="407"/>
      <c r="AC228" s="407"/>
      <c r="AD228" s="407"/>
      <c r="AE228" s="407"/>
      <c r="AF228" s="407"/>
    </row>
    <row r="229" spans="1:32" ht="12.75" customHeight="1">
      <c r="A229" s="407"/>
      <c r="B229" s="407"/>
      <c r="C229" s="407"/>
      <c r="D229" s="407"/>
      <c r="E229" s="407"/>
      <c r="F229" s="407"/>
      <c r="G229" s="407"/>
      <c r="H229" s="407"/>
      <c r="I229" s="407"/>
      <c r="J229" s="407"/>
      <c r="K229" s="407"/>
      <c r="L229" s="407"/>
      <c r="M229" s="407"/>
      <c r="N229" s="407"/>
      <c r="O229" s="407"/>
      <c r="P229" s="407"/>
      <c r="Q229" s="407"/>
      <c r="R229" s="407"/>
      <c r="S229" s="407"/>
      <c r="T229" s="407"/>
      <c r="U229" s="407"/>
      <c r="V229" s="407"/>
      <c r="W229" s="407"/>
      <c r="X229" s="407"/>
      <c r="Y229" s="407"/>
      <c r="Z229" s="407"/>
      <c r="AA229" s="407"/>
      <c r="AB229" s="407"/>
      <c r="AC229" s="407"/>
      <c r="AD229" s="407"/>
      <c r="AE229" s="407"/>
      <c r="AF229" s="407"/>
    </row>
    <row r="230" spans="1:32" ht="12.75" customHeight="1">
      <c r="A230" s="407"/>
      <c r="B230" s="407"/>
      <c r="C230" s="407"/>
      <c r="D230" s="407"/>
      <c r="E230" s="407"/>
      <c r="F230" s="407"/>
      <c r="G230" s="407"/>
      <c r="H230" s="407"/>
      <c r="I230" s="407"/>
      <c r="J230" s="407"/>
      <c r="K230" s="407"/>
      <c r="L230" s="407"/>
      <c r="M230" s="407"/>
      <c r="N230" s="407"/>
      <c r="O230" s="407"/>
      <c r="P230" s="407"/>
      <c r="Q230" s="407"/>
      <c r="R230" s="407"/>
      <c r="S230" s="407"/>
      <c r="T230" s="407"/>
      <c r="U230" s="407"/>
      <c r="V230" s="407"/>
      <c r="W230" s="407"/>
      <c r="X230" s="407"/>
      <c r="Y230" s="407"/>
      <c r="Z230" s="407"/>
      <c r="AA230" s="407"/>
      <c r="AB230" s="407"/>
      <c r="AC230" s="407"/>
      <c r="AD230" s="407"/>
      <c r="AE230" s="407"/>
      <c r="AF230" s="407"/>
    </row>
    <row r="231" spans="1:32" ht="12.75" customHeight="1">
      <c r="A231" s="407"/>
      <c r="B231" s="407"/>
      <c r="C231" s="407"/>
      <c r="D231" s="407"/>
      <c r="E231" s="407"/>
      <c r="F231" s="407"/>
      <c r="G231" s="407"/>
      <c r="H231" s="407"/>
      <c r="I231" s="407"/>
      <c r="J231" s="407"/>
      <c r="K231" s="407"/>
      <c r="L231" s="407"/>
      <c r="M231" s="407"/>
      <c r="N231" s="407"/>
      <c r="O231" s="407"/>
      <c r="P231" s="407"/>
      <c r="Q231" s="407"/>
      <c r="R231" s="407"/>
      <c r="S231" s="407"/>
      <c r="T231" s="407"/>
      <c r="U231" s="407"/>
      <c r="V231" s="407"/>
      <c r="W231" s="407"/>
      <c r="X231" s="407"/>
      <c r="Y231" s="407"/>
      <c r="Z231" s="407"/>
      <c r="AA231" s="407"/>
      <c r="AB231" s="407"/>
      <c r="AC231" s="407"/>
      <c r="AD231" s="407"/>
      <c r="AE231" s="407"/>
      <c r="AF231" s="407"/>
    </row>
    <row r="232" spans="1:32" ht="12.75" customHeight="1">
      <c r="A232" s="407"/>
      <c r="B232" s="407"/>
      <c r="C232" s="407"/>
      <c r="D232" s="407"/>
      <c r="E232" s="407"/>
      <c r="F232" s="407"/>
      <c r="G232" s="407"/>
      <c r="H232" s="407"/>
      <c r="I232" s="407"/>
      <c r="J232" s="407"/>
      <c r="K232" s="407"/>
      <c r="L232" s="407"/>
      <c r="M232" s="407"/>
      <c r="N232" s="407"/>
      <c r="O232" s="407"/>
      <c r="P232" s="407"/>
      <c r="Q232" s="407"/>
      <c r="R232" s="407"/>
      <c r="S232" s="407"/>
      <c r="T232" s="407"/>
      <c r="U232" s="407"/>
      <c r="V232" s="407"/>
      <c r="W232" s="407"/>
      <c r="X232" s="407"/>
      <c r="Y232" s="407"/>
      <c r="Z232" s="407"/>
      <c r="AA232" s="407"/>
      <c r="AB232" s="407"/>
      <c r="AC232" s="407"/>
      <c r="AD232" s="407"/>
      <c r="AE232" s="407"/>
      <c r="AF232" s="407"/>
    </row>
    <row r="233" spans="1:32" ht="12.75" customHeight="1">
      <c r="A233" s="407"/>
      <c r="B233" s="407"/>
      <c r="C233" s="407"/>
      <c r="D233" s="407"/>
      <c r="E233" s="407"/>
      <c r="F233" s="407"/>
      <c r="G233" s="407"/>
      <c r="H233" s="407"/>
      <c r="I233" s="407"/>
      <c r="J233" s="407"/>
      <c r="K233" s="407"/>
      <c r="L233" s="407"/>
      <c r="M233" s="407"/>
      <c r="N233" s="407"/>
      <c r="O233" s="407"/>
      <c r="P233" s="407"/>
      <c r="Q233" s="407"/>
      <c r="R233" s="407"/>
      <c r="S233" s="407"/>
      <c r="T233" s="407"/>
      <c r="U233" s="407"/>
      <c r="V233" s="407"/>
      <c r="W233" s="407"/>
      <c r="X233" s="407"/>
      <c r="Y233" s="407"/>
      <c r="Z233" s="407"/>
      <c r="AA233" s="407"/>
      <c r="AB233" s="407"/>
      <c r="AC233" s="407"/>
      <c r="AD233" s="407"/>
      <c r="AE233" s="407"/>
      <c r="AF233" s="407"/>
    </row>
    <row r="234" spans="1:32" ht="12.75" customHeight="1">
      <c r="A234" s="407"/>
      <c r="B234" s="407"/>
      <c r="C234" s="407"/>
      <c r="D234" s="407"/>
      <c r="E234" s="407"/>
      <c r="F234" s="407"/>
      <c r="G234" s="407"/>
      <c r="H234" s="407"/>
      <c r="I234" s="407"/>
      <c r="J234" s="407"/>
      <c r="K234" s="407"/>
      <c r="L234" s="407"/>
      <c r="M234" s="407"/>
      <c r="N234" s="407"/>
      <c r="O234" s="407"/>
      <c r="P234" s="407"/>
      <c r="Q234" s="407"/>
      <c r="R234" s="407"/>
      <c r="S234" s="407"/>
      <c r="T234" s="407"/>
      <c r="U234" s="407"/>
      <c r="V234" s="407"/>
      <c r="W234" s="407"/>
      <c r="X234" s="407"/>
      <c r="Y234" s="407"/>
      <c r="Z234" s="407"/>
      <c r="AA234" s="407"/>
      <c r="AB234" s="407"/>
      <c r="AC234" s="407"/>
      <c r="AD234" s="407"/>
      <c r="AE234" s="407"/>
      <c r="AF234" s="407"/>
    </row>
    <row r="235" spans="1:32" ht="12.75" customHeight="1">
      <c r="A235" s="407"/>
      <c r="B235" s="407"/>
      <c r="C235" s="407"/>
      <c r="D235" s="407"/>
      <c r="E235" s="407"/>
      <c r="F235" s="407"/>
      <c r="G235" s="407"/>
      <c r="H235" s="407"/>
      <c r="I235" s="407"/>
      <c r="J235" s="407"/>
      <c r="K235" s="407"/>
      <c r="L235" s="407"/>
      <c r="M235" s="407"/>
      <c r="N235" s="407"/>
      <c r="O235" s="407"/>
      <c r="P235" s="407"/>
      <c r="Q235" s="407"/>
      <c r="R235" s="407"/>
      <c r="S235" s="407"/>
      <c r="T235" s="407"/>
      <c r="U235" s="407"/>
      <c r="V235" s="407"/>
      <c r="W235" s="407"/>
      <c r="X235" s="407"/>
      <c r="Y235" s="407"/>
      <c r="Z235" s="407"/>
      <c r="AA235" s="407"/>
      <c r="AB235" s="407"/>
      <c r="AC235" s="407"/>
      <c r="AD235" s="407"/>
      <c r="AE235" s="407"/>
      <c r="AF235" s="407"/>
    </row>
    <row r="236" spans="1:32" ht="12.75" customHeight="1">
      <c r="A236" s="407"/>
      <c r="B236" s="407"/>
      <c r="C236" s="407"/>
      <c r="D236" s="407"/>
      <c r="E236" s="407"/>
      <c r="F236" s="407"/>
      <c r="G236" s="407"/>
      <c r="H236" s="407"/>
      <c r="I236" s="407"/>
      <c r="J236" s="407"/>
      <c r="K236" s="407"/>
      <c r="L236" s="407"/>
      <c r="M236" s="407"/>
      <c r="N236" s="407"/>
      <c r="O236" s="407"/>
      <c r="P236" s="407"/>
      <c r="Q236" s="407"/>
      <c r="R236" s="407"/>
      <c r="S236" s="407"/>
      <c r="T236" s="407"/>
      <c r="U236" s="407"/>
      <c r="V236" s="407"/>
      <c r="W236" s="407"/>
      <c r="X236" s="407"/>
      <c r="Y236" s="407"/>
      <c r="Z236" s="407"/>
      <c r="AA236" s="407"/>
      <c r="AB236" s="407"/>
      <c r="AC236" s="407"/>
      <c r="AD236" s="407"/>
      <c r="AE236" s="407"/>
      <c r="AF236" s="407"/>
    </row>
    <row r="237" spans="1:32" ht="12.75" customHeight="1">
      <c r="A237" s="407"/>
      <c r="B237" s="407"/>
      <c r="C237" s="407"/>
      <c r="D237" s="407"/>
      <c r="E237" s="407"/>
      <c r="F237" s="407"/>
      <c r="G237" s="407"/>
      <c r="H237" s="407"/>
      <c r="I237" s="407"/>
      <c r="J237" s="407"/>
      <c r="K237" s="407"/>
      <c r="L237" s="407"/>
      <c r="M237" s="407"/>
      <c r="N237" s="407"/>
      <c r="O237" s="407"/>
      <c r="P237" s="407"/>
      <c r="Q237" s="407"/>
      <c r="R237" s="407"/>
      <c r="S237" s="407"/>
      <c r="T237" s="407"/>
      <c r="U237" s="407"/>
      <c r="V237" s="407"/>
      <c r="W237" s="407"/>
      <c r="X237" s="407"/>
      <c r="Y237" s="407"/>
      <c r="Z237" s="407"/>
      <c r="AA237" s="407"/>
      <c r="AB237" s="407"/>
      <c r="AC237" s="407"/>
      <c r="AD237" s="407"/>
      <c r="AE237" s="407"/>
      <c r="AF237" s="407"/>
    </row>
    <row r="238" spans="1:32" ht="12.75" customHeight="1">
      <c r="A238" s="407"/>
      <c r="B238" s="407"/>
      <c r="C238" s="407"/>
      <c r="D238" s="407"/>
      <c r="E238" s="407"/>
      <c r="F238" s="407"/>
      <c r="G238" s="407"/>
      <c r="H238" s="407"/>
      <c r="I238" s="407"/>
      <c r="J238" s="407"/>
      <c r="K238" s="407"/>
      <c r="L238" s="407"/>
      <c r="M238" s="407"/>
      <c r="N238" s="407"/>
      <c r="O238" s="407"/>
      <c r="P238" s="407"/>
      <c r="Q238" s="407"/>
      <c r="R238" s="407"/>
      <c r="S238" s="407"/>
      <c r="T238" s="407"/>
      <c r="U238" s="407"/>
      <c r="V238" s="407"/>
      <c r="W238" s="407"/>
      <c r="X238" s="407"/>
      <c r="Y238" s="407"/>
      <c r="Z238" s="407"/>
      <c r="AA238" s="407"/>
      <c r="AB238" s="407"/>
      <c r="AC238" s="407"/>
      <c r="AD238" s="407"/>
      <c r="AE238" s="407"/>
      <c r="AF238" s="407"/>
    </row>
    <row r="239" spans="1:32" ht="12.75" customHeight="1">
      <c r="A239" s="407"/>
      <c r="B239" s="407"/>
      <c r="C239" s="407"/>
      <c r="D239" s="407"/>
      <c r="E239" s="407"/>
      <c r="F239" s="407"/>
      <c r="G239" s="407"/>
      <c r="H239" s="407"/>
      <c r="I239" s="407"/>
      <c r="J239" s="407"/>
      <c r="K239" s="407"/>
      <c r="L239" s="407"/>
      <c r="M239" s="407"/>
      <c r="N239" s="407"/>
      <c r="O239" s="407"/>
      <c r="P239" s="407"/>
      <c r="Q239" s="407"/>
      <c r="R239" s="407"/>
      <c r="S239" s="407"/>
      <c r="T239" s="407"/>
      <c r="U239" s="407"/>
      <c r="V239" s="407"/>
      <c r="W239" s="407"/>
      <c r="X239" s="407"/>
      <c r="Y239" s="407"/>
      <c r="Z239" s="407"/>
      <c r="AA239" s="407"/>
      <c r="AB239" s="407"/>
      <c r="AC239" s="407"/>
      <c r="AD239" s="407"/>
      <c r="AE239" s="407"/>
      <c r="AF239" s="407"/>
    </row>
    <row r="240" spans="1:32" ht="12.75" customHeight="1">
      <c r="A240" s="407"/>
      <c r="B240" s="407"/>
      <c r="C240" s="407"/>
      <c r="D240" s="407"/>
      <c r="E240" s="407"/>
      <c r="F240" s="407"/>
      <c r="G240" s="407"/>
      <c r="H240" s="407"/>
      <c r="I240" s="407"/>
      <c r="J240" s="407"/>
      <c r="K240" s="407"/>
      <c r="L240" s="407"/>
      <c r="M240" s="407"/>
      <c r="N240" s="407"/>
      <c r="O240" s="407"/>
      <c r="P240" s="407"/>
      <c r="Q240" s="407"/>
      <c r="R240" s="407"/>
      <c r="S240" s="407"/>
      <c r="T240" s="407"/>
      <c r="U240" s="407"/>
      <c r="V240" s="407"/>
      <c r="W240" s="407"/>
      <c r="X240" s="407"/>
      <c r="Y240" s="407"/>
      <c r="Z240" s="407"/>
      <c r="AA240" s="407"/>
      <c r="AB240" s="407"/>
      <c r="AC240" s="407"/>
      <c r="AD240" s="407"/>
      <c r="AE240" s="407"/>
      <c r="AF240" s="407"/>
    </row>
    <row r="241" spans="1:32" ht="12.75" customHeight="1">
      <c r="A241" s="407"/>
      <c r="B241" s="407"/>
      <c r="C241" s="407"/>
      <c r="D241" s="407"/>
      <c r="E241" s="407"/>
      <c r="F241" s="407"/>
      <c r="G241" s="407"/>
      <c r="H241" s="407"/>
      <c r="I241" s="407"/>
      <c r="J241" s="407"/>
      <c r="K241" s="407"/>
      <c r="L241" s="407"/>
      <c r="M241" s="407"/>
      <c r="N241" s="407"/>
      <c r="O241" s="407"/>
      <c r="P241" s="407"/>
      <c r="Q241" s="407"/>
      <c r="R241" s="407"/>
      <c r="S241" s="407"/>
      <c r="T241" s="407"/>
      <c r="U241" s="407"/>
      <c r="V241" s="407"/>
      <c r="W241" s="407"/>
      <c r="X241" s="407"/>
      <c r="Y241" s="407"/>
      <c r="Z241" s="407"/>
      <c r="AA241" s="407"/>
      <c r="AB241" s="407"/>
      <c r="AC241" s="407"/>
      <c r="AD241" s="407"/>
      <c r="AE241" s="407"/>
      <c r="AF241" s="407"/>
    </row>
    <row r="242" spans="1:32" ht="12.75" customHeight="1">
      <c r="A242" s="407"/>
      <c r="B242" s="407"/>
      <c r="C242" s="407"/>
      <c r="D242" s="407"/>
      <c r="E242" s="407"/>
      <c r="F242" s="407"/>
      <c r="G242" s="407"/>
      <c r="H242" s="407"/>
      <c r="I242" s="407"/>
      <c r="J242" s="407"/>
      <c r="K242" s="407"/>
      <c r="L242" s="407"/>
      <c r="M242" s="407"/>
      <c r="N242" s="407"/>
      <c r="O242" s="407"/>
      <c r="P242" s="407"/>
      <c r="Q242" s="407"/>
      <c r="R242" s="407"/>
      <c r="S242" s="407"/>
      <c r="T242" s="407"/>
      <c r="U242" s="407"/>
      <c r="V242" s="407"/>
      <c r="W242" s="407"/>
      <c r="X242" s="407"/>
      <c r="Y242" s="407"/>
      <c r="Z242" s="407"/>
      <c r="AA242" s="407"/>
      <c r="AB242" s="407"/>
      <c r="AC242" s="407"/>
      <c r="AD242" s="407"/>
      <c r="AE242" s="407"/>
      <c r="AF242" s="407"/>
    </row>
    <row r="243" spans="1:32" ht="12.75" customHeight="1">
      <c r="A243" s="407"/>
      <c r="B243" s="407"/>
      <c r="C243" s="407"/>
      <c r="D243" s="407"/>
      <c r="E243" s="407"/>
      <c r="F243" s="407"/>
      <c r="G243" s="407"/>
      <c r="H243" s="407"/>
      <c r="I243" s="407"/>
      <c r="J243" s="407"/>
      <c r="K243" s="407"/>
      <c r="L243" s="407"/>
      <c r="M243" s="407"/>
      <c r="N243" s="407"/>
      <c r="O243" s="407"/>
      <c r="P243" s="407"/>
      <c r="Q243" s="407"/>
      <c r="R243" s="407"/>
      <c r="S243" s="407"/>
      <c r="T243" s="407"/>
      <c r="U243" s="407"/>
      <c r="V243" s="407"/>
      <c r="W243" s="407"/>
      <c r="X243" s="407"/>
      <c r="Y243" s="407"/>
      <c r="Z243" s="407"/>
      <c r="AA243" s="407"/>
      <c r="AB243" s="407"/>
      <c r="AC243" s="407"/>
      <c r="AD243" s="407"/>
      <c r="AE243" s="407"/>
      <c r="AF243" s="407"/>
    </row>
    <row r="244" spans="1:32" ht="12.75" customHeight="1">
      <c r="A244" s="407"/>
      <c r="B244" s="407"/>
      <c r="C244" s="407"/>
      <c r="D244" s="407"/>
      <c r="E244" s="407"/>
      <c r="F244" s="407"/>
      <c r="G244" s="407"/>
      <c r="H244" s="407"/>
      <c r="I244" s="407"/>
      <c r="J244" s="407"/>
      <c r="K244" s="407"/>
      <c r="L244" s="407"/>
      <c r="M244" s="407"/>
      <c r="N244" s="407"/>
      <c r="O244" s="407"/>
      <c r="P244" s="407"/>
      <c r="Q244" s="407"/>
      <c r="R244" s="407"/>
      <c r="S244" s="407"/>
      <c r="T244" s="407"/>
      <c r="U244" s="407"/>
      <c r="V244" s="407"/>
      <c r="W244" s="407"/>
      <c r="X244" s="407"/>
      <c r="Y244" s="407"/>
      <c r="Z244" s="407"/>
      <c r="AA244" s="407"/>
      <c r="AB244" s="407"/>
      <c r="AC244" s="407"/>
      <c r="AD244" s="407"/>
      <c r="AE244" s="407"/>
      <c r="AF244" s="407"/>
    </row>
    <row r="245" spans="1:32" ht="12.75" customHeight="1">
      <c r="A245" s="407"/>
      <c r="B245" s="407"/>
      <c r="C245" s="407"/>
      <c r="D245" s="407"/>
      <c r="E245" s="407"/>
      <c r="F245" s="407"/>
      <c r="G245" s="407"/>
      <c r="H245" s="407"/>
      <c r="I245" s="407"/>
      <c r="J245" s="407"/>
      <c r="K245" s="407"/>
      <c r="L245" s="407"/>
      <c r="M245" s="407"/>
      <c r="N245" s="407"/>
      <c r="O245" s="407"/>
      <c r="P245" s="407"/>
      <c r="Q245" s="407"/>
      <c r="R245" s="407"/>
      <c r="S245" s="407"/>
      <c r="T245" s="407"/>
      <c r="U245" s="407"/>
      <c r="V245" s="407"/>
      <c r="W245" s="407"/>
      <c r="X245" s="407"/>
      <c r="Y245" s="407"/>
      <c r="Z245" s="407"/>
      <c r="AA245" s="407"/>
      <c r="AB245" s="407"/>
      <c r="AC245" s="407"/>
      <c r="AD245" s="407"/>
      <c r="AE245" s="407"/>
      <c r="AF245" s="407"/>
    </row>
    <row r="246" spans="1:32" ht="12.75" customHeight="1">
      <c r="A246" s="407"/>
      <c r="B246" s="407"/>
      <c r="C246" s="407"/>
      <c r="D246" s="407"/>
      <c r="E246" s="407"/>
      <c r="F246" s="407"/>
      <c r="G246" s="407"/>
      <c r="H246" s="407"/>
      <c r="I246" s="407"/>
      <c r="J246" s="407"/>
      <c r="K246" s="407"/>
      <c r="L246" s="407"/>
      <c r="M246" s="407"/>
      <c r="N246" s="407"/>
      <c r="O246" s="407"/>
      <c r="P246" s="407"/>
      <c r="Q246" s="407"/>
      <c r="R246" s="407"/>
      <c r="S246" s="407"/>
      <c r="T246" s="407"/>
      <c r="U246" s="407"/>
      <c r="V246" s="407"/>
      <c r="W246" s="407"/>
      <c r="X246" s="407"/>
      <c r="Y246" s="407"/>
      <c r="Z246" s="407"/>
      <c r="AA246" s="407"/>
      <c r="AB246" s="407"/>
      <c r="AC246" s="407"/>
      <c r="AD246" s="407"/>
      <c r="AE246" s="407"/>
      <c r="AF246" s="407"/>
    </row>
    <row r="247" spans="1:32" ht="12.75" customHeight="1">
      <c r="A247" s="407"/>
      <c r="B247" s="407"/>
      <c r="C247" s="407"/>
      <c r="D247" s="407"/>
      <c r="E247" s="407"/>
      <c r="F247" s="407"/>
      <c r="G247" s="407"/>
      <c r="H247" s="407"/>
      <c r="I247" s="407"/>
      <c r="J247" s="407"/>
      <c r="K247" s="407"/>
      <c r="L247" s="407"/>
      <c r="M247" s="407"/>
      <c r="N247" s="407"/>
      <c r="O247" s="407"/>
      <c r="P247" s="407"/>
      <c r="Q247" s="407"/>
      <c r="R247" s="407"/>
      <c r="S247" s="407"/>
      <c r="T247" s="407"/>
      <c r="U247" s="407"/>
      <c r="V247" s="407"/>
      <c r="W247" s="407"/>
      <c r="X247" s="407"/>
      <c r="Y247" s="407"/>
      <c r="Z247" s="407"/>
      <c r="AA247" s="407"/>
      <c r="AB247" s="407"/>
      <c r="AC247" s="407"/>
      <c r="AD247" s="407"/>
      <c r="AE247" s="407"/>
      <c r="AF247" s="407"/>
    </row>
    <row r="248" spans="1:32" ht="12.75" customHeight="1">
      <c r="A248" s="407"/>
      <c r="B248" s="407"/>
      <c r="C248" s="407"/>
      <c r="D248" s="407"/>
      <c r="E248" s="407"/>
      <c r="F248" s="407"/>
      <c r="G248" s="407"/>
      <c r="H248" s="407"/>
      <c r="I248" s="407"/>
      <c r="J248" s="407"/>
      <c r="K248" s="407"/>
      <c r="L248" s="407"/>
      <c r="M248" s="407"/>
      <c r="N248" s="407"/>
      <c r="O248" s="407"/>
      <c r="P248" s="407"/>
      <c r="Q248" s="407"/>
      <c r="R248" s="407"/>
      <c r="S248" s="407"/>
      <c r="T248" s="407"/>
      <c r="U248" s="407"/>
      <c r="V248" s="407"/>
      <c r="W248" s="407"/>
      <c r="X248" s="407"/>
      <c r="Y248" s="407"/>
      <c r="Z248" s="407"/>
      <c r="AA248" s="407"/>
      <c r="AB248" s="407"/>
      <c r="AC248" s="407"/>
      <c r="AD248" s="407"/>
      <c r="AE248" s="407"/>
      <c r="AF248" s="407"/>
    </row>
    <row r="249" spans="1:32" ht="12.75" customHeight="1">
      <c r="A249" s="407"/>
      <c r="B249" s="407"/>
      <c r="C249" s="407"/>
      <c r="D249" s="407"/>
      <c r="E249" s="407"/>
      <c r="F249" s="407"/>
      <c r="G249" s="407"/>
      <c r="H249" s="407"/>
      <c r="I249" s="407"/>
      <c r="J249" s="407"/>
      <c r="K249" s="407"/>
      <c r="L249" s="407"/>
      <c r="M249" s="407"/>
      <c r="N249" s="407"/>
      <c r="O249" s="407"/>
      <c r="P249" s="407"/>
      <c r="Q249" s="407"/>
      <c r="R249" s="407"/>
      <c r="S249" s="407"/>
      <c r="T249" s="407"/>
      <c r="U249" s="407"/>
      <c r="V249" s="407"/>
      <c r="W249" s="407"/>
      <c r="X249" s="407"/>
      <c r="Y249" s="407"/>
      <c r="Z249" s="407"/>
      <c r="AA249" s="407"/>
      <c r="AB249" s="407"/>
      <c r="AC249" s="407"/>
      <c r="AD249" s="407"/>
      <c r="AE249" s="407"/>
      <c r="AF249" s="407"/>
    </row>
    <row r="250" spans="1:32" ht="12.75" customHeight="1">
      <c r="A250" s="407"/>
      <c r="B250" s="407"/>
      <c r="C250" s="407"/>
      <c r="D250" s="407"/>
      <c r="E250" s="407"/>
      <c r="F250" s="407"/>
      <c r="G250" s="407"/>
      <c r="H250" s="407"/>
      <c r="I250" s="407"/>
      <c r="J250" s="407"/>
      <c r="K250" s="407"/>
      <c r="L250" s="407"/>
      <c r="M250" s="407"/>
      <c r="N250" s="407"/>
      <c r="O250" s="407"/>
      <c r="P250" s="407"/>
      <c r="Q250" s="407"/>
      <c r="R250" s="407"/>
      <c r="S250" s="407"/>
      <c r="T250" s="407"/>
      <c r="U250" s="407"/>
      <c r="V250" s="407"/>
      <c r="W250" s="407"/>
      <c r="X250" s="407"/>
      <c r="Y250" s="407"/>
      <c r="Z250" s="407"/>
      <c r="AA250" s="407"/>
      <c r="AB250" s="407"/>
      <c r="AC250" s="407"/>
      <c r="AD250" s="407"/>
      <c r="AE250" s="407"/>
      <c r="AF250" s="407"/>
    </row>
    <row r="251" spans="1:32" ht="12.75" customHeight="1">
      <c r="A251" s="407"/>
      <c r="B251" s="407"/>
      <c r="C251" s="407"/>
      <c r="D251" s="407"/>
      <c r="E251" s="407"/>
      <c r="F251" s="407"/>
      <c r="G251" s="407"/>
      <c r="H251" s="407"/>
      <c r="I251" s="407"/>
      <c r="J251" s="407"/>
      <c r="K251" s="407"/>
      <c r="L251" s="407"/>
      <c r="M251" s="407"/>
      <c r="N251" s="407"/>
      <c r="O251" s="407"/>
      <c r="P251" s="407"/>
      <c r="Q251" s="407"/>
      <c r="R251" s="407"/>
      <c r="S251" s="407"/>
      <c r="T251" s="407"/>
      <c r="U251" s="407"/>
      <c r="V251" s="407"/>
      <c r="W251" s="407"/>
      <c r="X251" s="407"/>
      <c r="Y251" s="407"/>
      <c r="Z251" s="407"/>
      <c r="AA251" s="407"/>
      <c r="AB251" s="407"/>
      <c r="AC251" s="407"/>
      <c r="AD251" s="407"/>
      <c r="AE251" s="407"/>
      <c r="AF251" s="407"/>
    </row>
    <row r="252" spans="1:32" ht="12.75" customHeight="1">
      <c r="A252" s="407"/>
      <c r="B252" s="407"/>
      <c r="C252" s="407"/>
      <c r="D252" s="407"/>
      <c r="E252" s="407"/>
      <c r="F252" s="407"/>
      <c r="G252" s="407"/>
      <c r="H252" s="407"/>
      <c r="I252" s="407"/>
      <c r="J252" s="407"/>
      <c r="K252" s="407"/>
      <c r="L252" s="407"/>
      <c r="M252" s="407"/>
      <c r="N252" s="407"/>
      <c r="O252" s="407"/>
      <c r="P252" s="407"/>
      <c r="Q252" s="407"/>
      <c r="R252" s="407"/>
      <c r="S252" s="407"/>
      <c r="T252" s="407"/>
      <c r="U252" s="407"/>
      <c r="V252" s="407"/>
      <c r="W252" s="407"/>
      <c r="X252" s="407"/>
      <c r="Y252" s="407"/>
      <c r="Z252" s="407"/>
      <c r="AA252" s="407"/>
      <c r="AB252" s="407"/>
      <c r="AC252" s="407"/>
      <c r="AD252" s="407"/>
      <c r="AE252" s="407"/>
      <c r="AF252" s="407"/>
    </row>
    <row r="253" spans="1:32" ht="12.75" customHeight="1">
      <c r="A253" s="407"/>
      <c r="B253" s="407"/>
      <c r="C253" s="407"/>
      <c r="D253" s="407"/>
      <c r="E253" s="407"/>
      <c r="F253" s="407"/>
      <c r="G253" s="407"/>
      <c r="H253" s="407"/>
      <c r="I253" s="407"/>
      <c r="J253" s="407"/>
      <c r="K253" s="407"/>
      <c r="L253" s="407"/>
      <c r="M253" s="407"/>
      <c r="N253" s="407"/>
      <c r="O253" s="407"/>
      <c r="P253" s="407"/>
      <c r="Q253" s="407"/>
      <c r="R253" s="407"/>
      <c r="S253" s="407"/>
      <c r="T253" s="407"/>
      <c r="U253" s="407"/>
      <c r="V253" s="407"/>
      <c r="W253" s="407"/>
      <c r="X253" s="407"/>
      <c r="Y253" s="407"/>
      <c r="Z253" s="407"/>
      <c r="AA253" s="407"/>
      <c r="AB253" s="407"/>
      <c r="AC253" s="407"/>
      <c r="AD253" s="407"/>
      <c r="AE253" s="407"/>
      <c r="AF253" s="407"/>
    </row>
    <row r="254" spans="1:32" ht="12.75" customHeight="1">
      <c r="A254" s="407"/>
      <c r="B254" s="407"/>
      <c r="C254" s="407"/>
      <c r="D254" s="407"/>
      <c r="E254" s="407"/>
      <c r="F254" s="407"/>
      <c r="G254" s="407"/>
      <c r="H254" s="407"/>
      <c r="I254" s="407"/>
      <c r="J254" s="407"/>
      <c r="K254" s="407"/>
      <c r="L254" s="407"/>
      <c r="M254" s="407"/>
      <c r="N254" s="407"/>
      <c r="O254" s="407"/>
      <c r="P254" s="407"/>
      <c r="Q254" s="407"/>
      <c r="R254" s="407"/>
      <c r="S254" s="407"/>
      <c r="T254" s="407"/>
      <c r="U254" s="407"/>
      <c r="V254" s="407"/>
      <c r="W254" s="407"/>
      <c r="X254" s="407"/>
      <c r="Y254" s="407"/>
      <c r="Z254" s="407"/>
      <c r="AA254" s="407"/>
      <c r="AB254" s="407"/>
      <c r="AC254" s="407"/>
      <c r="AD254" s="407"/>
      <c r="AE254" s="407"/>
      <c r="AF254" s="407"/>
    </row>
    <row r="255" spans="1:32" ht="12.75" customHeight="1">
      <c r="A255" s="407"/>
      <c r="B255" s="407"/>
      <c r="C255" s="407"/>
      <c r="D255" s="407"/>
      <c r="E255" s="407"/>
      <c r="F255" s="407"/>
      <c r="G255" s="407"/>
      <c r="H255" s="407"/>
      <c r="I255" s="407"/>
      <c r="J255" s="407"/>
      <c r="K255" s="407"/>
      <c r="L255" s="407"/>
      <c r="M255" s="407"/>
      <c r="N255" s="407"/>
      <c r="O255" s="407"/>
      <c r="P255" s="407"/>
      <c r="Q255" s="407"/>
      <c r="R255" s="407"/>
      <c r="S255" s="407"/>
      <c r="T255" s="407"/>
      <c r="U255" s="407"/>
      <c r="V255" s="407"/>
      <c r="W255" s="407"/>
      <c r="X255" s="407"/>
      <c r="Y255" s="407"/>
      <c r="Z255" s="407"/>
      <c r="AA255" s="407"/>
      <c r="AB255" s="407"/>
      <c r="AC255" s="407"/>
      <c r="AD255" s="407"/>
      <c r="AE255" s="407"/>
      <c r="AF255" s="407"/>
    </row>
    <row r="256" spans="1:32" ht="12.75" customHeight="1">
      <c r="A256" s="407"/>
      <c r="B256" s="407"/>
      <c r="C256" s="407"/>
      <c r="D256" s="407"/>
      <c r="E256" s="407"/>
      <c r="F256" s="407"/>
      <c r="G256" s="407"/>
      <c r="H256" s="407"/>
      <c r="I256" s="407"/>
      <c r="J256" s="407"/>
      <c r="K256" s="407"/>
      <c r="L256" s="407"/>
      <c r="M256" s="407"/>
      <c r="N256" s="407"/>
      <c r="O256" s="407"/>
      <c r="P256" s="407"/>
      <c r="Q256" s="407"/>
      <c r="R256" s="407"/>
      <c r="S256" s="407"/>
      <c r="T256" s="407"/>
      <c r="U256" s="407"/>
      <c r="V256" s="407"/>
      <c r="W256" s="407"/>
      <c r="X256" s="407"/>
      <c r="Y256" s="407"/>
      <c r="Z256" s="407"/>
      <c r="AA256" s="407"/>
      <c r="AB256" s="407"/>
      <c r="AC256" s="407"/>
      <c r="AD256" s="407"/>
      <c r="AE256" s="407"/>
      <c r="AF256" s="407"/>
    </row>
    <row r="257" spans="1:32" ht="12.75" customHeight="1">
      <c r="A257" s="407"/>
      <c r="B257" s="407"/>
      <c r="C257" s="407"/>
      <c r="D257" s="407"/>
      <c r="E257" s="407"/>
      <c r="F257" s="407"/>
      <c r="G257" s="407"/>
      <c r="H257" s="407"/>
      <c r="I257" s="407"/>
      <c r="J257" s="407"/>
      <c r="K257" s="407"/>
      <c r="L257" s="407"/>
      <c r="M257" s="407"/>
      <c r="N257" s="407"/>
      <c r="O257" s="407"/>
      <c r="P257" s="407"/>
      <c r="Q257" s="407"/>
      <c r="R257" s="407"/>
      <c r="S257" s="407"/>
      <c r="T257" s="407"/>
      <c r="U257" s="407"/>
      <c r="V257" s="407"/>
      <c r="W257" s="407"/>
      <c r="X257" s="407"/>
      <c r="Y257" s="407"/>
      <c r="Z257" s="407"/>
      <c r="AA257" s="407"/>
      <c r="AB257" s="407"/>
      <c r="AC257" s="407"/>
      <c r="AD257" s="407"/>
      <c r="AE257" s="407"/>
      <c r="AF257" s="407"/>
    </row>
    <row r="258" spans="1:32" ht="12.75" customHeight="1">
      <c r="A258" s="407"/>
      <c r="B258" s="407"/>
      <c r="C258" s="407"/>
      <c r="D258" s="407"/>
      <c r="E258" s="407"/>
      <c r="F258" s="407"/>
      <c r="G258" s="407"/>
      <c r="H258" s="407"/>
      <c r="I258" s="407"/>
      <c r="J258" s="407"/>
      <c r="K258" s="407"/>
      <c r="L258" s="407"/>
      <c r="M258" s="407"/>
      <c r="N258" s="407"/>
      <c r="O258" s="407"/>
      <c r="P258" s="407"/>
      <c r="Q258" s="407"/>
      <c r="R258" s="407"/>
      <c r="S258" s="407"/>
      <c r="T258" s="407"/>
      <c r="U258" s="407"/>
      <c r="V258" s="407"/>
      <c r="W258" s="407"/>
      <c r="X258" s="407"/>
      <c r="Y258" s="407"/>
      <c r="Z258" s="407"/>
      <c r="AA258" s="407"/>
      <c r="AB258" s="407"/>
      <c r="AC258" s="407"/>
      <c r="AD258" s="407"/>
      <c r="AE258" s="407"/>
      <c r="AF258" s="407"/>
    </row>
    <row r="259" spans="1:32" ht="12.75" customHeight="1">
      <c r="A259" s="407"/>
      <c r="B259" s="407"/>
      <c r="C259" s="407"/>
      <c r="D259" s="407"/>
      <c r="E259" s="407"/>
      <c r="F259" s="407"/>
      <c r="G259" s="407"/>
      <c r="H259" s="407"/>
      <c r="I259" s="407"/>
      <c r="J259" s="407"/>
      <c r="K259" s="407"/>
      <c r="L259" s="407"/>
      <c r="M259" s="407"/>
      <c r="N259" s="407"/>
      <c r="O259" s="407"/>
      <c r="P259" s="407"/>
      <c r="Q259" s="407"/>
      <c r="R259" s="407"/>
      <c r="S259" s="407"/>
      <c r="T259" s="407"/>
      <c r="U259" s="407"/>
      <c r="V259" s="407"/>
      <c r="W259" s="407"/>
      <c r="X259" s="407"/>
      <c r="Y259" s="407"/>
      <c r="Z259" s="407"/>
      <c r="AA259" s="407"/>
      <c r="AB259" s="407"/>
      <c r="AC259" s="407"/>
      <c r="AD259" s="407"/>
      <c r="AE259" s="407"/>
      <c r="AF259" s="407"/>
    </row>
    <row r="260" spans="1:32" ht="12.75" customHeight="1">
      <c r="A260" s="407"/>
      <c r="B260" s="407"/>
      <c r="C260" s="407"/>
      <c r="D260" s="407"/>
      <c r="E260" s="407"/>
      <c r="F260" s="407"/>
      <c r="G260" s="407"/>
      <c r="H260" s="407"/>
      <c r="I260" s="407"/>
      <c r="J260" s="407"/>
      <c r="K260" s="407"/>
      <c r="L260" s="407"/>
      <c r="M260" s="407"/>
      <c r="N260" s="407"/>
      <c r="O260" s="407"/>
      <c r="P260" s="407"/>
      <c r="Q260" s="407"/>
      <c r="R260" s="407"/>
      <c r="S260" s="407"/>
      <c r="T260" s="407"/>
      <c r="U260" s="407"/>
      <c r="V260" s="407"/>
      <c r="W260" s="407"/>
      <c r="X260" s="407"/>
      <c r="Y260" s="407"/>
      <c r="Z260" s="407"/>
      <c r="AA260" s="407"/>
      <c r="AB260" s="407"/>
      <c r="AC260" s="407"/>
      <c r="AD260" s="407"/>
      <c r="AE260" s="407"/>
      <c r="AF260" s="407"/>
    </row>
    <row r="261" spans="1:32" ht="12.75" customHeight="1">
      <c r="A261" s="407"/>
      <c r="B261" s="407"/>
      <c r="C261" s="407"/>
      <c r="D261" s="407"/>
      <c r="E261" s="407"/>
      <c r="F261" s="407"/>
      <c r="G261" s="407"/>
      <c r="H261" s="407"/>
      <c r="I261" s="407"/>
      <c r="J261" s="407"/>
      <c r="K261" s="407"/>
      <c r="L261" s="407"/>
      <c r="M261" s="407"/>
      <c r="N261" s="407"/>
      <c r="O261" s="407"/>
      <c r="P261" s="407"/>
      <c r="Q261" s="407"/>
      <c r="R261" s="407"/>
      <c r="S261" s="407"/>
      <c r="T261" s="407"/>
      <c r="U261" s="407"/>
      <c r="V261" s="407"/>
      <c r="W261" s="407"/>
      <c r="X261" s="407"/>
      <c r="Y261" s="407"/>
      <c r="Z261" s="407"/>
      <c r="AA261" s="407"/>
      <c r="AB261" s="407"/>
      <c r="AC261" s="407"/>
      <c r="AD261" s="407"/>
      <c r="AE261" s="407"/>
      <c r="AF261" s="407"/>
    </row>
    <row r="262" spans="1:32" ht="12.75" customHeight="1">
      <c r="A262" s="407"/>
      <c r="B262" s="407"/>
      <c r="C262" s="407"/>
      <c r="D262" s="407"/>
      <c r="E262" s="407"/>
      <c r="F262" s="407"/>
      <c r="G262" s="407"/>
      <c r="H262" s="407"/>
      <c r="I262" s="407"/>
      <c r="J262" s="407"/>
      <c r="K262" s="407"/>
      <c r="L262" s="407"/>
      <c r="M262" s="407"/>
      <c r="N262" s="407"/>
      <c r="O262" s="407"/>
      <c r="P262" s="407"/>
      <c r="Q262" s="407"/>
      <c r="R262" s="407"/>
      <c r="S262" s="407"/>
      <c r="T262" s="407"/>
      <c r="U262" s="407"/>
      <c r="V262" s="407"/>
      <c r="W262" s="407"/>
      <c r="X262" s="407"/>
      <c r="Y262" s="407"/>
      <c r="Z262" s="407"/>
      <c r="AA262" s="407"/>
      <c r="AB262" s="407"/>
      <c r="AC262" s="407"/>
      <c r="AD262" s="407"/>
      <c r="AE262" s="407"/>
      <c r="AF262" s="407"/>
    </row>
    <row r="263" spans="1:32" ht="12.75" customHeight="1">
      <c r="A263" s="407"/>
      <c r="B263" s="407"/>
      <c r="C263" s="407"/>
      <c r="D263" s="407"/>
      <c r="E263" s="407"/>
      <c r="F263" s="407"/>
      <c r="G263" s="407"/>
      <c r="H263" s="407"/>
      <c r="I263" s="407"/>
      <c r="J263" s="407"/>
      <c r="K263" s="407"/>
      <c r="L263" s="407"/>
      <c r="M263" s="407"/>
      <c r="N263" s="407"/>
      <c r="O263" s="407"/>
      <c r="P263" s="407"/>
      <c r="Q263" s="407"/>
      <c r="R263" s="407"/>
      <c r="S263" s="407"/>
      <c r="T263" s="407"/>
      <c r="U263" s="407"/>
      <c r="V263" s="407"/>
      <c r="W263" s="407"/>
      <c r="X263" s="407"/>
      <c r="Y263" s="407"/>
      <c r="Z263" s="407"/>
      <c r="AA263" s="407"/>
      <c r="AB263" s="407"/>
      <c r="AC263" s="407"/>
      <c r="AD263" s="407"/>
      <c r="AE263" s="407"/>
      <c r="AF263" s="407"/>
    </row>
    <row r="264" spans="1:32" ht="12.75" customHeight="1">
      <c r="A264" s="407"/>
      <c r="B264" s="407"/>
      <c r="C264" s="407"/>
      <c r="D264" s="407"/>
      <c r="E264" s="407"/>
      <c r="F264" s="407"/>
      <c r="G264" s="407"/>
      <c r="H264" s="407"/>
      <c r="I264" s="407"/>
      <c r="J264" s="407"/>
      <c r="K264" s="407"/>
      <c r="L264" s="407"/>
      <c r="M264" s="407"/>
      <c r="N264" s="407"/>
      <c r="O264" s="407"/>
      <c r="P264" s="407"/>
      <c r="Q264" s="407"/>
      <c r="R264" s="407"/>
      <c r="S264" s="407"/>
      <c r="T264" s="407"/>
      <c r="U264" s="407"/>
      <c r="V264" s="407"/>
      <c r="W264" s="407"/>
      <c r="X264" s="407"/>
      <c r="Y264" s="407"/>
      <c r="Z264" s="407"/>
      <c r="AA264" s="407"/>
      <c r="AB264" s="407"/>
      <c r="AC264" s="407"/>
      <c r="AD264" s="407"/>
      <c r="AE264" s="407"/>
      <c r="AF264" s="407"/>
    </row>
    <row r="265" spans="1:32" ht="12.75" customHeight="1">
      <c r="A265" s="407"/>
      <c r="B265" s="407"/>
      <c r="C265" s="407"/>
      <c r="D265" s="407"/>
      <c r="E265" s="407"/>
      <c r="F265" s="407"/>
      <c r="G265" s="407"/>
      <c r="H265" s="407"/>
      <c r="I265" s="407"/>
      <c r="J265" s="407"/>
      <c r="K265" s="407"/>
      <c r="L265" s="407"/>
      <c r="M265" s="407"/>
      <c r="N265" s="407"/>
      <c r="O265" s="407"/>
      <c r="P265" s="407"/>
      <c r="Q265" s="407"/>
      <c r="R265" s="407"/>
      <c r="S265" s="407"/>
      <c r="T265" s="407"/>
      <c r="U265" s="407"/>
      <c r="V265" s="407"/>
      <c r="W265" s="407"/>
      <c r="X265" s="407"/>
      <c r="Y265" s="407"/>
      <c r="Z265" s="407"/>
      <c r="AA265" s="407"/>
      <c r="AB265" s="407"/>
      <c r="AC265" s="407"/>
      <c r="AD265" s="407"/>
      <c r="AE265" s="407"/>
      <c r="AF265" s="407"/>
    </row>
    <row r="266" spans="1:32" ht="12.75" customHeight="1">
      <c r="A266" s="407"/>
      <c r="B266" s="407"/>
      <c r="C266" s="407"/>
      <c r="D266" s="407"/>
      <c r="E266" s="407"/>
      <c r="F266" s="407"/>
      <c r="G266" s="407"/>
      <c r="H266" s="407"/>
      <c r="I266" s="407"/>
      <c r="J266" s="407"/>
      <c r="K266" s="407"/>
      <c r="L266" s="407"/>
      <c r="M266" s="407"/>
      <c r="N266" s="407"/>
      <c r="O266" s="407"/>
      <c r="P266" s="407"/>
      <c r="Q266" s="407"/>
      <c r="R266" s="407"/>
      <c r="S266" s="407"/>
      <c r="T266" s="407"/>
      <c r="U266" s="407"/>
      <c r="V266" s="407"/>
      <c r="W266" s="407"/>
      <c r="X266" s="407"/>
      <c r="Y266" s="407"/>
      <c r="Z266" s="407"/>
      <c r="AA266" s="407"/>
      <c r="AB266" s="407"/>
      <c r="AC266" s="407"/>
      <c r="AD266" s="407"/>
      <c r="AE266" s="407"/>
      <c r="AF266" s="407"/>
    </row>
    <row r="267" spans="1:32" ht="12.75" customHeight="1">
      <c r="A267" s="407"/>
      <c r="B267" s="407"/>
      <c r="C267" s="407"/>
      <c r="D267" s="407"/>
      <c r="E267" s="407"/>
      <c r="F267" s="407"/>
      <c r="G267" s="407"/>
      <c r="H267" s="407"/>
      <c r="I267" s="407"/>
      <c r="J267" s="407"/>
      <c r="K267" s="407"/>
      <c r="L267" s="407"/>
      <c r="M267" s="407"/>
      <c r="N267" s="407"/>
      <c r="O267" s="407"/>
      <c r="P267" s="407"/>
      <c r="Q267" s="407"/>
      <c r="R267" s="407"/>
      <c r="S267" s="407"/>
      <c r="T267" s="407"/>
      <c r="U267" s="407"/>
      <c r="V267" s="407"/>
      <c r="W267" s="407"/>
      <c r="X267" s="407"/>
      <c r="Y267" s="407"/>
      <c r="Z267" s="407"/>
      <c r="AA267" s="407"/>
      <c r="AB267" s="407"/>
      <c r="AC267" s="407"/>
      <c r="AD267" s="407"/>
      <c r="AE267" s="407"/>
      <c r="AF267" s="407"/>
    </row>
    <row r="268" spans="1:32" ht="12.75" customHeight="1">
      <c r="A268" s="407"/>
      <c r="B268" s="407"/>
      <c r="C268" s="407"/>
      <c r="D268" s="407"/>
      <c r="E268" s="407"/>
      <c r="F268" s="407"/>
      <c r="G268" s="407"/>
      <c r="H268" s="407"/>
      <c r="I268" s="407"/>
      <c r="J268" s="407"/>
      <c r="K268" s="407"/>
      <c r="L268" s="407"/>
      <c r="M268" s="407"/>
      <c r="N268" s="407"/>
      <c r="O268" s="407"/>
      <c r="P268" s="407"/>
      <c r="Q268" s="407"/>
      <c r="R268" s="407"/>
      <c r="S268" s="407"/>
      <c r="T268" s="407"/>
      <c r="U268" s="407"/>
      <c r="V268" s="407"/>
      <c r="W268" s="407"/>
      <c r="X268" s="407"/>
      <c r="Y268" s="407"/>
      <c r="Z268" s="407"/>
      <c r="AA268" s="407"/>
      <c r="AB268" s="407"/>
      <c r="AC268" s="407"/>
      <c r="AD268" s="407"/>
      <c r="AE268" s="407"/>
      <c r="AF268" s="407"/>
    </row>
    <row r="269" spans="1:32" ht="12.75" customHeight="1">
      <c r="A269" s="407"/>
      <c r="B269" s="407"/>
      <c r="C269" s="407"/>
      <c r="D269" s="407"/>
      <c r="E269" s="407"/>
      <c r="F269" s="407"/>
      <c r="G269" s="407"/>
      <c r="H269" s="407"/>
      <c r="I269" s="407"/>
      <c r="J269" s="407"/>
      <c r="K269" s="407"/>
      <c r="L269" s="407"/>
      <c r="M269" s="407"/>
      <c r="N269" s="407"/>
      <c r="O269" s="407"/>
      <c r="P269" s="407"/>
      <c r="Q269" s="407"/>
      <c r="R269" s="407"/>
      <c r="S269" s="407"/>
      <c r="T269" s="407"/>
      <c r="U269" s="407"/>
      <c r="V269" s="407"/>
      <c r="W269" s="407"/>
      <c r="X269" s="407"/>
      <c r="Y269" s="407"/>
      <c r="Z269" s="407"/>
      <c r="AA269" s="407"/>
      <c r="AB269" s="407"/>
      <c r="AC269" s="407"/>
      <c r="AD269" s="407"/>
      <c r="AE269" s="407"/>
      <c r="AF269" s="407"/>
    </row>
    <row r="270" spans="1:32" ht="12.75" customHeight="1">
      <c r="A270" s="407"/>
      <c r="B270" s="407"/>
      <c r="C270" s="407"/>
      <c r="D270" s="407"/>
      <c r="E270" s="407"/>
      <c r="F270" s="407"/>
      <c r="G270" s="407"/>
      <c r="H270" s="407"/>
      <c r="I270" s="407"/>
      <c r="J270" s="407"/>
      <c r="K270" s="407"/>
      <c r="L270" s="407"/>
      <c r="M270" s="407"/>
      <c r="N270" s="407"/>
      <c r="O270" s="407"/>
      <c r="P270" s="407"/>
      <c r="Q270" s="407"/>
      <c r="R270" s="407"/>
      <c r="S270" s="407"/>
      <c r="T270" s="407"/>
      <c r="U270" s="407"/>
      <c r="V270" s="407"/>
      <c r="W270" s="407"/>
      <c r="X270" s="407"/>
      <c r="Y270" s="407"/>
      <c r="Z270" s="407"/>
      <c r="AA270" s="407"/>
      <c r="AB270" s="407"/>
      <c r="AC270" s="407"/>
      <c r="AD270" s="407"/>
      <c r="AE270" s="407"/>
      <c r="AF270" s="407"/>
    </row>
    <row r="271" spans="1:32" ht="12.75" customHeight="1">
      <c r="A271" s="407"/>
      <c r="B271" s="407"/>
      <c r="C271" s="407"/>
      <c r="D271" s="407"/>
      <c r="E271" s="407"/>
      <c r="F271" s="407"/>
      <c r="G271" s="407"/>
      <c r="H271" s="407"/>
      <c r="I271" s="407"/>
      <c r="J271" s="407"/>
      <c r="K271" s="407"/>
      <c r="L271" s="407"/>
      <c r="M271" s="407"/>
      <c r="N271" s="407"/>
      <c r="O271" s="407"/>
      <c r="P271" s="407"/>
      <c r="Q271" s="407"/>
      <c r="R271" s="407"/>
      <c r="S271" s="407"/>
      <c r="T271" s="407"/>
      <c r="U271" s="407"/>
      <c r="V271" s="407"/>
      <c r="W271" s="407"/>
      <c r="X271" s="407"/>
      <c r="Y271" s="407"/>
      <c r="Z271" s="407"/>
      <c r="AA271" s="407"/>
      <c r="AB271" s="407"/>
      <c r="AC271" s="407"/>
      <c r="AD271" s="407"/>
      <c r="AE271" s="407"/>
      <c r="AF271" s="407"/>
    </row>
    <row r="272" spans="1:32" ht="12.75" customHeight="1">
      <c r="A272" s="407"/>
      <c r="B272" s="407"/>
      <c r="C272" s="407"/>
      <c r="D272" s="407"/>
      <c r="E272" s="407"/>
      <c r="F272" s="407"/>
      <c r="G272" s="407"/>
      <c r="H272" s="407"/>
      <c r="I272" s="407"/>
      <c r="J272" s="407"/>
      <c r="K272" s="407"/>
      <c r="L272" s="407"/>
      <c r="M272" s="407"/>
      <c r="N272" s="407"/>
      <c r="O272" s="407"/>
      <c r="P272" s="407"/>
      <c r="Q272" s="407"/>
      <c r="R272" s="407"/>
      <c r="S272" s="407"/>
      <c r="T272" s="407"/>
      <c r="U272" s="407"/>
      <c r="V272" s="407"/>
      <c r="W272" s="407"/>
      <c r="X272" s="407"/>
      <c r="Y272" s="407"/>
      <c r="Z272" s="407"/>
      <c r="AA272" s="407"/>
      <c r="AB272" s="407"/>
      <c r="AC272" s="407"/>
      <c r="AD272" s="407"/>
      <c r="AE272" s="407"/>
      <c r="AF272" s="407"/>
    </row>
    <row r="273" spans="1:32" ht="12.75" customHeight="1">
      <c r="A273" s="407"/>
      <c r="B273" s="407"/>
      <c r="C273" s="407"/>
      <c r="D273" s="407"/>
      <c r="E273" s="407"/>
      <c r="F273" s="407"/>
      <c r="G273" s="407"/>
      <c r="H273" s="407"/>
      <c r="I273" s="407"/>
      <c r="J273" s="407"/>
      <c r="K273" s="407"/>
      <c r="L273" s="407"/>
      <c r="M273" s="407"/>
      <c r="N273" s="407"/>
      <c r="O273" s="407"/>
      <c r="P273" s="407"/>
      <c r="Q273" s="407"/>
      <c r="R273" s="407"/>
      <c r="S273" s="407"/>
      <c r="T273" s="407"/>
      <c r="U273" s="407"/>
      <c r="V273" s="407"/>
      <c r="W273" s="407"/>
      <c r="X273" s="407"/>
      <c r="Y273" s="407"/>
      <c r="Z273" s="407"/>
      <c r="AA273" s="407"/>
      <c r="AB273" s="407"/>
      <c r="AC273" s="407"/>
      <c r="AD273" s="407"/>
      <c r="AE273" s="407"/>
      <c r="AF273" s="407"/>
    </row>
    <row r="274" spans="1:32" ht="12.75" customHeight="1">
      <c r="A274" s="407"/>
      <c r="B274" s="407"/>
      <c r="C274" s="407"/>
      <c r="D274" s="407"/>
      <c r="E274" s="407"/>
      <c r="F274" s="407"/>
      <c r="G274" s="407"/>
      <c r="H274" s="407"/>
      <c r="I274" s="407"/>
      <c r="J274" s="407"/>
      <c r="K274" s="407"/>
      <c r="L274" s="407"/>
      <c r="M274" s="407"/>
      <c r="N274" s="407"/>
      <c r="O274" s="407"/>
      <c r="P274" s="407"/>
      <c r="Q274" s="407"/>
      <c r="R274" s="407"/>
      <c r="S274" s="407"/>
      <c r="T274" s="407"/>
      <c r="U274" s="407"/>
      <c r="V274" s="407"/>
      <c r="W274" s="407"/>
      <c r="X274" s="407"/>
      <c r="Y274" s="407"/>
      <c r="Z274" s="407"/>
      <c r="AA274" s="407"/>
      <c r="AB274" s="407"/>
      <c r="AC274" s="407"/>
      <c r="AD274" s="407"/>
      <c r="AE274" s="407"/>
      <c r="AF274" s="407"/>
    </row>
    <row r="275" spans="1:32" ht="12.75" customHeight="1">
      <c r="A275" s="407"/>
      <c r="B275" s="407"/>
      <c r="C275" s="407"/>
      <c r="D275" s="407"/>
      <c r="E275" s="407"/>
      <c r="F275" s="407"/>
      <c r="G275" s="407"/>
      <c r="H275" s="407"/>
      <c r="I275" s="407"/>
      <c r="J275" s="407"/>
      <c r="K275" s="407"/>
      <c r="L275" s="407"/>
      <c r="M275" s="407"/>
      <c r="N275" s="407"/>
      <c r="O275" s="407"/>
      <c r="P275" s="407"/>
      <c r="Q275" s="407"/>
      <c r="R275" s="407"/>
      <c r="S275" s="407"/>
      <c r="T275" s="407"/>
      <c r="U275" s="407"/>
      <c r="V275" s="407"/>
      <c r="W275" s="407"/>
      <c r="X275" s="407"/>
      <c r="Y275" s="407"/>
      <c r="Z275" s="407"/>
      <c r="AA275" s="407"/>
      <c r="AB275" s="407"/>
      <c r="AC275" s="407"/>
      <c r="AD275" s="407"/>
      <c r="AE275" s="407"/>
      <c r="AF275" s="407"/>
    </row>
    <row r="276" spans="1:32" ht="12.75" customHeight="1">
      <c r="A276" s="407"/>
      <c r="B276" s="407"/>
      <c r="C276" s="407"/>
      <c r="D276" s="407"/>
      <c r="E276" s="407"/>
      <c r="F276" s="407"/>
      <c r="G276" s="407"/>
      <c r="H276" s="407"/>
      <c r="I276" s="407"/>
      <c r="J276" s="407"/>
      <c r="K276" s="407"/>
      <c r="L276" s="407"/>
      <c r="M276" s="407"/>
      <c r="N276" s="407"/>
      <c r="O276" s="407"/>
      <c r="P276" s="407"/>
      <c r="Q276" s="407"/>
      <c r="R276" s="407"/>
      <c r="S276" s="407"/>
      <c r="T276" s="407"/>
      <c r="U276" s="407"/>
      <c r="V276" s="407"/>
      <c r="W276" s="407"/>
      <c r="X276" s="407"/>
      <c r="Y276" s="407"/>
      <c r="Z276" s="407"/>
      <c r="AA276" s="407"/>
      <c r="AB276" s="407"/>
      <c r="AC276" s="407"/>
      <c r="AD276" s="407"/>
      <c r="AE276" s="407"/>
      <c r="AF276" s="407"/>
    </row>
    <row r="277" spans="1:32" ht="12.75" customHeight="1">
      <c r="A277" s="407"/>
      <c r="B277" s="407"/>
      <c r="C277" s="407"/>
      <c r="D277" s="407"/>
      <c r="E277" s="407"/>
      <c r="F277" s="407"/>
      <c r="G277" s="407"/>
      <c r="H277" s="407"/>
      <c r="I277" s="407"/>
      <c r="J277" s="407"/>
      <c r="K277" s="407"/>
      <c r="L277" s="407"/>
      <c r="M277" s="407"/>
      <c r="N277" s="407"/>
      <c r="O277" s="407"/>
      <c r="P277" s="407"/>
      <c r="Q277" s="407"/>
      <c r="R277" s="407"/>
      <c r="S277" s="407"/>
      <c r="T277" s="407"/>
      <c r="U277" s="407"/>
      <c r="V277" s="407"/>
      <c r="W277" s="407"/>
      <c r="X277" s="407"/>
      <c r="Y277" s="407"/>
      <c r="Z277" s="407"/>
      <c r="AA277" s="407"/>
      <c r="AB277" s="407"/>
      <c r="AC277" s="407"/>
      <c r="AD277" s="407"/>
      <c r="AE277" s="407"/>
      <c r="AF277" s="407"/>
    </row>
    <row r="278" spans="1:32" ht="12.75" customHeight="1">
      <c r="A278" s="407"/>
      <c r="B278" s="407"/>
      <c r="C278" s="407"/>
      <c r="D278" s="407"/>
      <c r="E278" s="407"/>
      <c r="F278" s="407"/>
      <c r="G278" s="407"/>
      <c r="H278" s="407"/>
      <c r="I278" s="407"/>
      <c r="J278" s="407"/>
      <c r="K278" s="407"/>
      <c r="L278" s="407"/>
      <c r="M278" s="407"/>
      <c r="N278" s="407"/>
      <c r="O278" s="407"/>
      <c r="P278" s="407"/>
      <c r="Q278" s="407"/>
      <c r="R278" s="407"/>
      <c r="S278" s="407"/>
      <c r="T278" s="407"/>
      <c r="U278" s="407"/>
      <c r="V278" s="407"/>
      <c r="W278" s="407"/>
      <c r="X278" s="407"/>
      <c r="Y278" s="407"/>
      <c r="Z278" s="407"/>
      <c r="AA278" s="407"/>
      <c r="AB278" s="407"/>
      <c r="AC278" s="407"/>
      <c r="AD278" s="407"/>
      <c r="AE278" s="407"/>
      <c r="AF278" s="407"/>
    </row>
    <row r="279" spans="1:32" ht="12.75" customHeight="1">
      <c r="A279" s="407"/>
      <c r="B279" s="407"/>
      <c r="C279" s="407"/>
      <c r="D279" s="407"/>
      <c r="E279" s="407"/>
      <c r="F279" s="407"/>
      <c r="G279" s="407"/>
      <c r="H279" s="407"/>
      <c r="I279" s="407"/>
      <c r="J279" s="407"/>
      <c r="K279" s="407"/>
      <c r="L279" s="407"/>
      <c r="M279" s="407"/>
      <c r="N279" s="407"/>
      <c r="O279" s="407"/>
      <c r="P279" s="407"/>
      <c r="Q279" s="407"/>
      <c r="R279" s="407"/>
      <c r="S279" s="407"/>
      <c r="T279" s="407"/>
      <c r="U279" s="407"/>
      <c r="V279" s="407"/>
      <c r="W279" s="407"/>
      <c r="X279" s="407"/>
      <c r="Y279" s="407"/>
      <c r="Z279" s="407"/>
      <c r="AA279" s="407"/>
      <c r="AB279" s="407"/>
      <c r="AC279" s="407"/>
      <c r="AD279" s="407"/>
      <c r="AE279" s="407"/>
      <c r="AF279" s="407"/>
    </row>
    <row r="280" spans="1:32" ht="12.75" customHeight="1">
      <c r="A280" s="407"/>
      <c r="B280" s="407"/>
      <c r="C280" s="407"/>
      <c r="D280" s="407"/>
      <c r="E280" s="407"/>
      <c r="F280" s="407"/>
      <c r="G280" s="407"/>
      <c r="H280" s="407"/>
      <c r="I280" s="407"/>
      <c r="J280" s="407"/>
      <c r="K280" s="407"/>
      <c r="L280" s="407"/>
      <c r="M280" s="407"/>
      <c r="N280" s="407"/>
      <c r="O280" s="407"/>
      <c r="P280" s="407"/>
      <c r="Q280" s="407"/>
      <c r="R280" s="407"/>
      <c r="S280" s="407"/>
      <c r="T280" s="407"/>
      <c r="U280" s="407"/>
      <c r="V280" s="407"/>
      <c r="W280" s="407"/>
      <c r="X280" s="407"/>
      <c r="Y280" s="407"/>
      <c r="Z280" s="407"/>
      <c r="AA280" s="407"/>
      <c r="AB280" s="407"/>
      <c r="AC280" s="407"/>
      <c r="AD280" s="407"/>
      <c r="AE280" s="407"/>
      <c r="AF280" s="407"/>
    </row>
    <row r="281" spans="1:32" ht="12.75" customHeight="1">
      <c r="A281" s="407"/>
      <c r="B281" s="407"/>
      <c r="C281" s="407"/>
      <c r="D281" s="407"/>
      <c r="E281" s="407"/>
      <c r="F281" s="407"/>
      <c r="G281" s="407"/>
      <c r="H281" s="407"/>
      <c r="I281" s="407"/>
      <c r="J281" s="407"/>
      <c r="K281" s="407"/>
      <c r="L281" s="407"/>
      <c r="M281" s="407"/>
      <c r="N281" s="407"/>
      <c r="O281" s="407"/>
      <c r="P281" s="407"/>
      <c r="Q281" s="407"/>
      <c r="R281" s="407"/>
      <c r="S281" s="407"/>
      <c r="T281" s="407"/>
      <c r="U281" s="407"/>
      <c r="V281" s="407"/>
      <c r="W281" s="407"/>
      <c r="X281" s="407"/>
      <c r="Y281" s="407"/>
      <c r="Z281" s="407"/>
      <c r="AA281" s="407"/>
      <c r="AB281" s="407"/>
      <c r="AC281" s="407"/>
      <c r="AD281" s="407"/>
      <c r="AE281" s="407"/>
      <c r="AF281" s="407"/>
    </row>
    <row r="282" spans="1:32" ht="12.75" customHeight="1">
      <c r="A282" s="407"/>
      <c r="B282" s="407"/>
      <c r="C282" s="407"/>
      <c r="D282" s="407"/>
      <c r="E282" s="407"/>
      <c r="F282" s="407"/>
      <c r="G282" s="407"/>
      <c r="H282" s="407"/>
      <c r="I282" s="407"/>
      <c r="J282" s="407"/>
      <c r="K282" s="407"/>
      <c r="L282" s="407"/>
      <c r="M282" s="407"/>
      <c r="N282" s="407"/>
      <c r="O282" s="407"/>
      <c r="P282" s="407"/>
      <c r="Q282" s="407"/>
      <c r="R282" s="407"/>
      <c r="S282" s="407"/>
      <c r="T282" s="407"/>
      <c r="U282" s="407"/>
      <c r="V282" s="407"/>
      <c r="W282" s="407"/>
      <c r="X282" s="407"/>
      <c r="Y282" s="407"/>
      <c r="Z282" s="407"/>
      <c r="AA282" s="407"/>
      <c r="AB282" s="407"/>
      <c r="AC282" s="407"/>
      <c r="AD282" s="407"/>
      <c r="AE282" s="407"/>
      <c r="AF282" s="407"/>
    </row>
    <row r="283" spans="1:32" ht="12.75" customHeight="1">
      <c r="A283" s="407"/>
      <c r="B283" s="407"/>
      <c r="C283" s="407"/>
      <c r="D283" s="407"/>
      <c r="E283" s="407"/>
      <c r="F283" s="407"/>
      <c r="G283" s="407"/>
      <c r="H283" s="407"/>
      <c r="I283" s="407"/>
      <c r="J283" s="407"/>
      <c r="K283" s="407"/>
      <c r="L283" s="407"/>
      <c r="M283" s="407"/>
      <c r="N283" s="407"/>
      <c r="O283" s="407"/>
      <c r="P283" s="407"/>
      <c r="Q283" s="407"/>
      <c r="R283" s="407"/>
      <c r="S283" s="407"/>
      <c r="T283" s="407"/>
      <c r="U283" s="407"/>
      <c r="V283" s="407"/>
      <c r="W283" s="407"/>
      <c r="X283" s="407"/>
      <c r="Y283" s="407"/>
      <c r="Z283" s="407"/>
      <c r="AA283" s="407"/>
      <c r="AB283" s="407"/>
      <c r="AC283" s="407"/>
      <c r="AD283" s="407"/>
      <c r="AE283" s="407"/>
      <c r="AF283" s="407"/>
    </row>
    <row r="284" spans="1:32" ht="12.75" customHeight="1">
      <c r="A284" s="407"/>
      <c r="B284" s="407"/>
      <c r="C284" s="407"/>
      <c r="D284" s="407"/>
      <c r="E284" s="407"/>
      <c r="F284" s="407"/>
      <c r="G284" s="407"/>
      <c r="H284" s="407"/>
      <c r="I284" s="407"/>
      <c r="J284" s="407"/>
      <c r="K284" s="407"/>
      <c r="L284" s="407"/>
      <c r="M284" s="407"/>
      <c r="N284" s="407"/>
      <c r="O284" s="407"/>
      <c r="P284" s="407"/>
      <c r="Q284" s="407"/>
      <c r="R284" s="407"/>
      <c r="S284" s="407"/>
      <c r="T284" s="407"/>
      <c r="U284" s="407"/>
      <c r="V284" s="407"/>
      <c r="W284" s="407"/>
      <c r="X284" s="407"/>
      <c r="Y284" s="407"/>
      <c r="Z284" s="407"/>
      <c r="AA284" s="407"/>
      <c r="AB284" s="407"/>
      <c r="AC284" s="407"/>
      <c r="AD284" s="407"/>
      <c r="AE284" s="407"/>
      <c r="AF284" s="407"/>
    </row>
    <row r="285" spans="1:32" ht="12.75" customHeight="1">
      <c r="A285" s="407"/>
      <c r="B285" s="407"/>
      <c r="C285" s="407"/>
      <c r="D285" s="407"/>
      <c r="E285" s="407"/>
      <c r="F285" s="407"/>
      <c r="G285" s="407"/>
      <c r="H285" s="407"/>
      <c r="I285" s="407"/>
      <c r="J285" s="407"/>
      <c r="K285" s="407"/>
      <c r="L285" s="407"/>
      <c r="M285" s="407"/>
      <c r="N285" s="407"/>
      <c r="O285" s="407"/>
      <c r="P285" s="407"/>
      <c r="Q285" s="407"/>
      <c r="R285" s="407"/>
      <c r="S285" s="407"/>
      <c r="T285" s="407"/>
      <c r="U285" s="407"/>
      <c r="V285" s="407"/>
      <c r="W285" s="407"/>
      <c r="X285" s="407"/>
      <c r="Y285" s="407"/>
      <c r="Z285" s="407"/>
      <c r="AA285" s="407"/>
      <c r="AB285" s="407"/>
      <c r="AC285" s="407"/>
      <c r="AD285" s="407"/>
      <c r="AE285" s="407"/>
      <c r="AF285" s="407"/>
    </row>
    <row r="286" spans="1:32" ht="12.75" customHeight="1">
      <c r="A286" s="407"/>
      <c r="B286" s="407"/>
      <c r="C286" s="407"/>
      <c r="D286" s="407"/>
      <c r="E286" s="407"/>
      <c r="F286" s="407"/>
      <c r="G286" s="407"/>
      <c r="H286" s="407"/>
      <c r="I286" s="407"/>
      <c r="J286" s="407"/>
      <c r="K286" s="407"/>
      <c r="L286" s="407"/>
      <c r="M286" s="407"/>
      <c r="N286" s="407"/>
      <c r="O286" s="407"/>
      <c r="P286" s="407"/>
      <c r="Q286" s="407"/>
      <c r="R286" s="407"/>
      <c r="S286" s="407"/>
      <c r="T286" s="407"/>
      <c r="U286" s="407"/>
      <c r="V286" s="407"/>
      <c r="W286" s="407"/>
      <c r="X286" s="407"/>
      <c r="Y286" s="407"/>
      <c r="Z286" s="407"/>
      <c r="AA286" s="407"/>
      <c r="AB286" s="407"/>
      <c r="AC286" s="407"/>
      <c r="AD286" s="407"/>
      <c r="AE286" s="407"/>
      <c r="AF286" s="407"/>
    </row>
    <row r="287" spans="1:32" ht="12.75" customHeight="1">
      <c r="A287" s="407"/>
      <c r="B287" s="407"/>
      <c r="C287" s="407"/>
      <c r="D287" s="407"/>
      <c r="E287" s="407"/>
      <c r="F287" s="407"/>
      <c r="G287" s="407"/>
      <c r="H287" s="407"/>
      <c r="I287" s="407"/>
      <c r="J287" s="407"/>
      <c r="K287" s="407"/>
      <c r="L287" s="407"/>
      <c r="M287" s="407"/>
      <c r="N287" s="407"/>
      <c r="O287" s="407"/>
      <c r="P287" s="407"/>
      <c r="Q287" s="407"/>
      <c r="R287" s="407"/>
      <c r="S287" s="407"/>
      <c r="T287" s="407"/>
      <c r="U287" s="407"/>
      <c r="V287" s="407"/>
      <c r="W287" s="407"/>
      <c r="X287" s="407"/>
      <c r="Y287" s="407"/>
      <c r="Z287" s="407"/>
      <c r="AA287" s="407"/>
      <c r="AB287" s="407"/>
      <c r="AC287" s="407"/>
      <c r="AD287" s="407"/>
      <c r="AE287" s="407"/>
      <c r="AF287" s="407"/>
    </row>
    <row r="288" spans="1:32" ht="12.75" customHeight="1">
      <c r="A288" s="407"/>
      <c r="B288" s="407"/>
      <c r="C288" s="407"/>
      <c r="D288" s="407"/>
      <c r="E288" s="407"/>
      <c r="F288" s="407"/>
      <c r="G288" s="407"/>
      <c r="H288" s="407"/>
      <c r="I288" s="407"/>
      <c r="J288" s="407"/>
      <c r="K288" s="407"/>
      <c r="L288" s="407"/>
      <c r="M288" s="407"/>
      <c r="N288" s="407"/>
      <c r="O288" s="407"/>
      <c r="P288" s="407"/>
      <c r="Q288" s="407"/>
      <c r="R288" s="407"/>
      <c r="S288" s="407"/>
      <c r="T288" s="407"/>
      <c r="U288" s="407"/>
      <c r="V288" s="407"/>
      <c r="W288" s="407"/>
      <c r="X288" s="407"/>
      <c r="Y288" s="407"/>
      <c r="Z288" s="407"/>
      <c r="AA288" s="407"/>
      <c r="AB288" s="407"/>
      <c r="AC288" s="407"/>
      <c r="AD288" s="407"/>
      <c r="AE288" s="407"/>
      <c r="AF288" s="407"/>
    </row>
    <row r="289" spans="1:32" ht="12.75" customHeight="1">
      <c r="A289" s="407"/>
      <c r="B289" s="407"/>
      <c r="C289" s="407"/>
      <c r="D289" s="407"/>
      <c r="E289" s="407"/>
      <c r="F289" s="407"/>
      <c r="G289" s="407"/>
      <c r="H289" s="407"/>
      <c r="I289" s="407"/>
      <c r="J289" s="407"/>
      <c r="K289" s="407"/>
      <c r="L289" s="407"/>
      <c r="M289" s="407"/>
      <c r="N289" s="407"/>
      <c r="O289" s="407"/>
      <c r="P289" s="407"/>
      <c r="Q289" s="407"/>
      <c r="R289" s="407"/>
      <c r="S289" s="407"/>
      <c r="T289" s="407"/>
      <c r="U289" s="407"/>
      <c r="V289" s="407"/>
      <c r="W289" s="407"/>
      <c r="X289" s="407"/>
      <c r="Y289" s="407"/>
      <c r="Z289" s="407"/>
      <c r="AA289" s="407"/>
      <c r="AB289" s="407"/>
      <c r="AC289" s="407"/>
      <c r="AD289" s="407"/>
      <c r="AE289" s="407"/>
      <c r="AF289" s="407"/>
    </row>
    <row r="290" spans="1:32" ht="12.75" customHeight="1">
      <c r="A290" s="407"/>
      <c r="B290" s="407"/>
      <c r="C290" s="407"/>
      <c r="D290" s="407"/>
      <c r="E290" s="407"/>
      <c r="F290" s="407"/>
      <c r="G290" s="407"/>
      <c r="H290" s="407"/>
      <c r="I290" s="407"/>
      <c r="J290" s="407"/>
      <c r="K290" s="407"/>
      <c r="L290" s="407"/>
      <c r="M290" s="407"/>
      <c r="N290" s="407"/>
      <c r="O290" s="407"/>
      <c r="P290" s="407"/>
      <c r="Q290" s="407"/>
      <c r="R290" s="407"/>
      <c r="S290" s="407"/>
      <c r="T290" s="407"/>
      <c r="U290" s="407"/>
      <c r="V290" s="407"/>
      <c r="W290" s="407"/>
      <c r="X290" s="407"/>
      <c r="Y290" s="407"/>
      <c r="Z290" s="407"/>
      <c r="AA290" s="407"/>
      <c r="AB290" s="407"/>
      <c r="AC290" s="407"/>
      <c r="AD290" s="407"/>
      <c r="AE290" s="407"/>
      <c r="AF290" s="407"/>
    </row>
    <row r="291" spans="1:32" ht="12.75" customHeight="1">
      <c r="A291" s="407"/>
      <c r="B291" s="407"/>
      <c r="C291" s="407"/>
      <c r="D291" s="407"/>
      <c r="E291" s="407"/>
      <c r="F291" s="407"/>
      <c r="G291" s="407"/>
      <c r="H291" s="407"/>
      <c r="I291" s="407"/>
      <c r="J291" s="407"/>
      <c r="K291" s="407"/>
      <c r="L291" s="407"/>
      <c r="M291" s="407"/>
      <c r="N291" s="407"/>
      <c r="O291" s="407"/>
      <c r="P291" s="407"/>
      <c r="Q291" s="407"/>
      <c r="R291" s="407"/>
      <c r="S291" s="407"/>
      <c r="T291" s="407"/>
      <c r="U291" s="407"/>
      <c r="V291" s="407"/>
      <c r="W291" s="407"/>
      <c r="X291" s="407"/>
      <c r="Y291" s="407"/>
      <c r="Z291" s="407"/>
      <c r="AA291" s="407"/>
      <c r="AB291" s="407"/>
      <c r="AC291" s="407"/>
      <c r="AD291" s="407"/>
      <c r="AE291" s="407"/>
      <c r="AF291" s="407"/>
    </row>
    <row r="292" spans="1:32" ht="12.75" customHeight="1">
      <c r="A292" s="407"/>
      <c r="B292" s="407"/>
      <c r="C292" s="407"/>
      <c r="D292" s="407"/>
      <c r="E292" s="407"/>
      <c r="F292" s="407"/>
      <c r="G292" s="407"/>
      <c r="H292" s="407"/>
      <c r="I292" s="407"/>
      <c r="J292" s="407"/>
      <c r="K292" s="407"/>
      <c r="L292" s="407"/>
      <c r="M292" s="407"/>
      <c r="N292" s="407"/>
      <c r="O292" s="407"/>
      <c r="P292" s="407"/>
      <c r="Q292" s="407"/>
      <c r="R292" s="407"/>
      <c r="S292" s="407"/>
      <c r="T292" s="407"/>
      <c r="U292" s="407"/>
      <c r="V292" s="407"/>
      <c r="W292" s="407"/>
      <c r="X292" s="407"/>
      <c r="Y292" s="407"/>
      <c r="Z292" s="407"/>
      <c r="AA292" s="407"/>
      <c r="AB292" s="407"/>
      <c r="AC292" s="407"/>
      <c r="AD292" s="407"/>
      <c r="AE292" s="407"/>
      <c r="AF292" s="407"/>
    </row>
    <row r="293" spans="1:32" ht="12.75" customHeight="1">
      <c r="A293" s="407"/>
      <c r="B293" s="407"/>
      <c r="C293" s="407"/>
      <c r="D293" s="407"/>
      <c r="E293" s="407"/>
      <c r="F293" s="407"/>
      <c r="G293" s="407"/>
      <c r="H293" s="407"/>
      <c r="I293" s="407"/>
      <c r="J293" s="407"/>
      <c r="K293" s="407"/>
      <c r="L293" s="407"/>
      <c r="M293" s="407"/>
      <c r="N293" s="407"/>
      <c r="O293" s="407"/>
      <c r="P293" s="407"/>
      <c r="Q293" s="407"/>
      <c r="R293" s="407"/>
      <c r="S293" s="407"/>
      <c r="T293" s="407"/>
      <c r="U293" s="407"/>
      <c r="V293" s="407"/>
      <c r="W293" s="407"/>
      <c r="X293" s="407"/>
      <c r="Y293" s="407"/>
      <c r="Z293" s="407"/>
      <c r="AA293" s="407"/>
      <c r="AB293" s="407"/>
      <c r="AC293" s="407"/>
      <c r="AD293" s="407"/>
      <c r="AE293" s="407"/>
      <c r="AF293" s="407"/>
    </row>
    <row r="294" spans="1:32" ht="12.75" customHeight="1">
      <c r="A294" s="407"/>
      <c r="B294" s="407"/>
      <c r="C294" s="407"/>
      <c r="D294" s="407"/>
      <c r="E294" s="407"/>
      <c r="F294" s="407"/>
      <c r="G294" s="407"/>
      <c r="H294" s="407"/>
      <c r="I294" s="407"/>
      <c r="J294" s="407"/>
      <c r="K294" s="407"/>
      <c r="L294" s="407"/>
      <c r="M294" s="407"/>
      <c r="N294" s="407"/>
      <c r="O294" s="407"/>
      <c r="P294" s="407"/>
      <c r="Q294" s="407"/>
      <c r="R294" s="407"/>
      <c r="S294" s="407"/>
      <c r="T294" s="407"/>
      <c r="U294" s="407"/>
      <c r="V294" s="407"/>
      <c r="W294" s="407"/>
      <c r="X294" s="407"/>
      <c r="Y294" s="407"/>
      <c r="Z294" s="407"/>
      <c r="AA294" s="407"/>
      <c r="AB294" s="407"/>
      <c r="AC294" s="407"/>
      <c r="AD294" s="407"/>
      <c r="AE294" s="407"/>
      <c r="AF294" s="407"/>
    </row>
    <row r="295" spans="1:32" ht="12.75" customHeight="1">
      <c r="A295" s="407"/>
      <c r="B295" s="407"/>
      <c r="C295" s="407"/>
      <c r="D295" s="407"/>
      <c r="E295" s="407"/>
      <c r="F295" s="407"/>
      <c r="G295" s="407"/>
      <c r="H295" s="407"/>
      <c r="I295" s="407"/>
      <c r="J295" s="407"/>
      <c r="K295" s="407"/>
      <c r="L295" s="407"/>
      <c r="M295" s="407"/>
      <c r="N295" s="407"/>
      <c r="O295" s="407"/>
      <c r="P295" s="407"/>
      <c r="Q295" s="407"/>
      <c r="R295" s="407"/>
      <c r="S295" s="407"/>
      <c r="T295" s="407"/>
      <c r="U295" s="407"/>
      <c r="V295" s="407"/>
      <c r="W295" s="407"/>
      <c r="X295" s="407"/>
      <c r="Y295" s="407"/>
      <c r="Z295" s="407"/>
      <c r="AA295" s="407"/>
      <c r="AB295" s="407"/>
      <c r="AC295" s="407"/>
      <c r="AD295" s="407"/>
      <c r="AE295" s="407"/>
      <c r="AF295" s="407"/>
    </row>
    <row r="296" spans="1:32" ht="12.75" customHeight="1">
      <c r="A296" s="407"/>
      <c r="B296" s="407"/>
      <c r="C296" s="407"/>
      <c r="D296" s="407"/>
      <c r="E296" s="407"/>
      <c r="F296" s="407"/>
      <c r="G296" s="407"/>
      <c r="H296" s="407"/>
      <c r="I296" s="407"/>
      <c r="J296" s="407"/>
      <c r="K296" s="407"/>
      <c r="L296" s="407"/>
      <c r="M296" s="407"/>
      <c r="N296" s="407"/>
      <c r="O296" s="407"/>
      <c r="P296" s="407"/>
      <c r="Q296" s="407"/>
      <c r="R296" s="407"/>
      <c r="S296" s="407"/>
      <c r="T296" s="407"/>
      <c r="U296" s="407"/>
      <c r="V296" s="407"/>
      <c r="W296" s="407"/>
      <c r="X296" s="407"/>
      <c r="Y296" s="407"/>
      <c r="Z296" s="407"/>
      <c r="AA296" s="407"/>
      <c r="AB296" s="407"/>
      <c r="AC296" s="407"/>
      <c r="AD296" s="407"/>
      <c r="AE296" s="407"/>
      <c r="AF296" s="407"/>
    </row>
    <row r="297" spans="1:32" ht="12.75" customHeight="1">
      <c r="A297" s="407"/>
      <c r="B297" s="407"/>
      <c r="C297" s="407"/>
      <c r="D297" s="407"/>
      <c r="E297" s="407"/>
      <c r="F297" s="407"/>
      <c r="G297" s="407"/>
      <c r="H297" s="407"/>
      <c r="I297" s="407"/>
      <c r="J297" s="407"/>
      <c r="K297" s="407"/>
      <c r="L297" s="407"/>
      <c r="M297" s="407"/>
      <c r="N297" s="407"/>
      <c r="O297" s="407"/>
      <c r="P297" s="407"/>
      <c r="Q297" s="407"/>
      <c r="R297" s="407"/>
      <c r="S297" s="407"/>
      <c r="T297" s="407"/>
      <c r="U297" s="407"/>
      <c r="V297" s="407"/>
      <c r="W297" s="407"/>
      <c r="X297" s="407"/>
      <c r="Y297" s="407"/>
      <c r="Z297" s="407"/>
      <c r="AA297" s="407"/>
      <c r="AB297" s="407"/>
      <c r="AC297" s="407"/>
      <c r="AD297" s="407"/>
      <c r="AE297" s="407"/>
      <c r="AF297" s="407"/>
    </row>
    <row r="298" spans="1:32" ht="12.75" customHeight="1">
      <c r="A298" s="407"/>
      <c r="B298" s="407"/>
      <c r="C298" s="407"/>
      <c r="D298" s="407"/>
      <c r="E298" s="407"/>
      <c r="F298" s="407"/>
      <c r="G298" s="407"/>
      <c r="H298" s="407"/>
      <c r="I298" s="407"/>
      <c r="J298" s="407"/>
      <c r="K298" s="407"/>
      <c r="L298" s="407"/>
      <c r="M298" s="407"/>
      <c r="N298" s="407"/>
      <c r="O298" s="407"/>
      <c r="P298" s="407"/>
      <c r="Q298" s="407"/>
      <c r="R298" s="407"/>
      <c r="S298" s="407"/>
      <c r="T298" s="407"/>
      <c r="U298" s="407"/>
      <c r="V298" s="407"/>
      <c r="W298" s="407"/>
      <c r="X298" s="407"/>
      <c r="Y298" s="407"/>
      <c r="Z298" s="407"/>
      <c r="AA298" s="407"/>
      <c r="AB298" s="407"/>
      <c r="AC298" s="407"/>
      <c r="AD298" s="407"/>
      <c r="AE298" s="407"/>
      <c r="AF298" s="407"/>
    </row>
    <row r="299" spans="1:32" ht="12.75" customHeight="1">
      <c r="A299" s="407"/>
      <c r="B299" s="407"/>
      <c r="C299" s="407"/>
      <c r="D299" s="407"/>
      <c r="E299" s="407"/>
      <c r="F299" s="407"/>
      <c r="G299" s="407"/>
      <c r="H299" s="407"/>
      <c r="I299" s="407"/>
      <c r="J299" s="407"/>
      <c r="K299" s="407"/>
      <c r="L299" s="407"/>
      <c r="M299" s="407"/>
      <c r="N299" s="407"/>
      <c r="O299" s="407"/>
      <c r="P299" s="407"/>
      <c r="Q299" s="407"/>
      <c r="R299" s="407"/>
      <c r="S299" s="407"/>
      <c r="T299" s="407"/>
      <c r="U299" s="407"/>
      <c r="V299" s="407"/>
      <c r="W299" s="407"/>
      <c r="X299" s="407"/>
      <c r="Y299" s="407"/>
      <c r="Z299" s="407"/>
      <c r="AA299" s="407"/>
      <c r="AB299" s="407"/>
      <c r="AC299" s="407"/>
      <c r="AD299" s="407"/>
      <c r="AE299" s="407"/>
      <c r="AF299" s="407"/>
    </row>
    <row r="300" spans="1:32" ht="12.75" customHeight="1">
      <c r="A300" s="407"/>
      <c r="B300" s="407"/>
      <c r="C300" s="407"/>
      <c r="D300" s="407"/>
      <c r="E300" s="407"/>
      <c r="F300" s="407"/>
      <c r="G300" s="407"/>
      <c r="H300" s="407"/>
      <c r="I300" s="407"/>
      <c r="J300" s="407"/>
      <c r="K300" s="407"/>
      <c r="L300" s="407"/>
      <c r="M300" s="407"/>
      <c r="N300" s="407"/>
      <c r="O300" s="407"/>
      <c r="P300" s="407"/>
      <c r="Q300" s="407"/>
      <c r="R300" s="407"/>
      <c r="S300" s="407"/>
      <c r="T300" s="407"/>
      <c r="U300" s="407"/>
      <c r="V300" s="407"/>
      <c r="W300" s="407"/>
      <c r="X300" s="407"/>
      <c r="Y300" s="407"/>
      <c r="Z300" s="407"/>
      <c r="AA300" s="407"/>
      <c r="AB300" s="407"/>
      <c r="AC300" s="407"/>
      <c r="AD300" s="407"/>
      <c r="AE300" s="407"/>
      <c r="AF300" s="407"/>
    </row>
    <row r="301" spans="1:32" ht="12.75" customHeight="1">
      <c r="A301" s="407"/>
      <c r="B301" s="407"/>
      <c r="C301" s="407"/>
      <c r="D301" s="407"/>
      <c r="E301" s="407"/>
      <c r="F301" s="407"/>
      <c r="G301" s="407"/>
      <c r="H301" s="407"/>
      <c r="I301" s="407"/>
      <c r="J301" s="407"/>
      <c r="K301" s="407"/>
      <c r="L301" s="407"/>
      <c r="M301" s="407"/>
      <c r="N301" s="407"/>
      <c r="O301" s="407"/>
      <c r="P301" s="407"/>
      <c r="Q301" s="407"/>
      <c r="R301" s="407"/>
      <c r="S301" s="407"/>
      <c r="T301" s="407"/>
      <c r="U301" s="407"/>
      <c r="V301" s="407"/>
      <c r="W301" s="407"/>
      <c r="X301" s="407"/>
      <c r="Y301" s="407"/>
      <c r="Z301" s="407"/>
      <c r="AA301" s="407"/>
      <c r="AB301" s="407"/>
      <c r="AC301" s="407"/>
      <c r="AD301" s="407"/>
      <c r="AE301" s="407"/>
      <c r="AF301" s="407"/>
    </row>
    <row r="302" spans="1:32" ht="12.75" customHeight="1">
      <c r="A302" s="407"/>
      <c r="B302" s="407"/>
      <c r="C302" s="407"/>
      <c r="D302" s="407"/>
      <c r="E302" s="407"/>
      <c r="F302" s="407"/>
      <c r="G302" s="407"/>
      <c r="H302" s="407"/>
      <c r="I302" s="407"/>
      <c r="J302" s="407"/>
      <c r="K302" s="407"/>
      <c r="L302" s="407"/>
      <c r="M302" s="407"/>
      <c r="N302" s="407"/>
      <c r="O302" s="407"/>
      <c r="P302" s="407"/>
      <c r="Q302" s="407"/>
      <c r="R302" s="407"/>
      <c r="S302" s="407"/>
      <c r="T302" s="407"/>
      <c r="U302" s="407"/>
      <c r="V302" s="407"/>
      <c r="W302" s="407"/>
      <c r="X302" s="407"/>
      <c r="Y302" s="407"/>
      <c r="Z302" s="407"/>
      <c r="AA302" s="407"/>
      <c r="AB302" s="407"/>
      <c r="AC302" s="407"/>
      <c r="AD302" s="407"/>
      <c r="AE302" s="407"/>
      <c r="AF302" s="407"/>
    </row>
    <row r="303" spans="1:32" ht="12.75" customHeight="1">
      <c r="A303" s="407"/>
      <c r="B303" s="407"/>
      <c r="C303" s="407"/>
      <c r="D303" s="407"/>
      <c r="E303" s="407"/>
      <c r="F303" s="407"/>
      <c r="G303" s="407"/>
      <c r="H303" s="407"/>
      <c r="I303" s="407"/>
      <c r="J303" s="407"/>
      <c r="K303" s="407"/>
      <c r="L303" s="407"/>
      <c r="M303" s="407"/>
      <c r="N303" s="407"/>
      <c r="O303" s="407"/>
      <c r="P303" s="407"/>
      <c r="Q303" s="407"/>
      <c r="R303" s="407"/>
      <c r="S303" s="407"/>
      <c r="T303" s="407"/>
      <c r="U303" s="407"/>
      <c r="V303" s="407"/>
      <c r="W303" s="407"/>
      <c r="X303" s="407"/>
      <c r="Y303" s="407"/>
      <c r="Z303" s="407"/>
      <c r="AA303" s="407"/>
      <c r="AB303" s="407"/>
      <c r="AC303" s="407"/>
      <c r="AD303" s="407"/>
      <c r="AE303" s="407"/>
      <c r="AF303" s="407"/>
    </row>
    <row r="304" spans="1:32" ht="12.75" customHeight="1">
      <c r="A304" s="407"/>
      <c r="B304" s="407"/>
      <c r="C304" s="407"/>
      <c r="D304" s="407"/>
      <c r="E304" s="407"/>
      <c r="F304" s="407"/>
      <c r="G304" s="407"/>
      <c r="H304" s="407"/>
      <c r="I304" s="407"/>
      <c r="J304" s="407"/>
      <c r="K304" s="407"/>
      <c r="L304" s="407"/>
      <c r="M304" s="407"/>
      <c r="N304" s="407"/>
      <c r="O304" s="407"/>
      <c r="P304" s="407"/>
      <c r="Q304" s="407"/>
      <c r="R304" s="407"/>
      <c r="S304" s="407"/>
      <c r="T304" s="407"/>
      <c r="U304" s="407"/>
      <c r="V304" s="407"/>
      <c r="W304" s="407"/>
      <c r="X304" s="407"/>
      <c r="Y304" s="407"/>
      <c r="Z304" s="407"/>
      <c r="AA304" s="407"/>
      <c r="AB304" s="407"/>
      <c r="AC304" s="407"/>
      <c r="AD304" s="407"/>
      <c r="AE304" s="407"/>
      <c r="AF304" s="407"/>
    </row>
    <row r="305" spans="1:32" ht="12.75" customHeight="1">
      <c r="A305" s="407"/>
      <c r="B305" s="407"/>
      <c r="C305" s="407"/>
      <c r="D305" s="407"/>
      <c r="E305" s="407"/>
      <c r="F305" s="407"/>
      <c r="G305" s="407"/>
      <c r="H305" s="407"/>
      <c r="I305" s="407"/>
      <c r="J305" s="407"/>
      <c r="K305" s="407"/>
      <c r="L305" s="407"/>
      <c r="M305" s="407"/>
      <c r="N305" s="407"/>
      <c r="O305" s="407"/>
      <c r="P305" s="407"/>
      <c r="Q305" s="407"/>
      <c r="R305" s="407"/>
      <c r="S305" s="407"/>
      <c r="T305" s="407"/>
      <c r="U305" s="407"/>
      <c r="V305" s="407"/>
      <c r="W305" s="407"/>
      <c r="X305" s="407"/>
      <c r="Y305" s="407"/>
      <c r="Z305" s="407"/>
      <c r="AA305" s="407"/>
      <c r="AB305" s="407"/>
      <c r="AC305" s="407"/>
      <c r="AD305" s="407"/>
      <c r="AE305" s="407"/>
      <c r="AF305" s="407"/>
    </row>
    <row r="306" spans="1:32" ht="12.75" customHeight="1">
      <c r="A306" s="407"/>
      <c r="B306" s="407"/>
      <c r="C306" s="407"/>
      <c r="D306" s="407"/>
      <c r="E306" s="407"/>
      <c r="F306" s="407"/>
      <c r="G306" s="407"/>
      <c r="H306" s="407"/>
      <c r="I306" s="407"/>
      <c r="J306" s="407"/>
      <c r="K306" s="407"/>
      <c r="L306" s="407"/>
      <c r="M306" s="407"/>
      <c r="N306" s="407"/>
      <c r="O306" s="407"/>
      <c r="P306" s="407"/>
      <c r="Q306" s="407"/>
      <c r="R306" s="407"/>
      <c r="S306" s="407"/>
      <c r="T306" s="407"/>
      <c r="U306" s="407"/>
      <c r="V306" s="407"/>
      <c r="W306" s="407"/>
      <c r="X306" s="407"/>
      <c r="Y306" s="407"/>
      <c r="Z306" s="407"/>
      <c r="AA306" s="407"/>
      <c r="AB306" s="407"/>
      <c r="AC306" s="407"/>
      <c r="AD306" s="407"/>
      <c r="AE306" s="407"/>
      <c r="AF306" s="407"/>
    </row>
    <row r="307" spans="1:32" ht="12.75" customHeight="1">
      <c r="A307" s="407"/>
      <c r="B307" s="407"/>
      <c r="C307" s="407"/>
      <c r="D307" s="407"/>
      <c r="E307" s="407"/>
      <c r="F307" s="407"/>
      <c r="G307" s="407"/>
      <c r="H307" s="407"/>
      <c r="I307" s="407"/>
      <c r="J307" s="407"/>
      <c r="K307" s="407"/>
      <c r="L307" s="407"/>
      <c r="M307" s="407"/>
      <c r="N307" s="407"/>
      <c r="O307" s="407"/>
      <c r="P307" s="407"/>
      <c r="Q307" s="407"/>
      <c r="R307" s="407"/>
      <c r="S307" s="407"/>
      <c r="T307" s="407"/>
      <c r="U307" s="407"/>
      <c r="V307" s="407"/>
      <c r="W307" s="407"/>
      <c r="X307" s="407"/>
      <c r="Y307" s="407"/>
      <c r="Z307" s="407"/>
      <c r="AA307" s="407"/>
      <c r="AB307" s="407"/>
      <c r="AC307" s="407"/>
      <c r="AD307" s="407"/>
      <c r="AE307" s="407"/>
      <c r="AF307" s="407"/>
    </row>
    <row r="308" spans="1:32" ht="12.75" customHeight="1">
      <c r="A308" s="407"/>
      <c r="B308" s="407"/>
      <c r="C308" s="407"/>
      <c r="D308" s="407"/>
      <c r="E308" s="407"/>
      <c r="F308" s="407"/>
      <c r="G308" s="407"/>
      <c r="H308" s="407"/>
      <c r="I308" s="407"/>
      <c r="J308" s="407"/>
      <c r="K308" s="407"/>
      <c r="L308" s="407"/>
      <c r="M308" s="407"/>
      <c r="N308" s="407"/>
      <c r="O308" s="407"/>
      <c r="P308" s="407"/>
      <c r="Q308" s="407"/>
      <c r="R308" s="407"/>
      <c r="S308" s="407"/>
      <c r="T308" s="407"/>
      <c r="U308" s="407"/>
      <c r="V308" s="407"/>
      <c r="W308" s="407"/>
      <c r="X308" s="407"/>
      <c r="Y308" s="407"/>
      <c r="Z308" s="407"/>
      <c r="AA308" s="407"/>
      <c r="AB308" s="407"/>
      <c r="AC308" s="407"/>
      <c r="AD308" s="407"/>
      <c r="AE308" s="407"/>
      <c r="AF308" s="407"/>
    </row>
    <row r="309" spans="1:32" ht="12.75" customHeight="1">
      <c r="A309" s="407"/>
      <c r="B309" s="407"/>
      <c r="C309" s="407"/>
      <c r="D309" s="407"/>
      <c r="E309" s="407"/>
      <c r="F309" s="407"/>
      <c r="G309" s="407"/>
      <c r="H309" s="407"/>
      <c r="I309" s="407"/>
      <c r="J309" s="407"/>
      <c r="K309" s="407"/>
      <c r="L309" s="407"/>
      <c r="M309" s="407"/>
      <c r="N309" s="407"/>
      <c r="O309" s="407"/>
      <c r="P309" s="407"/>
      <c r="Q309" s="407"/>
      <c r="R309" s="407"/>
      <c r="S309" s="407"/>
      <c r="T309" s="407"/>
      <c r="U309" s="407"/>
      <c r="V309" s="407"/>
      <c r="W309" s="407"/>
      <c r="X309" s="407"/>
      <c r="Y309" s="407"/>
      <c r="Z309" s="407"/>
      <c r="AA309" s="407"/>
      <c r="AB309" s="407"/>
      <c r="AC309" s="407"/>
      <c r="AD309" s="407"/>
      <c r="AE309" s="407"/>
      <c r="AF309" s="407"/>
    </row>
    <row r="310" spans="1:32" ht="12.75" customHeight="1">
      <c r="A310" s="407"/>
      <c r="B310" s="407"/>
      <c r="C310" s="407"/>
      <c r="D310" s="407"/>
      <c r="E310" s="407"/>
      <c r="F310" s="407"/>
      <c r="G310" s="407"/>
      <c r="H310" s="407"/>
      <c r="I310" s="407"/>
      <c r="J310" s="407"/>
      <c r="K310" s="407"/>
      <c r="L310" s="407"/>
      <c r="M310" s="407"/>
      <c r="N310" s="407"/>
      <c r="O310" s="407"/>
      <c r="P310" s="407"/>
      <c r="Q310" s="407"/>
      <c r="R310" s="407"/>
      <c r="S310" s="407"/>
      <c r="T310" s="407"/>
      <c r="U310" s="407"/>
      <c r="V310" s="407"/>
      <c r="W310" s="407"/>
      <c r="X310" s="407"/>
      <c r="Y310" s="407"/>
      <c r="Z310" s="407"/>
      <c r="AA310" s="407"/>
      <c r="AB310" s="407"/>
      <c r="AC310" s="407"/>
      <c r="AD310" s="407"/>
      <c r="AE310" s="407"/>
      <c r="AF310" s="407"/>
    </row>
    <row r="311" spans="1:32" ht="12.75" customHeight="1">
      <c r="A311" s="407"/>
      <c r="B311" s="407"/>
      <c r="C311" s="407"/>
      <c r="D311" s="407"/>
      <c r="E311" s="407"/>
      <c r="F311" s="407"/>
      <c r="G311" s="407"/>
      <c r="H311" s="407"/>
      <c r="I311" s="407"/>
      <c r="J311" s="407"/>
      <c r="K311" s="407"/>
      <c r="L311" s="407"/>
      <c r="M311" s="407"/>
      <c r="N311" s="407"/>
      <c r="O311" s="407"/>
      <c r="P311" s="407"/>
      <c r="Q311" s="407"/>
      <c r="R311" s="407"/>
      <c r="S311" s="407"/>
      <c r="T311" s="407"/>
      <c r="U311" s="407"/>
      <c r="V311" s="407"/>
      <c r="W311" s="407"/>
      <c r="X311" s="407"/>
      <c r="Y311" s="407"/>
      <c r="Z311" s="407"/>
      <c r="AA311" s="407"/>
      <c r="AB311" s="407"/>
      <c r="AC311" s="407"/>
      <c r="AD311" s="407"/>
      <c r="AE311" s="407"/>
      <c r="AF311" s="407"/>
    </row>
    <row r="312" spans="1:32" ht="12.75" customHeight="1">
      <c r="A312" s="407"/>
      <c r="B312" s="407"/>
      <c r="C312" s="407"/>
      <c r="D312" s="407"/>
      <c r="E312" s="407"/>
      <c r="F312" s="407"/>
      <c r="G312" s="407"/>
      <c r="H312" s="407"/>
      <c r="I312" s="407"/>
      <c r="J312" s="407"/>
      <c r="K312" s="407"/>
      <c r="L312" s="407"/>
      <c r="M312" s="407"/>
      <c r="N312" s="407"/>
      <c r="O312" s="407"/>
      <c r="P312" s="407"/>
      <c r="Q312" s="407"/>
      <c r="R312" s="407"/>
      <c r="S312" s="407"/>
      <c r="T312" s="407"/>
      <c r="U312" s="407"/>
      <c r="V312" s="407"/>
      <c r="W312" s="407"/>
      <c r="X312" s="407"/>
      <c r="Y312" s="407"/>
      <c r="Z312" s="407"/>
      <c r="AA312" s="407"/>
      <c r="AB312" s="407"/>
      <c r="AC312" s="407"/>
      <c r="AD312" s="407"/>
      <c r="AE312" s="407"/>
      <c r="AF312" s="407"/>
    </row>
    <row r="313" spans="1:32" ht="12.75" customHeight="1">
      <c r="A313" s="407"/>
      <c r="B313" s="407"/>
      <c r="C313" s="407"/>
      <c r="D313" s="407"/>
      <c r="E313" s="407"/>
      <c r="F313" s="407"/>
      <c r="G313" s="407"/>
      <c r="H313" s="407"/>
      <c r="I313" s="407"/>
      <c r="J313" s="407"/>
      <c r="K313" s="407"/>
      <c r="L313" s="407"/>
      <c r="M313" s="407"/>
      <c r="N313" s="407"/>
      <c r="O313" s="407"/>
      <c r="P313" s="407"/>
      <c r="Q313" s="407"/>
      <c r="R313" s="407"/>
      <c r="S313" s="407"/>
      <c r="T313" s="407"/>
      <c r="U313" s="407"/>
      <c r="V313" s="407"/>
      <c r="W313" s="407"/>
      <c r="X313" s="407"/>
      <c r="Y313" s="407"/>
      <c r="Z313" s="407"/>
      <c r="AA313" s="407"/>
      <c r="AB313" s="407"/>
      <c r="AC313" s="407"/>
      <c r="AD313" s="407"/>
      <c r="AE313" s="407"/>
      <c r="AF313" s="407"/>
    </row>
    <row r="314" spans="1:32" ht="12.75" customHeight="1">
      <c r="A314" s="407"/>
      <c r="B314" s="407"/>
      <c r="C314" s="407"/>
      <c r="D314" s="407"/>
      <c r="E314" s="407"/>
      <c r="F314" s="407"/>
      <c r="G314" s="407"/>
      <c r="H314" s="407"/>
      <c r="I314" s="407"/>
      <c r="J314" s="407"/>
      <c r="K314" s="407"/>
      <c r="L314" s="407"/>
      <c r="M314" s="407"/>
      <c r="N314" s="407"/>
      <c r="O314" s="407"/>
      <c r="P314" s="407"/>
      <c r="Q314" s="407"/>
      <c r="R314" s="407"/>
      <c r="S314" s="407"/>
      <c r="T314" s="407"/>
      <c r="U314" s="407"/>
      <c r="V314" s="407"/>
      <c r="W314" s="407"/>
      <c r="X314" s="407"/>
      <c r="Y314" s="407"/>
      <c r="Z314" s="407"/>
      <c r="AA314" s="407"/>
      <c r="AB314" s="407"/>
      <c r="AC314" s="407"/>
      <c r="AD314" s="407"/>
      <c r="AE314" s="407"/>
      <c r="AF314" s="407"/>
    </row>
    <row r="315" spans="1:32" ht="12.75" customHeight="1">
      <c r="A315" s="407"/>
      <c r="B315" s="407"/>
      <c r="C315" s="407"/>
      <c r="D315" s="407"/>
      <c r="E315" s="407"/>
      <c r="F315" s="407"/>
      <c r="G315" s="407"/>
      <c r="H315" s="407"/>
      <c r="I315" s="407"/>
      <c r="J315" s="407"/>
      <c r="K315" s="407"/>
      <c r="L315" s="407"/>
      <c r="M315" s="407"/>
      <c r="N315" s="407"/>
      <c r="O315" s="407"/>
      <c r="P315" s="407"/>
      <c r="Q315" s="407"/>
      <c r="R315" s="407"/>
      <c r="S315" s="407"/>
      <c r="T315" s="407"/>
      <c r="U315" s="407"/>
      <c r="V315" s="407"/>
      <c r="W315" s="407"/>
      <c r="X315" s="407"/>
      <c r="Y315" s="407"/>
      <c r="Z315" s="407"/>
      <c r="AA315" s="407"/>
      <c r="AB315" s="407"/>
      <c r="AC315" s="407"/>
      <c r="AD315" s="407"/>
      <c r="AE315" s="407"/>
      <c r="AF315" s="407"/>
    </row>
    <row r="316" spans="1:32" ht="12.75" customHeight="1">
      <c r="A316" s="407"/>
      <c r="B316" s="407"/>
      <c r="C316" s="407"/>
      <c r="D316" s="407"/>
      <c r="E316" s="407"/>
      <c r="F316" s="407"/>
      <c r="G316" s="407"/>
      <c r="H316" s="407"/>
      <c r="I316" s="407"/>
      <c r="J316" s="407"/>
      <c r="K316" s="407"/>
      <c r="L316" s="407"/>
      <c r="M316" s="407"/>
      <c r="N316" s="407"/>
      <c r="O316" s="407"/>
      <c r="P316" s="407"/>
      <c r="Q316" s="407"/>
      <c r="R316" s="407"/>
      <c r="S316" s="407"/>
      <c r="T316" s="407"/>
      <c r="U316" s="407"/>
      <c r="V316" s="407"/>
      <c r="W316" s="407"/>
      <c r="X316" s="407"/>
      <c r="Y316" s="407"/>
      <c r="Z316" s="407"/>
      <c r="AA316" s="407"/>
      <c r="AB316" s="407"/>
      <c r="AC316" s="407"/>
      <c r="AD316" s="407"/>
      <c r="AE316" s="407"/>
      <c r="AF316" s="407"/>
    </row>
    <row r="317" spans="1:32" ht="12.75" customHeight="1">
      <c r="A317" s="407"/>
      <c r="B317" s="407"/>
      <c r="C317" s="407"/>
      <c r="D317" s="407"/>
      <c r="E317" s="407"/>
      <c r="F317" s="407"/>
      <c r="G317" s="407"/>
      <c r="H317" s="407"/>
      <c r="I317" s="407"/>
      <c r="J317" s="407"/>
      <c r="K317" s="407"/>
      <c r="L317" s="407"/>
      <c r="M317" s="407"/>
      <c r="N317" s="407"/>
      <c r="O317" s="407"/>
      <c r="P317" s="407"/>
      <c r="Q317" s="407"/>
      <c r="R317" s="407"/>
      <c r="S317" s="407"/>
      <c r="T317" s="407"/>
      <c r="U317" s="407"/>
      <c r="V317" s="407"/>
      <c r="W317" s="407"/>
      <c r="X317" s="407"/>
      <c r="Y317" s="407"/>
      <c r="Z317" s="407"/>
      <c r="AA317" s="407"/>
      <c r="AB317" s="407"/>
      <c r="AC317" s="407"/>
      <c r="AD317" s="407"/>
      <c r="AE317" s="407"/>
      <c r="AF317" s="407"/>
    </row>
    <row r="318" spans="1:32" ht="12.75" customHeight="1">
      <c r="A318" s="407"/>
      <c r="B318" s="407"/>
      <c r="C318" s="407"/>
      <c r="D318" s="407"/>
      <c r="E318" s="407"/>
      <c r="F318" s="407"/>
      <c r="G318" s="407"/>
      <c r="H318" s="407"/>
      <c r="I318" s="407"/>
      <c r="J318" s="407"/>
      <c r="K318" s="407"/>
      <c r="L318" s="407"/>
      <c r="M318" s="407"/>
      <c r="N318" s="407"/>
      <c r="O318" s="407"/>
      <c r="P318" s="407"/>
      <c r="Q318" s="407"/>
      <c r="R318" s="407"/>
      <c r="S318" s="407"/>
      <c r="T318" s="407"/>
      <c r="U318" s="407"/>
      <c r="V318" s="407"/>
      <c r="W318" s="407"/>
      <c r="X318" s="407"/>
      <c r="Y318" s="407"/>
      <c r="Z318" s="407"/>
      <c r="AA318" s="407"/>
      <c r="AB318" s="407"/>
      <c r="AC318" s="407"/>
      <c r="AD318" s="407"/>
      <c r="AE318" s="407"/>
      <c r="AF318" s="407"/>
    </row>
    <row r="319" spans="1:32" ht="12.75" customHeight="1">
      <c r="A319" s="407"/>
      <c r="B319" s="407"/>
      <c r="C319" s="407"/>
      <c r="D319" s="407"/>
      <c r="E319" s="407"/>
      <c r="F319" s="407"/>
      <c r="G319" s="407"/>
      <c r="H319" s="407"/>
      <c r="I319" s="407"/>
      <c r="J319" s="407"/>
      <c r="K319" s="407"/>
      <c r="L319" s="407"/>
      <c r="M319" s="407"/>
      <c r="N319" s="407"/>
      <c r="O319" s="407"/>
      <c r="P319" s="407"/>
      <c r="Q319" s="407"/>
      <c r="R319" s="407"/>
      <c r="S319" s="407"/>
      <c r="T319" s="407"/>
      <c r="U319" s="407"/>
      <c r="V319" s="407"/>
      <c r="W319" s="407"/>
      <c r="X319" s="407"/>
      <c r="Y319" s="407"/>
      <c r="Z319" s="407"/>
      <c r="AA319" s="407"/>
      <c r="AB319" s="407"/>
      <c r="AC319" s="407"/>
      <c r="AD319" s="407"/>
      <c r="AE319" s="407"/>
      <c r="AF319" s="407"/>
    </row>
    <row r="320" spans="1:32" ht="12.75" customHeight="1">
      <c r="A320" s="407"/>
      <c r="B320" s="407"/>
      <c r="C320" s="407"/>
      <c r="D320" s="407"/>
      <c r="E320" s="407"/>
      <c r="F320" s="407"/>
      <c r="G320" s="407"/>
      <c r="H320" s="407"/>
      <c r="I320" s="407"/>
      <c r="J320" s="407"/>
      <c r="K320" s="407"/>
      <c r="L320" s="407"/>
      <c r="M320" s="407"/>
      <c r="N320" s="407"/>
      <c r="O320" s="407"/>
      <c r="P320" s="407"/>
      <c r="Q320" s="407"/>
      <c r="R320" s="407"/>
      <c r="S320" s="407"/>
      <c r="T320" s="407"/>
      <c r="U320" s="407"/>
      <c r="V320" s="407"/>
      <c r="W320" s="407"/>
      <c r="X320" s="407"/>
      <c r="Y320" s="407"/>
      <c r="Z320" s="407"/>
      <c r="AA320" s="407"/>
      <c r="AB320" s="407"/>
      <c r="AC320" s="407"/>
      <c r="AD320" s="407"/>
      <c r="AE320" s="407"/>
      <c r="AF320" s="407"/>
    </row>
    <row r="321" spans="1:32" ht="12.75" customHeight="1">
      <c r="A321" s="407"/>
      <c r="B321" s="407"/>
      <c r="C321" s="407"/>
      <c r="D321" s="407"/>
      <c r="E321" s="407"/>
      <c r="F321" s="407"/>
      <c r="G321" s="407"/>
      <c r="H321" s="407"/>
      <c r="I321" s="407"/>
      <c r="J321" s="407"/>
      <c r="K321" s="407"/>
      <c r="L321" s="407"/>
      <c r="M321" s="407"/>
      <c r="N321" s="407"/>
      <c r="O321" s="407"/>
      <c r="P321" s="407"/>
      <c r="Q321" s="407"/>
      <c r="R321" s="407"/>
      <c r="S321" s="407"/>
      <c r="T321" s="407"/>
      <c r="U321" s="407"/>
      <c r="V321" s="407"/>
      <c r="W321" s="407"/>
      <c r="X321" s="407"/>
      <c r="Y321" s="407"/>
      <c r="Z321" s="407"/>
      <c r="AA321" s="407"/>
      <c r="AB321" s="407"/>
      <c r="AC321" s="407"/>
      <c r="AD321" s="407"/>
      <c r="AE321" s="407"/>
      <c r="AF321" s="407"/>
    </row>
    <row r="322" spans="1:32" ht="12.75" customHeight="1">
      <c r="A322" s="407"/>
      <c r="B322" s="407"/>
      <c r="C322" s="407"/>
      <c r="D322" s="407"/>
      <c r="E322" s="407"/>
      <c r="F322" s="407"/>
      <c r="G322" s="407"/>
      <c r="H322" s="407"/>
      <c r="I322" s="407"/>
      <c r="J322" s="407"/>
      <c r="K322" s="407"/>
      <c r="L322" s="407"/>
      <c r="M322" s="407"/>
      <c r="N322" s="407"/>
      <c r="O322" s="407"/>
      <c r="P322" s="407"/>
      <c r="Q322" s="407"/>
      <c r="R322" s="407"/>
      <c r="S322" s="407"/>
      <c r="T322" s="407"/>
      <c r="U322" s="407"/>
      <c r="V322" s="407"/>
      <c r="W322" s="407"/>
      <c r="X322" s="407"/>
      <c r="Y322" s="407"/>
      <c r="Z322" s="407"/>
      <c r="AA322" s="407"/>
      <c r="AB322" s="407"/>
      <c r="AC322" s="407"/>
      <c r="AD322" s="407"/>
      <c r="AE322" s="407"/>
      <c r="AF322" s="407"/>
    </row>
    <row r="323" spans="1:32" ht="12.75" customHeight="1">
      <c r="A323" s="407"/>
      <c r="B323" s="407"/>
      <c r="C323" s="407"/>
      <c r="D323" s="407"/>
      <c r="E323" s="407"/>
      <c r="F323" s="407"/>
      <c r="G323" s="407"/>
      <c r="H323" s="407"/>
      <c r="I323" s="407"/>
      <c r="J323" s="407"/>
      <c r="K323" s="407"/>
      <c r="L323" s="407"/>
      <c r="M323" s="407"/>
      <c r="N323" s="407"/>
      <c r="O323" s="407"/>
      <c r="P323" s="407"/>
      <c r="Q323" s="407"/>
      <c r="R323" s="407"/>
      <c r="S323" s="407"/>
      <c r="T323" s="407"/>
      <c r="U323" s="407"/>
      <c r="V323" s="407"/>
      <c r="W323" s="407"/>
      <c r="X323" s="407"/>
      <c r="Y323" s="407"/>
      <c r="Z323" s="407"/>
      <c r="AA323" s="407"/>
      <c r="AB323" s="407"/>
      <c r="AC323" s="407"/>
      <c r="AD323" s="407"/>
      <c r="AE323" s="407"/>
      <c r="AF323" s="407"/>
    </row>
    <row r="324" spans="1:32" ht="12.75" customHeight="1">
      <c r="A324" s="407"/>
      <c r="B324" s="407"/>
      <c r="C324" s="407"/>
      <c r="D324" s="407"/>
      <c r="E324" s="407"/>
      <c r="F324" s="407"/>
      <c r="G324" s="407"/>
      <c r="H324" s="407"/>
      <c r="I324" s="407"/>
      <c r="J324" s="407"/>
      <c r="K324" s="407"/>
      <c r="L324" s="407"/>
      <c r="M324" s="407"/>
      <c r="N324" s="407"/>
      <c r="O324" s="407"/>
      <c r="P324" s="407"/>
      <c r="Q324" s="407"/>
      <c r="R324" s="407"/>
      <c r="S324" s="407"/>
      <c r="T324" s="407"/>
      <c r="U324" s="407"/>
      <c r="V324" s="407"/>
      <c r="W324" s="407"/>
      <c r="X324" s="407"/>
      <c r="Y324" s="407"/>
      <c r="Z324" s="407"/>
      <c r="AA324" s="407"/>
      <c r="AB324" s="407"/>
      <c r="AC324" s="407"/>
      <c r="AD324" s="407"/>
      <c r="AE324" s="407"/>
      <c r="AF324" s="407"/>
    </row>
    <row r="325" spans="1:32" ht="12.75" customHeight="1">
      <c r="A325" s="407"/>
      <c r="B325" s="407"/>
      <c r="C325" s="407"/>
      <c r="D325" s="407"/>
      <c r="E325" s="407"/>
      <c r="F325" s="407"/>
      <c r="G325" s="407"/>
      <c r="H325" s="407"/>
      <c r="I325" s="407"/>
      <c r="J325" s="407"/>
      <c r="K325" s="407"/>
      <c r="L325" s="407"/>
      <c r="M325" s="407"/>
      <c r="N325" s="407"/>
      <c r="O325" s="407"/>
      <c r="P325" s="407"/>
      <c r="Q325" s="407"/>
      <c r="R325" s="407"/>
      <c r="S325" s="407"/>
      <c r="T325" s="407"/>
      <c r="U325" s="407"/>
      <c r="V325" s="407"/>
      <c r="W325" s="407"/>
      <c r="X325" s="407"/>
      <c r="Y325" s="407"/>
      <c r="Z325" s="407"/>
      <c r="AA325" s="407"/>
      <c r="AB325" s="407"/>
      <c r="AC325" s="407"/>
      <c r="AD325" s="407"/>
      <c r="AE325" s="407"/>
      <c r="AF325" s="407"/>
    </row>
    <row r="326" spans="1:32" ht="12.75" customHeight="1">
      <c r="A326" s="407"/>
      <c r="B326" s="407"/>
      <c r="C326" s="407"/>
      <c r="D326" s="407"/>
      <c r="E326" s="407"/>
      <c r="F326" s="407"/>
      <c r="G326" s="407"/>
      <c r="H326" s="407"/>
      <c r="I326" s="407"/>
      <c r="J326" s="407"/>
      <c r="K326" s="407"/>
      <c r="L326" s="407"/>
      <c r="M326" s="407"/>
      <c r="N326" s="407"/>
      <c r="O326" s="407"/>
      <c r="P326" s="407"/>
      <c r="Q326" s="407"/>
      <c r="R326" s="407"/>
      <c r="S326" s="407"/>
      <c r="T326" s="407"/>
      <c r="U326" s="407"/>
      <c r="V326" s="407"/>
      <c r="W326" s="407"/>
      <c r="X326" s="407"/>
      <c r="Y326" s="407"/>
      <c r="Z326" s="407"/>
      <c r="AA326" s="407"/>
      <c r="AB326" s="407"/>
      <c r="AC326" s="407"/>
      <c r="AD326" s="407"/>
      <c r="AE326" s="407"/>
      <c r="AF326" s="407"/>
    </row>
    <row r="327" spans="1:32" ht="12.75" customHeight="1">
      <c r="A327" s="407"/>
      <c r="B327" s="407"/>
      <c r="C327" s="407"/>
      <c r="D327" s="407"/>
      <c r="E327" s="407"/>
      <c r="F327" s="407"/>
      <c r="G327" s="407"/>
      <c r="H327" s="407"/>
      <c r="I327" s="407"/>
      <c r="J327" s="407"/>
      <c r="K327" s="407"/>
      <c r="L327" s="407"/>
      <c r="M327" s="407"/>
      <c r="N327" s="407"/>
      <c r="O327" s="407"/>
      <c r="P327" s="407"/>
      <c r="Q327" s="407"/>
      <c r="R327" s="407"/>
      <c r="S327" s="407"/>
      <c r="T327" s="407"/>
      <c r="U327" s="407"/>
      <c r="V327" s="407"/>
      <c r="W327" s="407"/>
      <c r="X327" s="407"/>
      <c r="Y327" s="407"/>
      <c r="Z327" s="407"/>
      <c r="AA327" s="407"/>
      <c r="AB327" s="407"/>
      <c r="AC327" s="407"/>
      <c r="AD327" s="407"/>
      <c r="AE327" s="407"/>
      <c r="AF327" s="407"/>
    </row>
    <row r="328" spans="1:32" ht="12.75" customHeight="1">
      <c r="A328" s="407"/>
      <c r="B328" s="407"/>
      <c r="C328" s="407"/>
      <c r="D328" s="407"/>
      <c r="E328" s="407"/>
      <c r="F328" s="407"/>
      <c r="G328" s="407"/>
      <c r="H328" s="407"/>
      <c r="I328" s="407"/>
      <c r="J328" s="407"/>
      <c r="K328" s="407"/>
      <c r="L328" s="407"/>
      <c r="M328" s="407"/>
      <c r="N328" s="407"/>
      <c r="O328" s="407"/>
      <c r="P328" s="407"/>
      <c r="Q328" s="407"/>
      <c r="R328" s="407"/>
      <c r="S328" s="407"/>
      <c r="T328" s="407"/>
      <c r="U328" s="407"/>
      <c r="V328" s="407"/>
      <c r="W328" s="407"/>
      <c r="X328" s="407"/>
      <c r="Y328" s="407"/>
      <c r="Z328" s="407"/>
      <c r="AA328" s="407"/>
      <c r="AB328" s="407"/>
      <c r="AC328" s="407"/>
      <c r="AD328" s="407"/>
      <c r="AE328" s="407"/>
      <c r="AF328" s="407"/>
    </row>
    <row r="329" spans="1:32" ht="12.75" customHeight="1">
      <c r="A329" s="407"/>
      <c r="B329" s="407"/>
      <c r="C329" s="407"/>
      <c r="D329" s="407"/>
      <c r="E329" s="407"/>
      <c r="F329" s="407"/>
      <c r="G329" s="407"/>
      <c r="H329" s="407"/>
      <c r="I329" s="407"/>
      <c r="J329" s="407"/>
      <c r="K329" s="407"/>
      <c r="L329" s="407"/>
      <c r="M329" s="407"/>
      <c r="N329" s="407"/>
      <c r="O329" s="407"/>
      <c r="P329" s="407"/>
      <c r="Q329" s="407"/>
      <c r="R329" s="407"/>
      <c r="S329" s="407"/>
      <c r="T329" s="407"/>
      <c r="U329" s="407"/>
      <c r="V329" s="407"/>
      <c r="W329" s="407"/>
      <c r="X329" s="407"/>
      <c r="Y329" s="407"/>
      <c r="Z329" s="407"/>
      <c r="AA329" s="407"/>
      <c r="AB329" s="407"/>
      <c r="AC329" s="407"/>
      <c r="AD329" s="407"/>
      <c r="AE329" s="407"/>
      <c r="AF329" s="407"/>
    </row>
    <row r="330" spans="1:32" ht="12.75" customHeight="1">
      <c r="A330" s="407"/>
      <c r="B330" s="407"/>
      <c r="C330" s="407"/>
      <c r="D330" s="407"/>
      <c r="E330" s="407"/>
      <c r="F330" s="407"/>
      <c r="G330" s="407"/>
      <c r="H330" s="407"/>
      <c r="I330" s="407"/>
      <c r="J330" s="407"/>
      <c r="K330" s="407"/>
      <c r="L330" s="407"/>
      <c r="M330" s="407"/>
      <c r="N330" s="407"/>
      <c r="O330" s="407"/>
      <c r="P330" s="407"/>
      <c r="Q330" s="407"/>
      <c r="R330" s="407"/>
      <c r="S330" s="407"/>
      <c r="T330" s="407"/>
      <c r="U330" s="407"/>
      <c r="V330" s="407"/>
      <c r="W330" s="407"/>
      <c r="X330" s="407"/>
      <c r="Y330" s="407"/>
      <c r="Z330" s="407"/>
      <c r="AA330" s="407"/>
      <c r="AB330" s="407"/>
      <c r="AC330" s="407"/>
      <c r="AD330" s="407"/>
      <c r="AE330" s="407"/>
      <c r="AF330" s="407"/>
    </row>
    <row r="331" spans="1:32" ht="12.75" customHeight="1">
      <c r="A331" s="407"/>
      <c r="B331" s="407"/>
      <c r="C331" s="407"/>
      <c r="D331" s="407"/>
      <c r="E331" s="407"/>
      <c r="F331" s="407"/>
      <c r="G331" s="407"/>
      <c r="H331" s="407"/>
      <c r="I331" s="407"/>
      <c r="J331" s="407"/>
      <c r="K331" s="407"/>
      <c r="L331" s="407"/>
      <c r="M331" s="407"/>
      <c r="N331" s="407"/>
      <c r="O331" s="407"/>
      <c r="P331" s="407"/>
      <c r="Q331" s="407"/>
      <c r="R331" s="407"/>
      <c r="S331" s="407"/>
      <c r="T331" s="407"/>
      <c r="U331" s="407"/>
      <c r="V331" s="407"/>
      <c r="W331" s="407"/>
      <c r="X331" s="407"/>
      <c r="Y331" s="407"/>
      <c r="Z331" s="407"/>
      <c r="AA331" s="407"/>
      <c r="AB331" s="407"/>
      <c r="AC331" s="407"/>
      <c r="AD331" s="407"/>
      <c r="AE331" s="407"/>
      <c r="AF331" s="407"/>
    </row>
    <row r="332" spans="1:32" ht="12.75" customHeight="1">
      <c r="A332" s="407"/>
      <c r="B332" s="407"/>
      <c r="C332" s="407"/>
      <c r="D332" s="407"/>
      <c r="E332" s="407"/>
      <c r="F332" s="407"/>
      <c r="G332" s="407"/>
      <c r="H332" s="407"/>
      <c r="I332" s="407"/>
      <c r="J332" s="407"/>
      <c r="K332" s="407"/>
      <c r="L332" s="407"/>
      <c r="M332" s="407"/>
      <c r="N332" s="407"/>
      <c r="O332" s="407"/>
      <c r="P332" s="407"/>
      <c r="Q332" s="407"/>
      <c r="R332" s="407"/>
      <c r="S332" s="407"/>
      <c r="T332" s="407"/>
      <c r="U332" s="407"/>
      <c r="V332" s="407"/>
      <c r="W332" s="407"/>
      <c r="X332" s="407"/>
      <c r="Y332" s="407"/>
      <c r="Z332" s="407"/>
      <c r="AA332" s="407"/>
      <c r="AB332" s="407"/>
      <c r="AC332" s="407"/>
      <c r="AD332" s="407"/>
      <c r="AE332" s="407"/>
      <c r="AF332" s="407"/>
    </row>
    <row r="333" spans="1:32" ht="12.75" customHeight="1">
      <c r="A333" s="407"/>
      <c r="B333" s="407"/>
      <c r="C333" s="407"/>
      <c r="D333" s="407"/>
      <c r="E333" s="407"/>
      <c r="F333" s="407"/>
      <c r="G333" s="407"/>
      <c r="H333" s="407"/>
      <c r="I333" s="407"/>
      <c r="J333" s="407"/>
      <c r="K333" s="407"/>
      <c r="L333" s="407"/>
      <c r="M333" s="407"/>
      <c r="N333" s="407"/>
      <c r="O333" s="407"/>
      <c r="P333" s="407"/>
      <c r="Q333" s="407"/>
      <c r="R333" s="407"/>
      <c r="S333" s="407"/>
      <c r="T333" s="407"/>
      <c r="U333" s="407"/>
      <c r="V333" s="407"/>
      <c r="W333" s="407"/>
      <c r="X333" s="407"/>
      <c r="Y333" s="407"/>
      <c r="Z333" s="407"/>
      <c r="AA333" s="407"/>
      <c r="AB333" s="407"/>
      <c r="AC333" s="407"/>
      <c r="AD333" s="407"/>
      <c r="AE333" s="407"/>
      <c r="AF333" s="407"/>
    </row>
    <row r="334" spans="1:32" ht="12.75" customHeight="1">
      <c r="A334" s="407"/>
      <c r="B334" s="407"/>
      <c r="C334" s="407"/>
      <c r="D334" s="407"/>
      <c r="E334" s="407"/>
      <c r="F334" s="407"/>
      <c r="G334" s="407"/>
      <c r="H334" s="407"/>
      <c r="I334" s="407"/>
      <c r="J334" s="407"/>
      <c r="K334" s="407"/>
      <c r="L334" s="407"/>
      <c r="M334" s="407"/>
      <c r="N334" s="407"/>
      <c r="O334" s="407"/>
      <c r="P334" s="407"/>
      <c r="Q334" s="407"/>
      <c r="R334" s="407"/>
      <c r="S334" s="407"/>
      <c r="T334" s="407"/>
      <c r="U334" s="407"/>
      <c r="V334" s="407"/>
      <c r="W334" s="407"/>
      <c r="X334" s="407"/>
      <c r="Y334" s="407"/>
      <c r="Z334" s="407"/>
      <c r="AA334" s="407"/>
      <c r="AB334" s="407"/>
      <c r="AC334" s="407"/>
      <c r="AD334" s="407"/>
      <c r="AE334" s="407"/>
      <c r="AF334" s="407"/>
    </row>
    <row r="335" spans="1:32" ht="12.75" customHeight="1">
      <c r="A335" s="407"/>
      <c r="B335" s="407"/>
      <c r="C335" s="407"/>
      <c r="D335" s="407"/>
      <c r="E335" s="407"/>
      <c r="F335" s="407"/>
      <c r="G335" s="407"/>
      <c r="H335" s="407"/>
      <c r="I335" s="407"/>
      <c r="J335" s="407"/>
      <c r="K335" s="407"/>
      <c r="L335" s="407"/>
      <c r="M335" s="407"/>
      <c r="N335" s="407"/>
      <c r="O335" s="407"/>
      <c r="P335" s="407"/>
      <c r="Q335" s="407"/>
      <c r="R335" s="407"/>
      <c r="S335" s="407"/>
      <c r="T335" s="407"/>
      <c r="U335" s="407"/>
      <c r="V335" s="407"/>
      <c r="W335" s="407"/>
      <c r="X335" s="407"/>
      <c r="Y335" s="407"/>
      <c r="Z335" s="407"/>
      <c r="AA335" s="407"/>
      <c r="AB335" s="407"/>
      <c r="AC335" s="407"/>
      <c r="AD335" s="407"/>
      <c r="AE335" s="407"/>
      <c r="AF335" s="407"/>
    </row>
    <row r="336" spans="1:32" ht="12.75" customHeight="1">
      <c r="A336" s="407"/>
      <c r="B336" s="407"/>
      <c r="C336" s="407"/>
      <c r="D336" s="407"/>
      <c r="E336" s="407"/>
      <c r="F336" s="407"/>
      <c r="G336" s="407"/>
      <c r="H336" s="407"/>
      <c r="I336" s="407"/>
      <c r="J336" s="407"/>
      <c r="K336" s="407"/>
      <c r="L336" s="407"/>
      <c r="M336" s="407"/>
      <c r="N336" s="407"/>
      <c r="O336" s="407"/>
      <c r="P336" s="407"/>
      <c r="Q336" s="407"/>
      <c r="R336" s="407"/>
      <c r="S336" s="407"/>
      <c r="T336" s="407"/>
      <c r="U336" s="407"/>
      <c r="V336" s="407"/>
      <c r="W336" s="407"/>
      <c r="X336" s="407"/>
      <c r="Y336" s="407"/>
      <c r="Z336" s="407"/>
      <c r="AA336" s="407"/>
      <c r="AB336" s="407"/>
      <c r="AC336" s="407"/>
      <c r="AD336" s="407"/>
      <c r="AE336" s="407"/>
      <c r="AF336" s="407"/>
    </row>
    <row r="337" spans="1:32" ht="12.75" customHeight="1">
      <c r="A337" s="407"/>
      <c r="B337" s="407"/>
      <c r="C337" s="407"/>
      <c r="D337" s="407"/>
      <c r="E337" s="407"/>
      <c r="F337" s="407"/>
      <c r="G337" s="407"/>
      <c r="H337" s="407"/>
      <c r="I337" s="407"/>
      <c r="J337" s="407"/>
      <c r="K337" s="407"/>
      <c r="L337" s="407"/>
      <c r="M337" s="407"/>
      <c r="N337" s="407"/>
      <c r="O337" s="407"/>
      <c r="P337" s="407"/>
      <c r="Q337" s="407"/>
      <c r="R337" s="407"/>
      <c r="S337" s="407"/>
      <c r="T337" s="407"/>
      <c r="U337" s="407"/>
      <c r="V337" s="407"/>
      <c r="W337" s="407"/>
      <c r="X337" s="407"/>
      <c r="Y337" s="407"/>
      <c r="Z337" s="407"/>
      <c r="AA337" s="407"/>
      <c r="AB337" s="407"/>
      <c r="AC337" s="407"/>
      <c r="AD337" s="407"/>
      <c r="AE337" s="407"/>
      <c r="AF337" s="407"/>
    </row>
    <row r="338" spans="1:32" ht="12.75" customHeight="1">
      <c r="A338" s="407"/>
      <c r="B338" s="407"/>
      <c r="C338" s="407"/>
      <c r="D338" s="407"/>
      <c r="E338" s="407"/>
      <c r="F338" s="407"/>
      <c r="G338" s="407"/>
      <c r="H338" s="407"/>
      <c r="I338" s="407"/>
      <c r="J338" s="407"/>
      <c r="K338" s="407"/>
      <c r="L338" s="407"/>
      <c r="M338" s="407"/>
      <c r="N338" s="407"/>
      <c r="O338" s="407"/>
      <c r="P338" s="407"/>
      <c r="Q338" s="407"/>
      <c r="R338" s="407"/>
      <c r="S338" s="407"/>
      <c r="T338" s="407"/>
      <c r="U338" s="407"/>
      <c r="V338" s="407"/>
      <c r="W338" s="407"/>
      <c r="X338" s="407"/>
      <c r="Y338" s="407"/>
      <c r="Z338" s="407"/>
      <c r="AA338" s="407"/>
      <c r="AB338" s="407"/>
      <c r="AC338" s="407"/>
      <c r="AD338" s="407"/>
      <c r="AE338" s="407"/>
      <c r="AF338" s="407"/>
    </row>
    <row r="339" spans="1:32" ht="12.75" customHeight="1">
      <c r="A339" s="407"/>
      <c r="B339" s="407"/>
      <c r="C339" s="407"/>
      <c r="D339" s="407"/>
      <c r="E339" s="407"/>
      <c r="F339" s="407"/>
      <c r="G339" s="407"/>
      <c r="H339" s="407"/>
      <c r="I339" s="407"/>
      <c r="J339" s="407"/>
      <c r="K339" s="407"/>
      <c r="L339" s="407"/>
      <c r="M339" s="407"/>
      <c r="N339" s="407"/>
      <c r="O339" s="407"/>
      <c r="P339" s="407"/>
      <c r="Q339" s="407"/>
      <c r="R339" s="407"/>
      <c r="S339" s="407"/>
      <c r="T339" s="407"/>
      <c r="U339" s="407"/>
      <c r="V339" s="407"/>
      <c r="W339" s="407"/>
      <c r="X339" s="407"/>
      <c r="Y339" s="407"/>
      <c r="Z339" s="407"/>
      <c r="AA339" s="407"/>
      <c r="AB339" s="407"/>
      <c r="AC339" s="407"/>
      <c r="AD339" s="407"/>
      <c r="AE339" s="407"/>
      <c r="AF339" s="407"/>
    </row>
    <row r="340" spans="1:32" ht="12.75" customHeight="1">
      <c r="A340" s="407"/>
      <c r="B340" s="407"/>
      <c r="C340" s="407"/>
      <c r="D340" s="407"/>
      <c r="E340" s="407"/>
      <c r="F340" s="407"/>
      <c r="G340" s="407"/>
      <c r="H340" s="407"/>
      <c r="I340" s="407"/>
      <c r="J340" s="407"/>
      <c r="K340" s="407"/>
      <c r="L340" s="407"/>
      <c r="M340" s="407"/>
      <c r="N340" s="407"/>
      <c r="O340" s="407"/>
      <c r="P340" s="407"/>
      <c r="Q340" s="407"/>
      <c r="R340" s="407"/>
      <c r="S340" s="407"/>
      <c r="T340" s="407"/>
      <c r="U340" s="407"/>
      <c r="V340" s="407"/>
      <c r="W340" s="407"/>
      <c r="X340" s="407"/>
      <c r="Y340" s="407"/>
      <c r="Z340" s="407"/>
      <c r="AA340" s="407"/>
      <c r="AB340" s="407"/>
      <c r="AC340" s="407"/>
      <c r="AD340" s="407"/>
      <c r="AE340" s="407"/>
      <c r="AF340" s="407"/>
    </row>
    <row r="341" spans="1:32" ht="12.75" customHeight="1">
      <c r="A341" s="407"/>
      <c r="B341" s="407"/>
      <c r="C341" s="407"/>
      <c r="D341" s="407"/>
      <c r="E341" s="407"/>
      <c r="F341" s="407"/>
      <c r="G341" s="407"/>
      <c r="H341" s="407"/>
      <c r="I341" s="407"/>
      <c r="J341" s="407"/>
      <c r="K341" s="407"/>
      <c r="L341" s="407"/>
      <c r="M341" s="407"/>
      <c r="N341" s="407"/>
      <c r="O341" s="407"/>
      <c r="P341" s="407"/>
      <c r="Q341" s="407"/>
      <c r="R341" s="407"/>
      <c r="S341" s="407"/>
      <c r="T341" s="407"/>
      <c r="U341" s="407"/>
      <c r="V341" s="407"/>
      <c r="W341" s="407"/>
      <c r="X341" s="407"/>
      <c r="Y341" s="407"/>
      <c r="Z341" s="407"/>
      <c r="AA341" s="407"/>
      <c r="AB341" s="407"/>
      <c r="AC341" s="407"/>
      <c r="AD341" s="407"/>
      <c r="AE341" s="407"/>
      <c r="AF341" s="407"/>
    </row>
    <row r="342" spans="1:32" ht="12.75" customHeight="1">
      <c r="A342" s="407"/>
      <c r="B342" s="407"/>
      <c r="C342" s="407"/>
      <c r="D342" s="407"/>
      <c r="E342" s="407"/>
      <c r="F342" s="407"/>
      <c r="G342" s="407"/>
      <c r="H342" s="407"/>
      <c r="I342" s="407"/>
      <c r="J342" s="407"/>
      <c r="K342" s="407"/>
      <c r="L342" s="407"/>
      <c r="M342" s="407"/>
      <c r="N342" s="407"/>
      <c r="O342" s="407"/>
      <c r="P342" s="407"/>
      <c r="Q342" s="407"/>
      <c r="R342" s="407"/>
      <c r="S342" s="407"/>
      <c r="T342" s="407"/>
      <c r="U342" s="407"/>
      <c r="V342" s="407"/>
      <c r="W342" s="407"/>
      <c r="X342" s="407"/>
      <c r="Y342" s="407"/>
      <c r="Z342" s="407"/>
      <c r="AA342" s="407"/>
      <c r="AB342" s="407"/>
      <c r="AC342" s="407"/>
      <c r="AD342" s="407"/>
      <c r="AE342" s="407"/>
      <c r="AF342" s="407"/>
    </row>
    <row r="343" spans="1:32" ht="12.75" customHeight="1">
      <c r="A343" s="407"/>
      <c r="B343" s="407"/>
      <c r="C343" s="407"/>
      <c r="D343" s="407"/>
      <c r="E343" s="407"/>
      <c r="F343" s="407"/>
      <c r="G343" s="407"/>
      <c r="H343" s="407"/>
      <c r="I343" s="407"/>
      <c r="J343" s="407"/>
      <c r="K343" s="407"/>
      <c r="L343" s="407"/>
      <c r="M343" s="407"/>
      <c r="N343" s="407"/>
      <c r="O343" s="407"/>
      <c r="P343" s="407"/>
      <c r="Q343" s="407"/>
      <c r="R343" s="407"/>
      <c r="S343" s="407"/>
      <c r="T343" s="407"/>
      <c r="U343" s="407"/>
      <c r="V343" s="407"/>
      <c r="W343" s="407"/>
      <c r="X343" s="407"/>
      <c r="Y343" s="407"/>
      <c r="Z343" s="407"/>
      <c r="AA343" s="407"/>
      <c r="AB343" s="407"/>
      <c r="AC343" s="407"/>
      <c r="AD343" s="407"/>
      <c r="AE343" s="407"/>
      <c r="AF343" s="407"/>
    </row>
    <row r="344" spans="1:32" ht="12.75" customHeight="1">
      <c r="A344" s="407"/>
      <c r="B344" s="407"/>
      <c r="C344" s="407"/>
      <c r="D344" s="407"/>
      <c r="E344" s="407"/>
      <c r="F344" s="407"/>
      <c r="G344" s="407"/>
      <c r="H344" s="407"/>
      <c r="I344" s="407"/>
      <c r="J344" s="407"/>
      <c r="K344" s="407"/>
      <c r="L344" s="407"/>
      <c r="M344" s="407"/>
      <c r="N344" s="407"/>
      <c r="O344" s="407"/>
      <c r="P344" s="407"/>
      <c r="Q344" s="407"/>
      <c r="R344" s="407"/>
      <c r="S344" s="407"/>
      <c r="T344" s="407"/>
      <c r="U344" s="407"/>
      <c r="V344" s="407"/>
      <c r="W344" s="407"/>
      <c r="X344" s="407"/>
      <c r="Y344" s="407"/>
      <c r="Z344" s="407"/>
      <c r="AA344" s="407"/>
      <c r="AB344" s="407"/>
      <c r="AC344" s="407"/>
      <c r="AD344" s="407"/>
      <c r="AE344" s="407"/>
      <c r="AF344" s="407"/>
    </row>
    <row r="345" spans="1:32" ht="12.75" customHeight="1">
      <c r="A345" s="407"/>
      <c r="B345" s="407"/>
      <c r="C345" s="407"/>
      <c r="D345" s="407"/>
      <c r="E345" s="407"/>
      <c r="F345" s="407"/>
      <c r="G345" s="407"/>
      <c r="H345" s="407"/>
      <c r="I345" s="407"/>
      <c r="J345" s="407"/>
      <c r="K345" s="407"/>
      <c r="L345" s="407"/>
      <c r="M345" s="407"/>
      <c r="N345" s="407"/>
      <c r="O345" s="407"/>
      <c r="P345" s="407"/>
      <c r="Q345" s="407"/>
      <c r="R345" s="407"/>
      <c r="S345" s="407"/>
      <c r="T345" s="407"/>
      <c r="U345" s="407"/>
      <c r="V345" s="407"/>
      <c r="W345" s="407"/>
      <c r="X345" s="407"/>
      <c r="Y345" s="407"/>
      <c r="Z345" s="407"/>
      <c r="AA345" s="407"/>
      <c r="AB345" s="407"/>
      <c r="AC345" s="407"/>
      <c r="AD345" s="407"/>
      <c r="AE345" s="407"/>
      <c r="AF345" s="407"/>
    </row>
    <row r="346" spans="1:32" ht="12.75" customHeight="1">
      <c r="A346" s="407"/>
      <c r="B346" s="407"/>
      <c r="C346" s="407"/>
      <c r="D346" s="407"/>
      <c r="E346" s="407"/>
      <c r="F346" s="407"/>
      <c r="G346" s="407"/>
      <c r="H346" s="407"/>
      <c r="I346" s="407"/>
      <c r="J346" s="407"/>
      <c r="K346" s="407"/>
      <c r="L346" s="407"/>
      <c r="M346" s="407"/>
      <c r="N346" s="407"/>
      <c r="O346" s="407"/>
      <c r="P346" s="407"/>
      <c r="Q346" s="407"/>
      <c r="R346" s="407"/>
      <c r="S346" s="407"/>
      <c r="T346" s="407"/>
      <c r="U346" s="407"/>
      <c r="V346" s="407"/>
      <c r="W346" s="407"/>
      <c r="X346" s="407"/>
      <c r="Y346" s="407"/>
      <c r="Z346" s="407"/>
      <c r="AA346" s="407"/>
      <c r="AB346" s="407"/>
      <c r="AC346" s="407"/>
      <c r="AD346" s="407"/>
      <c r="AE346" s="407"/>
      <c r="AF346" s="407"/>
    </row>
    <row r="347" spans="1:32" ht="12.75" customHeight="1">
      <c r="A347" s="407"/>
      <c r="B347" s="407"/>
      <c r="C347" s="407"/>
      <c r="D347" s="407"/>
      <c r="E347" s="407"/>
      <c r="F347" s="407"/>
      <c r="G347" s="407"/>
      <c r="H347" s="407"/>
      <c r="I347" s="407"/>
      <c r="J347" s="407"/>
      <c r="K347" s="407"/>
      <c r="L347" s="407"/>
      <c r="M347" s="407"/>
      <c r="N347" s="407"/>
      <c r="O347" s="407"/>
      <c r="P347" s="407"/>
      <c r="Q347" s="407"/>
      <c r="R347" s="407"/>
      <c r="S347" s="407"/>
      <c r="T347" s="407"/>
      <c r="U347" s="407"/>
      <c r="V347" s="407"/>
      <c r="W347" s="407"/>
      <c r="X347" s="407"/>
      <c r="Y347" s="407"/>
      <c r="Z347" s="407"/>
      <c r="AA347" s="407"/>
      <c r="AB347" s="407"/>
      <c r="AC347" s="407"/>
      <c r="AD347" s="407"/>
      <c r="AE347" s="407"/>
      <c r="AF347" s="407"/>
    </row>
    <row r="348" spans="1:32" ht="12.75" customHeight="1">
      <c r="A348" s="407"/>
      <c r="B348" s="407"/>
      <c r="C348" s="407"/>
      <c r="D348" s="407"/>
      <c r="E348" s="407"/>
      <c r="F348" s="407"/>
      <c r="G348" s="407"/>
      <c r="H348" s="407"/>
      <c r="I348" s="407"/>
      <c r="J348" s="407"/>
      <c r="K348" s="407"/>
      <c r="L348" s="407"/>
      <c r="M348" s="407"/>
      <c r="N348" s="407"/>
      <c r="O348" s="407"/>
      <c r="P348" s="407"/>
      <c r="Q348" s="407"/>
      <c r="R348" s="407"/>
      <c r="S348" s="407"/>
      <c r="T348" s="407"/>
      <c r="U348" s="407"/>
      <c r="V348" s="407"/>
      <c r="W348" s="407"/>
      <c r="X348" s="407"/>
      <c r="Y348" s="407"/>
      <c r="Z348" s="407"/>
      <c r="AA348" s="407"/>
      <c r="AB348" s="407"/>
      <c r="AC348" s="407"/>
      <c r="AD348" s="407"/>
      <c r="AE348" s="407"/>
      <c r="AF348" s="407"/>
    </row>
    <row r="349" spans="1:32" ht="12.75" customHeight="1">
      <c r="A349" s="407"/>
      <c r="B349" s="407"/>
      <c r="C349" s="407"/>
      <c r="D349" s="407"/>
      <c r="E349" s="407"/>
      <c r="F349" s="407"/>
      <c r="G349" s="407"/>
      <c r="H349" s="407"/>
      <c r="I349" s="407"/>
      <c r="J349" s="407"/>
      <c r="K349" s="407"/>
      <c r="L349" s="407"/>
      <c r="M349" s="407"/>
      <c r="N349" s="407"/>
      <c r="O349" s="407"/>
      <c r="P349" s="407"/>
      <c r="Q349" s="407"/>
      <c r="R349" s="407"/>
      <c r="S349" s="407"/>
      <c r="T349" s="407"/>
      <c r="U349" s="407"/>
      <c r="V349" s="407"/>
      <c r="W349" s="407"/>
      <c r="X349" s="407"/>
      <c r="Y349" s="407"/>
      <c r="Z349" s="407"/>
      <c r="AA349" s="407"/>
      <c r="AB349" s="407"/>
      <c r="AC349" s="407"/>
      <c r="AD349" s="407"/>
      <c r="AE349" s="407"/>
      <c r="AF349" s="407"/>
    </row>
    <row r="350" spans="1:32" ht="12.75" customHeight="1">
      <c r="A350" s="407"/>
      <c r="B350" s="407"/>
      <c r="C350" s="407"/>
      <c r="D350" s="407"/>
      <c r="E350" s="407"/>
      <c r="F350" s="407"/>
      <c r="G350" s="407"/>
      <c r="H350" s="407"/>
      <c r="I350" s="407"/>
      <c r="J350" s="407"/>
      <c r="K350" s="407"/>
      <c r="L350" s="407"/>
      <c r="M350" s="407"/>
      <c r="N350" s="407"/>
      <c r="O350" s="407"/>
      <c r="P350" s="407"/>
      <c r="Q350" s="407"/>
      <c r="R350" s="407"/>
      <c r="S350" s="407"/>
      <c r="T350" s="407"/>
      <c r="U350" s="407"/>
      <c r="V350" s="407"/>
      <c r="W350" s="407"/>
      <c r="X350" s="407"/>
      <c r="Y350" s="407"/>
      <c r="Z350" s="407"/>
      <c r="AA350" s="407"/>
      <c r="AB350" s="407"/>
      <c r="AC350" s="407"/>
      <c r="AD350" s="407"/>
      <c r="AE350" s="407"/>
      <c r="AF350" s="407"/>
    </row>
    <row r="351" spans="1:32" ht="12.75" customHeight="1">
      <c r="A351" s="407"/>
      <c r="B351" s="407"/>
      <c r="C351" s="407"/>
      <c r="D351" s="407"/>
      <c r="E351" s="407"/>
      <c r="F351" s="407"/>
      <c r="G351" s="407"/>
      <c r="H351" s="407"/>
      <c r="I351" s="407"/>
      <c r="J351" s="407"/>
      <c r="K351" s="407"/>
      <c r="L351" s="407"/>
      <c r="M351" s="407"/>
      <c r="N351" s="407"/>
      <c r="O351" s="407"/>
      <c r="P351" s="407"/>
      <c r="Q351" s="407"/>
      <c r="R351" s="407"/>
      <c r="S351" s="407"/>
      <c r="T351" s="407"/>
      <c r="U351" s="407"/>
      <c r="V351" s="407"/>
      <c r="W351" s="407"/>
      <c r="X351" s="407"/>
      <c r="Y351" s="407"/>
      <c r="Z351" s="407"/>
      <c r="AA351" s="407"/>
      <c r="AB351" s="407"/>
      <c r="AC351" s="407"/>
      <c r="AD351" s="407"/>
      <c r="AE351" s="407"/>
      <c r="AF351" s="407"/>
    </row>
    <row r="352" spans="1:32" ht="12.75" customHeight="1">
      <c r="A352" s="407"/>
      <c r="B352" s="407"/>
      <c r="C352" s="407"/>
      <c r="D352" s="407"/>
      <c r="E352" s="407"/>
      <c r="F352" s="407"/>
      <c r="G352" s="407"/>
      <c r="H352" s="407"/>
      <c r="I352" s="407"/>
      <c r="J352" s="407"/>
      <c r="K352" s="407"/>
      <c r="L352" s="407"/>
      <c r="M352" s="407"/>
      <c r="N352" s="407"/>
      <c r="O352" s="407"/>
      <c r="P352" s="407"/>
      <c r="Q352" s="407"/>
      <c r="R352" s="407"/>
      <c r="S352" s="407"/>
      <c r="T352" s="407"/>
      <c r="U352" s="407"/>
      <c r="V352" s="407"/>
      <c r="W352" s="407"/>
      <c r="X352" s="407"/>
      <c r="Y352" s="407"/>
      <c r="Z352" s="407"/>
      <c r="AA352" s="407"/>
      <c r="AB352" s="407"/>
      <c r="AC352" s="407"/>
      <c r="AD352" s="407"/>
      <c r="AE352" s="407"/>
      <c r="AF352" s="407"/>
    </row>
    <row r="353" spans="1:32" ht="12.75" customHeight="1">
      <c r="A353" s="407"/>
      <c r="B353" s="407"/>
      <c r="C353" s="407"/>
      <c r="D353" s="407"/>
      <c r="E353" s="407"/>
      <c r="F353" s="407"/>
      <c r="G353" s="407"/>
      <c r="H353" s="407"/>
      <c r="I353" s="407"/>
      <c r="J353" s="407"/>
      <c r="K353" s="407"/>
      <c r="L353" s="407"/>
      <c r="M353" s="407"/>
      <c r="N353" s="407"/>
      <c r="O353" s="407"/>
      <c r="P353" s="407"/>
      <c r="Q353" s="407"/>
      <c r="R353" s="407"/>
      <c r="S353" s="407"/>
      <c r="T353" s="407"/>
      <c r="U353" s="407"/>
      <c r="V353" s="407"/>
      <c r="W353" s="407"/>
      <c r="X353" s="407"/>
      <c r="Y353" s="407"/>
      <c r="Z353" s="407"/>
      <c r="AA353" s="407"/>
      <c r="AB353" s="407"/>
      <c r="AC353" s="407"/>
      <c r="AD353" s="407"/>
      <c r="AE353" s="407"/>
      <c r="AF353" s="407"/>
    </row>
    <row r="354" spans="1:32" ht="12.75" customHeight="1">
      <c r="A354" s="407"/>
      <c r="B354" s="407"/>
      <c r="C354" s="407"/>
      <c r="D354" s="407"/>
      <c r="E354" s="407"/>
      <c r="F354" s="407"/>
      <c r="G354" s="407"/>
      <c r="H354" s="407"/>
      <c r="I354" s="407"/>
      <c r="J354" s="407"/>
      <c r="K354" s="407"/>
      <c r="L354" s="407"/>
      <c r="M354" s="407"/>
      <c r="N354" s="407"/>
      <c r="O354" s="407"/>
      <c r="P354" s="407"/>
      <c r="Q354" s="407"/>
      <c r="R354" s="407"/>
      <c r="S354" s="407"/>
      <c r="T354" s="407"/>
      <c r="U354" s="407"/>
      <c r="V354" s="407"/>
      <c r="W354" s="407"/>
      <c r="X354" s="407"/>
      <c r="Y354" s="407"/>
      <c r="Z354" s="407"/>
      <c r="AA354" s="407"/>
      <c r="AB354" s="407"/>
      <c r="AC354" s="407"/>
      <c r="AD354" s="407"/>
      <c r="AE354" s="407"/>
      <c r="AF354" s="407"/>
    </row>
    <row r="355" spans="1:32" ht="12.75" customHeight="1">
      <c r="A355" s="407"/>
      <c r="B355" s="407"/>
      <c r="C355" s="407"/>
      <c r="D355" s="407"/>
      <c r="E355" s="407"/>
      <c r="F355" s="407"/>
      <c r="G355" s="407"/>
      <c r="H355" s="407"/>
      <c r="I355" s="407"/>
      <c r="J355" s="407"/>
      <c r="K355" s="407"/>
      <c r="L355" s="407"/>
      <c r="M355" s="407"/>
      <c r="N355" s="407"/>
      <c r="O355" s="407"/>
      <c r="P355" s="407"/>
      <c r="Q355" s="407"/>
      <c r="R355" s="407"/>
      <c r="S355" s="407"/>
      <c r="T355" s="407"/>
      <c r="U355" s="407"/>
      <c r="V355" s="407"/>
      <c r="W355" s="407"/>
      <c r="X355" s="407"/>
      <c r="Y355" s="407"/>
      <c r="Z355" s="407"/>
      <c r="AA355" s="407"/>
      <c r="AB355" s="407"/>
      <c r="AC355" s="407"/>
      <c r="AD355" s="407"/>
      <c r="AE355" s="407"/>
      <c r="AF355" s="407"/>
    </row>
    <row r="356" spans="1:32" ht="12.75" customHeight="1">
      <c r="A356" s="407"/>
      <c r="B356" s="407"/>
      <c r="C356" s="407"/>
      <c r="D356" s="407"/>
      <c r="E356" s="407"/>
      <c r="F356" s="407"/>
      <c r="G356" s="407"/>
      <c r="H356" s="407"/>
      <c r="I356" s="407"/>
      <c r="J356" s="407"/>
      <c r="K356" s="407"/>
      <c r="L356" s="407"/>
      <c r="M356" s="407"/>
      <c r="N356" s="407"/>
      <c r="O356" s="407"/>
      <c r="P356" s="407"/>
      <c r="Q356" s="407"/>
      <c r="R356" s="407"/>
      <c r="S356" s="407"/>
      <c r="T356" s="407"/>
      <c r="U356" s="407"/>
      <c r="V356" s="407"/>
      <c r="W356" s="407"/>
      <c r="X356" s="407"/>
      <c r="Y356" s="407"/>
      <c r="Z356" s="407"/>
      <c r="AA356" s="407"/>
      <c r="AB356" s="407"/>
      <c r="AC356" s="407"/>
      <c r="AD356" s="407"/>
      <c r="AE356" s="407"/>
      <c r="AF356" s="407"/>
    </row>
    <row r="357" spans="1:32" ht="12.75" customHeight="1">
      <c r="A357" s="407"/>
      <c r="B357" s="407"/>
      <c r="C357" s="407"/>
      <c r="D357" s="407"/>
      <c r="E357" s="407"/>
      <c r="F357" s="407"/>
      <c r="G357" s="407"/>
      <c r="H357" s="407"/>
      <c r="I357" s="407"/>
      <c r="J357" s="407"/>
      <c r="K357" s="407"/>
      <c r="L357" s="407"/>
      <c r="M357" s="407"/>
      <c r="N357" s="407"/>
      <c r="O357" s="407"/>
      <c r="P357" s="407"/>
      <c r="Q357" s="407"/>
      <c r="R357" s="407"/>
      <c r="S357" s="407"/>
      <c r="T357" s="407"/>
      <c r="U357" s="407"/>
      <c r="V357" s="407"/>
      <c r="W357" s="407"/>
      <c r="X357" s="407"/>
      <c r="Y357" s="407"/>
      <c r="Z357" s="407"/>
      <c r="AA357" s="407"/>
      <c r="AB357" s="407"/>
      <c r="AC357" s="407"/>
      <c r="AD357" s="407"/>
      <c r="AE357" s="407"/>
      <c r="AF357" s="407"/>
    </row>
    <row r="358" spans="1:32" ht="12.75" customHeight="1">
      <c r="A358" s="407"/>
      <c r="B358" s="407"/>
      <c r="C358" s="407"/>
      <c r="D358" s="407"/>
      <c r="E358" s="407"/>
      <c r="F358" s="407"/>
      <c r="G358" s="407"/>
      <c r="H358" s="407"/>
      <c r="I358" s="407"/>
      <c r="J358" s="407"/>
      <c r="K358" s="407"/>
      <c r="L358" s="407"/>
      <c r="M358" s="407"/>
      <c r="N358" s="407"/>
      <c r="O358" s="407"/>
      <c r="P358" s="407"/>
      <c r="Q358" s="407"/>
      <c r="R358" s="407"/>
      <c r="S358" s="407"/>
      <c r="T358" s="407"/>
      <c r="U358" s="407"/>
      <c r="V358" s="407"/>
      <c r="W358" s="407"/>
      <c r="X358" s="407"/>
      <c r="Y358" s="407"/>
      <c r="Z358" s="407"/>
      <c r="AA358" s="407"/>
      <c r="AB358" s="407"/>
      <c r="AC358" s="407"/>
      <c r="AD358" s="407"/>
      <c r="AE358" s="407"/>
      <c r="AF358" s="407"/>
    </row>
    <row r="359" spans="1:32" ht="12.75" customHeight="1">
      <c r="A359" s="407"/>
      <c r="B359" s="407"/>
      <c r="C359" s="407"/>
      <c r="D359" s="407"/>
      <c r="E359" s="407"/>
      <c r="F359" s="407"/>
      <c r="G359" s="407"/>
      <c r="H359" s="407"/>
      <c r="I359" s="407"/>
      <c r="J359" s="407"/>
      <c r="K359" s="407"/>
      <c r="L359" s="407"/>
      <c r="M359" s="407"/>
      <c r="N359" s="407"/>
      <c r="O359" s="407"/>
      <c r="P359" s="407"/>
      <c r="Q359" s="407"/>
      <c r="R359" s="407"/>
      <c r="S359" s="407"/>
      <c r="T359" s="407"/>
      <c r="U359" s="407"/>
      <c r="V359" s="407"/>
      <c r="W359" s="407"/>
      <c r="X359" s="407"/>
      <c r="Y359" s="407"/>
      <c r="Z359" s="407"/>
      <c r="AA359" s="407"/>
      <c r="AB359" s="407"/>
      <c r="AC359" s="407"/>
      <c r="AD359" s="407"/>
      <c r="AE359" s="407"/>
      <c r="AF359" s="407"/>
    </row>
    <row r="360" spans="1:32" ht="12.75" customHeight="1">
      <c r="A360" s="407"/>
      <c r="B360" s="407"/>
      <c r="C360" s="407"/>
      <c r="D360" s="407"/>
      <c r="E360" s="407"/>
      <c r="F360" s="407"/>
      <c r="G360" s="407"/>
      <c r="H360" s="407"/>
      <c r="I360" s="407"/>
      <c r="J360" s="407"/>
      <c r="K360" s="407"/>
      <c r="L360" s="407"/>
      <c r="M360" s="407"/>
      <c r="N360" s="407"/>
      <c r="O360" s="407"/>
      <c r="P360" s="407"/>
      <c r="Q360" s="407"/>
      <c r="R360" s="407"/>
      <c r="S360" s="407"/>
      <c r="T360" s="407"/>
      <c r="U360" s="407"/>
      <c r="V360" s="407"/>
      <c r="W360" s="407"/>
      <c r="X360" s="407"/>
      <c r="Y360" s="407"/>
      <c r="Z360" s="407"/>
      <c r="AA360" s="407"/>
      <c r="AB360" s="407"/>
      <c r="AC360" s="407"/>
      <c r="AD360" s="407"/>
      <c r="AE360" s="407"/>
      <c r="AF360" s="407"/>
    </row>
    <row r="361" spans="1:32" ht="12.75" customHeight="1">
      <c r="A361" s="407"/>
      <c r="B361" s="407"/>
      <c r="C361" s="407"/>
      <c r="D361" s="407"/>
      <c r="E361" s="407"/>
      <c r="F361" s="407"/>
      <c r="G361" s="407"/>
      <c r="H361" s="407"/>
      <c r="I361" s="407"/>
      <c r="J361" s="407"/>
      <c r="K361" s="407"/>
      <c r="L361" s="407"/>
      <c r="M361" s="407"/>
      <c r="N361" s="407"/>
      <c r="O361" s="407"/>
      <c r="P361" s="407"/>
      <c r="Q361" s="407"/>
      <c r="R361" s="407"/>
      <c r="S361" s="407"/>
      <c r="T361" s="407"/>
      <c r="U361" s="407"/>
      <c r="V361" s="407"/>
      <c r="W361" s="407"/>
      <c r="X361" s="407"/>
      <c r="Y361" s="407"/>
      <c r="Z361" s="407"/>
      <c r="AA361" s="407"/>
      <c r="AB361" s="407"/>
      <c r="AC361" s="407"/>
      <c r="AD361" s="407"/>
      <c r="AE361" s="407"/>
      <c r="AF361" s="407"/>
    </row>
    <row r="362" spans="1:32" ht="12.75" customHeight="1">
      <c r="A362" s="407"/>
      <c r="B362" s="407"/>
      <c r="C362" s="407"/>
      <c r="D362" s="407"/>
      <c r="E362" s="407"/>
      <c r="F362" s="407"/>
      <c r="G362" s="407"/>
      <c r="H362" s="407"/>
      <c r="I362" s="407"/>
      <c r="J362" s="407"/>
      <c r="K362" s="407"/>
      <c r="L362" s="407"/>
      <c r="M362" s="407"/>
      <c r="N362" s="407"/>
      <c r="O362" s="407"/>
      <c r="P362" s="407"/>
      <c r="Q362" s="407"/>
      <c r="R362" s="407"/>
      <c r="S362" s="407"/>
      <c r="T362" s="407"/>
      <c r="U362" s="407"/>
      <c r="V362" s="407"/>
      <c r="W362" s="407"/>
      <c r="X362" s="407"/>
      <c r="Y362" s="407"/>
      <c r="Z362" s="407"/>
      <c r="AA362" s="407"/>
      <c r="AB362" s="407"/>
      <c r="AC362" s="407"/>
      <c r="AD362" s="407"/>
      <c r="AE362" s="407"/>
      <c r="AF362" s="407"/>
    </row>
    <row r="363" spans="1:32" ht="12.75" customHeight="1">
      <c r="A363" s="407"/>
      <c r="B363" s="407"/>
      <c r="C363" s="407"/>
      <c r="D363" s="407"/>
      <c r="E363" s="407"/>
      <c r="F363" s="407"/>
      <c r="G363" s="407"/>
      <c r="H363" s="407"/>
      <c r="I363" s="407"/>
      <c r="J363" s="407"/>
      <c r="K363" s="407"/>
      <c r="L363" s="407"/>
      <c r="M363" s="407"/>
      <c r="N363" s="407"/>
      <c r="O363" s="407"/>
      <c r="P363" s="407"/>
      <c r="Q363" s="407"/>
      <c r="R363" s="407"/>
      <c r="S363" s="407"/>
      <c r="T363" s="407"/>
      <c r="U363" s="407"/>
      <c r="V363" s="407"/>
      <c r="W363" s="407"/>
      <c r="X363" s="407"/>
      <c r="Y363" s="407"/>
      <c r="Z363" s="407"/>
      <c r="AA363" s="407"/>
      <c r="AB363" s="407"/>
      <c r="AC363" s="407"/>
      <c r="AD363" s="407"/>
      <c r="AE363" s="407"/>
      <c r="AF363" s="407"/>
    </row>
    <row r="364" spans="1:32" ht="12.75" customHeight="1">
      <c r="A364" s="407"/>
      <c r="B364" s="407"/>
      <c r="C364" s="407"/>
      <c r="D364" s="407"/>
      <c r="E364" s="407"/>
      <c r="F364" s="407"/>
      <c r="G364" s="407"/>
      <c r="H364" s="407"/>
      <c r="I364" s="407"/>
      <c r="J364" s="407"/>
      <c r="K364" s="407"/>
      <c r="L364" s="407"/>
      <c r="M364" s="407"/>
      <c r="N364" s="407"/>
      <c r="O364" s="407"/>
      <c r="P364" s="407"/>
      <c r="Q364" s="407"/>
      <c r="R364" s="407"/>
      <c r="S364" s="407"/>
      <c r="T364" s="407"/>
      <c r="U364" s="407"/>
      <c r="V364" s="407"/>
      <c r="W364" s="407"/>
      <c r="X364" s="407"/>
      <c r="Y364" s="407"/>
      <c r="Z364" s="407"/>
      <c r="AA364" s="407"/>
      <c r="AB364" s="407"/>
      <c r="AC364" s="407"/>
      <c r="AD364" s="407"/>
      <c r="AE364" s="407"/>
      <c r="AF364" s="407"/>
    </row>
    <row r="365" spans="1:32" ht="12.75" customHeight="1">
      <c r="A365" s="407"/>
      <c r="B365" s="407"/>
      <c r="C365" s="407"/>
      <c r="D365" s="407"/>
      <c r="E365" s="407"/>
      <c r="F365" s="407"/>
      <c r="G365" s="407"/>
      <c r="H365" s="407"/>
      <c r="I365" s="407"/>
      <c r="J365" s="407"/>
      <c r="K365" s="407"/>
      <c r="L365" s="407"/>
      <c r="M365" s="407"/>
      <c r="N365" s="407"/>
      <c r="O365" s="407"/>
      <c r="P365" s="407"/>
      <c r="Q365" s="407"/>
      <c r="R365" s="407"/>
      <c r="S365" s="407"/>
      <c r="T365" s="407"/>
      <c r="U365" s="407"/>
      <c r="V365" s="407"/>
      <c r="W365" s="407"/>
      <c r="X365" s="407"/>
      <c r="Y365" s="407"/>
      <c r="Z365" s="407"/>
      <c r="AA365" s="407"/>
      <c r="AB365" s="407"/>
      <c r="AC365" s="407"/>
      <c r="AD365" s="407"/>
      <c r="AE365" s="407"/>
      <c r="AF365" s="407"/>
    </row>
    <row r="366" spans="1:32" ht="12.75" customHeight="1">
      <c r="A366" s="407"/>
      <c r="B366" s="407"/>
      <c r="C366" s="407"/>
      <c r="D366" s="407"/>
      <c r="E366" s="407"/>
      <c r="F366" s="407"/>
      <c r="G366" s="407"/>
      <c r="H366" s="407"/>
      <c r="I366" s="407"/>
      <c r="J366" s="407"/>
      <c r="K366" s="407"/>
      <c r="L366" s="407"/>
      <c r="M366" s="407"/>
      <c r="N366" s="407"/>
      <c r="O366" s="407"/>
      <c r="P366" s="407"/>
      <c r="Q366" s="407"/>
      <c r="R366" s="407"/>
      <c r="S366" s="407"/>
      <c r="T366" s="407"/>
      <c r="U366" s="407"/>
      <c r="V366" s="407"/>
      <c r="W366" s="407"/>
      <c r="X366" s="407"/>
      <c r="Y366" s="407"/>
      <c r="Z366" s="407"/>
      <c r="AA366" s="407"/>
      <c r="AB366" s="407"/>
      <c r="AC366" s="407"/>
      <c r="AD366" s="407"/>
      <c r="AE366" s="407"/>
      <c r="AF366" s="407"/>
    </row>
    <row r="367" spans="1:32" ht="12.75" customHeight="1">
      <c r="A367" s="407"/>
      <c r="B367" s="407"/>
      <c r="C367" s="407"/>
      <c r="D367" s="407"/>
      <c r="E367" s="407"/>
      <c r="F367" s="407"/>
      <c r="G367" s="407"/>
      <c r="H367" s="407"/>
      <c r="I367" s="407"/>
      <c r="J367" s="407"/>
      <c r="K367" s="407"/>
      <c r="L367" s="407"/>
      <c r="M367" s="407"/>
      <c r="N367" s="407"/>
      <c r="O367" s="407"/>
      <c r="P367" s="407"/>
      <c r="Q367" s="407"/>
      <c r="R367" s="407"/>
      <c r="S367" s="407"/>
      <c r="T367" s="407"/>
      <c r="U367" s="407"/>
      <c r="V367" s="407"/>
      <c r="W367" s="407"/>
      <c r="X367" s="407"/>
      <c r="Y367" s="407"/>
      <c r="Z367" s="407"/>
      <c r="AA367" s="407"/>
      <c r="AB367" s="407"/>
      <c r="AC367" s="407"/>
      <c r="AD367" s="407"/>
      <c r="AE367" s="407"/>
      <c r="AF367" s="407"/>
    </row>
    <row r="368" spans="1:32" ht="12.75" customHeight="1">
      <c r="A368" s="407"/>
      <c r="B368" s="407"/>
      <c r="C368" s="407"/>
      <c r="D368" s="407"/>
      <c r="E368" s="407"/>
      <c r="F368" s="407"/>
      <c r="G368" s="407"/>
      <c r="H368" s="407"/>
      <c r="I368" s="407"/>
      <c r="J368" s="407"/>
      <c r="K368" s="407"/>
      <c r="L368" s="407"/>
      <c r="M368" s="407"/>
      <c r="N368" s="407"/>
      <c r="O368" s="407"/>
      <c r="P368" s="407"/>
      <c r="Q368" s="407"/>
      <c r="R368" s="407"/>
      <c r="S368" s="407"/>
      <c r="T368" s="407"/>
      <c r="U368" s="407"/>
      <c r="V368" s="407"/>
      <c r="W368" s="407"/>
      <c r="X368" s="407"/>
      <c r="Y368" s="407"/>
      <c r="Z368" s="407"/>
      <c r="AA368" s="407"/>
      <c r="AB368" s="407"/>
      <c r="AC368" s="407"/>
      <c r="AD368" s="407"/>
      <c r="AE368" s="407"/>
      <c r="AF368" s="407"/>
    </row>
    <row r="369" spans="1:32" ht="12.75" customHeight="1">
      <c r="A369" s="407"/>
      <c r="B369" s="407"/>
      <c r="C369" s="407"/>
      <c r="D369" s="407"/>
      <c r="E369" s="407"/>
      <c r="F369" s="407"/>
      <c r="G369" s="407"/>
      <c r="H369" s="407"/>
      <c r="I369" s="407"/>
      <c r="J369" s="407"/>
      <c r="K369" s="407"/>
      <c r="L369" s="407"/>
      <c r="M369" s="407"/>
      <c r="N369" s="407"/>
      <c r="O369" s="407"/>
      <c r="P369" s="407"/>
      <c r="Q369" s="407"/>
      <c r="R369" s="407"/>
      <c r="S369" s="407"/>
      <c r="T369" s="407"/>
      <c r="U369" s="407"/>
      <c r="V369" s="407"/>
      <c r="W369" s="407"/>
      <c r="X369" s="407"/>
      <c r="Y369" s="407"/>
      <c r="Z369" s="407"/>
      <c r="AA369" s="407"/>
      <c r="AB369" s="407"/>
      <c r="AC369" s="407"/>
      <c r="AD369" s="407"/>
      <c r="AE369" s="407"/>
      <c r="AF369" s="407"/>
    </row>
    <row r="370" spans="1:32" ht="12.75" customHeight="1">
      <c r="A370" s="407"/>
      <c r="B370" s="407"/>
      <c r="C370" s="407"/>
      <c r="D370" s="407"/>
      <c r="E370" s="407"/>
      <c r="F370" s="407"/>
      <c r="G370" s="407"/>
      <c r="H370" s="407"/>
      <c r="I370" s="407"/>
      <c r="J370" s="407"/>
      <c r="K370" s="407"/>
      <c r="L370" s="407"/>
      <c r="M370" s="407"/>
      <c r="N370" s="407"/>
      <c r="O370" s="407"/>
      <c r="P370" s="407"/>
      <c r="Q370" s="407"/>
      <c r="R370" s="407"/>
      <c r="S370" s="407"/>
      <c r="T370" s="407"/>
      <c r="U370" s="407"/>
      <c r="V370" s="407"/>
      <c r="W370" s="407"/>
      <c r="X370" s="407"/>
      <c r="Y370" s="407"/>
      <c r="Z370" s="407"/>
      <c r="AA370" s="407"/>
      <c r="AB370" s="407"/>
      <c r="AC370" s="407"/>
      <c r="AD370" s="407"/>
      <c r="AE370" s="407"/>
      <c r="AF370" s="407"/>
    </row>
    <row r="371" spans="1:32" ht="12.75" customHeight="1">
      <c r="A371" s="407"/>
      <c r="B371" s="407"/>
      <c r="C371" s="407"/>
      <c r="D371" s="407"/>
      <c r="E371" s="407"/>
      <c r="F371" s="407"/>
      <c r="G371" s="407"/>
      <c r="H371" s="407"/>
      <c r="I371" s="407"/>
      <c r="J371" s="407"/>
      <c r="K371" s="407"/>
      <c r="L371" s="407"/>
      <c r="M371" s="407"/>
      <c r="N371" s="407"/>
      <c r="O371" s="407"/>
      <c r="P371" s="407"/>
      <c r="Q371" s="407"/>
      <c r="R371" s="407"/>
      <c r="S371" s="407"/>
      <c r="T371" s="407"/>
      <c r="U371" s="407"/>
      <c r="V371" s="407"/>
      <c r="W371" s="407"/>
      <c r="X371" s="407"/>
      <c r="Y371" s="407"/>
      <c r="Z371" s="407"/>
      <c r="AA371" s="407"/>
      <c r="AB371" s="407"/>
      <c r="AC371" s="407"/>
      <c r="AD371" s="407"/>
      <c r="AE371" s="407"/>
      <c r="AF371" s="407"/>
    </row>
    <row r="372" spans="1:32" ht="12.75" customHeight="1">
      <c r="A372" s="407"/>
      <c r="B372" s="407"/>
      <c r="C372" s="407"/>
      <c r="D372" s="407"/>
      <c r="E372" s="407"/>
      <c r="F372" s="407"/>
      <c r="G372" s="407"/>
      <c r="H372" s="407"/>
      <c r="I372" s="407"/>
      <c r="J372" s="407"/>
      <c r="K372" s="407"/>
      <c r="L372" s="407"/>
      <c r="M372" s="407"/>
      <c r="N372" s="407"/>
      <c r="O372" s="407"/>
      <c r="P372" s="407"/>
      <c r="Q372" s="407"/>
      <c r="R372" s="407"/>
      <c r="S372" s="407"/>
      <c r="T372" s="407"/>
      <c r="U372" s="407"/>
      <c r="V372" s="407"/>
      <c r="W372" s="407"/>
      <c r="X372" s="407"/>
      <c r="Y372" s="407"/>
      <c r="Z372" s="407"/>
      <c r="AA372" s="407"/>
      <c r="AB372" s="407"/>
      <c r="AC372" s="407"/>
      <c r="AD372" s="407"/>
      <c r="AE372" s="407"/>
      <c r="AF372" s="407"/>
    </row>
    <row r="373" spans="1:32" ht="12.75" customHeight="1">
      <c r="A373" s="407"/>
      <c r="B373" s="407"/>
      <c r="C373" s="407"/>
      <c r="D373" s="407"/>
      <c r="E373" s="407"/>
      <c r="F373" s="407"/>
      <c r="G373" s="407"/>
      <c r="H373" s="407"/>
      <c r="I373" s="407"/>
      <c r="J373" s="407"/>
      <c r="K373" s="407"/>
      <c r="L373" s="407"/>
      <c r="M373" s="407"/>
      <c r="N373" s="407"/>
      <c r="O373" s="407"/>
      <c r="P373" s="407"/>
      <c r="Q373" s="407"/>
      <c r="R373" s="407"/>
      <c r="S373" s="407"/>
      <c r="T373" s="407"/>
      <c r="U373" s="407"/>
      <c r="V373" s="407"/>
      <c r="W373" s="407"/>
      <c r="X373" s="407"/>
      <c r="Y373" s="407"/>
      <c r="Z373" s="407"/>
      <c r="AA373" s="407"/>
      <c r="AB373" s="407"/>
      <c r="AC373" s="407"/>
      <c r="AD373" s="407"/>
      <c r="AE373" s="407"/>
      <c r="AF373" s="407"/>
    </row>
    <row r="374" spans="1:32" ht="12.75" customHeight="1">
      <c r="A374" s="407"/>
      <c r="B374" s="407"/>
      <c r="C374" s="407"/>
      <c r="D374" s="407"/>
      <c r="E374" s="407"/>
      <c r="F374" s="407"/>
      <c r="G374" s="407"/>
      <c r="H374" s="407"/>
      <c r="I374" s="407"/>
      <c r="J374" s="407"/>
      <c r="K374" s="407"/>
      <c r="L374" s="407"/>
      <c r="M374" s="407"/>
      <c r="N374" s="407"/>
      <c r="O374" s="407"/>
      <c r="P374" s="407"/>
      <c r="Q374" s="407"/>
      <c r="R374" s="407"/>
      <c r="S374" s="407"/>
      <c r="T374" s="407"/>
      <c r="U374" s="407"/>
      <c r="V374" s="407"/>
      <c r="W374" s="407"/>
      <c r="X374" s="407"/>
      <c r="Y374" s="407"/>
      <c r="Z374" s="407"/>
      <c r="AA374" s="407"/>
      <c r="AB374" s="407"/>
      <c r="AC374" s="407"/>
      <c r="AD374" s="407"/>
      <c r="AE374" s="407"/>
      <c r="AF374" s="407"/>
    </row>
    <row r="375" spans="1:32" ht="12.75" customHeight="1">
      <c r="A375" s="407"/>
      <c r="B375" s="407"/>
      <c r="C375" s="407"/>
      <c r="D375" s="407"/>
      <c r="E375" s="407"/>
      <c r="F375" s="407"/>
      <c r="G375" s="407"/>
      <c r="H375" s="407"/>
      <c r="I375" s="407"/>
      <c r="J375" s="407"/>
      <c r="K375" s="407"/>
      <c r="L375" s="407"/>
      <c r="M375" s="407"/>
      <c r="N375" s="407"/>
      <c r="O375" s="407"/>
      <c r="P375" s="407"/>
      <c r="Q375" s="407"/>
      <c r="R375" s="407"/>
      <c r="S375" s="407"/>
      <c r="T375" s="407"/>
      <c r="U375" s="407"/>
      <c r="V375" s="407"/>
      <c r="W375" s="407"/>
      <c r="X375" s="407"/>
      <c r="Y375" s="407"/>
      <c r="Z375" s="407"/>
      <c r="AA375" s="407"/>
      <c r="AB375" s="407"/>
      <c r="AC375" s="407"/>
      <c r="AD375" s="407"/>
      <c r="AE375" s="407"/>
      <c r="AF375" s="407"/>
    </row>
    <row r="376" spans="1:32" ht="12.75" customHeight="1">
      <c r="A376" s="407"/>
      <c r="B376" s="407"/>
      <c r="C376" s="407"/>
      <c r="D376" s="407"/>
      <c r="E376" s="407"/>
      <c r="F376" s="407"/>
      <c r="G376" s="407"/>
      <c r="H376" s="407"/>
      <c r="I376" s="407"/>
      <c r="J376" s="407"/>
      <c r="K376" s="407"/>
      <c r="L376" s="407"/>
      <c r="M376" s="407"/>
      <c r="N376" s="407"/>
      <c r="O376" s="407"/>
      <c r="P376" s="407"/>
      <c r="Q376" s="407"/>
      <c r="R376" s="407"/>
      <c r="S376" s="407"/>
      <c r="T376" s="407"/>
      <c r="U376" s="407"/>
      <c r="V376" s="407"/>
      <c r="W376" s="407"/>
      <c r="X376" s="407"/>
      <c r="Y376" s="407"/>
      <c r="Z376" s="407"/>
      <c r="AA376" s="407"/>
      <c r="AB376" s="407"/>
      <c r="AC376" s="407"/>
      <c r="AD376" s="407"/>
      <c r="AE376" s="407"/>
      <c r="AF376" s="407"/>
    </row>
    <row r="377" spans="1:32" ht="12.75" customHeight="1">
      <c r="A377" s="407"/>
      <c r="B377" s="407"/>
      <c r="C377" s="407"/>
      <c r="D377" s="407"/>
      <c r="E377" s="407"/>
      <c r="F377" s="407"/>
      <c r="G377" s="407"/>
      <c r="H377" s="407"/>
      <c r="I377" s="407"/>
      <c r="J377" s="407"/>
      <c r="K377" s="407"/>
      <c r="L377" s="407"/>
      <c r="M377" s="407"/>
      <c r="N377" s="407"/>
      <c r="O377" s="407"/>
      <c r="P377" s="407"/>
      <c r="Q377" s="407"/>
      <c r="R377" s="407"/>
      <c r="S377" s="407"/>
      <c r="T377" s="407"/>
      <c r="U377" s="407"/>
      <c r="V377" s="407"/>
      <c r="W377" s="407"/>
      <c r="X377" s="407"/>
      <c r="Y377" s="407"/>
      <c r="Z377" s="407"/>
      <c r="AA377" s="407"/>
      <c r="AB377" s="407"/>
      <c r="AC377" s="407"/>
      <c r="AD377" s="407"/>
      <c r="AE377" s="407"/>
      <c r="AF377" s="407"/>
    </row>
    <row r="378" spans="1:32" ht="12.75" customHeight="1">
      <c r="A378" s="407"/>
      <c r="B378" s="407"/>
      <c r="C378" s="407"/>
      <c r="D378" s="407"/>
      <c r="E378" s="407"/>
      <c r="F378" s="407"/>
      <c r="G378" s="407"/>
      <c r="H378" s="407"/>
      <c r="I378" s="407"/>
      <c r="J378" s="407"/>
      <c r="K378" s="407"/>
      <c r="L378" s="407"/>
      <c r="M378" s="407"/>
      <c r="N378" s="407"/>
      <c r="O378" s="407"/>
      <c r="P378" s="407"/>
      <c r="Q378" s="407"/>
      <c r="R378" s="407"/>
      <c r="S378" s="407"/>
      <c r="T378" s="407"/>
      <c r="U378" s="407"/>
      <c r="V378" s="407"/>
      <c r="W378" s="407"/>
      <c r="X378" s="407"/>
      <c r="Y378" s="407"/>
      <c r="Z378" s="407"/>
      <c r="AA378" s="407"/>
      <c r="AB378" s="407"/>
      <c r="AC378" s="407"/>
      <c r="AD378" s="407"/>
      <c r="AE378" s="407"/>
      <c r="AF378" s="407"/>
    </row>
    <row r="379" spans="1:32" ht="12.75" customHeight="1">
      <c r="A379" s="407"/>
      <c r="B379" s="407"/>
      <c r="C379" s="407"/>
      <c r="D379" s="407"/>
      <c r="E379" s="407"/>
      <c r="F379" s="407"/>
      <c r="G379" s="407"/>
      <c r="H379" s="407"/>
      <c r="I379" s="407"/>
      <c r="J379" s="407"/>
      <c r="K379" s="407"/>
      <c r="L379" s="407"/>
      <c r="M379" s="407"/>
      <c r="N379" s="407"/>
      <c r="O379" s="407"/>
      <c r="P379" s="407"/>
      <c r="Q379" s="407"/>
      <c r="R379" s="407"/>
      <c r="S379" s="407"/>
      <c r="T379" s="407"/>
      <c r="U379" s="407"/>
      <c r="V379" s="407"/>
      <c r="W379" s="407"/>
      <c r="X379" s="407"/>
      <c r="Y379" s="407"/>
      <c r="Z379" s="407"/>
      <c r="AA379" s="407"/>
      <c r="AB379" s="407"/>
      <c r="AC379" s="407"/>
      <c r="AD379" s="407"/>
      <c r="AE379" s="407"/>
      <c r="AF379" s="407"/>
    </row>
    <row r="380" spans="1:32" ht="12.75" customHeight="1">
      <c r="A380" s="407"/>
      <c r="B380" s="407"/>
      <c r="C380" s="407"/>
      <c r="D380" s="407"/>
      <c r="E380" s="407"/>
      <c r="F380" s="407"/>
      <c r="G380" s="407"/>
      <c r="H380" s="407"/>
      <c r="I380" s="407"/>
      <c r="J380" s="407"/>
      <c r="K380" s="407"/>
      <c r="L380" s="407"/>
      <c r="M380" s="407"/>
      <c r="N380" s="407"/>
      <c r="O380" s="407"/>
      <c r="P380" s="407"/>
      <c r="Q380" s="407"/>
      <c r="R380" s="407"/>
      <c r="S380" s="407"/>
      <c r="T380" s="407"/>
      <c r="U380" s="407"/>
      <c r="V380" s="407"/>
      <c r="W380" s="407"/>
      <c r="X380" s="407"/>
      <c r="Y380" s="407"/>
      <c r="Z380" s="407"/>
      <c r="AA380" s="407"/>
      <c r="AB380" s="407"/>
      <c r="AC380" s="407"/>
      <c r="AD380" s="407"/>
      <c r="AE380" s="407"/>
      <c r="AF380" s="407"/>
    </row>
    <row r="381" spans="1:32" ht="12.75" customHeight="1">
      <c r="A381" s="407"/>
      <c r="B381" s="407"/>
      <c r="C381" s="407"/>
      <c r="D381" s="407"/>
      <c r="E381" s="407"/>
      <c r="F381" s="407"/>
      <c r="G381" s="407"/>
      <c r="H381" s="407"/>
      <c r="I381" s="407"/>
      <c r="J381" s="407"/>
      <c r="K381" s="407"/>
      <c r="L381" s="407"/>
      <c r="M381" s="407"/>
      <c r="N381" s="407"/>
      <c r="O381" s="407"/>
      <c r="P381" s="407"/>
      <c r="Q381" s="407"/>
      <c r="R381" s="407"/>
      <c r="S381" s="407"/>
      <c r="T381" s="407"/>
      <c r="U381" s="407"/>
      <c r="V381" s="407"/>
      <c r="W381" s="407"/>
      <c r="X381" s="407"/>
      <c r="Y381" s="407"/>
      <c r="Z381" s="407"/>
      <c r="AA381" s="407"/>
      <c r="AB381" s="407"/>
      <c r="AC381" s="407"/>
      <c r="AD381" s="407"/>
      <c r="AE381" s="407"/>
      <c r="AF381" s="407"/>
    </row>
    <row r="382" spans="1:32" ht="12.75" customHeight="1">
      <c r="A382" s="407"/>
      <c r="B382" s="407"/>
      <c r="C382" s="407"/>
      <c r="D382" s="407"/>
      <c r="E382" s="407"/>
      <c r="F382" s="407"/>
      <c r="G382" s="407"/>
      <c r="H382" s="407"/>
      <c r="I382" s="407"/>
      <c r="J382" s="407"/>
      <c r="K382" s="407"/>
      <c r="L382" s="407"/>
      <c r="M382" s="407"/>
      <c r="N382" s="407"/>
      <c r="O382" s="407"/>
      <c r="P382" s="407"/>
      <c r="Q382" s="407"/>
      <c r="R382" s="407"/>
      <c r="S382" s="407"/>
      <c r="T382" s="407"/>
      <c r="U382" s="407"/>
      <c r="V382" s="407"/>
      <c r="W382" s="407"/>
      <c r="X382" s="407"/>
      <c r="Y382" s="407"/>
      <c r="Z382" s="407"/>
      <c r="AA382" s="407"/>
      <c r="AB382" s="407"/>
      <c r="AC382" s="407"/>
      <c r="AD382" s="407"/>
      <c r="AE382" s="407"/>
      <c r="AF382" s="407"/>
    </row>
    <row r="383" spans="1:32" ht="12.75" customHeight="1">
      <c r="A383" s="407"/>
      <c r="B383" s="407"/>
      <c r="C383" s="407"/>
      <c r="D383" s="407"/>
      <c r="E383" s="407"/>
      <c r="F383" s="407"/>
      <c r="G383" s="407"/>
      <c r="H383" s="407"/>
      <c r="I383" s="407"/>
      <c r="J383" s="407"/>
      <c r="K383" s="407"/>
      <c r="L383" s="407"/>
      <c r="M383" s="407"/>
      <c r="N383" s="407"/>
      <c r="O383" s="407"/>
      <c r="P383" s="407"/>
      <c r="Q383" s="407"/>
      <c r="R383" s="407"/>
      <c r="S383" s="407"/>
      <c r="T383" s="407"/>
      <c r="U383" s="407"/>
      <c r="V383" s="407"/>
      <c r="W383" s="407"/>
      <c r="X383" s="407"/>
      <c r="Y383" s="407"/>
      <c r="Z383" s="407"/>
      <c r="AA383" s="407"/>
      <c r="AB383" s="407"/>
      <c r="AC383" s="407"/>
      <c r="AD383" s="407"/>
      <c r="AE383" s="407"/>
      <c r="AF383" s="407"/>
    </row>
    <row r="384" spans="1:32" ht="12.75" customHeight="1">
      <c r="A384" s="407"/>
      <c r="B384" s="407"/>
      <c r="C384" s="407"/>
      <c r="D384" s="407"/>
      <c r="E384" s="407"/>
      <c r="F384" s="407"/>
      <c r="G384" s="407"/>
      <c r="H384" s="407"/>
      <c r="I384" s="407"/>
      <c r="J384" s="407"/>
      <c r="K384" s="407"/>
      <c r="L384" s="407"/>
      <c r="M384" s="407"/>
      <c r="N384" s="407"/>
      <c r="O384" s="407"/>
      <c r="P384" s="407"/>
      <c r="Q384" s="407"/>
      <c r="R384" s="407"/>
      <c r="S384" s="407"/>
      <c r="T384" s="407"/>
      <c r="U384" s="407"/>
      <c r="V384" s="407"/>
      <c r="W384" s="407"/>
      <c r="X384" s="407"/>
      <c r="Y384" s="407"/>
      <c r="Z384" s="407"/>
      <c r="AA384" s="407"/>
      <c r="AB384" s="407"/>
      <c r="AC384" s="407"/>
      <c r="AD384" s="407"/>
      <c r="AE384" s="407"/>
      <c r="AF384" s="407"/>
    </row>
    <row r="385" spans="1:32" ht="12.75" customHeight="1">
      <c r="A385" s="407"/>
      <c r="B385" s="407"/>
      <c r="C385" s="407"/>
      <c r="D385" s="407"/>
      <c r="E385" s="407"/>
      <c r="F385" s="407"/>
      <c r="G385" s="407"/>
      <c r="H385" s="407"/>
      <c r="I385" s="407"/>
      <c r="J385" s="407"/>
      <c r="K385" s="407"/>
      <c r="L385" s="407"/>
      <c r="M385" s="407"/>
      <c r="N385" s="407"/>
      <c r="O385" s="407"/>
      <c r="P385" s="407"/>
      <c r="Q385" s="407"/>
      <c r="R385" s="407"/>
      <c r="S385" s="407"/>
      <c r="T385" s="407"/>
      <c r="U385" s="407"/>
      <c r="V385" s="407"/>
      <c r="W385" s="407"/>
      <c r="X385" s="407"/>
      <c r="Y385" s="407"/>
      <c r="Z385" s="407"/>
      <c r="AA385" s="407"/>
      <c r="AB385" s="407"/>
      <c r="AC385" s="407"/>
      <c r="AD385" s="407"/>
      <c r="AE385" s="407"/>
      <c r="AF385" s="407"/>
    </row>
    <row r="386" spans="1:32" ht="12.75" customHeight="1">
      <c r="A386" s="407"/>
      <c r="B386" s="407"/>
      <c r="C386" s="407"/>
      <c r="D386" s="407"/>
      <c r="E386" s="407"/>
      <c r="F386" s="407"/>
      <c r="G386" s="407"/>
      <c r="H386" s="407"/>
      <c r="I386" s="407"/>
      <c r="J386" s="407"/>
      <c r="K386" s="407"/>
      <c r="L386" s="407"/>
      <c r="M386" s="407"/>
      <c r="N386" s="407"/>
      <c r="O386" s="407"/>
      <c r="P386" s="407"/>
      <c r="Q386" s="407"/>
      <c r="R386" s="407"/>
      <c r="S386" s="407"/>
      <c r="T386" s="407"/>
      <c r="U386" s="407"/>
      <c r="V386" s="407"/>
      <c r="W386" s="407"/>
      <c r="X386" s="407"/>
      <c r="Y386" s="407"/>
      <c r="Z386" s="407"/>
      <c r="AA386" s="407"/>
      <c r="AB386" s="407"/>
      <c r="AC386" s="407"/>
      <c r="AD386" s="407"/>
      <c r="AE386" s="407"/>
      <c r="AF386" s="407"/>
    </row>
    <row r="387" spans="1:32" ht="12.75" customHeight="1">
      <c r="A387" s="407"/>
      <c r="B387" s="407"/>
      <c r="C387" s="407"/>
      <c r="D387" s="407"/>
      <c r="E387" s="407"/>
      <c r="F387" s="407"/>
      <c r="G387" s="407"/>
      <c r="H387" s="407"/>
      <c r="I387" s="407"/>
      <c r="J387" s="407"/>
      <c r="K387" s="407"/>
      <c r="L387" s="407"/>
      <c r="M387" s="407"/>
      <c r="N387" s="407"/>
      <c r="O387" s="407"/>
      <c r="P387" s="407"/>
      <c r="Q387" s="407"/>
      <c r="R387" s="407"/>
      <c r="S387" s="407"/>
      <c r="T387" s="407"/>
      <c r="U387" s="407"/>
      <c r="V387" s="407"/>
      <c r="W387" s="407"/>
      <c r="X387" s="407"/>
      <c r="Y387" s="407"/>
      <c r="Z387" s="407"/>
      <c r="AA387" s="407"/>
      <c r="AB387" s="407"/>
      <c r="AC387" s="407"/>
      <c r="AD387" s="407"/>
      <c r="AE387" s="407"/>
      <c r="AF387" s="407"/>
    </row>
    <row r="388" spans="1:32" ht="12.75" customHeight="1">
      <c r="A388" s="407"/>
      <c r="B388" s="407"/>
      <c r="C388" s="407"/>
      <c r="D388" s="407"/>
      <c r="E388" s="407"/>
      <c r="F388" s="407"/>
      <c r="G388" s="407"/>
      <c r="H388" s="407"/>
      <c r="I388" s="407"/>
      <c r="J388" s="407"/>
      <c r="K388" s="407"/>
      <c r="L388" s="407"/>
      <c r="M388" s="407"/>
      <c r="N388" s="407"/>
      <c r="O388" s="407"/>
      <c r="P388" s="407"/>
      <c r="Q388" s="407"/>
      <c r="R388" s="407"/>
      <c r="S388" s="407"/>
      <c r="T388" s="407"/>
      <c r="U388" s="407"/>
      <c r="V388" s="407"/>
      <c r="W388" s="407"/>
      <c r="X388" s="407"/>
      <c r="Y388" s="407"/>
      <c r="Z388" s="407"/>
      <c r="AA388" s="407"/>
      <c r="AB388" s="407"/>
      <c r="AC388" s="407"/>
      <c r="AD388" s="407"/>
      <c r="AE388" s="407"/>
      <c r="AF388" s="407"/>
    </row>
    <row r="389" spans="1:32" ht="12.75" customHeight="1">
      <c r="A389" s="407"/>
      <c r="B389" s="407"/>
      <c r="C389" s="407"/>
      <c r="D389" s="407"/>
      <c r="E389" s="407"/>
      <c r="F389" s="407"/>
      <c r="G389" s="407"/>
      <c r="H389" s="407"/>
      <c r="I389" s="407"/>
      <c r="J389" s="407"/>
      <c r="K389" s="407"/>
      <c r="L389" s="407"/>
      <c r="M389" s="407"/>
      <c r="N389" s="407"/>
      <c r="O389" s="407"/>
      <c r="P389" s="407"/>
      <c r="Q389" s="407"/>
      <c r="R389" s="407"/>
      <c r="S389" s="407"/>
      <c r="T389" s="407"/>
      <c r="U389" s="407"/>
      <c r="V389" s="407"/>
      <c r="W389" s="407"/>
      <c r="X389" s="407"/>
      <c r="Y389" s="407"/>
      <c r="Z389" s="407"/>
      <c r="AA389" s="407"/>
      <c r="AB389" s="407"/>
      <c r="AC389" s="407"/>
      <c r="AD389" s="407"/>
      <c r="AE389" s="407"/>
      <c r="AF389" s="407"/>
    </row>
    <row r="390" spans="1:32" ht="12.75" customHeight="1">
      <c r="A390" s="407"/>
      <c r="B390" s="407"/>
      <c r="C390" s="407"/>
      <c r="D390" s="407"/>
      <c r="E390" s="407"/>
      <c r="F390" s="407"/>
      <c r="G390" s="407"/>
      <c r="H390" s="407"/>
      <c r="I390" s="407"/>
      <c r="J390" s="407"/>
      <c r="K390" s="407"/>
      <c r="L390" s="407"/>
      <c r="M390" s="407"/>
      <c r="N390" s="407"/>
      <c r="O390" s="407"/>
      <c r="P390" s="407"/>
      <c r="Q390" s="407"/>
      <c r="R390" s="407"/>
      <c r="S390" s="407"/>
      <c r="T390" s="407"/>
      <c r="U390" s="407"/>
      <c r="V390" s="407"/>
      <c r="W390" s="407"/>
      <c r="X390" s="407"/>
      <c r="Y390" s="407"/>
      <c r="Z390" s="407"/>
      <c r="AA390" s="407"/>
      <c r="AB390" s="407"/>
      <c r="AC390" s="407"/>
      <c r="AD390" s="407"/>
      <c r="AE390" s="407"/>
      <c r="AF390" s="407"/>
    </row>
    <row r="391" spans="1:32" ht="12.75" customHeight="1">
      <c r="A391" s="407"/>
      <c r="B391" s="407"/>
      <c r="C391" s="407"/>
      <c r="D391" s="407"/>
      <c r="E391" s="407"/>
      <c r="F391" s="407"/>
      <c r="G391" s="407"/>
      <c r="H391" s="407"/>
      <c r="I391" s="407"/>
      <c r="J391" s="407"/>
      <c r="K391" s="407"/>
      <c r="L391" s="407"/>
      <c r="M391" s="407"/>
      <c r="N391" s="407"/>
      <c r="O391" s="407"/>
      <c r="P391" s="407"/>
      <c r="Q391" s="407"/>
      <c r="R391" s="407"/>
      <c r="S391" s="407"/>
      <c r="T391" s="407"/>
      <c r="U391" s="407"/>
      <c r="V391" s="407"/>
      <c r="W391" s="407"/>
      <c r="X391" s="407"/>
      <c r="Y391" s="407"/>
      <c r="Z391" s="407"/>
      <c r="AA391" s="407"/>
      <c r="AB391" s="407"/>
      <c r="AC391" s="407"/>
      <c r="AD391" s="407"/>
      <c r="AE391" s="407"/>
      <c r="AF391" s="407"/>
    </row>
    <row r="392" spans="1:32" ht="12.75" customHeight="1">
      <c r="A392" s="407"/>
      <c r="B392" s="407"/>
      <c r="C392" s="407"/>
      <c r="D392" s="407"/>
      <c r="E392" s="407"/>
      <c r="F392" s="407"/>
      <c r="G392" s="407"/>
      <c r="H392" s="407"/>
      <c r="I392" s="407"/>
      <c r="J392" s="407"/>
      <c r="K392" s="407"/>
      <c r="L392" s="407"/>
      <c r="M392" s="407"/>
      <c r="N392" s="407"/>
      <c r="O392" s="407"/>
      <c r="P392" s="407"/>
      <c r="Q392" s="407"/>
      <c r="R392" s="407"/>
      <c r="S392" s="407"/>
      <c r="T392" s="407"/>
      <c r="U392" s="407"/>
      <c r="V392" s="407"/>
      <c r="W392" s="407"/>
      <c r="X392" s="407"/>
      <c r="Y392" s="407"/>
      <c r="Z392" s="407"/>
      <c r="AA392" s="407"/>
      <c r="AB392" s="407"/>
      <c r="AC392" s="407"/>
      <c r="AD392" s="407"/>
      <c r="AE392" s="407"/>
      <c r="AF392" s="407"/>
    </row>
    <row r="393" spans="1:32" ht="12.75" customHeight="1">
      <c r="A393" s="407"/>
      <c r="B393" s="407"/>
      <c r="C393" s="407"/>
      <c r="D393" s="407"/>
      <c r="E393" s="407"/>
      <c r="F393" s="407"/>
      <c r="G393" s="407"/>
      <c r="H393" s="407"/>
      <c r="I393" s="407"/>
      <c r="J393" s="407"/>
      <c r="K393" s="407"/>
      <c r="L393" s="407"/>
      <c r="M393" s="407"/>
      <c r="N393" s="407"/>
      <c r="O393" s="407"/>
      <c r="P393" s="407"/>
      <c r="Q393" s="407"/>
      <c r="R393" s="407"/>
      <c r="S393" s="407"/>
      <c r="T393" s="407"/>
      <c r="U393" s="407"/>
      <c r="V393" s="407"/>
      <c r="W393" s="407"/>
      <c r="X393" s="407"/>
      <c r="Y393" s="407"/>
      <c r="Z393" s="407"/>
      <c r="AA393" s="407"/>
      <c r="AB393" s="407"/>
      <c r="AC393" s="407"/>
      <c r="AD393" s="407"/>
      <c r="AE393" s="407"/>
      <c r="AF393" s="407"/>
    </row>
    <row r="394" spans="1:32" ht="12.75" customHeight="1">
      <c r="A394" s="407"/>
      <c r="B394" s="407"/>
      <c r="C394" s="407"/>
      <c r="D394" s="407"/>
      <c r="E394" s="407"/>
      <c r="F394" s="407"/>
      <c r="G394" s="407"/>
      <c r="H394" s="407"/>
      <c r="I394" s="407"/>
      <c r="J394" s="407"/>
      <c r="K394" s="407"/>
      <c r="L394" s="407"/>
      <c r="M394" s="407"/>
      <c r="N394" s="407"/>
      <c r="O394" s="407"/>
      <c r="P394" s="407"/>
      <c r="Q394" s="407"/>
      <c r="R394" s="407"/>
      <c r="S394" s="407"/>
      <c r="T394" s="407"/>
      <c r="U394" s="407"/>
      <c r="V394" s="407"/>
      <c r="W394" s="407"/>
      <c r="X394" s="407"/>
      <c r="Y394" s="407"/>
      <c r="Z394" s="407"/>
      <c r="AA394" s="407"/>
      <c r="AB394" s="407"/>
      <c r="AC394" s="407"/>
      <c r="AD394" s="407"/>
      <c r="AE394" s="407"/>
      <c r="AF394" s="407"/>
    </row>
    <row r="395" spans="1:32" ht="12.75" customHeight="1">
      <c r="A395" s="407"/>
      <c r="B395" s="407"/>
      <c r="C395" s="407"/>
      <c r="D395" s="407"/>
      <c r="E395" s="407"/>
      <c r="F395" s="407"/>
      <c r="G395" s="407"/>
      <c r="H395" s="407"/>
      <c r="I395" s="407"/>
      <c r="J395" s="407"/>
      <c r="K395" s="407"/>
      <c r="L395" s="407"/>
      <c r="M395" s="407"/>
      <c r="N395" s="407"/>
      <c r="O395" s="407"/>
      <c r="P395" s="407"/>
      <c r="Q395" s="407"/>
      <c r="R395" s="407"/>
      <c r="S395" s="407"/>
      <c r="T395" s="407"/>
      <c r="U395" s="407"/>
      <c r="V395" s="407"/>
      <c r="W395" s="407"/>
      <c r="X395" s="407"/>
      <c r="Y395" s="407"/>
      <c r="Z395" s="407"/>
      <c r="AA395" s="407"/>
      <c r="AB395" s="407"/>
      <c r="AC395" s="407"/>
      <c r="AD395" s="407"/>
      <c r="AE395" s="407"/>
      <c r="AF395" s="407"/>
    </row>
    <row r="396" spans="1:32" ht="12.75" customHeight="1">
      <c r="A396" s="407"/>
      <c r="B396" s="407"/>
      <c r="C396" s="407"/>
      <c r="D396" s="407"/>
      <c r="E396" s="407"/>
      <c r="F396" s="407"/>
      <c r="G396" s="407"/>
      <c r="H396" s="407"/>
      <c r="I396" s="407"/>
      <c r="J396" s="407"/>
      <c r="K396" s="407"/>
      <c r="L396" s="407"/>
      <c r="M396" s="407"/>
      <c r="N396" s="407"/>
      <c r="O396" s="407"/>
      <c r="P396" s="407"/>
      <c r="Q396" s="407"/>
      <c r="R396" s="407"/>
      <c r="S396" s="407"/>
      <c r="T396" s="407"/>
      <c r="U396" s="407"/>
      <c r="V396" s="407"/>
      <c r="W396" s="407"/>
      <c r="X396" s="407"/>
      <c r="Y396" s="407"/>
      <c r="Z396" s="407"/>
      <c r="AA396" s="407"/>
      <c r="AB396" s="407"/>
      <c r="AC396" s="407"/>
      <c r="AD396" s="407"/>
      <c r="AE396" s="407"/>
      <c r="AF396" s="407"/>
    </row>
    <row r="397" spans="1:32" ht="12.75" customHeight="1">
      <c r="A397" s="407"/>
      <c r="B397" s="407"/>
      <c r="C397" s="407"/>
      <c r="D397" s="407"/>
      <c r="E397" s="407"/>
      <c r="F397" s="407"/>
      <c r="G397" s="407"/>
      <c r="H397" s="407"/>
      <c r="I397" s="407"/>
      <c r="J397" s="407"/>
      <c r="K397" s="407"/>
      <c r="L397" s="407"/>
      <c r="M397" s="407"/>
      <c r="N397" s="407"/>
      <c r="O397" s="407"/>
      <c r="P397" s="407"/>
      <c r="Q397" s="407"/>
      <c r="R397" s="407"/>
      <c r="S397" s="407"/>
      <c r="T397" s="407"/>
      <c r="U397" s="407"/>
      <c r="V397" s="407"/>
      <c r="W397" s="407"/>
      <c r="X397" s="407"/>
      <c r="Y397" s="407"/>
      <c r="Z397" s="407"/>
      <c r="AA397" s="407"/>
      <c r="AB397" s="407"/>
      <c r="AC397" s="407"/>
      <c r="AD397" s="407"/>
      <c r="AE397" s="407"/>
      <c r="AF397" s="407"/>
    </row>
    <row r="398" spans="1:32" ht="12.75" customHeight="1">
      <c r="A398" s="407"/>
      <c r="B398" s="407"/>
      <c r="C398" s="407"/>
      <c r="D398" s="407"/>
      <c r="E398" s="407"/>
      <c r="F398" s="407"/>
      <c r="G398" s="407"/>
      <c r="H398" s="407"/>
      <c r="I398" s="407"/>
      <c r="J398" s="407"/>
      <c r="K398" s="407"/>
      <c r="L398" s="407"/>
      <c r="M398" s="407"/>
      <c r="N398" s="407"/>
      <c r="O398" s="407"/>
      <c r="P398" s="407"/>
      <c r="Q398" s="407"/>
      <c r="R398" s="407"/>
      <c r="S398" s="407"/>
      <c r="T398" s="407"/>
      <c r="U398" s="407"/>
      <c r="V398" s="407"/>
      <c r="W398" s="407"/>
      <c r="X398" s="407"/>
      <c r="Y398" s="407"/>
      <c r="Z398" s="407"/>
      <c r="AA398" s="407"/>
      <c r="AB398" s="407"/>
      <c r="AC398" s="407"/>
      <c r="AD398" s="407"/>
      <c r="AE398" s="407"/>
      <c r="AF398" s="407"/>
    </row>
    <row r="399" spans="1:32" ht="12.75" customHeight="1">
      <c r="A399" s="407"/>
      <c r="B399" s="407"/>
      <c r="C399" s="407"/>
      <c r="D399" s="407"/>
      <c r="E399" s="407"/>
      <c r="F399" s="407"/>
      <c r="G399" s="407"/>
      <c r="H399" s="407"/>
      <c r="I399" s="407"/>
      <c r="J399" s="407"/>
      <c r="K399" s="407"/>
      <c r="L399" s="407"/>
      <c r="M399" s="407"/>
      <c r="N399" s="407"/>
      <c r="O399" s="407"/>
      <c r="P399" s="407"/>
      <c r="Q399" s="407"/>
      <c r="R399" s="407"/>
      <c r="S399" s="407"/>
      <c r="T399" s="407"/>
      <c r="U399" s="407"/>
      <c r="V399" s="407"/>
      <c r="W399" s="407"/>
      <c r="X399" s="407"/>
      <c r="Y399" s="407"/>
      <c r="Z399" s="407"/>
      <c r="AA399" s="407"/>
      <c r="AB399" s="407"/>
      <c r="AC399" s="407"/>
      <c r="AD399" s="407"/>
      <c r="AE399" s="407"/>
      <c r="AF399" s="407"/>
    </row>
    <row r="400" spans="1:32" ht="12.75" customHeight="1">
      <c r="A400" s="407"/>
      <c r="B400" s="407"/>
      <c r="C400" s="407"/>
      <c r="D400" s="407"/>
      <c r="E400" s="407"/>
      <c r="F400" s="407"/>
      <c r="G400" s="407"/>
      <c r="H400" s="407"/>
      <c r="I400" s="407"/>
      <c r="J400" s="407"/>
      <c r="K400" s="407"/>
      <c r="L400" s="407"/>
      <c r="M400" s="407"/>
      <c r="N400" s="407"/>
      <c r="O400" s="407"/>
      <c r="P400" s="407"/>
      <c r="Q400" s="407"/>
      <c r="R400" s="407"/>
      <c r="S400" s="407"/>
      <c r="T400" s="407"/>
      <c r="U400" s="407"/>
      <c r="V400" s="407"/>
      <c r="W400" s="407"/>
      <c r="X400" s="407"/>
      <c r="Y400" s="407"/>
      <c r="Z400" s="407"/>
      <c r="AA400" s="407"/>
      <c r="AB400" s="407"/>
      <c r="AC400" s="407"/>
      <c r="AD400" s="407"/>
      <c r="AE400" s="407"/>
      <c r="AF400" s="407"/>
    </row>
    <row r="401" spans="1:32" ht="12.75" customHeight="1">
      <c r="A401" s="407"/>
      <c r="B401" s="407"/>
      <c r="C401" s="407"/>
      <c r="D401" s="407"/>
      <c r="E401" s="407"/>
      <c r="F401" s="407"/>
      <c r="G401" s="407"/>
      <c r="H401" s="407"/>
      <c r="I401" s="407"/>
      <c r="J401" s="407"/>
      <c r="K401" s="407"/>
      <c r="L401" s="407"/>
      <c r="M401" s="407"/>
      <c r="N401" s="407"/>
      <c r="O401" s="407"/>
      <c r="P401" s="407"/>
      <c r="Q401" s="407"/>
      <c r="R401" s="407"/>
      <c r="S401" s="407"/>
      <c r="T401" s="407"/>
      <c r="U401" s="407"/>
      <c r="V401" s="407"/>
      <c r="W401" s="407"/>
      <c r="X401" s="407"/>
      <c r="Y401" s="407"/>
      <c r="Z401" s="407"/>
      <c r="AA401" s="407"/>
      <c r="AB401" s="407"/>
      <c r="AC401" s="407"/>
      <c r="AD401" s="407"/>
      <c r="AE401" s="407"/>
      <c r="AF401" s="407"/>
    </row>
    <row r="402" spans="1:32" ht="12.75" customHeight="1">
      <c r="A402" s="407"/>
      <c r="B402" s="407"/>
      <c r="C402" s="407"/>
      <c r="D402" s="407"/>
      <c r="E402" s="407"/>
      <c r="F402" s="407"/>
      <c r="G402" s="407"/>
      <c r="H402" s="407"/>
      <c r="I402" s="407"/>
      <c r="J402" s="407"/>
      <c r="K402" s="407"/>
      <c r="L402" s="407"/>
      <c r="M402" s="407"/>
      <c r="N402" s="407"/>
      <c r="O402" s="407"/>
      <c r="P402" s="407"/>
      <c r="Q402" s="407"/>
      <c r="R402" s="407"/>
      <c r="S402" s="407"/>
      <c r="T402" s="407"/>
      <c r="U402" s="407"/>
      <c r="V402" s="407"/>
      <c r="W402" s="407"/>
      <c r="X402" s="407"/>
      <c r="Y402" s="407"/>
      <c r="Z402" s="407"/>
      <c r="AA402" s="407"/>
      <c r="AB402" s="407"/>
      <c r="AC402" s="407"/>
      <c r="AD402" s="407"/>
      <c r="AE402" s="407"/>
      <c r="AF402" s="407"/>
    </row>
    <row r="403" spans="1:32" ht="12.75" customHeight="1">
      <c r="A403" s="407"/>
      <c r="B403" s="407"/>
      <c r="C403" s="407"/>
      <c r="D403" s="407"/>
      <c r="E403" s="407"/>
      <c r="F403" s="407"/>
      <c r="G403" s="407"/>
      <c r="H403" s="407"/>
      <c r="I403" s="407"/>
      <c r="J403" s="407"/>
      <c r="K403" s="407"/>
      <c r="L403" s="407"/>
      <c r="M403" s="407"/>
      <c r="N403" s="407"/>
      <c r="O403" s="407"/>
      <c r="P403" s="407"/>
      <c r="Q403" s="407"/>
      <c r="R403" s="407"/>
      <c r="S403" s="407"/>
      <c r="T403" s="407"/>
      <c r="U403" s="407"/>
      <c r="V403" s="407"/>
      <c r="W403" s="407"/>
      <c r="X403" s="407"/>
      <c r="Y403" s="407"/>
      <c r="Z403" s="407"/>
      <c r="AA403" s="407"/>
      <c r="AB403" s="407"/>
      <c r="AC403" s="407"/>
      <c r="AD403" s="407"/>
      <c r="AE403" s="407"/>
      <c r="AF403" s="407"/>
    </row>
    <row r="404" spans="1:32" ht="12.75" customHeight="1">
      <c r="A404" s="407"/>
      <c r="B404" s="407"/>
      <c r="C404" s="407"/>
      <c r="D404" s="407"/>
      <c r="E404" s="407"/>
      <c r="F404" s="407"/>
      <c r="G404" s="407"/>
      <c r="H404" s="407"/>
      <c r="I404" s="407"/>
      <c r="J404" s="407"/>
      <c r="K404" s="407"/>
      <c r="L404" s="407"/>
      <c r="M404" s="407"/>
      <c r="N404" s="407"/>
      <c r="O404" s="407"/>
      <c r="P404" s="407"/>
      <c r="Q404" s="407"/>
      <c r="R404" s="407"/>
      <c r="S404" s="407"/>
      <c r="T404" s="407"/>
      <c r="U404" s="407"/>
      <c r="V404" s="407"/>
      <c r="W404" s="407"/>
      <c r="X404" s="407"/>
      <c r="Y404" s="407"/>
      <c r="Z404" s="407"/>
      <c r="AA404" s="407"/>
      <c r="AB404" s="407"/>
      <c r="AC404" s="407"/>
      <c r="AD404" s="407"/>
      <c r="AE404" s="407"/>
      <c r="AF404" s="407"/>
    </row>
    <row r="405" spans="1:32" ht="12.75" customHeight="1">
      <c r="A405" s="407"/>
      <c r="B405" s="407"/>
      <c r="C405" s="407"/>
      <c r="D405" s="407"/>
      <c r="E405" s="407"/>
      <c r="F405" s="407"/>
      <c r="G405" s="407"/>
      <c r="H405" s="407"/>
      <c r="I405" s="407"/>
      <c r="J405" s="407"/>
      <c r="K405" s="407"/>
      <c r="L405" s="407"/>
      <c r="M405" s="407"/>
      <c r="N405" s="407"/>
      <c r="O405" s="407"/>
      <c r="P405" s="407"/>
      <c r="Q405" s="407"/>
      <c r="R405" s="407"/>
      <c r="S405" s="407"/>
      <c r="T405" s="407"/>
      <c r="U405" s="407"/>
      <c r="V405" s="407"/>
      <c r="W405" s="407"/>
      <c r="X405" s="407"/>
      <c r="Y405" s="407"/>
      <c r="Z405" s="407"/>
      <c r="AA405" s="407"/>
      <c r="AB405" s="407"/>
      <c r="AC405" s="407"/>
      <c r="AD405" s="407"/>
      <c r="AE405" s="407"/>
      <c r="AF405" s="407"/>
    </row>
    <row r="406" spans="1:32" ht="12.75" customHeight="1">
      <c r="A406" s="407"/>
      <c r="B406" s="407"/>
      <c r="C406" s="407"/>
      <c r="D406" s="407"/>
      <c r="E406" s="407"/>
      <c r="F406" s="407"/>
      <c r="G406" s="407"/>
      <c r="H406" s="407"/>
      <c r="I406" s="407"/>
      <c r="J406" s="407"/>
      <c r="K406" s="407"/>
      <c r="L406" s="407"/>
      <c r="M406" s="407"/>
      <c r="N406" s="407"/>
      <c r="O406" s="407"/>
      <c r="P406" s="407"/>
      <c r="Q406" s="407"/>
      <c r="R406" s="407"/>
      <c r="S406" s="407"/>
      <c r="T406" s="407"/>
      <c r="U406" s="407"/>
      <c r="V406" s="407"/>
      <c r="W406" s="407"/>
      <c r="X406" s="407"/>
      <c r="Y406" s="407"/>
      <c r="Z406" s="407"/>
      <c r="AA406" s="407"/>
      <c r="AB406" s="407"/>
      <c r="AC406" s="407"/>
      <c r="AD406" s="407"/>
      <c r="AE406" s="407"/>
      <c r="AF406" s="407"/>
    </row>
    <row r="407" spans="1:32" ht="12.75" customHeight="1">
      <c r="A407" s="407"/>
      <c r="B407" s="407"/>
      <c r="C407" s="407"/>
      <c r="D407" s="407"/>
      <c r="E407" s="407"/>
      <c r="F407" s="407"/>
      <c r="G407" s="407"/>
      <c r="H407" s="407"/>
      <c r="I407" s="407"/>
      <c r="J407" s="407"/>
      <c r="K407" s="407"/>
      <c r="L407" s="407"/>
      <c r="M407" s="407"/>
      <c r="N407" s="407"/>
      <c r="O407" s="407"/>
      <c r="P407" s="407"/>
      <c r="Q407" s="407"/>
      <c r="R407" s="407"/>
      <c r="S407" s="407"/>
      <c r="T407" s="407"/>
      <c r="U407" s="407"/>
      <c r="V407" s="407"/>
      <c r="W407" s="407"/>
      <c r="X407" s="407"/>
      <c r="Y407" s="407"/>
      <c r="Z407" s="407"/>
      <c r="AA407" s="407"/>
      <c r="AB407" s="407"/>
      <c r="AC407" s="407"/>
      <c r="AD407" s="407"/>
      <c r="AE407" s="407"/>
      <c r="AF407" s="407"/>
    </row>
    <row r="408" spans="1:32" ht="12.75" customHeight="1">
      <c r="A408" s="407"/>
      <c r="B408" s="407"/>
      <c r="C408" s="407"/>
      <c r="D408" s="407"/>
      <c r="E408" s="407"/>
      <c r="F408" s="407"/>
      <c r="G408" s="407"/>
      <c r="H408" s="407"/>
      <c r="I408" s="407"/>
      <c r="J408" s="407"/>
      <c r="K408" s="407"/>
      <c r="L408" s="407"/>
      <c r="M408" s="407"/>
      <c r="N408" s="407"/>
      <c r="O408" s="407"/>
      <c r="P408" s="407"/>
      <c r="Q408" s="407"/>
      <c r="R408" s="407"/>
      <c r="S408" s="407"/>
      <c r="T408" s="407"/>
      <c r="U408" s="407"/>
      <c r="V408" s="407"/>
      <c r="W408" s="407"/>
      <c r="X408" s="407"/>
      <c r="Y408" s="407"/>
      <c r="Z408" s="407"/>
      <c r="AA408" s="407"/>
      <c r="AB408" s="407"/>
      <c r="AC408" s="407"/>
      <c r="AD408" s="407"/>
      <c r="AE408" s="407"/>
      <c r="AF408" s="407"/>
    </row>
    <row r="409" spans="1:32" ht="12.75" customHeight="1">
      <c r="A409" s="407"/>
      <c r="B409" s="407"/>
      <c r="C409" s="407"/>
      <c r="D409" s="407"/>
      <c r="E409" s="407"/>
      <c r="F409" s="407"/>
      <c r="G409" s="407"/>
      <c r="H409" s="407"/>
      <c r="I409" s="407"/>
      <c r="J409" s="407"/>
      <c r="K409" s="407"/>
      <c r="L409" s="407"/>
      <c r="M409" s="407"/>
      <c r="N409" s="407"/>
      <c r="O409" s="407"/>
      <c r="P409" s="407"/>
      <c r="Q409" s="407"/>
      <c r="R409" s="407"/>
      <c r="S409" s="407"/>
      <c r="T409" s="407"/>
      <c r="U409" s="407"/>
      <c r="V409" s="407"/>
      <c r="W409" s="407"/>
      <c r="X409" s="407"/>
      <c r="Y409" s="407"/>
      <c r="Z409" s="407"/>
      <c r="AA409" s="407"/>
      <c r="AB409" s="407"/>
      <c r="AC409" s="407"/>
      <c r="AD409" s="407"/>
      <c r="AE409" s="407"/>
      <c r="AF409" s="407"/>
    </row>
    <row r="410" spans="1:32" ht="12.75" customHeight="1">
      <c r="A410" s="407"/>
      <c r="B410" s="407"/>
      <c r="C410" s="407"/>
      <c r="D410" s="407"/>
      <c r="E410" s="407"/>
      <c r="F410" s="407"/>
      <c r="G410" s="407"/>
      <c r="H410" s="407"/>
      <c r="I410" s="407"/>
      <c r="J410" s="407"/>
      <c r="K410" s="407"/>
      <c r="L410" s="407"/>
      <c r="M410" s="407"/>
      <c r="N410" s="407"/>
      <c r="O410" s="407"/>
      <c r="P410" s="407"/>
      <c r="Q410" s="407"/>
      <c r="R410" s="407"/>
      <c r="S410" s="407"/>
      <c r="T410" s="407"/>
      <c r="U410" s="407"/>
      <c r="V410" s="407"/>
      <c r="W410" s="407"/>
      <c r="X410" s="407"/>
      <c r="Y410" s="407"/>
      <c r="Z410" s="407"/>
      <c r="AA410" s="407"/>
      <c r="AB410" s="407"/>
      <c r="AC410" s="407"/>
      <c r="AD410" s="407"/>
      <c r="AE410" s="407"/>
      <c r="AF410" s="407"/>
    </row>
    <row r="411" spans="1:32" ht="12.75" customHeight="1">
      <c r="A411" s="407"/>
      <c r="B411" s="407"/>
      <c r="C411" s="407"/>
      <c r="D411" s="407"/>
      <c r="E411" s="407"/>
      <c r="F411" s="407"/>
      <c r="G411" s="407"/>
      <c r="H411" s="407"/>
      <c r="I411" s="407"/>
      <c r="J411" s="407"/>
      <c r="K411" s="407"/>
      <c r="L411" s="407"/>
      <c r="M411" s="407"/>
      <c r="N411" s="407"/>
      <c r="O411" s="407"/>
      <c r="P411" s="407"/>
      <c r="Q411" s="407"/>
      <c r="R411" s="407"/>
      <c r="S411" s="407"/>
      <c r="T411" s="407"/>
      <c r="U411" s="407"/>
      <c r="V411" s="407"/>
      <c r="W411" s="407"/>
      <c r="X411" s="407"/>
      <c r="Y411" s="407"/>
      <c r="Z411" s="407"/>
      <c r="AA411" s="407"/>
      <c r="AB411" s="407"/>
      <c r="AC411" s="407"/>
      <c r="AD411" s="407"/>
      <c r="AE411" s="407"/>
      <c r="AF411" s="407"/>
    </row>
    <row r="412" spans="1:32" ht="12.75" customHeight="1">
      <c r="A412" s="407"/>
      <c r="B412" s="407"/>
      <c r="C412" s="407"/>
      <c r="D412" s="407"/>
      <c r="E412" s="407"/>
      <c r="F412" s="407"/>
      <c r="G412" s="407"/>
      <c r="H412" s="407"/>
      <c r="I412" s="407"/>
      <c r="J412" s="407"/>
      <c r="K412" s="407"/>
      <c r="L412" s="407"/>
      <c r="M412" s="407"/>
      <c r="N412" s="407"/>
      <c r="O412" s="407"/>
      <c r="P412" s="407"/>
      <c r="Q412" s="407"/>
      <c r="R412" s="407"/>
      <c r="S412" s="407"/>
      <c r="T412" s="407"/>
      <c r="U412" s="407"/>
      <c r="V412" s="407"/>
      <c r="W412" s="407"/>
      <c r="X412" s="407"/>
      <c r="Y412" s="407"/>
      <c r="Z412" s="407"/>
      <c r="AA412" s="407"/>
      <c r="AB412" s="407"/>
      <c r="AC412" s="407"/>
      <c r="AD412" s="407"/>
      <c r="AE412" s="407"/>
      <c r="AF412" s="407"/>
    </row>
    <row r="413" spans="1:32" ht="12.75" customHeight="1">
      <c r="A413" s="407"/>
      <c r="B413" s="407"/>
      <c r="C413" s="407"/>
      <c r="D413" s="407"/>
      <c r="E413" s="407"/>
      <c r="F413" s="407"/>
      <c r="G413" s="407"/>
      <c r="H413" s="407"/>
      <c r="I413" s="407"/>
      <c r="J413" s="407"/>
      <c r="K413" s="407"/>
      <c r="L413" s="407"/>
      <c r="M413" s="407"/>
      <c r="N413" s="407"/>
      <c r="O413" s="407"/>
      <c r="P413" s="407"/>
      <c r="Q413" s="407"/>
      <c r="R413" s="407"/>
      <c r="S413" s="407"/>
      <c r="T413" s="407"/>
      <c r="U413" s="407"/>
      <c r="V413" s="407"/>
      <c r="W413" s="407"/>
      <c r="X413" s="407"/>
      <c r="Y413" s="407"/>
      <c r="Z413" s="407"/>
      <c r="AA413" s="407"/>
      <c r="AB413" s="407"/>
      <c r="AC413" s="407"/>
      <c r="AD413" s="407"/>
      <c r="AE413" s="407"/>
      <c r="AF413" s="407"/>
    </row>
    <row r="414" spans="1:32" ht="12.75" customHeight="1">
      <c r="A414" s="407"/>
      <c r="B414" s="407"/>
      <c r="C414" s="407"/>
      <c r="D414" s="407"/>
      <c r="E414" s="407"/>
      <c r="F414" s="407"/>
      <c r="G414" s="407"/>
      <c r="H414" s="407"/>
      <c r="I414" s="407"/>
      <c r="J414" s="407"/>
      <c r="K414" s="407"/>
      <c r="L414" s="407"/>
      <c r="M414" s="407"/>
      <c r="N414" s="407"/>
      <c r="O414" s="407"/>
      <c r="P414" s="407"/>
      <c r="Q414" s="407"/>
      <c r="R414" s="407"/>
      <c r="S414" s="407"/>
      <c r="T414" s="407"/>
      <c r="U414" s="407"/>
      <c r="V414" s="407"/>
      <c r="W414" s="407"/>
      <c r="X414" s="407"/>
      <c r="Y414" s="407"/>
      <c r="Z414" s="407"/>
      <c r="AA414" s="407"/>
      <c r="AB414" s="407"/>
      <c r="AC414" s="407"/>
      <c r="AD414" s="407"/>
      <c r="AE414" s="407"/>
      <c r="AF414" s="407"/>
    </row>
    <row r="415" spans="1:32" ht="12.75" customHeight="1">
      <c r="A415" s="407"/>
      <c r="B415" s="407"/>
      <c r="C415" s="407"/>
      <c r="D415" s="407"/>
      <c r="E415" s="407"/>
      <c r="F415" s="407"/>
      <c r="G415" s="407"/>
      <c r="H415" s="407"/>
      <c r="I415" s="407"/>
      <c r="J415" s="407"/>
      <c r="K415" s="407"/>
      <c r="L415" s="407"/>
      <c r="M415" s="407"/>
      <c r="N415" s="407"/>
      <c r="O415" s="407"/>
      <c r="P415" s="407"/>
      <c r="Q415" s="407"/>
      <c r="R415" s="407"/>
      <c r="S415" s="407"/>
      <c r="T415" s="407"/>
      <c r="U415" s="407"/>
      <c r="V415" s="407"/>
      <c r="W415" s="407"/>
      <c r="X415" s="407"/>
      <c r="Y415" s="407"/>
      <c r="Z415" s="407"/>
      <c r="AA415" s="407"/>
      <c r="AB415" s="407"/>
      <c r="AC415" s="407"/>
      <c r="AD415" s="407"/>
      <c r="AE415" s="407"/>
      <c r="AF415" s="407"/>
    </row>
    <row r="416" spans="1:32" ht="12.75" customHeight="1">
      <c r="A416" s="407"/>
      <c r="B416" s="407"/>
      <c r="C416" s="407"/>
      <c r="D416" s="407"/>
      <c r="E416" s="407"/>
      <c r="F416" s="407"/>
      <c r="G416" s="407"/>
      <c r="H416" s="407"/>
      <c r="I416" s="407"/>
      <c r="J416" s="407"/>
      <c r="K416" s="407"/>
      <c r="L416" s="407"/>
      <c r="M416" s="407"/>
      <c r="N416" s="407"/>
      <c r="O416" s="407"/>
      <c r="P416" s="407"/>
      <c r="Q416" s="407"/>
      <c r="R416" s="407"/>
      <c r="S416" s="407"/>
      <c r="T416" s="407"/>
      <c r="U416" s="407"/>
      <c r="V416" s="407"/>
      <c r="W416" s="407"/>
      <c r="X416" s="407"/>
      <c r="Y416" s="407"/>
      <c r="Z416" s="407"/>
      <c r="AA416" s="407"/>
      <c r="AB416" s="407"/>
      <c r="AC416" s="407"/>
      <c r="AD416" s="407"/>
      <c r="AE416" s="407"/>
      <c r="AF416" s="407"/>
    </row>
    <row r="417" spans="1:32" ht="12.75" customHeight="1">
      <c r="A417" s="407"/>
      <c r="B417" s="407"/>
      <c r="C417" s="407"/>
      <c r="D417" s="407"/>
      <c r="E417" s="407"/>
      <c r="F417" s="407"/>
      <c r="G417" s="407"/>
      <c r="H417" s="407"/>
      <c r="I417" s="407"/>
      <c r="J417" s="407"/>
      <c r="K417" s="407"/>
      <c r="L417" s="407"/>
      <c r="M417" s="407"/>
      <c r="N417" s="407"/>
      <c r="O417" s="407"/>
      <c r="P417" s="407"/>
      <c r="Q417" s="407"/>
      <c r="R417" s="407"/>
      <c r="S417" s="407"/>
      <c r="T417" s="407"/>
      <c r="U417" s="407"/>
      <c r="V417" s="407"/>
      <c r="W417" s="407"/>
      <c r="X417" s="407"/>
      <c r="Y417" s="407"/>
      <c r="Z417" s="407"/>
      <c r="AA417" s="407"/>
      <c r="AB417" s="407"/>
      <c r="AC417" s="407"/>
      <c r="AD417" s="407"/>
      <c r="AE417" s="407"/>
      <c r="AF417" s="407"/>
    </row>
    <row r="418" spans="1:32" ht="12.75" customHeight="1">
      <c r="A418" s="407"/>
      <c r="B418" s="407"/>
      <c r="C418" s="407"/>
      <c r="D418" s="407"/>
      <c r="E418" s="407"/>
      <c r="F418" s="407"/>
      <c r="G418" s="407"/>
      <c r="H418" s="407"/>
      <c r="I418" s="407"/>
      <c r="J418" s="407"/>
      <c r="K418" s="407"/>
      <c r="L418" s="407"/>
      <c r="M418" s="407"/>
      <c r="N418" s="407"/>
      <c r="O418" s="407"/>
      <c r="P418" s="407"/>
      <c r="Q418" s="407"/>
      <c r="R418" s="407"/>
      <c r="S418" s="407"/>
      <c r="T418" s="407"/>
      <c r="U418" s="407"/>
      <c r="V418" s="407"/>
      <c r="W418" s="407"/>
      <c r="X418" s="407"/>
      <c r="Y418" s="407"/>
      <c r="Z418" s="407"/>
      <c r="AA418" s="407"/>
      <c r="AB418" s="407"/>
      <c r="AC418" s="407"/>
      <c r="AD418" s="407"/>
      <c r="AE418" s="407"/>
      <c r="AF418" s="407"/>
    </row>
    <row r="419" spans="1:32" ht="12.75" customHeight="1">
      <c r="A419" s="407"/>
      <c r="B419" s="407"/>
      <c r="C419" s="407"/>
      <c r="D419" s="407"/>
      <c r="E419" s="407"/>
      <c r="F419" s="407"/>
      <c r="G419" s="407"/>
      <c r="H419" s="407"/>
      <c r="I419" s="407"/>
      <c r="J419" s="407"/>
      <c r="K419" s="407"/>
      <c r="L419" s="407"/>
      <c r="M419" s="407"/>
      <c r="N419" s="407"/>
      <c r="O419" s="407"/>
      <c r="P419" s="407"/>
      <c r="Q419" s="407"/>
      <c r="R419" s="407"/>
      <c r="S419" s="407"/>
      <c r="T419" s="407"/>
      <c r="U419" s="407"/>
      <c r="V419" s="407"/>
      <c r="W419" s="407"/>
      <c r="X419" s="407"/>
      <c r="Y419" s="407"/>
      <c r="Z419" s="407"/>
      <c r="AA419" s="407"/>
      <c r="AB419" s="407"/>
      <c r="AC419" s="407"/>
      <c r="AD419" s="407"/>
      <c r="AE419" s="407"/>
      <c r="AF419" s="407"/>
    </row>
    <row r="420" spans="1:32" ht="12.75" customHeight="1">
      <c r="A420" s="407"/>
      <c r="B420" s="407"/>
      <c r="C420" s="407"/>
      <c r="D420" s="407"/>
      <c r="E420" s="407"/>
      <c r="F420" s="407"/>
      <c r="G420" s="407"/>
      <c r="H420" s="407"/>
      <c r="I420" s="407"/>
      <c r="J420" s="407"/>
      <c r="K420" s="407"/>
      <c r="L420" s="407"/>
      <c r="M420" s="407"/>
      <c r="N420" s="407"/>
      <c r="O420" s="407"/>
      <c r="P420" s="407"/>
      <c r="Q420" s="407"/>
      <c r="R420" s="407"/>
      <c r="S420" s="407"/>
      <c r="T420" s="407"/>
      <c r="U420" s="407"/>
      <c r="V420" s="407"/>
      <c r="W420" s="407"/>
      <c r="X420" s="407"/>
      <c r="Y420" s="407"/>
      <c r="Z420" s="407"/>
      <c r="AA420" s="407"/>
      <c r="AB420" s="407"/>
      <c r="AC420" s="407"/>
      <c r="AD420" s="407"/>
      <c r="AE420" s="407"/>
      <c r="AF420" s="407"/>
    </row>
    <row r="421" spans="1:32" ht="12.75" customHeight="1">
      <c r="A421" s="407"/>
      <c r="B421" s="407"/>
      <c r="C421" s="407"/>
      <c r="D421" s="407"/>
      <c r="E421" s="407"/>
      <c r="F421" s="407"/>
      <c r="G421" s="407"/>
      <c r="H421" s="407"/>
      <c r="I421" s="407"/>
      <c r="J421" s="407"/>
      <c r="K421" s="407"/>
      <c r="L421" s="407"/>
      <c r="M421" s="407"/>
      <c r="N421" s="407"/>
      <c r="O421" s="407"/>
      <c r="P421" s="407"/>
      <c r="Q421" s="407"/>
      <c r="R421" s="407"/>
      <c r="S421" s="407"/>
      <c r="T421" s="407"/>
      <c r="U421" s="407"/>
      <c r="V421" s="407"/>
      <c r="W421" s="407"/>
      <c r="X421" s="407"/>
      <c r="Y421" s="407"/>
      <c r="Z421" s="407"/>
      <c r="AA421" s="407"/>
      <c r="AB421" s="407"/>
      <c r="AC421" s="407"/>
      <c r="AD421" s="407"/>
      <c r="AE421" s="407"/>
      <c r="AF421" s="407"/>
    </row>
    <row r="422" spans="1:32" ht="12.75" customHeight="1">
      <c r="A422" s="407"/>
      <c r="B422" s="407"/>
      <c r="C422" s="407"/>
      <c r="D422" s="407"/>
      <c r="E422" s="407"/>
      <c r="F422" s="407"/>
      <c r="G422" s="407"/>
      <c r="H422" s="407"/>
      <c r="I422" s="407"/>
      <c r="J422" s="407"/>
      <c r="K422" s="407"/>
      <c r="L422" s="407"/>
      <c r="M422" s="407"/>
      <c r="N422" s="407"/>
      <c r="O422" s="407"/>
      <c r="P422" s="407"/>
      <c r="Q422" s="407"/>
      <c r="R422" s="407"/>
      <c r="S422" s="407"/>
      <c r="T422" s="407"/>
      <c r="U422" s="407"/>
      <c r="V422" s="407"/>
      <c r="W422" s="407"/>
      <c r="X422" s="407"/>
      <c r="Y422" s="407"/>
      <c r="Z422" s="407"/>
      <c r="AA422" s="407"/>
      <c r="AB422" s="407"/>
      <c r="AC422" s="407"/>
      <c r="AD422" s="407"/>
      <c r="AE422" s="407"/>
      <c r="AF422" s="407"/>
    </row>
    <row r="423" spans="1:32" ht="12.75" customHeight="1">
      <c r="A423" s="407"/>
      <c r="B423" s="407"/>
      <c r="C423" s="407"/>
      <c r="D423" s="407"/>
      <c r="E423" s="407"/>
      <c r="F423" s="407"/>
      <c r="G423" s="407"/>
      <c r="H423" s="407"/>
      <c r="I423" s="407"/>
      <c r="J423" s="407"/>
      <c r="K423" s="407"/>
      <c r="L423" s="407"/>
      <c r="M423" s="407"/>
      <c r="N423" s="407"/>
      <c r="O423" s="407"/>
      <c r="P423" s="407"/>
      <c r="Q423" s="407"/>
      <c r="R423" s="407"/>
      <c r="S423" s="407"/>
      <c r="T423" s="407"/>
      <c r="U423" s="407"/>
      <c r="V423" s="407"/>
      <c r="W423" s="407"/>
      <c r="X423" s="407"/>
      <c r="Y423" s="407"/>
      <c r="Z423" s="407"/>
      <c r="AA423" s="407"/>
      <c r="AB423" s="407"/>
      <c r="AC423" s="407"/>
      <c r="AD423" s="407"/>
      <c r="AE423" s="407"/>
      <c r="AF423" s="407"/>
    </row>
    <row r="424" spans="1:32" ht="12.75" customHeight="1">
      <c r="A424" s="407"/>
      <c r="B424" s="407"/>
      <c r="C424" s="407"/>
      <c r="D424" s="407"/>
      <c r="E424" s="407"/>
      <c r="F424" s="407"/>
      <c r="G424" s="407"/>
      <c r="H424" s="407"/>
      <c r="I424" s="407"/>
      <c r="J424" s="407"/>
      <c r="K424" s="407"/>
      <c r="L424" s="407"/>
      <c r="M424" s="407"/>
      <c r="N424" s="407"/>
      <c r="O424" s="407"/>
      <c r="P424" s="407"/>
      <c r="Q424" s="407"/>
      <c r="R424" s="407"/>
      <c r="S424" s="407"/>
      <c r="T424" s="407"/>
      <c r="U424" s="407"/>
      <c r="V424" s="407"/>
      <c r="W424" s="407"/>
      <c r="X424" s="407"/>
      <c r="Y424" s="407"/>
      <c r="Z424" s="407"/>
      <c r="AA424" s="407"/>
      <c r="AB424" s="407"/>
      <c r="AC424" s="407"/>
      <c r="AD424" s="407"/>
      <c r="AE424" s="407"/>
      <c r="AF424" s="407"/>
    </row>
    <row r="425" spans="1:32" ht="12.75" customHeight="1">
      <c r="A425" s="407"/>
      <c r="B425" s="407"/>
      <c r="C425" s="407"/>
      <c r="D425" s="407"/>
      <c r="E425" s="407"/>
      <c r="F425" s="407"/>
      <c r="G425" s="407"/>
      <c r="H425" s="407"/>
      <c r="I425" s="407"/>
      <c r="J425" s="407"/>
      <c r="K425" s="407"/>
      <c r="L425" s="407"/>
      <c r="M425" s="407"/>
      <c r="N425" s="407"/>
      <c r="O425" s="407"/>
      <c r="P425" s="407"/>
      <c r="Q425" s="407"/>
      <c r="R425" s="407"/>
      <c r="S425" s="407"/>
      <c r="T425" s="407"/>
      <c r="U425" s="407"/>
      <c r="V425" s="407"/>
      <c r="W425" s="407"/>
      <c r="X425" s="407"/>
      <c r="Y425" s="407"/>
      <c r="Z425" s="407"/>
      <c r="AA425" s="407"/>
      <c r="AB425" s="407"/>
      <c r="AC425" s="407"/>
      <c r="AD425" s="407"/>
      <c r="AE425" s="407"/>
      <c r="AF425" s="407"/>
    </row>
    <row r="426" spans="1:32" ht="12.75" customHeight="1">
      <c r="A426" s="407"/>
      <c r="B426" s="407"/>
      <c r="C426" s="407"/>
      <c r="D426" s="407"/>
      <c r="E426" s="407"/>
      <c r="F426" s="407"/>
      <c r="G426" s="407"/>
      <c r="H426" s="407"/>
      <c r="I426" s="407"/>
      <c r="J426" s="407"/>
      <c r="K426" s="407"/>
      <c r="L426" s="407"/>
      <c r="M426" s="407"/>
      <c r="N426" s="407"/>
      <c r="O426" s="407"/>
      <c r="P426" s="407"/>
      <c r="Q426" s="407"/>
      <c r="R426" s="407"/>
      <c r="S426" s="407"/>
      <c r="T426" s="407"/>
      <c r="U426" s="407"/>
      <c r="V426" s="407"/>
      <c r="W426" s="407"/>
      <c r="X426" s="407"/>
      <c r="Y426" s="407"/>
      <c r="Z426" s="407"/>
      <c r="AA426" s="407"/>
      <c r="AB426" s="407"/>
      <c r="AC426" s="407"/>
      <c r="AD426" s="407"/>
      <c r="AE426" s="407"/>
      <c r="AF426" s="407"/>
    </row>
    <row r="427" spans="1:32" ht="12.75" customHeight="1">
      <c r="A427" s="407"/>
      <c r="B427" s="407"/>
      <c r="C427" s="407"/>
      <c r="D427" s="407"/>
      <c r="E427" s="407"/>
      <c r="F427" s="407"/>
      <c r="G427" s="407"/>
      <c r="H427" s="407"/>
      <c r="I427" s="407"/>
      <c r="J427" s="407"/>
      <c r="K427" s="407"/>
      <c r="L427" s="407"/>
      <c r="M427" s="407"/>
      <c r="N427" s="407"/>
      <c r="O427" s="407"/>
      <c r="P427" s="407"/>
      <c r="Q427" s="407"/>
      <c r="R427" s="407"/>
      <c r="S427" s="407"/>
      <c r="T427" s="407"/>
      <c r="U427" s="407"/>
      <c r="V427" s="407"/>
      <c r="W427" s="407"/>
      <c r="X427" s="407"/>
      <c r="Y427" s="407"/>
      <c r="Z427" s="407"/>
      <c r="AA427" s="407"/>
      <c r="AB427" s="407"/>
      <c r="AC427" s="407"/>
      <c r="AD427" s="407"/>
      <c r="AE427" s="407"/>
      <c r="AF427" s="407"/>
    </row>
    <row r="428" spans="1:32" ht="12.75" customHeight="1">
      <c r="A428" s="407"/>
      <c r="B428" s="407"/>
      <c r="C428" s="407"/>
      <c r="D428" s="407"/>
      <c r="E428" s="407"/>
      <c r="F428" s="407"/>
      <c r="G428" s="407"/>
      <c r="H428" s="407"/>
      <c r="I428" s="407"/>
      <c r="J428" s="407"/>
      <c r="K428" s="407"/>
      <c r="L428" s="407"/>
      <c r="M428" s="407"/>
      <c r="N428" s="407"/>
      <c r="O428" s="407"/>
      <c r="P428" s="407"/>
      <c r="Q428" s="407"/>
      <c r="R428" s="407"/>
      <c r="S428" s="407"/>
      <c r="T428" s="407"/>
      <c r="U428" s="407"/>
      <c r="V428" s="407"/>
      <c r="W428" s="407"/>
      <c r="X428" s="407"/>
      <c r="Y428" s="407"/>
      <c r="Z428" s="407"/>
      <c r="AA428" s="407"/>
      <c r="AB428" s="407"/>
      <c r="AC428" s="407"/>
      <c r="AD428" s="407"/>
      <c r="AE428" s="407"/>
      <c r="AF428" s="407"/>
    </row>
    <row r="429" spans="1:32" ht="12.75" customHeight="1">
      <c r="A429" s="407"/>
      <c r="B429" s="407"/>
      <c r="C429" s="407"/>
      <c r="D429" s="407"/>
      <c r="E429" s="407"/>
      <c r="F429" s="407"/>
      <c r="G429" s="407"/>
      <c r="H429" s="407"/>
      <c r="I429" s="407"/>
      <c r="J429" s="407"/>
      <c r="K429" s="407"/>
      <c r="L429" s="407"/>
      <c r="M429" s="407"/>
      <c r="N429" s="407"/>
      <c r="O429" s="407"/>
      <c r="P429" s="407"/>
      <c r="Q429" s="407"/>
      <c r="R429" s="407"/>
      <c r="S429" s="407"/>
      <c r="T429" s="407"/>
      <c r="U429" s="407"/>
      <c r="V429" s="407"/>
      <c r="W429" s="407"/>
      <c r="X429" s="407"/>
      <c r="Y429" s="407"/>
      <c r="Z429" s="407"/>
      <c r="AA429" s="407"/>
      <c r="AB429" s="407"/>
      <c r="AC429" s="407"/>
      <c r="AD429" s="407"/>
      <c r="AE429" s="407"/>
      <c r="AF429" s="407"/>
    </row>
    <row r="430" spans="1:32" ht="12.75" customHeight="1">
      <c r="A430" s="407"/>
      <c r="B430" s="407"/>
      <c r="C430" s="407"/>
      <c r="D430" s="407"/>
      <c r="E430" s="407"/>
      <c r="F430" s="407"/>
      <c r="G430" s="407"/>
      <c r="H430" s="407"/>
      <c r="I430" s="407"/>
      <c r="J430" s="407"/>
      <c r="K430" s="407"/>
      <c r="L430" s="407"/>
      <c r="M430" s="407"/>
      <c r="N430" s="407"/>
      <c r="O430" s="407"/>
      <c r="P430" s="407"/>
      <c r="Q430" s="407"/>
      <c r="R430" s="407"/>
      <c r="S430" s="407"/>
      <c r="T430" s="407"/>
      <c r="U430" s="407"/>
      <c r="V430" s="407"/>
      <c r="W430" s="407"/>
      <c r="X430" s="407"/>
      <c r="Y430" s="407"/>
      <c r="Z430" s="407"/>
      <c r="AA430" s="407"/>
      <c r="AB430" s="407"/>
      <c r="AC430" s="407"/>
      <c r="AD430" s="407"/>
      <c r="AE430" s="407"/>
      <c r="AF430" s="407"/>
    </row>
    <row r="431" spans="1:32" ht="12.75" customHeight="1">
      <c r="A431" s="407"/>
      <c r="B431" s="407"/>
      <c r="C431" s="407"/>
      <c r="D431" s="407"/>
      <c r="E431" s="407"/>
      <c r="F431" s="407"/>
      <c r="G431" s="407"/>
      <c r="H431" s="407"/>
      <c r="I431" s="407"/>
      <c r="J431" s="407"/>
      <c r="K431" s="407"/>
      <c r="L431" s="407"/>
      <c r="M431" s="407"/>
      <c r="N431" s="407"/>
      <c r="O431" s="407"/>
      <c r="P431" s="407"/>
      <c r="Q431" s="407"/>
      <c r="R431" s="407"/>
      <c r="S431" s="407"/>
      <c r="T431" s="407"/>
      <c r="U431" s="407"/>
      <c r="V431" s="407"/>
      <c r="W431" s="407"/>
      <c r="X431" s="407"/>
      <c r="Y431" s="407"/>
      <c r="Z431" s="407"/>
      <c r="AA431" s="407"/>
      <c r="AB431" s="407"/>
      <c r="AC431" s="407"/>
      <c r="AD431" s="407"/>
      <c r="AE431" s="407"/>
      <c r="AF431" s="407"/>
    </row>
    <row r="432" spans="1:32" ht="12.75" customHeight="1">
      <c r="A432" s="407"/>
      <c r="B432" s="407"/>
      <c r="C432" s="407"/>
      <c r="D432" s="407"/>
      <c r="E432" s="407"/>
      <c r="F432" s="407"/>
      <c r="G432" s="407"/>
      <c r="H432" s="407"/>
      <c r="I432" s="407"/>
      <c r="J432" s="407"/>
      <c r="K432" s="407"/>
      <c r="L432" s="407"/>
      <c r="M432" s="407"/>
      <c r="N432" s="407"/>
      <c r="O432" s="407"/>
      <c r="P432" s="407"/>
      <c r="Q432" s="407"/>
      <c r="R432" s="407"/>
      <c r="S432" s="407"/>
      <c r="T432" s="407"/>
      <c r="U432" s="407"/>
      <c r="V432" s="407"/>
      <c r="W432" s="407"/>
      <c r="X432" s="407"/>
      <c r="Y432" s="407"/>
      <c r="Z432" s="407"/>
      <c r="AA432" s="407"/>
      <c r="AB432" s="407"/>
      <c r="AC432" s="407"/>
      <c r="AD432" s="407"/>
      <c r="AE432" s="407"/>
      <c r="AF432" s="407"/>
    </row>
    <row r="433" spans="1:32" ht="12.75" customHeight="1">
      <c r="A433" s="407"/>
      <c r="B433" s="407"/>
      <c r="C433" s="407"/>
      <c r="D433" s="407"/>
      <c r="E433" s="407"/>
      <c r="F433" s="407"/>
      <c r="G433" s="407"/>
      <c r="H433" s="407"/>
      <c r="I433" s="407"/>
      <c r="J433" s="407"/>
      <c r="K433" s="407"/>
      <c r="L433" s="407"/>
      <c r="M433" s="407"/>
      <c r="N433" s="407"/>
      <c r="O433" s="407"/>
      <c r="P433" s="407"/>
      <c r="Q433" s="407"/>
      <c r="R433" s="407"/>
      <c r="S433" s="407"/>
      <c r="T433" s="407"/>
      <c r="U433" s="407"/>
      <c r="V433" s="407"/>
      <c r="W433" s="407"/>
      <c r="X433" s="407"/>
      <c r="Y433" s="407"/>
      <c r="Z433" s="407"/>
      <c r="AA433" s="407"/>
      <c r="AB433" s="407"/>
      <c r="AC433" s="407"/>
      <c r="AD433" s="407"/>
      <c r="AE433" s="407"/>
      <c r="AF433" s="407"/>
    </row>
    <row r="434" spans="1:32" ht="12.75" customHeight="1">
      <c r="A434" s="407"/>
      <c r="B434" s="407"/>
      <c r="C434" s="407"/>
      <c r="D434" s="407"/>
      <c r="E434" s="407"/>
      <c r="F434" s="407"/>
      <c r="G434" s="407"/>
      <c r="H434" s="407"/>
      <c r="I434" s="407"/>
      <c r="J434" s="407"/>
      <c r="K434" s="407"/>
      <c r="L434" s="407"/>
      <c r="M434" s="407"/>
      <c r="N434" s="407"/>
      <c r="O434" s="407"/>
      <c r="P434" s="407"/>
      <c r="Q434" s="407"/>
      <c r="R434" s="407"/>
      <c r="S434" s="407"/>
      <c r="T434" s="407"/>
      <c r="U434" s="407"/>
      <c r="V434" s="407"/>
      <c r="W434" s="407"/>
      <c r="X434" s="407"/>
      <c r="Y434" s="407"/>
      <c r="Z434" s="407"/>
      <c r="AA434" s="407"/>
      <c r="AB434" s="407"/>
      <c r="AC434" s="407"/>
      <c r="AD434" s="407"/>
      <c r="AE434" s="407"/>
      <c r="AF434" s="407"/>
    </row>
    <row r="435" spans="1:32" ht="12.75" customHeight="1">
      <c r="A435" s="407"/>
      <c r="B435" s="407"/>
      <c r="C435" s="407"/>
      <c r="D435" s="407"/>
      <c r="E435" s="407"/>
      <c r="F435" s="407"/>
      <c r="G435" s="407"/>
      <c r="H435" s="407"/>
      <c r="I435" s="407"/>
      <c r="J435" s="407"/>
      <c r="K435" s="407"/>
      <c r="L435" s="407"/>
      <c r="M435" s="407"/>
      <c r="N435" s="407"/>
      <c r="O435" s="407"/>
      <c r="P435" s="407"/>
      <c r="Q435" s="407"/>
      <c r="R435" s="407"/>
      <c r="S435" s="407"/>
      <c r="T435" s="407"/>
      <c r="U435" s="407"/>
      <c r="V435" s="407"/>
      <c r="W435" s="407"/>
      <c r="X435" s="407"/>
      <c r="Y435" s="407"/>
      <c r="Z435" s="407"/>
      <c r="AA435" s="407"/>
      <c r="AB435" s="407"/>
      <c r="AC435" s="407"/>
      <c r="AD435" s="407"/>
      <c r="AE435" s="407"/>
      <c r="AF435" s="407"/>
    </row>
    <row r="436" spans="1:32" ht="12.75" customHeight="1">
      <c r="A436" s="407"/>
      <c r="B436" s="407"/>
      <c r="C436" s="407"/>
      <c r="D436" s="407"/>
      <c r="E436" s="407"/>
      <c r="F436" s="407"/>
      <c r="G436" s="407"/>
      <c r="H436" s="407"/>
      <c r="I436" s="407"/>
      <c r="J436" s="407"/>
      <c r="K436" s="407"/>
      <c r="L436" s="407"/>
      <c r="M436" s="407"/>
      <c r="N436" s="407"/>
      <c r="O436" s="407"/>
      <c r="P436" s="407"/>
      <c r="Q436" s="407"/>
      <c r="R436" s="407"/>
      <c r="S436" s="407"/>
      <c r="T436" s="407"/>
      <c r="U436" s="407"/>
      <c r="V436" s="407"/>
      <c r="W436" s="407"/>
      <c r="X436" s="407"/>
      <c r="Y436" s="407"/>
      <c r="Z436" s="407"/>
      <c r="AA436" s="407"/>
      <c r="AB436" s="407"/>
      <c r="AC436" s="407"/>
      <c r="AD436" s="407"/>
      <c r="AE436" s="407"/>
      <c r="AF436" s="407"/>
    </row>
    <row r="437" spans="1:32" ht="12.75" customHeight="1">
      <c r="A437" s="407"/>
      <c r="B437" s="407"/>
      <c r="C437" s="407"/>
      <c r="D437" s="407"/>
      <c r="E437" s="407"/>
      <c r="F437" s="407"/>
      <c r="G437" s="407"/>
      <c r="H437" s="407"/>
      <c r="I437" s="407"/>
      <c r="J437" s="407"/>
      <c r="K437" s="407"/>
      <c r="L437" s="407"/>
      <c r="M437" s="407"/>
      <c r="N437" s="407"/>
      <c r="O437" s="407"/>
      <c r="P437" s="407"/>
      <c r="Q437" s="407"/>
      <c r="R437" s="407"/>
      <c r="S437" s="407"/>
      <c r="T437" s="407"/>
      <c r="U437" s="407"/>
      <c r="V437" s="407"/>
      <c r="W437" s="407"/>
      <c r="X437" s="407"/>
      <c r="Y437" s="407"/>
      <c r="Z437" s="407"/>
      <c r="AA437" s="407"/>
      <c r="AB437" s="407"/>
      <c r="AC437" s="407"/>
      <c r="AD437" s="407"/>
      <c r="AE437" s="407"/>
      <c r="AF437" s="407"/>
    </row>
    <row r="438" spans="1:32" ht="12.75" customHeight="1">
      <c r="A438" s="407"/>
      <c r="B438" s="407"/>
      <c r="C438" s="407"/>
      <c r="D438" s="407"/>
      <c r="E438" s="407"/>
      <c r="F438" s="407"/>
      <c r="G438" s="407"/>
      <c r="H438" s="407"/>
      <c r="I438" s="407"/>
      <c r="J438" s="407"/>
      <c r="K438" s="407"/>
      <c r="L438" s="407"/>
      <c r="M438" s="407"/>
      <c r="N438" s="407"/>
      <c r="O438" s="407"/>
      <c r="P438" s="407"/>
      <c r="Q438" s="407"/>
      <c r="R438" s="407"/>
      <c r="S438" s="407"/>
      <c r="T438" s="407"/>
      <c r="U438" s="407"/>
      <c r="V438" s="407"/>
      <c r="W438" s="407"/>
      <c r="X438" s="407"/>
      <c r="Y438" s="407"/>
      <c r="Z438" s="407"/>
      <c r="AA438" s="407"/>
      <c r="AB438" s="407"/>
      <c r="AC438" s="407"/>
      <c r="AD438" s="407"/>
      <c r="AE438" s="407"/>
      <c r="AF438" s="407"/>
    </row>
    <row r="439" spans="1:32" ht="12.75" customHeight="1">
      <c r="A439" s="407"/>
      <c r="B439" s="407"/>
      <c r="C439" s="407"/>
      <c r="D439" s="407"/>
      <c r="E439" s="407"/>
      <c r="F439" s="407"/>
      <c r="G439" s="407"/>
      <c r="H439" s="407"/>
      <c r="I439" s="407"/>
      <c r="J439" s="407"/>
      <c r="K439" s="407"/>
      <c r="L439" s="407"/>
      <c r="M439" s="407"/>
      <c r="N439" s="407"/>
      <c r="O439" s="407"/>
      <c r="P439" s="407"/>
      <c r="Q439" s="407"/>
      <c r="R439" s="407"/>
      <c r="S439" s="407"/>
      <c r="T439" s="407"/>
      <c r="U439" s="407"/>
      <c r="V439" s="407"/>
      <c r="W439" s="407"/>
      <c r="X439" s="407"/>
      <c r="Y439" s="407"/>
      <c r="Z439" s="407"/>
      <c r="AA439" s="407"/>
      <c r="AB439" s="407"/>
      <c r="AC439" s="407"/>
      <c r="AD439" s="407"/>
      <c r="AE439" s="407"/>
      <c r="AF439" s="407"/>
    </row>
    <row r="440" spans="1:32" ht="12.75" customHeight="1">
      <c r="A440" s="407"/>
      <c r="B440" s="407"/>
      <c r="C440" s="407"/>
      <c r="D440" s="407"/>
      <c r="E440" s="407"/>
      <c r="F440" s="407"/>
      <c r="G440" s="407"/>
      <c r="H440" s="407"/>
      <c r="I440" s="407"/>
      <c r="J440" s="407"/>
      <c r="K440" s="407"/>
      <c r="L440" s="407"/>
      <c r="M440" s="407"/>
      <c r="N440" s="407"/>
      <c r="O440" s="407"/>
      <c r="P440" s="407"/>
      <c r="Q440" s="407"/>
      <c r="R440" s="407"/>
      <c r="S440" s="407"/>
      <c r="T440" s="407"/>
      <c r="U440" s="407"/>
      <c r="V440" s="407"/>
      <c r="W440" s="407"/>
      <c r="X440" s="407"/>
      <c r="Y440" s="407"/>
      <c r="Z440" s="407"/>
      <c r="AA440" s="407"/>
      <c r="AB440" s="407"/>
      <c r="AC440" s="407"/>
      <c r="AD440" s="407"/>
      <c r="AE440" s="407"/>
      <c r="AF440" s="407"/>
    </row>
    <row r="441" spans="1:32" ht="12.75" customHeight="1">
      <c r="A441" s="407"/>
      <c r="B441" s="407"/>
      <c r="C441" s="407"/>
      <c r="D441" s="407"/>
      <c r="E441" s="407"/>
      <c r="F441" s="407"/>
      <c r="G441" s="407"/>
      <c r="H441" s="407"/>
      <c r="I441" s="407"/>
      <c r="J441" s="407"/>
      <c r="K441" s="407"/>
      <c r="L441" s="407"/>
      <c r="M441" s="407"/>
      <c r="N441" s="407"/>
      <c r="O441" s="407"/>
      <c r="P441" s="407"/>
      <c r="Q441" s="407"/>
      <c r="R441" s="407"/>
      <c r="S441" s="407"/>
      <c r="T441" s="407"/>
      <c r="U441" s="407"/>
      <c r="V441" s="407"/>
      <c r="W441" s="407"/>
      <c r="X441" s="407"/>
      <c r="Y441" s="407"/>
      <c r="Z441" s="407"/>
      <c r="AA441" s="407"/>
      <c r="AB441" s="407"/>
      <c r="AC441" s="407"/>
      <c r="AD441" s="407"/>
      <c r="AE441" s="407"/>
      <c r="AF441" s="407"/>
    </row>
    <row r="442" spans="1:32" ht="12.75" customHeight="1">
      <c r="A442" s="407"/>
      <c r="B442" s="407"/>
      <c r="C442" s="407"/>
      <c r="D442" s="407"/>
      <c r="E442" s="407"/>
      <c r="F442" s="407"/>
      <c r="G442" s="407"/>
      <c r="H442" s="407"/>
      <c r="I442" s="407"/>
      <c r="J442" s="407"/>
      <c r="K442" s="407"/>
      <c r="L442" s="407"/>
      <c r="M442" s="407"/>
      <c r="N442" s="407"/>
      <c r="O442" s="407"/>
      <c r="P442" s="407"/>
      <c r="Q442" s="407"/>
      <c r="R442" s="407"/>
      <c r="S442" s="407"/>
      <c r="T442" s="407"/>
      <c r="U442" s="407"/>
      <c r="V442" s="407"/>
      <c r="W442" s="407"/>
      <c r="X442" s="407"/>
      <c r="Y442" s="407"/>
      <c r="Z442" s="407"/>
      <c r="AA442" s="407"/>
      <c r="AB442" s="407"/>
      <c r="AC442" s="407"/>
      <c r="AD442" s="407"/>
      <c r="AE442" s="407"/>
      <c r="AF442" s="407"/>
    </row>
    <row r="443" spans="1:32" ht="12.75" customHeight="1">
      <c r="A443" s="407"/>
      <c r="B443" s="407"/>
      <c r="C443" s="407"/>
      <c r="D443" s="407"/>
      <c r="E443" s="407"/>
      <c r="F443" s="407"/>
      <c r="G443" s="407"/>
      <c r="H443" s="407"/>
      <c r="I443" s="407"/>
      <c r="J443" s="407"/>
      <c r="K443" s="407"/>
      <c r="L443" s="407"/>
      <c r="M443" s="407"/>
      <c r="N443" s="407"/>
      <c r="O443" s="407"/>
      <c r="P443" s="407"/>
      <c r="Q443" s="407"/>
      <c r="R443" s="407"/>
      <c r="S443" s="407"/>
      <c r="T443" s="407"/>
      <c r="U443" s="407"/>
      <c r="V443" s="407"/>
      <c r="W443" s="407"/>
      <c r="X443" s="407"/>
      <c r="Y443" s="407"/>
      <c r="Z443" s="407"/>
      <c r="AA443" s="407"/>
      <c r="AB443" s="407"/>
      <c r="AC443" s="407"/>
      <c r="AD443" s="407"/>
      <c r="AE443" s="407"/>
      <c r="AF443" s="407"/>
    </row>
    <row r="444" spans="1:32" ht="12.75" customHeight="1">
      <c r="A444" s="407"/>
      <c r="B444" s="407"/>
      <c r="C444" s="407"/>
      <c r="D444" s="407"/>
      <c r="E444" s="407"/>
      <c r="F444" s="407"/>
      <c r="G444" s="407"/>
      <c r="H444" s="407"/>
      <c r="I444" s="407"/>
      <c r="J444" s="407"/>
      <c r="K444" s="407"/>
      <c r="L444" s="407"/>
      <c r="M444" s="407"/>
      <c r="N444" s="407"/>
      <c r="O444" s="407"/>
      <c r="P444" s="407"/>
      <c r="Q444" s="407"/>
      <c r="R444" s="407"/>
      <c r="S444" s="407"/>
      <c r="T444" s="407"/>
      <c r="U444" s="407"/>
      <c r="V444" s="407"/>
      <c r="W444" s="407"/>
      <c r="X444" s="407"/>
      <c r="Y444" s="407"/>
      <c r="Z444" s="407"/>
      <c r="AA444" s="407"/>
      <c r="AB444" s="407"/>
      <c r="AC444" s="407"/>
      <c r="AD444" s="407"/>
      <c r="AE444" s="407"/>
      <c r="AF444" s="407"/>
    </row>
    <row r="445" spans="1:32" ht="12.75" customHeight="1">
      <c r="A445" s="407"/>
      <c r="B445" s="407"/>
      <c r="C445" s="407"/>
      <c r="D445" s="407"/>
      <c r="E445" s="407"/>
      <c r="F445" s="407"/>
      <c r="G445" s="407"/>
      <c r="H445" s="407"/>
      <c r="I445" s="407"/>
      <c r="J445" s="407"/>
      <c r="K445" s="407"/>
      <c r="L445" s="407"/>
      <c r="M445" s="407"/>
      <c r="N445" s="407"/>
      <c r="O445" s="407"/>
      <c r="P445" s="407"/>
      <c r="Q445" s="407"/>
      <c r="R445" s="407"/>
      <c r="S445" s="407"/>
      <c r="T445" s="407"/>
      <c r="U445" s="407"/>
      <c r="V445" s="407"/>
      <c r="W445" s="407"/>
      <c r="X445" s="407"/>
      <c r="Y445" s="407"/>
      <c r="Z445" s="407"/>
      <c r="AA445" s="407"/>
      <c r="AB445" s="407"/>
      <c r="AC445" s="407"/>
      <c r="AD445" s="407"/>
      <c r="AE445" s="407"/>
      <c r="AF445" s="407"/>
    </row>
    <row r="446" spans="1:32" ht="12.75" customHeight="1">
      <c r="A446" s="407"/>
      <c r="B446" s="407"/>
      <c r="C446" s="407"/>
      <c r="D446" s="407"/>
      <c r="E446" s="407"/>
      <c r="F446" s="407"/>
      <c r="G446" s="407"/>
      <c r="H446" s="407"/>
      <c r="I446" s="407"/>
      <c r="J446" s="407"/>
      <c r="K446" s="407"/>
      <c r="L446" s="407"/>
      <c r="M446" s="407"/>
      <c r="N446" s="407"/>
      <c r="O446" s="407"/>
      <c r="P446" s="407"/>
      <c r="Q446" s="407"/>
      <c r="R446" s="407"/>
      <c r="S446" s="407"/>
      <c r="T446" s="407"/>
      <c r="U446" s="407"/>
      <c r="V446" s="407"/>
      <c r="W446" s="407"/>
      <c r="X446" s="407"/>
      <c r="Y446" s="407"/>
      <c r="Z446" s="407"/>
      <c r="AA446" s="407"/>
      <c r="AB446" s="407"/>
      <c r="AC446" s="407"/>
      <c r="AD446" s="407"/>
      <c r="AE446" s="407"/>
      <c r="AF446" s="407"/>
    </row>
    <row r="447" spans="1:32" ht="12.75" customHeight="1">
      <c r="A447" s="407"/>
      <c r="B447" s="407"/>
      <c r="C447" s="407"/>
      <c r="D447" s="407"/>
      <c r="E447" s="407"/>
      <c r="F447" s="407"/>
      <c r="G447" s="407"/>
      <c r="H447" s="407"/>
      <c r="I447" s="407"/>
      <c r="J447" s="407"/>
      <c r="K447" s="407"/>
      <c r="L447" s="407"/>
      <c r="M447" s="407"/>
      <c r="N447" s="407"/>
      <c r="O447" s="407"/>
      <c r="P447" s="407"/>
      <c r="Q447" s="407"/>
      <c r="R447" s="407"/>
      <c r="S447" s="407"/>
      <c r="T447" s="407"/>
      <c r="U447" s="407"/>
      <c r="V447" s="407"/>
      <c r="W447" s="407"/>
      <c r="X447" s="407"/>
      <c r="Y447" s="407"/>
      <c r="Z447" s="407"/>
      <c r="AA447" s="407"/>
      <c r="AB447" s="407"/>
      <c r="AC447" s="407"/>
      <c r="AD447" s="407"/>
      <c r="AE447" s="407"/>
      <c r="AF447" s="407"/>
    </row>
    <row r="448" spans="1:32" ht="12.75" customHeight="1">
      <c r="A448" s="407"/>
      <c r="B448" s="407"/>
      <c r="C448" s="407"/>
      <c r="D448" s="407"/>
      <c r="E448" s="407"/>
      <c r="F448" s="407"/>
      <c r="G448" s="407"/>
      <c r="H448" s="407"/>
      <c r="I448" s="407"/>
      <c r="J448" s="407"/>
      <c r="K448" s="407"/>
      <c r="L448" s="407"/>
      <c r="M448" s="407"/>
      <c r="N448" s="407"/>
      <c r="O448" s="407"/>
      <c r="P448" s="407"/>
      <c r="Q448" s="407"/>
      <c r="R448" s="407"/>
      <c r="S448" s="407"/>
      <c r="T448" s="407"/>
      <c r="U448" s="407"/>
      <c r="V448" s="407"/>
      <c r="W448" s="407"/>
      <c r="X448" s="407"/>
      <c r="Y448" s="407"/>
      <c r="Z448" s="407"/>
      <c r="AA448" s="407"/>
      <c r="AB448" s="407"/>
      <c r="AC448" s="407"/>
      <c r="AD448" s="407"/>
      <c r="AE448" s="407"/>
      <c r="AF448" s="407"/>
    </row>
    <row r="449" spans="1:32" ht="12.75" customHeight="1">
      <c r="A449" s="407"/>
      <c r="B449" s="407"/>
      <c r="C449" s="407"/>
      <c r="D449" s="407"/>
      <c r="E449" s="407"/>
      <c r="F449" s="407"/>
      <c r="G449" s="407"/>
      <c r="H449" s="407"/>
      <c r="I449" s="407"/>
      <c r="J449" s="407"/>
      <c r="K449" s="407"/>
      <c r="L449" s="407"/>
      <c r="M449" s="407"/>
      <c r="N449" s="407"/>
      <c r="O449" s="407"/>
      <c r="P449" s="407"/>
      <c r="Q449" s="407"/>
      <c r="R449" s="407"/>
      <c r="S449" s="407"/>
      <c r="T449" s="407"/>
      <c r="U449" s="407"/>
      <c r="V449" s="407"/>
      <c r="W449" s="407"/>
      <c r="X449" s="407"/>
      <c r="Y449" s="407"/>
      <c r="Z449" s="407"/>
      <c r="AA449" s="407"/>
      <c r="AB449" s="407"/>
      <c r="AC449" s="407"/>
      <c r="AD449" s="407"/>
      <c r="AE449" s="407"/>
      <c r="AF449" s="407"/>
    </row>
    <row r="450" spans="1:32" ht="12.75" customHeight="1">
      <c r="A450" s="407"/>
      <c r="B450" s="407"/>
      <c r="C450" s="407"/>
      <c r="D450" s="407"/>
      <c r="E450" s="407"/>
      <c r="F450" s="407"/>
      <c r="G450" s="407"/>
      <c r="H450" s="407"/>
      <c r="I450" s="407"/>
      <c r="J450" s="407"/>
      <c r="K450" s="407"/>
      <c r="L450" s="407"/>
      <c r="M450" s="407"/>
      <c r="N450" s="407"/>
      <c r="O450" s="407"/>
      <c r="P450" s="407"/>
      <c r="Q450" s="407"/>
      <c r="R450" s="407"/>
      <c r="S450" s="407"/>
      <c r="T450" s="407"/>
      <c r="U450" s="407"/>
      <c r="V450" s="407"/>
      <c r="W450" s="407"/>
      <c r="X450" s="407"/>
      <c r="Y450" s="407"/>
      <c r="Z450" s="407"/>
      <c r="AA450" s="407"/>
      <c r="AB450" s="407"/>
      <c r="AC450" s="407"/>
      <c r="AD450" s="407"/>
      <c r="AE450" s="407"/>
      <c r="AF450" s="407"/>
    </row>
    <row r="451" spans="1:32" ht="12.75" customHeight="1">
      <c r="A451" s="407"/>
      <c r="B451" s="407"/>
      <c r="C451" s="407"/>
      <c r="D451" s="407"/>
      <c r="E451" s="407"/>
      <c r="F451" s="407"/>
      <c r="G451" s="407"/>
      <c r="H451" s="407"/>
      <c r="I451" s="407"/>
      <c r="J451" s="407"/>
      <c r="K451" s="407"/>
      <c r="L451" s="407"/>
      <c r="M451" s="407"/>
      <c r="N451" s="407"/>
      <c r="O451" s="407"/>
      <c r="P451" s="407"/>
      <c r="Q451" s="407"/>
      <c r="R451" s="407"/>
      <c r="S451" s="407"/>
      <c r="T451" s="407"/>
      <c r="U451" s="407"/>
      <c r="V451" s="407"/>
      <c r="W451" s="407"/>
      <c r="X451" s="407"/>
      <c r="Y451" s="407"/>
      <c r="Z451" s="407"/>
      <c r="AA451" s="407"/>
      <c r="AB451" s="407"/>
      <c r="AC451" s="407"/>
      <c r="AD451" s="407"/>
      <c r="AE451" s="407"/>
      <c r="AF451" s="407"/>
    </row>
    <row r="452" spans="1:32" ht="12.75" customHeight="1">
      <c r="A452" s="407"/>
      <c r="B452" s="407"/>
      <c r="C452" s="407"/>
      <c r="D452" s="407"/>
      <c r="E452" s="407"/>
      <c r="F452" s="407"/>
      <c r="G452" s="407"/>
      <c r="H452" s="407"/>
      <c r="I452" s="407"/>
      <c r="J452" s="407"/>
      <c r="K452" s="407"/>
      <c r="L452" s="407"/>
      <c r="M452" s="407"/>
      <c r="N452" s="407"/>
      <c r="O452" s="407"/>
      <c r="P452" s="407"/>
      <c r="Q452" s="407"/>
      <c r="R452" s="407"/>
      <c r="S452" s="407"/>
      <c r="T452" s="407"/>
      <c r="U452" s="407"/>
      <c r="V452" s="407"/>
      <c r="W452" s="407"/>
      <c r="X452" s="407"/>
      <c r="Y452" s="407"/>
      <c r="Z452" s="407"/>
      <c r="AA452" s="407"/>
      <c r="AB452" s="407"/>
      <c r="AC452" s="407"/>
      <c r="AD452" s="407"/>
      <c r="AE452" s="407"/>
      <c r="AF452" s="407"/>
    </row>
    <row r="453" spans="1:32" ht="12.75" customHeight="1">
      <c r="A453" s="407"/>
      <c r="B453" s="407"/>
      <c r="C453" s="407"/>
      <c r="D453" s="407"/>
      <c r="E453" s="407"/>
      <c r="F453" s="407"/>
      <c r="G453" s="407"/>
      <c r="H453" s="407"/>
      <c r="I453" s="407"/>
      <c r="J453" s="407"/>
      <c r="K453" s="407"/>
      <c r="L453" s="407"/>
      <c r="M453" s="407"/>
      <c r="N453" s="407"/>
      <c r="O453" s="407"/>
      <c r="P453" s="407"/>
      <c r="Q453" s="407"/>
      <c r="R453" s="407"/>
      <c r="S453" s="407"/>
      <c r="T453" s="407"/>
      <c r="U453" s="407"/>
      <c r="V453" s="407"/>
      <c r="W453" s="407"/>
      <c r="X453" s="407"/>
      <c r="Y453" s="407"/>
      <c r="Z453" s="407"/>
      <c r="AA453" s="407"/>
      <c r="AB453" s="407"/>
      <c r="AC453" s="407"/>
      <c r="AD453" s="407"/>
      <c r="AE453" s="407"/>
      <c r="AF453" s="407"/>
    </row>
    <row r="454" spans="1:32" ht="12.75" customHeight="1">
      <c r="A454" s="407"/>
      <c r="B454" s="407"/>
      <c r="C454" s="407"/>
      <c r="D454" s="407"/>
      <c r="E454" s="407"/>
      <c r="F454" s="407"/>
      <c r="G454" s="407"/>
      <c r="H454" s="407"/>
      <c r="I454" s="407"/>
      <c r="J454" s="407"/>
      <c r="K454" s="407"/>
      <c r="L454" s="407"/>
      <c r="M454" s="407"/>
      <c r="N454" s="407"/>
      <c r="O454" s="407"/>
      <c r="P454" s="407"/>
      <c r="Q454" s="407"/>
      <c r="R454" s="407"/>
      <c r="S454" s="407"/>
      <c r="T454" s="407"/>
      <c r="U454" s="407"/>
      <c r="V454" s="407"/>
      <c r="W454" s="407"/>
      <c r="X454" s="407"/>
      <c r="Y454" s="407"/>
      <c r="Z454" s="407"/>
      <c r="AA454" s="407"/>
      <c r="AB454" s="407"/>
      <c r="AC454" s="407"/>
      <c r="AD454" s="407"/>
      <c r="AE454" s="407"/>
      <c r="AF454" s="407"/>
    </row>
    <row r="455" spans="1:32" ht="12.75" customHeight="1">
      <c r="A455" s="407"/>
      <c r="B455" s="407"/>
      <c r="C455" s="407"/>
      <c r="D455" s="407"/>
      <c r="E455" s="407"/>
      <c r="F455" s="407"/>
      <c r="G455" s="407"/>
      <c r="H455" s="407"/>
      <c r="I455" s="407"/>
      <c r="J455" s="407"/>
      <c r="K455" s="407"/>
      <c r="L455" s="407"/>
      <c r="M455" s="407"/>
      <c r="N455" s="407"/>
      <c r="O455" s="407"/>
      <c r="P455" s="407"/>
      <c r="Q455" s="407"/>
      <c r="R455" s="407"/>
      <c r="S455" s="407"/>
      <c r="T455" s="407"/>
      <c r="U455" s="407"/>
      <c r="V455" s="407"/>
      <c r="W455" s="407"/>
      <c r="X455" s="407"/>
      <c r="Y455" s="407"/>
      <c r="Z455" s="407"/>
      <c r="AA455" s="407"/>
      <c r="AB455" s="407"/>
      <c r="AC455" s="407"/>
      <c r="AD455" s="407"/>
      <c r="AE455" s="407"/>
      <c r="AF455" s="407"/>
    </row>
    <row r="456" spans="1:32" ht="12.75" customHeight="1">
      <c r="A456" s="407"/>
      <c r="B456" s="407"/>
      <c r="C456" s="407"/>
      <c r="D456" s="407"/>
      <c r="E456" s="407"/>
      <c r="F456" s="407"/>
      <c r="G456" s="407"/>
      <c r="H456" s="407"/>
      <c r="I456" s="407"/>
      <c r="J456" s="407"/>
      <c r="K456" s="407"/>
      <c r="L456" s="407"/>
      <c r="M456" s="407"/>
      <c r="N456" s="407"/>
      <c r="O456" s="407"/>
      <c r="P456" s="407"/>
      <c r="Q456" s="407"/>
      <c r="R456" s="407"/>
      <c r="S456" s="407"/>
      <c r="T456" s="407"/>
      <c r="U456" s="407"/>
      <c r="V456" s="407"/>
      <c r="W456" s="407"/>
      <c r="X456" s="407"/>
      <c r="Y456" s="407"/>
      <c r="Z456" s="407"/>
      <c r="AA456" s="407"/>
      <c r="AB456" s="407"/>
      <c r="AC456" s="407"/>
      <c r="AD456" s="407"/>
      <c r="AE456" s="407"/>
      <c r="AF456" s="407"/>
    </row>
    <row r="457" spans="1:32" ht="12.75" customHeight="1">
      <c r="A457" s="407"/>
      <c r="B457" s="407"/>
      <c r="C457" s="407"/>
      <c r="D457" s="407"/>
      <c r="E457" s="407"/>
      <c r="F457" s="407"/>
      <c r="G457" s="407"/>
      <c r="H457" s="407"/>
      <c r="I457" s="407"/>
      <c r="J457" s="407"/>
      <c r="K457" s="407"/>
      <c r="L457" s="407"/>
      <c r="M457" s="407"/>
      <c r="N457" s="407"/>
      <c r="O457" s="407"/>
      <c r="P457" s="407"/>
      <c r="Q457" s="407"/>
      <c r="R457" s="407"/>
      <c r="S457" s="407"/>
      <c r="T457" s="407"/>
      <c r="U457" s="407"/>
      <c r="V457" s="407"/>
      <c r="W457" s="407"/>
      <c r="X457" s="407"/>
      <c r="Y457" s="407"/>
      <c r="Z457" s="407"/>
      <c r="AA457" s="407"/>
      <c r="AB457" s="407"/>
      <c r="AC457" s="407"/>
      <c r="AD457" s="407"/>
      <c r="AE457" s="407"/>
      <c r="AF457" s="407"/>
    </row>
    <row r="458" spans="1:32" ht="12.75" customHeight="1">
      <c r="A458" s="407"/>
      <c r="B458" s="407"/>
      <c r="C458" s="407"/>
      <c r="D458" s="407"/>
      <c r="E458" s="407"/>
      <c r="F458" s="407"/>
      <c r="G458" s="407"/>
      <c r="H458" s="407"/>
      <c r="I458" s="407"/>
      <c r="J458" s="407"/>
      <c r="K458" s="407"/>
      <c r="L458" s="407"/>
      <c r="M458" s="407"/>
      <c r="N458" s="407"/>
      <c r="O458" s="407"/>
      <c r="P458" s="407"/>
      <c r="Q458" s="407"/>
      <c r="R458" s="407"/>
      <c r="S458" s="407"/>
      <c r="T458" s="407"/>
      <c r="U458" s="407"/>
      <c r="V458" s="407"/>
      <c r="W458" s="407"/>
      <c r="X458" s="407"/>
      <c r="Y458" s="407"/>
      <c r="Z458" s="407"/>
      <c r="AA458" s="407"/>
      <c r="AB458" s="407"/>
      <c r="AC458" s="407"/>
      <c r="AD458" s="407"/>
      <c r="AE458" s="407"/>
      <c r="AF458" s="407"/>
    </row>
    <row r="459" spans="1:32" ht="12.75" customHeight="1">
      <c r="A459" s="407"/>
      <c r="B459" s="407"/>
      <c r="C459" s="407"/>
      <c r="D459" s="407"/>
      <c r="E459" s="407"/>
      <c r="F459" s="407"/>
      <c r="G459" s="407"/>
      <c r="H459" s="407"/>
      <c r="I459" s="407"/>
      <c r="J459" s="407"/>
      <c r="K459" s="407"/>
      <c r="L459" s="407"/>
      <c r="M459" s="407"/>
      <c r="N459" s="407"/>
      <c r="O459" s="407"/>
      <c r="P459" s="407"/>
      <c r="Q459" s="407"/>
      <c r="R459" s="407"/>
      <c r="S459" s="407"/>
      <c r="T459" s="407"/>
      <c r="U459" s="407"/>
      <c r="V459" s="407"/>
      <c r="W459" s="407"/>
      <c r="X459" s="407"/>
      <c r="Y459" s="407"/>
      <c r="Z459" s="407"/>
      <c r="AA459" s="407"/>
      <c r="AB459" s="407"/>
      <c r="AC459" s="407"/>
      <c r="AD459" s="407"/>
      <c r="AE459" s="407"/>
      <c r="AF459" s="407"/>
    </row>
    <row r="460" spans="1:32" ht="12.75" customHeight="1">
      <c r="A460" s="407"/>
      <c r="B460" s="407"/>
      <c r="C460" s="407"/>
      <c r="D460" s="407"/>
      <c r="E460" s="407"/>
      <c r="F460" s="407"/>
      <c r="G460" s="407"/>
      <c r="H460" s="407"/>
      <c r="I460" s="407"/>
      <c r="J460" s="407"/>
      <c r="K460" s="407"/>
      <c r="L460" s="407"/>
      <c r="M460" s="407"/>
      <c r="N460" s="407"/>
      <c r="O460" s="407"/>
      <c r="P460" s="407"/>
      <c r="Q460" s="407"/>
      <c r="R460" s="407"/>
      <c r="S460" s="407"/>
      <c r="T460" s="407"/>
      <c r="U460" s="407"/>
      <c r="V460" s="407"/>
      <c r="W460" s="407"/>
      <c r="X460" s="407"/>
      <c r="Y460" s="407"/>
      <c r="Z460" s="407"/>
      <c r="AA460" s="407"/>
      <c r="AB460" s="407"/>
      <c r="AC460" s="407"/>
      <c r="AD460" s="407"/>
      <c r="AE460" s="407"/>
      <c r="AF460" s="407"/>
    </row>
    <row r="461" spans="1:32" ht="12.75" customHeight="1">
      <c r="A461" s="407"/>
      <c r="B461" s="407"/>
      <c r="C461" s="407"/>
      <c r="D461" s="407"/>
      <c r="E461" s="407"/>
      <c r="F461" s="407"/>
      <c r="G461" s="407"/>
      <c r="H461" s="407"/>
      <c r="I461" s="407"/>
      <c r="J461" s="407"/>
      <c r="K461" s="407"/>
      <c r="L461" s="407"/>
      <c r="M461" s="407"/>
      <c r="N461" s="407"/>
      <c r="O461" s="407"/>
      <c r="P461" s="407"/>
      <c r="Q461" s="407"/>
      <c r="R461" s="407"/>
      <c r="S461" s="407"/>
      <c r="T461" s="407"/>
      <c r="U461" s="407"/>
      <c r="V461" s="407"/>
      <c r="W461" s="407"/>
      <c r="X461" s="407"/>
      <c r="Y461" s="407"/>
      <c r="Z461" s="407"/>
      <c r="AA461" s="407"/>
      <c r="AB461" s="407"/>
      <c r="AC461" s="407"/>
      <c r="AD461" s="407"/>
      <c r="AE461" s="407"/>
      <c r="AF461" s="407"/>
    </row>
    <row r="462" spans="1:32" ht="12.75" customHeight="1">
      <c r="A462" s="407"/>
      <c r="B462" s="407"/>
      <c r="C462" s="407"/>
      <c r="D462" s="407"/>
      <c r="E462" s="407"/>
      <c r="F462" s="407"/>
      <c r="G462" s="407"/>
      <c r="H462" s="407"/>
      <c r="I462" s="407"/>
      <c r="J462" s="407"/>
      <c r="K462" s="407"/>
      <c r="L462" s="407"/>
      <c r="M462" s="407"/>
      <c r="N462" s="407"/>
      <c r="O462" s="407"/>
      <c r="P462" s="407"/>
      <c r="Q462" s="407"/>
      <c r="R462" s="407"/>
      <c r="S462" s="407"/>
      <c r="T462" s="407"/>
      <c r="U462" s="407"/>
      <c r="V462" s="407"/>
      <c r="W462" s="407"/>
      <c r="X462" s="407"/>
      <c r="Y462" s="407"/>
      <c r="Z462" s="407"/>
      <c r="AA462" s="407"/>
      <c r="AB462" s="407"/>
      <c r="AC462" s="407"/>
      <c r="AD462" s="407"/>
      <c r="AE462" s="407"/>
      <c r="AF462" s="407"/>
    </row>
    <row r="463" spans="1:32" ht="12.75" customHeight="1">
      <c r="A463" s="407"/>
      <c r="B463" s="407"/>
      <c r="C463" s="407"/>
      <c r="D463" s="407"/>
      <c r="E463" s="407"/>
      <c r="F463" s="407"/>
      <c r="G463" s="407"/>
      <c r="H463" s="407"/>
      <c r="I463" s="407"/>
      <c r="J463" s="407"/>
      <c r="K463" s="407"/>
      <c r="L463" s="407"/>
      <c r="M463" s="407"/>
      <c r="N463" s="407"/>
      <c r="O463" s="407"/>
      <c r="P463" s="407"/>
      <c r="Q463" s="407"/>
      <c r="R463" s="407"/>
      <c r="S463" s="407"/>
      <c r="T463" s="407"/>
      <c r="U463" s="407"/>
      <c r="V463" s="407"/>
      <c r="W463" s="407"/>
      <c r="X463" s="407"/>
      <c r="Y463" s="407"/>
      <c r="Z463" s="407"/>
      <c r="AA463" s="407"/>
      <c r="AB463" s="407"/>
      <c r="AC463" s="407"/>
      <c r="AD463" s="407"/>
      <c r="AE463" s="407"/>
      <c r="AF463" s="407"/>
    </row>
    <row r="464" spans="1:32" ht="12.75" customHeight="1">
      <c r="A464" s="407"/>
      <c r="B464" s="407"/>
      <c r="C464" s="407"/>
      <c r="D464" s="407"/>
      <c r="E464" s="407"/>
      <c r="F464" s="407"/>
      <c r="G464" s="407"/>
      <c r="H464" s="407"/>
      <c r="I464" s="407"/>
      <c r="J464" s="407"/>
      <c r="K464" s="407"/>
      <c r="L464" s="407"/>
      <c r="M464" s="407"/>
      <c r="N464" s="407"/>
      <c r="O464" s="407"/>
      <c r="P464" s="407"/>
      <c r="Q464" s="407"/>
      <c r="R464" s="407"/>
      <c r="S464" s="407"/>
      <c r="T464" s="407"/>
      <c r="U464" s="407"/>
      <c r="V464" s="407"/>
      <c r="W464" s="407"/>
      <c r="X464" s="407"/>
      <c r="Y464" s="407"/>
      <c r="Z464" s="407"/>
      <c r="AA464" s="407"/>
      <c r="AB464" s="407"/>
      <c r="AC464" s="407"/>
      <c r="AD464" s="407"/>
      <c r="AE464" s="407"/>
      <c r="AF464" s="407"/>
    </row>
    <row r="465" spans="1:32" ht="12.75" customHeight="1">
      <c r="A465" s="407"/>
      <c r="B465" s="407"/>
      <c r="C465" s="407"/>
      <c r="D465" s="407"/>
      <c r="E465" s="407"/>
      <c r="F465" s="407"/>
      <c r="G465" s="407"/>
      <c r="H465" s="407"/>
      <c r="I465" s="407"/>
      <c r="J465" s="407"/>
      <c r="K465" s="407"/>
      <c r="L465" s="407"/>
      <c r="M465" s="407"/>
      <c r="N465" s="407"/>
      <c r="O465" s="407"/>
      <c r="P465" s="407"/>
      <c r="Q465" s="407"/>
      <c r="R465" s="407"/>
      <c r="S465" s="407"/>
      <c r="T465" s="407"/>
      <c r="U465" s="407"/>
      <c r="V465" s="407"/>
      <c r="W465" s="407"/>
      <c r="X465" s="407"/>
      <c r="Y465" s="407"/>
      <c r="Z465" s="407"/>
      <c r="AA465" s="407"/>
      <c r="AB465" s="407"/>
      <c r="AC465" s="407"/>
      <c r="AD465" s="407"/>
      <c r="AE465" s="407"/>
      <c r="AF465" s="407"/>
    </row>
    <row r="466" spans="1:32" ht="12.75" customHeight="1">
      <c r="A466" s="407"/>
      <c r="B466" s="407"/>
      <c r="C466" s="407"/>
      <c r="D466" s="407"/>
      <c r="E466" s="407"/>
      <c r="F466" s="407"/>
      <c r="G466" s="407"/>
      <c r="H466" s="407"/>
      <c r="I466" s="407"/>
      <c r="J466" s="407"/>
      <c r="K466" s="407"/>
      <c r="L466" s="407"/>
      <c r="M466" s="407"/>
      <c r="N466" s="407"/>
      <c r="O466" s="407"/>
      <c r="P466" s="407"/>
      <c r="Q466" s="407"/>
      <c r="R466" s="407"/>
      <c r="S466" s="407"/>
      <c r="T466" s="407"/>
      <c r="U466" s="407"/>
      <c r="V466" s="407"/>
      <c r="W466" s="407"/>
      <c r="X466" s="407"/>
      <c r="Y466" s="407"/>
      <c r="Z466" s="407"/>
      <c r="AA466" s="407"/>
      <c r="AB466" s="407"/>
      <c r="AC466" s="407"/>
      <c r="AD466" s="407"/>
      <c r="AE466" s="407"/>
      <c r="AF466" s="407"/>
    </row>
    <row r="467" spans="1:32" ht="12.75" customHeight="1">
      <c r="A467" s="407"/>
      <c r="B467" s="407"/>
      <c r="C467" s="407"/>
      <c r="D467" s="407"/>
      <c r="E467" s="407"/>
      <c r="F467" s="407"/>
      <c r="G467" s="407"/>
      <c r="H467" s="407"/>
      <c r="I467" s="407"/>
      <c r="J467" s="407"/>
      <c r="K467" s="407"/>
      <c r="L467" s="407"/>
      <c r="M467" s="407"/>
      <c r="N467" s="407"/>
      <c r="O467" s="407"/>
      <c r="P467" s="407"/>
      <c r="Q467" s="407"/>
      <c r="R467" s="407"/>
      <c r="S467" s="407"/>
      <c r="T467" s="407"/>
      <c r="U467" s="407"/>
      <c r="V467" s="407"/>
      <c r="W467" s="407"/>
      <c r="X467" s="407"/>
      <c r="Y467" s="407"/>
      <c r="Z467" s="407"/>
      <c r="AA467" s="407"/>
      <c r="AB467" s="407"/>
      <c r="AC467" s="407"/>
      <c r="AD467" s="407"/>
      <c r="AE467" s="407"/>
      <c r="AF467" s="407"/>
    </row>
    <row r="468" spans="1:32" ht="12.75" customHeight="1">
      <c r="A468" s="407"/>
      <c r="B468" s="407"/>
      <c r="C468" s="407"/>
      <c r="D468" s="407"/>
      <c r="E468" s="407"/>
      <c r="F468" s="407"/>
      <c r="G468" s="407"/>
      <c r="H468" s="407"/>
      <c r="I468" s="407"/>
      <c r="J468" s="407"/>
      <c r="K468" s="407"/>
      <c r="L468" s="407"/>
      <c r="M468" s="407"/>
      <c r="N468" s="407"/>
      <c r="O468" s="407"/>
      <c r="P468" s="407"/>
      <c r="Q468" s="407"/>
      <c r="R468" s="407"/>
      <c r="S468" s="407"/>
      <c r="T468" s="407"/>
      <c r="U468" s="407"/>
      <c r="V468" s="407"/>
      <c r="W468" s="407"/>
      <c r="X468" s="407"/>
      <c r="Y468" s="407"/>
      <c r="Z468" s="407"/>
      <c r="AA468" s="407"/>
      <c r="AB468" s="407"/>
      <c r="AC468" s="407"/>
      <c r="AD468" s="407"/>
      <c r="AE468" s="407"/>
      <c r="AF468" s="407"/>
    </row>
    <row r="469" spans="1:32" ht="12.75" customHeight="1">
      <c r="A469" s="407"/>
      <c r="B469" s="407"/>
      <c r="C469" s="407"/>
      <c r="D469" s="407"/>
      <c r="E469" s="407"/>
      <c r="F469" s="407"/>
      <c r="G469" s="407"/>
      <c r="H469" s="407"/>
      <c r="I469" s="407"/>
      <c r="J469" s="407"/>
      <c r="K469" s="407"/>
      <c r="L469" s="407"/>
      <c r="M469" s="407"/>
      <c r="N469" s="407"/>
      <c r="O469" s="407"/>
      <c r="P469" s="407"/>
      <c r="Q469" s="407"/>
      <c r="R469" s="407"/>
      <c r="S469" s="407"/>
      <c r="T469" s="407"/>
      <c r="U469" s="407"/>
      <c r="V469" s="407"/>
      <c r="W469" s="407"/>
      <c r="X469" s="407"/>
      <c r="Y469" s="407"/>
      <c r="Z469" s="407"/>
      <c r="AA469" s="407"/>
      <c r="AB469" s="407"/>
      <c r="AC469" s="407"/>
      <c r="AD469" s="407"/>
      <c r="AE469" s="407"/>
      <c r="AF469" s="407"/>
    </row>
    <row r="470" spans="1:32" ht="12.75" customHeight="1">
      <c r="A470" s="407"/>
      <c r="B470" s="407"/>
      <c r="C470" s="407"/>
      <c r="D470" s="407"/>
      <c r="E470" s="407"/>
      <c r="F470" s="407"/>
      <c r="G470" s="407"/>
      <c r="H470" s="407"/>
      <c r="I470" s="407"/>
      <c r="J470" s="407"/>
      <c r="K470" s="407"/>
      <c r="L470" s="407"/>
      <c r="M470" s="407"/>
      <c r="N470" s="407"/>
      <c r="O470" s="407"/>
      <c r="P470" s="407"/>
      <c r="Q470" s="407"/>
      <c r="R470" s="407"/>
      <c r="S470" s="407"/>
      <c r="T470" s="407"/>
      <c r="U470" s="407"/>
      <c r="V470" s="407"/>
      <c r="W470" s="407"/>
      <c r="X470" s="407"/>
      <c r="Y470" s="407"/>
      <c r="Z470" s="407"/>
      <c r="AA470" s="407"/>
      <c r="AB470" s="407"/>
      <c r="AC470" s="407"/>
      <c r="AD470" s="407"/>
      <c r="AE470" s="407"/>
      <c r="AF470" s="407"/>
    </row>
    <row r="471" spans="1:32" ht="12.75" customHeight="1">
      <c r="A471" s="407"/>
      <c r="B471" s="407"/>
      <c r="C471" s="407"/>
      <c r="D471" s="407"/>
      <c r="E471" s="407"/>
      <c r="F471" s="407"/>
      <c r="G471" s="407"/>
      <c r="H471" s="407"/>
      <c r="I471" s="407"/>
      <c r="J471" s="407"/>
      <c r="K471" s="407"/>
      <c r="L471" s="407"/>
      <c r="M471" s="407"/>
      <c r="N471" s="407"/>
      <c r="O471" s="407"/>
      <c r="P471" s="407"/>
      <c r="Q471" s="407"/>
      <c r="R471" s="407"/>
      <c r="S471" s="407"/>
      <c r="T471" s="407"/>
      <c r="U471" s="407"/>
      <c r="V471" s="407"/>
      <c r="W471" s="407"/>
      <c r="X471" s="407"/>
      <c r="Y471" s="407"/>
      <c r="Z471" s="407"/>
      <c r="AA471" s="407"/>
      <c r="AB471" s="407"/>
      <c r="AC471" s="407"/>
      <c r="AD471" s="407"/>
      <c r="AE471" s="407"/>
      <c r="AF471" s="407"/>
    </row>
    <row r="472" spans="1:32" ht="12.75" customHeight="1">
      <c r="A472" s="407"/>
      <c r="B472" s="407"/>
      <c r="C472" s="407"/>
      <c r="D472" s="407"/>
      <c r="E472" s="407"/>
      <c r="F472" s="407"/>
      <c r="G472" s="407"/>
      <c r="H472" s="407"/>
      <c r="I472" s="407"/>
      <c r="J472" s="407"/>
      <c r="K472" s="407"/>
      <c r="L472" s="407"/>
      <c r="M472" s="407"/>
      <c r="N472" s="407"/>
      <c r="O472" s="407"/>
      <c r="P472" s="407"/>
      <c r="Q472" s="407"/>
      <c r="R472" s="407"/>
      <c r="S472" s="407"/>
      <c r="T472" s="407"/>
      <c r="U472" s="407"/>
      <c r="V472" s="407"/>
      <c r="W472" s="407"/>
      <c r="X472" s="407"/>
      <c r="Y472" s="407"/>
      <c r="Z472" s="407"/>
      <c r="AA472" s="407"/>
      <c r="AB472" s="407"/>
      <c r="AC472" s="407"/>
      <c r="AD472" s="407"/>
      <c r="AE472" s="407"/>
      <c r="AF472" s="407"/>
    </row>
    <row r="473" spans="1:32" ht="12.75" customHeight="1">
      <c r="A473" s="407"/>
      <c r="B473" s="407"/>
      <c r="C473" s="407"/>
      <c r="D473" s="407"/>
      <c r="E473" s="407"/>
      <c r="F473" s="407"/>
      <c r="G473" s="407"/>
      <c r="H473" s="407"/>
      <c r="I473" s="407"/>
      <c r="J473" s="407"/>
      <c r="K473" s="407"/>
      <c r="L473" s="407"/>
      <c r="M473" s="407"/>
      <c r="N473" s="407"/>
      <c r="O473" s="407"/>
      <c r="P473" s="407"/>
      <c r="Q473" s="407"/>
      <c r="R473" s="407"/>
      <c r="S473" s="407"/>
      <c r="T473" s="407"/>
      <c r="U473" s="407"/>
      <c r="V473" s="407"/>
      <c r="W473" s="407"/>
      <c r="X473" s="407"/>
      <c r="Y473" s="407"/>
      <c r="Z473" s="407"/>
      <c r="AA473" s="407"/>
      <c r="AB473" s="407"/>
      <c r="AC473" s="407"/>
      <c r="AD473" s="407"/>
      <c r="AE473" s="407"/>
      <c r="AF473" s="407"/>
    </row>
    <row r="474" spans="1:32" ht="12.75" customHeight="1">
      <c r="A474" s="407"/>
      <c r="B474" s="407"/>
      <c r="C474" s="407"/>
      <c r="D474" s="407"/>
      <c r="E474" s="407"/>
      <c r="F474" s="407"/>
      <c r="G474" s="407"/>
      <c r="H474" s="407"/>
      <c r="I474" s="407"/>
      <c r="J474" s="407"/>
      <c r="K474" s="407"/>
      <c r="L474" s="407"/>
      <c r="M474" s="407"/>
      <c r="N474" s="407"/>
      <c r="O474" s="407"/>
      <c r="P474" s="407"/>
      <c r="Q474" s="407"/>
      <c r="R474" s="407"/>
      <c r="S474" s="407"/>
      <c r="T474" s="407"/>
      <c r="U474" s="407"/>
      <c r="V474" s="407"/>
      <c r="W474" s="407"/>
      <c r="X474" s="407"/>
      <c r="Y474" s="407"/>
      <c r="Z474" s="407"/>
      <c r="AA474" s="407"/>
      <c r="AB474" s="407"/>
      <c r="AC474" s="407"/>
      <c r="AD474" s="407"/>
      <c r="AE474" s="407"/>
      <c r="AF474" s="407"/>
    </row>
    <row r="475" spans="1:32" ht="12.75" customHeight="1">
      <c r="A475" s="407"/>
      <c r="B475" s="407"/>
      <c r="C475" s="407"/>
      <c r="D475" s="407"/>
      <c r="E475" s="407"/>
      <c r="F475" s="407"/>
      <c r="G475" s="407"/>
      <c r="H475" s="407"/>
      <c r="I475" s="407"/>
      <c r="J475" s="407"/>
      <c r="K475" s="407"/>
      <c r="L475" s="407"/>
      <c r="M475" s="407"/>
      <c r="N475" s="407"/>
      <c r="O475" s="407"/>
      <c r="P475" s="407"/>
      <c r="Q475" s="407"/>
      <c r="R475" s="407"/>
      <c r="S475" s="407"/>
      <c r="T475" s="407"/>
      <c r="U475" s="407"/>
      <c r="V475" s="407"/>
      <c r="W475" s="407"/>
      <c r="X475" s="407"/>
      <c r="Y475" s="407"/>
      <c r="Z475" s="407"/>
      <c r="AA475" s="407"/>
      <c r="AB475" s="407"/>
      <c r="AC475" s="407"/>
      <c r="AD475" s="407"/>
      <c r="AE475" s="407"/>
      <c r="AF475" s="407"/>
    </row>
    <row r="476" spans="1:32" ht="12.75" customHeight="1">
      <c r="A476" s="407"/>
      <c r="B476" s="407"/>
      <c r="C476" s="407"/>
      <c r="D476" s="407"/>
      <c r="E476" s="407"/>
      <c r="F476" s="407"/>
      <c r="G476" s="407"/>
      <c r="H476" s="407"/>
      <c r="I476" s="407"/>
      <c r="J476" s="407"/>
      <c r="K476" s="407"/>
      <c r="L476" s="407"/>
      <c r="M476" s="407"/>
      <c r="N476" s="407"/>
      <c r="O476" s="407"/>
      <c r="P476" s="407"/>
      <c r="Q476" s="407"/>
      <c r="R476" s="407"/>
      <c r="S476" s="407"/>
      <c r="T476" s="407"/>
      <c r="U476" s="407"/>
      <c r="V476" s="407"/>
      <c r="W476" s="407"/>
      <c r="X476" s="407"/>
      <c r="Y476" s="407"/>
      <c r="Z476" s="407"/>
      <c r="AA476" s="407"/>
      <c r="AB476" s="407"/>
      <c r="AC476" s="407"/>
      <c r="AD476" s="407"/>
      <c r="AE476" s="407"/>
      <c r="AF476" s="407"/>
    </row>
    <row r="477" spans="1:32" ht="12.75" customHeight="1">
      <c r="A477" s="407"/>
      <c r="B477" s="407"/>
      <c r="C477" s="407"/>
      <c r="D477" s="407"/>
      <c r="E477" s="407"/>
      <c r="F477" s="407"/>
      <c r="G477" s="407"/>
      <c r="H477" s="407"/>
      <c r="I477" s="407"/>
      <c r="J477" s="407"/>
      <c r="K477" s="407"/>
      <c r="L477" s="407"/>
      <c r="M477" s="407"/>
      <c r="N477" s="407"/>
      <c r="O477" s="407"/>
      <c r="P477" s="407"/>
      <c r="Q477" s="407"/>
      <c r="R477" s="407"/>
      <c r="S477" s="407"/>
      <c r="T477" s="407"/>
      <c r="U477" s="407"/>
      <c r="V477" s="407"/>
      <c r="W477" s="407"/>
      <c r="X477" s="407"/>
      <c r="Y477" s="407"/>
      <c r="Z477" s="407"/>
      <c r="AA477" s="407"/>
      <c r="AB477" s="407"/>
      <c r="AC477" s="407"/>
      <c r="AD477" s="407"/>
      <c r="AE477" s="407"/>
      <c r="AF477" s="407"/>
    </row>
    <row r="478" spans="1:32" ht="12.75" customHeight="1">
      <c r="A478" s="407"/>
      <c r="B478" s="407"/>
      <c r="C478" s="407"/>
      <c r="D478" s="407"/>
      <c r="E478" s="407"/>
      <c r="F478" s="407"/>
      <c r="G478" s="407"/>
      <c r="H478" s="407"/>
      <c r="I478" s="407"/>
      <c r="J478" s="407"/>
      <c r="K478" s="407"/>
      <c r="L478" s="407"/>
      <c r="M478" s="407"/>
      <c r="N478" s="407"/>
      <c r="O478" s="407"/>
      <c r="P478" s="407"/>
      <c r="Q478" s="407"/>
      <c r="R478" s="407"/>
      <c r="S478" s="407"/>
      <c r="T478" s="407"/>
      <c r="U478" s="407"/>
      <c r="V478" s="407"/>
      <c r="W478" s="407"/>
      <c r="X478" s="407"/>
      <c r="Y478" s="407"/>
      <c r="Z478" s="407"/>
      <c r="AA478" s="407"/>
      <c r="AB478" s="407"/>
      <c r="AC478" s="407"/>
      <c r="AD478" s="407"/>
      <c r="AE478" s="407"/>
      <c r="AF478" s="407"/>
    </row>
    <row r="479" spans="1:32" ht="12.75" customHeight="1">
      <c r="A479" s="407"/>
      <c r="B479" s="407"/>
      <c r="C479" s="407"/>
      <c r="D479" s="407"/>
      <c r="E479" s="407"/>
      <c r="F479" s="407"/>
      <c r="G479" s="407"/>
      <c r="H479" s="407"/>
      <c r="I479" s="407"/>
      <c r="J479" s="407"/>
      <c r="K479" s="407"/>
      <c r="L479" s="407"/>
      <c r="M479" s="407"/>
      <c r="N479" s="407"/>
      <c r="O479" s="407"/>
      <c r="P479" s="407"/>
      <c r="Q479" s="407"/>
      <c r="R479" s="407"/>
      <c r="S479" s="407"/>
      <c r="T479" s="407"/>
      <c r="U479" s="407"/>
      <c r="V479" s="407"/>
      <c r="W479" s="407"/>
      <c r="X479" s="407"/>
      <c r="Y479" s="407"/>
      <c r="Z479" s="407"/>
      <c r="AA479" s="407"/>
      <c r="AB479" s="407"/>
      <c r="AC479" s="407"/>
      <c r="AD479" s="407"/>
      <c r="AE479" s="407"/>
      <c r="AF479" s="407"/>
    </row>
    <row r="480" spans="1:32" ht="12.75" customHeight="1">
      <c r="A480" s="407"/>
      <c r="B480" s="407"/>
      <c r="C480" s="407"/>
      <c r="D480" s="407"/>
      <c r="E480" s="407"/>
      <c r="F480" s="407"/>
      <c r="G480" s="407"/>
      <c r="H480" s="407"/>
      <c r="I480" s="407"/>
      <c r="J480" s="407"/>
      <c r="K480" s="407"/>
      <c r="L480" s="407"/>
      <c r="M480" s="407"/>
      <c r="N480" s="407"/>
      <c r="O480" s="407"/>
      <c r="P480" s="407"/>
      <c r="Q480" s="407"/>
      <c r="R480" s="407"/>
      <c r="S480" s="407"/>
      <c r="T480" s="407"/>
      <c r="U480" s="407"/>
      <c r="V480" s="407"/>
      <c r="W480" s="407"/>
      <c r="X480" s="407"/>
      <c r="Y480" s="407"/>
      <c r="Z480" s="407"/>
      <c r="AA480" s="407"/>
      <c r="AB480" s="407"/>
      <c r="AC480" s="407"/>
      <c r="AD480" s="407"/>
      <c r="AE480" s="407"/>
      <c r="AF480" s="407"/>
    </row>
    <row r="481" spans="1:32" ht="12.75" customHeight="1">
      <c r="A481" s="407"/>
      <c r="B481" s="407"/>
      <c r="C481" s="407"/>
      <c r="D481" s="407"/>
      <c r="E481" s="407"/>
      <c r="F481" s="407"/>
      <c r="G481" s="407"/>
      <c r="H481" s="407"/>
      <c r="I481" s="407"/>
      <c r="J481" s="407"/>
      <c r="K481" s="407"/>
      <c r="L481" s="407"/>
      <c r="M481" s="407"/>
      <c r="N481" s="407"/>
      <c r="O481" s="407"/>
      <c r="P481" s="407"/>
      <c r="Q481" s="407"/>
      <c r="R481" s="407"/>
      <c r="S481" s="407"/>
      <c r="T481" s="407"/>
      <c r="U481" s="407"/>
      <c r="V481" s="407"/>
      <c r="W481" s="407"/>
      <c r="X481" s="407"/>
      <c r="Y481" s="407"/>
      <c r="Z481" s="407"/>
      <c r="AA481" s="407"/>
      <c r="AB481" s="407"/>
      <c r="AC481" s="407"/>
      <c r="AD481" s="407"/>
      <c r="AE481" s="407"/>
      <c r="AF481" s="407"/>
    </row>
    <row r="482" spans="1:32" ht="12.75" customHeight="1">
      <c r="A482" s="407"/>
      <c r="B482" s="407"/>
      <c r="C482" s="407"/>
      <c r="D482" s="407"/>
      <c r="E482" s="407"/>
      <c r="F482" s="407"/>
      <c r="G482" s="407"/>
      <c r="H482" s="407"/>
      <c r="I482" s="407"/>
      <c r="J482" s="407"/>
      <c r="K482" s="407"/>
      <c r="L482" s="407"/>
      <c r="M482" s="407"/>
      <c r="N482" s="407"/>
      <c r="O482" s="407"/>
      <c r="P482" s="407"/>
      <c r="Q482" s="407"/>
      <c r="R482" s="407"/>
      <c r="S482" s="407"/>
      <c r="T482" s="407"/>
      <c r="U482" s="407"/>
      <c r="V482" s="407"/>
      <c r="W482" s="407"/>
      <c r="X482" s="407"/>
      <c r="Y482" s="407"/>
      <c r="Z482" s="407"/>
      <c r="AA482" s="407"/>
      <c r="AB482" s="407"/>
      <c r="AC482" s="407"/>
      <c r="AD482" s="407"/>
      <c r="AE482" s="407"/>
      <c r="AF482" s="407"/>
    </row>
    <row r="483" spans="1:32" ht="12.75" customHeight="1">
      <c r="A483" s="407"/>
      <c r="B483" s="407"/>
      <c r="C483" s="407"/>
      <c r="D483" s="407"/>
      <c r="E483" s="407"/>
      <c r="F483" s="407"/>
      <c r="G483" s="407"/>
      <c r="H483" s="407"/>
      <c r="I483" s="407"/>
      <c r="J483" s="407"/>
      <c r="K483" s="407"/>
      <c r="L483" s="407"/>
      <c r="M483" s="407"/>
      <c r="N483" s="407"/>
      <c r="O483" s="407"/>
      <c r="P483" s="407"/>
      <c r="Q483" s="407"/>
      <c r="R483" s="407"/>
      <c r="S483" s="407"/>
      <c r="T483" s="407"/>
      <c r="U483" s="407"/>
      <c r="V483" s="407"/>
      <c r="W483" s="407"/>
      <c r="X483" s="407"/>
      <c r="Y483" s="407"/>
      <c r="Z483" s="407"/>
      <c r="AA483" s="407"/>
      <c r="AB483" s="407"/>
      <c r="AC483" s="407"/>
      <c r="AD483" s="407"/>
      <c r="AE483" s="407"/>
      <c r="AF483" s="407"/>
    </row>
    <row r="484" spans="1:32" ht="12.75" customHeight="1">
      <c r="A484" s="407"/>
      <c r="B484" s="407"/>
      <c r="C484" s="407"/>
      <c r="D484" s="407"/>
      <c r="E484" s="407"/>
      <c r="F484" s="407"/>
      <c r="G484" s="407"/>
      <c r="H484" s="407"/>
      <c r="I484" s="407"/>
      <c r="J484" s="407"/>
      <c r="K484" s="407"/>
      <c r="L484" s="407"/>
      <c r="M484" s="407"/>
      <c r="N484" s="407"/>
      <c r="O484" s="407"/>
      <c r="P484" s="407"/>
      <c r="Q484" s="407"/>
      <c r="R484" s="407"/>
      <c r="S484" s="407"/>
      <c r="T484" s="407"/>
      <c r="U484" s="407"/>
      <c r="V484" s="407"/>
      <c r="W484" s="407"/>
      <c r="X484" s="407"/>
      <c r="Y484" s="407"/>
      <c r="Z484" s="407"/>
      <c r="AA484" s="407"/>
      <c r="AB484" s="407"/>
      <c r="AC484" s="407"/>
      <c r="AD484" s="407"/>
      <c r="AE484" s="407"/>
      <c r="AF484" s="407"/>
    </row>
    <row r="485" spans="1:32" ht="12.75" customHeight="1">
      <c r="A485" s="407"/>
      <c r="B485" s="407"/>
      <c r="C485" s="407"/>
      <c r="D485" s="407"/>
      <c r="E485" s="407"/>
      <c r="F485" s="407"/>
      <c r="G485" s="407"/>
      <c r="H485" s="407"/>
      <c r="I485" s="407"/>
      <c r="J485" s="407"/>
      <c r="K485" s="407"/>
      <c r="L485" s="407"/>
      <c r="M485" s="407"/>
      <c r="N485" s="407"/>
      <c r="O485" s="407"/>
      <c r="P485" s="407"/>
      <c r="Q485" s="407"/>
      <c r="R485" s="407"/>
      <c r="S485" s="407"/>
      <c r="T485" s="407"/>
      <c r="U485" s="407"/>
      <c r="V485" s="407"/>
      <c r="W485" s="407"/>
      <c r="X485" s="407"/>
      <c r="Y485" s="407"/>
      <c r="Z485" s="407"/>
      <c r="AA485" s="407"/>
      <c r="AB485" s="407"/>
      <c r="AC485" s="407"/>
      <c r="AD485" s="407"/>
      <c r="AE485" s="407"/>
      <c r="AF485" s="407"/>
    </row>
    <row r="486" spans="1:32" ht="12.75" customHeight="1">
      <c r="A486" s="407"/>
      <c r="B486" s="407"/>
      <c r="C486" s="407"/>
      <c r="D486" s="407"/>
      <c r="E486" s="407"/>
      <c r="F486" s="407"/>
      <c r="G486" s="407"/>
      <c r="H486" s="407"/>
      <c r="I486" s="407"/>
      <c r="J486" s="407"/>
      <c r="K486" s="407"/>
      <c r="L486" s="407"/>
      <c r="M486" s="407"/>
      <c r="N486" s="407"/>
      <c r="O486" s="407"/>
      <c r="P486" s="407"/>
      <c r="Q486" s="407"/>
      <c r="R486" s="407"/>
      <c r="S486" s="407"/>
      <c r="T486" s="407"/>
      <c r="U486" s="407"/>
      <c r="V486" s="407"/>
      <c r="W486" s="407"/>
      <c r="X486" s="407"/>
      <c r="Y486" s="407"/>
      <c r="Z486" s="407"/>
      <c r="AA486" s="407"/>
      <c r="AB486" s="407"/>
      <c r="AC486" s="407"/>
      <c r="AD486" s="407"/>
      <c r="AE486" s="407"/>
      <c r="AF486" s="407"/>
    </row>
    <row r="487" spans="1:32" ht="12.75" customHeight="1">
      <c r="A487" s="407"/>
      <c r="B487" s="407"/>
      <c r="C487" s="407"/>
      <c r="D487" s="407"/>
      <c r="E487" s="407"/>
      <c r="F487" s="407"/>
      <c r="G487" s="407"/>
      <c r="H487" s="407"/>
      <c r="I487" s="407"/>
      <c r="J487" s="407"/>
      <c r="K487" s="407"/>
      <c r="L487" s="407"/>
      <c r="M487" s="407"/>
      <c r="N487" s="407"/>
      <c r="O487" s="407"/>
      <c r="P487" s="407"/>
      <c r="Q487" s="407"/>
      <c r="R487" s="407"/>
      <c r="S487" s="407"/>
      <c r="T487" s="407"/>
      <c r="U487" s="407"/>
      <c r="V487" s="407"/>
      <c r="W487" s="407"/>
      <c r="X487" s="407"/>
      <c r="Y487" s="407"/>
      <c r="Z487" s="407"/>
      <c r="AA487" s="407"/>
      <c r="AB487" s="407"/>
      <c r="AC487" s="407"/>
      <c r="AD487" s="407"/>
      <c r="AE487" s="407"/>
      <c r="AF487" s="407"/>
    </row>
    <row r="488" spans="1:32" ht="12.75" customHeight="1">
      <c r="A488" s="407"/>
      <c r="B488" s="407"/>
      <c r="C488" s="407"/>
      <c r="D488" s="407"/>
      <c r="E488" s="407"/>
      <c r="F488" s="407"/>
      <c r="G488" s="407"/>
      <c r="H488" s="407"/>
      <c r="I488" s="407"/>
      <c r="J488" s="407"/>
      <c r="K488" s="407"/>
      <c r="L488" s="407"/>
      <c r="M488" s="407"/>
      <c r="N488" s="407"/>
      <c r="O488" s="407"/>
      <c r="P488" s="407"/>
      <c r="Q488" s="407"/>
      <c r="R488" s="407"/>
      <c r="S488" s="407"/>
      <c r="T488" s="407"/>
      <c r="U488" s="407"/>
      <c r="V488" s="407"/>
      <c r="W488" s="407"/>
      <c r="X488" s="407"/>
      <c r="Y488" s="407"/>
      <c r="Z488" s="407"/>
      <c r="AA488" s="407"/>
      <c r="AB488" s="407"/>
      <c r="AC488" s="407"/>
      <c r="AD488" s="407"/>
      <c r="AE488" s="407"/>
      <c r="AF488" s="407"/>
    </row>
    <row r="489" spans="1:32" ht="12.75" customHeight="1">
      <c r="A489" s="407"/>
      <c r="B489" s="407"/>
      <c r="C489" s="407"/>
      <c r="D489" s="407"/>
      <c r="E489" s="407"/>
      <c r="F489" s="407"/>
      <c r="G489" s="407"/>
      <c r="H489" s="407"/>
      <c r="I489" s="407"/>
      <c r="J489" s="407"/>
      <c r="K489" s="407"/>
      <c r="L489" s="407"/>
      <c r="M489" s="407"/>
      <c r="N489" s="407"/>
      <c r="O489" s="407"/>
      <c r="P489" s="407"/>
      <c r="Q489" s="407"/>
      <c r="R489" s="407"/>
      <c r="S489" s="407"/>
      <c r="T489" s="407"/>
      <c r="U489" s="407"/>
      <c r="V489" s="407"/>
      <c r="W489" s="407"/>
      <c r="X489" s="407"/>
      <c r="Y489" s="407"/>
      <c r="Z489" s="407"/>
      <c r="AA489" s="407"/>
      <c r="AB489" s="407"/>
      <c r="AC489" s="407"/>
      <c r="AD489" s="407"/>
      <c r="AE489" s="407"/>
      <c r="AF489" s="407"/>
    </row>
    <row r="490" spans="1:32" ht="12.75" customHeight="1">
      <c r="A490" s="407"/>
      <c r="B490" s="407"/>
      <c r="C490" s="407"/>
      <c r="D490" s="407"/>
      <c r="E490" s="407"/>
      <c r="F490" s="407"/>
      <c r="G490" s="407"/>
      <c r="H490" s="407"/>
      <c r="I490" s="407"/>
      <c r="J490" s="407"/>
      <c r="K490" s="407"/>
      <c r="L490" s="407"/>
      <c r="M490" s="407"/>
      <c r="N490" s="407"/>
      <c r="O490" s="407"/>
      <c r="P490" s="407"/>
      <c r="Q490" s="407"/>
      <c r="R490" s="407"/>
      <c r="S490" s="407"/>
      <c r="T490" s="407"/>
      <c r="U490" s="407"/>
      <c r="V490" s="407"/>
      <c r="W490" s="407"/>
      <c r="X490" s="407"/>
      <c r="Y490" s="407"/>
      <c r="Z490" s="407"/>
      <c r="AA490" s="407"/>
      <c r="AB490" s="407"/>
      <c r="AC490" s="407"/>
      <c r="AD490" s="407"/>
      <c r="AE490" s="407"/>
      <c r="AF490" s="407"/>
    </row>
    <row r="491" spans="1:32" ht="12.75" customHeight="1">
      <c r="A491" s="407"/>
      <c r="B491" s="407"/>
      <c r="C491" s="407"/>
      <c r="D491" s="407"/>
      <c r="E491" s="407"/>
      <c r="F491" s="407"/>
      <c r="G491" s="407"/>
      <c r="H491" s="407"/>
      <c r="I491" s="407"/>
      <c r="J491" s="407"/>
      <c r="K491" s="407"/>
      <c r="L491" s="407"/>
      <c r="M491" s="407"/>
      <c r="N491" s="407"/>
      <c r="O491" s="407"/>
      <c r="P491" s="407"/>
      <c r="Q491" s="407"/>
      <c r="R491" s="407"/>
      <c r="S491" s="407"/>
      <c r="T491" s="407"/>
      <c r="U491" s="407"/>
      <c r="V491" s="407"/>
      <c r="W491" s="407"/>
      <c r="X491" s="407"/>
      <c r="Y491" s="407"/>
      <c r="Z491" s="407"/>
      <c r="AA491" s="407"/>
      <c r="AB491" s="407"/>
      <c r="AC491" s="407"/>
      <c r="AD491" s="407"/>
      <c r="AE491" s="407"/>
      <c r="AF491" s="407"/>
    </row>
    <row r="492" spans="1:32" ht="12.75" customHeight="1">
      <c r="A492" s="407"/>
      <c r="B492" s="407"/>
      <c r="C492" s="407"/>
      <c r="D492" s="407"/>
      <c r="E492" s="407"/>
      <c r="F492" s="407"/>
      <c r="G492" s="407"/>
      <c r="H492" s="407"/>
      <c r="I492" s="407"/>
      <c r="J492" s="407"/>
      <c r="K492" s="407"/>
      <c r="L492" s="407"/>
      <c r="M492" s="407"/>
      <c r="N492" s="407"/>
      <c r="O492" s="407"/>
      <c r="P492" s="407"/>
      <c r="Q492" s="407"/>
      <c r="R492" s="407"/>
      <c r="S492" s="407"/>
      <c r="T492" s="407"/>
      <c r="U492" s="407"/>
      <c r="V492" s="407"/>
      <c r="W492" s="407"/>
      <c r="X492" s="407"/>
      <c r="Y492" s="407"/>
      <c r="Z492" s="407"/>
      <c r="AA492" s="407"/>
      <c r="AB492" s="407"/>
      <c r="AC492" s="407"/>
      <c r="AD492" s="407"/>
      <c r="AE492" s="407"/>
      <c r="AF492" s="407"/>
    </row>
    <row r="493" spans="1:32" ht="12.75" customHeight="1">
      <c r="A493" s="407"/>
      <c r="B493" s="407"/>
      <c r="C493" s="407"/>
      <c r="D493" s="407"/>
      <c r="E493" s="407"/>
      <c r="F493" s="407"/>
      <c r="G493" s="407"/>
      <c r="H493" s="407"/>
      <c r="I493" s="407"/>
      <c r="J493" s="407"/>
      <c r="K493" s="407"/>
      <c r="L493" s="407"/>
      <c r="M493" s="407"/>
      <c r="N493" s="407"/>
      <c r="O493" s="407"/>
      <c r="P493" s="407"/>
      <c r="Q493" s="407"/>
      <c r="R493" s="407"/>
      <c r="S493" s="407"/>
      <c r="T493" s="407"/>
      <c r="U493" s="407"/>
      <c r="V493" s="407"/>
      <c r="W493" s="407"/>
      <c r="X493" s="407"/>
      <c r="Y493" s="407"/>
      <c r="Z493" s="407"/>
      <c r="AA493" s="407"/>
      <c r="AB493" s="407"/>
      <c r="AC493" s="407"/>
      <c r="AD493" s="407"/>
      <c r="AE493" s="407"/>
      <c r="AF493" s="407"/>
    </row>
    <row r="494" spans="1:32" ht="12.75" customHeight="1">
      <c r="A494" s="407"/>
      <c r="B494" s="407"/>
      <c r="C494" s="407"/>
      <c r="D494" s="407"/>
      <c r="E494" s="407"/>
      <c r="F494" s="407"/>
      <c r="G494" s="407"/>
      <c r="H494" s="407"/>
      <c r="I494" s="407"/>
      <c r="J494" s="407"/>
      <c r="K494" s="407"/>
      <c r="L494" s="407"/>
      <c r="M494" s="407"/>
      <c r="N494" s="407"/>
      <c r="O494" s="407"/>
      <c r="P494" s="407"/>
      <c r="Q494" s="407"/>
      <c r="R494" s="407"/>
      <c r="S494" s="407"/>
      <c r="T494" s="407"/>
      <c r="U494" s="407"/>
      <c r="V494" s="407"/>
      <c r="W494" s="407"/>
      <c r="X494" s="407"/>
      <c r="Y494" s="407"/>
      <c r="Z494" s="407"/>
      <c r="AA494" s="407"/>
      <c r="AB494" s="407"/>
      <c r="AC494" s="407"/>
      <c r="AD494" s="407"/>
      <c r="AE494" s="407"/>
      <c r="AF494" s="407"/>
    </row>
    <row r="495" spans="1:32" ht="12.75" customHeight="1">
      <c r="A495" s="407"/>
      <c r="B495" s="407"/>
      <c r="C495" s="407"/>
      <c r="D495" s="407"/>
      <c r="E495" s="407"/>
      <c r="F495" s="407"/>
      <c r="G495" s="407"/>
      <c r="H495" s="407"/>
      <c r="I495" s="407"/>
      <c r="J495" s="407"/>
      <c r="K495" s="407"/>
      <c r="L495" s="407"/>
      <c r="M495" s="407"/>
      <c r="N495" s="407"/>
      <c r="O495" s="407"/>
      <c r="P495" s="407"/>
      <c r="Q495" s="407"/>
      <c r="R495" s="407"/>
      <c r="S495" s="407"/>
      <c r="T495" s="407"/>
      <c r="U495" s="407"/>
      <c r="V495" s="407"/>
      <c r="W495" s="407"/>
      <c r="X495" s="407"/>
      <c r="Y495" s="407"/>
      <c r="Z495" s="407"/>
      <c r="AA495" s="407"/>
      <c r="AB495" s="407"/>
      <c r="AC495" s="407"/>
      <c r="AD495" s="407"/>
      <c r="AE495" s="407"/>
      <c r="AF495" s="407"/>
    </row>
    <row r="496" spans="1:32" ht="12.75" customHeight="1">
      <c r="A496" s="407"/>
      <c r="B496" s="407"/>
      <c r="C496" s="407"/>
      <c r="D496" s="407"/>
      <c r="E496" s="407"/>
      <c r="F496" s="407"/>
      <c r="G496" s="407"/>
      <c r="H496" s="407"/>
      <c r="I496" s="407"/>
      <c r="J496" s="407"/>
      <c r="K496" s="407"/>
      <c r="L496" s="407"/>
      <c r="M496" s="407"/>
      <c r="N496" s="407"/>
      <c r="O496" s="407"/>
      <c r="P496" s="407"/>
      <c r="Q496" s="407"/>
      <c r="R496" s="407"/>
      <c r="S496" s="407"/>
      <c r="T496" s="407"/>
      <c r="U496" s="407"/>
      <c r="V496" s="407"/>
      <c r="W496" s="407"/>
      <c r="X496" s="407"/>
      <c r="Y496" s="407"/>
      <c r="Z496" s="407"/>
      <c r="AA496" s="407"/>
      <c r="AB496" s="407"/>
      <c r="AC496" s="407"/>
      <c r="AD496" s="407"/>
      <c r="AE496" s="407"/>
      <c r="AF496" s="407"/>
    </row>
    <row r="497" spans="1:32" ht="12.75" customHeight="1">
      <c r="A497" s="407"/>
      <c r="B497" s="407"/>
      <c r="C497" s="407"/>
      <c r="D497" s="407"/>
      <c r="E497" s="407"/>
      <c r="F497" s="407"/>
      <c r="G497" s="407"/>
      <c r="H497" s="407"/>
      <c r="I497" s="407"/>
      <c r="J497" s="407"/>
      <c r="K497" s="407"/>
      <c r="L497" s="407"/>
      <c r="M497" s="407"/>
      <c r="N497" s="407"/>
      <c r="O497" s="407"/>
      <c r="P497" s="407"/>
      <c r="Q497" s="407"/>
      <c r="R497" s="407"/>
      <c r="S497" s="407"/>
      <c r="T497" s="407"/>
      <c r="U497" s="407"/>
      <c r="V497" s="407"/>
      <c r="W497" s="407"/>
      <c r="X497" s="407"/>
      <c r="Y497" s="407"/>
      <c r="Z497" s="407"/>
      <c r="AA497" s="407"/>
      <c r="AB497" s="407"/>
      <c r="AC497" s="407"/>
      <c r="AD497" s="407"/>
      <c r="AE497" s="407"/>
      <c r="AF497" s="407"/>
    </row>
    <row r="498" spans="1:32" ht="12.75" customHeight="1">
      <c r="A498" s="407"/>
      <c r="B498" s="407"/>
      <c r="C498" s="407"/>
      <c r="D498" s="407"/>
      <c r="E498" s="407"/>
      <c r="F498" s="407"/>
      <c r="G498" s="407"/>
      <c r="H498" s="407"/>
      <c r="I498" s="407"/>
      <c r="J498" s="407"/>
      <c r="K498" s="407"/>
      <c r="L498" s="407"/>
      <c r="M498" s="407"/>
      <c r="N498" s="407"/>
      <c r="O498" s="407"/>
      <c r="P498" s="407"/>
      <c r="Q498" s="407"/>
      <c r="R498" s="407"/>
      <c r="S498" s="407"/>
      <c r="T498" s="407"/>
      <c r="U498" s="407"/>
      <c r="V498" s="407"/>
      <c r="W498" s="407"/>
      <c r="X498" s="407"/>
      <c r="Y498" s="407"/>
      <c r="Z498" s="407"/>
      <c r="AA498" s="407"/>
      <c r="AB498" s="407"/>
      <c r="AC498" s="407"/>
      <c r="AD498" s="407"/>
      <c r="AE498" s="407"/>
      <c r="AF498" s="407"/>
    </row>
    <row r="499" spans="1:32" ht="12.75" customHeight="1">
      <c r="A499" s="407"/>
      <c r="B499" s="407"/>
      <c r="C499" s="407"/>
      <c r="D499" s="407"/>
      <c r="E499" s="407"/>
      <c r="F499" s="407"/>
      <c r="G499" s="407"/>
      <c r="H499" s="407"/>
      <c r="I499" s="407"/>
      <c r="J499" s="407"/>
      <c r="K499" s="407"/>
      <c r="L499" s="407"/>
      <c r="M499" s="407"/>
      <c r="N499" s="407"/>
      <c r="O499" s="407"/>
      <c r="P499" s="407"/>
      <c r="Q499" s="407"/>
      <c r="R499" s="407"/>
      <c r="S499" s="407"/>
      <c r="T499" s="407"/>
      <c r="U499" s="407"/>
      <c r="V499" s="407"/>
      <c r="W499" s="407"/>
      <c r="X499" s="407"/>
      <c r="Y499" s="407"/>
      <c r="Z499" s="407"/>
      <c r="AA499" s="407"/>
      <c r="AB499" s="407"/>
      <c r="AC499" s="407"/>
      <c r="AD499" s="407"/>
      <c r="AE499" s="407"/>
      <c r="AF499" s="407"/>
    </row>
    <row r="500" spans="1:32" ht="12.75" customHeight="1">
      <c r="A500" s="407"/>
      <c r="B500" s="407"/>
      <c r="C500" s="407"/>
      <c r="D500" s="407"/>
      <c r="E500" s="407"/>
      <c r="F500" s="407"/>
      <c r="G500" s="407"/>
      <c r="H500" s="407"/>
      <c r="I500" s="407"/>
      <c r="J500" s="407"/>
      <c r="K500" s="407"/>
      <c r="L500" s="407"/>
      <c r="M500" s="407"/>
      <c r="N500" s="407"/>
      <c r="O500" s="407"/>
      <c r="P500" s="407"/>
      <c r="Q500" s="407"/>
      <c r="R500" s="407"/>
      <c r="S500" s="407"/>
      <c r="T500" s="407"/>
      <c r="U500" s="407"/>
      <c r="V500" s="407"/>
      <c r="W500" s="407"/>
      <c r="X500" s="407"/>
      <c r="Y500" s="407"/>
      <c r="Z500" s="407"/>
      <c r="AA500" s="407"/>
      <c r="AB500" s="407"/>
      <c r="AC500" s="407"/>
      <c r="AD500" s="407"/>
      <c r="AE500" s="407"/>
      <c r="AF500" s="407"/>
    </row>
    <row r="501" spans="1:32" ht="12.75" customHeight="1">
      <c r="A501" s="407"/>
      <c r="B501" s="407"/>
      <c r="C501" s="407"/>
      <c r="D501" s="407"/>
      <c r="E501" s="407"/>
      <c r="F501" s="407"/>
      <c r="G501" s="407"/>
      <c r="H501" s="407"/>
      <c r="I501" s="407"/>
      <c r="J501" s="407"/>
      <c r="K501" s="407"/>
      <c r="L501" s="407"/>
      <c r="M501" s="407"/>
      <c r="N501" s="407"/>
      <c r="O501" s="407"/>
      <c r="P501" s="407"/>
      <c r="Q501" s="407"/>
      <c r="R501" s="407"/>
      <c r="S501" s="407"/>
      <c r="T501" s="407"/>
      <c r="U501" s="407"/>
      <c r="V501" s="407"/>
      <c r="W501" s="407"/>
      <c r="X501" s="407"/>
      <c r="Y501" s="407"/>
      <c r="Z501" s="407"/>
      <c r="AA501" s="407"/>
      <c r="AB501" s="407"/>
      <c r="AC501" s="407"/>
      <c r="AD501" s="407"/>
      <c r="AE501" s="407"/>
      <c r="AF501" s="407"/>
    </row>
    <row r="502" spans="1:32" ht="12.75" customHeight="1">
      <c r="A502" s="407"/>
      <c r="B502" s="407"/>
      <c r="C502" s="407"/>
      <c r="D502" s="407"/>
      <c r="E502" s="407"/>
      <c r="F502" s="407"/>
      <c r="G502" s="407"/>
      <c r="H502" s="407"/>
      <c r="I502" s="407"/>
      <c r="J502" s="407"/>
      <c r="K502" s="407"/>
      <c r="L502" s="407"/>
      <c r="M502" s="407"/>
      <c r="N502" s="407"/>
      <c r="O502" s="407"/>
      <c r="P502" s="407"/>
      <c r="Q502" s="407"/>
      <c r="R502" s="407"/>
      <c r="S502" s="407"/>
      <c r="T502" s="407"/>
      <c r="U502" s="407"/>
      <c r="V502" s="407"/>
      <c r="W502" s="407"/>
      <c r="X502" s="407"/>
      <c r="Y502" s="407"/>
      <c r="Z502" s="407"/>
      <c r="AA502" s="407"/>
      <c r="AB502" s="407"/>
      <c r="AC502" s="407"/>
      <c r="AD502" s="407"/>
      <c r="AE502" s="407"/>
      <c r="AF502" s="407"/>
    </row>
    <row r="503" spans="1:32" ht="12.75" customHeight="1">
      <c r="A503" s="407"/>
      <c r="B503" s="407"/>
      <c r="C503" s="407"/>
      <c r="D503" s="407"/>
      <c r="E503" s="407"/>
      <c r="F503" s="407"/>
      <c r="G503" s="407"/>
      <c r="H503" s="407"/>
      <c r="I503" s="407"/>
      <c r="J503" s="407"/>
      <c r="K503" s="407"/>
      <c r="L503" s="407"/>
      <c r="M503" s="407"/>
      <c r="N503" s="407"/>
      <c r="O503" s="407"/>
      <c r="P503" s="407"/>
      <c r="Q503" s="407"/>
      <c r="R503" s="407"/>
      <c r="S503" s="407"/>
      <c r="T503" s="407"/>
      <c r="U503" s="407"/>
      <c r="V503" s="407"/>
      <c r="W503" s="407"/>
      <c r="X503" s="407"/>
      <c r="Y503" s="407"/>
      <c r="Z503" s="407"/>
      <c r="AA503" s="407"/>
      <c r="AB503" s="407"/>
      <c r="AC503" s="407"/>
      <c r="AD503" s="407"/>
      <c r="AE503" s="407"/>
      <c r="AF503" s="407"/>
    </row>
    <row r="504" spans="1:32" ht="12.75" customHeight="1">
      <c r="A504" s="407"/>
      <c r="B504" s="407"/>
      <c r="C504" s="407"/>
      <c r="D504" s="407"/>
      <c r="E504" s="407"/>
      <c r="F504" s="407"/>
      <c r="G504" s="407"/>
      <c r="H504" s="407"/>
      <c r="I504" s="407"/>
      <c r="J504" s="407"/>
      <c r="K504" s="407"/>
      <c r="L504" s="407"/>
      <c r="M504" s="407"/>
      <c r="N504" s="407"/>
      <c r="O504" s="407"/>
      <c r="P504" s="407"/>
      <c r="Q504" s="407"/>
      <c r="R504" s="407"/>
      <c r="S504" s="407"/>
      <c r="T504" s="407"/>
      <c r="U504" s="407"/>
      <c r="V504" s="407"/>
      <c r="W504" s="407"/>
      <c r="X504" s="407"/>
      <c r="Y504" s="407"/>
      <c r="Z504" s="407"/>
      <c r="AA504" s="407"/>
      <c r="AB504" s="407"/>
      <c r="AC504" s="407"/>
      <c r="AD504" s="407"/>
      <c r="AE504" s="407"/>
      <c r="AF504" s="407"/>
    </row>
    <row r="505" spans="1:32" ht="12.75" customHeight="1">
      <c r="A505" s="407"/>
      <c r="B505" s="407"/>
      <c r="C505" s="407"/>
      <c r="D505" s="407"/>
      <c r="E505" s="407"/>
      <c r="F505" s="407"/>
      <c r="G505" s="407"/>
      <c r="H505" s="407"/>
      <c r="I505" s="407"/>
      <c r="J505" s="407"/>
      <c r="K505" s="407"/>
      <c r="L505" s="407"/>
      <c r="M505" s="407"/>
      <c r="N505" s="407"/>
      <c r="O505" s="407"/>
      <c r="P505" s="407"/>
      <c r="Q505" s="407"/>
      <c r="R505" s="407"/>
      <c r="S505" s="407"/>
      <c r="T505" s="407"/>
      <c r="U505" s="407"/>
      <c r="V505" s="407"/>
      <c r="W505" s="407"/>
      <c r="X505" s="407"/>
      <c r="Y505" s="407"/>
      <c r="Z505" s="407"/>
      <c r="AA505" s="407"/>
      <c r="AB505" s="407"/>
      <c r="AC505" s="407"/>
      <c r="AD505" s="407"/>
      <c r="AE505" s="407"/>
      <c r="AF505" s="407"/>
    </row>
    <row r="506" spans="1:32" ht="12.75" customHeight="1">
      <c r="A506" s="407"/>
      <c r="B506" s="407"/>
      <c r="C506" s="407"/>
      <c r="D506" s="407"/>
      <c r="E506" s="407"/>
      <c r="F506" s="407"/>
      <c r="G506" s="407"/>
      <c r="H506" s="407"/>
      <c r="I506" s="407"/>
      <c r="J506" s="407"/>
      <c r="K506" s="407"/>
      <c r="L506" s="407"/>
      <c r="M506" s="407"/>
      <c r="N506" s="407"/>
      <c r="O506" s="407"/>
      <c r="P506" s="407"/>
      <c r="Q506" s="407"/>
      <c r="R506" s="407"/>
      <c r="S506" s="407"/>
      <c r="T506" s="407"/>
      <c r="U506" s="407"/>
      <c r="V506" s="407"/>
      <c r="W506" s="407"/>
      <c r="X506" s="407"/>
      <c r="Y506" s="407"/>
      <c r="Z506" s="407"/>
      <c r="AA506" s="407"/>
      <c r="AB506" s="407"/>
      <c r="AC506" s="407"/>
      <c r="AD506" s="407"/>
      <c r="AE506" s="407"/>
      <c r="AF506" s="407"/>
    </row>
    <row r="507" spans="1:32" ht="12.75" customHeight="1">
      <c r="A507" s="407"/>
      <c r="B507" s="407"/>
      <c r="C507" s="407"/>
      <c r="D507" s="407"/>
      <c r="E507" s="407"/>
      <c r="F507" s="407"/>
      <c r="G507" s="407"/>
      <c r="H507" s="407"/>
      <c r="I507" s="407"/>
      <c r="J507" s="407"/>
      <c r="K507" s="407"/>
      <c r="L507" s="407"/>
      <c r="M507" s="407"/>
      <c r="N507" s="407"/>
      <c r="O507" s="407"/>
      <c r="P507" s="407"/>
      <c r="Q507" s="407"/>
      <c r="R507" s="407"/>
      <c r="S507" s="407"/>
      <c r="T507" s="407"/>
      <c r="U507" s="407"/>
      <c r="V507" s="407"/>
      <c r="W507" s="407"/>
      <c r="X507" s="407"/>
      <c r="Y507" s="407"/>
      <c r="Z507" s="407"/>
      <c r="AA507" s="407"/>
      <c r="AB507" s="407"/>
      <c r="AC507" s="407"/>
      <c r="AD507" s="407"/>
      <c r="AE507" s="407"/>
      <c r="AF507" s="407"/>
    </row>
    <row r="508" spans="1:32" ht="12.75" customHeight="1">
      <c r="A508" s="407"/>
      <c r="B508" s="407"/>
      <c r="C508" s="407"/>
      <c r="D508" s="407"/>
      <c r="E508" s="407"/>
      <c r="F508" s="407"/>
      <c r="G508" s="407"/>
      <c r="H508" s="407"/>
      <c r="I508" s="407"/>
      <c r="J508" s="407"/>
      <c r="K508" s="407"/>
      <c r="L508" s="407"/>
      <c r="M508" s="407"/>
      <c r="N508" s="407"/>
      <c r="O508" s="407"/>
      <c r="P508" s="407"/>
      <c r="Q508" s="407"/>
      <c r="R508" s="407"/>
      <c r="S508" s="407"/>
      <c r="T508" s="407"/>
      <c r="U508" s="407"/>
      <c r="V508" s="407"/>
      <c r="W508" s="407"/>
      <c r="X508" s="407"/>
      <c r="Y508" s="407"/>
      <c r="Z508" s="407"/>
      <c r="AA508" s="407"/>
      <c r="AB508" s="407"/>
      <c r="AC508" s="407"/>
      <c r="AD508" s="407"/>
      <c r="AE508" s="407"/>
      <c r="AF508" s="407"/>
    </row>
    <row r="509" spans="1:32" ht="12.75" customHeight="1">
      <c r="A509" s="407"/>
      <c r="B509" s="407"/>
      <c r="C509" s="407"/>
      <c r="D509" s="407"/>
      <c r="E509" s="407"/>
      <c r="F509" s="407"/>
      <c r="G509" s="407"/>
      <c r="H509" s="407"/>
      <c r="I509" s="407"/>
      <c r="J509" s="407"/>
      <c r="K509" s="407"/>
      <c r="L509" s="407"/>
      <c r="M509" s="407"/>
      <c r="N509" s="407"/>
      <c r="O509" s="407"/>
      <c r="P509" s="407"/>
      <c r="Q509" s="407"/>
      <c r="R509" s="407"/>
      <c r="S509" s="407"/>
      <c r="T509" s="407"/>
      <c r="U509" s="407"/>
      <c r="V509" s="407"/>
      <c r="W509" s="407"/>
      <c r="X509" s="407"/>
      <c r="Y509" s="407"/>
      <c r="Z509" s="407"/>
      <c r="AA509" s="407"/>
      <c r="AB509" s="407"/>
      <c r="AC509" s="407"/>
      <c r="AD509" s="407"/>
      <c r="AE509" s="407"/>
      <c r="AF509" s="407"/>
    </row>
    <row r="510" spans="1:32" ht="12.75" customHeight="1">
      <c r="A510" s="407"/>
      <c r="B510" s="407"/>
      <c r="C510" s="407"/>
      <c r="D510" s="407"/>
      <c r="E510" s="407"/>
      <c r="F510" s="407"/>
      <c r="G510" s="407"/>
      <c r="H510" s="407"/>
      <c r="I510" s="407"/>
      <c r="J510" s="407"/>
      <c r="K510" s="407"/>
      <c r="L510" s="407"/>
      <c r="M510" s="407"/>
      <c r="N510" s="407"/>
      <c r="O510" s="407"/>
      <c r="P510" s="407"/>
      <c r="Q510" s="407"/>
      <c r="R510" s="407"/>
      <c r="S510" s="407"/>
      <c r="T510" s="407"/>
      <c r="U510" s="407"/>
      <c r="V510" s="407"/>
      <c r="W510" s="407"/>
      <c r="X510" s="407"/>
      <c r="Y510" s="407"/>
      <c r="Z510" s="407"/>
      <c r="AA510" s="407"/>
      <c r="AB510" s="407"/>
      <c r="AC510" s="407"/>
      <c r="AD510" s="407"/>
      <c r="AE510" s="407"/>
      <c r="AF510" s="407"/>
    </row>
    <row r="511" spans="1:32" ht="12.75" customHeight="1">
      <c r="A511" s="407"/>
      <c r="B511" s="407"/>
      <c r="C511" s="407"/>
      <c r="D511" s="407"/>
      <c r="E511" s="407"/>
      <c r="F511" s="407"/>
      <c r="G511" s="407"/>
      <c r="H511" s="407"/>
      <c r="I511" s="407"/>
      <c r="J511" s="407"/>
      <c r="K511" s="407"/>
      <c r="L511" s="407"/>
      <c r="M511" s="407"/>
      <c r="N511" s="407"/>
      <c r="O511" s="407"/>
      <c r="P511" s="407"/>
      <c r="Q511" s="407"/>
      <c r="R511" s="407"/>
      <c r="S511" s="407"/>
      <c r="T511" s="407"/>
      <c r="U511" s="407"/>
      <c r="V511" s="407"/>
      <c r="W511" s="407"/>
      <c r="X511" s="407"/>
      <c r="Y511" s="407"/>
      <c r="Z511" s="407"/>
      <c r="AA511" s="407"/>
      <c r="AB511" s="407"/>
      <c r="AC511" s="407"/>
      <c r="AD511" s="407"/>
      <c r="AE511" s="407"/>
      <c r="AF511" s="407"/>
    </row>
    <row r="512" spans="1:32" ht="12.75" customHeight="1">
      <c r="A512" s="407"/>
      <c r="B512" s="407"/>
      <c r="C512" s="407"/>
      <c r="D512" s="407"/>
      <c r="E512" s="407"/>
      <c r="F512" s="407"/>
      <c r="G512" s="407"/>
      <c r="H512" s="407"/>
      <c r="I512" s="407"/>
      <c r="J512" s="407"/>
      <c r="K512" s="407"/>
      <c r="L512" s="407"/>
      <c r="M512" s="407"/>
      <c r="N512" s="407"/>
      <c r="O512" s="407"/>
      <c r="P512" s="407"/>
      <c r="Q512" s="407"/>
      <c r="R512" s="407"/>
      <c r="S512" s="407"/>
      <c r="T512" s="407"/>
      <c r="U512" s="407"/>
      <c r="V512" s="407"/>
      <c r="W512" s="407"/>
      <c r="X512" s="407"/>
      <c r="Y512" s="407"/>
      <c r="Z512" s="407"/>
      <c r="AA512" s="407"/>
      <c r="AB512" s="407"/>
      <c r="AC512" s="407"/>
      <c r="AD512" s="407"/>
      <c r="AE512" s="407"/>
      <c r="AF512" s="407"/>
    </row>
    <row r="513" spans="1:32" ht="12.75" customHeight="1">
      <c r="A513" s="407"/>
      <c r="B513" s="407"/>
      <c r="C513" s="407"/>
      <c r="D513" s="407"/>
      <c r="E513" s="407"/>
      <c r="F513" s="407"/>
      <c r="G513" s="407"/>
      <c r="H513" s="407"/>
      <c r="I513" s="407"/>
      <c r="J513" s="407"/>
      <c r="K513" s="407"/>
      <c r="L513" s="407"/>
      <c r="M513" s="407"/>
      <c r="N513" s="407"/>
      <c r="O513" s="407"/>
      <c r="P513" s="407"/>
      <c r="Q513" s="407"/>
      <c r="R513" s="407"/>
      <c r="S513" s="407"/>
      <c r="T513" s="407"/>
      <c r="U513" s="407"/>
      <c r="V513" s="407"/>
      <c r="W513" s="407"/>
      <c r="X513" s="407"/>
      <c r="Y513" s="407"/>
      <c r="Z513" s="407"/>
      <c r="AA513" s="407"/>
      <c r="AB513" s="407"/>
      <c r="AC513" s="407"/>
      <c r="AD513" s="407"/>
      <c r="AE513" s="407"/>
      <c r="AF513" s="407"/>
    </row>
    <row r="514" spans="1:32" ht="12.75" customHeight="1">
      <c r="A514" s="407"/>
      <c r="B514" s="407"/>
      <c r="C514" s="407"/>
      <c r="D514" s="407"/>
      <c r="E514" s="407"/>
      <c r="F514" s="407"/>
      <c r="G514" s="407"/>
      <c r="H514" s="407"/>
      <c r="I514" s="407"/>
      <c r="J514" s="407"/>
      <c r="K514" s="407"/>
      <c r="L514" s="407"/>
      <c r="M514" s="407"/>
      <c r="N514" s="407"/>
      <c r="O514" s="407"/>
      <c r="P514" s="407"/>
      <c r="Q514" s="407"/>
      <c r="R514" s="407"/>
      <c r="S514" s="407"/>
      <c r="T514" s="407"/>
      <c r="U514" s="407"/>
      <c r="V514" s="407"/>
      <c r="W514" s="407"/>
      <c r="X514" s="407"/>
      <c r="Y514" s="407"/>
      <c r="Z514" s="407"/>
      <c r="AA514" s="407"/>
      <c r="AB514" s="407"/>
      <c r="AC514" s="407"/>
      <c r="AD514" s="407"/>
      <c r="AE514" s="407"/>
      <c r="AF514" s="407"/>
    </row>
    <row r="515" spans="1:32" ht="12.75" customHeight="1">
      <c r="A515" s="407"/>
      <c r="B515" s="407"/>
      <c r="C515" s="407"/>
      <c r="D515" s="407"/>
      <c r="E515" s="407"/>
      <c r="F515" s="407"/>
      <c r="G515" s="407"/>
      <c r="H515" s="407"/>
      <c r="I515" s="407"/>
      <c r="J515" s="407"/>
      <c r="K515" s="407"/>
      <c r="L515" s="407"/>
      <c r="M515" s="407"/>
      <c r="N515" s="407"/>
      <c r="O515" s="407"/>
      <c r="P515" s="407"/>
      <c r="Q515" s="407"/>
      <c r="R515" s="407"/>
      <c r="S515" s="407"/>
      <c r="T515" s="407"/>
      <c r="U515" s="407"/>
      <c r="V515" s="407"/>
      <c r="W515" s="407"/>
      <c r="X515" s="407"/>
      <c r="Y515" s="407"/>
      <c r="Z515" s="407"/>
      <c r="AA515" s="407"/>
      <c r="AB515" s="407"/>
      <c r="AC515" s="407"/>
      <c r="AD515" s="407"/>
      <c r="AE515" s="407"/>
      <c r="AF515" s="407"/>
    </row>
    <row r="516" spans="1:32" ht="12.75" customHeight="1">
      <c r="A516" s="407"/>
      <c r="B516" s="407"/>
      <c r="C516" s="407"/>
      <c r="D516" s="407"/>
      <c r="E516" s="407"/>
      <c r="F516" s="407"/>
      <c r="G516" s="407"/>
      <c r="H516" s="407"/>
      <c r="I516" s="407"/>
      <c r="J516" s="407"/>
      <c r="K516" s="407"/>
      <c r="L516" s="407"/>
      <c r="M516" s="407"/>
      <c r="N516" s="407"/>
      <c r="O516" s="407"/>
      <c r="P516" s="407"/>
      <c r="Q516" s="407"/>
      <c r="R516" s="407"/>
      <c r="S516" s="407"/>
      <c r="T516" s="407"/>
      <c r="U516" s="407"/>
      <c r="V516" s="407"/>
      <c r="W516" s="407"/>
      <c r="X516" s="407"/>
      <c r="Y516" s="407"/>
      <c r="Z516" s="407"/>
      <c r="AA516" s="407"/>
      <c r="AB516" s="407"/>
      <c r="AC516" s="407"/>
      <c r="AD516" s="407"/>
      <c r="AE516" s="407"/>
      <c r="AF516" s="407"/>
    </row>
    <row r="517" spans="1:32" ht="12.75" customHeight="1">
      <c r="A517" s="407"/>
      <c r="B517" s="407"/>
      <c r="C517" s="407"/>
      <c r="D517" s="407"/>
      <c r="E517" s="407"/>
      <c r="F517" s="407"/>
      <c r="G517" s="407"/>
      <c r="H517" s="407"/>
      <c r="I517" s="407"/>
      <c r="J517" s="407"/>
      <c r="K517" s="407"/>
      <c r="L517" s="407"/>
      <c r="M517" s="407"/>
      <c r="N517" s="407"/>
      <c r="O517" s="407"/>
      <c r="P517" s="407"/>
      <c r="Q517" s="407"/>
      <c r="R517" s="407"/>
      <c r="S517" s="407"/>
      <c r="T517" s="407"/>
      <c r="U517" s="407"/>
      <c r="V517" s="407"/>
      <c r="W517" s="407"/>
      <c r="X517" s="407"/>
      <c r="Y517" s="407"/>
      <c r="Z517" s="407"/>
      <c r="AA517" s="407"/>
      <c r="AB517" s="407"/>
      <c r="AC517" s="407"/>
      <c r="AD517" s="407"/>
      <c r="AE517" s="407"/>
      <c r="AF517" s="407"/>
    </row>
    <row r="518" spans="1:32" ht="12.75" customHeight="1">
      <c r="A518" s="407"/>
      <c r="B518" s="407"/>
      <c r="C518" s="407"/>
      <c r="D518" s="407"/>
      <c r="E518" s="407"/>
      <c r="F518" s="407"/>
      <c r="G518" s="407"/>
      <c r="H518" s="407"/>
      <c r="I518" s="407"/>
      <c r="J518" s="407"/>
      <c r="K518" s="407"/>
      <c r="L518" s="407"/>
      <c r="M518" s="407"/>
      <c r="N518" s="407"/>
      <c r="O518" s="407"/>
      <c r="P518" s="407"/>
      <c r="Q518" s="407"/>
      <c r="R518" s="407"/>
      <c r="S518" s="407"/>
      <c r="T518" s="407"/>
      <c r="U518" s="407"/>
      <c r="V518" s="407"/>
      <c r="W518" s="407"/>
      <c r="X518" s="407"/>
      <c r="Y518" s="407"/>
      <c r="Z518" s="407"/>
      <c r="AA518" s="407"/>
      <c r="AB518" s="407"/>
      <c r="AC518" s="407"/>
      <c r="AD518" s="407"/>
      <c r="AE518" s="407"/>
      <c r="AF518" s="407"/>
    </row>
    <row r="519" spans="1:32" ht="12.75" customHeight="1">
      <c r="A519" s="407"/>
      <c r="B519" s="407"/>
      <c r="C519" s="407"/>
      <c r="D519" s="407"/>
      <c r="E519" s="407"/>
      <c r="F519" s="407"/>
      <c r="G519" s="407"/>
      <c r="H519" s="407"/>
      <c r="I519" s="407"/>
      <c r="J519" s="407"/>
      <c r="K519" s="407"/>
      <c r="L519" s="407"/>
      <c r="M519" s="407"/>
      <c r="N519" s="407"/>
      <c r="O519" s="407"/>
      <c r="P519" s="407"/>
      <c r="Q519" s="407"/>
      <c r="R519" s="407"/>
      <c r="S519" s="407"/>
      <c r="T519" s="407"/>
      <c r="U519" s="407"/>
      <c r="V519" s="407"/>
      <c r="W519" s="407"/>
      <c r="X519" s="407"/>
      <c r="Y519" s="407"/>
      <c r="Z519" s="407"/>
      <c r="AA519" s="407"/>
      <c r="AB519" s="407"/>
      <c r="AC519" s="407"/>
      <c r="AD519" s="407"/>
      <c r="AE519" s="407"/>
      <c r="AF519" s="407"/>
    </row>
    <row r="520" spans="1:32" ht="12.75" customHeight="1">
      <c r="A520" s="407"/>
      <c r="B520" s="407"/>
      <c r="C520" s="407"/>
      <c r="D520" s="407"/>
      <c r="E520" s="407"/>
      <c r="F520" s="407"/>
      <c r="G520" s="407"/>
      <c r="H520" s="407"/>
      <c r="I520" s="407"/>
      <c r="J520" s="407"/>
      <c r="K520" s="407"/>
      <c r="L520" s="407"/>
      <c r="M520" s="407"/>
      <c r="N520" s="407"/>
      <c r="O520" s="407"/>
      <c r="P520" s="407"/>
      <c r="Q520" s="407"/>
      <c r="R520" s="407"/>
      <c r="S520" s="407"/>
      <c r="T520" s="407"/>
      <c r="U520" s="407"/>
      <c r="V520" s="407"/>
      <c r="W520" s="407"/>
      <c r="X520" s="407"/>
      <c r="Y520" s="407"/>
      <c r="Z520" s="407"/>
      <c r="AA520" s="407"/>
      <c r="AB520" s="407"/>
      <c r="AC520" s="407"/>
      <c r="AD520" s="407"/>
      <c r="AE520" s="407"/>
      <c r="AF520" s="407"/>
    </row>
    <row r="521" spans="1:32" ht="12.75" customHeight="1">
      <c r="A521" s="407"/>
      <c r="B521" s="407"/>
      <c r="C521" s="407"/>
      <c r="D521" s="407"/>
      <c r="E521" s="407"/>
      <c r="F521" s="407"/>
      <c r="G521" s="407"/>
      <c r="H521" s="407"/>
      <c r="I521" s="407"/>
      <c r="J521" s="407"/>
      <c r="K521" s="407"/>
      <c r="L521" s="407"/>
      <c r="M521" s="407"/>
      <c r="N521" s="407"/>
      <c r="O521" s="407"/>
      <c r="P521" s="407"/>
      <c r="Q521" s="407"/>
      <c r="R521" s="407"/>
      <c r="S521" s="407"/>
      <c r="T521" s="407"/>
      <c r="U521" s="407"/>
      <c r="V521" s="407"/>
      <c r="W521" s="407"/>
      <c r="X521" s="407"/>
      <c r="Y521" s="407"/>
      <c r="Z521" s="407"/>
      <c r="AA521" s="407"/>
      <c r="AB521" s="407"/>
      <c r="AC521" s="407"/>
      <c r="AD521" s="407"/>
      <c r="AE521" s="407"/>
      <c r="AF521" s="407"/>
    </row>
    <row r="522" spans="1:32" ht="12.75" customHeight="1">
      <c r="A522" s="407"/>
      <c r="B522" s="407"/>
      <c r="C522" s="407"/>
      <c r="D522" s="407"/>
      <c r="E522" s="407"/>
      <c r="F522" s="407"/>
      <c r="G522" s="407"/>
      <c r="H522" s="407"/>
      <c r="I522" s="407"/>
      <c r="J522" s="407"/>
      <c r="K522" s="407"/>
      <c r="L522" s="407"/>
      <c r="M522" s="407"/>
      <c r="N522" s="407"/>
      <c r="O522" s="407"/>
      <c r="P522" s="407"/>
      <c r="Q522" s="407"/>
      <c r="R522" s="407"/>
      <c r="S522" s="407"/>
      <c r="T522" s="407"/>
      <c r="U522" s="407"/>
      <c r="V522" s="407"/>
      <c r="W522" s="407"/>
      <c r="X522" s="407"/>
      <c r="Y522" s="407"/>
      <c r="Z522" s="407"/>
      <c r="AA522" s="407"/>
      <c r="AB522" s="407"/>
      <c r="AC522" s="407"/>
      <c r="AD522" s="407"/>
      <c r="AE522" s="407"/>
      <c r="AF522" s="407"/>
    </row>
    <row r="523" spans="1:32" ht="12.75" customHeight="1">
      <c r="A523" s="407"/>
      <c r="B523" s="407"/>
      <c r="C523" s="407"/>
      <c r="D523" s="407"/>
      <c r="E523" s="407"/>
      <c r="F523" s="407"/>
      <c r="G523" s="407"/>
      <c r="H523" s="407"/>
      <c r="I523" s="407"/>
      <c r="J523" s="407"/>
      <c r="K523" s="407"/>
      <c r="L523" s="407"/>
      <c r="M523" s="407"/>
      <c r="N523" s="407"/>
      <c r="O523" s="407"/>
      <c r="P523" s="407"/>
      <c r="Q523" s="407"/>
      <c r="R523" s="407"/>
      <c r="S523" s="407"/>
      <c r="T523" s="407"/>
      <c r="U523" s="407"/>
      <c r="V523" s="407"/>
      <c r="W523" s="407"/>
      <c r="X523" s="407"/>
      <c r="Y523" s="407"/>
      <c r="Z523" s="407"/>
      <c r="AA523" s="407"/>
      <c r="AB523" s="407"/>
      <c r="AC523" s="407"/>
      <c r="AD523" s="407"/>
      <c r="AE523" s="407"/>
      <c r="AF523" s="407"/>
    </row>
    <row r="524" spans="1:32" ht="12.75" customHeight="1">
      <c r="A524" s="407"/>
      <c r="B524" s="407"/>
      <c r="C524" s="407"/>
      <c r="D524" s="407"/>
      <c r="E524" s="407"/>
      <c r="F524" s="407"/>
      <c r="G524" s="407"/>
      <c r="H524" s="407"/>
      <c r="I524" s="407"/>
      <c r="J524" s="407"/>
      <c r="K524" s="407"/>
      <c r="L524" s="407"/>
      <c r="M524" s="407"/>
      <c r="N524" s="407"/>
      <c r="O524" s="407"/>
      <c r="P524" s="407"/>
      <c r="Q524" s="407"/>
      <c r="R524" s="407"/>
      <c r="S524" s="407"/>
      <c r="T524" s="407"/>
      <c r="U524" s="407"/>
      <c r="V524" s="407"/>
      <c r="W524" s="407"/>
      <c r="X524" s="407"/>
      <c r="Y524" s="407"/>
      <c r="Z524" s="407"/>
      <c r="AA524" s="407"/>
      <c r="AB524" s="407"/>
      <c r="AC524" s="407"/>
      <c r="AD524" s="407"/>
      <c r="AE524" s="407"/>
      <c r="AF524" s="407"/>
    </row>
    <row r="525" spans="1:32" ht="12.75" customHeight="1">
      <c r="A525" s="407"/>
      <c r="B525" s="407"/>
      <c r="C525" s="407"/>
      <c r="D525" s="407"/>
      <c r="E525" s="407"/>
      <c r="F525" s="407"/>
      <c r="G525" s="407"/>
      <c r="H525" s="407"/>
      <c r="I525" s="407"/>
      <c r="J525" s="407"/>
      <c r="K525" s="407"/>
      <c r="L525" s="407"/>
      <c r="M525" s="407"/>
      <c r="N525" s="407"/>
      <c r="O525" s="407"/>
      <c r="P525" s="407"/>
      <c r="Q525" s="407"/>
      <c r="R525" s="407"/>
      <c r="S525" s="407"/>
      <c r="T525" s="407"/>
      <c r="U525" s="407"/>
      <c r="V525" s="407"/>
      <c r="W525" s="407"/>
      <c r="X525" s="407"/>
      <c r="Y525" s="407"/>
      <c r="Z525" s="407"/>
      <c r="AA525" s="407"/>
      <c r="AB525" s="407"/>
      <c r="AC525" s="407"/>
      <c r="AD525" s="407"/>
      <c r="AE525" s="407"/>
      <c r="AF525" s="407"/>
    </row>
    <row r="526" spans="1:32" ht="12.75" customHeight="1">
      <c r="A526" s="407"/>
      <c r="B526" s="407"/>
      <c r="C526" s="407"/>
      <c r="D526" s="407"/>
      <c r="E526" s="407"/>
      <c r="F526" s="407"/>
      <c r="G526" s="407"/>
      <c r="H526" s="407"/>
      <c r="I526" s="407"/>
      <c r="J526" s="407"/>
      <c r="K526" s="407"/>
      <c r="L526" s="407"/>
      <c r="M526" s="407"/>
      <c r="N526" s="407"/>
      <c r="O526" s="407"/>
      <c r="P526" s="407"/>
      <c r="Q526" s="407"/>
      <c r="R526" s="407"/>
      <c r="S526" s="407"/>
      <c r="T526" s="407"/>
      <c r="U526" s="407"/>
      <c r="V526" s="407"/>
      <c r="W526" s="407"/>
      <c r="X526" s="407"/>
      <c r="Y526" s="407"/>
      <c r="Z526" s="407"/>
      <c r="AA526" s="407"/>
      <c r="AB526" s="407"/>
      <c r="AC526" s="407"/>
      <c r="AD526" s="407"/>
      <c r="AE526" s="407"/>
      <c r="AF526" s="407"/>
    </row>
    <row r="527" spans="1:32" ht="12.75" customHeight="1">
      <c r="A527" s="407"/>
      <c r="B527" s="407"/>
      <c r="C527" s="407"/>
      <c r="D527" s="407"/>
      <c r="E527" s="407"/>
      <c r="F527" s="407"/>
      <c r="G527" s="407"/>
      <c r="H527" s="407"/>
      <c r="I527" s="407"/>
      <c r="J527" s="407"/>
      <c r="K527" s="407"/>
      <c r="L527" s="407"/>
      <c r="M527" s="407"/>
      <c r="N527" s="407"/>
      <c r="O527" s="407"/>
      <c r="P527" s="407"/>
      <c r="Q527" s="407"/>
      <c r="R527" s="407"/>
      <c r="S527" s="407"/>
      <c r="T527" s="407"/>
      <c r="U527" s="407"/>
      <c r="V527" s="407"/>
      <c r="W527" s="407"/>
      <c r="X527" s="407"/>
      <c r="Y527" s="407"/>
      <c r="Z527" s="407"/>
      <c r="AA527" s="407"/>
      <c r="AB527" s="407"/>
      <c r="AC527" s="407"/>
      <c r="AD527" s="407"/>
      <c r="AE527" s="407"/>
      <c r="AF527" s="407"/>
    </row>
    <row r="528" spans="1:32" ht="12.75" customHeight="1">
      <c r="A528" s="407"/>
      <c r="B528" s="407"/>
      <c r="C528" s="407"/>
      <c r="D528" s="407"/>
      <c r="E528" s="407"/>
      <c r="F528" s="407"/>
      <c r="G528" s="407"/>
      <c r="H528" s="407"/>
      <c r="I528" s="407"/>
      <c r="J528" s="407"/>
      <c r="K528" s="407"/>
      <c r="L528" s="407"/>
      <c r="M528" s="407"/>
      <c r="N528" s="407"/>
      <c r="O528" s="407"/>
      <c r="P528" s="407"/>
      <c r="Q528" s="407"/>
      <c r="R528" s="407"/>
      <c r="S528" s="407"/>
      <c r="T528" s="407"/>
      <c r="U528" s="407"/>
      <c r="V528" s="407"/>
      <c r="W528" s="407"/>
      <c r="X528" s="407"/>
      <c r="Y528" s="407"/>
      <c r="Z528" s="407"/>
      <c r="AA528" s="407"/>
      <c r="AB528" s="407"/>
      <c r="AC528" s="407"/>
      <c r="AD528" s="407"/>
      <c r="AE528" s="407"/>
      <c r="AF528" s="407"/>
    </row>
    <row r="529" spans="1:32" ht="12.75" customHeight="1">
      <c r="A529" s="407"/>
      <c r="B529" s="407"/>
      <c r="C529" s="407"/>
      <c r="D529" s="407"/>
      <c r="E529" s="407"/>
      <c r="F529" s="407"/>
      <c r="G529" s="407"/>
      <c r="H529" s="407"/>
      <c r="I529" s="407"/>
      <c r="J529" s="407"/>
      <c r="K529" s="407"/>
      <c r="L529" s="407"/>
      <c r="M529" s="407"/>
      <c r="N529" s="407"/>
      <c r="O529" s="407"/>
      <c r="P529" s="407"/>
      <c r="Q529" s="407"/>
      <c r="R529" s="407"/>
      <c r="S529" s="407"/>
      <c r="T529" s="407"/>
      <c r="U529" s="407"/>
      <c r="V529" s="407"/>
      <c r="W529" s="407"/>
      <c r="X529" s="407"/>
      <c r="Y529" s="407"/>
      <c r="Z529" s="407"/>
      <c r="AA529" s="407"/>
      <c r="AB529" s="407"/>
      <c r="AC529" s="407"/>
      <c r="AD529" s="407"/>
      <c r="AE529" s="407"/>
      <c r="AF529" s="407"/>
    </row>
    <row r="530" spans="1:32" ht="12.75" customHeight="1">
      <c r="A530" s="407"/>
      <c r="B530" s="407"/>
      <c r="C530" s="407"/>
      <c r="D530" s="407"/>
      <c r="E530" s="407"/>
      <c r="F530" s="407"/>
      <c r="G530" s="407"/>
      <c r="H530" s="407"/>
      <c r="I530" s="407"/>
      <c r="J530" s="407"/>
      <c r="K530" s="407"/>
      <c r="L530" s="407"/>
      <c r="M530" s="407"/>
      <c r="N530" s="407"/>
      <c r="O530" s="407"/>
      <c r="P530" s="407"/>
      <c r="Q530" s="407"/>
      <c r="R530" s="407"/>
      <c r="S530" s="407"/>
      <c r="T530" s="407"/>
      <c r="U530" s="407"/>
      <c r="V530" s="407"/>
      <c r="W530" s="407"/>
      <c r="X530" s="407"/>
      <c r="Y530" s="407"/>
      <c r="Z530" s="407"/>
      <c r="AA530" s="407"/>
      <c r="AB530" s="407"/>
      <c r="AC530" s="407"/>
      <c r="AD530" s="407"/>
      <c r="AE530" s="407"/>
      <c r="AF530" s="407"/>
    </row>
    <row r="531" spans="1:32" ht="12.75" customHeight="1">
      <c r="A531" s="407"/>
      <c r="B531" s="407"/>
      <c r="C531" s="407"/>
      <c r="D531" s="407"/>
      <c r="E531" s="407"/>
      <c r="F531" s="407"/>
      <c r="G531" s="407"/>
      <c r="H531" s="407"/>
      <c r="I531" s="407"/>
      <c r="J531" s="407"/>
      <c r="K531" s="407"/>
      <c r="L531" s="407"/>
      <c r="M531" s="407"/>
      <c r="N531" s="407"/>
      <c r="O531" s="407"/>
      <c r="P531" s="407"/>
      <c r="Q531" s="407"/>
      <c r="R531" s="407"/>
      <c r="S531" s="407"/>
      <c r="T531" s="407"/>
      <c r="U531" s="407"/>
      <c r="V531" s="407"/>
      <c r="W531" s="407"/>
      <c r="X531" s="407"/>
      <c r="Y531" s="407"/>
      <c r="Z531" s="407"/>
      <c r="AA531" s="407"/>
      <c r="AB531" s="407"/>
      <c r="AC531" s="407"/>
      <c r="AD531" s="407"/>
      <c r="AE531" s="407"/>
      <c r="AF531" s="407"/>
    </row>
    <row r="532" spans="1:32" ht="12.75" customHeight="1">
      <c r="A532" s="407"/>
      <c r="B532" s="407"/>
      <c r="C532" s="407"/>
      <c r="D532" s="407"/>
      <c r="E532" s="407"/>
      <c r="F532" s="407"/>
      <c r="G532" s="407"/>
      <c r="H532" s="407"/>
      <c r="I532" s="407"/>
      <c r="J532" s="407"/>
      <c r="K532" s="407"/>
      <c r="L532" s="407"/>
      <c r="M532" s="407"/>
      <c r="N532" s="407"/>
      <c r="O532" s="407"/>
      <c r="P532" s="407"/>
      <c r="Q532" s="407"/>
      <c r="R532" s="407"/>
      <c r="S532" s="407"/>
      <c r="T532" s="407"/>
      <c r="U532" s="407"/>
      <c r="V532" s="407"/>
      <c r="W532" s="407"/>
      <c r="X532" s="407"/>
      <c r="Y532" s="407"/>
      <c r="Z532" s="407"/>
      <c r="AA532" s="407"/>
      <c r="AB532" s="407"/>
      <c r="AC532" s="407"/>
      <c r="AD532" s="407"/>
      <c r="AE532" s="407"/>
      <c r="AF532" s="407"/>
    </row>
    <row r="533" spans="1:32" ht="12.75" customHeight="1">
      <c r="A533" s="407"/>
      <c r="B533" s="407"/>
      <c r="C533" s="407"/>
      <c r="D533" s="407"/>
      <c r="E533" s="407"/>
      <c r="F533" s="407"/>
      <c r="G533" s="407"/>
      <c r="H533" s="407"/>
      <c r="I533" s="407"/>
      <c r="J533" s="407"/>
      <c r="K533" s="407"/>
      <c r="L533" s="407"/>
      <c r="M533" s="407"/>
      <c r="N533" s="407"/>
      <c r="O533" s="407"/>
      <c r="P533" s="407"/>
      <c r="Q533" s="407"/>
      <c r="R533" s="407"/>
      <c r="S533" s="407"/>
      <c r="T533" s="407"/>
      <c r="U533" s="407"/>
      <c r="V533" s="407"/>
      <c r="W533" s="407"/>
      <c r="X533" s="407"/>
      <c r="Y533" s="407"/>
      <c r="Z533" s="407"/>
      <c r="AA533" s="407"/>
      <c r="AB533" s="407"/>
      <c r="AC533" s="407"/>
      <c r="AD533" s="407"/>
      <c r="AE533" s="407"/>
      <c r="AF533" s="407"/>
    </row>
    <row r="534" spans="1:32" ht="12.75" customHeight="1">
      <c r="A534" s="407"/>
      <c r="B534" s="407"/>
      <c r="C534" s="407"/>
      <c r="D534" s="407"/>
      <c r="E534" s="407"/>
      <c r="F534" s="407"/>
      <c r="G534" s="407"/>
      <c r="H534" s="407"/>
      <c r="I534" s="407"/>
      <c r="J534" s="407"/>
      <c r="K534" s="407"/>
      <c r="L534" s="407"/>
      <c r="M534" s="407"/>
      <c r="N534" s="407"/>
      <c r="O534" s="407"/>
      <c r="P534" s="407"/>
      <c r="Q534" s="407"/>
      <c r="R534" s="407"/>
      <c r="S534" s="407"/>
      <c r="T534" s="407"/>
      <c r="U534" s="407"/>
      <c r="V534" s="407"/>
      <c r="W534" s="407"/>
      <c r="X534" s="407"/>
      <c r="Y534" s="407"/>
      <c r="Z534" s="407"/>
      <c r="AA534" s="407"/>
      <c r="AB534" s="407"/>
      <c r="AC534" s="407"/>
      <c r="AD534" s="407"/>
      <c r="AE534" s="407"/>
      <c r="AF534" s="407"/>
    </row>
    <row r="535" spans="1:32" ht="12.75" customHeight="1">
      <c r="A535" s="407"/>
      <c r="B535" s="407"/>
      <c r="C535" s="407"/>
      <c r="D535" s="407"/>
      <c r="E535" s="407"/>
      <c r="F535" s="407"/>
      <c r="G535" s="407"/>
      <c r="H535" s="407"/>
      <c r="I535" s="407"/>
      <c r="J535" s="407"/>
      <c r="K535" s="407"/>
      <c r="L535" s="407"/>
      <c r="M535" s="407"/>
      <c r="N535" s="407"/>
      <c r="O535" s="407"/>
      <c r="P535" s="407"/>
      <c r="Q535" s="407"/>
      <c r="R535" s="407"/>
      <c r="S535" s="407"/>
      <c r="T535" s="407"/>
      <c r="U535" s="407"/>
      <c r="V535" s="407"/>
      <c r="W535" s="407"/>
      <c r="X535" s="407"/>
      <c r="Y535" s="407"/>
      <c r="Z535" s="407"/>
      <c r="AA535" s="407"/>
      <c r="AB535" s="407"/>
      <c r="AC535" s="407"/>
      <c r="AD535" s="407"/>
      <c r="AE535" s="407"/>
      <c r="AF535" s="407"/>
    </row>
    <row r="536" spans="1:32" ht="12.75" customHeight="1">
      <c r="A536" s="407"/>
      <c r="B536" s="407"/>
      <c r="C536" s="407"/>
      <c r="D536" s="407"/>
      <c r="E536" s="407"/>
      <c r="F536" s="407"/>
      <c r="G536" s="407"/>
      <c r="H536" s="407"/>
      <c r="I536" s="407"/>
      <c r="J536" s="407"/>
      <c r="K536" s="407"/>
      <c r="L536" s="407"/>
      <c r="M536" s="407"/>
      <c r="N536" s="407"/>
      <c r="O536" s="407"/>
      <c r="P536" s="407"/>
      <c r="Q536" s="407"/>
      <c r="R536" s="407"/>
      <c r="S536" s="407"/>
      <c r="T536" s="407"/>
      <c r="U536" s="407"/>
      <c r="V536" s="407"/>
      <c r="W536" s="407"/>
      <c r="X536" s="407"/>
      <c r="Y536" s="407"/>
      <c r="Z536" s="407"/>
      <c r="AA536" s="407"/>
      <c r="AB536" s="407"/>
      <c r="AC536" s="407"/>
      <c r="AD536" s="407"/>
      <c r="AE536" s="407"/>
      <c r="AF536" s="407"/>
    </row>
    <row r="537" spans="1:32" ht="12.75" customHeight="1">
      <c r="A537" s="407"/>
      <c r="B537" s="407"/>
      <c r="C537" s="407"/>
      <c r="D537" s="407"/>
      <c r="E537" s="407"/>
      <c r="F537" s="407"/>
      <c r="G537" s="407"/>
      <c r="H537" s="407"/>
      <c r="I537" s="407"/>
      <c r="J537" s="407"/>
      <c r="K537" s="407"/>
      <c r="L537" s="407"/>
      <c r="M537" s="407"/>
      <c r="N537" s="407"/>
      <c r="O537" s="407"/>
      <c r="P537" s="407"/>
      <c r="Q537" s="407"/>
      <c r="R537" s="407"/>
      <c r="S537" s="407"/>
      <c r="T537" s="407"/>
      <c r="U537" s="407"/>
      <c r="V537" s="407"/>
      <c r="W537" s="407"/>
      <c r="X537" s="407"/>
      <c r="Y537" s="407"/>
      <c r="Z537" s="407"/>
      <c r="AA537" s="407"/>
      <c r="AB537" s="407"/>
      <c r="AC537" s="407"/>
      <c r="AD537" s="407"/>
      <c r="AE537" s="407"/>
      <c r="AF537" s="407"/>
    </row>
    <row r="538" spans="1:32" ht="12.75" customHeight="1">
      <c r="A538" s="407"/>
      <c r="B538" s="407"/>
      <c r="C538" s="407"/>
      <c r="D538" s="407"/>
      <c r="E538" s="407"/>
      <c r="F538" s="407"/>
      <c r="G538" s="407"/>
      <c r="H538" s="407"/>
      <c r="I538" s="407"/>
      <c r="J538" s="407"/>
      <c r="K538" s="407"/>
      <c r="L538" s="407"/>
      <c r="M538" s="407"/>
      <c r="N538" s="407"/>
      <c r="O538" s="407"/>
      <c r="P538" s="407"/>
      <c r="Q538" s="407"/>
      <c r="R538" s="407"/>
      <c r="S538" s="407"/>
      <c r="T538" s="407"/>
      <c r="U538" s="407"/>
      <c r="V538" s="407"/>
      <c r="W538" s="407"/>
      <c r="X538" s="407"/>
      <c r="Y538" s="407"/>
      <c r="Z538" s="407"/>
      <c r="AA538" s="407"/>
      <c r="AB538" s="407"/>
      <c r="AC538" s="407"/>
      <c r="AD538" s="407"/>
      <c r="AE538" s="407"/>
      <c r="AF538" s="407"/>
    </row>
    <row r="539" spans="1:32" ht="12.75" customHeight="1">
      <c r="A539" s="407"/>
      <c r="B539" s="407"/>
      <c r="C539" s="407"/>
      <c r="D539" s="407"/>
      <c r="E539" s="407"/>
      <c r="F539" s="407"/>
      <c r="G539" s="407"/>
      <c r="H539" s="407"/>
      <c r="I539" s="407"/>
      <c r="J539" s="407"/>
      <c r="K539" s="407"/>
      <c r="L539" s="407"/>
      <c r="M539" s="407"/>
      <c r="N539" s="407"/>
      <c r="O539" s="407"/>
      <c r="P539" s="407"/>
      <c r="Q539" s="407"/>
      <c r="R539" s="407"/>
      <c r="S539" s="407"/>
      <c r="T539" s="407"/>
      <c r="U539" s="407"/>
      <c r="V539" s="407"/>
      <c r="W539" s="407"/>
      <c r="X539" s="407"/>
      <c r="Y539" s="407"/>
      <c r="Z539" s="407"/>
      <c r="AA539" s="407"/>
      <c r="AB539" s="407"/>
      <c r="AC539" s="407"/>
      <c r="AD539" s="407"/>
      <c r="AE539" s="407"/>
      <c r="AF539" s="407"/>
    </row>
    <row r="540" spans="1:32" ht="12.75" customHeight="1">
      <c r="A540" s="407"/>
      <c r="B540" s="407"/>
      <c r="C540" s="407"/>
      <c r="D540" s="407"/>
      <c r="E540" s="407"/>
      <c r="F540" s="407"/>
      <c r="G540" s="407"/>
      <c r="H540" s="407"/>
      <c r="I540" s="407"/>
      <c r="J540" s="407"/>
      <c r="K540" s="407"/>
      <c r="L540" s="407"/>
      <c r="M540" s="407"/>
      <c r="N540" s="407"/>
      <c r="O540" s="407"/>
      <c r="P540" s="407"/>
      <c r="Q540" s="407"/>
      <c r="R540" s="407"/>
      <c r="S540" s="407"/>
      <c r="T540" s="407"/>
      <c r="U540" s="407"/>
      <c r="V540" s="407"/>
      <c r="W540" s="407"/>
      <c r="X540" s="407"/>
      <c r="Y540" s="407"/>
      <c r="Z540" s="407"/>
      <c r="AA540" s="407"/>
      <c r="AB540" s="407"/>
      <c r="AC540" s="407"/>
      <c r="AD540" s="407"/>
      <c r="AE540" s="407"/>
      <c r="AF540" s="407"/>
    </row>
    <row r="541" spans="1:32" ht="12.75" customHeight="1">
      <c r="A541" s="407"/>
      <c r="B541" s="407"/>
      <c r="C541" s="407"/>
      <c r="D541" s="407"/>
      <c r="E541" s="407"/>
      <c r="F541" s="407"/>
      <c r="G541" s="407"/>
      <c r="H541" s="407"/>
      <c r="I541" s="407"/>
      <c r="J541" s="407"/>
      <c r="K541" s="407"/>
      <c r="L541" s="407"/>
      <c r="M541" s="407"/>
      <c r="N541" s="407"/>
      <c r="O541" s="407"/>
      <c r="P541" s="407"/>
      <c r="Q541" s="407"/>
      <c r="R541" s="407"/>
      <c r="S541" s="407"/>
      <c r="T541" s="407"/>
      <c r="U541" s="407"/>
      <c r="V541" s="407"/>
      <c r="W541" s="407"/>
      <c r="X541" s="407"/>
      <c r="Y541" s="407"/>
      <c r="Z541" s="407"/>
      <c r="AA541" s="407"/>
      <c r="AB541" s="407"/>
      <c r="AC541" s="407"/>
      <c r="AD541" s="407"/>
      <c r="AE541" s="407"/>
      <c r="AF541" s="407"/>
    </row>
    <row r="542" spans="1:32" ht="12.75" customHeight="1">
      <c r="A542" s="407"/>
      <c r="B542" s="407"/>
      <c r="C542" s="407"/>
      <c r="D542" s="407"/>
      <c r="E542" s="407"/>
      <c r="F542" s="407"/>
      <c r="G542" s="407"/>
      <c r="H542" s="407"/>
      <c r="I542" s="407"/>
      <c r="J542" s="407"/>
      <c r="K542" s="407"/>
      <c r="L542" s="407"/>
      <c r="M542" s="407"/>
      <c r="N542" s="407"/>
      <c r="O542" s="407"/>
      <c r="P542" s="407"/>
      <c r="Q542" s="407"/>
      <c r="R542" s="407"/>
      <c r="S542" s="407"/>
      <c r="T542" s="407"/>
      <c r="U542" s="407"/>
      <c r="V542" s="407"/>
      <c r="W542" s="407"/>
      <c r="X542" s="407"/>
      <c r="Y542" s="407"/>
      <c r="Z542" s="407"/>
      <c r="AA542" s="407"/>
      <c r="AB542" s="407"/>
      <c r="AC542" s="407"/>
      <c r="AD542" s="407"/>
      <c r="AE542" s="407"/>
      <c r="AF542" s="407"/>
    </row>
    <row r="543" spans="1:32" ht="12.75" customHeight="1">
      <c r="A543" s="407"/>
      <c r="B543" s="407"/>
      <c r="C543" s="407"/>
      <c r="D543" s="407"/>
      <c r="E543" s="407"/>
      <c r="F543" s="407"/>
      <c r="G543" s="407"/>
      <c r="H543" s="407"/>
      <c r="I543" s="407"/>
      <c r="J543" s="407"/>
      <c r="K543" s="407"/>
      <c r="L543" s="407"/>
      <c r="M543" s="407"/>
      <c r="N543" s="407"/>
      <c r="O543" s="407"/>
      <c r="P543" s="407"/>
      <c r="Q543" s="407"/>
      <c r="R543" s="407"/>
      <c r="S543" s="407"/>
      <c r="T543" s="407"/>
      <c r="U543" s="407"/>
      <c r="V543" s="407"/>
      <c r="W543" s="407"/>
      <c r="X543" s="407"/>
      <c r="Y543" s="407"/>
      <c r="Z543" s="407"/>
      <c r="AA543" s="407"/>
      <c r="AB543" s="407"/>
      <c r="AC543" s="407"/>
      <c r="AD543" s="407"/>
      <c r="AE543" s="407"/>
      <c r="AF543" s="407"/>
    </row>
    <row r="544" spans="1:32" ht="12.75" customHeight="1">
      <c r="A544" s="407"/>
      <c r="B544" s="407"/>
      <c r="C544" s="407"/>
      <c r="D544" s="407"/>
      <c r="E544" s="407"/>
      <c r="F544" s="407"/>
      <c r="G544" s="407"/>
      <c r="H544" s="407"/>
      <c r="I544" s="407"/>
      <c r="J544" s="407"/>
      <c r="K544" s="407"/>
      <c r="L544" s="407"/>
      <c r="M544" s="407"/>
      <c r="N544" s="407"/>
      <c r="O544" s="407"/>
      <c r="P544" s="407"/>
      <c r="Q544" s="407"/>
      <c r="R544" s="407"/>
      <c r="S544" s="407"/>
      <c r="T544" s="407"/>
      <c r="U544" s="407"/>
      <c r="V544" s="407"/>
      <c r="W544" s="407"/>
      <c r="X544" s="407"/>
      <c r="Y544" s="407"/>
      <c r="Z544" s="407"/>
      <c r="AA544" s="407"/>
      <c r="AB544" s="407"/>
      <c r="AC544" s="407"/>
      <c r="AD544" s="407"/>
      <c r="AE544" s="407"/>
      <c r="AF544" s="407"/>
    </row>
    <row r="545" spans="1:32" ht="12.75" customHeight="1">
      <c r="A545" s="407"/>
      <c r="B545" s="407"/>
      <c r="C545" s="407"/>
      <c r="D545" s="407"/>
      <c r="E545" s="407"/>
      <c r="F545" s="407"/>
      <c r="G545" s="407"/>
      <c r="H545" s="407"/>
      <c r="I545" s="407"/>
      <c r="J545" s="407"/>
      <c r="K545" s="407"/>
      <c r="L545" s="407"/>
      <c r="M545" s="407"/>
      <c r="N545" s="407"/>
      <c r="O545" s="407"/>
      <c r="P545" s="407"/>
      <c r="Q545" s="407"/>
      <c r="R545" s="407"/>
      <c r="S545" s="407"/>
      <c r="T545" s="407"/>
      <c r="U545" s="407"/>
      <c r="V545" s="407"/>
      <c r="W545" s="407"/>
      <c r="X545" s="407"/>
      <c r="Y545" s="407"/>
      <c r="Z545" s="407"/>
      <c r="AA545" s="407"/>
      <c r="AB545" s="407"/>
      <c r="AC545" s="407"/>
      <c r="AD545" s="407"/>
      <c r="AE545" s="407"/>
      <c r="AF545" s="407"/>
    </row>
    <row r="546" spans="1:32" ht="12.75" customHeight="1">
      <c r="A546" s="407"/>
      <c r="B546" s="407"/>
      <c r="C546" s="407"/>
      <c r="D546" s="407"/>
      <c r="E546" s="407"/>
      <c r="F546" s="407"/>
      <c r="G546" s="407"/>
      <c r="H546" s="407"/>
      <c r="I546" s="407"/>
      <c r="J546" s="407"/>
      <c r="K546" s="407"/>
      <c r="L546" s="407"/>
      <c r="M546" s="407"/>
      <c r="N546" s="407"/>
      <c r="O546" s="407"/>
      <c r="P546" s="407"/>
      <c r="Q546" s="407"/>
      <c r="R546" s="407"/>
      <c r="S546" s="407"/>
      <c r="T546" s="407"/>
      <c r="U546" s="407"/>
      <c r="V546" s="407"/>
      <c r="W546" s="407"/>
      <c r="X546" s="407"/>
      <c r="Y546" s="407"/>
      <c r="Z546" s="407"/>
      <c r="AA546" s="407"/>
      <c r="AB546" s="407"/>
      <c r="AC546" s="407"/>
      <c r="AD546" s="407"/>
      <c r="AE546" s="407"/>
      <c r="AF546" s="407"/>
    </row>
    <row r="547" spans="1:32" ht="12.75" customHeight="1">
      <c r="A547" s="407"/>
      <c r="B547" s="407"/>
      <c r="C547" s="407"/>
      <c r="D547" s="407"/>
      <c r="E547" s="407"/>
      <c r="F547" s="407"/>
      <c r="G547" s="407"/>
      <c r="H547" s="407"/>
      <c r="I547" s="407"/>
      <c r="J547" s="407"/>
      <c r="K547" s="407"/>
      <c r="L547" s="407"/>
      <c r="M547" s="407"/>
      <c r="N547" s="407"/>
      <c r="O547" s="407"/>
      <c r="P547" s="407"/>
      <c r="Q547" s="407"/>
      <c r="R547" s="407"/>
      <c r="S547" s="407"/>
      <c r="T547" s="407"/>
      <c r="U547" s="407"/>
      <c r="V547" s="407"/>
      <c r="W547" s="407"/>
      <c r="X547" s="407"/>
      <c r="Y547" s="407"/>
      <c r="Z547" s="407"/>
      <c r="AA547" s="407"/>
      <c r="AB547" s="407"/>
      <c r="AC547" s="407"/>
      <c r="AD547" s="407"/>
      <c r="AE547" s="407"/>
      <c r="AF547" s="407"/>
    </row>
    <row r="548" spans="1:32" ht="12.75" customHeight="1">
      <c r="A548" s="407"/>
      <c r="B548" s="407"/>
      <c r="C548" s="407"/>
      <c r="D548" s="407"/>
      <c r="E548" s="407"/>
      <c r="F548" s="407"/>
      <c r="G548" s="407"/>
      <c r="H548" s="407"/>
      <c r="I548" s="407"/>
      <c r="J548" s="407"/>
      <c r="K548" s="407"/>
      <c r="L548" s="407"/>
      <c r="M548" s="407"/>
      <c r="N548" s="407"/>
      <c r="O548" s="407"/>
      <c r="P548" s="407"/>
      <c r="Q548" s="407"/>
      <c r="R548" s="407"/>
      <c r="S548" s="407"/>
      <c r="T548" s="407"/>
      <c r="U548" s="407"/>
      <c r="V548" s="407"/>
      <c r="W548" s="407"/>
      <c r="X548" s="407"/>
      <c r="Y548" s="407"/>
      <c r="Z548" s="407"/>
      <c r="AA548" s="407"/>
      <c r="AB548" s="407"/>
      <c r="AC548" s="407"/>
      <c r="AD548" s="407"/>
      <c r="AE548" s="407"/>
      <c r="AF548" s="407"/>
    </row>
    <row r="549" spans="1:32" ht="12.75" customHeight="1">
      <c r="A549" s="407"/>
      <c r="B549" s="407"/>
      <c r="C549" s="407"/>
      <c r="D549" s="407"/>
      <c r="E549" s="407"/>
      <c r="F549" s="407"/>
      <c r="G549" s="407"/>
      <c r="H549" s="407"/>
      <c r="I549" s="407"/>
      <c r="J549" s="407"/>
      <c r="K549" s="407"/>
      <c r="L549" s="407"/>
      <c r="M549" s="407"/>
      <c r="N549" s="407"/>
      <c r="O549" s="407"/>
      <c r="P549" s="407"/>
      <c r="Q549" s="407"/>
      <c r="R549" s="407"/>
      <c r="S549" s="407"/>
      <c r="T549" s="407"/>
      <c r="U549" s="407"/>
      <c r="V549" s="407"/>
      <c r="W549" s="407"/>
      <c r="X549" s="407"/>
      <c r="Y549" s="407"/>
      <c r="Z549" s="407"/>
      <c r="AA549" s="407"/>
      <c r="AB549" s="407"/>
      <c r="AC549" s="407"/>
      <c r="AD549" s="407"/>
      <c r="AE549" s="407"/>
      <c r="AF549" s="407"/>
    </row>
    <row r="550" spans="1:32" ht="12.75" customHeight="1">
      <c r="A550" s="407"/>
      <c r="B550" s="407"/>
      <c r="C550" s="407"/>
      <c r="D550" s="407"/>
      <c r="E550" s="407"/>
      <c r="F550" s="407"/>
      <c r="G550" s="407"/>
      <c r="H550" s="407"/>
      <c r="I550" s="407"/>
      <c r="J550" s="407"/>
      <c r="K550" s="407"/>
      <c r="L550" s="407"/>
      <c r="M550" s="407"/>
      <c r="N550" s="407"/>
      <c r="O550" s="407"/>
      <c r="P550" s="407"/>
      <c r="Q550" s="407"/>
      <c r="R550" s="407"/>
      <c r="S550" s="407"/>
      <c r="T550" s="407"/>
      <c r="U550" s="407"/>
      <c r="V550" s="407"/>
      <c r="W550" s="407"/>
      <c r="X550" s="407"/>
      <c r="Y550" s="407"/>
      <c r="Z550" s="407"/>
      <c r="AA550" s="407"/>
      <c r="AB550" s="407"/>
      <c r="AC550" s="407"/>
      <c r="AD550" s="407"/>
      <c r="AE550" s="407"/>
      <c r="AF550" s="407"/>
    </row>
    <row r="551" spans="1:32" ht="12.75" customHeight="1">
      <c r="A551" s="407"/>
      <c r="B551" s="407"/>
      <c r="C551" s="407"/>
      <c r="D551" s="407"/>
      <c r="E551" s="407"/>
      <c r="F551" s="407"/>
      <c r="G551" s="407"/>
      <c r="H551" s="407"/>
      <c r="I551" s="407"/>
      <c r="J551" s="407"/>
      <c r="K551" s="407"/>
      <c r="L551" s="407"/>
      <c r="M551" s="407"/>
      <c r="N551" s="407"/>
      <c r="O551" s="407"/>
      <c r="P551" s="407"/>
      <c r="Q551" s="407"/>
      <c r="R551" s="407"/>
      <c r="S551" s="407"/>
      <c r="T551" s="407"/>
      <c r="U551" s="407"/>
      <c r="V551" s="407"/>
      <c r="W551" s="407"/>
      <c r="X551" s="407"/>
      <c r="Y551" s="407"/>
      <c r="Z551" s="407"/>
      <c r="AA551" s="407"/>
      <c r="AB551" s="407"/>
      <c r="AC551" s="407"/>
      <c r="AD551" s="407"/>
      <c r="AE551" s="407"/>
      <c r="AF551" s="407"/>
    </row>
    <row r="552" spans="1:32" ht="12.75" customHeight="1">
      <c r="A552" s="407"/>
      <c r="B552" s="407"/>
      <c r="C552" s="407"/>
      <c r="D552" s="407"/>
      <c r="E552" s="407"/>
      <c r="F552" s="407"/>
      <c r="G552" s="407"/>
      <c r="H552" s="407"/>
      <c r="I552" s="407"/>
      <c r="J552" s="407"/>
      <c r="K552" s="407"/>
      <c r="L552" s="407"/>
      <c r="M552" s="407"/>
      <c r="N552" s="407"/>
      <c r="O552" s="407"/>
      <c r="P552" s="407"/>
      <c r="Q552" s="407"/>
      <c r="R552" s="407"/>
      <c r="S552" s="407"/>
      <c r="T552" s="407"/>
      <c r="U552" s="407"/>
      <c r="V552" s="407"/>
      <c r="W552" s="407"/>
      <c r="X552" s="407"/>
      <c r="Y552" s="407"/>
      <c r="Z552" s="407"/>
      <c r="AA552" s="407"/>
      <c r="AB552" s="407"/>
      <c r="AC552" s="407"/>
      <c r="AD552" s="407"/>
      <c r="AE552" s="407"/>
      <c r="AF552" s="407"/>
    </row>
    <row r="553" spans="1:32" ht="12.75" customHeight="1">
      <c r="A553" s="407"/>
      <c r="B553" s="407"/>
      <c r="C553" s="407"/>
      <c r="D553" s="407"/>
      <c r="E553" s="407"/>
      <c r="F553" s="407"/>
      <c r="G553" s="407"/>
      <c r="H553" s="407"/>
      <c r="I553" s="407"/>
      <c r="J553" s="407"/>
      <c r="K553" s="407"/>
      <c r="L553" s="407"/>
      <c r="M553" s="407"/>
      <c r="N553" s="407"/>
      <c r="O553" s="407"/>
      <c r="P553" s="407"/>
      <c r="Q553" s="407"/>
      <c r="R553" s="407"/>
      <c r="S553" s="407"/>
      <c r="T553" s="407"/>
      <c r="U553" s="407"/>
      <c r="V553" s="407"/>
      <c r="W553" s="407"/>
      <c r="X553" s="407"/>
      <c r="Y553" s="407"/>
      <c r="Z553" s="407"/>
      <c r="AA553" s="407"/>
      <c r="AB553" s="407"/>
      <c r="AC553" s="407"/>
      <c r="AD553" s="407"/>
      <c r="AE553" s="407"/>
      <c r="AF553" s="407"/>
    </row>
    <row r="554" spans="1:32" ht="12.75" customHeight="1">
      <c r="A554" s="407"/>
      <c r="B554" s="407"/>
      <c r="C554" s="407"/>
      <c r="D554" s="407"/>
      <c r="E554" s="407"/>
      <c r="F554" s="407"/>
      <c r="G554" s="407"/>
      <c r="H554" s="407"/>
      <c r="I554" s="407"/>
      <c r="J554" s="407"/>
      <c r="K554" s="407"/>
      <c r="L554" s="407"/>
      <c r="M554" s="407"/>
      <c r="N554" s="407"/>
      <c r="O554" s="407"/>
      <c r="P554" s="407"/>
      <c r="Q554" s="407"/>
      <c r="R554" s="407"/>
      <c r="S554" s="407"/>
      <c r="T554" s="407"/>
      <c r="U554" s="407"/>
      <c r="V554" s="407"/>
      <c r="W554" s="407"/>
      <c r="X554" s="407"/>
      <c r="Y554" s="407"/>
      <c r="Z554" s="407"/>
      <c r="AA554" s="407"/>
      <c r="AB554" s="407"/>
      <c r="AC554" s="407"/>
      <c r="AD554" s="407"/>
      <c r="AE554" s="407"/>
      <c r="AF554" s="407"/>
    </row>
    <row r="555" spans="1:32" ht="12.75" customHeight="1">
      <c r="A555" s="407"/>
      <c r="B555" s="407"/>
      <c r="C555" s="407"/>
      <c r="D555" s="407"/>
      <c r="E555" s="407"/>
      <c r="F555" s="407"/>
      <c r="G555" s="407"/>
      <c r="H555" s="407"/>
      <c r="I555" s="407"/>
      <c r="J555" s="407"/>
      <c r="K555" s="407"/>
      <c r="L555" s="407"/>
      <c r="M555" s="407"/>
      <c r="N555" s="407"/>
      <c r="O555" s="407"/>
      <c r="P555" s="407"/>
      <c r="Q555" s="407"/>
      <c r="R555" s="407"/>
      <c r="S555" s="407"/>
      <c r="T555" s="407"/>
      <c r="U555" s="407"/>
      <c r="V555" s="407"/>
      <c r="W555" s="407"/>
      <c r="X555" s="407"/>
      <c r="Y555" s="407"/>
      <c r="Z555" s="407"/>
      <c r="AA555" s="407"/>
      <c r="AB555" s="407"/>
      <c r="AC555" s="407"/>
      <c r="AD555" s="407"/>
      <c r="AE555" s="407"/>
      <c r="AF555" s="407"/>
    </row>
    <row r="556" spans="1:32" ht="12.75" customHeight="1">
      <c r="A556" s="407"/>
      <c r="B556" s="407"/>
      <c r="C556" s="407"/>
      <c r="D556" s="407"/>
      <c r="E556" s="407"/>
      <c r="F556" s="407"/>
      <c r="G556" s="407"/>
      <c r="H556" s="407"/>
      <c r="I556" s="407"/>
      <c r="J556" s="407"/>
      <c r="K556" s="407"/>
      <c r="L556" s="407"/>
      <c r="M556" s="407"/>
      <c r="N556" s="407"/>
      <c r="O556" s="407"/>
      <c r="P556" s="407"/>
      <c r="Q556" s="407"/>
      <c r="R556" s="407"/>
      <c r="S556" s="407"/>
      <c r="T556" s="407"/>
      <c r="U556" s="407"/>
      <c r="V556" s="407"/>
      <c r="W556" s="407"/>
      <c r="X556" s="407"/>
      <c r="Y556" s="407"/>
      <c r="Z556" s="407"/>
      <c r="AA556" s="407"/>
      <c r="AB556" s="407"/>
      <c r="AC556" s="407"/>
      <c r="AD556" s="407"/>
      <c r="AE556" s="407"/>
      <c r="AF556" s="407"/>
    </row>
    <row r="557" spans="1:32" ht="12.75" customHeight="1">
      <c r="A557" s="407"/>
      <c r="B557" s="407"/>
      <c r="C557" s="407"/>
      <c r="D557" s="407"/>
      <c r="E557" s="407"/>
      <c r="F557" s="407"/>
      <c r="G557" s="407"/>
      <c r="H557" s="407"/>
      <c r="I557" s="407"/>
      <c r="J557" s="407"/>
      <c r="K557" s="407"/>
      <c r="L557" s="407"/>
      <c r="M557" s="407"/>
      <c r="N557" s="407"/>
      <c r="O557" s="407"/>
      <c r="P557" s="407"/>
      <c r="Q557" s="407"/>
      <c r="R557" s="407"/>
      <c r="S557" s="407"/>
      <c r="T557" s="407"/>
      <c r="U557" s="407"/>
      <c r="V557" s="407"/>
      <c r="W557" s="407"/>
      <c r="X557" s="407"/>
      <c r="Y557" s="407"/>
      <c r="Z557" s="407"/>
      <c r="AA557" s="407"/>
      <c r="AB557" s="407"/>
      <c r="AC557" s="407"/>
      <c r="AD557" s="407"/>
      <c r="AE557" s="407"/>
      <c r="AF557" s="407"/>
    </row>
    <row r="558" spans="1:32" ht="12.75" customHeight="1">
      <c r="A558" s="407"/>
      <c r="B558" s="407"/>
      <c r="C558" s="407"/>
      <c r="D558" s="407"/>
      <c r="E558" s="407"/>
      <c r="F558" s="407"/>
      <c r="G558" s="407"/>
      <c r="H558" s="407"/>
      <c r="I558" s="407"/>
      <c r="J558" s="407"/>
      <c r="K558" s="407"/>
      <c r="L558" s="407"/>
      <c r="M558" s="407"/>
      <c r="N558" s="407"/>
      <c r="O558" s="407"/>
      <c r="P558" s="407"/>
      <c r="Q558" s="407"/>
      <c r="R558" s="407"/>
      <c r="S558" s="407"/>
      <c r="T558" s="407"/>
      <c r="U558" s="407"/>
      <c r="V558" s="407"/>
      <c r="W558" s="407"/>
      <c r="X558" s="407"/>
      <c r="Y558" s="407"/>
      <c r="Z558" s="407"/>
      <c r="AA558" s="407"/>
      <c r="AB558" s="407"/>
      <c r="AC558" s="407"/>
      <c r="AD558" s="407"/>
      <c r="AE558" s="407"/>
      <c r="AF558" s="407"/>
    </row>
    <row r="559" spans="1:32" ht="12.75" customHeight="1">
      <c r="A559" s="407"/>
      <c r="B559" s="407"/>
      <c r="C559" s="407"/>
      <c r="D559" s="407"/>
      <c r="E559" s="407"/>
      <c r="F559" s="407"/>
      <c r="G559" s="407"/>
      <c r="H559" s="407"/>
      <c r="I559" s="407"/>
      <c r="J559" s="407"/>
      <c r="K559" s="407"/>
      <c r="L559" s="407"/>
      <c r="M559" s="407"/>
      <c r="N559" s="407"/>
      <c r="O559" s="407"/>
      <c r="P559" s="407"/>
      <c r="Q559" s="407"/>
      <c r="R559" s="407"/>
      <c r="S559" s="407"/>
      <c r="T559" s="407"/>
      <c r="U559" s="407"/>
      <c r="V559" s="407"/>
      <c r="W559" s="407"/>
      <c r="X559" s="407"/>
      <c r="Y559" s="407"/>
      <c r="Z559" s="407"/>
      <c r="AA559" s="407"/>
      <c r="AB559" s="407"/>
      <c r="AC559" s="407"/>
      <c r="AD559" s="407"/>
      <c r="AE559" s="407"/>
      <c r="AF559" s="407"/>
    </row>
    <row r="560" spans="1:32" ht="12.75" customHeight="1">
      <c r="A560" s="407"/>
      <c r="B560" s="407"/>
      <c r="C560" s="407"/>
      <c r="D560" s="407"/>
      <c r="E560" s="407"/>
      <c r="F560" s="407"/>
      <c r="G560" s="407"/>
      <c r="H560" s="407"/>
      <c r="I560" s="407"/>
      <c r="J560" s="407"/>
      <c r="K560" s="407"/>
      <c r="L560" s="407"/>
      <c r="M560" s="407"/>
      <c r="N560" s="407"/>
      <c r="O560" s="407"/>
      <c r="P560" s="407"/>
      <c r="Q560" s="407"/>
      <c r="R560" s="407"/>
      <c r="S560" s="407"/>
      <c r="T560" s="407"/>
      <c r="U560" s="407"/>
      <c r="V560" s="407"/>
      <c r="W560" s="407"/>
      <c r="X560" s="407"/>
      <c r="Y560" s="407"/>
      <c r="Z560" s="407"/>
      <c r="AA560" s="407"/>
      <c r="AB560" s="407"/>
      <c r="AC560" s="407"/>
      <c r="AD560" s="407"/>
      <c r="AE560" s="407"/>
      <c r="AF560" s="407"/>
    </row>
    <row r="561" spans="1:32" ht="12.75" customHeight="1">
      <c r="A561" s="407"/>
      <c r="B561" s="407"/>
      <c r="C561" s="407"/>
      <c r="D561" s="407"/>
      <c r="E561" s="407"/>
      <c r="F561" s="407"/>
      <c r="G561" s="407"/>
      <c r="H561" s="407"/>
      <c r="I561" s="407"/>
      <c r="J561" s="407"/>
      <c r="K561" s="407"/>
      <c r="L561" s="407"/>
      <c r="M561" s="407"/>
      <c r="N561" s="407"/>
      <c r="O561" s="407"/>
      <c r="P561" s="407"/>
      <c r="Q561" s="407"/>
      <c r="R561" s="407"/>
      <c r="S561" s="407"/>
      <c r="T561" s="407"/>
      <c r="U561" s="407"/>
      <c r="V561" s="407"/>
      <c r="W561" s="407"/>
      <c r="X561" s="407"/>
      <c r="Y561" s="407"/>
      <c r="Z561" s="407"/>
      <c r="AA561" s="407"/>
      <c r="AB561" s="407"/>
      <c r="AC561" s="407"/>
      <c r="AD561" s="407"/>
      <c r="AE561" s="407"/>
      <c r="AF561" s="407"/>
    </row>
    <row r="562" spans="1:32" ht="12.75" customHeight="1">
      <c r="A562" s="407"/>
      <c r="B562" s="407"/>
      <c r="C562" s="407"/>
      <c r="D562" s="407"/>
      <c r="E562" s="407"/>
      <c r="F562" s="407"/>
      <c r="G562" s="407"/>
      <c r="H562" s="407"/>
      <c r="I562" s="407"/>
      <c r="J562" s="407"/>
      <c r="K562" s="407"/>
      <c r="L562" s="407"/>
      <c r="M562" s="407"/>
      <c r="N562" s="407"/>
      <c r="O562" s="407"/>
      <c r="P562" s="407"/>
      <c r="Q562" s="407"/>
      <c r="R562" s="407"/>
      <c r="S562" s="407"/>
      <c r="T562" s="407"/>
      <c r="U562" s="407"/>
      <c r="V562" s="407"/>
      <c r="W562" s="407"/>
      <c r="X562" s="407"/>
      <c r="Y562" s="407"/>
      <c r="Z562" s="407"/>
      <c r="AA562" s="407"/>
      <c r="AB562" s="407"/>
      <c r="AC562" s="407"/>
      <c r="AD562" s="407"/>
      <c r="AE562" s="407"/>
      <c r="AF562" s="407"/>
    </row>
    <row r="563" spans="1:32" ht="12.75" customHeight="1">
      <c r="A563" s="407"/>
      <c r="B563" s="407"/>
      <c r="C563" s="407"/>
      <c r="D563" s="407"/>
      <c r="E563" s="407"/>
      <c r="F563" s="407"/>
      <c r="G563" s="407"/>
      <c r="H563" s="407"/>
      <c r="I563" s="407"/>
      <c r="J563" s="407"/>
      <c r="K563" s="407"/>
      <c r="L563" s="407"/>
      <c r="M563" s="407"/>
      <c r="N563" s="407"/>
      <c r="O563" s="407"/>
      <c r="P563" s="407"/>
      <c r="Q563" s="407"/>
      <c r="R563" s="407"/>
      <c r="S563" s="407"/>
      <c r="T563" s="407"/>
      <c r="U563" s="407"/>
      <c r="V563" s="407"/>
      <c r="W563" s="407"/>
      <c r="X563" s="407"/>
      <c r="Y563" s="407"/>
      <c r="Z563" s="407"/>
      <c r="AA563" s="407"/>
      <c r="AB563" s="407"/>
      <c r="AC563" s="407"/>
      <c r="AD563" s="407"/>
      <c r="AE563" s="407"/>
      <c r="AF563" s="407"/>
    </row>
    <row r="564" spans="1:32" ht="12.75" customHeight="1">
      <c r="A564" s="407"/>
      <c r="B564" s="407"/>
      <c r="C564" s="407"/>
      <c r="D564" s="407"/>
      <c r="E564" s="407"/>
      <c r="F564" s="407"/>
      <c r="G564" s="407"/>
      <c r="H564" s="407"/>
      <c r="I564" s="407"/>
      <c r="J564" s="407"/>
      <c r="K564" s="407"/>
      <c r="L564" s="407"/>
      <c r="M564" s="407"/>
      <c r="N564" s="407"/>
      <c r="O564" s="407"/>
      <c r="P564" s="407"/>
      <c r="Q564" s="407"/>
      <c r="R564" s="407"/>
      <c r="S564" s="407"/>
      <c r="T564" s="407"/>
      <c r="U564" s="407"/>
      <c r="V564" s="407"/>
      <c r="W564" s="407"/>
      <c r="X564" s="407"/>
      <c r="Y564" s="407"/>
      <c r="Z564" s="407"/>
      <c r="AA564" s="407"/>
      <c r="AB564" s="407"/>
      <c r="AC564" s="407"/>
      <c r="AD564" s="407"/>
      <c r="AE564" s="407"/>
      <c r="AF564" s="407"/>
    </row>
    <row r="565" spans="1:32" ht="12.75" customHeight="1">
      <c r="A565" s="407"/>
      <c r="B565" s="407"/>
      <c r="C565" s="407"/>
      <c r="D565" s="407"/>
      <c r="E565" s="407"/>
      <c r="F565" s="407"/>
      <c r="G565" s="407"/>
      <c r="H565" s="407"/>
      <c r="I565" s="407"/>
      <c r="J565" s="407"/>
      <c r="K565" s="407"/>
      <c r="L565" s="407"/>
      <c r="M565" s="407"/>
      <c r="N565" s="407"/>
      <c r="O565" s="407"/>
      <c r="P565" s="407"/>
      <c r="Q565" s="407"/>
      <c r="R565" s="407"/>
      <c r="S565" s="407"/>
      <c r="T565" s="407"/>
      <c r="U565" s="407"/>
      <c r="V565" s="407"/>
      <c r="W565" s="407"/>
      <c r="X565" s="407"/>
      <c r="Y565" s="407"/>
      <c r="Z565" s="407"/>
      <c r="AA565" s="407"/>
      <c r="AB565" s="407"/>
      <c r="AC565" s="407"/>
      <c r="AD565" s="407"/>
      <c r="AE565" s="407"/>
      <c r="AF565" s="407"/>
    </row>
    <row r="566" spans="1:32" ht="12.75" customHeight="1">
      <c r="A566" s="407"/>
      <c r="B566" s="407"/>
      <c r="C566" s="407"/>
      <c r="D566" s="407"/>
      <c r="E566" s="407"/>
      <c r="F566" s="407"/>
      <c r="G566" s="407"/>
      <c r="H566" s="407"/>
      <c r="I566" s="407"/>
      <c r="J566" s="407"/>
      <c r="K566" s="407"/>
      <c r="L566" s="407"/>
      <c r="M566" s="407"/>
      <c r="N566" s="407"/>
      <c r="O566" s="407"/>
      <c r="P566" s="407"/>
      <c r="Q566" s="407"/>
      <c r="R566" s="407"/>
      <c r="S566" s="407"/>
      <c r="T566" s="407"/>
      <c r="U566" s="407"/>
      <c r="V566" s="407"/>
      <c r="W566" s="407"/>
      <c r="X566" s="407"/>
      <c r="Y566" s="407"/>
      <c r="Z566" s="407"/>
      <c r="AA566" s="407"/>
      <c r="AB566" s="407"/>
      <c r="AC566" s="407"/>
      <c r="AD566" s="407"/>
      <c r="AE566" s="407"/>
      <c r="AF566" s="407"/>
    </row>
    <row r="567" spans="1:32" ht="12.75" customHeight="1">
      <c r="A567" s="407"/>
      <c r="B567" s="407"/>
      <c r="C567" s="407"/>
      <c r="D567" s="407"/>
      <c r="E567" s="407"/>
      <c r="F567" s="407"/>
      <c r="G567" s="407"/>
      <c r="H567" s="407"/>
      <c r="I567" s="407"/>
      <c r="J567" s="407"/>
      <c r="K567" s="407"/>
      <c r="L567" s="407"/>
      <c r="M567" s="407"/>
      <c r="N567" s="407"/>
      <c r="O567" s="407"/>
      <c r="P567" s="407"/>
      <c r="Q567" s="407"/>
      <c r="R567" s="407"/>
      <c r="S567" s="407"/>
      <c r="T567" s="407"/>
      <c r="U567" s="407"/>
      <c r="V567" s="407"/>
      <c r="W567" s="407"/>
      <c r="X567" s="407"/>
      <c r="Y567" s="407"/>
      <c r="Z567" s="407"/>
      <c r="AA567" s="407"/>
      <c r="AB567" s="407"/>
      <c r="AC567" s="407"/>
      <c r="AD567" s="407"/>
      <c r="AE567" s="407"/>
      <c r="AF567" s="407"/>
    </row>
    <row r="568" spans="1:32" ht="12.75" customHeight="1">
      <c r="A568" s="407"/>
      <c r="B568" s="407"/>
      <c r="C568" s="407"/>
      <c r="D568" s="407"/>
      <c r="E568" s="407"/>
      <c r="F568" s="407"/>
      <c r="G568" s="407"/>
      <c r="H568" s="407"/>
      <c r="I568" s="407"/>
      <c r="J568" s="407"/>
      <c r="K568" s="407"/>
      <c r="L568" s="407"/>
      <c r="M568" s="407"/>
      <c r="N568" s="407"/>
      <c r="O568" s="407"/>
      <c r="P568" s="407"/>
      <c r="Q568" s="407"/>
      <c r="R568" s="407"/>
      <c r="S568" s="407"/>
      <c r="T568" s="407"/>
      <c r="U568" s="407"/>
      <c r="V568" s="407"/>
      <c r="W568" s="407"/>
      <c r="X568" s="407"/>
      <c r="Y568" s="407"/>
      <c r="Z568" s="407"/>
      <c r="AA568" s="407"/>
      <c r="AB568" s="407"/>
      <c r="AC568" s="407"/>
      <c r="AD568" s="407"/>
      <c r="AE568" s="407"/>
      <c r="AF568" s="407"/>
    </row>
    <row r="569" spans="1:32" ht="12.75" customHeight="1">
      <c r="A569" s="407"/>
      <c r="B569" s="407"/>
      <c r="C569" s="407"/>
      <c r="D569" s="407"/>
      <c r="E569" s="407"/>
      <c r="F569" s="407"/>
      <c r="G569" s="407"/>
      <c r="H569" s="407"/>
      <c r="I569" s="407"/>
      <c r="J569" s="407"/>
      <c r="K569" s="407"/>
      <c r="L569" s="407"/>
      <c r="M569" s="407"/>
      <c r="N569" s="407"/>
      <c r="O569" s="407"/>
      <c r="P569" s="407"/>
      <c r="Q569" s="407"/>
      <c r="R569" s="407"/>
      <c r="S569" s="407"/>
      <c r="T569" s="407"/>
      <c r="U569" s="407"/>
      <c r="V569" s="407"/>
      <c r="W569" s="407"/>
      <c r="X569" s="407"/>
      <c r="Y569" s="407"/>
      <c r="Z569" s="407"/>
      <c r="AA569" s="407"/>
      <c r="AB569" s="407"/>
      <c r="AC569" s="407"/>
      <c r="AD569" s="407"/>
      <c r="AE569" s="407"/>
      <c r="AF569" s="407"/>
    </row>
    <row r="570" spans="1:32" ht="12.75" customHeight="1">
      <c r="A570" s="407"/>
      <c r="B570" s="407"/>
      <c r="C570" s="407"/>
      <c r="D570" s="407"/>
      <c r="E570" s="407"/>
      <c r="F570" s="407"/>
      <c r="G570" s="407"/>
      <c r="H570" s="407"/>
      <c r="I570" s="407"/>
      <c r="J570" s="407"/>
      <c r="K570" s="407"/>
      <c r="L570" s="407"/>
      <c r="M570" s="407"/>
      <c r="N570" s="407"/>
      <c r="O570" s="407"/>
      <c r="P570" s="407"/>
      <c r="Q570" s="407"/>
      <c r="R570" s="407"/>
      <c r="S570" s="407"/>
      <c r="T570" s="407"/>
      <c r="U570" s="407"/>
      <c r="V570" s="407"/>
      <c r="W570" s="407"/>
      <c r="X570" s="407"/>
      <c r="Y570" s="407"/>
      <c r="Z570" s="407"/>
      <c r="AA570" s="407"/>
      <c r="AB570" s="407"/>
      <c r="AC570" s="407"/>
      <c r="AD570" s="407"/>
      <c r="AE570" s="407"/>
      <c r="AF570" s="407"/>
    </row>
    <row r="571" spans="1:32" ht="12.75" customHeight="1">
      <c r="A571" s="407"/>
      <c r="B571" s="407"/>
      <c r="C571" s="407"/>
      <c r="D571" s="407"/>
      <c r="E571" s="407"/>
      <c r="F571" s="407"/>
      <c r="G571" s="407"/>
      <c r="H571" s="407"/>
      <c r="I571" s="407"/>
      <c r="J571" s="407"/>
      <c r="K571" s="407"/>
      <c r="L571" s="407"/>
      <c r="M571" s="407"/>
      <c r="N571" s="407"/>
      <c r="O571" s="407"/>
      <c r="P571" s="407"/>
      <c r="Q571" s="407"/>
      <c r="R571" s="407"/>
      <c r="S571" s="407"/>
      <c r="T571" s="407"/>
      <c r="U571" s="407"/>
      <c r="V571" s="407"/>
      <c r="W571" s="407"/>
      <c r="X571" s="407"/>
      <c r="Y571" s="407"/>
      <c r="Z571" s="407"/>
      <c r="AA571" s="407"/>
      <c r="AB571" s="407"/>
      <c r="AC571" s="407"/>
      <c r="AD571" s="407"/>
      <c r="AE571" s="407"/>
      <c r="AF571" s="407"/>
    </row>
    <row r="572" spans="1:32" ht="12.75" customHeight="1">
      <c r="A572" s="407"/>
      <c r="B572" s="407"/>
      <c r="C572" s="407"/>
      <c r="D572" s="407"/>
      <c r="E572" s="407"/>
      <c r="F572" s="407"/>
      <c r="G572" s="407"/>
      <c r="H572" s="407"/>
      <c r="I572" s="407"/>
      <c r="J572" s="407"/>
      <c r="K572" s="407"/>
      <c r="L572" s="407"/>
      <c r="M572" s="407"/>
      <c r="N572" s="407"/>
      <c r="O572" s="407"/>
      <c r="P572" s="407"/>
      <c r="Q572" s="407"/>
      <c r="R572" s="407"/>
      <c r="S572" s="407"/>
      <c r="T572" s="407"/>
      <c r="U572" s="407"/>
      <c r="V572" s="407"/>
      <c r="W572" s="407"/>
      <c r="X572" s="407"/>
      <c r="Y572" s="407"/>
      <c r="Z572" s="407"/>
      <c r="AA572" s="407"/>
      <c r="AB572" s="407"/>
      <c r="AC572" s="407"/>
      <c r="AD572" s="407"/>
      <c r="AE572" s="407"/>
      <c r="AF572" s="407"/>
    </row>
    <row r="573" spans="1:32" ht="12.75" customHeight="1">
      <c r="A573" s="407"/>
      <c r="B573" s="407"/>
      <c r="C573" s="407"/>
      <c r="D573" s="407"/>
      <c r="E573" s="407"/>
      <c r="F573" s="407"/>
      <c r="G573" s="407"/>
      <c r="H573" s="407"/>
      <c r="I573" s="407"/>
      <c r="J573" s="407"/>
      <c r="K573" s="407"/>
      <c r="L573" s="407"/>
      <c r="M573" s="407"/>
      <c r="N573" s="407"/>
      <c r="O573" s="407"/>
      <c r="P573" s="407"/>
      <c r="Q573" s="407"/>
      <c r="R573" s="407"/>
      <c r="S573" s="407"/>
      <c r="T573" s="407"/>
      <c r="U573" s="407"/>
      <c r="V573" s="407"/>
      <c r="W573" s="407"/>
      <c r="X573" s="407"/>
      <c r="Y573" s="407"/>
      <c r="Z573" s="407"/>
      <c r="AA573" s="407"/>
      <c r="AB573" s="407"/>
      <c r="AC573" s="407"/>
      <c r="AD573" s="407"/>
      <c r="AE573" s="407"/>
      <c r="AF573" s="407"/>
    </row>
    <row r="574" spans="1:32" ht="12.75" customHeight="1">
      <c r="A574" s="407"/>
      <c r="B574" s="407"/>
      <c r="C574" s="407"/>
      <c r="D574" s="407"/>
      <c r="E574" s="407"/>
      <c r="F574" s="407"/>
      <c r="G574" s="407"/>
      <c r="H574" s="407"/>
      <c r="I574" s="407"/>
      <c r="J574" s="407"/>
      <c r="K574" s="407"/>
      <c r="L574" s="407"/>
      <c r="M574" s="407"/>
      <c r="N574" s="407"/>
      <c r="O574" s="407"/>
      <c r="P574" s="407"/>
      <c r="Q574" s="407"/>
      <c r="R574" s="407"/>
      <c r="S574" s="407"/>
      <c r="T574" s="407"/>
      <c r="U574" s="407"/>
      <c r="V574" s="407"/>
      <c r="W574" s="407"/>
      <c r="X574" s="407"/>
      <c r="Y574" s="407"/>
      <c r="Z574" s="407"/>
      <c r="AA574" s="407"/>
      <c r="AB574" s="407"/>
      <c r="AC574" s="407"/>
      <c r="AD574" s="407"/>
      <c r="AE574" s="407"/>
      <c r="AF574" s="407"/>
    </row>
    <row r="575" spans="1:32" ht="12.75" customHeight="1">
      <c r="A575" s="407"/>
      <c r="B575" s="407"/>
      <c r="C575" s="407"/>
      <c r="D575" s="407"/>
      <c r="E575" s="407"/>
      <c r="F575" s="407"/>
      <c r="G575" s="407"/>
      <c r="H575" s="407"/>
      <c r="I575" s="407"/>
      <c r="J575" s="407"/>
      <c r="K575" s="407"/>
      <c r="L575" s="407"/>
      <c r="M575" s="407"/>
      <c r="N575" s="407"/>
      <c r="O575" s="407"/>
      <c r="P575" s="407"/>
      <c r="Q575" s="407"/>
      <c r="R575" s="407"/>
      <c r="S575" s="407"/>
      <c r="T575" s="407"/>
      <c r="U575" s="407"/>
      <c r="V575" s="407"/>
      <c r="W575" s="407"/>
      <c r="X575" s="407"/>
      <c r="Y575" s="407"/>
      <c r="Z575" s="407"/>
      <c r="AA575" s="407"/>
      <c r="AB575" s="407"/>
      <c r="AC575" s="407"/>
      <c r="AD575" s="407"/>
      <c r="AE575" s="407"/>
      <c r="AF575" s="407"/>
    </row>
    <row r="576" spans="1:32" ht="12.75" customHeight="1">
      <c r="A576" s="407"/>
      <c r="B576" s="407"/>
      <c r="C576" s="407"/>
      <c r="D576" s="407"/>
      <c r="E576" s="407"/>
      <c r="F576" s="407"/>
      <c r="G576" s="407"/>
      <c r="H576" s="407"/>
      <c r="I576" s="407"/>
      <c r="J576" s="407"/>
      <c r="K576" s="407"/>
      <c r="L576" s="407"/>
      <c r="M576" s="407"/>
      <c r="N576" s="407"/>
      <c r="O576" s="407"/>
      <c r="P576" s="407"/>
      <c r="Q576" s="407"/>
      <c r="R576" s="407"/>
      <c r="S576" s="407"/>
      <c r="T576" s="407"/>
      <c r="U576" s="407"/>
      <c r="V576" s="407"/>
      <c r="W576" s="407"/>
      <c r="X576" s="407"/>
      <c r="Y576" s="407"/>
      <c r="Z576" s="407"/>
      <c r="AA576" s="407"/>
      <c r="AB576" s="407"/>
      <c r="AC576" s="407"/>
      <c r="AD576" s="407"/>
      <c r="AE576" s="407"/>
      <c r="AF576" s="407"/>
    </row>
    <row r="577" spans="1:32" ht="12.75" customHeight="1">
      <c r="A577" s="407"/>
      <c r="B577" s="407"/>
      <c r="C577" s="407"/>
      <c r="D577" s="407"/>
      <c r="E577" s="407"/>
      <c r="F577" s="407"/>
      <c r="G577" s="407"/>
      <c r="H577" s="407"/>
      <c r="I577" s="407"/>
      <c r="J577" s="407"/>
      <c r="K577" s="407"/>
      <c r="L577" s="407"/>
      <c r="M577" s="407"/>
      <c r="N577" s="407"/>
      <c r="O577" s="407"/>
      <c r="P577" s="407"/>
      <c r="Q577" s="407"/>
      <c r="R577" s="407"/>
      <c r="S577" s="407"/>
      <c r="T577" s="407"/>
      <c r="U577" s="407"/>
      <c r="V577" s="407"/>
      <c r="W577" s="407"/>
      <c r="X577" s="407"/>
      <c r="Y577" s="407"/>
      <c r="Z577" s="407"/>
      <c r="AA577" s="407"/>
      <c r="AB577" s="407"/>
      <c r="AC577" s="407"/>
      <c r="AD577" s="407"/>
      <c r="AE577" s="407"/>
      <c r="AF577" s="407"/>
    </row>
    <row r="578" spans="1:32" ht="12.75" customHeight="1">
      <c r="A578" s="407"/>
      <c r="B578" s="407"/>
      <c r="C578" s="407"/>
      <c r="D578" s="407"/>
      <c r="E578" s="407"/>
      <c r="F578" s="407"/>
      <c r="G578" s="407"/>
      <c r="H578" s="407"/>
      <c r="I578" s="407"/>
      <c r="J578" s="407"/>
      <c r="K578" s="407"/>
      <c r="L578" s="407"/>
      <c r="M578" s="407"/>
      <c r="N578" s="407"/>
      <c r="O578" s="407"/>
      <c r="P578" s="407"/>
      <c r="Q578" s="407"/>
      <c r="R578" s="407"/>
      <c r="S578" s="407"/>
      <c r="T578" s="407"/>
      <c r="U578" s="407"/>
      <c r="V578" s="407"/>
      <c r="W578" s="407"/>
      <c r="X578" s="407"/>
      <c r="Y578" s="407"/>
      <c r="Z578" s="407"/>
      <c r="AA578" s="407"/>
      <c r="AB578" s="407"/>
      <c r="AC578" s="407"/>
      <c r="AD578" s="407"/>
      <c r="AE578" s="407"/>
      <c r="AF578" s="407"/>
    </row>
    <row r="579" spans="1:32" ht="12.75" customHeight="1">
      <c r="A579" s="407"/>
      <c r="B579" s="407"/>
      <c r="C579" s="407"/>
      <c r="D579" s="407"/>
      <c r="E579" s="407"/>
      <c r="F579" s="407"/>
      <c r="G579" s="407"/>
      <c r="H579" s="407"/>
      <c r="I579" s="407"/>
      <c r="J579" s="407"/>
      <c r="K579" s="407"/>
      <c r="L579" s="407"/>
      <c r="M579" s="407"/>
      <c r="N579" s="407"/>
      <c r="O579" s="407"/>
      <c r="P579" s="407"/>
      <c r="Q579" s="407"/>
      <c r="R579" s="407"/>
      <c r="S579" s="407"/>
      <c r="T579" s="407"/>
      <c r="U579" s="407"/>
      <c r="V579" s="407"/>
      <c r="W579" s="407"/>
      <c r="X579" s="407"/>
      <c r="Y579" s="407"/>
      <c r="Z579" s="407"/>
      <c r="AA579" s="407"/>
      <c r="AB579" s="407"/>
      <c r="AC579" s="407"/>
      <c r="AD579" s="407"/>
      <c r="AE579" s="407"/>
      <c r="AF579" s="407"/>
    </row>
    <row r="580" spans="1:32" ht="12.75" customHeight="1">
      <c r="A580" s="407"/>
      <c r="B580" s="407"/>
      <c r="C580" s="407"/>
      <c r="D580" s="407"/>
      <c r="E580" s="407"/>
      <c r="F580" s="407"/>
      <c r="G580" s="407"/>
      <c r="H580" s="407"/>
      <c r="I580" s="407"/>
      <c r="J580" s="407"/>
      <c r="K580" s="407"/>
      <c r="L580" s="407"/>
      <c r="M580" s="407"/>
      <c r="N580" s="407"/>
      <c r="O580" s="407"/>
      <c r="P580" s="407"/>
      <c r="Q580" s="407"/>
      <c r="R580" s="407"/>
      <c r="S580" s="407"/>
      <c r="T580" s="407"/>
      <c r="U580" s="407"/>
      <c r="V580" s="407"/>
      <c r="W580" s="407"/>
      <c r="X580" s="407"/>
      <c r="Y580" s="407"/>
      <c r="Z580" s="407"/>
      <c r="AA580" s="407"/>
      <c r="AB580" s="407"/>
      <c r="AC580" s="407"/>
      <c r="AD580" s="407"/>
      <c r="AE580" s="407"/>
      <c r="AF580" s="407"/>
    </row>
    <row r="581" spans="1:32" ht="12.75" customHeight="1">
      <c r="A581" s="407"/>
      <c r="B581" s="407"/>
      <c r="C581" s="407"/>
      <c r="D581" s="407"/>
      <c r="E581" s="407"/>
      <c r="F581" s="407"/>
      <c r="G581" s="407"/>
      <c r="H581" s="407"/>
      <c r="I581" s="407"/>
      <c r="J581" s="407"/>
      <c r="K581" s="407"/>
      <c r="L581" s="407"/>
      <c r="M581" s="407"/>
      <c r="N581" s="407"/>
      <c r="O581" s="407"/>
      <c r="P581" s="407"/>
      <c r="Q581" s="407"/>
      <c r="R581" s="407"/>
      <c r="S581" s="407"/>
      <c r="T581" s="407"/>
      <c r="U581" s="407"/>
      <c r="V581" s="407"/>
      <c r="W581" s="407"/>
      <c r="X581" s="407"/>
      <c r="Y581" s="407"/>
      <c r="Z581" s="407"/>
      <c r="AA581" s="407"/>
      <c r="AB581" s="407"/>
      <c r="AC581" s="407"/>
      <c r="AD581" s="407"/>
      <c r="AE581" s="407"/>
      <c r="AF581" s="407"/>
    </row>
    <row r="582" spans="1:32" ht="12.75" customHeight="1">
      <c r="A582" s="407"/>
      <c r="B582" s="407"/>
      <c r="C582" s="407"/>
      <c r="D582" s="407"/>
      <c r="E582" s="407"/>
      <c r="F582" s="407"/>
      <c r="G582" s="407"/>
      <c r="H582" s="407"/>
      <c r="I582" s="407"/>
      <c r="J582" s="407"/>
      <c r="K582" s="407"/>
      <c r="L582" s="407"/>
      <c r="M582" s="407"/>
      <c r="N582" s="407"/>
      <c r="O582" s="407"/>
      <c r="P582" s="407"/>
      <c r="Q582" s="407"/>
      <c r="R582" s="407"/>
      <c r="S582" s="407"/>
      <c r="T582" s="407"/>
      <c r="U582" s="407"/>
      <c r="V582" s="407"/>
      <c r="W582" s="407"/>
      <c r="X582" s="407"/>
      <c r="Y582" s="407"/>
      <c r="Z582" s="407"/>
      <c r="AA582" s="407"/>
      <c r="AB582" s="407"/>
      <c r="AC582" s="407"/>
      <c r="AD582" s="407"/>
      <c r="AE582" s="407"/>
      <c r="AF582" s="407"/>
    </row>
    <row r="583" spans="1:32" ht="12.75" customHeight="1">
      <c r="A583" s="407"/>
      <c r="B583" s="407"/>
      <c r="C583" s="407"/>
      <c r="D583" s="407"/>
      <c r="E583" s="407"/>
      <c r="F583" s="407"/>
      <c r="G583" s="407"/>
      <c r="H583" s="407"/>
      <c r="I583" s="407"/>
      <c r="J583" s="407"/>
      <c r="K583" s="407"/>
      <c r="L583" s="407"/>
      <c r="M583" s="407"/>
      <c r="N583" s="407"/>
      <c r="O583" s="407"/>
      <c r="P583" s="407"/>
      <c r="Q583" s="407"/>
      <c r="R583" s="407"/>
      <c r="S583" s="407"/>
      <c r="T583" s="407"/>
      <c r="U583" s="407"/>
      <c r="V583" s="407"/>
      <c r="W583" s="407"/>
      <c r="X583" s="407"/>
      <c r="Y583" s="407"/>
      <c r="Z583" s="407"/>
      <c r="AA583" s="407"/>
      <c r="AB583" s="407"/>
      <c r="AC583" s="407"/>
      <c r="AD583" s="407"/>
      <c r="AE583" s="407"/>
      <c r="AF583" s="407"/>
    </row>
    <row r="584" spans="1:32" ht="12.75" customHeight="1">
      <c r="A584" s="407"/>
      <c r="B584" s="407"/>
      <c r="C584" s="407"/>
      <c r="D584" s="407"/>
      <c r="E584" s="407"/>
      <c r="F584" s="407"/>
      <c r="G584" s="407"/>
      <c r="H584" s="407"/>
      <c r="I584" s="407"/>
      <c r="J584" s="407"/>
      <c r="K584" s="407"/>
      <c r="L584" s="407"/>
      <c r="M584" s="407"/>
      <c r="N584" s="407"/>
      <c r="O584" s="407"/>
      <c r="P584" s="407"/>
      <c r="Q584" s="407"/>
      <c r="R584" s="407"/>
      <c r="S584" s="407"/>
      <c r="T584" s="407"/>
      <c r="U584" s="407"/>
      <c r="V584" s="407"/>
      <c r="W584" s="407"/>
      <c r="X584" s="407"/>
      <c r="Y584" s="407"/>
      <c r="Z584" s="407"/>
      <c r="AA584" s="407"/>
      <c r="AB584" s="407"/>
      <c r="AC584" s="407"/>
      <c r="AD584" s="407"/>
      <c r="AE584" s="407"/>
      <c r="AF584" s="407"/>
    </row>
    <row r="585" spans="1:32" ht="12.75" customHeight="1">
      <c r="A585" s="407"/>
      <c r="B585" s="407"/>
      <c r="C585" s="407"/>
      <c r="D585" s="407"/>
      <c r="E585" s="407"/>
      <c r="F585" s="407"/>
      <c r="G585" s="407"/>
      <c r="H585" s="407"/>
      <c r="I585" s="407"/>
      <c r="J585" s="407"/>
      <c r="K585" s="407"/>
      <c r="L585" s="407"/>
      <c r="M585" s="407"/>
      <c r="N585" s="407"/>
      <c r="O585" s="407"/>
      <c r="P585" s="407"/>
      <c r="Q585" s="407"/>
      <c r="R585" s="407"/>
      <c r="S585" s="407"/>
      <c r="T585" s="407"/>
      <c r="U585" s="407"/>
      <c r="V585" s="407"/>
      <c r="W585" s="407"/>
      <c r="X585" s="407"/>
      <c r="Y585" s="407"/>
      <c r="Z585" s="407"/>
      <c r="AA585" s="407"/>
      <c r="AB585" s="407"/>
      <c r="AC585" s="407"/>
      <c r="AD585" s="407"/>
      <c r="AE585" s="407"/>
      <c r="AF585" s="407"/>
    </row>
    <row r="586" spans="1:32" ht="12.75" customHeight="1">
      <c r="A586" s="407"/>
      <c r="B586" s="407"/>
      <c r="C586" s="407"/>
      <c r="D586" s="407"/>
      <c r="E586" s="407"/>
      <c r="F586" s="407"/>
      <c r="G586" s="407"/>
      <c r="H586" s="407"/>
      <c r="I586" s="407"/>
      <c r="J586" s="407"/>
      <c r="K586" s="407"/>
      <c r="L586" s="407"/>
      <c r="M586" s="407"/>
      <c r="N586" s="407"/>
      <c r="O586" s="407"/>
      <c r="P586" s="407"/>
      <c r="Q586" s="407"/>
      <c r="R586" s="407"/>
      <c r="S586" s="407"/>
      <c r="T586" s="407"/>
      <c r="U586" s="407"/>
      <c r="V586" s="407"/>
      <c r="W586" s="407"/>
      <c r="X586" s="407"/>
      <c r="Y586" s="407"/>
      <c r="Z586" s="407"/>
      <c r="AA586" s="407"/>
      <c r="AB586" s="407"/>
      <c r="AC586" s="407"/>
      <c r="AD586" s="407"/>
      <c r="AE586" s="407"/>
      <c r="AF586" s="407"/>
    </row>
    <row r="587" spans="1:32" ht="12.75" customHeight="1">
      <c r="A587" s="407"/>
      <c r="B587" s="407"/>
      <c r="C587" s="407"/>
      <c r="D587" s="407"/>
      <c r="E587" s="407"/>
      <c r="F587" s="407"/>
      <c r="G587" s="407"/>
      <c r="H587" s="407"/>
      <c r="I587" s="407"/>
      <c r="J587" s="407"/>
      <c r="K587" s="407"/>
      <c r="L587" s="407"/>
      <c r="M587" s="407"/>
      <c r="N587" s="407"/>
      <c r="O587" s="407"/>
      <c r="P587" s="407"/>
      <c r="Q587" s="407"/>
      <c r="R587" s="407"/>
      <c r="S587" s="407"/>
      <c r="T587" s="407"/>
      <c r="U587" s="407"/>
      <c r="V587" s="407"/>
      <c r="W587" s="407"/>
      <c r="X587" s="407"/>
      <c r="Y587" s="407"/>
      <c r="Z587" s="407"/>
      <c r="AA587" s="407"/>
      <c r="AB587" s="407"/>
      <c r="AC587" s="407"/>
      <c r="AD587" s="407"/>
      <c r="AE587" s="407"/>
      <c r="AF587" s="407"/>
    </row>
    <row r="588" spans="1:32" ht="12.75" customHeight="1">
      <c r="A588" s="407"/>
      <c r="B588" s="407"/>
      <c r="C588" s="407"/>
      <c r="D588" s="407"/>
      <c r="E588" s="407"/>
      <c r="F588" s="407"/>
      <c r="G588" s="407"/>
      <c r="H588" s="407"/>
      <c r="I588" s="407"/>
      <c r="J588" s="407"/>
      <c r="K588" s="407"/>
      <c r="L588" s="407"/>
      <c r="M588" s="407"/>
      <c r="N588" s="407"/>
      <c r="O588" s="407"/>
      <c r="P588" s="407"/>
      <c r="Q588" s="407"/>
      <c r="R588" s="407"/>
      <c r="S588" s="407"/>
      <c r="T588" s="407"/>
      <c r="U588" s="407"/>
      <c r="V588" s="407"/>
      <c r="W588" s="407"/>
      <c r="X588" s="407"/>
      <c r="Y588" s="407"/>
      <c r="Z588" s="407"/>
      <c r="AA588" s="407"/>
      <c r="AB588" s="407"/>
      <c r="AC588" s="407"/>
      <c r="AD588" s="407"/>
      <c r="AE588" s="407"/>
      <c r="AF588" s="407"/>
    </row>
    <row r="589" spans="1:32" ht="12.75" customHeight="1">
      <c r="A589" s="407"/>
      <c r="B589" s="407"/>
      <c r="C589" s="407"/>
      <c r="D589" s="407"/>
      <c r="E589" s="407"/>
      <c r="F589" s="407"/>
      <c r="G589" s="407"/>
      <c r="H589" s="407"/>
      <c r="I589" s="407"/>
      <c r="J589" s="407"/>
      <c r="K589" s="407"/>
      <c r="L589" s="407"/>
      <c r="M589" s="407"/>
      <c r="N589" s="407"/>
      <c r="O589" s="407"/>
      <c r="P589" s="407"/>
      <c r="Q589" s="407"/>
      <c r="R589" s="407"/>
      <c r="S589" s="407"/>
      <c r="T589" s="407"/>
      <c r="U589" s="407"/>
      <c r="V589" s="407"/>
      <c r="W589" s="407"/>
      <c r="X589" s="407"/>
      <c r="Y589" s="407"/>
      <c r="Z589" s="407"/>
      <c r="AA589" s="407"/>
      <c r="AB589" s="407"/>
      <c r="AC589" s="407"/>
      <c r="AD589" s="407"/>
      <c r="AE589" s="407"/>
      <c r="AF589" s="407"/>
    </row>
    <row r="590" spans="1:32" ht="12.75" customHeight="1">
      <c r="A590" s="407"/>
      <c r="B590" s="407"/>
      <c r="C590" s="407"/>
      <c r="D590" s="407"/>
      <c r="E590" s="407"/>
      <c r="F590" s="407"/>
      <c r="G590" s="407"/>
      <c r="H590" s="407"/>
      <c r="I590" s="407"/>
      <c r="J590" s="407"/>
      <c r="K590" s="407"/>
      <c r="L590" s="407"/>
      <c r="M590" s="407"/>
      <c r="N590" s="407"/>
      <c r="O590" s="407"/>
      <c r="P590" s="407"/>
      <c r="Q590" s="407"/>
      <c r="R590" s="407"/>
      <c r="S590" s="407"/>
      <c r="T590" s="407"/>
      <c r="U590" s="407"/>
      <c r="V590" s="407"/>
      <c r="W590" s="407"/>
      <c r="X590" s="407"/>
      <c r="Y590" s="407"/>
      <c r="Z590" s="407"/>
      <c r="AA590" s="407"/>
      <c r="AB590" s="407"/>
      <c r="AC590" s="407"/>
      <c r="AD590" s="407"/>
      <c r="AE590" s="407"/>
      <c r="AF590" s="407"/>
    </row>
    <row r="591" spans="1:32" ht="12.75" customHeight="1">
      <c r="A591" s="407"/>
      <c r="B591" s="407"/>
      <c r="C591" s="407"/>
      <c r="D591" s="407"/>
      <c r="E591" s="407"/>
      <c r="F591" s="407"/>
      <c r="G591" s="407"/>
      <c r="H591" s="407"/>
      <c r="I591" s="407"/>
      <c r="J591" s="407"/>
      <c r="K591" s="407"/>
      <c r="L591" s="407"/>
      <c r="M591" s="407"/>
      <c r="N591" s="407"/>
      <c r="O591" s="407"/>
      <c r="P591" s="407"/>
      <c r="Q591" s="407"/>
      <c r="R591" s="407"/>
      <c r="S591" s="407"/>
      <c r="T591" s="407"/>
      <c r="U591" s="407"/>
      <c r="V591" s="407"/>
      <c r="W591" s="407"/>
      <c r="X591" s="407"/>
      <c r="Y591" s="407"/>
      <c r="Z591" s="407"/>
      <c r="AA591" s="407"/>
      <c r="AB591" s="407"/>
      <c r="AC591" s="407"/>
      <c r="AD591" s="407"/>
      <c r="AE591" s="407"/>
      <c r="AF591" s="407"/>
    </row>
    <row r="592" spans="1:32" ht="12.75" customHeight="1">
      <c r="A592" s="407"/>
      <c r="B592" s="407"/>
      <c r="C592" s="407"/>
      <c r="D592" s="407"/>
      <c r="E592" s="407"/>
      <c r="F592" s="407"/>
      <c r="G592" s="407"/>
      <c r="H592" s="407"/>
      <c r="I592" s="407"/>
      <c r="J592" s="407"/>
      <c r="K592" s="407"/>
      <c r="L592" s="407"/>
      <c r="M592" s="407"/>
      <c r="N592" s="407"/>
      <c r="O592" s="407"/>
      <c r="P592" s="407"/>
      <c r="Q592" s="407"/>
      <c r="R592" s="407"/>
      <c r="S592" s="407"/>
      <c r="T592" s="407"/>
      <c r="U592" s="407"/>
      <c r="V592" s="407"/>
      <c r="W592" s="407"/>
      <c r="X592" s="407"/>
      <c r="Y592" s="407"/>
      <c r="Z592" s="407"/>
      <c r="AA592" s="407"/>
      <c r="AB592" s="407"/>
      <c r="AC592" s="407"/>
      <c r="AD592" s="407"/>
      <c r="AE592" s="407"/>
      <c r="AF592" s="407"/>
    </row>
    <row r="593" spans="1:32" ht="12.75" customHeight="1">
      <c r="A593" s="407"/>
      <c r="B593" s="407"/>
      <c r="C593" s="407"/>
      <c r="D593" s="407"/>
      <c r="E593" s="407"/>
      <c r="F593" s="407"/>
      <c r="G593" s="407"/>
      <c r="H593" s="407"/>
      <c r="I593" s="407"/>
      <c r="J593" s="407"/>
      <c r="K593" s="407"/>
      <c r="L593" s="407"/>
      <c r="M593" s="407"/>
      <c r="N593" s="407"/>
      <c r="O593" s="407"/>
      <c r="P593" s="407"/>
      <c r="Q593" s="407"/>
      <c r="R593" s="407"/>
      <c r="S593" s="407"/>
      <c r="T593" s="407"/>
      <c r="U593" s="407"/>
      <c r="V593" s="407"/>
      <c r="W593" s="407"/>
      <c r="X593" s="407"/>
      <c r="Y593" s="407"/>
      <c r="Z593" s="407"/>
      <c r="AA593" s="407"/>
      <c r="AB593" s="407"/>
      <c r="AC593" s="407"/>
      <c r="AD593" s="407"/>
      <c r="AE593" s="407"/>
      <c r="AF593" s="407"/>
    </row>
    <row r="594" spans="1:32" ht="12.75" customHeight="1">
      <c r="A594" s="407"/>
      <c r="B594" s="407"/>
      <c r="C594" s="407"/>
      <c r="D594" s="407"/>
      <c r="E594" s="407"/>
      <c r="F594" s="407"/>
      <c r="G594" s="407"/>
      <c r="H594" s="407"/>
      <c r="I594" s="407"/>
      <c r="J594" s="407"/>
      <c r="K594" s="407"/>
      <c r="L594" s="407"/>
      <c r="M594" s="407"/>
      <c r="N594" s="407"/>
      <c r="O594" s="407"/>
      <c r="P594" s="407"/>
      <c r="Q594" s="407"/>
      <c r="R594" s="407"/>
      <c r="S594" s="407"/>
      <c r="T594" s="407"/>
      <c r="U594" s="407"/>
      <c r="V594" s="407"/>
      <c r="W594" s="407"/>
      <c r="X594" s="407"/>
      <c r="Y594" s="407"/>
      <c r="Z594" s="407"/>
      <c r="AA594" s="407"/>
      <c r="AB594" s="407"/>
      <c r="AC594" s="407"/>
      <c r="AD594" s="407"/>
      <c r="AE594" s="407"/>
      <c r="AF594" s="407"/>
    </row>
    <row r="595" spans="1:32" ht="12.75" customHeight="1">
      <c r="A595" s="407"/>
      <c r="B595" s="407"/>
      <c r="C595" s="407"/>
      <c r="D595" s="407"/>
      <c r="E595" s="407"/>
      <c r="F595" s="407"/>
      <c r="G595" s="407"/>
      <c r="H595" s="407"/>
      <c r="I595" s="407"/>
      <c r="J595" s="407"/>
      <c r="K595" s="407"/>
      <c r="L595" s="407"/>
      <c r="M595" s="407"/>
      <c r="N595" s="407"/>
      <c r="O595" s="407"/>
      <c r="P595" s="407"/>
      <c r="Q595" s="407"/>
      <c r="R595" s="407"/>
      <c r="S595" s="407"/>
      <c r="T595" s="407"/>
      <c r="U595" s="407"/>
      <c r="V595" s="407"/>
      <c r="W595" s="407"/>
      <c r="X595" s="407"/>
      <c r="Y595" s="407"/>
      <c r="Z595" s="407"/>
      <c r="AA595" s="407"/>
      <c r="AB595" s="407"/>
      <c r="AC595" s="407"/>
      <c r="AD595" s="407"/>
      <c r="AE595" s="407"/>
      <c r="AF595" s="407"/>
    </row>
    <row r="596" spans="1:32" ht="12.75" customHeight="1">
      <c r="A596" s="407"/>
      <c r="B596" s="407"/>
      <c r="C596" s="407"/>
      <c r="D596" s="407"/>
      <c r="E596" s="407"/>
      <c r="F596" s="407"/>
      <c r="G596" s="407"/>
      <c r="H596" s="407"/>
      <c r="I596" s="407"/>
      <c r="J596" s="407"/>
      <c r="K596" s="407"/>
      <c r="L596" s="407"/>
      <c r="M596" s="407"/>
      <c r="N596" s="407"/>
      <c r="O596" s="407"/>
      <c r="P596" s="407"/>
      <c r="Q596" s="407"/>
      <c r="R596" s="407"/>
      <c r="S596" s="407"/>
      <c r="T596" s="407"/>
      <c r="U596" s="407"/>
      <c r="V596" s="407"/>
      <c r="W596" s="407"/>
      <c r="X596" s="407"/>
      <c r="Y596" s="407"/>
      <c r="Z596" s="407"/>
      <c r="AA596" s="407"/>
      <c r="AB596" s="407"/>
      <c r="AC596" s="407"/>
      <c r="AD596" s="407"/>
      <c r="AE596" s="407"/>
      <c r="AF596" s="407"/>
    </row>
    <row r="597" spans="1:32" ht="12.75" customHeight="1">
      <c r="A597" s="407"/>
      <c r="B597" s="407"/>
      <c r="C597" s="407"/>
      <c r="D597" s="407"/>
      <c r="E597" s="407"/>
      <c r="F597" s="407"/>
      <c r="G597" s="407"/>
      <c r="H597" s="407"/>
      <c r="I597" s="407"/>
      <c r="J597" s="407"/>
      <c r="K597" s="407"/>
      <c r="L597" s="407"/>
      <c r="M597" s="407"/>
      <c r="N597" s="407"/>
      <c r="O597" s="407"/>
      <c r="P597" s="407"/>
      <c r="Q597" s="407"/>
      <c r="R597" s="407"/>
      <c r="S597" s="407"/>
      <c r="T597" s="407"/>
      <c r="U597" s="407"/>
      <c r="V597" s="407"/>
      <c r="W597" s="407"/>
      <c r="X597" s="407"/>
      <c r="Y597" s="407"/>
      <c r="Z597" s="407"/>
      <c r="AA597" s="407"/>
      <c r="AB597" s="407"/>
      <c r="AC597" s="407"/>
      <c r="AD597" s="407"/>
      <c r="AE597" s="407"/>
      <c r="AF597" s="407"/>
    </row>
    <row r="598" spans="1:32" ht="12.75" customHeight="1">
      <c r="A598" s="407"/>
      <c r="B598" s="407"/>
      <c r="C598" s="407"/>
      <c r="D598" s="407"/>
      <c r="E598" s="407"/>
      <c r="F598" s="407"/>
      <c r="G598" s="407"/>
      <c r="H598" s="407"/>
      <c r="I598" s="407"/>
      <c r="J598" s="407"/>
      <c r="K598" s="407"/>
      <c r="L598" s="407"/>
      <c r="M598" s="407"/>
      <c r="N598" s="407"/>
      <c r="O598" s="407"/>
      <c r="P598" s="407"/>
      <c r="Q598" s="407"/>
      <c r="R598" s="407"/>
      <c r="S598" s="407"/>
      <c r="T598" s="407"/>
      <c r="U598" s="407"/>
      <c r="V598" s="407"/>
      <c r="W598" s="407"/>
      <c r="X598" s="407"/>
      <c r="Y598" s="407"/>
      <c r="Z598" s="407"/>
      <c r="AA598" s="407"/>
      <c r="AB598" s="407"/>
      <c r="AC598" s="407"/>
      <c r="AD598" s="407"/>
      <c r="AE598" s="407"/>
      <c r="AF598" s="407"/>
    </row>
    <row r="599" spans="1:32" ht="12.75" customHeight="1">
      <c r="A599" s="407"/>
      <c r="B599" s="407"/>
      <c r="C599" s="407"/>
      <c r="D599" s="407"/>
      <c r="E599" s="407"/>
      <c r="F599" s="407"/>
      <c r="G599" s="407"/>
      <c r="H599" s="407"/>
      <c r="I599" s="407"/>
      <c r="J599" s="407"/>
      <c r="K599" s="407"/>
      <c r="L599" s="407"/>
      <c r="M599" s="407"/>
      <c r="N599" s="407"/>
      <c r="O599" s="407"/>
      <c r="P599" s="407"/>
      <c r="Q599" s="407"/>
      <c r="R599" s="407"/>
      <c r="S599" s="407"/>
      <c r="T599" s="407"/>
      <c r="U599" s="407"/>
      <c r="V599" s="407"/>
      <c r="W599" s="407"/>
      <c r="X599" s="407"/>
      <c r="Y599" s="407"/>
      <c r="Z599" s="407"/>
      <c r="AA599" s="407"/>
      <c r="AB599" s="407"/>
      <c r="AC599" s="407"/>
      <c r="AD599" s="407"/>
      <c r="AE599" s="407"/>
      <c r="AF599" s="407"/>
    </row>
    <row r="600" spans="1:32" ht="12.75" customHeight="1">
      <c r="A600" s="407"/>
      <c r="B600" s="407"/>
      <c r="C600" s="407"/>
      <c r="D600" s="407"/>
      <c r="E600" s="407"/>
      <c r="F600" s="407"/>
      <c r="G600" s="407"/>
      <c r="H600" s="407"/>
      <c r="I600" s="407"/>
      <c r="J600" s="407"/>
      <c r="K600" s="407"/>
      <c r="L600" s="407"/>
      <c r="M600" s="407"/>
      <c r="N600" s="407"/>
      <c r="O600" s="407"/>
      <c r="P600" s="407"/>
      <c r="Q600" s="407"/>
      <c r="R600" s="407"/>
      <c r="S600" s="407"/>
      <c r="T600" s="407"/>
      <c r="U600" s="407"/>
      <c r="V600" s="407"/>
      <c r="W600" s="407"/>
      <c r="X600" s="407"/>
      <c r="Y600" s="407"/>
      <c r="Z600" s="407"/>
      <c r="AA600" s="407"/>
      <c r="AB600" s="407"/>
      <c r="AC600" s="407"/>
      <c r="AD600" s="407"/>
      <c r="AE600" s="407"/>
      <c r="AF600" s="407"/>
    </row>
    <row r="601" spans="1:32" ht="12.75" customHeight="1">
      <c r="A601" s="407"/>
      <c r="B601" s="407"/>
      <c r="C601" s="407"/>
      <c r="D601" s="407"/>
      <c r="E601" s="407"/>
      <c r="F601" s="407"/>
      <c r="G601" s="407"/>
      <c r="H601" s="407"/>
      <c r="I601" s="407"/>
      <c r="J601" s="407"/>
      <c r="K601" s="407"/>
      <c r="L601" s="407"/>
      <c r="M601" s="407"/>
      <c r="N601" s="407"/>
      <c r="O601" s="407"/>
      <c r="P601" s="407"/>
      <c r="Q601" s="407"/>
      <c r="R601" s="407"/>
      <c r="S601" s="407"/>
      <c r="T601" s="407"/>
      <c r="U601" s="407"/>
      <c r="V601" s="407"/>
      <c r="W601" s="407"/>
      <c r="X601" s="407"/>
      <c r="Y601" s="407"/>
      <c r="Z601" s="407"/>
      <c r="AA601" s="407"/>
      <c r="AB601" s="407"/>
      <c r="AC601" s="407"/>
      <c r="AD601" s="407"/>
      <c r="AE601" s="407"/>
      <c r="AF601" s="407"/>
    </row>
    <row r="602" spans="1:32" ht="12.75" customHeight="1">
      <c r="A602" s="407"/>
      <c r="B602" s="407"/>
      <c r="C602" s="407"/>
      <c r="D602" s="407"/>
      <c r="E602" s="407"/>
      <c r="F602" s="407"/>
      <c r="G602" s="407"/>
      <c r="H602" s="407"/>
      <c r="I602" s="407"/>
      <c r="J602" s="407"/>
      <c r="K602" s="407"/>
      <c r="L602" s="407"/>
      <c r="M602" s="407"/>
      <c r="N602" s="407"/>
      <c r="O602" s="407"/>
      <c r="P602" s="407"/>
      <c r="Q602" s="407"/>
      <c r="R602" s="407"/>
      <c r="S602" s="407"/>
      <c r="T602" s="407"/>
      <c r="U602" s="407"/>
      <c r="V602" s="407"/>
      <c r="W602" s="407"/>
      <c r="X602" s="407"/>
      <c r="Y602" s="407"/>
      <c r="Z602" s="407"/>
      <c r="AA602" s="407"/>
      <c r="AB602" s="407"/>
      <c r="AC602" s="407"/>
      <c r="AD602" s="407"/>
      <c r="AE602" s="407"/>
      <c r="AF602" s="407"/>
    </row>
    <row r="603" spans="1:32" ht="12.75" customHeight="1">
      <c r="A603" s="407"/>
      <c r="B603" s="407"/>
      <c r="C603" s="407"/>
      <c r="D603" s="407"/>
      <c r="E603" s="407"/>
      <c r="F603" s="407"/>
      <c r="G603" s="407"/>
      <c r="H603" s="407"/>
      <c r="I603" s="407"/>
      <c r="J603" s="407"/>
      <c r="K603" s="407"/>
      <c r="L603" s="407"/>
      <c r="M603" s="407"/>
      <c r="N603" s="407"/>
      <c r="O603" s="407"/>
      <c r="P603" s="407"/>
      <c r="Q603" s="407"/>
      <c r="R603" s="407"/>
      <c r="S603" s="407"/>
      <c r="T603" s="407"/>
      <c r="U603" s="407"/>
      <c r="V603" s="407"/>
      <c r="W603" s="407"/>
      <c r="X603" s="407"/>
      <c r="Y603" s="407"/>
      <c r="Z603" s="407"/>
      <c r="AA603" s="407"/>
      <c r="AB603" s="407"/>
      <c r="AC603" s="407"/>
      <c r="AD603" s="407"/>
      <c r="AE603" s="407"/>
      <c r="AF603" s="407"/>
    </row>
    <row r="604" spans="1:32" ht="12.75" customHeight="1">
      <c r="A604" s="407"/>
      <c r="B604" s="407"/>
      <c r="C604" s="407"/>
      <c r="D604" s="407"/>
      <c r="E604" s="407"/>
      <c r="F604" s="407"/>
      <c r="G604" s="407"/>
      <c r="H604" s="407"/>
      <c r="I604" s="407"/>
      <c r="J604" s="407"/>
      <c r="K604" s="407"/>
      <c r="L604" s="407"/>
      <c r="M604" s="407"/>
      <c r="N604" s="407"/>
      <c r="O604" s="407"/>
      <c r="P604" s="407"/>
      <c r="Q604" s="407"/>
      <c r="R604" s="407"/>
      <c r="S604" s="407"/>
      <c r="T604" s="407"/>
      <c r="U604" s="407"/>
      <c r="V604" s="407"/>
      <c r="W604" s="407"/>
      <c r="X604" s="407"/>
      <c r="Y604" s="407"/>
      <c r="Z604" s="407"/>
      <c r="AA604" s="407"/>
      <c r="AB604" s="407"/>
      <c r="AC604" s="407"/>
      <c r="AD604" s="407"/>
      <c r="AE604" s="407"/>
      <c r="AF604" s="407"/>
    </row>
    <row r="605" spans="1:32" ht="12.75" customHeight="1">
      <c r="A605" s="407"/>
      <c r="B605" s="407"/>
      <c r="C605" s="407"/>
      <c r="D605" s="407"/>
      <c r="E605" s="407"/>
      <c r="F605" s="407"/>
      <c r="G605" s="407"/>
      <c r="H605" s="407"/>
      <c r="I605" s="407"/>
      <c r="J605" s="407"/>
      <c r="K605" s="407"/>
      <c r="L605" s="407"/>
      <c r="M605" s="407"/>
      <c r="N605" s="407"/>
      <c r="O605" s="407"/>
      <c r="P605" s="407"/>
      <c r="Q605" s="407"/>
      <c r="R605" s="407"/>
      <c r="S605" s="407"/>
      <c r="T605" s="407"/>
      <c r="U605" s="407"/>
      <c r="V605" s="407"/>
      <c r="W605" s="407"/>
      <c r="X605" s="407"/>
      <c r="Y605" s="407"/>
      <c r="Z605" s="407"/>
      <c r="AA605" s="407"/>
      <c r="AB605" s="407"/>
      <c r="AC605" s="407"/>
      <c r="AD605" s="407"/>
      <c r="AE605" s="407"/>
      <c r="AF605" s="407"/>
    </row>
    <row r="606" spans="1:32" ht="12.75" customHeight="1">
      <c r="A606" s="407"/>
      <c r="B606" s="407"/>
      <c r="C606" s="407"/>
      <c r="D606" s="407"/>
      <c r="E606" s="407"/>
      <c r="F606" s="407"/>
      <c r="G606" s="407"/>
      <c r="H606" s="407"/>
      <c r="I606" s="407"/>
      <c r="J606" s="407"/>
      <c r="K606" s="407"/>
      <c r="L606" s="407"/>
      <c r="M606" s="407"/>
      <c r="N606" s="407"/>
      <c r="O606" s="407"/>
      <c r="P606" s="407"/>
      <c r="Q606" s="407"/>
      <c r="R606" s="407"/>
      <c r="S606" s="407"/>
      <c r="T606" s="407"/>
      <c r="U606" s="407"/>
      <c r="V606" s="407"/>
      <c r="W606" s="407"/>
      <c r="X606" s="407"/>
      <c r="Y606" s="407"/>
      <c r="Z606" s="407"/>
      <c r="AA606" s="407"/>
      <c r="AB606" s="407"/>
      <c r="AC606" s="407"/>
      <c r="AD606" s="407"/>
      <c r="AE606" s="407"/>
      <c r="AF606" s="407"/>
    </row>
    <row r="607" spans="1:32" ht="12.75" customHeight="1">
      <c r="A607" s="407"/>
      <c r="B607" s="407"/>
      <c r="C607" s="407"/>
      <c r="D607" s="407"/>
      <c r="E607" s="407"/>
      <c r="F607" s="407"/>
      <c r="G607" s="407"/>
      <c r="H607" s="407"/>
      <c r="I607" s="407"/>
      <c r="J607" s="407"/>
      <c r="K607" s="407"/>
      <c r="L607" s="407"/>
      <c r="M607" s="407"/>
      <c r="N607" s="407"/>
      <c r="O607" s="407"/>
      <c r="P607" s="407"/>
      <c r="Q607" s="407"/>
      <c r="R607" s="407"/>
      <c r="S607" s="407"/>
      <c r="T607" s="407"/>
      <c r="U607" s="407"/>
      <c r="V607" s="407"/>
      <c r="W607" s="407"/>
      <c r="X607" s="407"/>
      <c r="Y607" s="407"/>
      <c r="Z607" s="407"/>
      <c r="AA607" s="407"/>
      <c r="AB607" s="407"/>
      <c r="AC607" s="407"/>
      <c r="AD607" s="407"/>
      <c r="AE607" s="407"/>
      <c r="AF607" s="407"/>
    </row>
    <row r="608" spans="1:32" ht="12.75" customHeight="1">
      <c r="A608" s="407"/>
      <c r="B608" s="407"/>
      <c r="C608" s="407"/>
      <c r="D608" s="407"/>
      <c r="E608" s="407"/>
      <c r="F608" s="407"/>
      <c r="G608" s="407"/>
      <c r="H608" s="407"/>
      <c r="I608" s="407"/>
      <c r="J608" s="407"/>
      <c r="K608" s="407"/>
      <c r="L608" s="407"/>
      <c r="M608" s="407"/>
      <c r="N608" s="407"/>
      <c r="O608" s="407"/>
      <c r="P608" s="407"/>
      <c r="Q608" s="407"/>
      <c r="R608" s="407"/>
      <c r="S608" s="407"/>
      <c r="T608" s="407"/>
      <c r="U608" s="407"/>
      <c r="V608" s="407"/>
      <c r="W608" s="407"/>
      <c r="X608" s="407"/>
      <c r="Y608" s="407"/>
      <c r="Z608" s="407"/>
      <c r="AA608" s="407"/>
      <c r="AB608" s="407"/>
      <c r="AC608" s="407"/>
      <c r="AD608" s="407"/>
      <c r="AE608" s="407"/>
      <c r="AF608" s="407"/>
    </row>
    <row r="609" spans="1:32" ht="12.75" customHeight="1">
      <c r="A609" s="407"/>
      <c r="B609" s="407"/>
      <c r="C609" s="407"/>
      <c r="D609" s="407"/>
      <c r="E609" s="407"/>
      <c r="F609" s="407"/>
      <c r="G609" s="407"/>
      <c r="H609" s="407"/>
      <c r="I609" s="407"/>
      <c r="J609" s="407"/>
      <c r="K609" s="407"/>
      <c r="L609" s="407"/>
      <c r="M609" s="407"/>
      <c r="N609" s="407"/>
      <c r="O609" s="407"/>
      <c r="P609" s="407"/>
      <c r="Q609" s="407"/>
      <c r="R609" s="407"/>
      <c r="S609" s="407"/>
      <c r="T609" s="407"/>
      <c r="U609" s="407"/>
      <c r="V609" s="407"/>
      <c r="W609" s="407"/>
      <c r="X609" s="407"/>
      <c r="Y609" s="407"/>
      <c r="Z609" s="407"/>
      <c r="AA609" s="407"/>
      <c r="AB609" s="407"/>
      <c r="AC609" s="407"/>
      <c r="AD609" s="407"/>
      <c r="AE609" s="407"/>
      <c r="AF609" s="407"/>
    </row>
    <row r="610" spans="1:32" ht="12.75" customHeight="1">
      <c r="A610" s="407"/>
      <c r="B610" s="407"/>
      <c r="C610" s="407"/>
      <c r="D610" s="407"/>
      <c r="E610" s="407"/>
      <c r="F610" s="407"/>
      <c r="G610" s="407"/>
      <c r="H610" s="407"/>
      <c r="I610" s="407"/>
      <c r="J610" s="407"/>
      <c r="K610" s="407"/>
      <c r="L610" s="407"/>
      <c r="M610" s="407"/>
      <c r="N610" s="407"/>
      <c r="O610" s="407"/>
      <c r="P610" s="407"/>
      <c r="Q610" s="407"/>
      <c r="R610" s="407"/>
      <c r="S610" s="407"/>
      <c r="T610" s="407"/>
      <c r="U610" s="407"/>
      <c r="V610" s="407"/>
      <c r="W610" s="407"/>
      <c r="X610" s="407"/>
      <c r="Y610" s="407"/>
      <c r="Z610" s="407"/>
      <c r="AA610" s="407"/>
      <c r="AB610" s="407"/>
      <c r="AC610" s="407"/>
      <c r="AD610" s="407"/>
      <c r="AE610" s="407"/>
      <c r="AF610" s="407"/>
    </row>
    <row r="611" spans="1:32" ht="12.75" customHeight="1">
      <c r="A611" s="407"/>
      <c r="B611" s="407"/>
      <c r="C611" s="407"/>
      <c r="D611" s="407"/>
      <c r="E611" s="407"/>
      <c r="F611" s="407"/>
      <c r="G611" s="407"/>
      <c r="H611" s="407"/>
      <c r="I611" s="407"/>
      <c r="J611" s="407"/>
      <c r="K611" s="407"/>
      <c r="L611" s="407"/>
      <c r="M611" s="407"/>
      <c r="N611" s="407"/>
      <c r="O611" s="407"/>
      <c r="P611" s="407"/>
      <c r="Q611" s="407"/>
      <c r="R611" s="407"/>
      <c r="S611" s="407"/>
      <c r="T611" s="407"/>
      <c r="U611" s="407"/>
      <c r="V611" s="407"/>
      <c r="W611" s="407"/>
      <c r="X611" s="407"/>
      <c r="Y611" s="407"/>
      <c r="Z611" s="407"/>
      <c r="AA611" s="407"/>
      <c r="AB611" s="407"/>
      <c r="AC611" s="407"/>
      <c r="AD611" s="407"/>
      <c r="AE611" s="407"/>
      <c r="AF611" s="407"/>
    </row>
    <row r="612" spans="1:32" ht="12.75" customHeight="1">
      <c r="A612" s="407"/>
      <c r="B612" s="407"/>
      <c r="C612" s="407"/>
      <c r="D612" s="407"/>
      <c r="E612" s="407"/>
      <c r="F612" s="407"/>
      <c r="G612" s="407"/>
      <c r="H612" s="407"/>
      <c r="I612" s="407"/>
      <c r="J612" s="407"/>
      <c r="K612" s="407"/>
      <c r="L612" s="407"/>
      <c r="M612" s="407"/>
      <c r="N612" s="407"/>
      <c r="O612" s="407"/>
      <c r="P612" s="407"/>
      <c r="Q612" s="407"/>
      <c r="R612" s="407"/>
      <c r="S612" s="407"/>
      <c r="T612" s="407"/>
      <c r="U612" s="407"/>
      <c r="V612" s="407"/>
      <c r="W612" s="407"/>
      <c r="X612" s="407"/>
      <c r="Y612" s="407"/>
      <c r="Z612" s="407"/>
      <c r="AA612" s="407"/>
      <c r="AB612" s="407"/>
      <c r="AC612" s="407"/>
      <c r="AD612" s="407"/>
      <c r="AE612" s="407"/>
      <c r="AF612" s="407"/>
    </row>
    <row r="613" spans="1:32" ht="12.75" customHeight="1">
      <c r="A613" s="407"/>
      <c r="B613" s="407"/>
      <c r="C613" s="407"/>
      <c r="D613" s="407"/>
      <c r="E613" s="407"/>
      <c r="F613" s="407"/>
      <c r="G613" s="407"/>
      <c r="H613" s="407"/>
      <c r="I613" s="407"/>
      <c r="J613" s="407"/>
      <c r="K613" s="407"/>
      <c r="L613" s="407"/>
      <c r="M613" s="407"/>
      <c r="N613" s="407"/>
      <c r="O613" s="407"/>
      <c r="P613" s="407"/>
      <c r="Q613" s="407"/>
      <c r="R613" s="407"/>
      <c r="S613" s="407"/>
      <c r="T613" s="407"/>
      <c r="U613" s="407"/>
      <c r="V613" s="407"/>
      <c r="W613" s="407"/>
      <c r="X613" s="407"/>
      <c r="Y613" s="407"/>
      <c r="Z613" s="407"/>
      <c r="AA613" s="407"/>
      <c r="AB613" s="407"/>
      <c r="AC613" s="407"/>
      <c r="AD613" s="407"/>
      <c r="AE613" s="407"/>
      <c r="AF613" s="407"/>
    </row>
    <row r="614" spans="1:32" ht="12.75" customHeight="1">
      <c r="A614" s="407"/>
      <c r="B614" s="407"/>
      <c r="C614" s="407"/>
      <c r="D614" s="407"/>
      <c r="E614" s="407"/>
      <c r="F614" s="407"/>
      <c r="G614" s="407"/>
      <c r="H614" s="407"/>
      <c r="I614" s="407"/>
      <c r="J614" s="407"/>
      <c r="K614" s="407"/>
      <c r="L614" s="407"/>
      <c r="M614" s="407"/>
      <c r="N614" s="407"/>
      <c r="O614" s="407"/>
      <c r="P614" s="407"/>
      <c r="Q614" s="407"/>
      <c r="R614" s="407"/>
      <c r="S614" s="407"/>
      <c r="T614" s="407"/>
      <c r="U614" s="407"/>
      <c r="V614" s="407"/>
      <c r="W614" s="407"/>
      <c r="X614" s="407"/>
      <c r="Y614" s="407"/>
      <c r="Z614" s="407"/>
      <c r="AA614" s="407"/>
      <c r="AB614" s="407"/>
      <c r="AC614" s="407"/>
      <c r="AD614" s="407"/>
      <c r="AE614" s="407"/>
      <c r="AF614" s="407"/>
    </row>
    <row r="615" spans="1:32" ht="12.75" customHeight="1">
      <c r="A615" s="407"/>
      <c r="B615" s="407"/>
      <c r="C615" s="407"/>
      <c r="D615" s="407"/>
      <c r="E615" s="407"/>
      <c r="F615" s="407"/>
      <c r="G615" s="407"/>
      <c r="H615" s="407"/>
      <c r="I615" s="407"/>
      <c r="J615" s="407"/>
      <c r="K615" s="407"/>
      <c r="L615" s="407"/>
      <c r="M615" s="407"/>
      <c r="N615" s="407"/>
      <c r="O615" s="407"/>
      <c r="P615" s="407"/>
      <c r="Q615" s="407"/>
      <c r="R615" s="407"/>
      <c r="S615" s="407"/>
      <c r="T615" s="407"/>
      <c r="U615" s="407"/>
      <c r="V615" s="407"/>
      <c r="W615" s="407"/>
      <c r="X615" s="407"/>
      <c r="Y615" s="407"/>
      <c r="Z615" s="407"/>
      <c r="AA615" s="407"/>
      <c r="AB615" s="407"/>
      <c r="AC615" s="407"/>
      <c r="AD615" s="407"/>
      <c r="AE615" s="407"/>
      <c r="AF615" s="407"/>
    </row>
    <row r="616" spans="1:32" ht="12.75" customHeight="1">
      <c r="A616" s="407"/>
      <c r="B616" s="407"/>
      <c r="C616" s="407"/>
      <c r="D616" s="407"/>
      <c r="E616" s="407"/>
      <c r="F616" s="407"/>
      <c r="G616" s="407"/>
      <c r="H616" s="407"/>
      <c r="I616" s="407"/>
      <c r="J616" s="407"/>
      <c r="K616" s="407"/>
      <c r="L616" s="407"/>
      <c r="M616" s="407"/>
      <c r="N616" s="407"/>
      <c r="O616" s="407"/>
      <c r="P616" s="407"/>
      <c r="Q616" s="407"/>
      <c r="R616" s="407"/>
      <c r="S616" s="407"/>
      <c r="T616" s="407"/>
      <c r="U616" s="407"/>
      <c r="V616" s="407"/>
      <c r="W616" s="407"/>
      <c r="X616" s="407"/>
      <c r="Y616" s="407"/>
      <c r="Z616" s="407"/>
      <c r="AA616" s="407"/>
      <c r="AB616" s="407"/>
      <c r="AC616" s="407"/>
      <c r="AD616" s="407"/>
      <c r="AE616" s="407"/>
      <c r="AF616" s="407"/>
    </row>
    <row r="617" spans="1:32" ht="12.75" customHeight="1">
      <c r="A617" s="407"/>
      <c r="B617" s="407"/>
      <c r="C617" s="407"/>
      <c r="D617" s="407"/>
      <c r="E617" s="407"/>
      <c r="F617" s="407"/>
      <c r="G617" s="407"/>
      <c r="H617" s="407"/>
      <c r="I617" s="407"/>
      <c r="J617" s="407"/>
      <c r="K617" s="407"/>
      <c r="L617" s="407"/>
      <c r="M617" s="407"/>
      <c r="N617" s="407"/>
      <c r="O617" s="407"/>
      <c r="P617" s="407"/>
      <c r="Q617" s="407"/>
      <c r="R617" s="407"/>
      <c r="S617" s="407"/>
      <c r="T617" s="407"/>
      <c r="U617" s="407"/>
      <c r="V617" s="407"/>
      <c r="W617" s="407"/>
      <c r="X617" s="407"/>
      <c r="Y617" s="407"/>
      <c r="Z617" s="407"/>
      <c r="AA617" s="407"/>
      <c r="AB617" s="407"/>
      <c r="AC617" s="407"/>
      <c r="AD617" s="407"/>
      <c r="AE617" s="407"/>
      <c r="AF617" s="407"/>
    </row>
    <row r="618" spans="1:32" ht="12.75" customHeight="1">
      <c r="A618" s="407"/>
      <c r="B618" s="407"/>
      <c r="C618" s="407"/>
      <c r="D618" s="407"/>
      <c r="E618" s="407"/>
      <c r="F618" s="407"/>
      <c r="G618" s="407"/>
      <c r="H618" s="407"/>
      <c r="I618" s="407"/>
      <c r="J618" s="407"/>
      <c r="K618" s="407"/>
      <c r="L618" s="407"/>
      <c r="M618" s="407"/>
      <c r="N618" s="407"/>
      <c r="O618" s="407"/>
      <c r="P618" s="407"/>
      <c r="Q618" s="407"/>
      <c r="R618" s="407"/>
      <c r="S618" s="407"/>
      <c r="T618" s="407"/>
      <c r="U618" s="407"/>
      <c r="V618" s="407"/>
      <c r="W618" s="407"/>
      <c r="X618" s="407"/>
      <c r="Y618" s="407"/>
      <c r="Z618" s="407"/>
      <c r="AA618" s="407"/>
      <c r="AB618" s="407"/>
      <c r="AC618" s="407"/>
      <c r="AD618" s="407"/>
      <c r="AE618" s="407"/>
      <c r="AF618" s="407"/>
    </row>
    <row r="619" spans="1:32" ht="12.75" customHeight="1">
      <c r="A619" s="407"/>
      <c r="B619" s="407"/>
      <c r="C619" s="407"/>
      <c r="D619" s="407"/>
      <c r="E619" s="407"/>
      <c r="F619" s="407"/>
      <c r="G619" s="407"/>
      <c r="H619" s="407"/>
      <c r="I619" s="407"/>
      <c r="J619" s="407"/>
      <c r="K619" s="407"/>
      <c r="L619" s="407"/>
      <c r="M619" s="407"/>
      <c r="N619" s="407"/>
      <c r="O619" s="407"/>
      <c r="P619" s="407"/>
      <c r="Q619" s="407"/>
      <c r="R619" s="407"/>
      <c r="S619" s="407"/>
      <c r="T619" s="407"/>
      <c r="U619" s="407"/>
      <c r="V619" s="407"/>
      <c r="W619" s="407"/>
      <c r="X619" s="407"/>
      <c r="Y619" s="407"/>
      <c r="Z619" s="407"/>
      <c r="AA619" s="407"/>
      <c r="AB619" s="407"/>
      <c r="AC619" s="407"/>
      <c r="AD619" s="407"/>
      <c r="AE619" s="407"/>
      <c r="AF619" s="407"/>
    </row>
    <row r="620" spans="1:32" ht="12.75" customHeight="1">
      <c r="A620" s="407"/>
      <c r="B620" s="407"/>
      <c r="C620" s="407"/>
      <c r="D620" s="407"/>
      <c r="E620" s="407"/>
      <c r="F620" s="407"/>
      <c r="G620" s="407"/>
      <c r="H620" s="407"/>
      <c r="I620" s="407"/>
      <c r="J620" s="407"/>
      <c r="K620" s="407"/>
      <c r="L620" s="407"/>
      <c r="M620" s="407"/>
      <c r="N620" s="407"/>
      <c r="O620" s="407"/>
      <c r="P620" s="407"/>
      <c r="Q620" s="407"/>
      <c r="R620" s="407"/>
      <c r="S620" s="407"/>
      <c r="T620" s="407"/>
      <c r="U620" s="407"/>
      <c r="V620" s="407"/>
      <c r="W620" s="407"/>
      <c r="X620" s="407"/>
      <c r="Y620" s="407"/>
      <c r="Z620" s="407"/>
      <c r="AA620" s="407"/>
      <c r="AB620" s="407"/>
      <c r="AC620" s="407"/>
      <c r="AD620" s="407"/>
      <c r="AE620" s="407"/>
      <c r="AF620" s="407"/>
    </row>
    <row r="621" spans="1:32" ht="12.75" customHeight="1">
      <c r="A621" s="407"/>
      <c r="B621" s="407"/>
      <c r="C621" s="407"/>
      <c r="D621" s="407"/>
      <c r="E621" s="407"/>
      <c r="F621" s="407"/>
      <c r="G621" s="407"/>
      <c r="H621" s="407"/>
      <c r="I621" s="407"/>
      <c r="J621" s="407"/>
      <c r="K621" s="407"/>
      <c r="L621" s="407"/>
      <c r="M621" s="407"/>
      <c r="N621" s="407"/>
      <c r="O621" s="407"/>
      <c r="P621" s="407"/>
      <c r="Q621" s="407"/>
      <c r="R621" s="407"/>
      <c r="S621" s="407"/>
      <c r="T621" s="407"/>
      <c r="U621" s="407"/>
      <c r="V621" s="407"/>
      <c r="W621" s="407"/>
      <c r="X621" s="407"/>
      <c r="Y621" s="407"/>
      <c r="Z621" s="407"/>
      <c r="AA621" s="407"/>
      <c r="AB621" s="407"/>
      <c r="AC621" s="407"/>
      <c r="AD621" s="407"/>
      <c r="AE621" s="407"/>
      <c r="AF621" s="407"/>
    </row>
    <row r="622" spans="1:32" ht="12.75" customHeight="1">
      <c r="A622" s="407"/>
      <c r="B622" s="407"/>
      <c r="C622" s="407"/>
      <c r="D622" s="407"/>
      <c r="E622" s="407"/>
      <c r="F622" s="407"/>
      <c r="G622" s="407"/>
      <c r="H622" s="407"/>
      <c r="I622" s="407"/>
      <c r="J622" s="407"/>
      <c r="K622" s="407"/>
      <c r="L622" s="407"/>
      <c r="M622" s="407"/>
      <c r="N622" s="407"/>
      <c r="O622" s="407"/>
      <c r="P622" s="407"/>
      <c r="Q622" s="407"/>
      <c r="R622" s="407"/>
      <c r="S622" s="407"/>
      <c r="T622" s="407"/>
      <c r="U622" s="407"/>
      <c r="V622" s="407"/>
      <c r="W622" s="407"/>
      <c r="X622" s="407"/>
      <c r="Y622" s="407"/>
      <c r="Z622" s="407"/>
      <c r="AA622" s="407"/>
      <c r="AB622" s="407"/>
      <c r="AC622" s="407"/>
      <c r="AD622" s="407"/>
      <c r="AE622" s="407"/>
      <c r="AF622" s="407"/>
    </row>
    <row r="623" spans="1:32" ht="12.75" customHeight="1">
      <c r="A623" s="407"/>
      <c r="B623" s="407"/>
      <c r="C623" s="407"/>
      <c r="D623" s="407"/>
      <c r="E623" s="407"/>
      <c r="F623" s="407"/>
      <c r="G623" s="407"/>
      <c r="H623" s="407"/>
      <c r="I623" s="407"/>
      <c r="J623" s="407"/>
      <c r="K623" s="407"/>
      <c r="L623" s="407"/>
      <c r="M623" s="407"/>
      <c r="N623" s="407"/>
      <c r="O623" s="407"/>
      <c r="P623" s="407"/>
      <c r="Q623" s="407"/>
      <c r="R623" s="407"/>
      <c r="S623" s="407"/>
      <c r="T623" s="407"/>
      <c r="U623" s="407"/>
      <c r="V623" s="407"/>
      <c r="W623" s="407"/>
      <c r="X623" s="407"/>
      <c r="Y623" s="407"/>
      <c r="Z623" s="407"/>
      <c r="AA623" s="407"/>
      <c r="AB623" s="407"/>
      <c r="AC623" s="407"/>
      <c r="AD623" s="407"/>
      <c r="AE623" s="407"/>
      <c r="AF623" s="407"/>
    </row>
    <row r="624" spans="1:32" ht="12.75" customHeight="1">
      <c r="A624" s="407"/>
      <c r="B624" s="407"/>
      <c r="C624" s="407"/>
      <c r="D624" s="407"/>
      <c r="E624" s="407"/>
      <c r="F624" s="407"/>
      <c r="G624" s="407"/>
      <c r="H624" s="407"/>
      <c r="I624" s="407"/>
      <c r="J624" s="407"/>
      <c r="K624" s="407"/>
      <c r="L624" s="407"/>
      <c r="M624" s="407"/>
      <c r="N624" s="407"/>
      <c r="O624" s="407"/>
      <c r="P624" s="407"/>
      <c r="Q624" s="407"/>
      <c r="R624" s="407"/>
      <c r="S624" s="407"/>
      <c r="T624" s="407"/>
      <c r="U624" s="407"/>
      <c r="V624" s="407"/>
      <c r="W624" s="407"/>
      <c r="X624" s="407"/>
      <c r="Y624" s="407"/>
      <c r="Z624" s="407"/>
      <c r="AA624" s="407"/>
      <c r="AB624" s="407"/>
      <c r="AC624" s="407"/>
      <c r="AD624" s="407"/>
      <c r="AE624" s="407"/>
      <c r="AF624" s="407"/>
    </row>
    <row r="625" spans="1:32" ht="12.75" customHeight="1">
      <c r="A625" s="407"/>
      <c r="B625" s="407"/>
      <c r="C625" s="407"/>
      <c r="D625" s="407"/>
      <c r="E625" s="407"/>
      <c r="F625" s="407"/>
      <c r="G625" s="407"/>
      <c r="H625" s="407"/>
      <c r="I625" s="407"/>
      <c r="J625" s="407"/>
      <c r="K625" s="407"/>
      <c r="L625" s="407"/>
      <c r="M625" s="407"/>
      <c r="N625" s="407"/>
      <c r="O625" s="407"/>
      <c r="P625" s="407"/>
      <c r="Q625" s="407"/>
      <c r="R625" s="407"/>
      <c r="S625" s="407"/>
      <c r="T625" s="407"/>
      <c r="U625" s="407"/>
      <c r="V625" s="407"/>
      <c r="W625" s="407"/>
      <c r="X625" s="407"/>
      <c r="Y625" s="407"/>
      <c r="Z625" s="407"/>
      <c r="AA625" s="407"/>
      <c r="AB625" s="407"/>
      <c r="AC625" s="407"/>
      <c r="AD625" s="407"/>
      <c r="AE625" s="407"/>
      <c r="AF625" s="407"/>
    </row>
    <row r="626" spans="1:32" ht="12.75" customHeight="1">
      <c r="A626" s="407"/>
      <c r="B626" s="407"/>
      <c r="C626" s="407"/>
      <c r="D626" s="407"/>
      <c r="E626" s="407"/>
      <c r="F626" s="407"/>
      <c r="G626" s="407"/>
      <c r="H626" s="407"/>
      <c r="I626" s="407"/>
      <c r="J626" s="407"/>
      <c r="K626" s="407"/>
      <c r="L626" s="407"/>
      <c r="M626" s="407"/>
      <c r="N626" s="407"/>
      <c r="O626" s="407"/>
      <c r="P626" s="407"/>
      <c r="Q626" s="407"/>
      <c r="R626" s="407"/>
      <c r="S626" s="407"/>
      <c r="T626" s="407"/>
      <c r="U626" s="407"/>
      <c r="V626" s="407"/>
      <c r="W626" s="407"/>
      <c r="X626" s="407"/>
      <c r="Y626" s="407"/>
      <c r="Z626" s="407"/>
      <c r="AA626" s="407"/>
      <c r="AB626" s="407"/>
      <c r="AC626" s="407"/>
      <c r="AD626" s="407"/>
      <c r="AE626" s="407"/>
      <c r="AF626" s="407"/>
    </row>
    <row r="627" spans="1:32" ht="12.75" customHeight="1">
      <c r="A627" s="407"/>
      <c r="B627" s="407"/>
      <c r="C627" s="407"/>
      <c r="D627" s="407"/>
      <c r="E627" s="407"/>
      <c r="F627" s="407"/>
      <c r="G627" s="407"/>
      <c r="H627" s="407"/>
      <c r="I627" s="407"/>
      <c r="J627" s="407"/>
      <c r="K627" s="407"/>
      <c r="L627" s="407"/>
      <c r="M627" s="407"/>
      <c r="N627" s="407"/>
      <c r="O627" s="407"/>
      <c r="P627" s="407"/>
      <c r="Q627" s="407"/>
      <c r="R627" s="407"/>
      <c r="S627" s="407"/>
      <c r="T627" s="407"/>
      <c r="U627" s="407"/>
      <c r="V627" s="407"/>
      <c r="W627" s="407"/>
      <c r="X627" s="407"/>
      <c r="Y627" s="407"/>
      <c r="Z627" s="407"/>
      <c r="AA627" s="407"/>
      <c r="AB627" s="407"/>
      <c r="AC627" s="407"/>
      <c r="AD627" s="407"/>
      <c r="AE627" s="407"/>
      <c r="AF627" s="407"/>
    </row>
    <row r="628" spans="1:32" ht="12.75" customHeight="1">
      <c r="A628" s="407"/>
      <c r="B628" s="407"/>
      <c r="C628" s="407"/>
      <c r="D628" s="407"/>
      <c r="E628" s="407"/>
      <c r="F628" s="407"/>
      <c r="G628" s="407"/>
      <c r="H628" s="407"/>
      <c r="I628" s="407"/>
      <c r="J628" s="407"/>
      <c r="K628" s="407"/>
      <c r="L628" s="407"/>
      <c r="M628" s="407"/>
      <c r="N628" s="407"/>
      <c r="O628" s="407"/>
      <c r="P628" s="407"/>
      <c r="Q628" s="407"/>
      <c r="R628" s="407"/>
      <c r="S628" s="407"/>
      <c r="T628" s="407"/>
      <c r="U628" s="407"/>
      <c r="V628" s="407"/>
      <c r="W628" s="407"/>
      <c r="X628" s="407"/>
      <c r="Y628" s="407"/>
      <c r="Z628" s="407"/>
      <c r="AA628" s="407"/>
      <c r="AB628" s="407"/>
      <c r="AC628" s="407"/>
      <c r="AD628" s="407"/>
      <c r="AE628" s="407"/>
      <c r="AF628" s="407"/>
    </row>
    <row r="629" spans="1:32" ht="12.75" customHeight="1">
      <c r="A629" s="407"/>
      <c r="B629" s="407"/>
      <c r="C629" s="407"/>
      <c r="D629" s="407"/>
      <c r="E629" s="407"/>
      <c r="F629" s="407"/>
      <c r="G629" s="407"/>
      <c r="H629" s="407"/>
      <c r="I629" s="407"/>
      <c r="J629" s="407"/>
      <c r="K629" s="407"/>
      <c r="L629" s="407"/>
      <c r="M629" s="407"/>
      <c r="N629" s="407"/>
      <c r="O629" s="407"/>
      <c r="P629" s="407"/>
      <c r="Q629" s="407"/>
      <c r="R629" s="407"/>
      <c r="S629" s="407"/>
      <c r="T629" s="407"/>
      <c r="U629" s="407"/>
      <c r="V629" s="407"/>
      <c r="W629" s="407"/>
      <c r="X629" s="407"/>
      <c r="Y629" s="407"/>
      <c r="Z629" s="407"/>
      <c r="AA629" s="407"/>
      <c r="AB629" s="407"/>
      <c r="AC629" s="407"/>
      <c r="AD629" s="407"/>
      <c r="AE629" s="407"/>
      <c r="AF629" s="407"/>
    </row>
    <row r="630" spans="1:32" ht="12.75" customHeight="1">
      <c r="A630" s="407"/>
      <c r="B630" s="407"/>
      <c r="C630" s="407"/>
      <c r="D630" s="407"/>
      <c r="E630" s="407"/>
      <c r="F630" s="407"/>
      <c r="G630" s="407"/>
      <c r="H630" s="407"/>
      <c r="I630" s="407"/>
      <c r="J630" s="407"/>
      <c r="K630" s="407"/>
      <c r="L630" s="407"/>
      <c r="M630" s="407"/>
      <c r="N630" s="407"/>
      <c r="O630" s="407"/>
      <c r="P630" s="407"/>
      <c r="Q630" s="407"/>
      <c r="R630" s="407"/>
      <c r="S630" s="407"/>
      <c r="T630" s="407"/>
      <c r="U630" s="407"/>
      <c r="V630" s="407"/>
      <c r="W630" s="407"/>
      <c r="X630" s="407"/>
      <c r="Y630" s="407"/>
      <c r="Z630" s="407"/>
      <c r="AA630" s="407"/>
      <c r="AB630" s="407"/>
      <c r="AC630" s="407"/>
      <c r="AD630" s="407"/>
      <c r="AE630" s="407"/>
      <c r="AF630" s="407"/>
    </row>
    <row r="631" spans="1:32" ht="12.75" customHeight="1">
      <c r="A631" s="407"/>
      <c r="B631" s="407"/>
      <c r="C631" s="407"/>
      <c r="D631" s="407"/>
      <c r="E631" s="407"/>
      <c r="F631" s="407"/>
      <c r="G631" s="407"/>
      <c r="H631" s="407"/>
      <c r="I631" s="407"/>
      <c r="J631" s="407"/>
      <c r="K631" s="407"/>
      <c r="L631" s="407"/>
      <c r="M631" s="407"/>
      <c r="N631" s="407"/>
      <c r="O631" s="407"/>
      <c r="P631" s="407"/>
      <c r="Q631" s="407"/>
      <c r="R631" s="407"/>
      <c r="S631" s="407"/>
      <c r="T631" s="407"/>
      <c r="U631" s="407"/>
      <c r="V631" s="407"/>
      <c r="W631" s="407"/>
      <c r="X631" s="407"/>
      <c r="Y631" s="407"/>
      <c r="Z631" s="407"/>
      <c r="AA631" s="407"/>
      <c r="AB631" s="407"/>
      <c r="AC631" s="407"/>
      <c r="AD631" s="407"/>
      <c r="AE631" s="407"/>
      <c r="AF631" s="407"/>
    </row>
    <row r="632" spans="1:32" ht="12.75" customHeight="1">
      <c r="A632" s="407"/>
      <c r="B632" s="407"/>
      <c r="C632" s="407"/>
      <c r="D632" s="407"/>
      <c r="E632" s="407"/>
      <c r="F632" s="407"/>
      <c r="G632" s="407"/>
      <c r="H632" s="407"/>
      <c r="I632" s="407"/>
      <c r="J632" s="407"/>
      <c r="K632" s="407"/>
      <c r="L632" s="407"/>
      <c r="M632" s="407"/>
      <c r="N632" s="407"/>
      <c r="O632" s="407"/>
      <c r="P632" s="407"/>
      <c r="Q632" s="407"/>
      <c r="R632" s="407"/>
      <c r="S632" s="407"/>
      <c r="T632" s="407"/>
      <c r="U632" s="407"/>
      <c r="V632" s="407"/>
      <c r="W632" s="407"/>
      <c r="X632" s="407"/>
      <c r="Y632" s="407"/>
      <c r="Z632" s="407"/>
      <c r="AA632" s="407"/>
      <c r="AB632" s="407"/>
      <c r="AC632" s="407"/>
      <c r="AD632" s="407"/>
      <c r="AE632" s="407"/>
      <c r="AF632" s="407"/>
    </row>
    <row r="633" spans="1:32" ht="12.75" customHeight="1">
      <c r="A633" s="407"/>
      <c r="B633" s="407"/>
      <c r="C633" s="407"/>
      <c r="D633" s="407"/>
      <c r="E633" s="407"/>
      <c r="F633" s="407"/>
      <c r="G633" s="407"/>
      <c r="H633" s="407"/>
      <c r="I633" s="407"/>
      <c r="J633" s="407"/>
      <c r="K633" s="407"/>
      <c r="L633" s="407"/>
      <c r="M633" s="407"/>
      <c r="N633" s="407"/>
      <c r="O633" s="407"/>
      <c r="P633" s="407"/>
      <c r="Q633" s="407"/>
      <c r="R633" s="407"/>
      <c r="S633" s="407"/>
      <c r="T633" s="407"/>
      <c r="U633" s="407"/>
      <c r="V633" s="407"/>
      <c r="W633" s="407"/>
      <c r="X633" s="407"/>
      <c r="Y633" s="407"/>
      <c r="Z633" s="407"/>
      <c r="AA633" s="407"/>
      <c r="AB633" s="407"/>
      <c r="AC633" s="407"/>
      <c r="AD633" s="407"/>
      <c r="AE633" s="407"/>
      <c r="AF633" s="407"/>
    </row>
    <row r="634" spans="1:32" ht="12.75" customHeight="1">
      <c r="A634" s="407"/>
      <c r="B634" s="407"/>
      <c r="C634" s="407"/>
      <c r="D634" s="407"/>
      <c r="E634" s="407"/>
      <c r="F634" s="407"/>
      <c r="G634" s="407"/>
      <c r="H634" s="407"/>
      <c r="I634" s="407"/>
      <c r="J634" s="407"/>
      <c r="K634" s="407"/>
      <c r="L634" s="407"/>
      <c r="M634" s="407"/>
      <c r="N634" s="407"/>
      <c r="O634" s="407"/>
      <c r="P634" s="407"/>
      <c r="Q634" s="407"/>
      <c r="R634" s="407"/>
      <c r="S634" s="407"/>
      <c r="T634" s="407"/>
      <c r="U634" s="407"/>
      <c r="V634" s="407"/>
      <c r="W634" s="407"/>
      <c r="X634" s="407"/>
      <c r="Y634" s="407"/>
      <c r="Z634" s="407"/>
      <c r="AA634" s="407"/>
      <c r="AB634" s="407"/>
      <c r="AC634" s="407"/>
      <c r="AD634" s="407"/>
      <c r="AE634" s="407"/>
      <c r="AF634" s="407"/>
    </row>
    <row r="635" spans="1:32" ht="12.75" customHeight="1">
      <c r="A635" s="407"/>
      <c r="B635" s="407"/>
      <c r="C635" s="407"/>
      <c r="D635" s="407"/>
      <c r="E635" s="407"/>
      <c r="F635" s="407"/>
      <c r="G635" s="407"/>
      <c r="H635" s="407"/>
      <c r="I635" s="407"/>
      <c r="J635" s="407"/>
      <c r="K635" s="407"/>
      <c r="L635" s="407"/>
      <c r="M635" s="407"/>
      <c r="N635" s="407"/>
      <c r="O635" s="407"/>
      <c r="P635" s="407"/>
      <c r="Q635" s="407"/>
      <c r="R635" s="407"/>
      <c r="S635" s="407"/>
      <c r="T635" s="407"/>
      <c r="U635" s="407"/>
      <c r="V635" s="407"/>
      <c r="W635" s="407"/>
      <c r="X635" s="407"/>
      <c r="Y635" s="407"/>
      <c r="Z635" s="407"/>
      <c r="AA635" s="407"/>
      <c r="AB635" s="407"/>
      <c r="AC635" s="407"/>
      <c r="AD635" s="407"/>
      <c r="AE635" s="407"/>
      <c r="AF635" s="407"/>
    </row>
    <row r="636" spans="1:32" ht="12.75" customHeight="1">
      <c r="A636" s="407"/>
      <c r="B636" s="407"/>
      <c r="C636" s="407"/>
      <c r="D636" s="407"/>
      <c r="E636" s="407"/>
      <c r="F636" s="407"/>
      <c r="G636" s="407"/>
      <c r="H636" s="407"/>
      <c r="I636" s="407"/>
      <c r="J636" s="407"/>
      <c r="K636" s="407"/>
      <c r="L636" s="407"/>
      <c r="M636" s="407"/>
      <c r="N636" s="407"/>
      <c r="O636" s="407"/>
      <c r="P636" s="407"/>
      <c r="Q636" s="407"/>
      <c r="R636" s="407"/>
      <c r="S636" s="407"/>
      <c r="T636" s="407"/>
      <c r="U636" s="407"/>
      <c r="V636" s="407"/>
      <c r="W636" s="407"/>
      <c r="X636" s="407"/>
      <c r="Y636" s="407"/>
      <c r="Z636" s="407"/>
      <c r="AA636" s="407"/>
      <c r="AB636" s="407"/>
      <c r="AC636" s="407"/>
      <c r="AD636" s="407"/>
      <c r="AE636" s="407"/>
      <c r="AF636" s="407"/>
    </row>
    <row r="637" spans="1:32" ht="12.75" customHeight="1">
      <c r="A637" s="407"/>
      <c r="B637" s="407"/>
      <c r="C637" s="407"/>
      <c r="D637" s="407"/>
      <c r="E637" s="407"/>
      <c r="F637" s="407"/>
      <c r="G637" s="407"/>
      <c r="H637" s="407"/>
      <c r="I637" s="407"/>
      <c r="J637" s="407"/>
      <c r="K637" s="407"/>
      <c r="L637" s="407"/>
      <c r="M637" s="407"/>
      <c r="N637" s="407"/>
      <c r="O637" s="407"/>
      <c r="P637" s="407"/>
      <c r="Q637" s="407"/>
      <c r="R637" s="407"/>
      <c r="S637" s="407"/>
      <c r="T637" s="407"/>
      <c r="U637" s="407"/>
      <c r="V637" s="407"/>
      <c r="W637" s="407"/>
      <c r="X637" s="407"/>
      <c r="Y637" s="407"/>
      <c r="Z637" s="407"/>
      <c r="AA637" s="407"/>
      <c r="AB637" s="407"/>
      <c r="AC637" s="407"/>
      <c r="AD637" s="407"/>
      <c r="AE637" s="407"/>
      <c r="AF637" s="407"/>
    </row>
    <row r="638" spans="1:32" ht="12.75" customHeight="1">
      <c r="A638" s="407"/>
      <c r="B638" s="407"/>
      <c r="C638" s="407"/>
      <c r="D638" s="407"/>
      <c r="E638" s="407"/>
      <c r="F638" s="407"/>
      <c r="G638" s="407"/>
      <c r="H638" s="407"/>
      <c r="I638" s="407"/>
      <c r="J638" s="407"/>
      <c r="K638" s="407"/>
      <c r="L638" s="407"/>
      <c r="M638" s="407"/>
      <c r="N638" s="407"/>
      <c r="O638" s="407"/>
      <c r="P638" s="407"/>
      <c r="Q638" s="407"/>
      <c r="R638" s="407"/>
      <c r="S638" s="407"/>
      <c r="T638" s="407"/>
      <c r="U638" s="407"/>
      <c r="V638" s="407"/>
      <c r="W638" s="407"/>
      <c r="X638" s="407"/>
      <c r="Y638" s="407"/>
      <c r="Z638" s="407"/>
      <c r="AA638" s="407"/>
      <c r="AB638" s="407"/>
      <c r="AC638" s="407"/>
      <c r="AD638" s="407"/>
      <c r="AE638" s="407"/>
      <c r="AF638" s="407"/>
    </row>
    <row r="639" spans="1:32" ht="12.75" customHeight="1">
      <c r="A639" s="407"/>
      <c r="B639" s="407"/>
      <c r="C639" s="407"/>
      <c r="D639" s="407"/>
      <c r="E639" s="407"/>
      <c r="F639" s="407"/>
      <c r="G639" s="407"/>
      <c r="H639" s="407"/>
      <c r="I639" s="407"/>
      <c r="J639" s="407"/>
      <c r="K639" s="407"/>
      <c r="L639" s="407"/>
      <c r="M639" s="407"/>
      <c r="N639" s="407"/>
      <c r="O639" s="407"/>
      <c r="P639" s="407"/>
      <c r="Q639" s="407"/>
      <c r="R639" s="407"/>
      <c r="S639" s="407"/>
      <c r="T639" s="407"/>
      <c r="U639" s="407"/>
      <c r="V639" s="407"/>
      <c r="W639" s="407"/>
      <c r="X639" s="407"/>
      <c r="Y639" s="407"/>
      <c r="Z639" s="407"/>
      <c r="AA639" s="407"/>
      <c r="AB639" s="407"/>
      <c r="AC639" s="407"/>
      <c r="AD639" s="407"/>
      <c r="AE639" s="407"/>
      <c r="AF639" s="407"/>
    </row>
    <row r="640" spans="1:32" ht="12.75" customHeight="1">
      <c r="A640" s="407"/>
      <c r="B640" s="407"/>
      <c r="C640" s="407"/>
      <c r="D640" s="407"/>
      <c r="E640" s="407"/>
      <c r="F640" s="407"/>
      <c r="G640" s="407"/>
      <c r="H640" s="407"/>
      <c r="I640" s="407"/>
      <c r="J640" s="407"/>
      <c r="K640" s="407"/>
      <c r="L640" s="407"/>
      <c r="M640" s="407"/>
      <c r="N640" s="407"/>
      <c r="O640" s="407"/>
      <c r="P640" s="407"/>
      <c r="Q640" s="407"/>
      <c r="R640" s="407"/>
      <c r="S640" s="407"/>
      <c r="T640" s="407"/>
      <c r="U640" s="407"/>
      <c r="V640" s="407"/>
      <c r="W640" s="407"/>
      <c r="X640" s="407"/>
      <c r="Y640" s="407"/>
      <c r="Z640" s="407"/>
      <c r="AA640" s="407"/>
      <c r="AB640" s="407"/>
      <c r="AC640" s="407"/>
      <c r="AD640" s="407"/>
      <c r="AE640" s="407"/>
      <c r="AF640" s="407"/>
    </row>
    <row r="641" spans="1:32" ht="12.75" customHeight="1">
      <c r="A641" s="407"/>
      <c r="B641" s="407"/>
      <c r="C641" s="407"/>
      <c r="D641" s="407"/>
      <c r="E641" s="407"/>
      <c r="F641" s="407"/>
      <c r="G641" s="407"/>
      <c r="H641" s="407"/>
      <c r="I641" s="407"/>
      <c r="J641" s="407"/>
      <c r="K641" s="407"/>
      <c r="L641" s="407"/>
      <c r="M641" s="407"/>
      <c r="N641" s="407"/>
      <c r="O641" s="407"/>
      <c r="P641" s="407"/>
      <c r="Q641" s="407"/>
      <c r="R641" s="407"/>
      <c r="S641" s="407"/>
      <c r="T641" s="407"/>
      <c r="U641" s="407"/>
      <c r="V641" s="407"/>
      <c r="W641" s="407"/>
      <c r="X641" s="407"/>
      <c r="Y641" s="407"/>
      <c r="Z641" s="407"/>
      <c r="AA641" s="407"/>
      <c r="AB641" s="407"/>
      <c r="AC641" s="407"/>
      <c r="AD641" s="407"/>
      <c r="AE641" s="407"/>
      <c r="AF641" s="407"/>
    </row>
    <row r="642" spans="1:32" ht="12.75" customHeight="1">
      <c r="A642" s="407"/>
      <c r="B642" s="407"/>
      <c r="C642" s="407"/>
      <c r="D642" s="407"/>
      <c r="E642" s="407"/>
      <c r="F642" s="407"/>
      <c r="G642" s="407"/>
      <c r="H642" s="407"/>
      <c r="I642" s="407"/>
      <c r="J642" s="407"/>
      <c r="K642" s="407"/>
      <c r="L642" s="407"/>
      <c r="M642" s="407"/>
      <c r="N642" s="407"/>
      <c r="O642" s="407"/>
      <c r="P642" s="407"/>
      <c r="Q642" s="407"/>
      <c r="R642" s="407"/>
      <c r="S642" s="407"/>
      <c r="T642" s="407"/>
      <c r="U642" s="407"/>
      <c r="V642" s="407"/>
      <c r="W642" s="407"/>
      <c r="X642" s="407"/>
      <c r="Y642" s="407"/>
      <c r="Z642" s="407"/>
      <c r="AA642" s="407"/>
      <c r="AB642" s="407"/>
      <c r="AC642" s="407"/>
      <c r="AD642" s="407"/>
      <c r="AE642" s="407"/>
      <c r="AF642" s="407"/>
    </row>
    <row r="643" spans="1:32" ht="12.75" customHeight="1">
      <c r="A643" s="407"/>
      <c r="B643" s="407"/>
      <c r="C643" s="407"/>
      <c r="D643" s="407"/>
      <c r="E643" s="407"/>
      <c r="F643" s="407"/>
      <c r="G643" s="407"/>
      <c r="H643" s="407"/>
      <c r="I643" s="407"/>
      <c r="J643" s="407"/>
      <c r="K643" s="407"/>
      <c r="L643" s="407"/>
      <c r="M643" s="407"/>
      <c r="N643" s="407"/>
      <c r="O643" s="407"/>
      <c r="P643" s="407"/>
      <c r="Q643" s="407"/>
      <c r="R643" s="407"/>
      <c r="S643" s="407"/>
      <c r="T643" s="407"/>
      <c r="U643" s="407"/>
      <c r="V643" s="407"/>
      <c r="W643" s="407"/>
      <c r="X643" s="407"/>
      <c r="Y643" s="407"/>
      <c r="Z643" s="407"/>
      <c r="AA643" s="407"/>
      <c r="AB643" s="407"/>
      <c r="AC643" s="407"/>
      <c r="AD643" s="407"/>
      <c r="AE643" s="407"/>
      <c r="AF643" s="407"/>
    </row>
    <row r="644" spans="1:32" ht="12.75" customHeight="1">
      <c r="A644" s="407"/>
      <c r="B644" s="407"/>
      <c r="C644" s="407"/>
      <c r="D644" s="407"/>
      <c r="E644" s="407"/>
      <c r="F644" s="407"/>
      <c r="G644" s="407"/>
      <c r="H644" s="407"/>
      <c r="I644" s="407"/>
      <c r="J644" s="407"/>
      <c r="K644" s="407"/>
      <c r="L644" s="407"/>
      <c r="M644" s="407"/>
      <c r="N644" s="407"/>
      <c r="O644" s="407"/>
      <c r="P644" s="407"/>
      <c r="Q644" s="407"/>
      <c r="R644" s="407"/>
      <c r="S644" s="407"/>
      <c r="T644" s="407"/>
      <c r="U644" s="407"/>
      <c r="V644" s="407"/>
      <c r="W644" s="407"/>
      <c r="X644" s="407"/>
      <c r="Y644" s="407"/>
      <c r="Z644" s="407"/>
      <c r="AA644" s="407"/>
      <c r="AB644" s="407"/>
      <c r="AC644" s="407"/>
      <c r="AD644" s="407"/>
      <c r="AE644" s="407"/>
      <c r="AF644" s="407"/>
    </row>
    <row r="645" spans="1:32" ht="12.75" customHeight="1">
      <c r="A645" s="407"/>
      <c r="B645" s="407"/>
      <c r="C645" s="407"/>
      <c r="D645" s="407"/>
      <c r="E645" s="407"/>
      <c r="F645" s="407"/>
      <c r="G645" s="407"/>
      <c r="H645" s="407"/>
      <c r="I645" s="407"/>
      <c r="J645" s="407"/>
      <c r="K645" s="407"/>
      <c r="L645" s="407"/>
      <c r="M645" s="407"/>
      <c r="N645" s="407"/>
      <c r="O645" s="407"/>
      <c r="P645" s="407"/>
      <c r="Q645" s="407"/>
      <c r="R645" s="407"/>
      <c r="S645" s="407"/>
      <c r="T645" s="407"/>
      <c r="U645" s="407"/>
      <c r="V645" s="407"/>
      <c r="W645" s="407"/>
      <c r="X645" s="407"/>
      <c r="Y645" s="407"/>
      <c r="Z645" s="407"/>
      <c r="AA645" s="407"/>
      <c r="AB645" s="407"/>
      <c r="AC645" s="407"/>
      <c r="AD645" s="407"/>
      <c r="AE645" s="407"/>
      <c r="AF645" s="407"/>
    </row>
    <row r="646" spans="1:32" ht="12.75" customHeight="1">
      <c r="A646" s="407"/>
      <c r="B646" s="407"/>
      <c r="C646" s="407"/>
      <c r="D646" s="407"/>
      <c r="E646" s="407"/>
      <c r="F646" s="407"/>
      <c r="G646" s="407"/>
      <c r="H646" s="407"/>
      <c r="I646" s="407"/>
      <c r="J646" s="407"/>
      <c r="K646" s="407"/>
      <c r="L646" s="407"/>
      <c r="M646" s="407"/>
      <c r="N646" s="407"/>
      <c r="O646" s="407"/>
      <c r="P646" s="407"/>
      <c r="Q646" s="407"/>
      <c r="R646" s="407"/>
      <c r="S646" s="407"/>
      <c r="T646" s="407"/>
      <c r="U646" s="407"/>
      <c r="V646" s="407"/>
      <c r="W646" s="407"/>
      <c r="X646" s="407"/>
      <c r="Y646" s="407"/>
      <c r="Z646" s="407"/>
      <c r="AA646" s="407"/>
      <c r="AB646" s="407"/>
      <c r="AC646" s="407"/>
      <c r="AD646" s="407"/>
      <c r="AE646" s="407"/>
      <c r="AF646" s="407"/>
    </row>
    <row r="647" spans="1:32" ht="12.75" customHeight="1">
      <c r="A647" s="407"/>
      <c r="B647" s="407"/>
      <c r="C647" s="407"/>
      <c r="D647" s="407"/>
      <c r="E647" s="407"/>
      <c r="F647" s="407"/>
      <c r="G647" s="407"/>
      <c r="H647" s="407"/>
      <c r="I647" s="407"/>
      <c r="J647" s="407"/>
      <c r="K647" s="407"/>
      <c r="L647" s="407"/>
      <c r="M647" s="407"/>
      <c r="N647" s="407"/>
      <c r="O647" s="407"/>
      <c r="P647" s="407"/>
      <c r="Q647" s="407"/>
      <c r="R647" s="407"/>
      <c r="S647" s="407"/>
      <c r="T647" s="407"/>
      <c r="U647" s="407"/>
      <c r="V647" s="407"/>
      <c r="W647" s="407"/>
      <c r="X647" s="407"/>
      <c r="Y647" s="407"/>
      <c r="Z647" s="407"/>
      <c r="AA647" s="407"/>
      <c r="AB647" s="407"/>
      <c r="AC647" s="407"/>
      <c r="AD647" s="407"/>
      <c r="AE647" s="407"/>
      <c r="AF647" s="407"/>
    </row>
    <row r="648" spans="1:32" ht="12.75" customHeight="1">
      <c r="A648" s="407"/>
      <c r="B648" s="407"/>
      <c r="C648" s="407"/>
      <c r="D648" s="407"/>
      <c r="E648" s="407"/>
      <c r="F648" s="407"/>
      <c r="G648" s="407"/>
      <c r="H648" s="407"/>
      <c r="I648" s="407"/>
      <c r="J648" s="407"/>
      <c r="K648" s="407"/>
      <c r="L648" s="407"/>
      <c r="M648" s="407"/>
      <c r="N648" s="407"/>
      <c r="O648" s="407"/>
      <c r="P648" s="407"/>
      <c r="Q648" s="407"/>
      <c r="R648" s="407"/>
      <c r="S648" s="407"/>
      <c r="T648" s="407"/>
      <c r="U648" s="407"/>
      <c r="V648" s="407"/>
      <c r="W648" s="407"/>
      <c r="X648" s="407"/>
      <c r="Y648" s="407"/>
      <c r="Z648" s="407"/>
      <c r="AA648" s="407"/>
      <c r="AB648" s="407"/>
      <c r="AC648" s="407"/>
      <c r="AD648" s="407"/>
      <c r="AE648" s="407"/>
      <c r="AF648" s="407"/>
    </row>
    <row r="649" spans="1:32" ht="12.75" customHeight="1">
      <c r="A649" s="407"/>
      <c r="B649" s="407"/>
      <c r="C649" s="407"/>
      <c r="D649" s="407"/>
      <c r="E649" s="407"/>
      <c r="F649" s="407"/>
      <c r="G649" s="407"/>
      <c r="H649" s="407"/>
      <c r="I649" s="407"/>
      <c r="J649" s="407"/>
      <c r="K649" s="407"/>
      <c r="L649" s="407"/>
      <c r="M649" s="407"/>
      <c r="N649" s="407"/>
      <c r="O649" s="407"/>
      <c r="P649" s="407"/>
      <c r="Q649" s="407"/>
      <c r="R649" s="407"/>
      <c r="S649" s="407"/>
      <c r="T649" s="407"/>
      <c r="U649" s="407"/>
      <c r="V649" s="407"/>
      <c r="W649" s="407"/>
      <c r="X649" s="407"/>
      <c r="Y649" s="407"/>
      <c r="Z649" s="407"/>
      <c r="AA649" s="407"/>
      <c r="AB649" s="407"/>
      <c r="AC649" s="407"/>
      <c r="AD649" s="407"/>
      <c r="AE649" s="407"/>
      <c r="AF649" s="407"/>
    </row>
    <row r="650" spans="1:32" ht="12.75" customHeight="1">
      <c r="A650" s="407"/>
      <c r="B650" s="407"/>
      <c r="C650" s="407"/>
      <c r="D650" s="407"/>
      <c r="E650" s="407"/>
      <c r="F650" s="407"/>
      <c r="G650" s="407"/>
      <c r="H650" s="407"/>
      <c r="I650" s="407"/>
      <c r="J650" s="407"/>
      <c r="K650" s="407"/>
      <c r="L650" s="407"/>
      <c r="M650" s="407"/>
      <c r="N650" s="407"/>
      <c r="O650" s="407"/>
      <c r="P650" s="407"/>
      <c r="Q650" s="407"/>
      <c r="R650" s="407"/>
      <c r="S650" s="407"/>
      <c r="T650" s="407"/>
      <c r="U650" s="407"/>
      <c r="V650" s="407"/>
      <c r="W650" s="407"/>
      <c r="X650" s="407"/>
      <c r="Y650" s="407"/>
      <c r="Z650" s="407"/>
      <c r="AA650" s="407"/>
      <c r="AB650" s="407"/>
      <c r="AC650" s="407"/>
      <c r="AD650" s="407"/>
      <c r="AE650" s="407"/>
      <c r="AF650" s="407"/>
    </row>
    <row r="651" spans="1:32" ht="12.75" customHeight="1">
      <c r="A651" s="407"/>
      <c r="B651" s="407"/>
      <c r="C651" s="407"/>
      <c r="D651" s="407"/>
      <c r="E651" s="407"/>
      <c r="F651" s="407"/>
      <c r="G651" s="407"/>
      <c r="H651" s="407"/>
      <c r="I651" s="407"/>
      <c r="J651" s="407"/>
      <c r="K651" s="407"/>
      <c r="L651" s="407"/>
      <c r="M651" s="407"/>
      <c r="N651" s="407"/>
      <c r="O651" s="407"/>
      <c r="P651" s="407"/>
      <c r="Q651" s="407"/>
      <c r="R651" s="407"/>
      <c r="S651" s="407"/>
      <c r="T651" s="407"/>
      <c r="U651" s="407"/>
      <c r="V651" s="407"/>
      <c r="W651" s="407"/>
      <c r="X651" s="407"/>
      <c r="Y651" s="407"/>
      <c r="Z651" s="407"/>
      <c r="AA651" s="407"/>
      <c r="AB651" s="407"/>
      <c r="AC651" s="407"/>
      <c r="AD651" s="407"/>
      <c r="AE651" s="407"/>
      <c r="AF651" s="407"/>
    </row>
    <row r="652" spans="1:32" ht="12.75" customHeight="1">
      <c r="A652" s="407"/>
      <c r="B652" s="407"/>
      <c r="C652" s="407"/>
      <c r="D652" s="407"/>
      <c r="E652" s="407"/>
      <c r="F652" s="407"/>
      <c r="G652" s="407"/>
      <c r="H652" s="407"/>
      <c r="I652" s="407"/>
      <c r="J652" s="407"/>
      <c r="K652" s="407"/>
      <c r="L652" s="407"/>
      <c r="M652" s="407"/>
      <c r="N652" s="407"/>
      <c r="O652" s="407"/>
      <c r="P652" s="407"/>
      <c r="Q652" s="407"/>
      <c r="R652" s="407"/>
      <c r="S652" s="407"/>
      <c r="T652" s="407"/>
      <c r="U652" s="407"/>
      <c r="V652" s="407"/>
      <c r="W652" s="407"/>
      <c r="X652" s="407"/>
      <c r="Y652" s="407"/>
      <c r="Z652" s="407"/>
      <c r="AA652" s="407"/>
      <c r="AB652" s="407"/>
      <c r="AC652" s="407"/>
      <c r="AD652" s="407"/>
      <c r="AE652" s="407"/>
      <c r="AF652" s="407"/>
    </row>
    <row r="653" spans="1:32" ht="12.75" customHeight="1">
      <c r="A653" s="407"/>
      <c r="B653" s="407"/>
      <c r="C653" s="407"/>
      <c r="D653" s="407"/>
      <c r="E653" s="407"/>
      <c r="F653" s="407"/>
      <c r="G653" s="407"/>
      <c r="H653" s="407"/>
      <c r="I653" s="407"/>
      <c r="J653" s="407"/>
      <c r="K653" s="407"/>
      <c r="L653" s="407"/>
      <c r="M653" s="407"/>
      <c r="N653" s="407"/>
      <c r="O653" s="407"/>
      <c r="P653" s="407"/>
      <c r="Q653" s="407"/>
      <c r="R653" s="407"/>
      <c r="S653" s="407"/>
      <c r="T653" s="407"/>
      <c r="U653" s="407"/>
      <c r="V653" s="407"/>
      <c r="W653" s="407"/>
      <c r="X653" s="407"/>
      <c r="Y653" s="407"/>
      <c r="Z653" s="407"/>
      <c r="AA653" s="407"/>
      <c r="AB653" s="407"/>
      <c r="AC653" s="407"/>
      <c r="AD653" s="407"/>
      <c r="AE653" s="407"/>
      <c r="AF653" s="407"/>
    </row>
    <row r="654" spans="1:32" ht="12.75" customHeight="1">
      <c r="A654" s="407"/>
      <c r="B654" s="407"/>
      <c r="C654" s="407"/>
      <c r="D654" s="407"/>
      <c r="E654" s="407"/>
      <c r="F654" s="407"/>
      <c r="G654" s="407"/>
      <c r="H654" s="407"/>
      <c r="I654" s="407"/>
      <c r="J654" s="407"/>
      <c r="K654" s="407"/>
      <c r="L654" s="407"/>
      <c r="M654" s="407"/>
      <c r="N654" s="407"/>
      <c r="O654" s="407"/>
      <c r="P654" s="407"/>
      <c r="Q654" s="407"/>
      <c r="R654" s="407"/>
      <c r="S654" s="407"/>
      <c r="T654" s="407"/>
      <c r="U654" s="407"/>
      <c r="V654" s="407"/>
      <c r="W654" s="407"/>
      <c r="X654" s="407"/>
      <c r="Y654" s="407"/>
      <c r="Z654" s="407"/>
      <c r="AA654" s="407"/>
      <c r="AB654" s="407"/>
      <c r="AC654" s="407"/>
      <c r="AD654" s="407"/>
      <c r="AE654" s="407"/>
      <c r="AF654" s="407"/>
    </row>
    <row r="655" spans="1:32" ht="12.75" customHeight="1">
      <c r="A655" s="407"/>
      <c r="B655" s="407"/>
      <c r="C655" s="407"/>
      <c r="D655" s="407"/>
      <c r="E655" s="407"/>
      <c r="F655" s="407"/>
      <c r="G655" s="407"/>
      <c r="H655" s="407"/>
      <c r="I655" s="407"/>
      <c r="J655" s="407"/>
      <c r="K655" s="407"/>
      <c r="L655" s="407"/>
      <c r="M655" s="407"/>
      <c r="N655" s="407"/>
      <c r="O655" s="407"/>
      <c r="P655" s="407"/>
      <c r="Q655" s="407"/>
      <c r="R655" s="407"/>
      <c r="S655" s="407"/>
      <c r="T655" s="407"/>
      <c r="U655" s="407"/>
      <c r="V655" s="407"/>
      <c r="W655" s="407"/>
      <c r="X655" s="407"/>
      <c r="Y655" s="407"/>
      <c r="Z655" s="407"/>
      <c r="AA655" s="407"/>
      <c r="AB655" s="407"/>
      <c r="AC655" s="407"/>
      <c r="AD655" s="407"/>
      <c r="AE655" s="407"/>
      <c r="AF655" s="407"/>
    </row>
    <row r="656" spans="1:32" ht="12.75" customHeight="1">
      <c r="A656" s="407"/>
      <c r="B656" s="407"/>
      <c r="C656" s="407"/>
      <c r="D656" s="407"/>
      <c r="E656" s="407"/>
      <c r="F656" s="407"/>
      <c r="G656" s="407"/>
      <c r="H656" s="407"/>
      <c r="I656" s="407"/>
      <c r="J656" s="407"/>
      <c r="K656" s="407"/>
      <c r="L656" s="407"/>
      <c r="M656" s="407"/>
      <c r="N656" s="407"/>
      <c r="O656" s="407"/>
      <c r="P656" s="407"/>
      <c r="Q656" s="407"/>
      <c r="R656" s="407"/>
      <c r="S656" s="407"/>
      <c r="T656" s="407"/>
      <c r="U656" s="407"/>
      <c r="V656" s="407"/>
      <c r="W656" s="407"/>
      <c r="X656" s="407"/>
      <c r="Y656" s="407"/>
      <c r="Z656" s="407"/>
      <c r="AA656" s="407"/>
      <c r="AB656" s="407"/>
      <c r="AC656" s="407"/>
      <c r="AD656" s="407"/>
      <c r="AE656" s="407"/>
      <c r="AF656" s="407"/>
    </row>
    <row r="657" spans="1:32" ht="12.75" customHeight="1">
      <c r="A657" s="407"/>
      <c r="B657" s="407"/>
      <c r="C657" s="407"/>
      <c r="D657" s="407"/>
      <c r="E657" s="407"/>
      <c r="F657" s="407"/>
      <c r="G657" s="407"/>
      <c r="H657" s="407"/>
      <c r="I657" s="407"/>
      <c r="J657" s="407"/>
      <c r="K657" s="407"/>
      <c r="L657" s="407"/>
      <c r="M657" s="407"/>
      <c r="N657" s="407"/>
      <c r="O657" s="407"/>
      <c r="P657" s="407"/>
      <c r="Q657" s="407"/>
      <c r="R657" s="407"/>
      <c r="S657" s="407"/>
      <c r="T657" s="407"/>
      <c r="U657" s="407"/>
      <c r="V657" s="407"/>
      <c r="W657" s="407"/>
      <c r="X657" s="407"/>
      <c r="Y657" s="407"/>
      <c r="Z657" s="407"/>
      <c r="AA657" s="407"/>
      <c r="AB657" s="407"/>
      <c r="AC657" s="407"/>
      <c r="AD657" s="407"/>
      <c r="AE657" s="407"/>
      <c r="AF657" s="407"/>
    </row>
    <row r="658" spans="1:32" ht="12.75" customHeight="1">
      <c r="A658" s="407"/>
      <c r="B658" s="407"/>
      <c r="C658" s="407"/>
      <c r="D658" s="407"/>
      <c r="E658" s="407"/>
      <c r="F658" s="407"/>
      <c r="G658" s="407"/>
      <c r="H658" s="407"/>
      <c r="I658" s="407"/>
      <c r="J658" s="407"/>
      <c r="K658" s="407"/>
      <c r="L658" s="407"/>
      <c r="M658" s="407"/>
      <c r="N658" s="407"/>
      <c r="O658" s="407"/>
      <c r="P658" s="407"/>
      <c r="Q658" s="407"/>
      <c r="R658" s="407"/>
      <c r="S658" s="407"/>
      <c r="T658" s="407"/>
      <c r="U658" s="407"/>
      <c r="V658" s="407"/>
      <c r="W658" s="407"/>
      <c r="X658" s="407"/>
      <c r="Y658" s="407"/>
      <c r="Z658" s="407"/>
      <c r="AA658" s="407"/>
      <c r="AB658" s="407"/>
      <c r="AC658" s="407"/>
      <c r="AD658" s="407"/>
      <c r="AE658" s="407"/>
      <c r="AF658" s="407"/>
    </row>
    <row r="659" spans="1:32" ht="12.75" customHeight="1">
      <c r="A659" s="407"/>
      <c r="B659" s="407"/>
      <c r="C659" s="407"/>
      <c r="D659" s="407"/>
      <c r="E659" s="407"/>
      <c r="F659" s="407"/>
      <c r="G659" s="407"/>
      <c r="H659" s="407"/>
      <c r="I659" s="407"/>
      <c r="J659" s="407"/>
      <c r="K659" s="407"/>
      <c r="L659" s="407"/>
      <c r="M659" s="407"/>
      <c r="N659" s="407"/>
      <c r="O659" s="407"/>
      <c r="P659" s="407"/>
      <c r="Q659" s="407"/>
      <c r="R659" s="407"/>
      <c r="S659" s="407"/>
      <c r="T659" s="407"/>
      <c r="U659" s="407"/>
      <c r="V659" s="407"/>
      <c r="W659" s="407"/>
      <c r="X659" s="407"/>
      <c r="Y659" s="407"/>
      <c r="Z659" s="407"/>
      <c r="AA659" s="407"/>
      <c r="AB659" s="407"/>
      <c r="AC659" s="407"/>
      <c r="AD659" s="407"/>
      <c r="AE659" s="407"/>
      <c r="AF659" s="407"/>
    </row>
    <row r="660" spans="1:32" ht="12.75" customHeight="1">
      <c r="A660" s="407"/>
      <c r="B660" s="407"/>
      <c r="C660" s="407"/>
      <c r="D660" s="407"/>
      <c r="E660" s="407"/>
      <c r="F660" s="407"/>
      <c r="G660" s="407"/>
      <c r="H660" s="407"/>
      <c r="I660" s="407"/>
      <c r="J660" s="407"/>
      <c r="K660" s="407"/>
      <c r="L660" s="407"/>
      <c r="M660" s="407"/>
      <c r="N660" s="407"/>
      <c r="O660" s="407"/>
      <c r="P660" s="407"/>
      <c r="Q660" s="407"/>
      <c r="R660" s="407"/>
      <c r="S660" s="407"/>
      <c r="T660" s="407"/>
      <c r="U660" s="407"/>
      <c r="V660" s="407"/>
      <c r="W660" s="407"/>
      <c r="X660" s="407"/>
      <c r="Y660" s="407"/>
      <c r="Z660" s="407"/>
      <c r="AA660" s="407"/>
      <c r="AB660" s="407"/>
      <c r="AC660" s="407"/>
      <c r="AD660" s="407"/>
      <c r="AE660" s="407"/>
      <c r="AF660" s="407"/>
    </row>
    <row r="661" spans="1:32" ht="12.75" customHeight="1">
      <c r="A661" s="407"/>
      <c r="B661" s="407"/>
      <c r="C661" s="407"/>
      <c r="D661" s="407"/>
      <c r="E661" s="407"/>
      <c r="F661" s="407"/>
      <c r="G661" s="407"/>
      <c r="H661" s="407"/>
      <c r="I661" s="407"/>
      <c r="J661" s="407"/>
      <c r="K661" s="407"/>
      <c r="L661" s="407"/>
      <c r="M661" s="407"/>
      <c r="N661" s="407"/>
      <c r="O661" s="407"/>
      <c r="P661" s="407"/>
      <c r="Q661" s="407"/>
      <c r="R661" s="407"/>
      <c r="S661" s="407"/>
      <c r="T661" s="407"/>
      <c r="U661" s="407"/>
      <c r="V661" s="407"/>
      <c r="W661" s="407"/>
      <c r="X661" s="407"/>
      <c r="Y661" s="407"/>
      <c r="Z661" s="407"/>
      <c r="AA661" s="407"/>
      <c r="AB661" s="407"/>
      <c r="AC661" s="407"/>
      <c r="AD661" s="407"/>
      <c r="AE661" s="407"/>
      <c r="AF661" s="407"/>
    </row>
    <row r="662" spans="1:32" ht="12.75" customHeight="1">
      <c r="A662" s="407"/>
      <c r="B662" s="407"/>
      <c r="C662" s="407"/>
      <c r="D662" s="407"/>
      <c r="E662" s="407"/>
      <c r="F662" s="407"/>
      <c r="G662" s="407"/>
      <c r="H662" s="407"/>
      <c r="I662" s="407"/>
      <c r="J662" s="407"/>
      <c r="K662" s="407"/>
      <c r="L662" s="407"/>
      <c r="M662" s="407"/>
      <c r="N662" s="407"/>
      <c r="O662" s="407"/>
      <c r="P662" s="407"/>
      <c r="Q662" s="407"/>
      <c r="R662" s="407"/>
      <c r="S662" s="407"/>
      <c r="T662" s="407"/>
      <c r="U662" s="407"/>
      <c r="V662" s="407"/>
      <c r="W662" s="407"/>
      <c r="X662" s="407"/>
      <c r="Y662" s="407"/>
      <c r="Z662" s="407"/>
      <c r="AA662" s="407"/>
      <c r="AB662" s="407"/>
      <c r="AC662" s="407"/>
      <c r="AD662" s="407"/>
      <c r="AE662" s="407"/>
      <c r="AF662" s="407"/>
    </row>
    <row r="663" spans="1:32" ht="12.75" customHeight="1">
      <c r="A663" s="407"/>
      <c r="B663" s="407"/>
      <c r="C663" s="407"/>
      <c r="D663" s="407"/>
      <c r="E663" s="407"/>
      <c r="F663" s="407"/>
      <c r="G663" s="407"/>
      <c r="H663" s="407"/>
      <c r="I663" s="407"/>
      <c r="J663" s="407"/>
      <c r="K663" s="407"/>
      <c r="L663" s="407"/>
      <c r="M663" s="407"/>
      <c r="N663" s="407"/>
      <c r="O663" s="407"/>
      <c r="P663" s="407"/>
      <c r="Q663" s="407"/>
      <c r="R663" s="407"/>
      <c r="S663" s="407"/>
      <c r="T663" s="407"/>
      <c r="U663" s="407"/>
      <c r="V663" s="407"/>
      <c r="W663" s="407"/>
      <c r="X663" s="407"/>
      <c r="Y663" s="407"/>
      <c r="Z663" s="407"/>
      <c r="AA663" s="407"/>
      <c r="AB663" s="407"/>
      <c r="AC663" s="407"/>
      <c r="AD663" s="407"/>
      <c r="AE663" s="407"/>
      <c r="AF663" s="407"/>
    </row>
    <row r="664" spans="1:32" ht="12.75" customHeight="1">
      <c r="A664" s="407"/>
      <c r="B664" s="407"/>
      <c r="C664" s="407"/>
      <c r="D664" s="407"/>
      <c r="E664" s="407"/>
      <c r="F664" s="407"/>
      <c r="G664" s="407"/>
      <c r="H664" s="407"/>
      <c r="I664" s="407"/>
      <c r="J664" s="407"/>
      <c r="K664" s="407"/>
      <c r="L664" s="407"/>
      <c r="M664" s="407"/>
      <c r="N664" s="407"/>
      <c r="O664" s="407"/>
      <c r="P664" s="407"/>
      <c r="Q664" s="407"/>
      <c r="R664" s="407"/>
      <c r="S664" s="407"/>
      <c r="T664" s="407"/>
      <c r="U664" s="407"/>
      <c r="V664" s="407"/>
      <c r="W664" s="407"/>
      <c r="X664" s="407"/>
      <c r="Y664" s="407"/>
      <c r="Z664" s="407"/>
      <c r="AA664" s="407"/>
      <c r="AB664" s="407"/>
      <c r="AC664" s="407"/>
      <c r="AD664" s="407"/>
      <c r="AE664" s="407"/>
      <c r="AF664" s="407"/>
    </row>
    <row r="665" spans="1:32" ht="12.75" customHeight="1">
      <c r="A665" s="407"/>
      <c r="B665" s="407"/>
      <c r="C665" s="407"/>
      <c r="D665" s="407"/>
      <c r="E665" s="407"/>
      <c r="F665" s="407"/>
      <c r="G665" s="407"/>
      <c r="H665" s="407"/>
      <c r="I665" s="407"/>
      <c r="J665" s="407"/>
      <c r="K665" s="407"/>
      <c r="L665" s="407"/>
      <c r="M665" s="407"/>
      <c r="N665" s="407"/>
      <c r="O665" s="407"/>
      <c r="P665" s="407"/>
      <c r="Q665" s="407"/>
      <c r="R665" s="407"/>
      <c r="S665" s="407"/>
      <c r="T665" s="407"/>
      <c r="U665" s="407"/>
      <c r="V665" s="407"/>
      <c r="W665" s="407"/>
      <c r="X665" s="407"/>
      <c r="Y665" s="407"/>
      <c r="Z665" s="407"/>
      <c r="AA665" s="407"/>
      <c r="AB665" s="407"/>
      <c r="AC665" s="407"/>
      <c r="AD665" s="407"/>
      <c r="AE665" s="407"/>
      <c r="AF665" s="407"/>
    </row>
    <row r="666" spans="1:32" ht="12.75" customHeight="1">
      <c r="A666" s="407"/>
      <c r="B666" s="407"/>
      <c r="C666" s="407"/>
      <c r="D666" s="407"/>
      <c r="E666" s="407"/>
      <c r="F666" s="407"/>
      <c r="G666" s="407"/>
      <c r="H666" s="407"/>
      <c r="I666" s="407"/>
      <c r="J666" s="407"/>
      <c r="K666" s="407"/>
      <c r="L666" s="407"/>
      <c r="M666" s="407"/>
      <c r="N666" s="407"/>
      <c r="O666" s="407"/>
      <c r="P666" s="407"/>
      <c r="Q666" s="407"/>
      <c r="R666" s="407"/>
      <c r="S666" s="407"/>
      <c r="T666" s="407"/>
      <c r="U666" s="407"/>
      <c r="V666" s="407"/>
      <c r="W666" s="407"/>
      <c r="X666" s="407"/>
      <c r="Y666" s="407"/>
      <c r="Z666" s="407"/>
      <c r="AA666" s="407"/>
      <c r="AB666" s="407"/>
      <c r="AC666" s="407"/>
      <c r="AD666" s="407"/>
      <c r="AE666" s="407"/>
      <c r="AF666" s="407"/>
    </row>
    <row r="667" spans="1:32" ht="12.75" customHeight="1">
      <c r="A667" s="407"/>
      <c r="B667" s="407"/>
      <c r="C667" s="407"/>
      <c r="D667" s="407"/>
      <c r="E667" s="407"/>
      <c r="F667" s="407"/>
      <c r="G667" s="407"/>
      <c r="H667" s="407"/>
      <c r="I667" s="407"/>
      <c r="J667" s="407"/>
      <c r="K667" s="407"/>
      <c r="L667" s="407"/>
      <c r="M667" s="407"/>
      <c r="N667" s="407"/>
      <c r="O667" s="407"/>
      <c r="P667" s="407"/>
      <c r="Q667" s="407"/>
      <c r="R667" s="407"/>
      <c r="S667" s="407"/>
      <c r="T667" s="407"/>
      <c r="U667" s="407"/>
      <c r="V667" s="407"/>
      <c r="W667" s="407"/>
      <c r="X667" s="407"/>
      <c r="Y667" s="407"/>
      <c r="Z667" s="407"/>
      <c r="AA667" s="407"/>
      <c r="AB667" s="407"/>
      <c r="AC667" s="407"/>
      <c r="AD667" s="407"/>
      <c r="AE667" s="407"/>
      <c r="AF667" s="407"/>
    </row>
    <row r="668" spans="1:32" ht="12.75" customHeight="1">
      <c r="A668" s="407"/>
      <c r="B668" s="407"/>
      <c r="C668" s="407"/>
      <c r="D668" s="407"/>
      <c r="E668" s="407"/>
      <c r="F668" s="407"/>
      <c r="G668" s="407"/>
      <c r="H668" s="407"/>
      <c r="I668" s="407"/>
      <c r="J668" s="407"/>
      <c r="K668" s="407"/>
      <c r="L668" s="407"/>
      <c r="M668" s="407"/>
      <c r="N668" s="407"/>
      <c r="O668" s="407"/>
      <c r="P668" s="407"/>
      <c r="Q668" s="407"/>
      <c r="R668" s="407"/>
      <c r="S668" s="407"/>
      <c r="T668" s="407"/>
      <c r="U668" s="407"/>
      <c r="V668" s="407"/>
      <c r="W668" s="407"/>
      <c r="X668" s="407"/>
      <c r="Y668" s="407"/>
      <c r="Z668" s="407"/>
      <c r="AA668" s="407"/>
      <c r="AB668" s="407"/>
      <c r="AC668" s="407"/>
      <c r="AD668" s="407"/>
      <c r="AE668" s="407"/>
      <c r="AF668" s="407"/>
    </row>
    <row r="669" spans="1:32" ht="12.75" customHeight="1">
      <c r="A669" s="407"/>
      <c r="B669" s="407"/>
      <c r="C669" s="407"/>
      <c r="D669" s="407"/>
      <c r="E669" s="407"/>
      <c r="F669" s="407"/>
      <c r="G669" s="407"/>
      <c r="H669" s="407"/>
      <c r="I669" s="407"/>
      <c r="J669" s="407"/>
      <c r="K669" s="407"/>
      <c r="L669" s="407"/>
      <c r="M669" s="407"/>
      <c r="N669" s="407"/>
      <c r="O669" s="407"/>
      <c r="P669" s="407"/>
      <c r="Q669" s="407"/>
      <c r="R669" s="407"/>
      <c r="S669" s="407"/>
      <c r="T669" s="407"/>
      <c r="U669" s="407"/>
      <c r="V669" s="407"/>
      <c r="W669" s="407"/>
      <c r="X669" s="407"/>
      <c r="Y669" s="407"/>
      <c r="Z669" s="407"/>
      <c r="AA669" s="407"/>
      <c r="AB669" s="407"/>
      <c r="AC669" s="407"/>
      <c r="AD669" s="407"/>
      <c r="AE669" s="407"/>
      <c r="AF669" s="407"/>
    </row>
    <row r="670" spans="1:32" ht="12.75" customHeight="1">
      <c r="A670" s="407"/>
      <c r="B670" s="407"/>
      <c r="C670" s="407"/>
      <c r="D670" s="407"/>
      <c r="E670" s="407"/>
      <c r="F670" s="407"/>
      <c r="G670" s="407"/>
      <c r="H670" s="407"/>
      <c r="I670" s="407"/>
      <c r="J670" s="407"/>
      <c r="K670" s="407"/>
      <c r="L670" s="407"/>
      <c r="M670" s="407"/>
      <c r="N670" s="407"/>
      <c r="O670" s="407"/>
      <c r="P670" s="407"/>
      <c r="Q670" s="407"/>
      <c r="R670" s="407"/>
      <c r="S670" s="407"/>
      <c r="T670" s="407"/>
      <c r="U670" s="407"/>
      <c r="V670" s="407"/>
      <c r="W670" s="407"/>
      <c r="X670" s="407"/>
      <c r="Y670" s="407"/>
      <c r="Z670" s="407"/>
      <c r="AA670" s="407"/>
      <c r="AB670" s="407"/>
      <c r="AC670" s="407"/>
      <c r="AD670" s="407"/>
      <c r="AE670" s="407"/>
      <c r="AF670" s="407"/>
    </row>
    <row r="671" spans="1:32" ht="12.75" customHeight="1">
      <c r="A671" s="407"/>
      <c r="B671" s="407"/>
      <c r="C671" s="407"/>
      <c r="D671" s="407"/>
      <c r="E671" s="407"/>
      <c r="F671" s="407"/>
      <c r="G671" s="407"/>
      <c r="H671" s="407"/>
      <c r="I671" s="407"/>
      <c r="J671" s="407"/>
      <c r="K671" s="407"/>
      <c r="L671" s="407"/>
      <c r="M671" s="407"/>
      <c r="N671" s="407"/>
      <c r="O671" s="407"/>
      <c r="P671" s="407"/>
      <c r="Q671" s="407"/>
      <c r="R671" s="407"/>
      <c r="S671" s="407"/>
      <c r="T671" s="407"/>
      <c r="U671" s="407"/>
      <c r="V671" s="407"/>
      <c r="W671" s="407"/>
      <c r="X671" s="407"/>
      <c r="Y671" s="407"/>
      <c r="Z671" s="407"/>
      <c r="AA671" s="407"/>
      <c r="AB671" s="407"/>
      <c r="AC671" s="407"/>
      <c r="AD671" s="407"/>
      <c r="AE671" s="407"/>
      <c r="AF671" s="407"/>
    </row>
    <row r="672" spans="1:32" ht="12.75" customHeight="1">
      <c r="A672" s="407"/>
      <c r="B672" s="407"/>
      <c r="C672" s="407"/>
      <c r="D672" s="407"/>
      <c r="E672" s="407"/>
      <c r="F672" s="407"/>
      <c r="G672" s="407"/>
      <c r="H672" s="407"/>
      <c r="I672" s="407"/>
      <c r="J672" s="407"/>
      <c r="K672" s="407"/>
      <c r="L672" s="407"/>
      <c r="M672" s="407"/>
      <c r="N672" s="407"/>
      <c r="O672" s="407"/>
      <c r="P672" s="407"/>
      <c r="Q672" s="407"/>
      <c r="R672" s="407"/>
      <c r="S672" s="407"/>
      <c r="T672" s="407"/>
      <c r="U672" s="407"/>
      <c r="V672" s="407"/>
      <c r="W672" s="407"/>
      <c r="X672" s="407"/>
      <c r="Y672" s="407"/>
      <c r="Z672" s="407"/>
      <c r="AA672" s="407"/>
      <c r="AB672" s="407"/>
      <c r="AC672" s="407"/>
      <c r="AD672" s="407"/>
      <c r="AE672" s="407"/>
      <c r="AF672" s="407"/>
    </row>
    <row r="673" spans="1:32" ht="12.75" customHeight="1">
      <c r="A673" s="407"/>
      <c r="B673" s="407"/>
      <c r="C673" s="407"/>
      <c r="D673" s="407"/>
      <c r="E673" s="407"/>
      <c r="F673" s="407"/>
      <c r="G673" s="407"/>
      <c r="H673" s="407"/>
      <c r="I673" s="407"/>
      <c r="J673" s="407"/>
      <c r="K673" s="407"/>
      <c r="L673" s="407"/>
      <c r="M673" s="407"/>
      <c r="N673" s="407"/>
      <c r="O673" s="407"/>
      <c r="P673" s="407"/>
      <c r="Q673" s="407"/>
      <c r="R673" s="407"/>
      <c r="S673" s="407"/>
      <c r="T673" s="407"/>
      <c r="U673" s="407"/>
      <c r="V673" s="407"/>
      <c r="W673" s="407"/>
      <c r="X673" s="407"/>
      <c r="Y673" s="407"/>
      <c r="Z673" s="407"/>
      <c r="AA673" s="407"/>
      <c r="AB673" s="407"/>
      <c r="AC673" s="407"/>
      <c r="AD673" s="407"/>
      <c r="AE673" s="407"/>
      <c r="AF673" s="407"/>
    </row>
    <row r="674" spans="1:32" ht="12.75" customHeight="1">
      <c r="A674" s="407"/>
      <c r="B674" s="407"/>
      <c r="C674" s="407"/>
      <c r="D674" s="407"/>
      <c r="E674" s="407"/>
      <c r="F674" s="407"/>
      <c r="G674" s="407"/>
      <c r="H674" s="407"/>
      <c r="I674" s="407"/>
      <c r="J674" s="407"/>
      <c r="K674" s="407"/>
      <c r="L674" s="407"/>
      <c r="M674" s="407"/>
      <c r="N674" s="407"/>
      <c r="O674" s="407"/>
      <c r="P674" s="407"/>
      <c r="Q674" s="407"/>
      <c r="R674" s="407"/>
      <c r="S674" s="407"/>
      <c r="T674" s="407"/>
      <c r="U674" s="407"/>
      <c r="V674" s="407"/>
      <c r="W674" s="407"/>
      <c r="X674" s="407"/>
      <c r="Y674" s="407"/>
      <c r="Z674" s="407"/>
      <c r="AA674" s="407"/>
      <c r="AB674" s="407"/>
      <c r="AC674" s="407"/>
      <c r="AD674" s="407"/>
      <c r="AE674" s="407"/>
      <c r="AF674" s="407"/>
    </row>
    <row r="675" spans="1:32" ht="12.75" customHeight="1">
      <c r="A675" s="407"/>
      <c r="B675" s="407"/>
      <c r="C675" s="407"/>
      <c r="D675" s="407"/>
      <c r="E675" s="407"/>
      <c r="F675" s="407"/>
      <c r="G675" s="407"/>
      <c r="H675" s="407"/>
      <c r="I675" s="407"/>
      <c r="J675" s="407"/>
      <c r="K675" s="407"/>
      <c r="L675" s="407"/>
      <c r="M675" s="407"/>
      <c r="N675" s="407"/>
      <c r="O675" s="407"/>
      <c r="P675" s="407"/>
      <c r="Q675" s="407"/>
      <c r="R675" s="407"/>
      <c r="S675" s="407"/>
      <c r="T675" s="407"/>
      <c r="U675" s="407"/>
      <c r="V675" s="407"/>
      <c r="W675" s="407"/>
      <c r="X675" s="407"/>
      <c r="Y675" s="407"/>
      <c r="Z675" s="407"/>
      <c r="AA675" s="407"/>
      <c r="AB675" s="407"/>
      <c r="AC675" s="407"/>
      <c r="AD675" s="407"/>
      <c r="AE675" s="407"/>
      <c r="AF675" s="407"/>
    </row>
    <row r="676" spans="1:32" ht="12.75" customHeight="1">
      <c r="A676" s="407"/>
      <c r="B676" s="407"/>
      <c r="C676" s="407"/>
      <c r="D676" s="407"/>
      <c r="E676" s="407"/>
      <c r="F676" s="407"/>
      <c r="G676" s="407"/>
      <c r="H676" s="407"/>
      <c r="I676" s="407"/>
      <c r="J676" s="407"/>
      <c r="K676" s="407"/>
      <c r="L676" s="407"/>
      <c r="M676" s="407"/>
      <c r="N676" s="407"/>
      <c r="O676" s="407"/>
      <c r="P676" s="407"/>
      <c r="Q676" s="407"/>
      <c r="R676" s="407"/>
      <c r="S676" s="407"/>
      <c r="T676" s="407"/>
      <c r="U676" s="407"/>
      <c r="V676" s="407"/>
      <c r="W676" s="407"/>
      <c r="X676" s="407"/>
      <c r="Y676" s="407"/>
      <c r="Z676" s="407"/>
      <c r="AA676" s="407"/>
      <c r="AB676" s="407"/>
      <c r="AC676" s="407"/>
      <c r="AD676" s="407"/>
      <c r="AE676" s="407"/>
      <c r="AF676" s="407"/>
    </row>
    <row r="677" spans="1:32" ht="12.75" customHeight="1">
      <c r="A677" s="407"/>
      <c r="B677" s="407"/>
      <c r="C677" s="407"/>
      <c r="D677" s="407"/>
      <c r="E677" s="407"/>
      <c r="F677" s="407"/>
      <c r="G677" s="407"/>
      <c r="H677" s="407"/>
      <c r="I677" s="407"/>
      <c r="J677" s="407"/>
      <c r="K677" s="407"/>
      <c r="L677" s="407"/>
      <c r="M677" s="407"/>
      <c r="N677" s="407"/>
      <c r="O677" s="407"/>
      <c r="P677" s="407"/>
      <c r="Q677" s="407"/>
      <c r="R677" s="407"/>
      <c r="S677" s="407"/>
      <c r="T677" s="407"/>
      <c r="U677" s="407"/>
      <c r="V677" s="407"/>
      <c r="W677" s="407"/>
      <c r="X677" s="407"/>
      <c r="Y677" s="407"/>
      <c r="Z677" s="407"/>
      <c r="AA677" s="407"/>
      <c r="AB677" s="407"/>
      <c r="AC677" s="407"/>
      <c r="AD677" s="407"/>
      <c r="AE677" s="407"/>
      <c r="AF677" s="407"/>
    </row>
    <row r="678" spans="1:32" ht="12.75" customHeight="1">
      <c r="A678" s="407"/>
      <c r="B678" s="407"/>
      <c r="C678" s="407"/>
      <c r="D678" s="407"/>
      <c r="E678" s="407"/>
      <c r="F678" s="407"/>
      <c r="G678" s="407"/>
      <c r="H678" s="407"/>
      <c r="I678" s="407"/>
      <c r="J678" s="407"/>
      <c r="K678" s="407"/>
      <c r="L678" s="407"/>
      <c r="M678" s="407"/>
      <c r="N678" s="407"/>
      <c r="O678" s="407"/>
      <c r="P678" s="407"/>
      <c r="Q678" s="407"/>
      <c r="R678" s="407"/>
      <c r="S678" s="407"/>
      <c r="T678" s="407"/>
      <c r="U678" s="407"/>
      <c r="V678" s="407"/>
      <c r="W678" s="407"/>
      <c r="X678" s="407"/>
      <c r="Y678" s="407"/>
      <c r="Z678" s="407"/>
      <c r="AA678" s="407"/>
      <c r="AB678" s="407"/>
      <c r="AC678" s="407"/>
      <c r="AD678" s="407"/>
      <c r="AE678" s="407"/>
      <c r="AF678" s="407"/>
    </row>
    <row r="679" spans="1:32" ht="12.75" customHeight="1">
      <c r="A679" s="407"/>
      <c r="B679" s="407"/>
      <c r="C679" s="407"/>
      <c r="D679" s="407"/>
      <c r="E679" s="407"/>
      <c r="F679" s="407"/>
      <c r="G679" s="407"/>
      <c r="H679" s="407"/>
      <c r="I679" s="407"/>
      <c r="J679" s="407"/>
      <c r="K679" s="407"/>
      <c r="L679" s="407"/>
      <c r="M679" s="407"/>
      <c r="N679" s="407"/>
      <c r="O679" s="407"/>
      <c r="P679" s="407"/>
      <c r="Q679" s="407"/>
      <c r="R679" s="407"/>
      <c r="S679" s="407"/>
      <c r="T679" s="407"/>
      <c r="U679" s="407"/>
      <c r="V679" s="407"/>
      <c r="W679" s="407"/>
      <c r="X679" s="407"/>
      <c r="Y679" s="407"/>
      <c r="Z679" s="407"/>
      <c r="AA679" s="407"/>
      <c r="AB679" s="407"/>
      <c r="AC679" s="407"/>
      <c r="AD679" s="407"/>
      <c r="AE679" s="407"/>
      <c r="AF679" s="407"/>
    </row>
    <row r="680" spans="1:32" ht="12.75" customHeight="1">
      <c r="A680" s="407"/>
      <c r="B680" s="407"/>
      <c r="C680" s="407"/>
      <c r="D680" s="407"/>
      <c r="E680" s="407"/>
      <c r="F680" s="407"/>
      <c r="G680" s="407"/>
      <c r="H680" s="407"/>
      <c r="I680" s="407"/>
      <c r="J680" s="407"/>
      <c r="K680" s="407"/>
      <c r="L680" s="407"/>
      <c r="M680" s="407"/>
      <c r="N680" s="407"/>
      <c r="O680" s="407"/>
      <c r="P680" s="407"/>
      <c r="Q680" s="407"/>
      <c r="R680" s="407"/>
      <c r="S680" s="407"/>
      <c r="T680" s="407"/>
      <c r="U680" s="407"/>
      <c r="V680" s="407"/>
      <c r="W680" s="407"/>
      <c r="X680" s="407"/>
      <c r="Y680" s="407"/>
      <c r="Z680" s="407"/>
      <c r="AA680" s="407"/>
      <c r="AB680" s="407"/>
      <c r="AC680" s="407"/>
      <c r="AD680" s="407"/>
      <c r="AE680" s="407"/>
      <c r="AF680" s="407"/>
    </row>
    <row r="681" spans="1:32" ht="12.75" customHeight="1">
      <c r="A681" s="407"/>
      <c r="B681" s="407"/>
      <c r="C681" s="407"/>
      <c r="D681" s="407"/>
      <c r="E681" s="407"/>
      <c r="F681" s="407"/>
      <c r="G681" s="407"/>
      <c r="H681" s="407"/>
      <c r="I681" s="407"/>
      <c r="J681" s="407"/>
      <c r="K681" s="407"/>
      <c r="L681" s="407"/>
      <c r="M681" s="407"/>
      <c r="N681" s="407"/>
      <c r="O681" s="407"/>
      <c r="P681" s="407"/>
      <c r="Q681" s="407"/>
      <c r="R681" s="407"/>
      <c r="S681" s="407"/>
      <c r="T681" s="407"/>
      <c r="U681" s="407"/>
      <c r="V681" s="407"/>
      <c r="W681" s="407"/>
      <c r="X681" s="407"/>
      <c r="Y681" s="407"/>
      <c r="Z681" s="407"/>
      <c r="AA681" s="407"/>
      <c r="AB681" s="407"/>
      <c r="AC681" s="407"/>
      <c r="AD681" s="407"/>
      <c r="AE681" s="407"/>
      <c r="AF681" s="407"/>
    </row>
    <row r="682" spans="1:32" ht="12.75" customHeight="1">
      <c r="A682" s="407"/>
      <c r="B682" s="407"/>
      <c r="C682" s="407"/>
      <c r="D682" s="407"/>
      <c r="E682" s="407"/>
      <c r="F682" s="407"/>
      <c r="G682" s="407"/>
      <c r="H682" s="407"/>
      <c r="I682" s="407"/>
      <c r="J682" s="407"/>
      <c r="K682" s="407"/>
      <c r="L682" s="407"/>
      <c r="M682" s="407"/>
      <c r="N682" s="407"/>
      <c r="O682" s="407"/>
      <c r="P682" s="407"/>
      <c r="Q682" s="407"/>
      <c r="R682" s="407"/>
      <c r="S682" s="407"/>
      <c r="T682" s="407"/>
      <c r="U682" s="407"/>
      <c r="V682" s="407"/>
      <c r="W682" s="407"/>
      <c r="X682" s="407"/>
      <c r="Y682" s="407"/>
      <c r="Z682" s="407"/>
      <c r="AA682" s="407"/>
      <c r="AB682" s="407"/>
      <c r="AC682" s="407"/>
      <c r="AD682" s="407"/>
      <c r="AE682" s="407"/>
      <c r="AF682" s="407"/>
    </row>
    <row r="683" spans="1:32" ht="12.75" customHeight="1">
      <c r="A683" s="407"/>
      <c r="B683" s="407"/>
      <c r="C683" s="407"/>
      <c r="D683" s="407"/>
      <c r="E683" s="407"/>
      <c r="F683" s="407"/>
      <c r="G683" s="407"/>
      <c r="H683" s="407"/>
      <c r="I683" s="407"/>
      <c r="J683" s="407"/>
      <c r="K683" s="407"/>
      <c r="L683" s="407"/>
      <c r="M683" s="407"/>
      <c r="N683" s="407"/>
      <c r="O683" s="407"/>
      <c r="P683" s="407"/>
      <c r="Q683" s="407"/>
      <c r="R683" s="407"/>
      <c r="S683" s="407"/>
      <c r="T683" s="407"/>
      <c r="U683" s="407"/>
      <c r="V683" s="407"/>
      <c r="W683" s="407"/>
      <c r="X683" s="407"/>
      <c r="Y683" s="407"/>
      <c r="Z683" s="407"/>
      <c r="AA683" s="407"/>
      <c r="AB683" s="407"/>
      <c r="AC683" s="407"/>
      <c r="AD683" s="407"/>
      <c r="AE683" s="407"/>
      <c r="AF683" s="407"/>
    </row>
    <row r="684" spans="1:32" ht="12.75" customHeight="1">
      <c r="A684" s="407"/>
      <c r="B684" s="407"/>
      <c r="C684" s="407"/>
      <c r="D684" s="407"/>
      <c r="E684" s="407"/>
      <c r="F684" s="407"/>
      <c r="G684" s="407"/>
      <c r="H684" s="407"/>
      <c r="I684" s="407"/>
      <c r="J684" s="407"/>
      <c r="K684" s="407"/>
      <c r="L684" s="407"/>
      <c r="M684" s="407"/>
      <c r="N684" s="407"/>
      <c r="O684" s="407"/>
      <c r="P684" s="407"/>
      <c r="Q684" s="407"/>
      <c r="R684" s="407"/>
      <c r="S684" s="407"/>
      <c r="T684" s="407"/>
      <c r="U684" s="407"/>
      <c r="V684" s="407"/>
      <c r="W684" s="407"/>
      <c r="X684" s="407"/>
      <c r="Y684" s="407"/>
      <c r="Z684" s="407"/>
      <c r="AA684" s="407"/>
      <c r="AB684" s="407"/>
      <c r="AC684" s="407"/>
      <c r="AD684" s="407"/>
      <c r="AE684" s="407"/>
      <c r="AF684" s="407"/>
    </row>
    <row r="685" spans="1:32" ht="12.75" customHeight="1">
      <c r="A685" s="407"/>
      <c r="B685" s="407"/>
      <c r="C685" s="407"/>
      <c r="D685" s="407"/>
      <c r="E685" s="407"/>
      <c r="F685" s="407"/>
      <c r="G685" s="407"/>
      <c r="H685" s="407"/>
      <c r="I685" s="407"/>
      <c r="J685" s="407"/>
      <c r="K685" s="407"/>
      <c r="L685" s="407"/>
      <c r="M685" s="407"/>
      <c r="N685" s="407"/>
      <c r="O685" s="407"/>
      <c r="P685" s="407"/>
      <c r="Q685" s="407"/>
      <c r="R685" s="407"/>
      <c r="S685" s="407"/>
      <c r="T685" s="407"/>
      <c r="U685" s="407"/>
      <c r="V685" s="407"/>
      <c r="W685" s="407"/>
      <c r="X685" s="407"/>
      <c r="Y685" s="407"/>
      <c r="Z685" s="407"/>
      <c r="AA685" s="407"/>
      <c r="AB685" s="407"/>
      <c r="AC685" s="407"/>
      <c r="AD685" s="407"/>
      <c r="AE685" s="407"/>
      <c r="AF685" s="407"/>
    </row>
    <row r="686" spans="1:32" ht="12.75" customHeight="1">
      <c r="A686" s="407"/>
      <c r="B686" s="407"/>
      <c r="C686" s="407"/>
      <c r="D686" s="407"/>
      <c r="E686" s="407"/>
      <c r="F686" s="407"/>
      <c r="G686" s="407"/>
      <c r="H686" s="407"/>
      <c r="I686" s="407"/>
      <c r="J686" s="407"/>
      <c r="K686" s="407"/>
      <c r="L686" s="407"/>
      <c r="M686" s="407"/>
      <c r="N686" s="407"/>
      <c r="O686" s="407"/>
      <c r="P686" s="407"/>
      <c r="Q686" s="407"/>
      <c r="R686" s="407"/>
      <c r="S686" s="407"/>
      <c r="T686" s="407"/>
      <c r="U686" s="407"/>
      <c r="V686" s="407"/>
      <c r="W686" s="407"/>
      <c r="X686" s="407"/>
      <c r="Y686" s="407"/>
      <c r="Z686" s="407"/>
      <c r="AA686" s="407"/>
      <c r="AB686" s="407"/>
      <c r="AC686" s="407"/>
      <c r="AD686" s="407"/>
      <c r="AE686" s="407"/>
      <c r="AF686" s="407"/>
    </row>
    <row r="687" spans="1:32" ht="12.75" customHeight="1">
      <c r="A687" s="407"/>
      <c r="B687" s="407"/>
      <c r="C687" s="407"/>
      <c r="D687" s="407"/>
      <c r="E687" s="407"/>
      <c r="F687" s="407"/>
      <c r="G687" s="407"/>
      <c r="H687" s="407"/>
      <c r="I687" s="407"/>
      <c r="J687" s="407"/>
      <c r="K687" s="407"/>
      <c r="L687" s="407"/>
      <c r="M687" s="407"/>
      <c r="N687" s="407"/>
      <c r="O687" s="407"/>
      <c r="P687" s="407"/>
      <c r="Q687" s="407"/>
      <c r="R687" s="407"/>
      <c r="S687" s="407"/>
      <c r="T687" s="407"/>
      <c r="U687" s="407"/>
      <c r="V687" s="407"/>
      <c r="W687" s="407"/>
      <c r="X687" s="407"/>
      <c r="Y687" s="407"/>
      <c r="Z687" s="407"/>
      <c r="AA687" s="407"/>
      <c r="AB687" s="407"/>
      <c r="AC687" s="407"/>
      <c r="AD687" s="407"/>
      <c r="AE687" s="407"/>
      <c r="AF687" s="407"/>
    </row>
    <row r="688" spans="1:32" ht="12.75" customHeight="1">
      <c r="A688" s="407"/>
      <c r="B688" s="407"/>
      <c r="C688" s="407"/>
      <c r="D688" s="407"/>
      <c r="E688" s="407"/>
      <c r="F688" s="407"/>
      <c r="G688" s="407"/>
      <c r="H688" s="407"/>
      <c r="I688" s="407"/>
      <c r="J688" s="407"/>
      <c r="K688" s="407"/>
      <c r="L688" s="407"/>
      <c r="M688" s="407"/>
      <c r="N688" s="407"/>
      <c r="O688" s="407"/>
      <c r="P688" s="407"/>
      <c r="Q688" s="407"/>
      <c r="R688" s="407"/>
      <c r="S688" s="407"/>
      <c r="T688" s="407"/>
      <c r="U688" s="407"/>
      <c r="V688" s="407"/>
      <c r="W688" s="407"/>
      <c r="X688" s="407"/>
      <c r="Y688" s="407"/>
      <c r="Z688" s="407"/>
      <c r="AA688" s="407"/>
      <c r="AB688" s="407"/>
      <c r="AC688" s="407"/>
      <c r="AD688" s="407"/>
      <c r="AE688" s="407"/>
      <c r="AF688" s="407"/>
    </row>
    <row r="689" spans="1:32" ht="12.75" customHeight="1">
      <c r="A689" s="407"/>
      <c r="B689" s="407"/>
      <c r="C689" s="407"/>
      <c r="D689" s="407"/>
      <c r="E689" s="407"/>
      <c r="F689" s="407"/>
      <c r="G689" s="407"/>
      <c r="H689" s="407"/>
      <c r="I689" s="407"/>
      <c r="J689" s="407"/>
      <c r="K689" s="407"/>
      <c r="L689" s="407"/>
      <c r="M689" s="407"/>
      <c r="N689" s="407"/>
      <c r="O689" s="407"/>
      <c r="P689" s="407"/>
      <c r="Q689" s="407"/>
      <c r="R689" s="407"/>
      <c r="S689" s="407"/>
      <c r="T689" s="407"/>
      <c r="U689" s="407"/>
      <c r="V689" s="407"/>
      <c r="W689" s="407"/>
      <c r="X689" s="407"/>
      <c r="Y689" s="407"/>
      <c r="Z689" s="407"/>
      <c r="AA689" s="407"/>
      <c r="AB689" s="407"/>
      <c r="AC689" s="407"/>
      <c r="AD689" s="407"/>
      <c r="AE689" s="407"/>
      <c r="AF689" s="407"/>
    </row>
    <row r="690" spans="1:32" ht="12.75" customHeight="1">
      <c r="A690" s="407"/>
      <c r="B690" s="407"/>
      <c r="C690" s="407"/>
      <c r="D690" s="407"/>
      <c r="E690" s="407"/>
      <c r="F690" s="407"/>
      <c r="G690" s="407"/>
      <c r="H690" s="407"/>
      <c r="I690" s="407"/>
      <c r="J690" s="407"/>
      <c r="K690" s="407"/>
      <c r="L690" s="407"/>
      <c r="M690" s="407"/>
      <c r="N690" s="407"/>
      <c r="O690" s="407"/>
      <c r="P690" s="407"/>
      <c r="Q690" s="407"/>
      <c r="R690" s="407"/>
      <c r="S690" s="407"/>
      <c r="T690" s="407"/>
      <c r="U690" s="407"/>
      <c r="V690" s="407"/>
      <c r="W690" s="407"/>
      <c r="X690" s="407"/>
      <c r="Y690" s="407"/>
      <c r="Z690" s="407"/>
      <c r="AA690" s="407"/>
      <c r="AB690" s="407"/>
      <c r="AC690" s="407"/>
      <c r="AD690" s="407"/>
      <c r="AE690" s="407"/>
      <c r="AF690" s="407"/>
    </row>
    <row r="691" spans="1:32" ht="12.75" customHeight="1">
      <c r="A691" s="407"/>
      <c r="B691" s="407"/>
      <c r="C691" s="407"/>
      <c r="D691" s="407"/>
      <c r="E691" s="407"/>
      <c r="F691" s="407"/>
      <c r="G691" s="407"/>
      <c r="H691" s="407"/>
      <c r="I691" s="407"/>
      <c r="J691" s="407"/>
      <c r="K691" s="407"/>
      <c r="L691" s="407"/>
      <c r="M691" s="407"/>
      <c r="N691" s="407"/>
      <c r="O691" s="407"/>
      <c r="P691" s="407"/>
      <c r="Q691" s="407"/>
      <c r="R691" s="407"/>
      <c r="S691" s="407"/>
      <c r="T691" s="407"/>
      <c r="U691" s="407"/>
      <c r="V691" s="407"/>
      <c r="W691" s="407"/>
      <c r="X691" s="407"/>
      <c r="Y691" s="407"/>
      <c r="Z691" s="407"/>
      <c r="AA691" s="407"/>
      <c r="AB691" s="407"/>
      <c r="AC691" s="407"/>
      <c r="AD691" s="407"/>
      <c r="AE691" s="407"/>
      <c r="AF691" s="407"/>
    </row>
    <row r="692" spans="1:32" ht="12.75" customHeight="1">
      <c r="A692" s="407"/>
      <c r="B692" s="407"/>
      <c r="C692" s="407"/>
      <c r="D692" s="407"/>
      <c r="E692" s="407"/>
      <c r="F692" s="407"/>
      <c r="G692" s="407"/>
      <c r="H692" s="407"/>
      <c r="I692" s="407"/>
      <c r="J692" s="407"/>
      <c r="K692" s="407"/>
      <c r="L692" s="407"/>
      <c r="M692" s="407"/>
      <c r="N692" s="407"/>
      <c r="O692" s="407"/>
      <c r="P692" s="407"/>
      <c r="Q692" s="407"/>
      <c r="R692" s="407"/>
      <c r="S692" s="407"/>
      <c r="T692" s="407"/>
      <c r="U692" s="407"/>
      <c r="V692" s="407"/>
      <c r="W692" s="407"/>
      <c r="X692" s="407"/>
      <c r="Y692" s="407"/>
      <c r="Z692" s="407"/>
      <c r="AA692" s="407"/>
      <c r="AB692" s="407"/>
      <c r="AC692" s="407"/>
      <c r="AD692" s="407"/>
      <c r="AE692" s="407"/>
      <c r="AF692" s="407"/>
    </row>
    <row r="693" spans="1:32" ht="12.75" customHeight="1">
      <c r="A693" s="407"/>
      <c r="B693" s="407"/>
      <c r="C693" s="407"/>
      <c r="D693" s="407"/>
      <c r="E693" s="407"/>
      <c r="F693" s="407"/>
      <c r="G693" s="407"/>
      <c r="H693" s="407"/>
      <c r="I693" s="407"/>
      <c r="J693" s="407"/>
      <c r="K693" s="407"/>
      <c r="L693" s="407"/>
      <c r="M693" s="407"/>
      <c r="N693" s="407"/>
      <c r="O693" s="407"/>
      <c r="P693" s="407"/>
      <c r="Q693" s="407"/>
      <c r="R693" s="407"/>
      <c r="S693" s="407"/>
      <c r="T693" s="407"/>
      <c r="U693" s="407"/>
      <c r="V693" s="407"/>
      <c r="W693" s="407"/>
      <c r="X693" s="407"/>
      <c r="Y693" s="407"/>
      <c r="Z693" s="407"/>
      <c r="AA693" s="407"/>
      <c r="AB693" s="407"/>
      <c r="AC693" s="407"/>
      <c r="AD693" s="407"/>
      <c r="AE693" s="407"/>
      <c r="AF693" s="407"/>
    </row>
    <row r="694" spans="1:32" ht="12.75" customHeight="1">
      <c r="A694" s="407"/>
      <c r="B694" s="407"/>
      <c r="C694" s="407"/>
      <c r="D694" s="407"/>
      <c r="E694" s="407"/>
      <c r="F694" s="407"/>
      <c r="G694" s="407"/>
      <c r="H694" s="407"/>
      <c r="I694" s="407"/>
      <c r="J694" s="407"/>
      <c r="K694" s="407"/>
      <c r="L694" s="407"/>
      <c r="M694" s="407"/>
      <c r="N694" s="407"/>
      <c r="O694" s="407"/>
      <c r="P694" s="407"/>
      <c r="Q694" s="407"/>
      <c r="R694" s="407"/>
      <c r="S694" s="407"/>
      <c r="T694" s="407"/>
      <c r="U694" s="407"/>
      <c r="V694" s="407"/>
      <c r="W694" s="407"/>
      <c r="X694" s="407"/>
      <c r="Y694" s="407"/>
      <c r="Z694" s="407"/>
      <c r="AA694" s="407"/>
      <c r="AB694" s="407"/>
      <c r="AC694" s="407"/>
      <c r="AD694" s="407"/>
      <c r="AE694" s="407"/>
      <c r="AF694" s="407"/>
    </row>
    <row r="695" spans="1:32" ht="12.75" customHeight="1">
      <c r="A695" s="407"/>
      <c r="B695" s="407"/>
      <c r="C695" s="407"/>
      <c r="D695" s="407"/>
      <c r="E695" s="407"/>
      <c r="F695" s="407"/>
      <c r="G695" s="407"/>
      <c r="H695" s="407"/>
      <c r="I695" s="407"/>
      <c r="J695" s="407"/>
      <c r="K695" s="407"/>
      <c r="L695" s="407"/>
      <c r="M695" s="407"/>
      <c r="N695" s="407"/>
      <c r="O695" s="407"/>
      <c r="P695" s="407"/>
      <c r="Q695" s="407"/>
      <c r="R695" s="407"/>
      <c r="S695" s="407"/>
      <c r="T695" s="407"/>
      <c r="U695" s="407"/>
      <c r="V695" s="407"/>
      <c r="W695" s="407"/>
      <c r="X695" s="407"/>
      <c r="Y695" s="407"/>
      <c r="Z695" s="407"/>
      <c r="AA695" s="407"/>
      <c r="AB695" s="407"/>
      <c r="AC695" s="407"/>
      <c r="AD695" s="407"/>
      <c r="AE695" s="407"/>
      <c r="AF695" s="407"/>
    </row>
    <row r="696" spans="1:32" ht="12.75" customHeight="1">
      <c r="A696" s="407"/>
      <c r="B696" s="407"/>
      <c r="C696" s="407"/>
      <c r="D696" s="407"/>
      <c r="E696" s="407"/>
      <c r="F696" s="407"/>
      <c r="G696" s="407"/>
      <c r="H696" s="407"/>
      <c r="I696" s="407"/>
      <c r="J696" s="407"/>
      <c r="K696" s="407"/>
      <c r="L696" s="407"/>
      <c r="M696" s="407"/>
      <c r="N696" s="407"/>
      <c r="O696" s="407"/>
      <c r="P696" s="407"/>
      <c r="Q696" s="407"/>
      <c r="R696" s="407"/>
      <c r="S696" s="407"/>
      <c r="T696" s="407"/>
      <c r="U696" s="407"/>
      <c r="V696" s="407"/>
      <c r="W696" s="407"/>
      <c r="X696" s="407"/>
      <c r="Y696" s="407"/>
      <c r="Z696" s="407"/>
      <c r="AA696" s="407"/>
      <c r="AB696" s="407"/>
      <c r="AC696" s="407"/>
      <c r="AD696" s="407"/>
      <c r="AE696" s="407"/>
      <c r="AF696" s="407"/>
    </row>
    <row r="697" spans="1:32" ht="12.75" customHeight="1">
      <c r="A697" s="407"/>
      <c r="B697" s="407"/>
      <c r="C697" s="407"/>
      <c r="D697" s="407"/>
      <c r="E697" s="407"/>
      <c r="F697" s="407"/>
      <c r="G697" s="407"/>
      <c r="H697" s="407"/>
      <c r="I697" s="407"/>
      <c r="J697" s="407"/>
      <c r="K697" s="407"/>
      <c r="L697" s="407"/>
      <c r="M697" s="407"/>
      <c r="N697" s="407"/>
      <c r="O697" s="407"/>
      <c r="P697" s="407"/>
      <c r="Q697" s="407"/>
      <c r="R697" s="407"/>
      <c r="S697" s="407"/>
      <c r="T697" s="407"/>
      <c r="U697" s="407"/>
      <c r="V697" s="407"/>
      <c r="W697" s="407"/>
      <c r="X697" s="407"/>
      <c r="Y697" s="407"/>
      <c r="Z697" s="407"/>
      <c r="AA697" s="407"/>
      <c r="AB697" s="407"/>
      <c r="AC697" s="407"/>
      <c r="AD697" s="407"/>
      <c r="AE697" s="407"/>
      <c r="AF697" s="407"/>
    </row>
    <row r="698" spans="1:32" ht="12.75" customHeight="1">
      <c r="A698" s="407"/>
      <c r="B698" s="407"/>
      <c r="C698" s="407"/>
      <c r="D698" s="407"/>
      <c r="E698" s="407"/>
      <c r="F698" s="407"/>
      <c r="G698" s="407"/>
      <c r="H698" s="407"/>
      <c r="I698" s="407"/>
      <c r="J698" s="407"/>
      <c r="K698" s="407"/>
      <c r="L698" s="407"/>
      <c r="M698" s="407"/>
      <c r="N698" s="407"/>
      <c r="O698" s="407"/>
      <c r="P698" s="407"/>
      <c r="Q698" s="407"/>
      <c r="R698" s="407"/>
      <c r="S698" s="407"/>
      <c r="T698" s="407"/>
      <c r="U698" s="407"/>
      <c r="V698" s="407"/>
      <c r="W698" s="407"/>
      <c r="X698" s="407"/>
      <c r="Y698" s="407"/>
      <c r="Z698" s="407"/>
      <c r="AA698" s="407"/>
      <c r="AB698" s="407"/>
      <c r="AC698" s="407"/>
      <c r="AD698" s="407"/>
      <c r="AE698" s="407"/>
      <c r="AF698" s="407"/>
    </row>
    <row r="699" spans="1:32" ht="12.75" customHeight="1">
      <c r="A699" s="407"/>
      <c r="B699" s="407"/>
      <c r="C699" s="407"/>
      <c r="D699" s="407"/>
      <c r="E699" s="407"/>
      <c r="F699" s="407"/>
      <c r="G699" s="407"/>
      <c r="H699" s="407"/>
      <c r="I699" s="407"/>
      <c r="J699" s="407"/>
      <c r="K699" s="407"/>
      <c r="L699" s="407"/>
      <c r="M699" s="407"/>
      <c r="N699" s="407"/>
      <c r="O699" s="407"/>
      <c r="P699" s="407"/>
      <c r="Q699" s="407"/>
      <c r="R699" s="407"/>
      <c r="S699" s="407"/>
      <c r="T699" s="407"/>
      <c r="U699" s="407"/>
      <c r="V699" s="407"/>
      <c r="W699" s="407"/>
      <c r="X699" s="407"/>
      <c r="Y699" s="407"/>
      <c r="Z699" s="407"/>
      <c r="AA699" s="407"/>
      <c r="AB699" s="407"/>
      <c r="AC699" s="407"/>
      <c r="AD699" s="407"/>
      <c r="AE699" s="407"/>
      <c r="AF699" s="407"/>
    </row>
    <row r="700" spans="1:32" ht="12.75" customHeight="1">
      <c r="A700" s="407"/>
      <c r="B700" s="407"/>
      <c r="C700" s="407"/>
      <c r="D700" s="407"/>
      <c r="E700" s="407"/>
      <c r="F700" s="407"/>
      <c r="G700" s="407"/>
      <c r="H700" s="407"/>
      <c r="I700" s="407"/>
      <c r="J700" s="407"/>
      <c r="K700" s="407"/>
      <c r="L700" s="407"/>
      <c r="M700" s="407"/>
      <c r="N700" s="407"/>
      <c r="O700" s="407"/>
      <c r="P700" s="407"/>
      <c r="Q700" s="407"/>
      <c r="R700" s="407"/>
      <c r="S700" s="407"/>
      <c r="T700" s="407"/>
      <c r="U700" s="407"/>
      <c r="V700" s="407"/>
      <c r="W700" s="407"/>
      <c r="X700" s="407"/>
      <c r="Y700" s="407"/>
      <c r="Z700" s="407"/>
      <c r="AA700" s="407"/>
      <c r="AB700" s="407"/>
      <c r="AC700" s="407"/>
      <c r="AD700" s="407"/>
      <c r="AE700" s="407"/>
      <c r="AF700" s="407"/>
    </row>
    <row r="701" spans="1:32" ht="12.75" customHeight="1">
      <c r="A701" s="407"/>
      <c r="B701" s="407"/>
      <c r="C701" s="407"/>
      <c r="D701" s="407"/>
      <c r="E701" s="407"/>
      <c r="F701" s="407"/>
      <c r="G701" s="407"/>
      <c r="H701" s="407"/>
      <c r="I701" s="407"/>
      <c r="J701" s="407"/>
      <c r="K701" s="407"/>
      <c r="L701" s="407"/>
      <c r="M701" s="407"/>
      <c r="N701" s="407"/>
      <c r="O701" s="407"/>
      <c r="P701" s="407"/>
      <c r="Q701" s="407"/>
      <c r="R701" s="407"/>
      <c r="S701" s="407"/>
      <c r="T701" s="407"/>
      <c r="U701" s="407"/>
      <c r="V701" s="407"/>
      <c r="W701" s="407"/>
      <c r="X701" s="407"/>
      <c r="Y701" s="407"/>
      <c r="Z701" s="407"/>
      <c r="AA701" s="407"/>
      <c r="AB701" s="407"/>
      <c r="AC701" s="407"/>
      <c r="AD701" s="407"/>
      <c r="AE701" s="407"/>
      <c r="AF701" s="407"/>
    </row>
    <row r="702" spans="1:32" ht="12.75" customHeight="1">
      <c r="A702" s="407"/>
      <c r="B702" s="407"/>
      <c r="C702" s="407"/>
      <c r="D702" s="407"/>
      <c r="E702" s="407"/>
      <c r="F702" s="407"/>
      <c r="G702" s="407"/>
      <c r="H702" s="407"/>
      <c r="I702" s="407"/>
      <c r="J702" s="407"/>
      <c r="K702" s="407"/>
      <c r="L702" s="407"/>
      <c r="M702" s="407"/>
      <c r="N702" s="407"/>
      <c r="O702" s="407"/>
      <c r="P702" s="407"/>
      <c r="Q702" s="407"/>
      <c r="R702" s="407"/>
      <c r="S702" s="407"/>
      <c r="T702" s="407"/>
      <c r="U702" s="407"/>
      <c r="V702" s="407"/>
      <c r="W702" s="407"/>
      <c r="X702" s="407"/>
      <c r="Y702" s="407"/>
      <c r="Z702" s="407"/>
      <c r="AA702" s="407"/>
      <c r="AB702" s="407"/>
      <c r="AC702" s="407"/>
      <c r="AD702" s="407"/>
      <c r="AE702" s="407"/>
      <c r="AF702" s="407"/>
    </row>
    <row r="703" spans="1:32" ht="12.75" customHeight="1">
      <c r="A703" s="407"/>
      <c r="B703" s="407"/>
      <c r="C703" s="407"/>
      <c r="D703" s="407"/>
      <c r="E703" s="407"/>
      <c r="F703" s="407"/>
      <c r="G703" s="407"/>
      <c r="H703" s="407"/>
      <c r="I703" s="407"/>
      <c r="J703" s="407"/>
      <c r="K703" s="407"/>
      <c r="L703" s="407"/>
      <c r="M703" s="407"/>
      <c r="N703" s="407"/>
      <c r="O703" s="407"/>
      <c r="P703" s="407"/>
      <c r="Q703" s="407"/>
      <c r="R703" s="407"/>
      <c r="S703" s="407"/>
      <c r="T703" s="407"/>
      <c r="U703" s="407"/>
      <c r="V703" s="407"/>
      <c r="W703" s="407"/>
      <c r="X703" s="407"/>
      <c r="Y703" s="407"/>
      <c r="Z703" s="407"/>
      <c r="AA703" s="407"/>
      <c r="AB703" s="407"/>
      <c r="AC703" s="407"/>
      <c r="AD703" s="407"/>
      <c r="AE703" s="407"/>
      <c r="AF703" s="407"/>
    </row>
    <row r="704" spans="1:32" ht="12.75" customHeight="1">
      <c r="A704" s="407"/>
      <c r="B704" s="407"/>
      <c r="C704" s="407"/>
      <c r="D704" s="407"/>
      <c r="E704" s="407"/>
      <c r="F704" s="407"/>
      <c r="G704" s="407"/>
      <c r="H704" s="407"/>
      <c r="I704" s="407"/>
      <c r="J704" s="407"/>
      <c r="K704" s="407"/>
      <c r="L704" s="407"/>
      <c r="M704" s="407"/>
      <c r="N704" s="407"/>
      <c r="O704" s="407"/>
      <c r="P704" s="407"/>
      <c r="Q704" s="407"/>
      <c r="R704" s="407"/>
      <c r="S704" s="407"/>
      <c r="T704" s="407"/>
      <c r="U704" s="407"/>
      <c r="V704" s="407"/>
      <c r="W704" s="407"/>
      <c r="X704" s="407"/>
      <c r="Y704" s="407"/>
      <c r="Z704" s="407"/>
      <c r="AA704" s="407"/>
      <c r="AB704" s="407"/>
      <c r="AC704" s="407"/>
      <c r="AD704" s="407"/>
      <c r="AE704" s="407"/>
      <c r="AF704" s="407"/>
    </row>
    <row r="705" spans="1:32" ht="12.75" customHeight="1">
      <c r="A705" s="407"/>
      <c r="B705" s="407"/>
      <c r="C705" s="407"/>
      <c r="D705" s="407"/>
      <c r="E705" s="407"/>
      <c r="F705" s="407"/>
      <c r="G705" s="407"/>
      <c r="H705" s="407"/>
      <c r="I705" s="407"/>
      <c r="J705" s="407"/>
      <c r="K705" s="407"/>
      <c r="L705" s="407"/>
      <c r="M705" s="407"/>
      <c r="N705" s="407"/>
      <c r="O705" s="407"/>
      <c r="P705" s="407"/>
      <c r="Q705" s="407"/>
      <c r="R705" s="407"/>
      <c r="S705" s="407"/>
      <c r="T705" s="407"/>
      <c r="U705" s="407"/>
      <c r="V705" s="407"/>
      <c r="W705" s="407"/>
      <c r="X705" s="407"/>
      <c r="Y705" s="407"/>
      <c r="Z705" s="407"/>
      <c r="AA705" s="407"/>
      <c r="AB705" s="407"/>
      <c r="AC705" s="407"/>
      <c r="AD705" s="407"/>
      <c r="AE705" s="407"/>
      <c r="AF705" s="407"/>
    </row>
    <row r="706" spans="1:32" ht="12.75" customHeight="1">
      <c r="A706" s="407"/>
      <c r="B706" s="407"/>
      <c r="C706" s="407"/>
      <c r="D706" s="407"/>
      <c r="E706" s="407"/>
      <c r="F706" s="407"/>
      <c r="G706" s="407"/>
      <c r="H706" s="407"/>
      <c r="I706" s="407"/>
      <c r="J706" s="407"/>
      <c r="K706" s="407"/>
      <c r="L706" s="407"/>
      <c r="M706" s="407"/>
      <c r="N706" s="407"/>
      <c r="O706" s="407"/>
      <c r="P706" s="407"/>
      <c r="Q706" s="407"/>
      <c r="R706" s="407"/>
      <c r="S706" s="407"/>
      <c r="T706" s="407"/>
      <c r="U706" s="407"/>
      <c r="V706" s="407"/>
      <c r="W706" s="407"/>
      <c r="X706" s="407"/>
      <c r="Y706" s="407"/>
      <c r="Z706" s="407"/>
      <c r="AA706" s="407"/>
      <c r="AB706" s="407"/>
      <c r="AC706" s="407"/>
      <c r="AD706" s="407"/>
      <c r="AE706" s="407"/>
      <c r="AF706" s="407"/>
    </row>
    <row r="707" spans="1:32" ht="12.75" customHeight="1">
      <c r="A707" s="407"/>
      <c r="B707" s="407"/>
      <c r="C707" s="407"/>
      <c r="D707" s="407"/>
      <c r="E707" s="407"/>
      <c r="F707" s="407"/>
      <c r="G707" s="407"/>
      <c r="H707" s="407"/>
      <c r="I707" s="407"/>
      <c r="J707" s="407"/>
      <c r="K707" s="407"/>
      <c r="L707" s="407"/>
      <c r="M707" s="407"/>
      <c r="N707" s="407"/>
      <c r="O707" s="407"/>
      <c r="P707" s="407"/>
      <c r="Q707" s="407"/>
      <c r="R707" s="407"/>
      <c r="S707" s="407"/>
      <c r="T707" s="407"/>
      <c r="U707" s="407"/>
      <c r="V707" s="407"/>
      <c r="W707" s="407"/>
      <c r="X707" s="407"/>
      <c r="Y707" s="407"/>
      <c r="Z707" s="407"/>
      <c r="AA707" s="407"/>
      <c r="AB707" s="407"/>
      <c r="AC707" s="407"/>
      <c r="AD707" s="407"/>
      <c r="AE707" s="407"/>
      <c r="AF707" s="407"/>
    </row>
    <row r="708" spans="1:32" ht="12.75" customHeight="1">
      <c r="A708" s="407"/>
      <c r="B708" s="407"/>
      <c r="C708" s="407"/>
      <c r="D708" s="407"/>
      <c r="E708" s="407"/>
      <c r="F708" s="407"/>
      <c r="G708" s="407"/>
      <c r="H708" s="407"/>
      <c r="I708" s="407"/>
      <c r="J708" s="407"/>
      <c r="K708" s="407"/>
      <c r="L708" s="407"/>
      <c r="M708" s="407"/>
      <c r="N708" s="407"/>
      <c r="O708" s="407"/>
      <c r="P708" s="407"/>
      <c r="Q708" s="407"/>
      <c r="R708" s="407"/>
      <c r="S708" s="407"/>
      <c r="T708" s="407"/>
      <c r="U708" s="407"/>
      <c r="V708" s="407"/>
      <c r="W708" s="407"/>
      <c r="X708" s="407"/>
      <c r="Y708" s="407"/>
      <c r="Z708" s="407"/>
      <c r="AA708" s="407"/>
      <c r="AB708" s="407"/>
      <c r="AC708" s="407"/>
      <c r="AD708" s="407"/>
      <c r="AE708" s="407"/>
      <c r="AF708" s="407"/>
    </row>
    <row r="709" spans="1:32" ht="12.75" customHeight="1">
      <c r="A709" s="407"/>
      <c r="B709" s="407"/>
      <c r="C709" s="407"/>
      <c r="D709" s="407"/>
      <c r="E709" s="407"/>
      <c r="F709" s="407"/>
      <c r="G709" s="407"/>
      <c r="H709" s="407"/>
      <c r="I709" s="407"/>
      <c r="J709" s="407"/>
      <c r="K709" s="407"/>
      <c r="L709" s="407"/>
      <c r="M709" s="407"/>
      <c r="N709" s="407"/>
      <c r="O709" s="407"/>
      <c r="P709" s="407"/>
      <c r="Q709" s="407"/>
      <c r="R709" s="407"/>
      <c r="S709" s="407"/>
      <c r="T709" s="407"/>
      <c r="U709" s="407"/>
      <c r="V709" s="407"/>
      <c r="W709" s="407"/>
      <c r="X709" s="407"/>
      <c r="Y709" s="407"/>
      <c r="Z709" s="407"/>
      <c r="AA709" s="407"/>
      <c r="AB709" s="407"/>
      <c r="AC709" s="407"/>
      <c r="AD709" s="407"/>
      <c r="AE709" s="407"/>
      <c r="AF709" s="407"/>
    </row>
    <row r="710" spans="1:32" ht="12.75" customHeight="1">
      <c r="A710" s="407"/>
      <c r="B710" s="407"/>
      <c r="C710" s="407"/>
      <c r="D710" s="407"/>
      <c r="E710" s="407"/>
      <c r="F710" s="407"/>
      <c r="G710" s="407"/>
      <c r="H710" s="407"/>
      <c r="I710" s="407"/>
      <c r="J710" s="407"/>
      <c r="K710" s="407"/>
      <c r="L710" s="407"/>
      <c r="M710" s="407"/>
      <c r="N710" s="407"/>
      <c r="O710" s="407"/>
      <c r="P710" s="407"/>
      <c r="Q710" s="407"/>
      <c r="R710" s="407"/>
      <c r="S710" s="407"/>
      <c r="T710" s="407"/>
      <c r="U710" s="407"/>
      <c r="V710" s="407"/>
      <c r="W710" s="407"/>
      <c r="X710" s="407"/>
      <c r="Y710" s="407"/>
      <c r="Z710" s="407"/>
      <c r="AA710" s="407"/>
      <c r="AB710" s="407"/>
      <c r="AC710" s="407"/>
      <c r="AD710" s="407"/>
      <c r="AE710" s="407"/>
      <c r="AF710" s="407"/>
    </row>
    <row r="711" spans="1:32" ht="12.75" customHeight="1">
      <c r="A711" s="407"/>
      <c r="B711" s="407"/>
      <c r="C711" s="407"/>
      <c r="D711" s="407"/>
      <c r="E711" s="407"/>
      <c r="F711" s="407"/>
      <c r="G711" s="407"/>
      <c r="H711" s="407"/>
      <c r="I711" s="407"/>
      <c r="J711" s="407"/>
      <c r="K711" s="407"/>
      <c r="L711" s="407"/>
      <c r="M711" s="407"/>
      <c r="N711" s="407"/>
      <c r="O711" s="407"/>
      <c r="P711" s="407"/>
      <c r="Q711" s="407"/>
      <c r="R711" s="407"/>
      <c r="S711" s="407"/>
      <c r="T711" s="407"/>
      <c r="U711" s="407"/>
      <c r="V711" s="407"/>
      <c r="W711" s="407"/>
      <c r="X711" s="407"/>
      <c r="Y711" s="407"/>
      <c r="Z711" s="407"/>
      <c r="AA711" s="407"/>
      <c r="AB711" s="407"/>
      <c r="AC711" s="407"/>
      <c r="AD711" s="407"/>
      <c r="AE711" s="407"/>
      <c r="AF711" s="407"/>
    </row>
    <row r="712" spans="1:32" ht="12.75" customHeight="1">
      <c r="A712" s="407"/>
      <c r="B712" s="407"/>
      <c r="C712" s="407"/>
      <c r="D712" s="407"/>
      <c r="E712" s="407"/>
      <c r="F712" s="407"/>
      <c r="G712" s="407"/>
      <c r="H712" s="407"/>
      <c r="I712" s="407"/>
      <c r="J712" s="407"/>
      <c r="K712" s="407"/>
      <c r="L712" s="407"/>
      <c r="M712" s="407"/>
      <c r="N712" s="407"/>
      <c r="O712" s="407"/>
      <c r="P712" s="407"/>
      <c r="Q712" s="407"/>
      <c r="R712" s="407"/>
      <c r="S712" s="407"/>
      <c r="T712" s="407"/>
      <c r="U712" s="407"/>
      <c r="V712" s="407"/>
      <c r="W712" s="407"/>
      <c r="X712" s="407"/>
      <c r="Y712" s="407"/>
      <c r="Z712" s="407"/>
      <c r="AA712" s="407"/>
      <c r="AB712" s="407"/>
      <c r="AC712" s="407"/>
      <c r="AD712" s="407"/>
      <c r="AE712" s="407"/>
      <c r="AF712" s="407"/>
    </row>
    <row r="713" spans="1:32" ht="12.75" customHeight="1">
      <c r="A713" s="407"/>
      <c r="B713" s="407"/>
      <c r="C713" s="407"/>
      <c r="D713" s="407"/>
      <c r="E713" s="407"/>
      <c r="F713" s="407"/>
      <c r="G713" s="407"/>
      <c r="H713" s="407"/>
      <c r="I713" s="407"/>
      <c r="J713" s="407"/>
      <c r="K713" s="407"/>
      <c r="L713" s="407"/>
      <c r="M713" s="407"/>
      <c r="N713" s="407"/>
      <c r="O713" s="407"/>
      <c r="P713" s="407"/>
      <c r="Q713" s="407"/>
      <c r="R713" s="407"/>
      <c r="S713" s="407"/>
      <c r="T713" s="407"/>
      <c r="U713" s="407"/>
      <c r="V713" s="407"/>
      <c r="W713" s="407"/>
      <c r="X713" s="407"/>
      <c r="Y713" s="407"/>
      <c r="Z713" s="407"/>
      <c r="AA713" s="407"/>
      <c r="AB713" s="407"/>
      <c r="AC713" s="407"/>
      <c r="AD713" s="407"/>
      <c r="AE713" s="407"/>
      <c r="AF713" s="407"/>
    </row>
    <row r="714" spans="1:32" ht="12.75" customHeight="1">
      <c r="A714" s="407"/>
      <c r="B714" s="407"/>
      <c r="C714" s="407"/>
      <c r="D714" s="407"/>
      <c r="E714" s="407"/>
      <c r="F714" s="407"/>
      <c r="G714" s="407"/>
      <c r="H714" s="407"/>
      <c r="I714" s="407"/>
      <c r="J714" s="407"/>
      <c r="K714" s="407"/>
      <c r="L714" s="407"/>
      <c r="M714" s="407"/>
      <c r="N714" s="407"/>
      <c r="O714" s="407"/>
      <c r="P714" s="407"/>
      <c r="Q714" s="407"/>
      <c r="R714" s="407"/>
      <c r="S714" s="407"/>
      <c r="T714" s="407"/>
      <c r="U714" s="407"/>
      <c r="V714" s="407"/>
      <c r="W714" s="407"/>
      <c r="X714" s="407"/>
      <c r="Y714" s="407"/>
      <c r="Z714" s="407"/>
      <c r="AA714" s="407"/>
      <c r="AB714" s="407"/>
      <c r="AC714" s="407"/>
      <c r="AD714" s="407"/>
      <c r="AE714" s="407"/>
      <c r="AF714" s="407"/>
    </row>
    <row r="715" spans="1:32" ht="12.75" customHeight="1">
      <c r="A715" s="407"/>
      <c r="B715" s="407"/>
      <c r="C715" s="407"/>
      <c r="D715" s="407"/>
      <c r="E715" s="407"/>
      <c r="F715" s="407"/>
      <c r="G715" s="407"/>
      <c r="H715" s="407"/>
      <c r="I715" s="407"/>
      <c r="J715" s="407"/>
      <c r="K715" s="407"/>
      <c r="L715" s="407"/>
      <c r="M715" s="407"/>
      <c r="N715" s="407"/>
      <c r="O715" s="407"/>
      <c r="P715" s="407"/>
      <c r="Q715" s="407"/>
      <c r="R715" s="407"/>
      <c r="S715" s="407"/>
      <c r="T715" s="407"/>
      <c r="U715" s="407"/>
      <c r="V715" s="407"/>
      <c r="W715" s="407"/>
      <c r="X715" s="407"/>
      <c r="Y715" s="407"/>
      <c r="Z715" s="407"/>
      <c r="AA715" s="407"/>
      <c r="AB715" s="407"/>
      <c r="AC715" s="407"/>
      <c r="AD715" s="407"/>
      <c r="AE715" s="407"/>
      <c r="AF715" s="407"/>
    </row>
    <row r="716" spans="1:32" ht="12.75" customHeight="1">
      <c r="A716" s="407"/>
      <c r="B716" s="407"/>
      <c r="C716" s="407"/>
      <c r="D716" s="407"/>
      <c r="E716" s="407"/>
      <c r="F716" s="407"/>
      <c r="G716" s="407"/>
      <c r="H716" s="407"/>
      <c r="I716" s="407"/>
      <c r="J716" s="407"/>
      <c r="K716" s="407"/>
      <c r="L716" s="407"/>
      <c r="M716" s="407"/>
      <c r="N716" s="407"/>
      <c r="O716" s="407"/>
      <c r="P716" s="407"/>
      <c r="Q716" s="407"/>
      <c r="R716" s="407"/>
      <c r="S716" s="407"/>
      <c r="T716" s="407"/>
      <c r="U716" s="407"/>
      <c r="V716" s="407"/>
      <c r="W716" s="407"/>
      <c r="X716" s="407"/>
      <c r="Y716" s="407"/>
      <c r="Z716" s="407"/>
      <c r="AA716" s="407"/>
      <c r="AB716" s="407"/>
      <c r="AC716" s="407"/>
      <c r="AD716" s="407"/>
      <c r="AE716" s="407"/>
      <c r="AF716" s="407"/>
    </row>
    <row r="717" spans="1:32" ht="12.75" customHeight="1">
      <c r="A717" s="407"/>
      <c r="B717" s="407"/>
      <c r="C717" s="407"/>
      <c r="D717" s="407"/>
      <c r="E717" s="407"/>
      <c r="F717" s="407"/>
      <c r="G717" s="407"/>
      <c r="H717" s="407"/>
      <c r="I717" s="407"/>
      <c r="J717" s="407"/>
      <c r="K717" s="407"/>
      <c r="L717" s="407"/>
      <c r="M717" s="407"/>
      <c r="N717" s="407"/>
      <c r="O717" s="407"/>
      <c r="P717" s="407"/>
      <c r="Q717" s="407"/>
      <c r="R717" s="407"/>
      <c r="S717" s="407"/>
      <c r="T717" s="407"/>
      <c r="U717" s="407"/>
      <c r="V717" s="407"/>
      <c r="W717" s="407"/>
      <c r="X717" s="407"/>
      <c r="Y717" s="407"/>
      <c r="Z717" s="407"/>
      <c r="AA717" s="407"/>
      <c r="AB717" s="407"/>
      <c r="AC717" s="407"/>
      <c r="AD717" s="407"/>
      <c r="AE717" s="407"/>
      <c r="AF717" s="407"/>
    </row>
    <row r="718" spans="1:32" ht="12.75" customHeight="1">
      <c r="A718" s="407"/>
      <c r="B718" s="407"/>
      <c r="C718" s="407"/>
      <c r="D718" s="407"/>
      <c r="E718" s="407"/>
      <c r="F718" s="407"/>
      <c r="G718" s="407"/>
      <c r="H718" s="407"/>
      <c r="I718" s="407"/>
      <c r="J718" s="407"/>
      <c r="K718" s="407"/>
      <c r="L718" s="407"/>
      <c r="M718" s="407"/>
      <c r="N718" s="407"/>
      <c r="O718" s="407"/>
      <c r="P718" s="407"/>
      <c r="Q718" s="407"/>
      <c r="R718" s="407"/>
      <c r="S718" s="407"/>
      <c r="T718" s="407"/>
      <c r="U718" s="407"/>
      <c r="V718" s="407"/>
      <c r="W718" s="407"/>
      <c r="X718" s="407"/>
      <c r="Y718" s="407"/>
      <c r="Z718" s="407"/>
      <c r="AA718" s="407"/>
      <c r="AB718" s="407"/>
      <c r="AC718" s="407"/>
      <c r="AD718" s="407"/>
      <c r="AE718" s="407"/>
      <c r="AF718" s="407"/>
    </row>
    <row r="719" spans="1:32" ht="12.75" customHeight="1">
      <c r="A719" s="407"/>
      <c r="B719" s="407"/>
      <c r="C719" s="407"/>
      <c r="D719" s="407"/>
      <c r="E719" s="407"/>
      <c r="F719" s="407"/>
      <c r="G719" s="407"/>
      <c r="H719" s="407"/>
      <c r="I719" s="407"/>
      <c r="J719" s="407"/>
      <c r="K719" s="407"/>
      <c r="L719" s="407"/>
      <c r="M719" s="407"/>
      <c r="N719" s="407"/>
      <c r="O719" s="407"/>
      <c r="P719" s="407"/>
      <c r="Q719" s="407"/>
      <c r="R719" s="407"/>
      <c r="S719" s="407"/>
      <c r="T719" s="407"/>
      <c r="U719" s="407"/>
      <c r="V719" s="407"/>
      <c r="W719" s="407"/>
      <c r="X719" s="407"/>
      <c r="Y719" s="407"/>
      <c r="Z719" s="407"/>
      <c r="AA719" s="407"/>
      <c r="AB719" s="407"/>
      <c r="AC719" s="407"/>
      <c r="AD719" s="407"/>
      <c r="AE719" s="407"/>
      <c r="AF719" s="407"/>
    </row>
    <row r="720" spans="1:32" ht="12.75" customHeight="1">
      <c r="A720" s="407"/>
      <c r="B720" s="407"/>
      <c r="C720" s="407"/>
      <c r="D720" s="407"/>
      <c r="E720" s="407"/>
      <c r="F720" s="407"/>
      <c r="G720" s="407"/>
      <c r="H720" s="407"/>
      <c r="I720" s="407"/>
      <c r="J720" s="407"/>
      <c r="K720" s="407"/>
      <c r="L720" s="407"/>
      <c r="M720" s="407"/>
      <c r="N720" s="407"/>
      <c r="O720" s="407"/>
      <c r="P720" s="407"/>
      <c r="Q720" s="407"/>
      <c r="R720" s="407"/>
      <c r="S720" s="407"/>
      <c r="T720" s="407"/>
      <c r="U720" s="407"/>
      <c r="V720" s="407"/>
      <c r="W720" s="407"/>
      <c r="X720" s="407"/>
      <c r="Y720" s="407"/>
      <c r="Z720" s="407"/>
      <c r="AA720" s="407"/>
      <c r="AB720" s="407"/>
      <c r="AC720" s="407"/>
      <c r="AD720" s="407"/>
      <c r="AE720" s="407"/>
      <c r="AF720" s="407"/>
    </row>
    <row r="721" spans="1:32" ht="12.75" customHeight="1">
      <c r="A721" s="407"/>
      <c r="B721" s="407"/>
      <c r="C721" s="407"/>
      <c r="D721" s="407"/>
      <c r="E721" s="407"/>
      <c r="F721" s="407"/>
      <c r="G721" s="407"/>
      <c r="H721" s="407"/>
      <c r="I721" s="407"/>
      <c r="J721" s="407"/>
      <c r="K721" s="407"/>
      <c r="L721" s="407"/>
      <c r="M721" s="407"/>
      <c r="N721" s="407"/>
      <c r="O721" s="407"/>
      <c r="P721" s="407"/>
      <c r="Q721" s="407"/>
      <c r="R721" s="407"/>
      <c r="S721" s="407"/>
      <c r="T721" s="407"/>
      <c r="U721" s="407"/>
      <c r="V721" s="407"/>
      <c r="W721" s="407"/>
      <c r="X721" s="407"/>
      <c r="Y721" s="407"/>
      <c r="Z721" s="407"/>
      <c r="AA721" s="407"/>
      <c r="AB721" s="407"/>
      <c r="AC721" s="407"/>
      <c r="AD721" s="407"/>
      <c r="AE721" s="407"/>
      <c r="AF721" s="407"/>
    </row>
    <row r="722" spans="1:32" ht="12.75" customHeight="1">
      <c r="A722" s="407"/>
      <c r="B722" s="407"/>
      <c r="C722" s="407"/>
      <c r="D722" s="407"/>
      <c r="E722" s="407"/>
      <c r="F722" s="407"/>
      <c r="G722" s="407"/>
      <c r="H722" s="407"/>
      <c r="I722" s="407"/>
      <c r="J722" s="407"/>
      <c r="K722" s="407"/>
      <c r="L722" s="407"/>
      <c r="M722" s="407"/>
      <c r="N722" s="407"/>
      <c r="O722" s="407"/>
      <c r="P722" s="407"/>
      <c r="Q722" s="407"/>
      <c r="R722" s="407"/>
      <c r="S722" s="407"/>
      <c r="T722" s="407"/>
      <c r="U722" s="407"/>
      <c r="V722" s="407"/>
      <c r="W722" s="407"/>
      <c r="X722" s="407"/>
      <c r="Y722" s="407"/>
      <c r="Z722" s="407"/>
      <c r="AA722" s="407"/>
      <c r="AB722" s="407"/>
      <c r="AC722" s="407"/>
      <c r="AD722" s="407"/>
      <c r="AE722" s="407"/>
      <c r="AF722" s="407"/>
    </row>
    <row r="723" spans="1:32" ht="12.75" customHeight="1">
      <c r="A723" s="407"/>
      <c r="B723" s="407"/>
      <c r="C723" s="407"/>
      <c r="D723" s="407"/>
      <c r="E723" s="407"/>
      <c r="F723" s="407"/>
      <c r="G723" s="407"/>
      <c r="H723" s="407"/>
      <c r="I723" s="407"/>
      <c r="J723" s="407"/>
      <c r="K723" s="407"/>
      <c r="L723" s="407"/>
      <c r="M723" s="407"/>
      <c r="N723" s="407"/>
      <c r="O723" s="407"/>
      <c r="P723" s="407"/>
      <c r="Q723" s="407"/>
      <c r="R723" s="407"/>
      <c r="S723" s="407"/>
      <c r="T723" s="407"/>
      <c r="U723" s="407"/>
      <c r="V723" s="407"/>
      <c r="W723" s="407"/>
      <c r="X723" s="407"/>
      <c r="Y723" s="407"/>
      <c r="Z723" s="407"/>
      <c r="AA723" s="407"/>
      <c r="AB723" s="407"/>
      <c r="AC723" s="407"/>
      <c r="AD723" s="407"/>
      <c r="AE723" s="407"/>
      <c r="AF723" s="407"/>
    </row>
    <row r="724" spans="1:32" ht="12.75" customHeight="1">
      <c r="A724" s="407"/>
      <c r="B724" s="407"/>
      <c r="C724" s="407"/>
      <c r="D724" s="407"/>
      <c r="E724" s="407"/>
      <c r="F724" s="407"/>
      <c r="G724" s="407"/>
      <c r="H724" s="407"/>
      <c r="I724" s="407"/>
      <c r="J724" s="407"/>
      <c r="K724" s="407"/>
      <c r="L724" s="407"/>
      <c r="M724" s="407"/>
      <c r="N724" s="407"/>
      <c r="O724" s="407"/>
      <c r="P724" s="407"/>
      <c r="Q724" s="407"/>
      <c r="R724" s="407"/>
      <c r="S724" s="407"/>
      <c r="T724" s="407"/>
      <c r="U724" s="407"/>
      <c r="V724" s="407"/>
      <c r="W724" s="407"/>
      <c r="X724" s="407"/>
      <c r="Y724" s="407"/>
      <c r="Z724" s="407"/>
      <c r="AA724" s="407"/>
      <c r="AB724" s="407"/>
      <c r="AC724" s="407"/>
      <c r="AD724" s="407"/>
      <c r="AE724" s="407"/>
      <c r="AF724" s="407"/>
    </row>
    <row r="725" spans="1:32" ht="12.75" customHeight="1">
      <c r="A725" s="407"/>
      <c r="B725" s="407"/>
      <c r="C725" s="407"/>
      <c r="D725" s="407"/>
      <c r="E725" s="407"/>
      <c r="F725" s="407"/>
      <c r="G725" s="407"/>
      <c r="H725" s="407"/>
      <c r="I725" s="407"/>
      <c r="J725" s="407"/>
      <c r="K725" s="407"/>
      <c r="L725" s="407"/>
      <c r="M725" s="407"/>
      <c r="N725" s="407"/>
      <c r="O725" s="407"/>
      <c r="P725" s="407"/>
      <c r="Q725" s="407"/>
      <c r="R725" s="407"/>
      <c r="S725" s="407"/>
      <c r="T725" s="407"/>
      <c r="U725" s="407"/>
      <c r="V725" s="407"/>
      <c r="W725" s="407"/>
      <c r="X725" s="407"/>
      <c r="Y725" s="407"/>
      <c r="Z725" s="407"/>
      <c r="AA725" s="407"/>
      <c r="AB725" s="407"/>
      <c r="AC725" s="407"/>
      <c r="AD725" s="407"/>
      <c r="AE725" s="407"/>
      <c r="AF725" s="407"/>
    </row>
    <row r="726" spans="1:32" ht="12.75" customHeight="1">
      <c r="A726" s="407"/>
      <c r="B726" s="407"/>
      <c r="C726" s="407"/>
      <c r="D726" s="407"/>
      <c r="E726" s="407"/>
      <c r="F726" s="407"/>
      <c r="G726" s="407"/>
      <c r="H726" s="407"/>
      <c r="I726" s="407"/>
      <c r="J726" s="407"/>
      <c r="K726" s="407"/>
      <c r="L726" s="407"/>
      <c r="M726" s="407"/>
      <c r="N726" s="407"/>
      <c r="O726" s="407"/>
      <c r="P726" s="407"/>
      <c r="Q726" s="407"/>
      <c r="R726" s="407"/>
      <c r="S726" s="407"/>
      <c r="T726" s="407"/>
      <c r="U726" s="407"/>
      <c r="V726" s="407"/>
      <c r="W726" s="407"/>
      <c r="X726" s="407"/>
      <c r="Y726" s="407"/>
      <c r="Z726" s="407"/>
      <c r="AA726" s="407"/>
      <c r="AB726" s="407"/>
      <c r="AC726" s="407"/>
      <c r="AD726" s="407"/>
      <c r="AE726" s="407"/>
      <c r="AF726" s="407"/>
    </row>
    <row r="727" spans="1:32" ht="12.75" customHeight="1">
      <c r="A727" s="407"/>
      <c r="B727" s="407"/>
      <c r="C727" s="407"/>
      <c r="D727" s="407"/>
      <c r="E727" s="407"/>
      <c r="F727" s="407"/>
      <c r="G727" s="407"/>
      <c r="H727" s="407"/>
      <c r="I727" s="407"/>
      <c r="J727" s="407"/>
      <c r="K727" s="407"/>
      <c r="L727" s="407"/>
      <c r="M727" s="407"/>
      <c r="N727" s="407"/>
      <c r="O727" s="407"/>
      <c r="P727" s="407"/>
      <c r="Q727" s="407"/>
      <c r="R727" s="407"/>
      <c r="S727" s="407"/>
      <c r="T727" s="407"/>
      <c r="U727" s="407"/>
      <c r="V727" s="407"/>
      <c r="W727" s="407"/>
      <c r="X727" s="407"/>
      <c r="Y727" s="407"/>
      <c r="Z727" s="407"/>
      <c r="AA727" s="407"/>
      <c r="AB727" s="407"/>
      <c r="AC727" s="407"/>
      <c r="AD727" s="407"/>
      <c r="AE727" s="407"/>
      <c r="AF727" s="407"/>
    </row>
    <row r="728" spans="1:32" ht="12.75" customHeight="1">
      <c r="A728" s="407"/>
      <c r="B728" s="407"/>
      <c r="C728" s="407"/>
      <c r="D728" s="407"/>
      <c r="E728" s="407"/>
      <c r="F728" s="407"/>
      <c r="G728" s="407"/>
      <c r="H728" s="407"/>
      <c r="I728" s="407"/>
      <c r="J728" s="407"/>
      <c r="K728" s="407"/>
      <c r="L728" s="407"/>
      <c r="M728" s="407"/>
      <c r="N728" s="407"/>
      <c r="O728" s="407"/>
      <c r="P728" s="407"/>
      <c r="Q728" s="407"/>
      <c r="R728" s="407"/>
      <c r="S728" s="407"/>
      <c r="T728" s="407"/>
      <c r="U728" s="407"/>
      <c r="V728" s="407"/>
      <c r="W728" s="407"/>
      <c r="X728" s="407"/>
      <c r="Y728" s="407"/>
      <c r="Z728" s="407"/>
      <c r="AA728" s="407"/>
      <c r="AB728" s="407"/>
      <c r="AC728" s="407"/>
      <c r="AD728" s="407"/>
      <c r="AE728" s="407"/>
      <c r="AF728" s="407"/>
    </row>
    <row r="729" spans="1:32" ht="12.75" customHeight="1">
      <c r="A729" s="407"/>
      <c r="B729" s="407"/>
      <c r="C729" s="407"/>
      <c r="D729" s="407"/>
      <c r="E729" s="407"/>
      <c r="F729" s="407"/>
      <c r="G729" s="407"/>
      <c r="H729" s="407"/>
      <c r="I729" s="407"/>
      <c r="J729" s="407"/>
      <c r="K729" s="407"/>
      <c r="L729" s="407"/>
      <c r="M729" s="407"/>
      <c r="N729" s="407"/>
      <c r="O729" s="407"/>
      <c r="P729" s="407"/>
      <c r="Q729" s="407"/>
      <c r="R729" s="407"/>
      <c r="S729" s="407"/>
      <c r="T729" s="407"/>
      <c r="U729" s="407"/>
      <c r="V729" s="407"/>
      <c r="W729" s="407"/>
      <c r="X729" s="407"/>
      <c r="Y729" s="407"/>
      <c r="Z729" s="407"/>
      <c r="AA729" s="407"/>
      <c r="AB729" s="407"/>
      <c r="AC729" s="407"/>
      <c r="AD729" s="407"/>
      <c r="AE729" s="407"/>
      <c r="AF729" s="407"/>
    </row>
    <row r="730" spans="1:32" ht="12.75" customHeight="1">
      <c r="A730" s="407"/>
      <c r="B730" s="407"/>
      <c r="C730" s="407"/>
      <c r="D730" s="407"/>
      <c r="E730" s="407"/>
      <c r="F730" s="407"/>
      <c r="G730" s="407"/>
      <c r="H730" s="407"/>
      <c r="I730" s="407"/>
      <c r="J730" s="407"/>
      <c r="K730" s="407"/>
      <c r="L730" s="407"/>
      <c r="M730" s="407"/>
      <c r="N730" s="407"/>
      <c r="O730" s="407"/>
      <c r="P730" s="407"/>
      <c r="Q730" s="407"/>
      <c r="R730" s="407"/>
      <c r="S730" s="407"/>
      <c r="T730" s="407"/>
      <c r="U730" s="407"/>
      <c r="V730" s="407"/>
      <c r="W730" s="407"/>
      <c r="X730" s="407"/>
      <c r="Y730" s="407"/>
      <c r="Z730" s="407"/>
      <c r="AA730" s="407"/>
      <c r="AB730" s="407"/>
      <c r="AC730" s="407"/>
      <c r="AD730" s="407"/>
      <c r="AE730" s="407"/>
      <c r="AF730" s="407"/>
    </row>
    <row r="731" spans="1:32" ht="12.75" customHeight="1">
      <c r="A731" s="407"/>
      <c r="B731" s="407"/>
      <c r="C731" s="407"/>
      <c r="D731" s="407"/>
      <c r="E731" s="407"/>
      <c r="F731" s="407"/>
      <c r="G731" s="407"/>
      <c r="H731" s="407"/>
      <c r="I731" s="407"/>
      <c r="J731" s="407"/>
      <c r="K731" s="407"/>
      <c r="L731" s="407"/>
      <c r="M731" s="407"/>
      <c r="N731" s="407"/>
      <c r="O731" s="407"/>
      <c r="P731" s="407"/>
      <c r="Q731" s="407"/>
      <c r="R731" s="407"/>
      <c r="S731" s="407"/>
      <c r="T731" s="407"/>
      <c r="U731" s="407"/>
      <c r="V731" s="407"/>
      <c r="W731" s="407"/>
      <c r="X731" s="407"/>
      <c r="Y731" s="407"/>
      <c r="Z731" s="407"/>
      <c r="AA731" s="407"/>
      <c r="AB731" s="407"/>
      <c r="AC731" s="407"/>
      <c r="AD731" s="407"/>
      <c r="AE731" s="407"/>
      <c r="AF731" s="407"/>
    </row>
    <row r="732" spans="1:32" ht="12.75" customHeight="1">
      <c r="A732" s="407"/>
      <c r="B732" s="407"/>
      <c r="C732" s="407"/>
      <c r="D732" s="407"/>
      <c r="E732" s="407"/>
      <c r="F732" s="407"/>
      <c r="G732" s="407"/>
      <c r="H732" s="407"/>
      <c r="I732" s="407"/>
      <c r="J732" s="407"/>
      <c r="K732" s="407"/>
      <c r="L732" s="407"/>
      <c r="M732" s="407"/>
      <c r="N732" s="407"/>
      <c r="O732" s="407"/>
      <c r="P732" s="407"/>
      <c r="Q732" s="407"/>
      <c r="R732" s="407"/>
      <c r="S732" s="407"/>
      <c r="T732" s="407"/>
      <c r="U732" s="407"/>
      <c r="V732" s="407"/>
      <c r="W732" s="407"/>
      <c r="X732" s="407"/>
      <c r="Y732" s="407"/>
      <c r="Z732" s="407"/>
      <c r="AA732" s="407"/>
      <c r="AB732" s="407"/>
      <c r="AC732" s="407"/>
      <c r="AD732" s="407"/>
      <c r="AE732" s="407"/>
      <c r="AF732" s="407"/>
    </row>
    <row r="733" spans="1:32" ht="12.75" customHeight="1">
      <c r="A733" s="407"/>
      <c r="B733" s="407"/>
      <c r="C733" s="407"/>
      <c r="D733" s="407"/>
      <c r="E733" s="407"/>
      <c r="F733" s="407"/>
      <c r="G733" s="407"/>
      <c r="H733" s="407"/>
      <c r="I733" s="407"/>
      <c r="J733" s="407"/>
      <c r="K733" s="407"/>
      <c r="L733" s="407"/>
      <c r="M733" s="407"/>
      <c r="N733" s="407"/>
      <c r="O733" s="407"/>
      <c r="P733" s="407"/>
      <c r="Q733" s="407"/>
      <c r="R733" s="407"/>
      <c r="S733" s="407"/>
      <c r="T733" s="407"/>
      <c r="U733" s="407"/>
      <c r="V733" s="407"/>
      <c r="W733" s="407"/>
      <c r="X733" s="407"/>
      <c r="Y733" s="407"/>
      <c r="Z733" s="407"/>
      <c r="AA733" s="407"/>
      <c r="AB733" s="407"/>
      <c r="AC733" s="407"/>
      <c r="AD733" s="407"/>
      <c r="AE733" s="407"/>
      <c r="AF733" s="407"/>
    </row>
    <row r="734" spans="1:32" ht="12.75" customHeight="1">
      <c r="A734" s="407"/>
      <c r="B734" s="407"/>
      <c r="C734" s="407"/>
      <c r="D734" s="407"/>
      <c r="E734" s="407"/>
      <c r="F734" s="407"/>
      <c r="G734" s="407"/>
      <c r="H734" s="407"/>
      <c r="I734" s="407"/>
      <c r="J734" s="407"/>
      <c r="K734" s="407"/>
      <c r="L734" s="407"/>
      <c r="M734" s="407"/>
      <c r="N734" s="407"/>
      <c r="O734" s="407"/>
      <c r="P734" s="407"/>
      <c r="Q734" s="407"/>
      <c r="R734" s="407"/>
      <c r="S734" s="407"/>
      <c r="T734" s="407"/>
      <c r="U734" s="407"/>
      <c r="V734" s="407"/>
      <c r="W734" s="407"/>
      <c r="X734" s="407"/>
      <c r="Y734" s="407"/>
      <c r="Z734" s="407"/>
      <c r="AA734" s="407"/>
      <c r="AB734" s="407"/>
      <c r="AC734" s="407"/>
      <c r="AD734" s="407"/>
      <c r="AE734" s="407"/>
      <c r="AF734" s="407"/>
    </row>
    <row r="735" spans="1:32" ht="12.75" customHeight="1">
      <c r="A735" s="407"/>
      <c r="B735" s="407"/>
      <c r="C735" s="407"/>
      <c r="D735" s="407"/>
      <c r="E735" s="407"/>
      <c r="F735" s="407"/>
      <c r="G735" s="407"/>
      <c r="H735" s="407"/>
      <c r="I735" s="407"/>
      <c r="J735" s="407"/>
      <c r="K735" s="407"/>
      <c r="L735" s="407"/>
      <c r="M735" s="407"/>
      <c r="N735" s="407"/>
      <c r="O735" s="407"/>
      <c r="P735" s="407"/>
      <c r="Q735" s="407"/>
      <c r="R735" s="407"/>
      <c r="S735" s="407"/>
      <c r="T735" s="407"/>
      <c r="U735" s="407"/>
      <c r="V735" s="407"/>
      <c r="W735" s="407"/>
      <c r="X735" s="407"/>
      <c r="Y735" s="407"/>
      <c r="Z735" s="407"/>
      <c r="AA735" s="407"/>
      <c r="AB735" s="407"/>
      <c r="AC735" s="407"/>
      <c r="AD735" s="407"/>
      <c r="AE735" s="407"/>
      <c r="AF735" s="407"/>
    </row>
    <row r="736" spans="1:32" ht="12.75" customHeight="1">
      <c r="A736" s="407"/>
      <c r="B736" s="407"/>
      <c r="C736" s="407"/>
      <c r="D736" s="407"/>
      <c r="E736" s="407"/>
      <c r="F736" s="407"/>
      <c r="G736" s="407"/>
      <c r="H736" s="407"/>
      <c r="I736" s="407"/>
      <c r="J736" s="407"/>
      <c r="K736" s="407"/>
      <c r="L736" s="407"/>
      <c r="M736" s="407"/>
      <c r="N736" s="407"/>
      <c r="O736" s="407"/>
      <c r="P736" s="407"/>
      <c r="Q736" s="407"/>
      <c r="R736" s="407"/>
      <c r="S736" s="407"/>
      <c r="T736" s="407"/>
      <c r="U736" s="407"/>
      <c r="V736" s="407"/>
      <c r="W736" s="407"/>
      <c r="X736" s="407"/>
      <c r="Y736" s="407"/>
      <c r="Z736" s="407"/>
      <c r="AA736" s="407"/>
      <c r="AB736" s="407"/>
      <c r="AC736" s="407"/>
      <c r="AD736" s="407"/>
      <c r="AE736" s="407"/>
      <c r="AF736" s="407"/>
    </row>
    <row r="737" spans="1:32" ht="12.75" customHeight="1">
      <c r="A737" s="407"/>
      <c r="B737" s="407"/>
      <c r="C737" s="407"/>
      <c r="D737" s="407"/>
      <c r="E737" s="407"/>
      <c r="F737" s="407"/>
      <c r="G737" s="407"/>
      <c r="H737" s="407"/>
      <c r="I737" s="407"/>
      <c r="J737" s="407"/>
      <c r="K737" s="407"/>
      <c r="L737" s="407"/>
      <c r="M737" s="407"/>
      <c r="N737" s="407"/>
      <c r="O737" s="407"/>
      <c r="P737" s="407"/>
      <c r="Q737" s="407"/>
      <c r="R737" s="407"/>
      <c r="S737" s="407"/>
      <c r="T737" s="407"/>
      <c r="U737" s="407"/>
      <c r="V737" s="407"/>
      <c r="W737" s="407"/>
      <c r="X737" s="407"/>
      <c r="Y737" s="407"/>
      <c r="Z737" s="407"/>
      <c r="AA737" s="407"/>
      <c r="AB737" s="407"/>
      <c r="AC737" s="407"/>
      <c r="AD737" s="407"/>
      <c r="AE737" s="407"/>
      <c r="AF737" s="407"/>
    </row>
    <row r="738" spans="1:32" ht="12.75" customHeight="1">
      <c r="A738" s="407"/>
      <c r="B738" s="407"/>
      <c r="C738" s="407"/>
      <c r="D738" s="407"/>
      <c r="E738" s="407"/>
      <c r="F738" s="407"/>
      <c r="G738" s="407"/>
      <c r="H738" s="407"/>
      <c r="I738" s="407"/>
      <c r="J738" s="407"/>
      <c r="K738" s="407"/>
      <c r="L738" s="407"/>
      <c r="M738" s="407"/>
      <c r="N738" s="407"/>
      <c r="O738" s="407"/>
      <c r="P738" s="407"/>
      <c r="Q738" s="407"/>
      <c r="R738" s="407"/>
      <c r="S738" s="407"/>
      <c r="T738" s="407"/>
      <c r="U738" s="407"/>
      <c r="V738" s="407"/>
      <c r="W738" s="407"/>
      <c r="X738" s="407"/>
      <c r="Y738" s="407"/>
      <c r="Z738" s="407"/>
      <c r="AA738" s="407"/>
      <c r="AB738" s="407"/>
      <c r="AC738" s="407"/>
      <c r="AD738" s="407"/>
      <c r="AE738" s="407"/>
      <c r="AF738" s="407"/>
    </row>
    <row r="739" spans="1:32" ht="12.75" customHeight="1">
      <c r="A739" s="407"/>
      <c r="B739" s="407"/>
      <c r="C739" s="407"/>
      <c r="D739" s="407"/>
      <c r="E739" s="407"/>
      <c r="F739" s="407"/>
      <c r="G739" s="407"/>
      <c r="H739" s="407"/>
      <c r="I739" s="407"/>
      <c r="J739" s="407"/>
      <c r="K739" s="407"/>
      <c r="L739" s="407"/>
      <c r="M739" s="407"/>
      <c r="N739" s="407"/>
      <c r="O739" s="407"/>
      <c r="P739" s="407"/>
      <c r="Q739" s="407"/>
      <c r="R739" s="407"/>
      <c r="S739" s="407"/>
      <c r="T739" s="407"/>
      <c r="U739" s="407"/>
      <c r="V739" s="407"/>
      <c r="W739" s="407"/>
      <c r="X739" s="407"/>
      <c r="Y739" s="407"/>
      <c r="Z739" s="407"/>
      <c r="AA739" s="407"/>
      <c r="AB739" s="407"/>
      <c r="AC739" s="407"/>
      <c r="AD739" s="407"/>
      <c r="AE739" s="407"/>
      <c r="AF739" s="407"/>
    </row>
    <row r="740" spans="1:32" ht="12.75" customHeight="1">
      <c r="A740" s="407"/>
      <c r="B740" s="407"/>
      <c r="C740" s="407"/>
      <c r="D740" s="407"/>
      <c r="E740" s="407"/>
      <c r="F740" s="407"/>
      <c r="G740" s="407"/>
      <c r="H740" s="407"/>
      <c r="I740" s="407"/>
      <c r="J740" s="407"/>
      <c r="K740" s="407"/>
      <c r="L740" s="407"/>
      <c r="M740" s="407"/>
      <c r="N740" s="407"/>
      <c r="O740" s="407"/>
      <c r="P740" s="407"/>
      <c r="Q740" s="407"/>
      <c r="R740" s="407"/>
      <c r="S740" s="407"/>
      <c r="T740" s="407"/>
      <c r="U740" s="407"/>
      <c r="V740" s="407"/>
      <c r="W740" s="407"/>
      <c r="X740" s="407"/>
      <c r="Y740" s="407"/>
      <c r="Z740" s="407"/>
      <c r="AA740" s="407"/>
      <c r="AB740" s="407"/>
      <c r="AC740" s="407"/>
      <c r="AD740" s="407"/>
      <c r="AE740" s="407"/>
      <c r="AF740" s="407"/>
    </row>
    <row r="741" spans="1:32" ht="12.75" customHeight="1">
      <c r="A741" s="407"/>
      <c r="B741" s="407"/>
      <c r="C741" s="407"/>
      <c r="D741" s="407"/>
      <c r="E741" s="407"/>
      <c r="F741" s="407"/>
      <c r="G741" s="407"/>
      <c r="H741" s="407"/>
      <c r="I741" s="407"/>
      <c r="J741" s="407"/>
      <c r="K741" s="407"/>
      <c r="L741" s="407"/>
      <c r="M741" s="407"/>
      <c r="N741" s="407"/>
      <c r="O741" s="407"/>
      <c r="P741" s="407"/>
      <c r="Q741" s="407"/>
      <c r="R741" s="407"/>
      <c r="S741" s="407"/>
      <c r="T741" s="407"/>
      <c r="U741" s="407"/>
      <c r="V741" s="407"/>
      <c r="W741" s="407"/>
      <c r="X741" s="407"/>
      <c r="Y741" s="407"/>
      <c r="Z741" s="407"/>
      <c r="AA741" s="407"/>
      <c r="AB741" s="407"/>
      <c r="AC741" s="407"/>
      <c r="AD741" s="407"/>
      <c r="AE741" s="407"/>
      <c r="AF741" s="407"/>
    </row>
    <row r="742" spans="1:32" ht="12.75" customHeight="1">
      <c r="A742" s="407"/>
      <c r="B742" s="407"/>
      <c r="C742" s="407"/>
      <c r="D742" s="407"/>
      <c r="E742" s="407"/>
      <c r="F742" s="407"/>
      <c r="G742" s="407"/>
      <c r="H742" s="407"/>
      <c r="I742" s="407"/>
      <c r="J742" s="407"/>
      <c r="K742" s="407"/>
      <c r="L742" s="407"/>
      <c r="M742" s="407"/>
      <c r="N742" s="407"/>
      <c r="O742" s="407"/>
      <c r="P742" s="407"/>
      <c r="Q742" s="407"/>
      <c r="R742" s="407"/>
      <c r="S742" s="407"/>
      <c r="T742" s="407"/>
      <c r="U742" s="407"/>
      <c r="V742" s="407"/>
      <c r="W742" s="407"/>
      <c r="X742" s="407"/>
      <c r="Y742" s="407"/>
      <c r="Z742" s="407"/>
      <c r="AA742" s="407"/>
      <c r="AB742" s="407"/>
      <c r="AC742" s="407"/>
      <c r="AD742" s="407"/>
      <c r="AE742" s="407"/>
      <c r="AF742" s="407"/>
    </row>
    <row r="743" spans="1:32" ht="12.75" customHeight="1">
      <c r="A743" s="407"/>
      <c r="B743" s="407"/>
      <c r="C743" s="407"/>
      <c r="D743" s="407"/>
      <c r="E743" s="407"/>
      <c r="F743" s="407"/>
      <c r="G743" s="407"/>
      <c r="H743" s="407"/>
      <c r="I743" s="407"/>
      <c r="J743" s="407"/>
      <c r="K743" s="407"/>
      <c r="L743" s="407"/>
      <c r="M743" s="407"/>
      <c r="N743" s="407"/>
      <c r="O743" s="407"/>
      <c r="P743" s="407"/>
      <c r="Q743" s="407"/>
      <c r="R743" s="407"/>
      <c r="S743" s="407"/>
      <c r="T743" s="407"/>
      <c r="U743" s="407"/>
      <c r="V743" s="407"/>
      <c r="W743" s="407"/>
      <c r="X743" s="407"/>
      <c r="Y743" s="407"/>
      <c r="Z743" s="407"/>
      <c r="AA743" s="407"/>
      <c r="AB743" s="407"/>
      <c r="AC743" s="407"/>
      <c r="AD743" s="407"/>
      <c r="AE743" s="407"/>
      <c r="AF743" s="407"/>
    </row>
    <row r="744" spans="1:32" ht="12.75" customHeight="1">
      <c r="A744" s="407"/>
      <c r="B744" s="407"/>
      <c r="C744" s="407"/>
      <c r="D744" s="407"/>
      <c r="E744" s="407"/>
      <c r="F744" s="407"/>
      <c r="G744" s="407"/>
      <c r="H744" s="407"/>
      <c r="I744" s="407"/>
      <c r="J744" s="407"/>
      <c r="K744" s="407"/>
      <c r="L744" s="407"/>
      <c r="M744" s="407"/>
      <c r="N744" s="407"/>
      <c r="O744" s="407"/>
      <c r="P744" s="407"/>
      <c r="Q744" s="407"/>
      <c r="R744" s="407"/>
      <c r="S744" s="407"/>
      <c r="T744" s="407"/>
      <c r="U744" s="407"/>
      <c r="V744" s="407"/>
      <c r="W744" s="407"/>
      <c r="X744" s="407"/>
      <c r="Y744" s="407"/>
      <c r="Z744" s="407"/>
      <c r="AA744" s="407"/>
      <c r="AB744" s="407"/>
      <c r="AC744" s="407"/>
      <c r="AD744" s="407"/>
      <c r="AE744" s="407"/>
      <c r="AF744" s="407"/>
    </row>
    <row r="745" spans="1:32" ht="12.75" customHeight="1">
      <c r="A745" s="407"/>
      <c r="B745" s="407"/>
      <c r="C745" s="407"/>
      <c r="D745" s="407"/>
      <c r="E745" s="407"/>
      <c r="F745" s="407"/>
      <c r="G745" s="407"/>
      <c r="H745" s="407"/>
      <c r="I745" s="407"/>
      <c r="J745" s="407"/>
      <c r="K745" s="407"/>
      <c r="L745" s="407"/>
      <c r="M745" s="407"/>
      <c r="N745" s="407"/>
      <c r="O745" s="407"/>
      <c r="P745" s="407"/>
      <c r="Q745" s="407"/>
      <c r="R745" s="407"/>
      <c r="S745" s="407"/>
      <c r="T745" s="407"/>
      <c r="U745" s="407"/>
      <c r="V745" s="407"/>
      <c r="W745" s="407"/>
      <c r="X745" s="407"/>
      <c r="Y745" s="407"/>
      <c r="Z745" s="407"/>
      <c r="AA745" s="407"/>
      <c r="AB745" s="407"/>
      <c r="AC745" s="407"/>
      <c r="AD745" s="407"/>
      <c r="AE745" s="407"/>
      <c r="AF745" s="407"/>
    </row>
    <row r="746" spans="1:32" ht="12.75" customHeight="1">
      <c r="A746" s="407"/>
      <c r="B746" s="407"/>
      <c r="C746" s="407"/>
      <c r="D746" s="407"/>
      <c r="E746" s="407"/>
      <c r="F746" s="407"/>
      <c r="G746" s="407"/>
      <c r="H746" s="407"/>
      <c r="I746" s="407"/>
      <c r="J746" s="407"/>
      <c r="K746" s="407"/>
      <c r="L746" s="407"/>
      <c r="M746" s="407"/>
      <c r="N746" s="407"/>
      <c r="O746" s="407"/>
      <c r="P746" s="407"/>
      <c r="Q746" s="407"/>
      <c r="R746" s="407"/>
      <c r="S746" s="407"/>
      <c r="T746" s="407"/>
      <c r="U746" s="407"/>
      <c r="V746" s="407"/>
      <c r="W746" s="407"/>
      <c r="X746" s="407"/>
      <c r="Y746" s="407"/>
      <c r="Z746" s="407"/>
      <c r="AA746" s="407"/>
      <c r="AB746" s="407"/>
      <c r="AC746" s="407"/>
      <c r="AD746" s="407"/>
      <c r="AE746" s="407"/>
      <c r="AF746" s="407"/>
    </row>
    <row r="747" spans="1:32" ht="12.75" customHeight="1">
      <c r="A747" s="407"/>
      <c r="B747" s="407"/>
      <c r="C747" s="407"/>
      <c r="D747" s="407"/>
      <c r="E747" s="407"/>
      <c r="F747" s="407"/>
      <c r="G747" s="407"/>
      <c r="H747" s="407"/>
      <c r="I747" s="407"/>
      <c r="J747" s="407"/>
      <c r="K747" s="407"/>
      <c r="L747" s="407"/>
      <c r="M747" s="407"/>
      <c r="N747" s="407"/>
      <c r="O747" s="407"/>
      <c r="P747" s="407"/>
      <c r="Q747" s="407"/>
      <c r="R747" s="407"/>
      <c r="S747" s="407"/>
      <c r="T747" s="407"/>
      <c r="U747" s="407"/>
      <c r="V747" s="407"/>
      <c r="W747" s="407"/>
      <c r="X747" s="407"/>
      <c r="Y747" s="407"/>
      <c r="Z747" s="407"/>
      <c r="AA747" s="407"/>
      <c r="AB747" s="407"/>
      <c r="AC747" s="407"/>
      <c r="AD747" s="407"/>
      <c r="AE747" s="407"/>
      <c r="AF747" s="407"/>
    </row>
    <row r="748" spans="1:32" ht="12.75" customHeight="1">
      <c r="A748" s="407"/>
      <c r="B748" s="407"/>
      <c r="C748" s="407"/>
      <c r="D748" s="407"/>
      <c r="E748" s="407"/>
      <c r="F748" s="407"/>
      <c r="G748" s="407"/>
      <c r="H748" s="407"/>
      <c r="I748" s="407"/>
      <c r="J748" s="407"/>
      <c r="K748" s="407"/>
      <c r="L748" s="407"/>
      <c r="M748" s="407"/>
      <c r="N748" s="407"/>
      <c r="O748" s="407"/>
      <c r="P748" s="407"/>
      <c r="Q748" s="407"/>
      <c r="R748" s="407"/>
      <c r="S748" s="407"/>
      <c r="T748" s="407"/>
      <c r="U748" s="407"/>
      <c r="V748" s="407"/>
      <c r="W748" s="407"/>
      <c r="X748" s="407"/>
      <c r="Y748" s="407"/>
      <c r="Z748" s="407"/>
      <c r="AA748" s="407"/>
      <c r="AB748" s="407"/>
      <c r="AC748" s="407"/>
      <c r="AD748" s="407"/>
      <c r="AE748" s="407"/>
      <c r="AF748" s="407"/>
    </row>
    <row r="749" spans="1:32" ht="12.75" customHeight="1">
      <c r="A749" s="407"/>
      <c r="B749" s="407"/>
      <c r="C749" s="407"/>
      <c r="D749" s="407"/>
      <c r="E749" s="407"/>
      <c r="F749" s="407"/>
      <c r="G749" s="407"/>
      <c r="H749" s="407"/>
      <c r="I749" s="407"/>
      <c r="J749" s="407"/>
      <c r="K749" s="407"/>
      <c r="L749" s="407"/>
      <c r="M749" s="407"/>
      <c r="N749" s="407"/>
      <c r="O749" s="407"/>
      <c r="P749" s="407"/>
      <c r="Q749" s="407"/>
      <c r="R749" s="407"/>
      <c r="S749" s="407"/>
      <c r="T749" s="407"/>
      <c r="U749" s="407"/>
      <c r="V749" s="407"/>
      <c r="W749" s="407"/>
      <c r="X749" s="407"/>
      <c r="Y749" s="407"/>
      <c r="Z749" s="407"/>
      <c r="AA749" s="407"/>
      <c r="AB749" s="407"/>
      <c r="AC749" s="407"/>
      <c r="AD749" s="407"/>
      <c r="AE749" s="407"/>
      <c r="AF749" s="407"/>
    </row>
    <row r="750" spans="1:32" ht="12.75" customHeight="1">
      <c r="A750" s="407"/>
      <c r="B750" s="407"/>
      <c r="C750" s="407"/>
      <c r="D750" s="407"/>
      <c r="E750" s="407"/>
      <c r="F750" s="407"/>
      <c r="G750" s="407"/>
      <c r="H750" s="407"/>
      <c r="I750" s="407"/>
      <c r="J750" s="407"/>
      <c r="K750" s="407"/>
      <c r="L750" s="407"/>
      <c r="M750" s="407"/>
      <c r="N750" s="407"/>
      <c r="O750" s="407"/>
      <c r="P750" s="407"/>
      <c r="Q750" s="407"/>
      <c r="R750" s="407"/>
      <c r="S750" s="407"/>
      <c r="T750" s="407"/>
      <c r="U750" s="407"/>
      <c r="V750" s="407"/>
      <c r="W750" s="407"/>
      <c r="X750" s="407"/>
      <c r="Y750" s="407"/>
      <c r="Z750" s="407"/>
      <c r="AA750" s="407"/>
      <c r="AB750" s="407"/>
      <c r="AC750" s="407"/>
      <c r="AD750" s="407"/>
      <c r="AE750" s="407"/>
      <c r="AF750" s="407"/>
    </row>
    <row r="751" spans="1:32" ht="12.75" customHeight="1">
      <c r="A751" s="407"/>
      <c r="B751" s="407"/>
      <c r="C751" s="407"/>
      <c r="D751" s="407"/>
      <c r="E751" s="407"/>
      <c r="F751" s="407"/>
      <c r="G751" s="407"/>
      <c r="H751" s="407"/>
      <c r="I751" s="407"/>
      <c r="J751" s="407"/>
      <c r="K751" s="407"/>
      <c r="L751" s="407"/>
      <c r="M751" s="407"/>
      <c r="N751" s="407"/>
      <c r="O751" s="407"/>
      <c r="P751" s="407"/>
      <c r="Q751" s="407"/>
      <c r="R751" s="407"/>
      <c r="S751" s="407"/>
      <c r="T751" s="407"/>
      <c r="U751" s="407"/>
      <c r="V751" s="407"/>
      <c r="W751" s="407"/>
      <c r="X751" s="407"/>
      <c r="Y751" s="407"/>
      <c r="Z751" s="407"/>
      <c r="AA751" s="407"/>
      <c r="AB751" s="407"/>
      <c r="AC751" s="407"/>
      <c r="AD751" s="407"/>
      <c r="AE751" s="407"/>
      <c r="AF751" s="407"/>
    </row>
    <row r="752" spans="1:32" ht="12.75" customHeight="1">
      <c r="A752" s="407"/>
      <c r="B752" s="407"/>
      <c r="C752" s="407"/>
      <c r="D752" s="407"/>
      <c r="E752" s="407"/>
      <c r="F752" s="407"/>
      <c r="G752" s="407"/>
      <c r="H752" s="407"/>
      <c r="I752" s="407"/>
      <c r="J752" s="407"/>
      <c r="K752" s="407"/>
      <c r="L752" s="407"/>
      <c r="M752" s="407"/>
      <c r="N752" s="407"/>
      <c r="O752" s="407"/>
      <c r="P752" s="407"/>
      <c r="Q752" s="407"/>
      <c r="R752" s="407"/>
      <c r="S752" s="407"/>
      <c r="T752" s="407"/>
      <c r="U752" s="407"/>
      <c r="V752" s="407"/>
      <c r="W752" s="407"/>
      <c r="X752" s="407"/>
      <c r="Y752" s="407"/>
      <c r="Z752" s="407"/>
      <c r="AA752" s="407"/>
      <c r="AB752" s="407"/>
      <c r="AC752" s="407"/>
      <c r="AD752" s="407"/>
      <c r="AE752" s="407"/>
      <c r="AF752" s="407"/>
    </row>
    <row r="753" spans="1:32" ht="12.75" customHeight="1">
      <c r="A753" s="407"/>
      <c r="B753" s="407"/>
      <c r="C753" s="407"/>
      <c r="D753" s="407"/>
      <c r="E753" s="407"/>
      <c r="F753" s="407"/>
      <c r="G753" s="407"/>
      <c r="H753" s="407"/>
      <c r="I753" s="407"/>
      <c r="J753" s="407"/>
      <c r="K753" s="407"/>
      <c r="L753" s="407"/>
      <c r="M753" s="407"/>
      <c r="N753" s="407"/>
      <c r="O753" s="407"/>
      <c r="P753" s="407"/>
      <c r="Q753" s="407"/>
      <c r="R753" s="407"/>
      <c r="S753" s="407"/>
      <c r="T753" s="407"/>
      <c r="U753" s="407"/>
      <c r="V753" s="407"/>
      <c r="W753" s="407"/>
      <c r="X753" s="407"/>
      <c r="Y753" s="407"/>
      <c r="Z753" s="407"/>
      <c r="AA753" s="407"/>
      <c r="AB753" s="407"/>
      <c r="AC753" s="407"/>
      <c r="AD753" s="407"/>
      <c r="AE753" s="407"/>
      <c r="AF753" s="407"/>
    </row>
    <row r="754" spans="1:32" ht="12.75" customHeight="1">
      <c r="A754" s="407"/>
      <c r="B754" s="407"/>
      <c r="C754" s="407"/>
      <c r="D754" s="407"/>
      <c r="E754" s="407"/>
      <c r="F754" s="407"/>
      <c r="G754" s="407"/>
      <c r="H754" s="407"/>
      <c r="I754" s="407"/>
      <c r="J754" s="407"/>
      <c r="K754" s="407"/>
      <c r="L754" s="407"/>
      <c r="M754" s="407"/>
      <c r="N754" s="407"/>
      <c r="O754" s="407"/>
      <c r="P754" s="407"/>
      <c r="Q754" s="407"/>
      <c r="R754" s="407"/>
      <c r="S754" s="407"/>
      <c r="T754" s="407"/>
      <c r="U754" s="407"/>
      <c r="V754" s="407"/>
      <c r="W754" s="407"/>
      <c r="X754" s="407"/>
      <c r="Y754" s="407"/>
      <c r="Z754" s="407"/>
      <c r="AA754" s="407"/>
      <c r="AB754" s="407"/>
      <c r="AC754" s="407"/>
      <c r="AD754" s="407"/>
      <c r="AE754" s="407"/>
      <c r="AF754" s="407"/>
    </row>
    <row r="755" spans="1:32" ht="12.75" customHeight="1">
      <c r="A755" s="407"/>
      <c r="B755" s="407"/>
      <c r="C755" s="407"/>
      <c r="D755" s="407"/>
      <c r="E755" s="407"/>
      <c r="F755" s="407"/>
      <c r="G755" s="407"/>
      <c r="H755" s="407"/>
      <c r="I755" s="407"/>
      <c r="J755" s="407"/>
      <c r="K755" s="407"/>
      <c r="L755" s="407"/>
      <c r="M755" s="407"/>
      <c r="N755" s="407"/>
      <c r="O755" s="407"/>
      <c r="P755" s="407"/>
      <c r="Q755" s="407"/>
      <c r="R755" s="407"/>
      <c r="S755" s="407"/>
      <c r="T755" s="407"/>
      <c r="U755" s="407"/>
      <c r="V755" s="407"/>
      <c r="W755" s="407"/>
      <c r="X755" s="407"/>
      <c r="Y755" s="407"/>
      <c r="Z755" s="407"/>
      <c r="AA755" s="407"/>
      <c r="AB755" s="407"/>
      <c r="AC755" s="407"/>
      <c r="AD755" s="407"/>
      <c r="AE755" s="407"/>
      <c r="AF755" s="407"/>
    </row>
    <row r="756" spans="1:32" ht="12.75" customHeight="1">
      <c r="A756" s="407"/>
      <c r="B756" s="407"/>
      <c r="C756" s="407"/>
      <c r="D756" s="407"/>
      <c r="E756" s="407"/>
      <c r="F756" s="407"/>
      <c r="G756" s="407"/>
      <c r="H756" s="407"/>
      <c r="I756" s="407"/>
      <c r="J756" s="407"/>
      <c r="K756" s="407"/>
      <c r="L756" s="407"/>
      <c r="M756" s="407"/>
      <c r="N756" s="407"/>
      <c r="O756" s="407"/>
      <c r="P756" s="407"/>
      <c r="Q756" s="407"/>
      <c r="R756" s="407"/>
      <c r="S756" s="407"/>
      <c r="T756" s="407"/>
      <c r="U756" s="407"/>
      <c r="V756" s="407"/>
      <c r="W756" s="407"/>
      <c r="X756" s="407"/>
      <c r="Y756" s="407"/>
      <c r="Z756" s="407"/>
      <c r="AA756" s="407"/>
      <c r="AB756" s="407"/>
      <c r="AC756" s="407"/>
      <c r="AD756" s="407"/>
      <c r="AE756" s="407"/>
      <c r="AF756" s="407"/>
    </row>
    <row r="757" spans="1:32" ht="12.75" customHeight="1">
      <c r="A757" s="407"/>
      <c r="B757" s="407"/>
      <c r="C757" s="407"/>
      <c r="D757" s="407"/>
      <c r="E757" s="407"/>
      <c r="F757" s="407"/>
      <c r="G757" s="407"/>
      <c r="H757" s="407"/>
      <c r="I757" s="407"/>
      <c r="J757" s="407"/>
      <c r="K757" s="407"/>
      <c r="L757" s="407"/>
      <c r="M757" s="407"/>
      <c r="N757" s="407"/>
      <c r="O757" s="407"/>
      <c r="P757" s="407"/>
      <c r="Q757" s="407"/>
      <c r="R757" s="407"/>
      <c r="S757" s="407"/>
      <c r="T757" s="407"/>
      <c r="U757" s="407"/>
      <c r="V757" s="407"/>
      <c r="W757" s="407"/>
      <c r="X757" s="407"/>
      <c r="Y757" s="407"/>
      <c r="Z757" s="407"/>
      <c r="AA757" s="407"/>
      <c r="AB757" s="407"/>
      <c r="AC757" s="407"/>
      <c r="AD757" s="407"/>
      <c r="AE757" s="407"/>
      <c r="AF757" s="407"/>
    </row>
    <row r="758" spans="1:32" ht="12.75" customHeight="1">
      <c r="A758" s="407"/>
      <c r="B758" s="407"/>
      <c r="C758" s="407"/>
      <c r="D758" s="407"/>
      <c r="E758" s="407"/>
      <c r="F758" s="407"/>
      <c r="G758" s="407"/>
      <c r="H758" s="407"/>
      <c r="I758" s="407"/>
      <c r="J758" s="407"/>
      <c r="K758" s="407"/>
      <c r="L758" s="407"/>
      <c r="M758" s="407"/>
      <c r="N758" s="407"/>
      <c r="O758" s="407"/>
      <c r="P758" s="407"/>
      <c r="Q758" s="407"/>
      <c r="R758" s="407"/>
      <c r="S758" s="407"/>
      <c r="T758" s="407"/>
      <c r="U758" s="407"/>
      <c r="V758" s="407"/>
      <c r="W758" s="407"/>
      <c r="X758" s="407"/>
      <c r="Y758" s="407"/>
      <c r="Z758" s="407"/>
      <c r="AA758" s="407"/>
      <c r="AB758" s="407"/>
      <c r="AC758" s="407"/>
      <c r="AD758" s="407"/>
      <c r="AE758" s="407"/>
      <c r="AF758" s="407"/>
    </row>
    <row r="759" spans="1:32" ht="12.75" customHeight="1">
      <c r="A759" s="407"/>
      <c r="B759" s="407"/>
      <c r="C759" s="407"/>
      <c r="D759" s="407"/>
      <c r="E759" s="407"/>
      <c r="F759" s="407"/>
      <c r="G759" s="407"/>
      <c r="H759" s="407"/>
      <c r="I759" s="407"/>
      <c r="J759" s="407"/>
      <c r="K759" s="407"/>
      <c r="L759" s="407"/>
      <c r="M759" s="407"/>
      <c r="N759" s="407"/>
      <c r="O759" s="407"/>
      <c r="P759" s="407"/>
      <c r="Q759" s="407"/>
      <c r="R759" s="407"/>
      <c r="S759" s="407"/>
      <c r="T759" s="407"/>
      <c r="U759" s="407"/>
      <c r="V759" s="407"/>
      <c r="W759" s="407"/>
      <c r="X759" s="407"/>
      <c r="Y759" s="407"/>
      <c r="Z759" s="407"/>
      <c r="AA759" s="407"/>
      <c r="AB759" s="407"/>
      <c r="AC759" s="407"/>
      <c r="AD759" s="407"/>
      <c r="AE759" s="407"/>
      <c r="AF759" s="407"/>
    </row>
    <row r="760" spans="1:32" ht="12.75" customHeight="1">
      <c r="A760" s="407"/>
      <c r="B760" s="407"/>
      <c r="C760" s="407"/>
      <c r="D760" s="407"/>
      <c r="E760" s="407"/>
      <c r="F760" s="407"/>
      <c r="G760" s="407"/>
      <c r="H760" s="407"/>
      <c r="I760" s="407"/>
      <c r="J760" s="407"/>
      <c r="K760" s="407"/>
      <c r="L760" s="407"/>
      <c r="M760" s="407"/>
      <c r="N760" s="407"/>
      <c r="O760" s="407"/>
      <c r="P760" s="407"/>
      <c r="Q760" s="407"/>
      <c r="R760" s="407"/>
      <c r="S760" s="407"/>
      <c r="T760" s="407"/>
      <c r="U760" s="407"/>
      <c r="V760" s="407"/>
      <c r="W760" s="407"/>
      <c r="X760" s="407"/>
      <c r="Y760" s="407"/>
      <c r="Z760" s="407"/>
      <c r="AA760" s="407"/>
      <c r="AB760" s="407"/>
      <c r="AC760" s="407"/>
      <c r="AD760" s="407"/>
      <c r="AE760" s="407"/>
      <c r="AF760" s="407"/>
    </row>
    <row r="761" spans="1:32" ht="12.75" customHeight="1">
      <c r="A761" s="407"/>
      <c r="B761" s="407"/>
      <c r="C761" s="407"/>
      <c r="D761" s="407"/>
      <c r="E761" s="407"/>
      <c r="F761" s="407"/>
      <c r="G761" s="407"/>
      <c r="H761" s="407"/>
      <c r="I761" s="407"/>
      <c r="J761" s="407"/>
      <c r="K761" s="407"/>
      <c r="L761" s="407"/>
      <c r="M761" s="407"/>
      <c r="N761" s="407"/>
      <c r="O761" s="407"/>
      <c r="P761" s="407"/>
      <c r="Q761" s="407"/>
      <c r="R761" s="407"/>
      <c r="S761" s="407"/>
      <c r="T761" s="407"/>
      <c r="U761" s="407"/>
      <c r="V761" s="407"/>
      <c r="W761" s="407"/>
      <c r="X761" s="407"/>
      <c r="Y761" s="407"/>
      <c r="Z761" s="407"/>
      <c r="AA761" s="407"/>
      <c r="AB761" s="407"/>
      <c r="AC761" s="407"/>
      <c r="AD761" s="407"/>
      <c r="AE761" s="407"/>
      <c r="AF761" s="407"/>
    </row>
    <row r="762" spans="1:32" ht="12.75" customHeight="1">
      <c r="A762" s="407"/>
      <c r="B762" s="407"/>
      <c r="C762" s="407"/>
      <c r="D762" s="407"/>
      <c r="E762" s="407"/>
      <c r="F762" s="407"/>
      <c r="G762" s="407"/>
      <c r="H762" s="407"/>
      <c r="I762" s="407"/>
      <c r="J762" s="407"/>
      <c r="K762" s="407"/>
      <c r="L762" s="407"/>
      <c r="M762" s="407"/>
      <c r="N762" s="407"/>
      <c r="O762" s="407"/>
      <c r="P762" s="407"/>
      <c r="Q762" s="407"/>
      <c r="R762" s="407"/>
      <c r="S762" s="407"/>
      <c r="T762" s="407"/>
      <c r="U762" s="407"/>
      <c r="V762" s="407"/>
      <c r="W762" s="407"/>
      <c r="X762" s="407"/>
      <c r="Y762" s="407"/>
      <c r="Z762" s="407"/>
      <c r="AA762" s="407"/>
      <c r="AB762" s="407"/>
      <c r="AC762" s="407"/>
      <c r="AD762" s="407"/>
      <c r="AE762" s="407"/>
      <c r="AF762" s="407"/>
    </row>
    <row r="763" spans="1:32" ht="12.75" customHeight="1">
      <c r="A763" s="407"/>
      <c r="B763" s="407"/>
      <c r="C763" s="407"/>
      <c r="D763" s="407"/>
      <c r="E763" s="407"/>
      <c r="F763" s="407"/>
      <c r="G763" s="407"/>
      <c r="H763" s="407"/>
      <c r="I763" s="407"/>
      <c r="J763" s="407"/>
      <c r="K763" s="407"/>
      <c r="L763" s="407"/>
      <c r="M763" s="407"/>
      <c r="N763" s="407"/>
      <c r="O763" s="407"/>
      <c r="P763" s="407"/>
      <c r="Q763" s="407"/>
      <c r="R763" s="407"/>
      <c r="S763" s="407"/>
      <c r="T763" s="407"/>
      <c r="U763" s="407"/>
      <c r="V763" s="407"/>
      <c r="W763" s="407"/>
      <c r="X763" s="407"/>
      <c r="Y763" s="407"/>
      <c r="Z763" s="407"/>
      <c r="AA763" s="407"/>
      <c r="AB763" s="407"/>
      <c r="AC763" s="407"/>
      <c r="AD763" s="407"/>
      <c r="AE763" s="407"/>
      <c r="AF763" s="407"/>
    </row>
    <row r="764" spans="1:32" ht="12.75" customHeight="1">
      <c r="A764" s="407"/>
      <c r="B764" s="407"/>
      <c r="C764" s="407"/>
      <c r="D764" s="407"/>
      <c r="E764" s="407"/>
      <c r="F764" s="407"/>
      <c r="G764" s="407"/>
      <c r="H764" s="407"/>
      <c r="I764" s="407"/>
      <c r="J764" s="407"/>
      <c r="K764" s="407"/>
      <c r="L764" s="407"/>
      <c r="M764" s="407"/>
      <c r="N764" s="407"/>
      <c r="O764" s="407"/>
      <c r="P764" s="407"/>
      <c r="Q764" s="407"/>
      <c r="R764" s="407"/>
      <c r="S764" s="407"/>
      <c r="T764" s="407"/>
      <c r="U764" s="407"/>
      <c r="V764" s="407"/>
      <c r="W764" s="407"/>
      <c r="X764" s="407"/>
      <c r="Y764" s="407"/>
      <c r="Z764" s="407"/>
      <c r="AA764" s="407"/>
      <c r="AB764" s="407"/>
      <c r="AC764" s="407"/>
      <c r="AD764" s="407"/>
      <c r="AE764" s="407"/>
      <c r="AF764" s="407"/>
    </row>
    <row r="765" spans="1:32" ht="12.75" customHeight="1">
      <c r="A765" s="407"/>
      <c r="B765" s="407"/>
      <c r="C765" s="407"/>
      <c r="D765" s="407"/>
      <c r="E765" s="407"/>
      <c r="F765" s="407"/>
      <c r="G765" s="407"/>
      <c r="H765" s="407"/>
      <c r="I765" s="407"/>
      <c r="J765" s="407"/>
      <c r="K765" s="407"/>
      <c r="L765" s="407"/>
      <c r="M765" s="407"/>
      <c r="N765" s="407"/>
      <c r="O765" s="407"/>
      <c r="P765" s="407"/>
      <c r="Q765" s="407"/>
      <c r="R765" s="407"/>
      <c r="S765" s="407"/>
      <c r="T765" s="407"/>
      <c r="U765" s="407"/>
      <c r="V765" s="407"/>
      <c r="W765" s="407"/>
      <c r="X765" s="407"/>
      <c r="Y765" s="407"/>
      <c r="Z765" s="407"/>
      <c r="AA765" s="407"/>
      <c r="AB765" s="407"/>
      <c r="AC765" s="407"/>
      <c r="AD765" s="407"/>
      <c r="AE765" s="407"/>
      <c r="AF765" s="407"/>
    </row>
    <row r="766" spans="1:32" ht="12.75" customHeight="1">
      <c r="A766" s="407"/>
      <c r="B766" s="407"/>
      <c r="C766" s="407"/>
      <c r="D766" s="407"/>
      <c r="E766" s="407"/>
      <c r="F766" s="407"/>
      <c r="G766" s="407"/>
      <c r="H766" s="407"/>
      <c r="I766" s="407"/>
      <c r="J766" s="407"/>
      <c r="K766" s="407"/>
      <c r="L766" s="407"/>
      <c r="M766" s="407"/>
      <c r="N766" s="407"/>
      <c r="O766" s="407"/>
      <c r="P766" s="407"/>
      <c r="Q766" s="407"/>
      <c r="R766" s="407"/>
      <c r="S766" s="407"/>
      <c r="T766" s="407"/>
      <c r="U766" s="407"/>
      <c r="V766" s="407"/>
      <c r="W766" s="407"/>
      <c r="X766" s="407"/>
      <c r="Y766" s="407"/>
      <c r="Z766" s="407"/>
      <c r="AA766" s="407"/>
      <c r="AB766" s="407"/>
      <c r="AC766" s="407"/>
      <c r="AD766" s="407"/>
      <c r="AE766" s="407"/>
      <c r="AF766" s="407"/>
    </row>
    <row r="767" spans="1:32" ht="12.75" customHeight="1">
      <c r="A767" s="407"/>
      <c r="B767" s="407"/>
      <c r="C767" s="407"/>
      <c r="D767" s="407"/>
      <c r="E767" s="407"/>
      <c r="F767" s="407"/>
      <c r="G767" s="407"/>
      <c r="H767" s="407"/>
      <c r="I767" s="407"/>
      <c r="J767" s="407"/>
      <c r="K767" s="407"/>
      <c r="L767" s="407"/>
      <c r="M767" s="407"/>
      <c r="N767" s="407"/>
      <c r="O767" s="407"/>
      <c r="P767" s="407"/>
      <c r="Q767" s="407"/>
      <c r="R767" s="407"/>
      <c r="S767" s="407"/>
      <c r="T767" s="407"/>
      <c r="U767" s="407"/>
      <c r="V767" s="407"/>
      <c r="W767" s="407"/>
      <c r="X767" s="407"/>
      <c r="Y767" s="407"/>
      <c r="Z767" s="407"/>
      <c r="AA767" s="407"/>
      <c r="AB767" s="407"/>
      <c r="AC767" s="407"/>
      <c r="AD767" s="407"/>
      <c r="AE767" s="407"/>
      <c r="AF767" s="407"/>
    </row>
    <row r="768" spans="1:32" ht="12.75" customHeight="1">
      <c r="A768" s="407"/>
      <c r="B768" s="407"/>
      <c r="C768" s="407"/>
      <c r="D768" s="407"/>
      <c r="E768" s="407"/>
      <c r="F768" s="407"/>
      <c r="G768" s="407"/>
      <c r="H768" s="407"/>
      <c r="I768" s="407"/>
      <c r="J768" s="407"/>
      <c r="K768" s="407"/>
      <c r="L768" s="407"/>
      <c r="M768" s="407"/>
      <c r="N768" s="407"/>
      <c r="O768" s="407"/>
      <c r="P768" s="407"/>
      <c r="Q768" s="407"/>
      <c r="R768" s="407"/>
      <c r="S768" s="407"/>
      <c r="T768" s="407"/>
      <c r="U768" s="407"/>
      <c r="V768" s="407"/>
      <c r="W768" s="407"/>
      <c r="X768" s="407"/>
      <c r="Y768" s="407"/>
      <c r="Z768" s="407"/>
      <c r="AA768" s="407"/>
      <c r="AB768" s="407"/>
      <c r="AC768" s="407"/>
      <c r="AD768" s="407"/>
      <c r="AE768" s="407"/>
      <c r="AF768" s="407"/>
    </row>
    <row r="769" spans="1:32" ht="12.75" customHeight="1">
      <c r="A769" s="407"/>
      <c r="B769" s="407"/>
      <c r="C769" s="407"/>
      <c r="D769" s="407"/>
      <c r="E769" s="407"/>
      <c r="F769" s="407"/>
      <c r="G769" s="407"/>
      <c r="H769" s="407"/>
      <c r="I769" s="407"/>
      <c r="J769" s="407"/>
      <c r="K769" s="407"/>
      <c r="L769" s="407"/>
      <c r="M769" s="407"/>
      <c r="N769" s="407"/>
      <c r="O769" s="407"/>
      <c r="P769" s="407"/>
      <c r="Q769" s="407"/>
      <c r="R769" s="407"/>
      <c r="S769" s="407"/>
      <c r="T769" s="407"/>
      <c r="U769" s="407"/>
      <c r="V769" s="407"/>
      <c r="W769" s="407"/>
      <c r="X769" s="407"/>
      <c r="Y769" s="407"/>
      <c r="Z769" s="407"/>
      <c r="AA769" s="407"/>
      <c r="AB769" s="407"/>
      <c r="AC769" s="407"/>
      <c r="AD769" s="407"/>
      <c r="AE769" s="407"/>
      <c r="AF769" s="407"/>
    </row>
    <row r="770" spans="1:32" ht="12.75" customHeight="1">
      <c r="A770" s="407"/>
      <c r="B770" s="407"/>
      <c r="C770" s="407"/>
      <c r="D770" s="407"/>
      <c r="E770" s="407"/>
      <c r="F770" s="407"/>
      <c r="G770" s="407"/>
      <c r="H770" s="407"/>
      <c r="I770" s="407"/>
      <c r="J770" s="407"/>
      <c r="K770" s="407"/>
      <c r="L770" s="407"/>
      <c r="M770" s="407"/>
      <c r="N770" s="407"/>
      <c r="O770" s="407"/>
      <c r="P770" s="407"/>
      <c r="Q770" s="407"/>
      <c r="R770" s="407"/>
      <c r="S770" s="407"/>
      <c r="T770" s="407"/>
      <c r="U770" s="407"/>
      <c r="V770" s="407"/>
      <c r="W770" s="407"/>
      <c r="X770" s="407"/>
      <c r="Y770" s="407"/>
      <c r="Z770" s="407"/>
      <c r="AA770" s="407"/>
      <c r="AB770" s="407"/>
      <c r="AC770" s="407"/>
      <c r="AD770" s="407"/>
      <c r="AE770" s="407"/>
      <c r="AF770" s="407"/>
    </row>
    <row r="771" spans="1:32" ht="12.75" customHeight="1">
      <c r="A771" s="407"/>
      <c r="B771" s="407"/>
      <c r="C771" s="407"/>
      <c r="D771" s="407"/>
      <c r="E771" s="407"/>
      <c r="F771" s="407"/>
      <c r="G771" s="407"/>
      <c r="H771" s="407"/>
      <c r="I771" s="407"/>
      <c r="J771" s="407"/>
      <c r="K771" s="407"/>
      <c r="L771" s="407"/>
      <c r="M771" s="407"/>
      <c r="N771" s="407"/>
      <c r="O771" s="407"/>
      <c r="P771" s="407"/>
      <c r="Q771" s="407"/>
      <c r="R771" s="407"/>
      <c r="S771" s="407"/>
      <c r="T771" s="407"/>
      <c r="U771" s="407"/>
      <c r="V771" s="407"/>
      <c r="W771" s="407"/>
      <c r="X771" s="407"/>
      <c r="Y771" s="407"/>
      <c r="Z771" s="407"/>
      <c r="AA771" s="407"/>
      <c r="AB771" s="407"/>
      <c r="AC771" s="407"/>
      <c r="AD771" s="407"/>
      <c r="AE771" s="407"/>
      <c r="AF771" s="407"/>
    </row>
    <row r="772" spans="1:32" ht="12.75" customHeight="1">
      <c r="A772" s="407"/>
      <c r="B772" s="407"/>
      <c r="C772" s="407"/>
      <c r="D772" s="407"/>
      <c r="E772" s="407"/>
      <c r="F772" s="407"/>
      <c r="G772" s="407"/>
      <c r="H772" s="407"/>
      <c r="I772" s="407"/>
      <c r="J772" s="407"/>
      <c r="K772" s="407"/>
      <c r="L772" s="407"/>
      <c r="M772" s="407"/>
      <c r="N772" s="407"/>
      <c r="O772" s="407"/>
      <c r="P772" s="407"/>
      <c r="Q772" s="407"/>
      <c r="R772" s="407"/>
      <c r="S772" s="407"/>
      <c r="T772" s="407"/>
      <c r="U772" s="407"/>
      <c r="V772" s="407"/>
      <c r="W772" s="407"/>
      <c r="X772" s="407"/>
      <c r="Y772" s="407"/>
      <c r="Z772" s="407"/>
      <c r="AA772" s="407"/>
      <c r="AB772" s="407"/>
      <c r="AC772" s="407"/>
      <c r="AD772" s="407"/>
      <c r="AE772" s="407"/>
      <c r="AF772" s="407"/>
    </row>
    <row r="773" spans="1:32" ht="12.75" customHeight="1">
      <c r="A773" s="407"/>
      <c r="B773" s="407"/>
      <c r="C773" s="407"/>
      <c r="D773" s="407"/>
      <c r="E773" s="407"/>
      <c r="F773" s="407"/>
      <c r="G773" s="407"/>
      <c r="H773" s="407"/>
      <c r="I773" s="407"/>
      <c r="J773" s="407"/>
      <c r="K773" s="407"/>
      <c r="L773" s="407"/>
      <c r="M773" s="407"/>
      <c r="N773" s="407"/>
      <c r="O773" s="407"/>
      <c r="P773" s="407"/>
      <c r="Q773" s="407"/>
      <c r="R773" s="407"/>
      <c r="S773" s="407"/>
      <c r="T773" s="407"/>
      <c r="U773" s="407"/>
      <c r="V773" s="407"/>
      <c r="W773" s="407"/>
      <c r="X773" s="407"/>
      <c r="Y773" s="407"/>
      <c r="Z773" s="407"/>
      <c r="AA773" s="407"/>
      <c r="AB773" s="407"/>
      <c r="AC773" s="407"/>
      <c r="AD773" s="407"/>
      <c r="AE773" s="407"/>
      <c r="AF773" s="407"/>
    </row>
    <row r="774" spans="1:32" ht="12.75" customHeight="1">
      <c r="A774" s="407"/>
      <c r="B774" s="407"/>
      <c r="C774" s="407"/>
      <c r="D774" s="407"/>
      <c r="E774" s="407"/>
      <c r="F774" s="407"/>
      <c r="G774" s="407"/>
      <c r="H774" s="407"/>
      <c r="I774" s="407"/>
      <c r="J774" s="407"/>
      <c r="K774" s="407"/>
      <c r="L774" s="407"/>
      <c r="M774" s="407"/>
      <c r="N774" s="407"/>
      <c r="O774" s="407"/>
      <c r="P774" s="407"/>
      <c r="Q774" s="407"/>
      <c r="R774" s="407"/>
      <c r="S774" s="407"/>
      <c r="T774" s="407"/>
      <c r="U774" s="407"/>
      <c r="V774" s="407"/>
      <c r="W774" s="407"/>
      <c r="X774" s="407"/>
      <c r="Y774" s="407"/>
      <c r="Z774" s="407"/>
      <c r="AA774" s="407"/>
      <c r="AB774" s="407"/>
      <c r="AC774" s="407"/>
      <c r="AD774" s="407"/>
      <c r="AE774" s="407"/>
      <c r="AF774" s="407"/>
    </row>
    <row r="775" spans="1:32" ht="12.75" customHeight="1">
      <c r="A775" s="407"/>
      <c r="B775" s="407"/>
      <c r="C775" s="407"/>
      <c r="D775" s="407"/>
      <c r="E775" s="407"/>
      <c r="F775" s="407"/>
      <c r="G775" s="407"/>
      <c r="H775" s="407"/>
      <c r="I775" s="407"/>
      <c r="J775" s="407"/>
      <c r="K775" s="407"/>
      <c r="L775" s="407"/>
      <c r="M775" s="407"/>
      <c r="N775" s="407"/>
      <c r="O775" s="407"/>
      <c r="P775" s="407"/>
      <c r="Q775" s="407"/>
      <c r="R775" s="407"/>
      <c r="S775" s="407"/>
      <c r="T775" s="407"/>
      <c r="U775" s="407"/>
      <c r="V775" s="407"/>
      <c r="W775" s="407"/>
      <c r="X775" s="407"/>
      <c r="Y775" s="407"/>
      <c r="Z775" s="407"/>
      <c r="AA775" s="407"/>
      <c r="AB775" s="407"/>
      <c r="AC775" s="407"/>
      <c r="AD775" s="407"/>
      <c r="AE775" s="407"/>
      <c r="AF775" s="407"/>
    </row>
    <row r="776" spans="1:32" ht="12.75" customHeight="1">
      <c r="A776" s="407"/>
      <c r="B776" s="407"/>
      <c r="C776" s="407"/>
      <c r="D776" s="407"/>
      <c r="E776" s="407"/>
      <c r="F776" s="407"/>
      <c r="G776" s="407"/>
      <c r="H776" s="407"/>
      <c r="I776" s="407"/>
      <c r="J776" s="407"/>
      <c r="K776" s="407"/>
      <c r="L776" s="407"/>
      <c r="M776" s="407"/>
      <c r="N776" s="407"/>
      <c r="O776" s="407"/>
      <c r="P776" s="407"/>
      <c r="Q776" s="407"/>
      <c r="R776" s="407"/>
      <c r="S776" s="407"/>
      <c r="T776" s="407"/>
      <c r="U776" s="407"/>
      <c r="V776" s="407"/>
      <c r="W776" s="407"/>
      <c r="X776" s="407"/>
      <c r="Y776" s="407"/>
      <c r="Z776" s="407"/>
      <c r="AA776" s="407"/>
      <c r="AB776" s="407"/>
      <c r="AC776" s="407"/>
      <c r="AD776" s="407"/>
      <c r="AE776" s="407"/>
      <c r="AF776" s="407"/>
    </row>
    <row r="777" spans="1:32" ht="12.75" customHeight="1">
      <c r="A777" s="407"/>
      <c r="B777" s="407"/>
      <c r="C777" s="407"/>
      <c r="D777" s="407"/>
      <c r="E777" s="407"/>
      <c r="F777" s="407"/>
      <c r="G777" s="407"/>
      <c r="H777" s="407"/>
      <c r="I777" s="407"/>
      <c r="J777" s="407"/>
      <c r="K777" s="407"/>
      <c r="L777" s="407"/>
      <c r="M777" s="407"/>
      <c r="N777" s="407"/>
      <c r="O777" s="407"/>
      <c r="P777" s="407"/>
      <c r="Q777" s="407"/>
      <c r="R777" s="407"/>
      <c r="S777" s="407"/>
      <c r="T777" s="407"/>
      <c r="U777" s="407"/>
      <c r="V777" s="407"/>
      <c r="W777" s="407"/>
      <c r="X777" s="407"/>
      <c r="Y777" s="407"/>
      <c r="Z777" s="407"/>
      <c r="AA777" s="407"/>
      <c r="AB777" s="407"/>
      <c r="AC777" s="407"/>
      <c r="AD777" s="407"/>
      <c r="AE777" s="407"/>
      <c r="AF777" s="407"/>
    </row>
    <row r="778" spans="1:32" ht="12.75" customHeight="1">
      <c r="A778" s="407"/>
      <c r="B778" s="407"/>
      <c r="C778" s="407"/>
      <c r="D778" s="407"/>
      <c r="E778" s="407"/>
      <c r="F778" s="407"/>
      <c r="G778" s="407"/>
      <c r="H778" s="407"/>
      <c r="I778" s="407"/>
      <c r="J778" s="407"/>
      <c r="K778" s="407"/>
      <c r="L778" s="407"/>
      <c r="M778" s="407"/>
      <c r="N778" s="407"/>
      <c r="O778" s="407"/>
      <c r="P778" s="407"/>
      <c r="Q778" s="407"/>
      <c r="R778" s="407"/>
      <c r="S778" s="407"/>
      <c r="T778" s="407"/>
      <c r="U778" s="407"/>
      <c r="V778" s="407"/>
      <c r="W778" s="407"/>
      <c r="X778" s="407"/>
      <c r="Y778" s="407"/>
      <c r="Z778" s="407"/>
      <c r="AA778" s="407"/>
      <c r="AB778" s="407"/>
      <c r="AC778" s="407"/>
      <c r="AD778" s="407"/>
      <c r="AE778" s="407"/>
      <c r="AF778" s="407"/>
    </row>
    <row r="779" spans="1:32" ht="12.75" customHeight="1">
      <c r="A779" s="407"/>
      <c r="B779" s="407"/>
      <c r="C779" s="407"/>
      <c r="D779" s="407"/>
      <c r="E779" s="407"/>
      <c r="F779" s="407"/>
      <c r="G779" s="407"/>
      <c r="H779" s="407"/>
      <c r="I779" s="407"/>
      <c r="J779" s="407"/>
      <c r="K779" s="407"/>
      <c r="L779" s="407"/>
      <c r="M779" s="407"/>
      <c r="N779" s="407"/>
      <c r="O779" s="407"/>
      <c r="P779" s="407"/>
      <c r="Q779" s="407"/>
      <c r="R779" s="407"/>
      <c r="S779" s="407"/>
      <c r="T779" s="407"/>
      <c r="U779" s="407"/>
      <c r="V779" s="407"/>
      <c r="W779" s="407"/>
      <c r="X779" s="407"/>
      <c r="Y779" s="407"/>
      <c r="Z779" s="407"/>
      <c r="AA779" s="407"/>
      <c r="AB779" s="407"/>
      <c r="AC779" s="407"/>
      <c r="AD779" s="407"/>
      <c r="AE779" s="407"/>
      <c r="AF779" s="407"/>
    </row>
    <row r="780" spans="1:32" ht="12.75" customHeight="1">
      <c r="A780" s="407"/>
      <c r="B780" s="407"/>
      <c r="C780" s="407"/>
      <c r="D780" s="407"/>
      <c r="E780" s="407"/>
      <c r="F780" s="407"/>
      <c r="G780" s="407"/>
      <c r="H780" s="407"/>
      <c r="I780" s="407"/>
      <c r="J780" s="407"/>
      <c r="K780" s="407"/>
      <c r="L780" s="407"/>
      <c r="M780" s="407"/>
      <c r="N780" s="407"/>
      <c r="O780" s="407"/>
      <c r="P780" s="407"/>
      <c r="Q780" s="407"/>
      <c r="R780" s="407"/>
      <c r="S780" s="407"/>
      <c r="T780" s="407"/>
      <c r="U780" s="407"/>
      <c r="V780" s="407"/>
      <c r="W780" s="407"/>
      <c r="X780" s="407"/>
      <c r="Y780" s="407"/>
      <c r="Z780" s="407"/>
      <c r="AA780" s="407"/>
      <c r="AB780" s="407"/>
      <c r="AC780" s="407"/>
      <c r="AD780" s="407"/>
      <c r="AE780" s="407"/>
      <c r="AF780" s="407"/>
    </row>
    <row r="781" spans="1:32" ht="12.75" customHeight="1">
      <c r="A781" s="407"/>
      <c r="B781" s="407"/>
      <c r="C781" s="407"/>
      <c r="D781" s="407"/>
      <c r="E781" s="407"/>
      <c r="F781" s="407"/>
      <c r="G781" s="407"/>
      <c r="H781" s="407"/>
      <c r="I781" s="407"/>
      <c r="J781" s="407"/>
      <c r="K781" s="407"/>
      <c r="L781" s="407"/>
      <c r="M781" s="407"/>
      <c r="N781" s="407"/>
      <c r="O781" s="407"/>
      <c r="P781" s="407"/>
      <c r="Q781" s="407"/>
      <c r="R781" s="407"/>
      <c r="S781" s="407"/>
      <c r="T781" s="407"/>
      <c r="U781" s="407"/>
      <c r="V781" s="407"/>
      <c r="W781" s="407"/>
      <c r="X781" s="407"/>
      <c r="Y781" s="407"/>
      <c r="Z781" s="407"/>
      <c r="AA781" s="407"/>
      <c r="AB781" s="407"/>
      <c r="AC781" s="407"/>
      <c r="AD781" s="407"/>
      <c r="AE781" s="407"/>
      <c r="AF781" s="407"/>
    </row>
    <row r="782" spans="1:32" ht="12.75" customHeight="1">
      <c r="A782" s="407"/>
      <c r="B782" s="407"/>
      <c r="C782" s="407"/>
      <c r="D782" s="407"/>
      <c r="E782" s="407"/>
      <c r="F782" s="407"/>
      <c r="G782" s="407"/>
      <c r="H782" s="407"/>
      <c r="I782" s="407"/>
      <c r="J782" s="407"/>
      <c r="K782" s="407"/>
      <c r="L782" s="407"/>
      <c r="M782" s="407"/>
      <c r="N782" s="407"/>
      <c r="O782" s="407"/>
      <c r="P782" s="407"/>
      <c r="Q782" s="407"/>
      <c r="R782" s="407"/>
      <c r="S782" s="407"/>
      <c r="T782" s="407"/>
      <c r="U782" s="407"/>
      <c r="V782" s="407"/>
      <c r="W782" s="407"/>
      <c r="X782" s="407"/>
      <c r="Y782" s="407"/>
      <c r="Z782" s="407"/>
      <c r="AA782" s="407"/>
      <c r="AB782" s="407"/>
      <c r="AC782" s="407"/>
      <c r="AD782" s="407"/>
      <c r="AE782" s="407"/>
      <c r="AF782" s="407"/>
    </row>
    <row r="783" spans="1:32" ht="12.75" customHeight="1">
      <c r="A783" s="407"/>
      <c r="B783" s="407"/>
      <c r="C783" s="407"/>
      <c r="D783" s="407"/>
      <c r="E783" s="407"/>
      <c r="F783" s="407"/>
      <c r="G783" s="407"/>
      <c r="H783" s="407"/>
      <c r="I783" s="407"/>
      <c r="J783" s="407"/>
      <c r="K783" s="407"/>
      <c r="L783" s="407"/>
      <c r="M783" s="407"/>
      <c r="N783" s="407"/>
      <c r="O783" s="407"/>
      <c r="P783" s="407"/>
      <c r="Q783" s="407"/>
      <c r="R783" s="407"/>
      <c r="S783" s="407"/>
      <c r="T783" s="407"/>
      <c r="U783" s="407"/>
      <c r="V783" s="407"/>
      <c r="W783" s="407"/>
      <c r="X783" s="407"/>
      <c r="Y783" s="407"/>
      <c r="Z783" s="407"/>
      <c r="AA783" s="407"/>
      <c r="AB783" s="407"/>
      <c r="AC783" s="407"/>
      <c r="AD783" s="407"/>
      <c r="AE783" s="407"/>
      <c r="AF783" s="407"/>
    </row>
    <row r="784" spans="1:32" ht="12.75" customHeight="1">
      <c r="A784" s="407"/>
      <c r="B784" s="407"/>
      <c r="C784" s="407"/>
      <c r="D784" s="407"/>
      <c r="E784" s="407"/>
      <c r="F784" s="407"/>
      <c r="G784" s="407"/>
      <c r="H784" s="407"/>
      <c r="I784" s="407"/>
      <c r="J784" s="407"/>
      <c r="K784" s="407"/>
      <c r="L784" s="407"/>
      <c r="M784" s="407"/>
      <c r="N784" s="407"/>
      <c r="O784" s="407"/>
      <c r="P784" s="407"/>
      <c r="Q784" s="407"/>
      <c r="R784" s="407"/>
      <c r="S784" s="407"/>
      <c r="T784" s="407"/>
      <c r="U784" s="407"/>
      <c r="V784" s="407"/>
      <c r="W784" s="407"/>
      <c r="X784" s="407"/>
      <c r="Y784" s="407"/>
      <c r="Z784" s="407"/>
      <c r="AA784" s="407"/>
      <c r="AB784" s="407"/>
      <c r="AC784" s="407"/>
      <c r="AD784" s="407"/>
      <c r="AE784" s="407"/>
      <c r="AF784" s="407"/>
    </row>
    <row r="785" spans="1:32" ht="12.75" customHeight="1">
      <c r="A785" s="407"/>
      <c r="B785" s="407"/>
      <c r="C785" s="407"/>
      <c r="D785" s="407"/>
      <c r="E785" s="407"/>
      <c r="F785" s="407"/>
      <c r="G785" s="407"/>
      <c r="H785" s="407"/>
      <c r="I785" s="407"/>
      <c r="J785" s="407"/>
      <c r="K785" s="407"/>
      <c r="L785" s="407"/>
      <c r="M785" s="407"/>
      <c r="N785" s="407"/>
      <c r="O785" s="407"/>
      <c r="P785" s="407"/>
      <c r="Q785" s="407"/>
      <c r="R785" s="407"/>
      <c r="S785" s="407"/>
      <c r="T785" s="407"/>
      <c r="U785" s="407"/>
      <c r="V785" s="407"/>
      <c r="W785" s="407"/>
      <c r="X785" s="407"/>
      <c r="Y785" s="407"/>
      <c r="Z785" s="407"/>
      <c r="AA785" s="407"/>
      <c r="AB785" s="407"/>
      <c r="AC785" s="407"/>
      <c r="AD785" s="407"/>
      <c r="AE785" s="407"/>
      <c r="AF785" s="407"/>
    </row>
    <row r="786" spans="1:32" ht="12.75" customHeight="1">
      <c r="A786" s="407"/>
      <c r="B786" s="407"/>
      <c r="C786" s="407"/>
      <c r="D786" s="407"/>
      <c r="E786" s="407"/>
      <c r="F786" s="407"/>
      <c r="G786" s="407"/>
      <c r="H786" s="407"/>
      <c r="I786" s="407"/>
      <c r="J786" s="407"/>
      <c r="K786" s="407"/>
      <c r="L786" s="407"/>
      <c r="M786" s="407"/>
      <c r="N786" s="407"/>
      <c r="O786" s="407"/>
      <c r="P786" s="407"/>
      <c r="Q786" s="407"/>
      <c r="R786" s="407"/>
      <c r="S786" s="407"/>
      <c r="T786" s="407"/>
      <c r="U786" s="407"/>
      <c r="V786" s="407"/>
      <c r="W786" s="407"/>
      <c r="X786" s="407"/>
      <c r="Y786" s="407"/>
      <c r="Z786" s="407"/>
      <c r="AA786" s="407"/>
      <c r="AB786" s="407"/>
      <c r="AC786" s="407"/>
      <c r="AD786" s="407"/>
      <c r="AE786" s="407"/>
      <c r="AF786" s="407"/>
    </row>
    <row r="787" spans="1:32" ht="12.75" customHeight="1">
      <c r="A787" s="407"/>
      <c r="B787" s="407"/>
      <c r="C787" s="407"/>
      <c r="D787" s="407"/>
      <c r="E787" s="407"/>
      <c r="F787" s="407"/>
      <c r="G787" s="407"/>
      <c r="H787" s="407"/>
      <c r="I787" s="407"/>
      <c r="J787" s="407"/>
      <c r="K787" s="407"/>
      <c r="L787" s="407"/>
      <c r="M787" s="407"/>
      <c r="N787" s="407"/>
      <c r="O787" s="407"/>
      <c r="P787" s="407"/>
      <c r="Q787" s="407"/>
      <c r="R787" s="407"/>
      <c r="S787" s="407"/>
      <c r="T787" s="407"/>
      <c r="U787" s="407"/>
      <c r="V787" s="407"/>
      <c r="W787" s="407"/>
      <c r="X787" s="407"/>
      <c r="Y787" s="407"/>
      <c r="Z787" s="407"/>
      <c r="AA787" s="407"/>
      <c r="AB787" s="407"/>
      <c r="AC787" s="407"/>
      <c r="AD787" s="407"/>
      <c r="AE787" s="407"/>
      <c r="AF787" s="407"/>
    </row>
    <row r="788" spans="1:32" ht="12.75" customHeight="1">
      <c r="A788" s="407"/>
      <c r="B788" s="407"/>
      <c r="C788" s="407"/>
      <c r="D788" s="407"/>
      <c r="E788" s="407"/>
      <c r="F788" s="407"/>
      <c r="G788" s="407"/>
      <c r="H788" s="407"/>
      <c r="I788" s="407"/>
      <c r="J788" s="407"/>
      <c r="K788" s="407"/>
      <c r="L788" s="407"/>
      <c r="M788" s="407"/>
      <c r="N788" s="407"/>
      <c r="O788" s="407"/>
      <c r="P788" s="407"/>
      <c r="Q788" s="407"/>
      <c r="R788" s="407"/>
      <c r="S788" s="407"/>
      <c r="T788" s="407"/>
      <c r="U788" s="407"/>
      <c r="V788" s="407"/>
      <c r="W788" s="407"/>
      <c r="X788" s="407"/>
      <c r="Y788" s="407"/>
      <c r="Z788" s="407"/>
      <c r="AA788" s="407"/>
      <c r="AB788" s="407"/>
      <c r="AC788" s="407"/>
      <c r="AD788" s="407"/>
      <c r="AE788" s="407"/>
      <c r="AF788" s="407"/>
    </row>
    <row r="789" spans="1:32" ht="12.75" customHeight="1">
      <c r="A789" s="407"/>
      <c r="B789" s="407"/>
      <c r="C789" s="407"/>
      <c r="D789" s="407"/>
      <c r="E789" s="407"/>
      <c r="F789" s="407"/>
      <c r="G789" s="407"/>
      <c r="H789" s="407"/>
      <c r="I789" s="407"/>
      <c r="J789" s="407"/>
      <c r="K789" s="407"/>
      <c r="L789" s="407"/>
      <c r="M789" s="407"/>
      <c r="N789" s="407"/>
      <c r="O789" s="407"/>
      <c r="P789" s="407"/>
      <c r="Q789" s="407"/>
      <c r="R789" s="407"/>
      <c r="S789" s="407"/>
      <c r="T789" s="407"/>
      <c r="U789" s="407"/>
      <c r="V789" s="407"/>
      <c r="W789" s="407"/>
      <c r="X789" s="407"/>
      <c r="Y789" s="407"/>
      <c r="Z789" s="407"/>
      <c r="AA789" s="407"/>
      <c r="AB789" s="407"/>
      <c r="AC789" s="407"/>
      <c r="AD789" s="407"/>
      <c r="AE789" s="407"/>
      <c r="AF789" s="407"/>
    </row>
    <row r="790" spans="1:32" ht="12.75" customHeight="1">
      <c r="A790" s="407"/>
      <c r="B790" s="407"/>
      <c r="C790" s="407"/>
      <c r="D790" s="407"/>
      <c r="E790" s="407"/>
      <c r="F790" s="407"/>
      <c r="G790" s="407"/>
      <c r="H790" s="407"/>
      <c r="I790" s="407"/>
      <c r="J790" s="407"/>
      <c r="K790" s="407"/>
      <c r="L790" s="407"/>
      <c r="M790" s="407"/>
      <c r="N790" s="407"/>
      <c r="O790" s="407"/>
      <c r="P790" s="407"/>
      <c r="Q790" s="407"/>
      <c r="R790" s="407"/>
      <c r="S790" s="407"/>
      <c r="T790" s="407"/>
      <c r="U790" s="407"/>
      <c r="V790" s="407"/>
      <c r="W790" s="407"/>
      <c r="X790" s="407"/>
      <c r="Y790" s="407"/>
      <c r="Z790" s="407"/>
      <c r="AA790" s="407"/>
      <c r="AB790" s="407"/>
      <c r="AC790" s="407"/>
      <c r="AD790" s="407"/>
      <c r="AE790" s="407"/>
      <c r="AF790" s="407"/>
    </row>
    <row r="791" spans="1:32" ht="12.75" customHeight="1">
      <c r="A791" s="407"/>
      <c r="B791" s="407"/>
      <c r="C791" s="407"/>
      <c r="D791" s="407"/>
      <c r="E791" s="407"/>
      <c r="F791" s="407"/>
      <c r="G791" s="407"/>
      <c r="H791" s="407"/>
      <c r="I791" s="407"/>
      <c r="J791" s="407"/>
      <c r="K791" s="407"/>
      <c r="L791" s="407"/>
      <c r="M791" s="407"/>
      <c r="N791" s="407"/>
      <c r="O791" s="407"/>
      <c r="P791" s="407"/>
      <c r="Q791" s="407"/>
      <c r="R791" s="407"/>
      <c r="S791" s="407"/>
      <c r="T791" s="407"/>
      <c r="U791" s="407"/>
      <c r="V791" s="407"/>
      <c r="W791" s="407"/>
      <c r="X791" s="407"/>
      <c r="Y791" s="407"/>
      <c r="Z791" s="407"/>
      <c r="AA791" s="407"/>
      <c r="AB791" s="407"/>
      <c r="AC791" s="407"/>
      <c r="AD791" s="407"/>
      <c r="AE791" s="407"/>
      <c r="AF791" s="407"/>
    </row>
    <row r="792" spans="1:32" ht="12.75" customHeight="1">
      <c r="A792" s="407"/>
      <c r="B792" s="407"/>
      <c r="C792" s="407"/>
      <c r="D792" s="407"/>
      <c r="E792" s="407"/>
      <c r="F792" s="407"/>
      <c r="G792" s="407"/>
      <c r="H792" s="407"/>
      <c r="I792" s="407"/>
      <c r="J792" s="407"/>
      <c r="K792" s="407"/>
      <c r="L792" s="407"/>
      <c r="M792" s="407"/>
      <c r="N792" s="407"/>
      <c r="O792" s="407"/>
      <c r="P792" s="407"/>
      <c r="Q792" s="407"/>
      <c r="R792" s="407"/>
      <c r="S792" s="407"/>
      <c r="T792" s="407"/>
      <c r="U792" s="407"/>
      <c r="V792" s="407"/>
      <c r="W792" s="407"/>
      <c r="X792" s="407"/>
      <c r="Y792" s="407"/>
      <c r="Z792" s="407"/>
      <c r="AA792" s="407"/>
      <c r="AB792" s="407"/>
      <c r="AC792" s="407"/>
      <c r="AD792" s="407"/>
      <c r="AE792" s="407"/>
      <c r="AF792" s="407"/>
    </row>
    <row r="793" spans="1:32" ht="12.75" customHeight="1">
      <c r="A793" s="407"/>
      <c r="B793" s="407"/>
      <c r="C793" s="407"/>
      <c r="D793" s="407"/>
      <c r="E793" s="407"/>
      <c r="F793" s="407"/>
      <c r="G793" s="407"/>
      <c r="H793" s="407"/>
      <c r="I793" s="407"/>
      <c r="J793" s="407"/>
      <c r="K793" s="407"/>
      <c r="L793" s="407"/>
      <c r="M793" s="407"/>
      <c r="N793" s="407"/>
      <c r="O793" s="407"/>
      <c r="P793" s="407"/>
      <c r="Q793" s="407"/>
      <c r="R793" s="407"/>
      <c r="S793" s="407"/>
      <c r="T793" s="407"/>
      <c r="U793" s="407"/>
      <c r="V793" s="407"/>
      <c r="W793" s="407"/>
      <c r="X793" s="407"/>
      <c r="Y793" s="407"/>
      <c r="Z793" s="407"/>
      <c r="AA793" s="407"/>
      <c r="AB793" s="407"/>
      <c r="AC793" s="407"/>
      <c r="AD793" s="407"/>
      <c r="AE793" s="407"/>
      <c r="AF793" s="407"/>
    </row>
    <row r="794" spans="1:32" ht="12.75" customHeight="1">
      <c r="A794" s="407"/>
      <c r="B794" s="407"/>
      <c r="C794" s="407"/>
      <c r="D794" s="407"/>
      <c r="E794" s="407"/>
      <c r="F794" s="407"/>
      <c r="G794" s="407"/>
      <c r="H794" s="407"/>
      <c r="I794" s="407"/>
      <c r="J794" s="407"/>
      <c r="K794" s="407"/>
      <c r="L794" s="407"/>
      <c r="M794" s="407"/>
      <c r="N794" s="407"/>
      <c r="O794" s="407"/>
      <c r="P794" s="407"/>
      <c r="Q794" s="407"/>
      <c r="R794" s="407"/>
      <c r="S794" s="407"/>
      <c r="T794" s="407"/>
      <c r="U794" s="407"/>
      <c r="V794" s="407"/>
      <c r="W794" s="407"/>
      <c r="X794" s="407"/>
      <c r="Y794" s="407"/>
      <c r="Z794" s="407"/>
      <c r="AA794" s="407"/>
      <c r="AB794" s="407"/>
      <c r="AC794" s="407"/>
      <c r="AD794" s="407"/>
      <c r="AE794" s="407"/>
      <c r="AF794" s="407"/>
    </row>
    <row r="795" spans="1:32" ht="12.75" customHeight="1">
      <c r="A795" s="407"/>
      <c r="B795" s="407"/>
      <c r="C795" s="407"/>
      <c r="D795" s="407"/>
      <c r="E795" s="407"/>
      <c r="F795" s="407"/>
      <c r="G795" s="407"/>
      <c r="H795" s="407"/>
      <c r="I795" s="407"/>
      <c r="J795" s="407"/>
      <c r="K795" s="407"/>
      <c r="L795" s="407"/>
      <c r="M795" s="407"/>
      <c r="N795" s="407"/>
      <c r="O795" s="407"/>
      <c r="P795" s="407"/>
      <c r="Q795" s="407"/>
      <c r="R795" s="407"/>
      <c r="S795" s="407"/>
      <c r="T795" s="407"/>
      <c r="U795" s="407"/>
      <c r="V795" s="407"/>
      <c r="W795" s="407"/>
      <c r="X795" s="407"/>
      <c r="Y795" s="407"/>
      <c r="Z795" s="407"/>
      <c r="AA795" s="407"/>
      <c r="AB795" s="407"/>
      <c r="AC795" s="407"/>
      <c r="AD795" s="407"/>
      <c r="AE795" s="407"/>
      <c r="AF795" s="407"/>
    </row>
    <row r="796" spans="1:32" ht="12.75" customHeight="1">
      <c r="A796" s="407"/>
      <c r="B796" s="407"/>
      <c r="C796" s="407"/>
      <c r="D796" s="407"/>
      <c r="E796" s="407"/>
      <c r="F796" s="407"/>
      <c r="G796" s="407"/>
      <c r="H796" s="407"/>
      <c r="I796" s="407"/>
      <c r="J796" s="407"/>
      <c r="K796" s="407"/>
      <c r="L796" s="407"/>
      <c r="M796" s="407"/>
      <c r="N796" s="407"/>
      <c r="O796" s="407"/>
      <c r="P796" s="407"/>
      <c r="Q796" s="407"/>
      <c r="R796" s="407"/>
      <c r="S796" s="407"/>
      <c r="T796" s="407"/>
      <c r="U796" s="407"/>
      <c r="V796" s="407"/>
      <c r="W796" s="407"/>
      <c r="X796" s="407"/>
      <c r="Y796" s="407"/>
      <c r="Z796" s="407"/>
      <c r="AA796" s="407"/>
      <c r="AB796" s="407"/>
      <c r="AC796" s="407"/>
      <c r="AD796" s="407"/>
      <c r="AE796" s="407"/>
      <c r="AF796" s="407"/>
    </row>
    <row r="797" spans="1:32" ht="12.75" customHeight="1">
      <c r="A797" s="407"/>
      <c r="B797" s="407"/>
      <c r="C797" s="407"/>
      <c r="D797" s="407"/>
      <c r="E797" s="407"/>
      <c r="F797" s="407"/>
      <c r="G797" s="407"/>
      <c r="H797" s="407"/>
      <c r="I797" s="407"/>
      <c r="J797" s="407"/>
      <c r="K797" s="407"/>
      <c r="L797" s="407"/>
      <c r="M797" s="407"/>
      <c r="N797" s="407"/>
      <c r="O797" s="407"/>
      <c r="P797" s="407"/>
      <c r="Q797" s="407"/>
      <c r="R797" s="407"/>
      <c r="S797" s="407"/>
      <c r="T797" s="407"/>
      <c r="U797" s="407"/>
      <c r="V797" s="407"/>
      <c r="W797" s="407"/>
      <c r="X797" s="407"/>
      <c r="Y797" s="407"/>
      <c r="Z797" s="407"/>
      <c r="AA797" s="407"/>
      <c r="AB797" s="407"/>
      <c r="AC797" s="407"/>
      <c r="AD797" s="407"/>
      <c r="AE797" s="407"/>
      <c r="AF797" s="407"/>
    </row>
    <row r="798" spans="1:32" ht="12.75" customHeight="1">
      <c r="A798" s="407"/>
      <c r="B798" s="407"/>
      <c r="C798" s="407"/>
      <c r="D798" s="407"/>
      <c r="E798" s="407"/>
      <c r="F798" s="407"/>
      <c r="G798" s="407"/>
      <c r="H798" s="407"/>
      <c r="I798" s="407"/>
      <c r="J798" s="407"/>
      <c r="K798" s="407"/>
      <c r="L798" s="407"/>
      <c r="M798" s="407"/>
      <c r="N798" s="407"/>
      <c r="O798" s="407"/>
      <c r="P798" s="407"/>
      <c r="Q798" s="407"/>
      <c r="R798" s="407"/>
      <c r="S798" s="407"/>
      <c r="T798" s="407"/>
      <c r="U798" s="407"/>
      <c r="V798" s="407"/>
      <c r="W798" s="407"/>
      <c r="X798" s="407"/>
      <c r="Y798" s="407"/>
      <c r="Z798" s="407"/>
      <c r="AA798" s="407"/>
      <c r="AB798" s="407"/>
      <c r="AC798" s="407"/>
      <c r="AD798" s="407"/>
      <c r="AE798" s="407"/>
      <c r="AF798" s="407"/>
    </row>
    <row r="799" spans="1:32" ht="12.75" customHeight="1">
      <c r="A799" s="407"/>
      <c r="B799" s="407"/>
      <c r="C799" s="407"/>
      <c r="D799" s="407"/>
      <c r="E799" s="407"/>
      <c r="F799" s="407"/>
      <c r="G799" s="407"/>
      <c r="H799" s="407"/>
      <c r="I799" s="407"/>
      <c r="J799" s="407"/>
      <c r="K799" s="407"/>
      <c r="L799" s="407"/>
      <c r="M799" s="407"/>
      <c r="N799" s="407"/>
      <c r="O799" s="407"/>
      <c r="P799" s="407"/>
      <c r="Q799" s="407"/>
      <c r="R799" s="407"/>
      <c r="S799" s="407"/>
      <c r="T799" s="407"/>
      <c r="U799" s="407"/>
      <c r="V799" s="407"/>
      <c r="W799" s="407"/>
      <c r="X799" s="407"/>
      <c r="Y799" s="407"/>
      <c r="Z799" s="407"/>
      <c r="AA799" s="407"/>
      <c r="AB799" s="407"/>
      <c r="AC799" s="407"/>
      <c r="AD799" s="407"/>
      <c r="AE799" s="407"/>
      <c r="AF799" s="407"/>
    </row>
    <row r="800" spans="1:32" ht="12.75" customHeight="1">
      <c r="A800" s="407"/>
      <c r="B800" s="407"/>
      <c r="C800" s="407"/>
      <c r="D800" s="407"/>
      <c r="E800" s="407"/>
      <c r="F800" s="407"/>
      <c r="G800" s="407"/>
      <c r="H800" s="407"/>
      <c r="I800" s="407"/>
      <c r="J800" s="407"/>
      <c r="K800" s="407"/>
      <c r="L800" s="407"/>
      <c r="M800" s="407"/>
      <c r="N800" s="407"/>
      <c r="O800" s="407"/>
      <c r="P800" s="407"/>
      <c r="Q800" s="407"/>
      <c r="R800" s="407"/>
      <c r="S800" s="407"/>
      <c r="T800" s="407"/>
      <c r="U800" s="407"/>
      <c r="V800" s="407"/>
      <c r="W800" s="407"/>
      <c r="X800" s="407"/>
      <c r="Y800" s="407"/>
      <c r="Z800" s="407"/>
      <c r="AA800" s="407"/>
      <c r="AB800" s="407"/>
      <c r="AC800" s="407"/>
      <c r="AD800" s="407"/>
      <c r="AE800" s="407"/>
      <c r="AF800" s="407"/>
    </row>
    <row r="801" spans="1:32" ht="12.75" customHeight="1">
      <c r="A801" s="407"/>
      <c r="B801" s="407"/>
      <c r="C801" s="407"/>
      <c r="D801" s="407"/>
      <c r="E801" s="407"/>
      <c r="F801" s="407"/>
      <c r="G801" s="407"/>
      <c r="H801" s="407"/>
      <c r="I801" s="407"/>
      <c r="J801" s="407"/>
      <c r="K801" s="407"/>
      <c r="L801" s="407"/>
      <c r="M801" s="407"/>
      <c r="N801" s="407"/>
      <c r="O801" s="407"/>
      <c r="P801" s="407"/>
      <c r="Q801" s="407"/>
      <c r="R801" s="407"/>
      <c r="S801" s="407"/>
      <c r="T801" s="407"/>
      <c r="U801" s="407"/>
      <c r="V801" s="407"/>
      <c r="W801" s="407"/>
      <c r="X801" s="407"/>
      <c r="Y801" s="407"/>
      <c r="Z801" s="407"/>
      <c r="AA801" s="407"/>
      <c r="AB801" s="407"/>
      <c r="AC801" s="407"/>
      <c r="AD801" s="407"/>
      <c r="AE801" s="407"/>
      <c r="AF801" s="407"/>
    </row>
    <row r="802" spans="1:32" ht="12.75" customHeight="1">
      <c r="A802" s="407"/>
      <c r="B802" s="407"/>
      <c r="C802" s="407"/>
      <c r="D802" s="407"/>
      <c r="E802" s="407"/>
      <c r="F802" s="407"/>
      <c r="G802" s="407"/>
      <c r="H802" s="407"/>
      <c r="I802" s="407"/>
      <c r="J802" s="407"/>
      <c r="K802" s="407"/>
      <c r="L802" s="407"/>
      <c r="M802" s="407"/>
      <c r="N802" s="407"/>
      <c r="O802" s="407"/>
      <c r="P802" s="407"/>
      <c r="Q802" s="407"/>
      <c r="R802" s="407"/>
      <c r="S802" s="407"/>
      <c r="T802" s="407"/>
      <c r="U802" s="407"/>
      <c r="V802" s="407"/>
      <c r="W802" s="407"/>
      <c r="X802" s="407"/>
      <c r="Y802" s="407"/>
      <c r="Z802" s="407"/>
      <c r="AA802" s="407"/>
      <c r="AB802" s="407"/>
      <c r="AC802" s="407"/>
      <c r="AD802" s="407"/>
      <c r="AE802" s="407"/>
      <c r="AF802" s="407"/>
    </row>
    <row r="803" spans="1:32" ht="12.75" customHeight="1">
      <c r="A803" s="407"/>
      <c r="B803" s="407"/>
      <c r="C803" s="407"/>
      <c r="D803" s="407"/>
      <c r="E803" s="407"/>
      <c r="F803" s="407"/>
      <c r="G803" s="407"/>
      <c r="H803" s="407"/>
      <c r="I803" s="407"/>
      <c r="J803" s="407"/>
      <c r="K803" s="407"/>
      <c r="L803" s="407"/>
      <c r="M803" s="407"/>
      <c r="N803" s="407"/>
      <c r="O803" s="407"/>
      <c r="P803" s="407"/>
      <c r="Q803" s="407"/>
      <c r="R803" s="407"/>
      <c r="S803" s="407"/>
      <c r="T803" s="407"/>
      <c r="U803" s="407"/>
      <c r="V803" s="407"/>
      <c r="W803" s="407"/>
      <c r="X803" s="407"/>
      <c r="Y803" s="407"/>
      <c r="Z803" s="407"/>
      <c r="AA803" s="407"/>
      <c r="AB803" s="407"/>
      <c r="AC803" s="407"/>
      <c r="AD803" s="407"/>
      <c r="AE803" s="407"/>
      <c r="AF803" s="407"/>
    </row>
    <row r="804" spans="1:32" ht="12.75" customHeight="1">
      <c r="A804" s="407"/>
      <c r="B804" s="407"/>
      <c r="C804" s="407"/>
      <c r="D804" s="407"/>
      <c r="E804" s="407"/>
      <c r="F804" s="407"/>
      <c r="G804" s="407"/>
      <c r="H804" s="407"/>
      <c r="I804" s="407"/>
      <c r="J804" s="407"/>
      <c r="K804" s="407"/>
      <c r="L804" s="407"/>
      <c r="M804" s="407"/>
      <c r="N804" s="407"/>
      <c r="O804" s="407"/>
      <c r="P804" s="407"/>
      <c r="Q804" s="407"/>
      <c r="R804" s="407"/>
      <c r="S804" s="407"/>
      <c r="T804" s="407"/>
      <c r="U804" s="407"/>
      <c r="V804" s="407"/>
      <c r="W804" s="407"/>
      <c r="X804" s="407"/>
      <c r="Y804" s="407"/>
      <c r="Z804" s="407"/>
      <c r="AA804" s="407"/>
      <c r="AB804" s="407"/>
      <c r="AC804" s="407"/>
      <c r="AD804" s="407"/>
      <c r="AE804" s="407"/>
      <c r="AF804" s="407"/>
    </row>
    <row r="805" spans="1:32" ht="12.75" customHeight="1">
      <c r="A805" s="407"/>
      <c r="B805" s="407"/>
      <c r="C805" s="407"/>
      <c r="D805" s="407"/>
      <c r="E805" s="407"/>
      <c r="F805" s="407"/>
      <c r="G805" s="407"/>
      <c r="H805" s="407"/>
      <c r="I805" s="407"/>
      <c r="J805" s="407"/>
      <c r="K805" s="407"/>
      <c r="L805" s="407"/>
      <c r="M805" s="407"/>
      <c r="N805" s="407"/>
      <c r="O805" s="407"/>
      <c r="P805" s="407"/>
      <c r="Q805" s="407"/>
      <c r="R805" s="407"/>
      <c r="S805" s="407"/>
      <c r="T805" s="407"/>
      <c r="U805" s="407"/>
      <c r="V805" s="407"/>
      <c r="W805" s="407"/>
      <c r="X805" s="407"/>
      <c r="Y805" s="407"/>
      <c r="Z805" s="407"/>
      <c r="AA805" s="407"/>
      <c r="AB805" s="407"/>
      <c r="AC805" s="407"/>
      <c r="AD805" s="407"/>
      <c r="AE805" s="407"/>
      <c r="AF805" s="407"/>
    </row>
    <row r="806" spans="1:32" ht="12.75" customHeight="1">
      <c r="A806" s="407"/>
      <c r="B806" s="407"/>
      <c r="C806" s="407"/>
      <c r="D806" s="407"/>
      <c r="E806" s="407"/>
      <c r="F806" s="407"/>
      <c r="G806" s="407"/>
      <c r="H806" s="407"/>
      <c r="I806" s="407"/>
      <c r="J806" s="407"/>
      <c r="K806" s="407"/>
      <c r="L806" s="407"/>
      <c r="M806" s="407"/>
      <c r="N806" s="407"/>
      <c r="O806" s="407"/>
      <c r="P806" s="407"/>
      <c r="Q806" s="407"/>
      <c r="R806" s="407"/>
      <c r="S806" s="407"/>
      <c r="T806" s="407"/>
      <c r="U806" s="407"/>
      <c r="V806" s="407"/>
      <c r="W806" s="407"/>
      <c r="X806" s="407"/>
      <c r="Y806" s="407"/>
      <c r="Z806" s="407"/>
      <c r="AA806" s="407"/>
      <c r="AB806" s="407"/>
      <c r="AC806" s="407"/>
      <c r="AD806" s="407"/>
      <c r="AE806" s="407"/>
      <c r="AF806" s="407"/>
    </row>
    <row r="807" spans="1:32" ht="12.75" customHeight="1">
      <c r="A807" s="407"/>
      <c r="B807" s="407"/>
      <c r="C807" s="407"/>
      <c r="D807" s="407"/>
      <c r="E807" s="407"/>
      <c r="F807" s="407"/>
      <c r="G807" s="407"/>
      <c r="H807" s="407"/>
      <c r="I807" s="407"/>
      <c r="J807" s="407"/>
      <c r="K807" s="407"/>
      <c r="L807" s="407"/>
      <c r="M807" s="407"/>
      <c r="N807" s="407"/>
      <c r="O807" s="407"/>
      <c r="P807" s="407"/>
      <c r="Q807" s="407"/>
      <c r="R807" s="407"/>
      <c r="S807" s="407"/>
      <c r="T807" s="407"/>
      <c r="U807" s="407"/>
      <c r="V807" s="407"/>
      <c r="W807" s="407"/>
      <c r="X807" s="407"/>
      <c r="Y807" s="407"/>
      <c r="Z807" s="407"/>
      <c r="AA807" s="407"/>
      <c r="AB807" s="407"/>
      <c r="AC807" s="407"/>
      <c r="AD807" s="407"/>
      <c r="AE807" s="407"/>
      <c r="AF807" s="407"/>
    </row>
    <row r="808" spans="1:32" ht="12.75" customHeight="1">
      <c r="A808" s="407"/>
      <c r="B808" s="407"/>
      <c r="C808" s="407"/>
      <c r="D808" s="407"/>
      <c r="E808" s="407"/>
      <c r="F808" s="407"/>
      <c r="G808" s="407"/>
      <c r="H808" s="407"/>
      <c r="I808" s="407"/>
      <c r="J808" s="407"/>
      <c r="K808" s="407"/>
      <c r="L808" s="407"/>
      <c r="M808" s="407"/>
      <c r="N808" s="407"/>
      <c r="O808" s="407"/>
      <c r="P808" s="407"/>
      <c r="Q808" s="407"/>
      <c r="R808" s="407"/>
      <c r="S808" s="407"/>
      <c r="T808" s="407"/>
      <c r="U808" s="407"/>
      <c r="V808" s="407"/>
      <c r="W808" s="407"/>
      <c r="X808" s="407"/>
      <c r="Y808" s="407"/>
      <c r="Z808" s="407"/>
      <c r="AA808" s="407"/>
      <c r="AB808" s="407"/>
      <c r="AC808" s="407"/>
      <c r="AD808" s="407"/>
      <c r="AE808" s="407"/>
      <c r="AF808" s="407"/>
    </row>
    <row r="809" spans="1:32" ht="12.75" customHeight="1">
      <c r="A809" s="407"/>
      <c r="B809" s="407"/>
      <c r="C809" s="407"/>
      <c r="D809" s="407"/>
      <c r="E809" s="407"/>
      <c r="F809" s="407"/>
      <c r="G809" s="407"/>
      <c r="H809" s="407"/>
      <c r="I809" s="407"/>
      <c r="J809" s="407"/>
      <c r="K809" s="407"/>
      <c r="L809" s="407"/>
      <c r="M809" s="407"/>
      <c r="N809" s="407"/>
      <c r="O809" s="407"/>
      <c r="P809" s="407"/>
      <c r="Q809" s="407"/>
      <c r="R809" s="407"/>
      <c r="S809" s="407"/>
      <c r="T809" s="407"/>
      <c r="U809" s="407"/>
      <c r="V809" s="407"/>
      <c r="W809" s="407"/>
      <c r="X809" s="407"/>
      <c r="Y809" s="407"/>
      <c r="Z809" s="407"/>
      <c r="AA809" s="407"/>
      <c r="AB809" s="407"/>
      <c r="AC809" s="407"/>
      <c r="AD809" s="407"/>
      <c r="AE809" s="407"/>
      <c r="AF809" s="407"/>
    </row>
    <row r="810" spans="1:32" ht="12.75" customHeight="1">
      <c r="A810" s="407"/>
      <c r="B810" s="407"/>
      <c r="C810" s="407"/>
      <c r="D810" s="407"/>
      <c r="E810" s="407"/>
      <c r="F810" s="407"/>
      <c r="G810" s="407"/>
      <c r="H810" s="407"/>
      <c r="I810" s="407"/>
      <c r="J810" s="407"/>
      <c r="K810" s="407"/>
      <c r="L810" s="407"/>
      <c r="M810" s="407"/>
      <c r="N810" s="407"/>
      <c r="O810" s="407"/>
      <c r="P810" s="407"/>
      <c r="Q810" s="407"/>
      <c r="R810" s="407"/>
      <c r="S810" s="407"/>
      <c r="T810" s="407"/>
      <c r="U810" s="407"/>
      <c r="V810" s="407"/>
      <c r="W810" s="407"/>
      <c r="X810" s="407"/>
      <c r="Y810" s="407"/>
      <c r="Z810" s="407"/>
      <c r="AA810" s="407"/>
      <c r="AB810" s="407"/>
      <c r="AC810" s="407"/>
      <c r="AD810" s="407"/>
      <c r="AE810" s="407"/>
      <c r="AF810" s="407"/>
    </row>
    <row r="811" spans="1:32" ht="12.75" customHeight="1">
      <c r="A811" s="407"/>
      <c r="B811" s="407"/>
      <c r="C811" s="407"/>
      <c r="D811" s="407"/>
      <c r="E811" s="407"/>
      <c r="F811" s="407"/>
      <c r="G811" s="407"/>
      <c r="H811" s="407"/>
      <c r="I811" s="407"/>
      <c r="J811" s="407"/>
      <c r="K811" s="407"/>
      <c r="L811" s="407"/>
      <c r="M811" s="407"/>
      <c r="N811" s="407"/>
      <c r="O811" s="407"/>
      <c r="P811" s="407"/>
      <c r="Q811" s="407"/>
      <c r="R811" s="407"/>
      <c r="S811" s="407"/>
      <c r="T811" s="407"/>
      <c r="U811" s="407"/>
      <c r="V811" s="407"/>
      <c r="W811" s="407"/>
      <c r="X811" s="407"/>
      <c r="Y811" s="407"/>
      <c r="Z811" s="407"/>
      <c r="AA811" s="407"/>
      <c r="AB811" s="407"/>
      <c r="AC811" s="407"/>
      <c r="AD811" s="407"/>
      <c r="AE811" s="407"/>
      <c r="AF811" s="407"/>
    </row>
    <row r="812" spans="1:32" ht="12.75" customHeight="1">
      <c r="A812" s="407"/>
      <c r="B812" s="407"/>
      <c r="C812" s="407"/>
      <c r="D812" s="407"/>
      <c r="E812" s="407"/>
      <c r="F812" s="407"/>
      <c r="G812" s="407"/>
      <c r="H812" s="407"/>
      <c r="I812" s="407"/>
      <c r="J812" s="407"/>
      <c r="K812" s="407"/>
      <c r="L812" s="407"/>
      <c r="M812" s="407"/>
      <c r="N812" s="407"/>
      <c r="O812" s="407"/>
      <c r="P812" s="407"/>
      <c r="Q812" s="407"/>
      <c r="R812" s="407"/>
      <c r="S812" s="407"/>
      <c r="T812" s="407"/>
      <c r="U812" s="407"/>
      <c r="V812" s="407"/>
      <c r="W812" s="407"/>
      <c r="X812" s="407"/>
      <c r="Y812" s="407"/>
      <c r="Z812" s="407"/>
      <c r="AA812" s="407"/>
      <c r="AB812" s="407"/>
      <c r="AC812" s="407"/>
      <c r="AD812" s="407"/>
      <c r="AE812" s="407"/>
      <c r="AF812" s="407"/>
    </row>
    <row r="813" spans="1:32" ht="12.75" customHeight="1">
      <c r="A813" s="407"/>
      <c r="B813" s="407"/>
      <c r="C813" s="407"/>
      <c r="D813" s="407"/>
      <c r="E813" s="407"/>
      <c r="F813" s="407"/>
      <c r="G813" s="407"/>
      <c r="H813" s="407"/>
      <c r="I813" s="407"/>
      <c r="J813" s="407"/>
      <c r="K813" s="407"/>
      <c r="L813" s="407"/>
      <c r="M813" s="407"/>
      <c r="N813" s="407"/>
      <c r="O813" s="407"/>
      <c r="P813" s="407"/>
      <c r="Q813" s="407"/>
      <c r="R813" s="407"/>
      <c r="S813" s="407"/>
      <c r="T813" s="407"/>
      <c r="U813" s="407"/>
      <c r="V813" s="407"/>
      <c r="W813" s="407"/>
      <c r="X813" s="407"/>
      <c r="Y813" s="407"/>
      <c r="Z813" s="407"/>
      <c r="AA813" s="407"/>
      <c r="AB813" s="407"/>
      <c r="AC813" s="407"/>
      <c r="AD813" s="407"/>
      <c r="AE813" s="407"/>
      <c r="AF813" s="407"/>
    </row>
    <row r="814" spans="1:32" ht="12.75" customHeight="1">
      <c r="A814" s="407"/>
      <c r="B814" s="407"/>
      <c r="C814" s="407"/>
      <c r="D814" s="407"/>
      <c r="E814" s="407"/>
      <c r="F814" s="407"/>
      <c r="G814" s="407"/>
      <c r="H814" s="407"/>
      <c r="I814" s="407"/>
      <c r="J814" s="407"/>
      <c r="K814" s="407"/>
      <c r="L814" s="407"/>
      <c r="M814" s="407"/>
      <c r="N814" s="407"/>
      <c r="O814" s="407"/>
      <c r="P814" s="407"/>
      <c r="Q814" s="407"/>
      <c r="R814" s="407"/>
      <c r="S814" s="407"/>
      <c r="T814" s="407"/>
      <c r="U814" s="407"/>
      <c r="V814" s="407"/>
      <c r="W814" s="407"/>
      <c r="X814" s="407"/>
      <c r="Y814" s="407"/>
      <c r="Z814" s="407"/>
      <c r="AA814" s="407"/>
      <c r="AB814" s="407"/>
      <c r="AC814" s="407"/>
      <c r="AD814" s="407"/>
      <c r="AE814" s="407"/>
      <c r="AF814" s="407"/>
    </row>
    <row r="815" spans="1:32" ht="12.75" customHeight="1">
      <c r="A815" s="407"/>
      <c r="B815" s="407"/>
      <c r="C815" s="407"/>
      <c r="D815" s="407"/>
      <c r="E815" s="407"/>
      <c r="F815" s="407"/>
      <c r="G815" s="407"/>
      <c r="H815" s="407"/>
      <c r="I815" s="407"/>
      <c r="J815" s="407"/>
      <c r="K815" s="407"/>
      <c r="L815" s="407"/>
      <c r="M815" s="407"/>
      <c r="N815" s="407"/>
      <c r="O815" s="407"/>
      <c r="P815" s="407"/>
      <c r="Q815" s="407"/>
      <c r="R815" s="407"/>
      <c r="S815" s="407"/>
      <c r="T815" s="407"/>
      <c r="U815" s="407"/>
      <c r="V815" s="407"/>
      <c r="W815" s="407"/>
      <c r="X815" s="407"/>
      <c r="Y815" s="407"/>
      <c r="Z815" s="407"/>
      <c r="AA815" s="407"/>
      <c r="AB815" s="407"/>
      <c r="AC815" s="407"/>
      <c r="AD815" s="407"/>
      <c r="AE815" s="407"/>
      <c r="AF815" s="407"/>
    </row>
    <row r="816" spans="1:32" ht="12.75" customHeight="1">
      <c r="A816" s="407"/>
      <c r="B816" s="407"/>
      <c r="C816" s="407"/>
      <c r="D816" s="407"/>
      <c r="E816" s="407"/>
      <c r="F816" s="407"/>
      <c r="G816" s="407"/>
      <c r="H816" s="407"/>
      <c r="I816" s="407"/>
      <c r="J816" s="407"/>
      <c r="K816" s="407"/>
      <c r="L816" s="407"/>
      <c r="M816" s="407"/>
      <c r="N816" s="407"/>
      <c r="O816" s="407"/>
      <c r="P816" s="407"/>
      <c r="Q816" s="407"/>
      <c r="R816" s="407"/>
      <c r="S816" s="407"/>
      <c r="T816" s="407"/>
      <c r="U816" s="407"/>
      <c r="V816" s="407"/>
      <c r="W816" s="407"/>
      <c r="X816" s="407"/>
      <c r="Y816" s="407"/>
      <c r="Z816" s="407"/>
      <c r="AA816" s="407"/>
      <c r="AB816" s="407"/>
      <c r="AC816" s="407"/>
      <c r="AD816" s="407"/>
      <c r="AE816" s="407"/>
      <c r="AF816" s="407"/>
    </row>
    <row r="817" spans="1:32" ht="12.75" customHeight="1">
      <c r="A817" s="407"/>
      <c r="B817" s="407"/>
      <c r="C817" s="407"/>
      <c r="D817" s="407"/>
      <c r="E817" s="407"/>
      <c r="F817" s="407"/>
      <c r="G817" s="407"/>
      <c r="H817" s="407"/>
      <c r="I817" s="407"/>
      <c r="J817" s="407"/>
      <c r="K817" s="407"/>
      <c r="L817" s="407"/>
      <c r="M817" s="407"/>
      <c r="N817" s="407"/>
      <c r="O817" s="407"/>
      <c r="P817" s="407"/>
      <c r="Q817" s="407"/>
      <c r="R817" s="407"/>
      <c r="S817" s="407"/>
      <c r="T817" s="407"/>
      <c r="U817" s="407"/>
      <c r="V817" s="407"/>
      <c r="W817" s="407"/>
      <c r="X817" s="407"/>
      <c r="Y817" s="407"/>
      <c r="Z817" s="407"/>
      <c r="AA817" s="407"/>
      <c r="AB817" s="407"/>
      <c r="AC817" s="407"/>
      <c r="AD817" s="407"/>
      <c r="AE817" s="407"/>
      <c r="AF817" s="407"/>
    </row>
    <row r="818" spans="1:32" ht="12.75" customHeight="1">
      <c r="A818" s="407"/>
      <c r="B818" s="407"/>
      <c r="C818" s="407"/>
      <c r="D818" s="407"/>
      <c r="E818" s="407"/>
      <c r="F818" s="407"/>
      <c r="G818" s="407"/>
      <c r="H818" s="407"/>
      <c r="I818" s="407"/>
      <c r="J818" s="407"/>
      <c r="K818" s="407"/>
      <c r="L818" s="407"/>
      <c r="M818" s="407"/>
      <c r="N818" s="407"/>
      <c r="O818" s="407"/>
      <c r="P818" s="407"/>
      <c r="Q818" s="407"/>
      <c r="R818" s="407"/>
      <c r="S818" s="407"/>
      <c r="T818" s="407"/>
      <c r="U818" s="407"/>
      <c r="V818" s="407"/>
      <c r="W818" s="407"/>
      <c r="X818" s="407"/>
      <c r="Y818" s="407"/>
      <c r="Z818" s="407"/>
      <c r="AA818" s="407"/>
      <c r="AB818" s="407"/>
      <c r="AC818" s="407"/>
      <c r="AD818" s="407"/>
      <c r="AE818" s="407"/>
      <c r="AF818" s="407"/>
    </row>
    <row r="819" spans="1:32" ht="12.75" customHeight="1">
      <c r="A819" s="407"/>
      <c r="B819" s="407"/>
      <c r="C819" s="407"/>
      <c r="D819" s="407"/>
      <c r="E819" s="407"/>
      <c r="F819" s="407"/>
      <c r="G819" s="407"/>
      <c r="H819" s="407"/>
      <c r="I819" s="407"/>
      <c r="J819" s="407"/>
      <c r="K819" s="407"/>
      <c r="L819" s="407"/>
      <c r="M819" s="407"/>
      <c r="N819" s="407"/>
      <c r="O819" s="407"/>
      <c r="P819" s="407"/>
      <c r="Q819" s="407"/>
      <c r="R819" s="407"/>
      <c r="S819" s="407"/>
      <c r="T819" s="407"/>
      <c r="U819" s="407"/>
      <c r="V819" s="407"/>
      <c r="W819" s="407"/>
      <c r="X819" s="407"/>
      <c r="Y819" s="407"/>
      <c r="Z819" s="407"/>
      <c r="AA819" s="407"/>
      <c r="AB819" s="407"/>
      <c r="AC819" s="407"/>
      <c r="AD819" s="407"/>
      <c r="AE819" s="407"/>
      <c r="AF819" s="407"/>
    </row>
    <row r="820" spans="1:32" ht="12.75" customHeight="1">
      <c r="A820" s="407"/>
      <c r="B820" s="407"/>
      <c r="C820" s="407"/>
      <c r="D820" s="407"/>
      <c r="E820" s="407"/>
      <c r="F820" s="407"/>
      <c r="G820" s="407"/>
      <c r="H820" s="407"/>
      <c r="I820" s="407"/>
      <c r="J820" s="407"/>
      <c r="K820" s="407"/>
      <c r="L820" s="407"/>
      <c r="M820" s="407"/>
      <c r="N820" s="407"/>
      <c r="O820" s="407"/>
      <c r="P820" s="407"/>
      <c r="Q820" s="407"/>
      <c r="R820" s="407"/>
      <c r="S820" s="407"/>
      <c r="T820" s="407"/>
      <c r="U820" s="407"/>
      <c r="V820" s="407"/>
      <c r="W820" s="407"/>
      <c r="X820" s="407"/>
      <c r="Y820" s="407"/>
      <c r="Z820" s="407"/>
      <c r="AA820" s="407"/>
      <c r="AB820" s="407"/>
      <c r="AC820" s="407"/>
      <c r="AD820" s="407"/>
      <c r="AE820" s="407"/>
      <c r="AF820" s="407"/>
    </row>
    <row r="821" spans="1:32" ht="12.75" customHeight="1">
      <c r="A821" s="407"/>
      <c r="B821" s="407"/>
      <c r="C821" s="407"/>
      <c r="D821" s="407"/>
      <c r="E821" s="407"/>
      <c r="F821" s="407"/>
      <c r="G821" s="407"/>
      <c r="H821" s="407"/>
      <c r="I821" s="407"/>
      <c r="J821" s="407"/>
      <c r="K821" s="407"/>
      <c r="L821" s="407"/>
      <c r="M821" s="407"/>
      <c r="N821" s="407"/>
      <c r="O821" s="407"/>
      <c r="P821" s="407"/>
      <c r="Q821" s="407"/>
      <c r="R821" s="407"/>
      <c r="S821" s="407"/>
      <c r="T821" s="407"/>
      <c r="U821" s="407"/>
      <c r="V821" s="407"/>
      <c r="W821" s="407"/>
      <c r="X821" s="407"/>
      <c r="Y821" s="407"/>
      <c r="Z821" s="407"/>
      <c r="AA821" s="407"/>
      <c r="AB821" s="407"/>
      <c r="AC821" s="407"/>
      <c r="AD821" s="407"/>
      <c r="AE821" s="407"/>
      <c r="AF821" s="407"/>
    </row>
    <row r="822" spans="1:32" ht="12.75" customHeight="1">
      <c r="A822" s="407"/>
      <c r="B822" s="407"/>
      <c r="C822" s="407"/>
      <c r="D822" s="407"/>
      <c r="E822" s="407"/>
      <c r="F822" s="407"/>
      <c r="G822" s="407"/>
      <c r="H822" s="407"/>
      <c r="I822" s="407"/>
      <c r="J822" s="407"/>
      <c r="K822" s="407"/>
      <c r="L822" s="407"/>
      <c r="M822" s="407"/>
      <c r="N822" s="407"/>
      <c r="O822" s="407"/>
      <c r="P822" s="407"/>
      <c r="Q822" s="407"/>
      <c r="R822" s="407"/>
      <c r="S822" s="407"/>
      <c r="T822" s="407"/>
      <c r="U822" s="407"/>
      <c r="V822" s="407"/>
      <c r="W822" s="407"/>
      <c r="X822" s="407"/>
      <c r="Y822" s="407"/>
      <c r="Z822" s="407"/>
      <c r="AA822" s="407"/>
      <c r="AB822" s="407"/>
      <c r="AC822" s="407"/>
      <c r="AD822" s="407"/>
      <c r="AE822" s="407"/>
      <c r="AF822" s="407"/>
    </row>
    <row r="823" spans="1:32" ht="12.75" customHeight="1">
      <c r="A823" s="407"/>
      <c r="B823" s="407"/>
      <c r="C823" s="407"/>
      <c r="D823" s="407"/>
      <c r="E823" s="407"/>
      <c r="F823" s="407"/>
      <c r="G823" s="407"/>
      <c r="H823" s="407"/>
      <c r="I823" s="407"/>
      <c r="J823" s="407"/>
      <c r="K823" s="407"/>
      <c r="L823" s="407"/>
      <c r="M823" s="407"/>
      <c r="N823" s="407"/>
      <c r="O823" s="407"/>
      <c r="P823" s="407"/>
      <c r="Q823" s="407"/>
      <c r="R823" s="407"/>
      <c r="S823" s="407"/>
      <c r="T823" s="407"/>
      <c r="U823" s="407"/>
      <c r="V823" s="407"/>
      <c r="W823" s="407"/>
      <c r="X823" s="407"/>
      <c r="Y823" s="407"/>
      <c r="Z823" s="407"/>
      <c r="AA823" s="407"/>
      <c r="AB823" s="407"/>
      <c r="AC823" s="407"/>
      <c r="AD823" s="407"/>
      <c r="AE823" s="407"/>
      <c r="AF823" s="407"/>
    </row>
    <row r="824" spans="1:32" ht="12.75" customHeight="1">
      <c r="A824" s="407"/>
      <c r="B824" s="407"/>
      <c r="C824" s="407"/>
      <c r="D824" s="407"/>
      <c r="E824" s="407"/>
      <c r="F824" s="407"/>
      <c r="G824" s="407"/>
      <c r="H824" s="407"/>
      <c r="I824" s="407"/>
      <c r="J824" s="407"/>
      <c r="K824" s="407"/>
      <c r="L824" s="407"/>
      <c r="M824" s="407"/>
      <c r="N824" s="407"/>
      <c r="O824" s="407"/>
      <c r="P824" s="407"/>
      <c r="Q824" s="407"/>
      <c r="R824" s="407"/>
      <c r="S824" s="407"/>
      <c r="T824" s="407"/>
      <c r="U824" s="407"/>
      <c r="V824" s="407"/>
      <c r="W824" s="407"/>
      <c r="X824" s="407"/>
      <c r="Y824" s="407"/>
      <c r="Z824" s="407"/>
      <c r="AA824" s="407"/>
      <c r="AB824" s="407"/>
      <c r="AC824" s="407"/>
      <c r="AD824" s="407"/>
      <c r="AE824" s="407"/>
      <c r="AF824" s="407"/>
    </row>
    <row r="825" spans="1:32" ht="12.75" customHeight="1">
      <c r="A825" s="407"/>
      <c r="B825" s="407"/>
      <c r="C825" s="407"/>
      <c r="D825" s="407"/>
      <c r="E825" s="407"/>
      <c r="F825" s="407"/>
      <c r="G825" s="407"/>
      <c r="H825" s="407"/>
      <c r="I825" s="407"/>
      <c r="J825" s="407"/>
      <c r="K825" s="407"/>
      <c r="L825" s="407"/>
      <c r="M825" s="407"/>
      <c r="N825" s="407"/>
      <c r="O825" s="407"/>
      <c r="P825" s="407"/>
      <c r="Q825" s="407"/>
      <c r="R825" s="407"/>
      <c r="S825" s="407"/>
      <c r="T825" s="407"/>
      <c r="U825" s="407"/>
      <c r="V825" s="407"/>
      <c r="W825" s="407"/>
      <c r="X825" s="407"/>
      <c r="Y825" s="407"/>
      <c r="Z825" s="407"/>
      <c r="AA825" s="407"/>
      <c r="AB825" s="407"/>
      <c r="AC825" s="407"/>
      <c r="AD825" s="407"/>
      <c r="AE825" s="407"/>
      <c r="AF825" s="407"/>
    </row>
    <row r="826" spans="1:32" ht="12.75" customHeight="1">
      <c r="A826" s="407"/>
      <c r="B826" s="407"/>
      <c r="C826" s="407"/>
      <c r="D826" s="407"/>
      <c r="E826" s="407"/>
      <c r="F826" s="407"/>
      <c r="G826" s="407"/>
      <c r="H826" s="407"/>
      <c r="I826" s="407"/>
      <c r="J826" s="407"/>
      <c r="K826" s="407"/>
      <c r="L826" s="407"/>
      <c r="M826" s="407"/>
      <c r="N826" s="407"/>
      <c r="O826" s="407"/>
      <c r="P826" s="407"/>
      <c r="Q826" s="407"/>
      <c r="R826" s="407"/>
      <c r="S826" s="407"/>
      <c r="T826" s="407"/>
      <c r="U826" s="407"/>
      <c r="V826" s="407"/>
      <c r="W826" s="407"/>
      <c r="X826" s="407"/>
      <c r="Y826" s="407"/>
      <c r="Z826" s="407"/>
      <c r="AA826" s="407"/>
      <c r="AB826" s="407"/>
      <c r="AC826" s="407"/>
      <c r="AD826" s="407"/>
      <c r="AE826" s="407"/>
      <c r="AF826" s="407"/>
    </row>
    <row r="827" spans="1:32" ht="12.75" customHeight="1">
      <c r="A827" s="407"/>
      <c r="B827" s="407"/>
      <c r="C827" s="407"/>
      <c r="D827" s="407"/>
      <c r="E827" s="407"/>
      <c r="F827" s="407"/>
      <c r="G827" s="407"/>
      <c r="H827" s="407"/>
      <c r="I827" s="407"/>
      <c r="J827" s="407"/>
      <c r="K827" s="407"/>
      <c r="L827" s="407"/>
      <c r="M827" s="407"/>
      <c r="N827" s="407"/>
      <c r="O827" s="407"/>
      <c r="P827" s="407"/>
      <c r="Q827" s="407"/>
      <c r="R827" s="407"/>
      <c r="S827" s="407"/>
      <c r="T827" s="407"/>
      <c r="U827" s="407"/>
      <c r="V827" s="407"/>
      <c r="W827" s="407"/>
      <c r="X827" s="407"/>
      <c r="Y827" s="407"/>
      <c r="Z827" s="407"/>
      <c r="AA827" s="407"/>
      <c r="AB827" s="407"/>
      <c r="AC827" s="407"/>
      <c r="AD827" s="407"/>
      <c r="AE827" s="407"/>
      <c r="AF827" s="407"/>
    </row>
    <row r="828" spans="1:32" ht="12.75" customHeight="1">
      <c r="A828" s="407"/>
      <c r="B828" s="407"/>
      <c r="C828" s="407"/>
      <c r="D828" s="407"/>
      <c r="E828" s="407"/>
      <c r="F828" s="407"/>
      <c r="G828" s="407"/>
      <c r="H828" s="407"/>
      <c r="I828" s="407"/>
      <c r="J828" s="407"/>
      <c r="K828" s="407"/>
      <c r="L828" s="407"/>
      <c r="M828" s="407"/>
      <c r="N828" s="407"/>
      <c r="O828" s="407"/>
      <c r="P828" s="407"/>
      <c r="Q828" s="407"/>
      <c r="R828" s="407"/>
      <c r="S828" s="407"/>
      <c r="T828" s="407"/>
      <c r="U828" s="407"/>
      <c r="V828" s="407"/>
      <c r="W828" s="407"/>
      <c r="X828" s="407"/>
      <c r="Y828" s="407"/>
      <c r="Z828" s="407"/>
      <c r="AA828" s="407"/>
      <c r="AB828" s="407"/>
      <c r="AC828" s="407"/>
      <c r="AD828" s="407"/>
      <c r="AE828" s="407"/>
      <c r="AF828" s="407"/>
    </row>
    <row r="829" spans="1:32" ht="12.75" customHeight="1">
      <c r="A829" s="407"/>
      <c r="B829" s="407"/>
      <c r="C829" s="407"/>
      <c r="D829" s="407"/>
      <c r="E829" s="407"/>
      <c r="F829" s="407"/>
      <c r="G829" s="407"/>
      <c r="H829" s="407"/>
      <c r="I829" s="407"/>
      <c r="J829" s="407"/>
      <c r="K829" s="407"/>
      <c r="L829" s="407"/>
      <c r="M829" s="407"/>
      <c r="N829" s="407"/>
      <c r="O829" s="407"/>
      <c r="P829" s="407"/>
      <c r="Q829" s="407"/>
      <c r="R829" s="407"/>
      <c r="S829" s="407"/>
      <c r="T829" s="407"/>
      <c r="U829" s="407"/>
      <c r="V829" s="407"/>
      <c r="W829" s="407"/>
      <c r="X829" s="407"/>
      <c r="Y829" s="407"/>
      <c r="Z829" s="407"/>
      <c r="AA829" s="407"/>
      <c r="AB829" s="407"/>
      <c r="AC829" s="407"/>
      <c r="AD829" s="407"/>
      <c r="AE829" s="407"/>
      <c r="AF829" s="407"/>
    </row>
    <row r="830" spans="1:32" ht="12.75" customHeight="1">
      <c r="A830" s="407"/>
      <c r="B830" s="407"/>
      <c r="C830" s="407"/>
      <c r="D830" s="407"/>
      <c r="E830" s="407"/>
      <c r="F830" s="407"/>
      <c r="G830" s="407"/>
      <c r="H830" s="407"/>
      <c r="I830" s="407"/>
      <c r="J830" s="407"/>
      <c r="K830" s="407"/>
      <c r="L830" s="407"/>
      <c r="M830" s="407"/>
      <c r="N830" s="407"/>
      <c r="O830" s="407"/>
      <c r="P830" s="407"/>
      <c r="Q830" s="407"/>
      <c r="R830" s="407"/>
      <c r="S830" s="407"/>
      <c r="T830" s="407"/>
      <c r="U830" s="407"/>
      <c r="V830" s="407"/>
      <c r="W830" s="407"/>
      <c r="X830" s="407"/>
      <c r="Y830" s="407"/>
      <c r="Z830" s="407"/>
      <c r="AA830" s="407"/>
      <c r="AB830" s="407"/>
      <c r="AC830" s="407"/>
      <c r="AD830" s="407"/>
      <c r="AE830" s="407"/>
      <c r="AF830" s="407"/>
    </row>
    <row r="831" spans="1:32" ht="12.75" customHeight="1">
      <c r="A831" s="407"/>
      <c r="B831" s="407"/>
      <c r="C831" s="407"/>
      <c r="D831" s="407"/>
      <c r="E831" s="407"/>
      <c r="F831" s="407"/>
      <c r="G831" s="407"/>
      <c r="H831" s="407"/>
      <c r="I831" s="407"/>
      <c r="J831" s="407"/>
      <c r="K831" s="407"/>
      <c r="L831" s="407"/>
      <c r="M831" s="407"/>
      <c r="N831" s="407"/>
      <c r="O831" s="407"/>
      <c r="P831" s="407"/>
      <c r="Q831" s="407"/>
      <c r="R831" s="407"/>
      <c r="S831" s="407"/>
      <c r="T831" s="407"/>
      <c r="U831" s="407"/>
      <c r="V831" s="407"/>
      <c r="W831" s="407"/>
      <c r="X831" s="407"/>
      <c r="Y831" s="407"/>
      <c r="Z831" s="407"/>
      <c r="AA831" s="407"/>
      <c r="AB831" s="407"/>
      <c r="AC831" s="407"/>
      <c r="AD831" s="407"/>
      <c r="AE831" s="407"/>
      <c r="AF831" s="407"/>
    </row>
    <row r="832" spans="1:32" ht="12.75" customHeight="1">
      <c r="A832" s="407"/>
      <c r="B832" s="407"/>
      <c r="C832" s="407"/>
      <c r="D832" s="407"/>
      <c r="E832" s="407"/>
      <c r="F832" s="407"/>
      <c r="G832" s="407"/>
      <c r="H832" s="407"/>
      <c r="I832" s="407"/>
      <c r="J832" s="407"/>
      <c r="K832" s="407"/>
      <c r="L832" s="407"/>
      <c r="M832" s="407"/>
      <c r="N832" s="407"/>
      <c r="O832" s="407"/>
      <c r="P832" s="407"/>
      <c r="Q832" s="407"/>
      <c r="R832" s="407"/>
      <c r="S832" s="407"/>
      <c r="T832" s="407"/>
      <c r="U832" s="407"/>
      <c r="V832" s="407"/>
      <c r="W832" s="407"/>
      <c r="X832" s="407"/>
      <c r="Y832" s="407"/>
      <c r="Z832" s="407"/>
      <c r="AA832" s="407"/>
      <c r="AB832" s="407"/>
      <c r="AC832" s="407"/>
      <c r="AD832" s="407"/>
      <c r="AE832" s="407"/>
      <c r="AF832" s="407"/>
    </row>
    <row r="833" spans="1:32" ht="12.75" customHeight="1">
      <c r="A833" s="407"/>
      <c r="B833" s="407"/>
      <c r="C833" s="407"/>
      <c r="D833" s="407"/>
      <c r="E833" s="407"/>
      <c r="F833" s="407"/>
      <c r="G833" s="407"/>
      <c r="H833" s="407"/>
      <c r="I833" s="407"/>
      <c r="J833" s="407"/>
      <c r="K833" s="407"/>
      <c r="L833" s="407"/>
      <c r="M833" s="407"/>
      <c r="N833" s="407"/>
      <c r="O833" s="407"/>
      <c r="P833" s="407"/>
      <c r="Q833" s="407"/>
      <c r="R833" s="407"/>
      <c r="S833" s="407"/>
      <c r="T833" s="407"/>
      <c r="U833" s="407"/>
      <c r="V833" s="407"/>
      <c r="W833" s="407"/>
      <c r="X833" s="407"/>
      <c r="Y833" s="407"/>
      <c r="Z833" s="407"/>
      <c r="AA833" s="407"/>
      <c r="AB833" s="407"/>
      <c r="AC833" s="407"/>
      <c r="AD833" s="407"/>
      <c r="AE833" s="407"/>
      <c r="AF833" s="407"/>
    </row>
    <row r="834" spans="1:32" ht="12.75" customHeight="1">
      <c r="A834" s="407"/>
      <c r="B834" s="407"/>
      <c r="C834" s="407"/>
      <c r="D834" s="407"/>
      <c r="E834" s="407"/>
      <c r="F834" s="407"/>
      <c r="G834" s="407"/>
      <c r="H834" s="407"/>
      <c r="I834" s="407"/>
      <c r="J834" s="407"/>
      <c r="K834" s="407"/>
      <c r="L834" s="407"/>
      <c r="M834" s="407"/>
      <c r="N834" s="407"/>
      <c r="O834" s="407"/>
      <c r="P834" s="407"/>
      <c r="Q834" s="407"/>
      <c r="R834" s="407"/>
      <c r="S834" s="407"/>
      <c r="T834" s="407"/>
      <c r="U834" s="407"/>
      <c r="V834" s="407"/>
      <c r="W834" s="407"/>
      <c r="X834" s="407"/>
      <c r="Y834" s="407"/>
      <c r="Z834" s="407"/>
      <c r="AA834" s="407"/>
      <c r="AB834" s="407"/>
      <c r="AC834" s="407"/>
      <c r="AD834" s="407"/>
      <c r="AE834" s="407"/>
      <c r="AF834" s="407"/>
    </row>
    <row r="835" spans="1:32" ht="12.75" customHeight="1">
      <c r="A835" s="407"/>
      <c r="B835" s="407"/>
      <c r="C835" s="407"/>
      <c r="D835" s="407"/>
      <c r="E835" s="407"/>
      <c r="F835" s="407"/>
      <c r="G835" s="407"/>
      <c r="H835" s="407"/>
      <c r="I835" s="407"/>
      <c r="J835" s="407"/>
      <c r="K835" s="407"/>
      <c r="L835" s="407"/>
      <c r="M835" s="407"/>
      <c r="N835" s="407"/>
      <c r="O835" s="407"/>
      <c r="P835" s="407"/>
      <c r="Q835" s="407"/>
      <c r="R835" s="407"/>
      <c r="S835" s="407"/>
      <c r="T835" s="407"/>
      <c r="U835" s="407"/>
      <c r="V835" s="407"/>
      <c r="W835" s="407"/>
      <c r="X835" s="407"/>
      <c r="Y835" s="407"/>
      <c r="Z835" s="407"/>
      <c r="AA835" s="407"/>
      <c r="AB835" s="407"/>
      <c r="AC835" s="407"/>
      <c r="AD835" s="407"/>
      <c r="AE835" s="407"/>
      <c r="AF835" s="407"/>
    </row>
    <row r="836" spans="1:32" ht="12.75" customHeight="1">
      <c r="A836" s="407"/>
      <c r="B836" s="407"/>
      <c r="C836" s="407"/>
      <c r="D836" s="407"/>
      <c r="E836" s="407"/>
      <c r="F836" s="407"/>
      <c r="G836" s="407"/>
      <c r="H836" s="407"/>
      <c r="I836" s="407"/>
      <c r="J836" s="407"/>
      <c r="K836" s="407"/>
      <c r="L836" s="407"/>
      <c r="M836" s="407"/>
      <c r="N836" s="407"/>
      <c r="O836" s="407"/>
      <c r="P836" s="407"/>
      <c r="Q836" s="407"/>
      <c r="R836" s="407"/>
      <c r="S836" s="407"/>
      <c r="T836" s="407"/>
      <c r="U836" s="407"/>
      <c r="V836" s="407"/>
      <c r="W836" s="407"/>
      <c r="X836" s="407"/>
      <c r="Y836" s="407"/>
      <c r="Z836" s="407"/>
      <c r="AA836" s="407"/>
      <c r="AB836" s="407"/>
      <c r="AC836" s="407"/>
      <c r="AD836" s="407"/>
      <c r="AE836" s="407"/>
      <c r="AF836" s="407"/>
    </row>
    <row r="837" spans="1:32" ht="12.75" customHeight="1">
      <c r="A837" s="407"/>
      <c r="B837" s="407"/>
      <c r="C837" s="407"/>
      <c r="D837" s="407"/>
      <c r="E837" s="407"/>
      <c r="F837" s="407"/>
      <c r="G837" s="407"/>
      <c r="H837" s="407"/>
      <c r="I837" s="407"/>
      <c r="J837" s="407"/>
      <c r="K837" s="407"/>
      <c r="L837" s="407"/>
      <c r="M837" s="407"/>
      <c r="N837" s="407"/>
      <c r="O837" s="407"/>
      <c r="P837" s="407"/>
      <c r="Q837" s="407"/>
      <c r="R837" s="407"/>
      <c r="S837" s="407"/>
      <c r="T837" s="407"/>
      <c r="U837" s="407"/>
      <c r="V837" s="407"/>
      <c r="W837" s="407"/>
      <c r="X837" s="407"/>
      <c r="Y837" s="407"/>
      <c r="Z837" s="407"/>
      <c r="AA837" s="407"/>
      <c r="AB837" s="407"/>
      <c r="AC837" s="407"/>
      <c r="AD837" s="407"/>
      <c r="AE837" s="407"/>
      <c r="AF837" s="407"/>
    </row>
    <row r="838" spans="1:32" ht="12.75" customHeight="1">
      <c r="A838" s="407"/>
      <c r="B838" s="407"/>
      <c r="C838" s="407"/>
      <c r="D838" s="407"/>
      <c r="E838" s="407"/>
      <c r="F838" s="407"/>
      <c r="G838" s="407"/>
      <c r="H838" s="407"/>
      <c r="I838" s="407"/>
      <c r="J838" s="407"/>
      <c r="K838" s="407"/>
      <c r="L838" s="407"/>
      <c r="M838" s="407"/>
      <c r="N838" s="407"/>
      <c r="O838" s="407"/>
      <c r="P838" s="407"/>
      <c r="Q838" s="407"/>
      <c r="R838" s="407"/>
      <c r="S838" s="407"/>
      <c r="T838" s="407"/>
      <c r="U838" s="407"/>
      <c r="V838" s="407"/>
      <c r="W838" s="407"/>
      <c r="X838" s="407"/>
      <c r="Y838" s="407"/>
      <c r="Z838" s="407"/>
      <c r="AA838" s="407"/>
      <c r="AB838" s="407"/>
      <c r="AC838" s="407"/>
      <c r="AD838" s="407"/>
      <c r="AE838" s="407"/>
      <c r="AF838" s="407"/>
    </row>
    <row r="839" spans="1:32" ht="12.75" customHeight="1">
      <c r="A839" s="407"/>
      <c r="B839" s="407"/>
      <c r="C839" s="407"/>
      <c r="D839" s="407"/>
      <c r="E839" s="407"/>
      <c r="F839" s="407"/>
      <c r="G839" s="407"/>
      <c r="H839" s="407"/>
      <c r="I839" s="407"/>
      <c r="J839" s="407"/>
      <c r="K839" s="407"/>
      <c r="L839" s="407"/>
      <c r="M839" s="407"/>
      <c r="N839" s="407"/>
      <c r="O839" s="407"/>
      <c r="P839" s="407"/>
      <c r="Q839" s="407"/>
      <c r="R839" s="407"/>
      <c r="S839" s="407"/>
      <c r="T839" s="407"/>
      <c r="U839" s="407"/>
      <c r="V839" s="407"/>
      <c r="W839" s="407"/>
      <c r="X839" s="407"/>
      <c r="Y839" s="407"/>
      <c r="Z839" s="407"/>
      <c r="AA839" s="407"/>
      <c r="AB839" s="407"/>
      <c r="AC839" s="407"/>
      <c r="AD839" s="407"/>
      <c r="AE839" s="407"/>
      <c r="AF839" s="407"/>
    </row>
    <row r="840" spans="1:32" ht="12.75" customHeight="1">
      <c r="A840" s="407"/>
      <c r="B840" s="407"/>
      <c r="C840" s="407"/>
      <c r="D840" s="407"/>
      <c r="E840" s="407"/>
      <c r="F840" s="407"/>
      <c r="G840" s="407"/>
      <c r="H840" s="407"/>
      <c r="I840" s="407"/>
      <c r="J840" s="407"/>
      <c r="K840" s="407"/>
      <c r="L840" s="407"/>
      <c r="M840" s="407"/>
      <c r="N840" s="407"/>
      <c r="O840" s="407"/>
      <c r="P840" s="407"/>
      <c r="Q840" s="407"/>
      <c r="R840" s="407"/>
      <c r="S840" s="407"/>
      <c r="T840" s="407"/>
      <c r="U840" s="407"/>
      <c r="V840" s="407"/>
      <c r="W840" s="407"/>
      <c r="X840" s="407"/>
      <c r="Y840" s="407"/>
      <c r="Z840" s="407"/>
      <c r="AA840" s="407"/>
      <c r="AB840" s="407"/>
      <c r="AC840" s="407"/>
      <c r="AD840" s="407"/>
      <c r="AE840" s="407"/>
      <c r="AF840" s="407"/>
    </row>
    <row r="841" spans="1:32" ht="12.75" customHeight="1">
      <c r="A841" s="407"/>
      <c r="B841" s="407"/>
      <c r="C841" s="407"/>
      <c r="D841" s="407"/>
      <c r="E841" s="407"/>
      <c r="F841" s="407"/>
      <c r="G841" s="407"/>
      <c r="H841" s="407"/>
      <c r="I841" s="407"/>
      <c r="J841" s="407"/>
      <c r="K841" s="407"/>
      <c r="L841" s="407"/>
      <c r="M841" s="407"/>
      <c r="N841" s="407"/>
      <c r="O841" s="407"/>
      <c r="P841" s="407"/>
      <c r="Q841" s="407"/>
      <c r="R841" s="407"/>
      <c r="S841" s="407"/>
      <c r="T841" s="407"/>
      <c r="U841" s="407"/>
      <c r="V841" s="407"/>
      <c r="W841" s="407"/>
      <c r="X841" s="407"/>
      <c r="Y841" s="407"/>
      <c r="Z841" s="407"/>
      <c r="AA841" s="407"/>
      <c r="AB841" s="407"/>
      <c r="AC841" s="407"/>
      <c r="AD841" s="407"/>
      <c r="AE841" s="407"/>
      <c r="AF841" s="407"/>
    </row>
    <row r="842" spans="1:32" ht="12.75" customHeight="1">
      <c r="A842" s="407"/>
      <c r="B842" s="407"/>
      <c r="C842" s="407"/>
      <c r="D842" s="407"/>
      <c r="E842" s="407"/>
      <c r="F842" s="407"/>
      <c r="G842" s="407"/>
      <c r="H842" s="407"/>
      <c r="I842" s="407"/>
      <c r="J842" s="407"/>
      <c r="K842" s="407"/>
      <c r="L842" s="407"/>
      <c r="M842" s="407"/>
      <c r="N842" s="407"/>
      <c r="O842" s="407"/>
      <c r="P842" s="407"/>
      <c r="Q842" s="407"/>
      <c r="R842" s="407"/>
      <c r="S842" s="407"/>
      <c r="T842" s="407"/>
      <c r="U842" s="407"/>
      <c r="V842" s="407"/>
      <c r="W842" s="407"/>
      <c r="X842" s="407"/>
      <c r="Y842" s="407"/>
      <c r="Z842" s="407"/>
      <c r="AA842" s="407"/>
      <c r="AB842" s="407"/>
      <c r="AC842" s="407"/>
      <c r="AD842" s="407"/>
      <c r="AE842" s="407"/>
      <c r="AF842" s="407"/>
    </row>
    <row r="843" spans="1:32" ht="12.75" customHeight="1">
      <c r="A843" s="407"/>
      <c r="B843" s="407"/>
      <c r="C843" s="407"/>
      <c r="D843" s="407"/>
      <c r="E843" s="407"/>
      <c r="F843" s="407"/>
      <c r="G843" s="407"/>
      <c r="H843" s="407"/>
      <c r="I843" s="407"/>
      <c r="J843" s="407"/>
      <c r="K843" s="407"/>
      <c r="L843" s="407"/>
      <c r="M843" s="407"/>
      <c r="N843" s="407"/>
      <c r="O843" s="407"/>
      <c r="P843" s="407"/>
      <c r="Q843" s="407"/>
      <c r="R843" s="407"/>
      <c r="S843" s="407"/>
      <c r="T843" s="407"/>
      <c r="U843" s="407"/>
      <c r="V843" s="407"/>
      <c r="W843" s="407"/>
      <c r="X843" s="407"/>
      <c r="Y843" s="407"/>
      <c r="Z843" s="407"/>
      <c r="AA843" s="407"/>
      <c r="AB843" s="407"/>
      <c r="AC843" s="407"/>
      <c r="AD843" s="407"/>
      <c r="AE843" s="407"/>
      <c r="AF843" s="407"/>
    </row>
    <row r="844" spans="1:32" ht="12.75" customHeight="1">
      <c r="A844" s="407"/>
      <c r="B844" s="407"/>
      <c r="C844" s="407"/>
      <c r="D844" s="407"/>
      <c r="E844" s="407"/>
      <c r="F844" s="407"/>
      <c r="G844" s="407"/>
      <c r="H844" s="407"/>
      <c r="I844" s="407"/>
      <c r="J844" s="407"/>
      <c r="K844" s="407"/>
      <c r="L844" s="407"/>
      <c r="M844" s="407"/>
      <c r="N844" s="407"/>
      <c r="O844" s="407"/>
      <c r="P844" s="407"/>
      <c r="Q844" s="407"/>
      <c r="R844" s="407"/>
      <c r="S844" s="407"/>
      <c r="T844" s="407"/>
      <c r="U844" s="407"/>
      <c r="V844" s="407"/>
      <c r="W844" s="407"/>
      <c r="X844" s="407"/>
      <c r="Y844" s="407"/>
      <c r="Z844" s="407"/>
      <c r="AA844" s="407"/>
      <c r="AB844" s="407"/>
      <c r="AC844" s="407"/>
      <c r="AD844" s="407"/>
      <c r="AE844" s="407"/>
      <c r="AF844" s="407"/>
    </row>
    <row r="845" spans="1:32" ht="12.75" customHeight="1">
      <c r="A845" s="407"/>
      <c r="B845" s="407"/>
      <c r="C845" s="407"/>
      <c r="D845" s="407"/>
      <c r="E845" s="407"/>
      <c r="F845" s="407"/>
      <c r="G845" s="407"/>
      <c r="H845" s="407"/>
      <c r="I845" s="407"/>
      <c r="J845" s="407"/>
      <c r="K845" s="407"/>
      <c r="L845" s="407"/>
      <c r="M845" s="407"/>
      <c r="N845" s="407"/>
      <c r="O845" s="407"/>
      <c r="P845" s="407"/>
      <c r="Q845" s="407"/>
      <c r="R845" s="407"/>
      <c r="S845" s="407"/>
      <c r="T845" s="407"/>
      <c r="U845" s="407"/>
      <c r="V845" s="407"/>
      <c r="W845" s="407"/>
      <c r="X845" s="407"/>
      <c r="Y845" s="407"/>
      <c r="Z845" s="407"/>
      <c r="AA845" s="407"/>
      <c r="AB845" s="407"/>
      <c r="AC845" s="407"/>
      <c r="AD845" s="407"/>
      <c r="AE845" s="407"/>
      <c r="AF845" s="407"/>
    </row>
    <row r="846" spans="1:32" ht="12.75" customHeight="1">
      <c r="A846" s="407"/>
      <c r="B846" s="407"/>
      <c r="C846" s="407"/>
      <c r="D846" s="407"/>
      <c r="E846" s="407"/>
      <c r="F846" s="407"/>
      <c r="G846" s="407"/>
      <c r="H846" s="407"/>
      <c r="I846" s="407"/>
      <c r="J846" s="407"/>
      <c r="K846" s="407"/>
      <c r="L846" s="407"/>
      <c r="M846" s="407"/>
      <c r="N846" s="407"/>
      <c r="O846" s="407"/>
      <c r="P846" s="407"/>
      <c r="Q846" s="407"/>
      <c r="R846" s="407"/>
      <c r="S846" s="407"/>
      <c r="T846" s="407"/>
      <c r="U846" s="407"/>
      <c r="V846" s="407"/>
      <c r="W846" s="407"/>
      <c r="X846" s="407"/>
      <c r="Y846" s="407"/>
      <c r="Z846" s="407"/>
      <c r="AA846" s="407"/>
      <c r="AB846" s="407"/>
      <c r="AC846" s="407"/>
      <c r="AD846" s="407"/>
      <c r="AE846" s="407"/>
      <c r="AF846" s="407"/>
    </row>
    <row r="847" spans="1:32" ht="12.75" customHeight="1">
      <c r="A847" s="407"/>
      <c r="B847" s="407"/>
      <c r="C847" s="407"/>
      <c r="D847" s="407"/>
      <c r="E847" s="407"/>
      <c r="F847" s="407"/>
      <c r="G847" s="407"/>
      <c r="H847" s="407"/>
      <c r="I847" s="407"/>
      <c r="J847" s="407"/>
      <c r="K847" s="407"/>
      <c r="L847" s="407"/>
      <c r="M847" s="407"/>
      <c r="N847" s="407"/>
      <c r="O847" s="407"/>
      <c r="P847" s="407"/>
      <c r="Q847" s="407"/>
      <c r="R847" s="407"/>
      <c r="S847" s="407"/>
      <c r="T847" s="407"/>
      <c r="U847" s="407"/>
      <c r="V847" s="407"/>
      <c r="W847" s="407"/>
      <c r="X847" s="407"/>
      <c r="Y847" s="407"/>
      <c r="Z847" s="407"/>
      <c r="AA847" s="407"/>
      <c r="AB847" s="407"/>
      <c r="AC847" s="407"/>
      <c r="AD847" s="407"/>
      <c r="AE847" s="407"/>
      <c r="AF847" s="407"/>
    </row>
    <row r="848" spans="1:32" ht="12.75" customHeight="1">
      <c r="A848" s="407"/>
      <c r="B848" s="407"/>
      <c r="C848" s="407"/>
      <c r="D848" s="407"/>
      <c r="E848" s="407"/>
      <c r="F848" s="407"/>
      <c r="G848" s="407"/>
      <c r="H848" s="407"/>
      <c r="I848" s="407"/>
      <c r="J848" s="407"/>
      <c r="K848" s="407"/>
      <c r="L848" s="407"/>
      <c r="M848" s="407"/>
      <c r="N848" s="407"/>
      <c r="O848" s="407"/>
      <c r="P848" s="407"/>
      <c r="Q848" s="407"/>
      <c r="R848" s="407"/>
      <c r="S848" s="407"/>
      <c r="T848" s="407"/>
      <c r="U848" s="407"/>
      <c r="V848" s="407"/>
      <c r="W848" s="407"/>
      <c r="X848" s="407"/>
      <c r="Y848" s="407"/>
      <c r="Z848" s="407"/>
      <c r="AA848" s="407"/>
      <c r="AB848" s="407"/>
      <c r="AC848" s="407"/>
      <c r="AD848" s="407"/>
      <c r="AE848" s="407"/>
      <c r="AF848" s="407"/>
    </row>
    <row r="849" spans="1:32" ht="12.75" customHeight="1">
      <c r="A849" s="407"/>
      <c r="B849" s="407"/>
      <c r="C849" s="407"/>
      <c r="D849" s="407"/>
      <c r="E849" s="407"/>
      <c r="F849" s="407"/>
      <c r="G849" s="407"/>
      <c r="H849" s="407"/>
      <c r="I849" s="407"/>
      <c r="J849" s="407"/>
      <c r="K849" s="407"/>
      <c r="L849" s="407"/>
      <c r="M849" s="407"/>
      <c r="N849" s="407"/>
      <c r="O849" s="407"/>
      <c r="P849" s="407"/>
      <c r="Q849" s="407"/>
      <c r="R849" s="407"/>
      <c r="S849" s="407"/>
      <c r="T849" s="407"/>
      <c r="U849" s="407"/>
      <c r="V849" s="407"/>
      <c r="W849" s="407"/>
      <c r="X849" s="407"/>
      <c r="Y849" s="407"/>
      <c r="Z849" s="407"/>
      <c r="AA849" s="407"/>
      <c r="AB849" s="407"/>
      <c r="AC849" s="407"/>
      <c r="AD849" s="407"/>
      <c r="AE849" s="407"/>
      <c r="AF849" s="407"/>
    </row>
    <row r="850" spans="1:32" ht="12.75" customHeight="1">
      <c r="A850" s="407"/>
      <c r="B850" s="407"/>
      <c r="C850" s="407"/>
      <c r="D850" s="407"/>
      <c r="E850" s="407"/>
      <c r="F850" s="407"/>
      <c r="G850" s="407"/>
      <c r="H850" s="407"/>
      <c r="I850" s="407"/>
      <c r="J850" s="407"/>
      <c r="K850" s="407"/>
      <c r="L850" s="407"/>
      <c r="M850" s="407"/>
      <c r="N850" s="407"/>
      <c r="O850" s="407"/>
      <c r="P850" s="407"/>
      <c r="Q850" s="407"/>
      <c r="R850" s="407"/>
      <c r="S850" s="407"/>
      <c r="T850" s="407"/>
      <c r="U850" s="407"/>
      <c r="V850" s="407"/>
      <c r="W850" s="407"/>
      <c r="X850" s="407"/>
      <c r="Y850" s="407"/>
      <c r="Z850" s="407"/>
      <c r="AA850" s="407"/>
      <c r="AB850" s="407"/>
      <c r="AC850" s="407"/>
      <c r="AD850" s="407"/>
      <c r="AE850" s="407"/>
      <c r="AF850" s="407"/>
    </row>
    <row r="851" spans="1:32" ht="12.75" customHeight="1">
      <c r="A851" s="407"/>
      <c r="B851" s="407"/>
      <c r="C851" s="407"/>
      <c r="D851" s="407"/>
      <c r="E851" s="407"/>
      <c r="F851" s="407"/>
      <c r="G851" s="407"/>
      <c r="H851" s="407"/>
      <c r="I851" s="407"/>
      <c r="J851" s="407"/>
      <c r="K851" s="407"/>
      <c r="L851" s="407"/>
      <c r="M851" s="407"/>
      <c r="N851" s="407"/>
      <c r="O851" s="407"/>
      <c r="P851" s="407"/>
      <c r="Q851" s="407"/>
      <c r="R851" s="407"/>
      <c r="S851" s="407"/>
      <c r="T851" s="407"/>
      <c r="U851" s="407"/>
      <c r="V851" s="407"/>
      <c r="W851" s="407"/>
      <c r="X851" s="407"/>
      <c r="Y851" s="407"/>
      <c r="Z851" s="407"/>
      <c r="AA851" s="407"/>
      <c r="AB851" s="407"/>
      <c r="AC851" s="407"/>
      <c r="AD851" s="407"/>
      <c r="AE851" s="407"/>
      <c r="AF851" s="407"/>
    </row>
    <row r="852" spans="1:32" ht="12.75" customHeight="1">
      <c r="A852" s="407"/>
      <c r="B852" s="407"/>
      <c r="C852" s="407"/>
      <c r="D852" s="407"/>
      <c r="E852" s="407"/>
      <c r="F852" s="407"/>
      <c r="G852" s="407"/>
      <c r="H852" s="407"/>
      <c r="I852" s="407"/>
      <c r="J852" s="407"/>
      <c r="K852" s="407"/>
      <c r="L852" s="407"/>
      <c r="M852" s="407"/>
      <c r="N852" s="407"/>
      <c r="O852" s="407"/>
      <c r="P852" s="407"/>
      <c r="Q852" s="407"/>
      <c r="R852" s="407"/>
      <c r="S852" s="407"/>
      <c r="T852" s="407"/>
      <c r="U852" s="407"/>
      <c r="V852" s="407"/>
      <c r="W852" s="407"/>
      <c r="X852" s="407"/>
      <c r="Y852" s="407"/>
      <c r="Z852" s="407"/>
      <c r="AA852" s="407"/>
      <c r="AB852" s="407"/>
      <c r="AC852" s="407"/>
      <c r="AD852" s="407"/>
      <c r="AE852" s="407"/>
      <c r="AF852" s="407"/>
    </row>
    <row r="853" spans="1:32" ht="12.75" customHeight="1">
      <c r="A853" s="407"/>
      <c r="B853" s="407"/>
      <c r="C853" s="407"/>
      <c r="D853" s="407"/>
      <c r="E853" s="407"/>
      <c r="F853" s="407"/>
      <c r="G853" s="407"/>
      <c r="H853" s="407"/>
      <c r="I853" s="407"/>
      <c r="J853" s="407"/>
      <c r="K853" s="407"/>
      <c r="L853" s="407"/>
      <c r="M853" s="407"/>
      <c r="N853" s="407"/>
      <c r="O853" s="407"/>
      <c r="P853" s="407"/>
      <c r="Q853" s="407"/>
      <c r="R853" s="407"/>
      <c r="S853" s="407"/>
      <c r="T853" s="407"/>
      <c r="U853" s="407"/>
      <c r="V853" s="407"/>
      <c r="W853" s="407"/>
      <c r="X853" s="407"/>
      <c r="Y853" s="407"/>
      <c r="Z853" s="407"/>
      <c r="AA853" s="407"/>
      <c r="AB853" s="407"/>
      <c r="AC853" s="407"/>
      <c r="AD853" s="407"/>
      <c r="AE853" s="407"/>
      <c r="AF853" s="407"/>
    </row>
    <row r="854" spans="1:32" ht="12.75" customHeight="1">
      <c r="A854" s="407"/>
      <c r="B854" s="407"/>
      <c r="C854" s="407"/>
      <c r="D854" s="407"/>
      <c r="E854" s="407"/>
      <c r="F854" s="407"/>
      <c r="G854" s="407"/>
      <c r="H854" s="407"/>
      <c r="I854" s="407"/>
      <c r="J854" s="407"/>
      <c r="K854" s="407"/>
      <c r="L854" s="407"/>
      <c r="M854" s="407"/>
      <c r="N854" s="407"/>
      <c r="O854" s="407"/>
      <c r="P854" s="407"/>
      <c r="Q854" s="407"/>
      <c r="R854" s="407"/>
      <c r="S854" s="407"/>
      <c r="T854" s="407"/>
      <c r="U854" s="407"/>
      <c r="V854" s="407"/>
      <c r="W854" s="407"/>
      <c r="X854" s="407"/>
      <c r="Y854" s="407"/>
      <c r="Z854" s="407"/>
      <c r="AA854" s="407"/>
      <c r="AB854" s="407"/>
      <c r="AC854" s="407"/>
      <c r="AD854" s="407"/>
      <c r="AE854" s="407"/>
      <c r="AF854" s="407"/>
    </row>
    <row r="855" spans="1:32" ht="12.75" customHeight="1">
      <c r="A855" s="407"/>
      <c r="B855" s="407"/>
      <c r="C855" s="407"/>
      <c r="D855" s="407"/>
      <c r="E855" s="407"/>
      <c r="F855" s="407"/>
      <c r="G855" s="407"/>
      <c r="H855" s="407"/>
      <c r="I855" s="407"/>
      <c r="J855" s="407"/>
      <c r="K855" s="407"/>
      <c r="L855" s="407"/>
      <c r="M855" s="407"/>
      <c r="N855" s="407"/>
      <c r="O855" s="407"/>
      <c r="P855" s="407"/>
      <c r="Q855" s="407"/>
      <c r="R855" s="407"/>
      <c r="S855" s="407"/>
      <c r="T855" s="407"/>
      <c r="U855" s="407"/>
      <c r="V855" s="407"/>
      <c r="W855" s="407"/>
      <c r="X855" s="407"/>
      <c r="Y855" s="407"/>
      <c r="Z855" s="407"/>
      <c r="AA855" s="407"/>
      <c r="AB855" s="407"/>
      <c r="AC855" s="407"/>
      <c r="AD855" s="407"/>
      <c r="AE855" s="407"/>
      <c r="AF855" s="407"/>
    </row>
    <row r="856" spans="1:32" ht="12.75" customHeight="1">
      <c r="A856" s="407"/>
      <c r="B856" s="407"/>
      <c r="C856" s="407"/>
      <c r="D856" s="407"/>
      <c r="E856" s="407"/>
      <c r="F856" s="407"/>
      <c r="G856" s="407"/>
      <c r="H856" s="407"/>
      <c r="I856" s="407"/>
      <c r="J856" s="407"/>
      <c r="K856" s="407"/>
      <c r="L856" s="407"/>
      <c r="M856" s="407"/>
      <c r="N856" s="407"/>
      <c r="O856" s="407"/>
      <c r="P856" s="407"/>
      <c r="Q856" s="407"/>
      <c r="R856" s="407"/>
      <c r="S856" s="407"/>
      <c r="T856" s="407"/>
      <c r="U856" s="407"/>
      <c r="V856" s="407"/>
      <c r="W856" s="407"/>
      <c r="X856" s="407"/>
      <c r="Y856" s="407"/>
      <c r="Z856" s="407"/>
      <c r="AA856" s="407"/>
      <c r="AB856" s="407"/>
      <c r="AC856" s="407"/>
      <c r="AD856" s="407"/>
      <c r="AE856" s="407"/>
      <c r="AF856" s="407"/>
    </row>
    <row r="857" spans="1:32" ht="12.75" customHeight="1">
      <c r="A857" s="407"/>
      <c r="B857" s="407"/>
      <c r="C857" s="407"/>
      <c r="D857" s="407"/>
      <c r="E857" s="407"/>
      <c r="F857" s="407"/>
      <c r="G857" s="407"/>
      <c r="H857" s="407"/>
      <c r="I857" s="407"/>
      <c r="J857" s="407"/>
      <c r="K857" s="407"/>
      <c r="L857" s="407"/>
      <c r="M857" s="407"/>
      <c r="N857" s="407"/>
      <c r="O857" s="407"/>
      <c r="P857" s="407"/>
      <c r="Q857" s="407"/>
      <c r="R857" s="407"/>
      <c r="S857" s="407"/>
      <c r="T857" s="407"/>
      <c r="U857" s="407"/>
      <c r="V857" s="407"/>
      <c r="W857" s="407"/>
      <c r="X857" s="407"/>
      <c r="Y857" s="407"/>
      <c r="Z857" s="407"/>
      <c r="AA857" s="407"/>
      <c r="AB857" s="407"/>
      <c r="AC857" s="407"/>
      <c r="AD857" s="407"/>
      <c r="AE857" s="407"/>
      <c r="AF857" s="407"/>
    </row>
    <row r="858" spans="1:32" ht="12.75" customHeight="1">
      <c r="A858" s="407"/>
      <c r="B858" s="407"/>
      <c r="C858" s="407"/>
      <c r="D858" s="407"/>
      <c r="E858" s="407"/>
      <c r="F858" s="407"/>
      <c r="G858" s="407"/>
      <c r="H858" s="407"/>
      <c r="I858" s="407"/>
      <c r="J858" s="407"/>
      <c r="K858" s="407"/>
      <c r="L858" s="407"/>
      <c r="M858" s="407"/>
      <c r="N858" s="407"/>
      <c r="O858" s="407"/>
      <c r="P858" s="407"/>
      <c r="Q858" s="407"/>
      <c r="R858" s="407"/>
      <c r="S858" s="407"/>
      <c r="T858" s="407"/>
      <c r="U858" s="407"/>
      <c r="V858" s="407"/>
      <c r="W858" s="407"/>
      <c r="X858" s="407"/>
      <c r="Y858" s="407"/>
      <c r="Z858" s="407"/>
      <c r="AA858" s="407"/>
      <c r="AB858" s="407"/>
      <c r="AC858" s="407"/>
      <c r="AD858" s="407"/>
      <c r="AE858" s="407"/>
      <c r="AF858" s="407"/>
    </row>
    <row r="859" spans="1:32" ht="12.75" customHeight="1">
      <c r="A859" s="407"/>
      <c r="B859" s="407"/>
      <c r="C859" s="407"/>
      <c r="D859" s="407"/>
      <c r="E859" s="407"/>
      <c r="F859" s="407"/>
      <c r="G859" s="407"/>
      <c r="H859" s="407"/>
      <c r="I859" s="407"/>
      <c r="J859" s="407"/>
      <c r="K859" s="407"/>
      <c r="L859" s="407"/>
      <c r="M859" s="407"/>
      <c r="N859" s="407"/>
      <c r="O859" s="407"/>
      <c r="P859" s="407"/>
      <c r="Q859" s="407"/>
      <c r="R859" s="407"/>
      <c r="S859" s="407"/>
      <c r="T859" s="407"/>
      <c r="U859" s="407"/>
      <c r="V859" s="407"/>
      <c r="W859" s="407"/>
      <c r="X859" s="407"/>
      <c r="Y859" s="407"/>
      <c r="Z859" s="407"/>
      <c r="AA859" s="407"/>
      <c r="AB859" s="407"/>
      <c r="AC859" s="407"/>
      <c r="AD859" s="407"/>
      <c r="AE859" s="407"/>
      <c r="AF859" s="407"/>
    </row>
    <row r="860" spans="1:32" ht="12.75" customHeight="1">
      <c r="A860" s="407"/>
      <c r="B860" s="407"/>
      <c r="C860" s="407"/>
      <c r="D860" s="407"/>
      <c r="E860" s="407"/>
      <c r="F860" s="407"/>
      <c r="G860" s="407"/>
      <c r="H860" s="407"/>
      <c r="I860" s="407"/>
      <c r="J860" s="407"/>
      <c r="K860" s="407"/>
      <c r="L860" s="407"/>
      <c r="M860" s="407"/>
      <c r="N860" s="407"/>
      <c r="O860" s="407"/>
      <c r="P860" s="407"/>
      <c r="Q860" s="407"/>
      <c r="R860" s="407"/>
      <c r="S860" s="407"/>
      <c r="T860" s="407"/>
      <c r="U860" s="407"/>
      <c r="V860" s="407"/>
      <c r="W860" s="407"/>
      <c r="X860" s="407"/>
      <c r="Y860" s="407"/>
      <c r="Z860" s="407"/>
      <c r="AA860" s="407"/>
      <c r="AB860" s="407"/>
      <c r="AC860" s="407"/>
      <c r="AD860" s="407"/>
      <c r="AE860" s="407"/>
      <c r="AF860" s="407"/>
    </row>
    <row r="861" spans="1:32" ht="12.75" customHeight="1">
      <c r="A861" s="407"/>
      <c r="B861" s="407"/>
      <c r="C861" s="407"/>
      <c r="D861" s="407"/>
      <c r="E861" s="407"/>
      <c r="F861" s="407"/>
      <c r="G861" s="407"/>
      <c r="H861" s="407"/>
      <c r="I861" s="407"/>
      <c r="J861" s="407"/>
      <c r="K861" s="407"/>
      <c r="L861" s="407"/>
      <c r="M861" s="407"/>
      <c r="N861" s="407"/>
      <c r="O861" s="407"/>
      <c r="P861" s="407"/>
      <c r="Q861" s="407"/>
      <c r="R861" s="407"/>
      <c r="S861" s="407"/>
      <c r="T861" s="407"/>
      <c r="U861" s="407"/>
      <c r="V861" s="407"/>
      <c r="W861" s="407"/>
      <c r="X861" s="407"/>
      <c r="Y861" s="407"/>
      <c r="Z861" s="407"/>
      <c r="AA861" s="407"/>
      <c r="AB861" s="407"/>
      <c r="AC861" s="407"/>
      <c r="AD861" s="407"/>
      <c r="AE861" s="407"/>
      <c r="AF861" s="407"/>
    </row>
    <row r="862" spans="1:32" ht="12.75" customHeight="1">
      <c r="A862" s="407"/>
      <c r="B862" s="407"/>
      <c r="C862" s="407"/>
      <c r="D862" s="407"/>
      <c r="E862" s="407"/>
      <c r="F862" s="407"/>
      <c r="G862" s="407"/>
      <c r="H862" s="407"/>
      <c r="I862" s="407"/>
      <c r="J862" s="407"/>
      <c r="K862" s="407"/>
      <c r="L862" s="407"/>
      <c r="M862" s="407"/>
      <c r="N862" s="407"/>
      <c r="O862" s="407"/>
      <c r="P862" s="407"/>
      <c r="Q862" s="407"/>
      <c r="R862" s="407"/>
      <c r="S862" s="407"/>
      <c r="T862" s="407"/>
      <c r="U862" s="407"/>
      <c r="V862" s="407"/>
      <c r="W862" s="407"/>
      <c r="X862" s="407"/>
      <c r="Y862" s="407"/>
      <c r="Z862" s="407"/>
      <c r="AA862" s="407"/>
      <c r="AB862" s="407"/>
      <c r="AC862" s="407"/>
      <c r="AD862" s="407"/>
      <c r="AE862" s="407"/>
      <c r="AF862" s="407"/>
    </row>
    <row r="863" spans="1:32" ht="12.75" customHeight="1">
      <c r="A863" s="407"/>
      <c r="B863" s="407"/>
      <c r="C863" s="407"/>
      <c r="D863" s="407"/>
      <c r="E863" s="407"/>
      <c r="F863" s="407"/>
      <c r="G863" s="407"/>
      <c r="H863" s="407"/>
      <c r="I863" s="407"/>
      <c r="J863" s="407"/>
      <c r="K863" s="407"/>
      <c r="L863" s="407"/>
      <c r="M863" s="407"/>
      <c r="N863" s="407"/>
      <c r="O863" s="407"/>
      <c r="P863" s="407"/>
      <c r="Q863" s="407"/>
      <c r="R863" s="407"/>
      <c r="S863" s="407"/>
      <c r="T863" s="407"/>
      <c r="U863" s="407"/>
      <c r="V863" s="407"/>
      <c r="W863" s="407"/>
      <c r="X863" s="407"/>
      <c r="Y863" s="407"/>
      <c r="Z863" s="407"/>
      <c r="AA863" s="407"/>
      <c r="AB863" s="407"/>
      <c r="AC863" s="407"/>
      <c r="AD863" s="407"/>
      <c r="AE863" s="407"/>
      <c r="AF863" s="407"/>
    </row>
    <row r="864" spans="1:32" ht="12.75" customHeight="1">
      <c r="A864" s="407"/>
      <c r="B864" s="407"/>
      <c r="C864" s="407"/>
      <c r="D864" s="407"/>
      <c r="E864" s="407"/>
      <c r="F864" s="407"/>
      <c r="G864" s="407"/>
      <c r="H864" s="407"/>
      <c r="I864" s="407"/>
      <c r="J864" s="407"/>
      <c r="K864" s="407"/>
      <c r="L864" s="407"/>
      <c r="M864" s="407"/>
      <c r="N864" s="407"/>
      <c r="O864" s="407"/>
      <c r="P864" s="407"/>
      <c r="Q864" s="407"/>
      <c r="R864" s="407"/>
      <c r="S864" s="407"/>
      <c r="T864" s="407"/>
      <c r="U864" s="407"/>
      <c r="V864" s="407"/>
      <c r="W864" s="407"/>
      <c r="X864" s="407"/>
      <c r="Y864" s="407"/>
      <c r="Z864" s="407"/>
      <c r="AA864" s="407"/>
      <c r="AB864" s="407"/>
      <c r="AC864" s="407"/>
      <c r="AD864" s="407"/>
      <c r="AE864" s="407"/>
      <c r="AF864" s="407"/>
    </row>
    <row r="865" spans="1:32" ht="12.75" customHeight="1">
      <c r="A865" s="407"/>
      <c r="B865" s="407"/>
      <c r="C865" s="407"/>
      <c r="D865" s="407"/>
      <c r="E865" s="407"/>
      <c r="F865" s="407"/>
      <c r="G865" s="407"/>
      <c r="H865" s="407"/>
      <c r="I865" s="407"/>
      <c r="J865" s="407"/>
      <c r="K865" s="407"/>
      <c r="L865" s="407"/>
      <c r="M865" s="407"/>
      <c r="N865" s="407"/>
      <c r="O865" s="407"/>
      <c r="P865" s="407"/>
      <c r="Q865" s="407"/>
      <c r="R865" s="407"/>
      <c r="S865" s="407"/>
      <c r="T865" s="407"/>
      <c r="U865" s="407"/>
      <c r="V865" s="407"/>
      <c r="W865" s="407"/>
      <c r="X865" s="407"/>
      <c r="Y865" s="407"/>
      <c r="Z865" s="407"/>
      <c r="AA865" s="407"/>
      <c r="AB865" s="407"/>
      <c r="AC865" s="407"/>
      <c r="AD865" s="407"/>
      <c r="AE865" s="407"/>
      <c r="AF865" s="407"/>
    </row>
    <row r="866" spans="1:32" ht="12.75" customHeight="1">
      <c r="A866" s="407"/>
      <c r="B866" s="407"/>
      <c r="C866" s="407"/>
      <c r="D866" s="407"/>
      <c r="E866" s="407"/>
      <c r="F866" s="407"/>
      <c r="G866" s="407"/>
      <c r="H866" s="407"/>
      <c r="I866" s="407"/>
      <c r="J866" s="407"/>
      <c r="K866" s="407"/>
      <c r="L866" s="407"/>
      <c r="M866" s="407"/>
      <c r="N866" s="407"/>
      <c r="O866" s="407"/>
      <c r="P866" s="407"/>
      <c r="Q866" s="407"/>
      <c r="R866" s="407"/>
      <c r="S866" s="407"/>
      <c r="T866" s="407"/>
      <c r="U866" s="407"/>
      <c r="V866" s="407"/>
      <c r="W866" s="407"/>
      <c r="X866" s="407"/>
      <c r="Y866" s="407"/>
      <c r="Z866" s="407"/>
      <c r="AA866" s="407"/>
      <c r="AB866" s="407"/>
      <c r="AC866" s="407"/>
      <c r="AD866" s="407"/>
      <c r="AE866" s="407"/>
      <c r="AF866" s="407"/>
    </row>
    <row r="867" spans="1:32" ht="12.75" customHeight="1">
      <c r="A867" s="407"/>
      <c r="B867" s="407"/>
      <c r="C867" s="407"/>
      <c r="D867" s="407"/>
      <c r="E867" s="407"/>
      <c r="F867" s="407"/>
      <c r="G867" s="407"/>
      <c r="H867" s="407"/>
      <c r="I867" s="407"/>
      <c r="J867" s="407"/>
      <c r="K867" s="407"/>
      <c r="L867" s="407"/>
      <c r="M867" s="407"/>
      <c r="N867" s="407"/>
      <c r="O867" s="407"/>
      <c r="P867" s="407"/>
      <c r="Q867" s="407"/>
      <c r="R867" s="407"/>
      <c r="S867" s="407"/>
      <c r="T867" s="407"/>
      <c r="U867" s="407"/>
      <c r="V867" s="407"/>
      <c r="W867" s="407"/>
      <c r="X867" s="407"/>
      <c r="Y867" s="407"/>
      <c r="Z867" s="407"/>
      <c r="AA867" s="407"/>
      <c r="AB867" s="407"/>
      <c r="AC867" s="407"/>
      <c r="AD867" s="407"/>
      <c r="AE867" s="407"/>
      <c r="AF867" s="407"/>
    </row>
    <row r="868" spans="1:32" ht="12.75" customHeight="1">
      <c r="A868" s="407"/>
      <c r="B868" s="407"/>
      <c r="C868" s="407"/>
      <c r="D868" s="407"/>
      <c r="E868" s="407"/>
      <c r="F868" s="407"/>
      <c r="G868" s="407"/>
      <c r="H868" s="407"/>
      <c r="I868" s="407"/>
      <c r="J868" s="407"/>
      <c r="K868" s="407"/>
      <c r="L868" s="407"/>
      <c r="M868" s="407"/>
      <c r="N868" s="407"/>
      <c r="O868" s="407"/>
      <c r="P868" s="407"/>
      <c r="Q868" s="407"/>
      <c r="R868" s="407"/>
      <c r="S868" s="407"/>
      <c r="T868" s="407"/>
      <c r="U868" s="407"/>
      <c r="V868" s="407"/>
      <c r="W868" s="407"/>
      <c r="X868" s="407"/>
      <c r="Y868" s="407"/>
      <c r="Z868" s="407"/>
      <c r="AA868" s="407"/>
      <c r="AB868" s="407"/>
      <c r="AC868" s="407"/>
      <c r="AD868" s="407"/>
      <c r="AE868" s="407"/>
      <c r="AF868" s="407"/>
    </row>
    <row r="869" spans="1:32" ht="12.75" customHeight="1">
      <c r="A869" s="407"/>
      <c r="B869" s="407"/>
      <c r="C869" s="407"/>
      <c r="D869" s="407"/>
      <c r="E869" s="407"/>
      <c r="F869" s="407"/>
      <c r="G869" s="407"/>
      <c r="H869" s="407"/>
      <c r="I869" s="407"/>
      <c r="J869" s="407"/>
      <c r="K869" s="407"/>
      <c r="L869" s="407"/>
      <c r="M869" s="407"/>
      <c r="N869" s="407"/>
      <c r="O869" s="407"/>
      <c r="P869" s="407"/>
      <c r="Q869" s="407"/>
      <c r="R869" s="407"/>
      <c r="S869" s="407"/>
      <c r="T869" s="407"/>
      <c r="U869" s="407"/>
      <c r="V869" s="407"/>
      <c r="W869" s="407"/>
      <c r="X869" s="407"/>
      <c r="Y869" s="407"/>
      <c r="Z869" s="407"/>
      <c r="AA869" s="407"/>
      <c r="AB869" s="407"/>
      <c r="AC869" s="407"/>
      <c r="AD869" s="407"/>
      <c r="AE869" s="407"/>
      <c r="AF869" s="407"/>
    </row>
    <row r="870" spans="1:32" ht="12.75" customHeight="1">
      <c r="A870" s="407"/>
      <c r="B870" s="407"/>
      <c r="C870" s="407"/>
      <c r="D870" s="407"/>
      <c r="E870" s="407"/>
      <c r="F870" s="407"/>
      <c r="G870" s="407"/>
      <c r="H870" s="407"/>
      <c r="I870" s="407"/>
      <c r="J870" s="407"/>
      <c r="K870" s="407"/>
      <c r="L870" s="407"/>
      <c r="M870" s="407"/>
      <c r="N870" s="407"/>
      <c r="O870" s="407"/>
      <c r="P870" s="407"/>
      <c r="Q870" s="407"/>
      <c r="R870" s="407"/>
      <c r="S870" s="407"/>
      <c r="T870" s="407"/>
      <c r="U870" s="407"/>
      <c r="V870" s="407"/>
      <c r="W870" s="407"/>
      <c r="X870" s="407"/>
      <c r="Y870" s="407"/>
      <c r="Z870" s="407"/>
      <c r="AA870" s="407"/>
      <c r="AB870" s="407"/>
      <c r="AC870" s="407"/>
      <c r="AD870" s="407"/>
      <c r="AE870" s="407"/>
      <c r="AF870" s="407"/>
    </row>
    <row r="871" spans="1:32" ht="12.75" customHeight="1">
      <c r="A871" s="407"/>
      <c r="B871" s="407"/>
      <c r="C871" s="407"/>
      <c r="D871" s="407"/>
      <c r="E871" s="407"/>
      <c r="F871" s="407"/>
      <c r="G871" s="407"/>
      <c r="H871" s="407"/>
      <c r="I871" s="407"/>
      <c r="J871" s="407"/>
      <c r="K871" s="407"/>
      <c r="L871" s="407"/>
      <c r="M871" s="407"/>
      <c r="N871" s="407"/>
      <c r="O871" s="407"/>
      <c r="P871" s="407"/>
      <c r="Q871" s="407"/>
      <c r="R871" s="407"/>
      <c r="S871" s="407"/>
      <c r="T871" s="407"/>
      <c r="U871" s="407"/>
      <c r="V871" s="407"/>
      <c r="W871" s="407"/>
      <c r="X871" s="407"/>
      <c r="Y871" s="407"/>
      <c r="Z871" s="407"/>
      <c r="AA871" s="407"/>
      <c r="AB871" s="407"/>
      <c r="AC871" s="407"/>
      <c r="AD871" s="407"/>
      <c r="AE871" s="407"/>
      <c r="AF871" s="407"/>
    </row>
    <row r="872" spans="1:32" ht="12.75" customHeight="1">
      <c r="A872" s="407"/>
      <c r="B872" s="407"/>
      <c r="C872" s="407"/>
      <c r="D872" s="407"/>
      <c r="E872" s="407"/>
      <c r="F872" s="407"/>
      <c r="G872" s="407"/>
      <c r="H872" s="407"/>
      <c r="I872" s="407"/>
      <c r="J872" s="407"/>
      <c r="K872" s="407"/>
      <c r="L872" s="407"/>
      <c r="M872" s="407"/>
      <c r="N872" s="407"/>
      <c r="O872" s="407"/>
      <c r="P872" s="407"/>
      <c r="Q872" s="407"/>
      <c r="R872" s="407"/>
      <c r="S872" s="407"/>
      <c r="T872" s="407"/>
      <c r="U872" s="407"/>
      <c r="V872" s="407"/>
      <c r="W872" s="407"/>
      <c r="X872" s="407"/>
      <c r="Y872" s="407"/>
      <c r="Z872" s="407"/>
      <c r="AA872" s="407"/>
      <c r="AB872" s="407"/>
      <c r="AC872" s="407"/>
      <c r="AD872" s="407"/>
      <c r="AE872" s="407"/>
      <c r="AF872" s="407"/>
    </row>
    <row r="873" spans="1:32" ht="12.75" customHeight="1">
      <c r="A873" s="407"/>
      <c r="B873" s="407"/>
      <c r="C873" s="407"/>
      <c r="D873" s="407"/>
      <c r="E873" s="407"/>
      <c r="F873" s="407"/>
      <c r="G873" s="407"/>
      <c r="H873" s="407"/>
      <c r="I873" s="407"/>
      <c r="J873" s="407"/>
      <c r="K873" s="407"/>
      <c r="L873" s="407"/>
      <c r="M873" s="407"/>
      <c r="N873" s="407"/>
      <c r="O873" s="407"/>
      <c r="P873" s="407"/>
      <c r="Q873" s="407"/>
      <c r="R873" s="407"/>
      <c r="S873" s="407"/>
      <c r="T873" s="407"/>
      <c r="U873" s="407"/>
      <c r="V873" s="407"/>
      <c r="W873" s="407"/>
      <c r="X873" s="407"/>
      <c r="Y873" s="407"/>
      <c r="Z873" s="407"/>
      <c r="AA873" s="407"/>
      <c r="AB873" s="407"/>
      <c r="AC873" s="407"/>
      <c r="AD873" s="407"/>
      <c r="AE873" s="407"/>
      <c r="AF873" s="407"/>
    </row>
    <row r="874" spans="1:32" ht="12.75" customHeight="1">
      <c r="A874" s="407"/>
      <c r="B874" s="407"/>
      <c r="C874" s="407"/>
      <c r="D874" s="407"/>
      <c r="E874" s="407"/>
      <c r="F874" s="407"/>
      <c r="G874" s="407"/>
      <c r="H874" s="407"/>
      <c r="I874" s="407"/>
      <c r="J874" s="407"/>
      <c r="K874" s="407"/>
      <c r="L874" s="407"/>
      <c r="M874" s="407"/>
      <c r="N874" s="407"/>
      <c r="O874" s="407"/>
      <c r="P874" s="407"/>
      <c r="Q874" s="407"/>
      <c r="R874" s="407"/>
      <c r="S874" s="407"/>
      <c r="T874" s="407"/>
      <c r="U874" s="407"/>
      <c r="V874" s="407"/>
      <c r="W874" s="407"/>
      <c r="X874" s="407"/>
      <c r="Y874" s="407"/>
      <c r="Z874" s="407"/>
      <c r="AA874" s="407"/>
      <c r="AB874" s="407"/>
      <c r="AC874" s="407"/>
      <c r="AD874" s="407"/>
      <c r="AE874" s="407"/>
      <c r="AF874" s="407"/>
    </row>
    <row r="875" spans="1:32" ht="12.75" customHeight="1">
      <c r="A875" s="407"/>
      <c r="B875" s="407"/>
      <c r="C875" s="407"/>
      <c r="D875" s="407"/>
      <c r="E875" s="407"/>
      <c r="F875" s="407"/>
      <c r="G875" s="407"/>
      <c r="H875" s="407"/>
      <c r="I875" s="407"/>
      <c r="J875" s="407"/>
      <c r="K875" s="407"/>
      <c r="L875" s="407"/>
      <c r="M875" s="407"/>
      <c r="N875" s="407"/>
      <c r="O875" s="407"/>
      <c r="P875" s="407"/>
      <c r="Q875" s="407"/>
      <c r="R875" s="407"/>
      <c r="S875" s="407"/>
      <c r="T875" s="407"/>
      <c r="U875" s="407"/>
      <c r="V875" s="407"/>
      <c r="W875" s="407"/>
      <c r="X875" s="407"/>
      <c r="Y875" s="407"/>
      <c r="Z875" s="407"/>
      <c r="AA875" s="407"/>
      <c r="AB875" s="407"/>
      <c r="AC875" s="407"/>
      <c r="AD875" s="407"/>
      <c r="AE875" s="407"/>
      <c r="AF875" s="407"/>
    </row>
    <row r="876" spans="1:32" ht="12.75" customHeight="1">
      <c r="A876" s="407"/>
      <c r="B876" s="407"/>
      <c r="C876" s="407"/>
      <c r="D876" s="407"/>
      <c r="E876" s="407"/>
      <c r="F876" s="407"/>
      <c r="G876" s="407"/>
      <c r="H876" s="407"/>
      <c r="I876" s="407"/>
      <c r="J876" s="407"/>
      <c r="K876" s="407"/>
      <c r="L876" s="407"/>
      <c r="M876" s="407"/>
      <c r="N876" s="407"/>
      <c r="O876" s="407"/>
      <c r="P876" s="407"/>
      <c r="Q876" s="407"/>
      <c r="R876" s="407"/>
      <c r="S876" s="407"/>
      <c r="T876" s="407"/>
      <c r="U876" s="407"/>
      <c r="V876" s="407"/>
      <c r="W876" s="407"/>
      <c r="X876" s="407"/>
      <c r="Y876" s="407"/>
      <c r="Z876" s="407"/>
      <c r="AA876" s="407"/>
      <c r="AB876" s="407"/>
      <c r="AC876" s="407"/>
      <c r="AD876" s="407"/>
      <c r="AE876" s="407"/>
      <c r="AF876" s="407"/>
    </row>
    <row r="877" spans="1:32" ht="12.75" customHeight="1">
      <c r="A877" s="407"/>
      <c r="B877" s="407"/>
      <c r="C877" s="407"/>
      <c r="D877" s="407"/>
      <c r="E877" s="407"/>
      <c r="F877" s="407"/>
      <c r="G877" s="407"/>
      <c r="H877" s="407"/>
      <c r="I877" s="407"/>
      <c r="J877" s="407"/>
      <c r="K877" s="407"/>
      <c r="L877" s="407"/>
      <c r="M877" s="407"/>
      <c r="N877" s="407"/>
      <c r="O877" s="407"/>
      <c r="P877" s="407"/>
      <c r="Q877" s="407"/>
      <c r="R877" s="407"/>
      <c r="S877" s="407"/>
      <c r="T877" s="407"/>
      <c r="U877" s="407"/>
      <c r="V877" s="407"/>
      <c r="W877" s="407"/>
      <c r="X877" s="407"/>
      <c r="Y877" s="407"/>
      <c r="Z877" s="407"/>
      <c r="AA877" s="407"/>
      <c r="AB877" s="407"/>
      <c r="AC877" s="407"/>
      <c r="AD877" s="407"/>
      <c r="AE877" s="407"/>
      <c r="AF877" s="407"/>
    </row>
    <row r="878" spans="1:32" ht="12.75" customHeight="1">
      <c r="A878" s="407"/>
      <c r="B878" s="407"/>
      <c r="C878" s="407"/>
      <c r="D878" s="407"/>
      <c r="E878" s="407"/>
      <c r="F878" s="407"/>
      <c r="G878" s="407"/>
      <c r="H878" s="407"/>
      <c r="I878" s="407"/>
      <c r="J878" s="407"/>
      <c r="K878" s="407"/>
      <c r="L878" s="407"/>
      <c r="M878" s="407"/>
      <c r="N878" s="407"/>
      <c r="O878" s="407"/>
      <c r="P878" s="407"/>
      <c r="Q878" s="407"/>
      <c r="R878" s="407"/>
      <c r="S878" s="407"/>
      <c r="T878" s="407"/>
      <c r="U878" s="407"/>
      <c r="V878" s="407"/>
      <c r="W878" s="407"/>
      <c r="X878" s="407"/>
      <c r="Y878" s="407"/>
      <c r="Z878" s="407"/>
      <c r="AA878" s="407"/>
      <c r="AB878" s="407"/>
      <c r="AC878" s="407"/>
      <c r="AD878" s="407"/>
      <c r="AE878" s="407"/>
      <c r="AF878" s="407"/>
    </row>
    <row r="879" spans="1:32" ht="12.75" customHeight="1">
      <c r="A879" s="407"/>
      <c r="B879" s="407"/>
      <c r="C879" s="407"/>
      <c r="D879" s="407"/>
      <c r="E879" s="407"/>
      <c r="F879" s="407"/>
      <c r="G879" s="407"/>
      <c r="H879" s="407"/>
      <c r="I879" s="407"/>
      <c r="J879" s="407"/>
      <c r="K879" s="407"/>
      <c r="L879" s="407"/>
      <c r="M879" s="407"/>
      <c r="N879" s="407"/>
      <c r="O879" s="407"/>
      <c r="P879" s="407"/>
      <c r="Q879" s="407"/>
      <c r="R879" s="407"/>
      <c r="S879" s="407"/>
      <c r="T879" s="407"/>
      <c r="U879" s="407"/>
      <c r="V879" s="407"/>
      <c r="W879" s="407"/>
      <c r="X879" s="407"/>
      <c r="Y879" s="407"/>
      <c r="Z879" s="407"/>
      <c r="AA879" s="407"/>
      <c r="AB879" s="407"/>
      <c r="AC879" s="407"/>
      <c r="AD879" s="407"/>
      <c r="AE879" s="407"/>
      <c r="AF879" s="407"/>
    </row>
    <row r="880" spans="1:32" ht="12.75" customHeight="1">
      <c r="A880" s="407"/>
      <c r="B880" s="407"/>
      <c r="C880" s="407"/>
      <c r="D880" s="407"/>
      <c r="E880" s="407"/>
      <c r="F880" s="407"/>
      <c r="G880" s="407"/>
      <c r="H880" s="407"/>
      <c r="I880" s="407"/>
      <c r="J880" s="407"/>
      <c r="K880" s="407"/>
      <c r="L880" s="407"/>
      <c r="M880" s="407"/>
      <c r="N880" s="407"/>
      <c r="O880" s="407"/>
      <c r="P880" s="407"/>
      <c r="Q880" s="407"/>
      <c r="R880" s="407"/>
      <c r="S880" s="407"/>
      <c r="T880" s="407"/>
      <c r="U880" s="407"/>
      <c r="V880" s="407"/>
      <c r="W880" s="407"/>
      <c r="X880" s="407"/>
      <c r="Y880" s="407"/>
      <c r="Z880" s="407"/>
      <c r="AA880" s="407"/>
      <c r="AB880" s="407"/>
      <c r="AC880" s="407"/>
      <c r="AD880" s="407"/>
      <c r="AE880" s="407"/>
      <c r="AF880" s="407"/>
    </row>
    <row r="881" spans="1:32" ht="12.75" customHeight="1">
      <c r="A881" s="407"/>
      <c r="B881" s="407"/>
      <c r="C881" s="407"/>
      <c r="D881" s="407"/>
      <c r="E881" s="407"/>
      <c r="F881" s="407"/>
      <c r="G881" s="407"/>
      <c r="H881" s="407"/>
      <c r="I881" s="407"/>
      <c r="J881" s="407"/>
      <c r="K881" s="407"/>
      <c r="L881" s="407"/>
      <c r="M881" s="407"/>
      <c r="N881" s="407"/>
      <c r="O881" s="407"/>
      <c r="P881" s="407"/>
      <c r="Q881" s="407"/>
      <c r="R881" s="407"/>
      <c r="S881" s="407"/>
      <c r="T881" s="407"/>
      <c r="U881" s="407"/>
      <c r="V881" s="407"/>
      <c r="W881" s="407"/>
      <c r="X881" s="407"/>
      <c r="Y881" s="407"/>
      <c r="Z881" s="407"/>
      <c r="AA881" s="407"/>
      <c r="AB881" s="407"/>
      <c r="AC881" s="407"/>
      <c r="AD881" s="407"/>
      <c r="AE881" s="407"/>
      <c r="AF881" s="407"/>
    </row>
    <row r="882" spans="1:32" ht="12.75" customHeight="1">
      <c r="A882" s="407"/>
      <c r="B882" s="407"/>
      <c r="C882" s="407"/>
      <c r="D882" s="407"/>
      <c r="E882" s="407"/>
      <c r="F882" s="407"/>
      <c r="G882" s="407"/>
      <c r="H882" s="407"/>
      <c r="I882" s="407"/>
      <c r="J882" s="407"/>
      <c r="K882" s="407"/>
      <c r="L882" s="407"/>
      <c r="M882" s="407"/>
      <c r="N882" s="407"/>
      <c r="O882" s="407"/>
      <c r="P882" s="407"/>
      <c r="Q882" s="407"/>
      <c r="R882" s="407"/>
      <c r="S882" s="407"/>
      <c r="T882" s="407"/>
      <c r="U882" s="407"/>
      <c r="V882" s="407"/>
      <c r="W882" s="407"/>
      <c r="X882" s="407"/>
      <c r="Y882" s="407"/>
      <c r="Z882" s="407"/>
      <c r="AA882" s="407"/>
      <c r="AB882" s="407"/>
      <c r="AC882" s="407"/>
      <c r="AD882" s="407"/>
      <c r="AE882" s="407"/>
      <c r="AF882" s="407"/>
    </row>
    <row r="883" spans="1:32" ht="12.75" customHeight="1">
      <c r="A883" s="407"/>
      <c r="B883" s="407"/>
      <c r="C883" s="407"/>
      <c r="D883" s="407"/>
      <c r="E883" s="407"/>
      <c r="F883" s="407"/>
      <c r="G883" s="407"/>
      <c r="H883" s="407"/>
      <c r="I883" s="407"/>
      <c r="J883" s="407"/>
      <c r="K883" s="407"/>
      <c r="L883" s="407"/>
      <c r="M883" s="407"/>
      <c r="N883" s="407"/>
      <c r="O883" s="407"/>
      <c r="P883" s="407"/>
      <c r="Q883" s="407"/>
      <c r="R883" s="407"/>
      <c r="S883" s="407"/>
      <c r="T883" s="407"/>
      <c r="U883" s="407"/>
      <c r="V883" s="407"/>
      <c r="W883" s="407"/>
      <c r="X883" s="407"/>
      <c r="Y883" s="407"/>
      <c r="Z883" s="407"/>
      <c r="AA883" s="407"/>
      <c r="AB883" s="407"/>
      <c r="AC883" s="407"/>
      <c r="AD883" s="407"/>
      <c r="AE883" s="407"/>
      <c r="AF883" s="407"/>
    </row>
    <row r="884" spans="1:32" ht="12.75" customHeight="1">
      <c r="A884" s="407"/>
      <c r="B884" s="407"/>
      <c r="C884" s="407"/>
      <c r="D884" s="407"/>
      <c r="E884" s="407"/>
      <c r="F884" s="407"/>
      <c r="G884" s="407"/>
      <c r="H884" s="407"/>
      <c r="I884" s="407"/>
      <c r="J884" s="407"/>
      <c r="K884" s="407"/>
      <c r="L884" s="407"/>
      <c r="M884" s="407"/>
      <c r="N884" s="407"/>
      <c r="O884" s="407"/>
      <c r="P884" s="407"/>
      <c r="Q884" s="407"/>
      <c r="R884" s="407"/>
      <c r="S884" s="407"/>
      <c r="T884" s="407"/>
      <c r="U884" s="407"/>
      <c r="V884" s="407"/>
      <c r="W884" s="407"/>
      <c r="X884" s="407"/>
      <c r="Y884" s="407"/>
      <c r="Z884" s="407"/>
      <c r="AA884" s="407"/>
      <c r="AB884" s="407"/>
      <c r="AC884" s="407"/>
      <c r="AD884" s="407"/>
      <c r="AE884" s="407"/>
      <c r="AF884" s="407"/>
    </row>
    <row r="885" spans="1:32" ht="12.75" customHeight="1">
      <c r="A885" s="407"/>
      <c r="B885" s="407"/>
      <c r="C885" s="407"/>
      <c r="D885" s="407"/>
      <c r="E885" s="407"/>
      <c r="F885" s="407"/>
      <c r="G885" s="407"/>
      <c r="H885" s="407"/>
      <c r="I885" s="407"/>
      <c r="J885" s="407"/>
      <c r="K885" s="407"/>
      <c r="L885" s="407"/>
      <c r="M885" s="407"/>
      <c r="N885" s="407"/>
      <c r="O885" s="407"/>
      <c r="P885" s="407"/>
      <c r="Q885" s="407"/>
      <c r="R885" s="407"/>
      <c r="S885" s="407"/>
      <c r="T885" s="407"/>
      <c r="U885" s="407"/>
      <c r="V885" s="407"/>
      <c r="W885" s="407"/>
      <c r="X885" s="407"/>
      <c r="Y885" s="407"/>
      <c r="Z885" s="407"/>
      <c r="AA885" s="407"/>
      <c r="AB885" s="407"/>
      <c r="AC885" s="407"/>
      <c r="AD885" s="407"/>
      <c r="AE885" s="407"/>
      <c r="AF885" s="407"/>
    </row>
    <row r="886" spans="1:32" ht="12.75" customHeight="1">
      <c r="A886" s="407"/>
      <c r="B886" s="407"/>
      <c r="C886" s="407"/>
      <c r="D886" s="407"/>
      <c r="E886" s="407"/>
      <c r="F886" s="407"/>
      <c r="G886" s="407"/>
      <c r="H886" s="407"/>
      <c r="I886" s="407"/>
      <c r="J886" s="407"/>
      <c r="K886" s="407"/>
      <c r="L886" s="407"/>
      <c r="M886" s="407"/>
      <c r="N886" s="407"/>
      <c r="O886" s="407"/>
      <c r="P886" s="407"/>
      <c r="Q886" s="407"/>
      <c r="R886" s="407"/>
      <c r="S886" s="407"/>
      <c r="T886" s="407"/>
      <c r="U886" s="407"/>
      <c r="V886" s="407"/>
      <c r="W886" s="407"/>
      <c r="X886" s="407"/>
      <c r="Y886" s="407"/>
      <c r="Z886" s="407"/>
      <c r="AA886" s="407"/>
      <c r="AB886" s="407"/>
      <c r="AC886" s="407"/>
      <c r="AD886" s="407"/>
      <c r="AE886" s="407"/>
      <c r="AF886" s="407"/>
    </row>
    <row r="887" spans="1:32" ht="12.75" customHeight="1">
      <c r="A887" s="407"/>
      <c r="B887" s="407"/>
      <c r="C887" s="407"/>
      <c r="D887" s="407"/>
      <c r="E887" s="407"/>
      <c r="F887" s="407"/>
      <c r="G887" s="407"/>
      <c r="H887" s="407"/>
      <c r="I887" s="407"/>
      <c r="J887" s="407"/>
      <c r="K887" s="407"/>
      <c r="L887" s="407"/>
      <c r="M887" s="407"/>
      <c r="N887" s="407"/>
      <c r="O887" s="407"/>
      <c r="P887" s="407"/>
      <c r="Q887" s="407"/>
      <c r="R887" s="407"/>
      <c r="S887" s="407"/>
      <c r="T887" s="407"/>
      <c r="U887" s="407"/>
      <c r="V887" s="407"/>
      <c r="W887" s="407"/>
      <c r="X887" s="407"/>
      <c r="Y887" s="407"/>
      <c r="Z887" s="407"/>
      <c r="AA887" s="407"/>
      <c r="AB887" s="407"/>
      <c r="AC887" s="407"/>
      <c r="AD887" s="407"/>
      <c r="AE887" s="407"/>
      <c r="AF887" s="407"/>
    </row>
    <row r="888" spans="1:32" ht="12.75" customHeight="1">
      <c r="A888" s="407"/>
      <c r="B888" s="407"/>
      <c r="C888" s="407"/>
      <c r="D888" s="407"/>
      <c r="E888" s="407"/>
      <c r="F888" s="407"/>
      <c r="G888" s="407"/>
      <c r="H888" s="407"/>
      <c r="I888" s="407"/>
      <c r="J888" s="407"/>
      <c r="K888" s="407"/>
      <c r="L888" s="407"/>
      <c r="M888" s="407"/>
      <c r="N888" s="407"/>
      <c r="O888" s="407"/>
      <c r="P888" s="407"/>
      <c r="Q888" s="407"/>
      <c r="R888" s="407"/>
      <c r="S888" s="407"/>
      <c r="T888" s="407"/>
      <c r="U888" s="407"/>
      <c r="V888" s="407"/>
      <c r="W888" s="407"/>
      <c r="X888" s="407"/>
      <c r="Y888" s="407"/>
      <c r="Z888" s="407"/>
      <c r="AA888" s="407"/>
      <c r="AB888" s="407"/>
      <c r="AC888" s="407"/>
      <c r="AD888" s="407"/>
      <c r="AE888" s="407"/>
      <c r="AF888" s="407"/>
    </row>
    <row r="889" spans="1:32" ht="12.75" customHeight="1">
      <c r="A889" s="407"/>
      <c r="B889" s="407"/>
      <c r="C889" s="407"/>
      <c r="D889" s="407"/>
      <c r="E889" s="407"/>
      <c r="F889" s="407"/>
      <c r="G889" s="407"/>
      <c r="H889" s="407"/>
      <c r="I889" s="407"/>
      <c r="J889" s="407"/>
      <c r="K889" s="407"/>
      <c r="L889" s="407"/>
      <c r="M889" s="407"/>
      <c r="N889" s="407"/>
      <c r="O889" s="407"/>
      <c r="P889" s="407"/>
      <c r="Q889" s="407"/>
      <c r="R889" s="407"/>
      <c r="S889" s="407"/>
      <c r="T889" s="407"/>
      <c r="U889" s="407"/>
      <c r="V889" s="407"/>
      <c r="W889" s="407"/>
      <c r="X889" s="407"/>
      <c r="Y889" s="407"/>
      <c r="Z889" s="407"/>
      <c r="AA889" s="407"/>
      <c r="AB889" s="407"/>
      <c r="AC889" s="407"/>
      <c r="AD889" s="407"/>
      <c r="AE889" s="407"/>
      <c r="AF889" s="407"/>
    </row>
    <row r="890" spans="1:32" ht="12.75" customHeight="1">
      <c r="A890" s="407"/>
      <c r="B890" s="407"/>
      <c r="C890" s="407"/>
      <c r="D890" s="407"/>
      <c r="E890" s="407"/>
      <c r="F890" s="407"/>
      <c r="G890" s="407"/>
      <c r="H890" s="407"/>
      <c r="I890" s="407"/>
      <c r="J890" s="407"/>
      <c r="K890" s="407"/>
      <c r="L890" s="407"/>
      <c r="M890" s="407"/>
      <c r="N890" s="407"/>
      <c r="O890" s="407"/>
      <c r="P890" s="407"/>
      <c r="Q890" s="407"/>
      <c r="R890" s="407"/>
      <c r="S890" s="407"/>
      <c r="T890" s="407"/>
      <c r="U890" s="407"/>
      <c r="V890" s="407"/>
      <c r="W890" s="407"/>
      <c r="X890" s="407"/>
      <c r="Y890" s="407"/>
      <c r="Z890" s="407"/>
      <c r="AA890" s="407"/>
      <c r="AB890" s="407"/>
      <c r="AC890" s="407"/>
      <c r="AD890" s="407"/>
      <c r="AE890" s="407"/>
      <c r="AF890" s="407"/>
    </row>
    <row r="891" spans="1:32" ht="12.75" customHeight="1">
      <c r="A891" s="407"/>
      <c r="B891" s="407"/>
      <c r="C891" s="407"/>
      <c r="D891" s="407"/>
      <c r="E891" s="407"/>
      <c r="F891" s="407"/>
      <c r="G891" s="407"/>
      <c r="H891" s="407"/>
      <c r="I891" s="407"/>
      <c r="J891" s="407"/>
      <c r="K891" s="407"/>
      <c r="L891" s="407"/>
      <c r="M891" s="407"/>
      <c r="N891" s="407"/>
      <c r="O891" s="407"/>
      <c r="P891" s="407"/>
      <c r="Q891" s="407"/>
      <c r="R891" s="407"/>
      <c r="S891" s="407"/>
      <c r="T891" s="407"/>
      <c r="U891" s="407"/>
      <c r="V891" s="407"/>
      <c r="W891" s="407"/>
      <c r="X891" s="407"/>
      <c r="Y891" s="407"/>
      <c r="Z891" s="407"/>
      <c r="AA891" s="407"/>
      <c r="AB891" s="407"/>
      <c r="AC891" s="407"/>
      <c r="AD891" s="407"/>
      <c r="AE891" s="407"/>
      <c r="AF891" s="407"/>
    </row>
    <row r="892" spans="1:32" ht="12.75" customHeight="1">
      <c r="A892" s="407"/>
      <c r="B892" s="407"/>
      <c r="C892" s="407"/>
      <c r="D892" s="407"/>
      <c r="E892" s="407"/>
      <c r="F892" s="407"/>
      <c r="G892" s="407"/>
      <c r="H892" s="407"/>
      <c r="I892" s="407"/>
      <c r="J892" s="407"/>
      <c r="K892" s="407"/>
      <c r="L892" s="407"/>
      <c r="M892" s="407"/>
      <c r="N892" s="407"/>
      <c r="O892" s="407"/>
      <c r="P892" s="407"/>
      <c r="Q892" s="407"/>
      <c r="R892" s="407"/>
      <c r="S892" s="407"/>
      <c r="T892" s="407"/>
      <c r="U892" s="407"/>
      <c r="V892" s="407"/>
      <c r="W892" s="407"/>
      <c r="X892" s="407"/>
      <c r="Y892" s="407"/>
      <c r="Z892" s="407"/>
      <c r="AA892" s="407"/>
      <c r="AB892" s="407"/>
      <c r="AC892" s="407"/>
      <c r="AD892" s="407"/>
      <c r="AE892" s="407"/>
      <c r="AF892" s="407"/>
    </row>
    <row r="893" spans="1:32" ht="12.75" customHeight="1">
      <c r="A893" s="407"/>
      <c r="B893" s="407"/>
      <c r="C893" s="407"/>
      <c r="D893" s="407"/>
      <c r="E893" s="407"/>
      <c r="F893" s="407"/>
      <c r="G893" s="407"/>
      <c r="H893" s="407"/>
      <c r="I893" s="407"/>
      <c r="J893" s="407"/>
      <c r="K893" s="407"/>
      <c r="L893" s="407"/>
      <c r="M893" s="407"/>
      <c r="N893" s="407"/>
      <c r="O893" s="407"/>
      <c r="P893" s="407"/>
      <c r="Q893" s="407"/>
      <c r="R893" s="407"/>
      <c r="S893" s="407"/>
      <c r="T893" s="407"/>
      <c r="U893" s="407"/>
      <c r="V893" s="407"/>
      <c r="W893" s="407"/>
      <c r="X893" s="407"/>
      <c r="Y893" s="407"/>
      <c r="Z893" s="407"/>
      <c r="AA893" s="407"/>
      <c r="AB893" s="407"/>
      <c r="AC893" s="407"/>
      <c r="AD893" s="407"/>
      <c r="AE893" s="407"/>
      <c r="AF893" s="407"/>
    </row>
    <row r="894" spans="1:32" ht="12.75" customHeight="1">
      <c r="A894" s="407"/>
      <c r="B894" s="407"/>
      <c r="C894" s="407"/>
      <c r="D894" s="407"/>
      <c r="E894" s="407"/>
      <c r="F894" s="407"/>
      <c r="G894" s="407"/>
      <c r="H894" s="407"/>
      <c r="I894" s="407"/>
      <c r="J894" s="407"/>
      <c r="K894" s="407"/>
      <c r="L894" s="407"/>
      <c r="M894" s="407"/>
      <c r="N894" s="407"/>
      <c r="O894" s="407"/>
      <c r="P894" s="407"/>
      <c r="Q894" s="407"/>
      <c r="R894" s="407"/>
      <c r="S894" s="407"/>
      <c r="T894" s="407"/>
      <c r="U894" s="407"/>
      <c r="V894" s="407"/>
      <c r="W894" s="407"/>
      <c r="X894" s="407"/>
      <c r="Y894" s="407"/>
      <c r="Z894" s="407"/>
      <c r="AA894" s="407"/>
      <c r="AB894" s="407"/>
      <c r="AC894" s="407"/>
      <c r="AD894" s="407"/>
      <c r="AE894" s="407"/>
      <c r="AF894" s="407"/>
    </row>
    <row r="895" spans="1:32" ht="12.75" customHeight="1">
      <c r="A895" s="407"/>
      <c r="B895" s="407"/>
      <c r="C895" s="407"/>
      <c r="D895" s="407"/>
      <c r="E895" s="407"/>
      <c r="F895" s="407"/>
      <c r="G895" s="407"/>
      <c r="H895" s="407"/>
      <c r="I895" s="407"/>
      <c r="J895" s="407"/>
      <c r="K895" s="407"/>
      <c r="L895" s="407"/>
      <c r="M895" s="407"/>
      <c r="N895" s="407"/>
      <c r="O895" s="407"/>
      <c r="P895" s="407"/>
      <c r="Q895" s="407"/>
      <c r="R895" s="407"/>
      <c r="S895" s="407"/>
      <c r="T895" s="407"/>
      <c r="U895" s="407"/>
      <c r="V895" s="407"/>
      <c r="W895" s="407"/>
      <c r="X895" s="407"/>
      <c r="Y895" s="407"/>
      <c r="Z895" s="407"/>
      <c r="AA895" s="407"/>
      <c r="AB895" s="407"/>
      <c r="AC895" s="407"/>
      <c r="AD895" s="407"/>
      <c r="AE895" s="407"/>
      <c r="AF895" s="407"/>
    </row>
    <row r="896" spans="1:32" ht="12.75" customHeight="1">
      <c r="A896" s="407"/>
      <c r="B896" s="407"/>
      <c r="C896" s="407"/>
      <c r="D896" s="407"/>
      <c r="E896" s="407"/>
      <c r="F896" s="407"/>
      <c r="G896" s="407"/>
      <c r="H896" s="407"/>
      <c r="I896" s="407"/>
      <c r="J896" s="407"/>
      <c r="K896" s="407"/>
      <c r="L896" s="407"/>
      <c r="M896" s="407"/>
      <c r="N896" s="407"/>
      <c r="O896" s="407"/>
      <c r="P896" s="407"/>
      <c r="Q896" s="407"/>
      <c r="R896" s="407"/>
      <c r="S896" s="407"/>
      <c r="T896" s="407"/>
      <c r="U896" s="407"/>
      <c r="V896" s="407"/>
      <c r="W896" s="407"/>
      <c r="X896" s="407"/>
      <c r="Y896" s="407"/>
      <c r="Z896" s="407"/>
      <c r="AA896" s="407"/>
      <c r="AB896" s="407"/>
      <c r="AC896" s="407"/>
      <c r="AD896" s="407"/>
      <c r="AE896" s="407"/>
      <c r="AF896" s="407"/>
    </row>
    <row r="897" spans="1:32" ht="12.75" customHeight="1">
      <c r="A897" s="407"/>
      <c r="B897" s="407"/>
      <c r="C897" s="407"/>
      <c r="D897" s="407"/>
      <c r="E897" s="407"/>
      <c r="F897" s="407"/>
      <c r="G897" s="407"/>
      <c r="H897" s="407"/>
      <c r="I897" s="407"/>
      <c r="J897" s="407"/>
      <c r="K897" s="407"/>
      <c r="L897" s="407"/>
      <c r="M897" s="407"/>
      <c r="N897" s="407"/>
      <c r="O897" s="407"/>
      <c r="P897" s="407"/>
      <c r="Q897" s="407"/>
      <c r="R897" s="407"/>
      <c r="S897" s="407"/>
      <c r="T897" s="407"/>
      <c r="U897" s="407"/>
      <c r="V897" s="407"/>
      <c r="W897" s="407"/>
      <c r="X897" s="407"/>
      <c r="Y897" s="407"/>
      <c r="Z897" s="407"/>
      <c r="AA897" s="407"/>
      <c r="AB897" s="407"/>
      <c r="AC897" s="407"/>
      <c r="AD897" s="407"/>
      <c r="AE897" s="407"/>
      <c r="AF897" s="407"/>
    </row>
    <row r="898" spans="1:32" ht="12.75" customHeight="1">
      <c r="A898" s="407"/>
      <c r="B898" s="407"/>
      <c r="C898" s="407"/>
      <c r="D898" s="407"/>
      <c r="E898" s="407"/>
      <c r="F898" s="407"/>
      <c r="G898" s="407"/>
      <c r="H898" s="407"/>
      <c r="I898" s="407"/>
      <c r="J898" s="407"/>
      <c r="K898" s="407"/>
      <c r="L898" s="407"/>
      <c r="M898" s="407"/>
      <c r="N898" s="407"/>
      <c r="O898" s="407"/>
      <c r="P898" s="407"/>
      <c r="Q898" s="407"/>
      <c r="R898" s="407"/>
      <c r="S898" s="407"/>
      <c r="T898" s="407"/>
      <c r="U898" s="407"/>
      <c r="V898" s="407"/>
      <c r="W898" s="407"/>
      <c r="X898" s="407"/>
      <c r="Y898" s="407"/>
      <c r="Z898" s="407"/>
      <c r="AA898" s="407"/>
      <c r="AB898" s="407"/>
      <c r="AC898" s="407"/>
      <c r="AD898" s="407"/>
      <c r="AE898" s="407"/>
      <c r="AF898" s="407"/>
    </row>
    <row r="899" spans="1:32" ht="12.75" customHeight="1">
      <c r="A899" s="407"/>
      <c r="B899" s="407"/>
      <c r="C899" s="407"/>
      <c r="D899" s="407"/>
      <c r="E899" s="407"/>
      <c r="F899" s="407"/>
      <c r="G899" s="407"/>
      <c r="H899" s="407"/>
      <c r="I899" s="407"/>
      <c r="J899" s="407"/>
      <c r="K899" s="407"/>
      <c r="L899" s="407"/>
      <c r="M899" s="407"/>
      <c r="N899" s="407"/>
      <c r="O899" s="407"/>
      <c r="P899" s="407"/>
      <c r="Q899" s="407"/>
      <c r="R899" s="407"/>
      <c r="S899" s="407"/>
      <c r="T899" s="407"/>
      <c r="U899" s="407"/>
      <c r="V899" s="407"/>
      <c r="W899" s="407"/>
      <c r="X899" s="407"/>
      <c r="Y899" s="407"/>
      <c r="Z899" s="407"/>
      <c r="AA899" s="407"/>
      <c r="AB899" s="407"/>
      <c r="AC899" s="407"/>
      <c r="AD899" s="407"/>
      <c r="AE899" s="407"/>
      <c r="AF899" s="407"/>
    </row>
    <row r="900" spans="1:32" ht="12.75" customHeight="1">
      <c r="A900" s="407"/>
      <c r="B900" s="407"/>
      <c r="C900" s="407"/>
      <c r="D900" s="407"/>
      <c r="E900" s="407"/>
      <c r="F900" s="407"/>
      <c r="G900" s="407"/>
      <c r="H900" s="407"/>
      <c r="I900" s="407"/>
      <c r="J900" s="407"/>
      <c r="K900" s="407"/>
      <c r="L900" s="407"/>
      <c r="M900" s="407"/>
      <c r="N900" s="407"/>
      <c r="O900" s="407"/>
      <c r="P900" s="407"/>
      <c r="Q900" s="407"/>
      <c r="R900" s="407"/>
      <c r="S900" s="407"/>
      <c r="T900" s="407"/>
      <c r="U900" s="407"/>
      <c r="V900" s="407"/>
      <c r="W900" s="407"/>
      <c r="X900" s="407"/>
      <c r="Y900" s="407"/>
      <c r="Z900" s="407"/>
      <c r="AA900" s="407"/>
      <c r="AB900" s="407"/>
      <c r="AC900" s="407"/>
      <c r="AD900" s="407"/>
      <c r="AE900" s="407"/>
      <c r="AF900" s="407"/>
    </row>
    <row r="901" spans="1:32" ht="12.75" customHeight="1">
      <c r="A901" s="407"/>
      <c r="B901" s="407"/>
      <c r="C901" s="407"/>
      <c r="D901" s="407"/>
      <c r="E901" s="407"/>
      <c r="F901" s="407"/>
      <c r="G901" s="407"/>
      <c r="H901" s="407"/>
      <c r="I901" s="407"/>
      <c r="J901" s="407"/>
      <c r="K901" s="407"/>
      <c r="L901" s="407"/>
      <c r="M901" s="407"/>
      <c r="N901" s="407"/>
      <c r="O901" s="407"/>
      <c r="P901" s="407"/>
      <c r="Q901" s="407"/>
      <c r="R901" s="407"/>
      <c r="S901" s="407"/>
      <c r="T901" s="407"/>
      <c r="U901" s="407"/>
      <c r="V901" s="407"/>
      <c r="W901" s="407"/>
      <c r="X901" s="407"/>
      <c r="Y901" s="407"/>
      <c r="Z901" s="407"/>
      <c r="AA901" s="407"/>
      <c r="AB901" s="407"/>
      <c r="AC901" s="407"/>
      <c r="AD901" s="407"/>
      <c r="AE901" s="407"/>
      <c r="AF901" s="407"/>
    </row>
    <row r="902" spans="1:32" ht="12.75" customHeight="1">
      <c r="A902" s="407"/>
      <c r="B902" s="407"/>
      <c r="C902" s="407"/>
      <c r="D902" s="407"/>
      <c r="E902" s="407"/>
      <c r="F902" s="407"/>
      <c r="G902" s="407"/>
      <c r="H902" s="407"/>
      <c r="I902" s="407"/>
      <c r="J902" s="407"/>
      <c r="K902" s="407"/>
      <c r="L902" s="407"/>
      <c r="M902" s="407"/>
      <c r="N902" s="407"/>
      <c r="O902" s="407"/>
      <c r="P902" s="407"/>
      <c r="Q902" s="407"/>
      <c r="R902" s="407"/>
      <c r="S902" s="407"/>
      <c r="T902" s="407"/>
      <c r="U902" s="407"/>
      <c r="V902" s="407"/>
      <c r="W902" s="407"/>
      <c r="X902" s="407"/>
      <c r="Y902" s="407"/>
      <c r="Z902" s="407"/>
      <c r="AA902" s="407"/>
      <c r="AB902" s="407"/>
      <c r="AC902" s="407"/>
      <c r="AD902" s="407"/>
      <c r="AE902" s="407"/>
      <c r="AF902" s="407"/>
    </row>
    <row r="903" spans="1:32" ht="12.75" customHeight="1">
      <c r="A903" s="407"/>
      <c r="B903" s="407"/>
      <c r="C903" s="407"/>
      <c r="D903" s="407"/>
      <c r="E903" s="407"/>
      <c r="F903" s="407"/>
      <c r="G903" s="407"/>
      <c r="H903" s="407"/>
      <c r="I903" s="407"/>
      <c r="J903" s="407"/>
      <c r="K903" s="407"/>
      <c r="L903" s="407"/>
      <c r="M903" s="407"/>
      <c r="N903" s="407"/>
      <c r="O903" s="407"/>
      <c r="P903" s="407"/>
      <c r="Q903" s="407"/>
      <c r="R903" s="407"/>
      <c r="S903" s="407"/>
      <c r="T903" s="407"/>
      <c r="U903" s="407"/>
      <c r="V903" s="407"/>
      <c r="W903" s="407"/>
      <c r="X903" s="407"/>
      <c r="Y903" s="407"/>
      <c r="Z903" s="407"/>
      <c r="AA903" s="407"/>
      <c r="AB903" s="407"/>
      <c r="AC903" s="407"/>
      <c r="AD903" s="407"/>
      <c r="AE903" s="407"/>
      <c r="AF903" s="407"/>
    </row>
    <row r="904" spans="1:32" ht="12.75" customHeight="1">
      <c r="A904" s="407"/>
      <c r="B904" s="407"/>
      <c r="C904" s="407"/>
      <c r="D904" s="407"/>
      <c r="E904" s="407"/>
      <c r="F904" s="407"/>
      <c r="G904" s="407"/>
      <c r="H904" s="407"/>
      <c r="I904" s="407"/>
      <c r="J904" s="407"/>
      <c r="K904" s="407"/>
      <c r="L904" s="407"/>
      <c r="M904" s="407"/>
      <c r="N904" s="407"/>
      <c r="O904" s="407"/>
      <c r="P904" s="407"/>
      <c r="Q904" s="407"/>
      <c r="R904" s="407"/>
      <c r="S904" s="407"/>
      <c r="T904" s="407"/>
      <c r="U904" s="407"/>
      <c r="V904" s="407"/>
      <c r="W904" s="407"/>
      <c r="X904" s="407"/>
      <c r="Y904" s="407"/>
      <c r="Z904" s="407"/>
      <c r="AA904" s="407"/>
      <c r="AB904" s="407"/>
      <c r="AC904" s="407"/>
      <c r="AD904" s="407"/>
      <c r="AE904" s="407"/>
      <c r="AF904" s="407"/>
    </row>
    <row r="905" spans="1:32" ht="12.75" customHeight="1">
      <c r="A905" s="407"/>
      <c r="B905" s="407"/>
      <c r="C905" s="407"/>
      <c r="D905" s="407"/>
      <c r="E905" s="407"/>
      <c r="F905" s="407"/>
      <c r="G905" s="407"/>
      <c r="H905" s="407"/>
      <c r="I905" s="407"/>
      <c r="J905" s="407"/>
      <c r="K905" s="407"/>
      <c r="L905" s="407"/>
      <c r="M905" s="407"/>
      <c r="N905" s="407"/>
      <c r="O905" s="407"/>
      <c r="P905" s="407"/>
      <c r="Q905" s="407"/>
      <c r="R905" s="407"/>
      <c r="S905" s="407"/>
      <c r="T905" s="407"/>
      <c r="U905" s="407"/>
      <c r="V905" s="407"/>
      <c r="W905" s="407"/>
      <c r="X905" s="407"/>
      <c r="Y905" s="407"/>
      <c r="Z905" s="407"/>
      <c r="AA905" s="407"/>
      <c r="AB905" s="407"/>
      <c r="AC905" s="407"/>
      <c r="AD905" s="407"/>
      <c r="AE905" s="407"/>
      <c r="AF905" s="407"/>
    </row>
    <row r="906" spans="1:32" ht="12.75" customHeight="1">
      <c r="A906" s="407"/>
      <c r="B906" s="407"/>
      <c r="C906" s="407"/>
      <c r="D906" s="407"/>
      <c r="E906" s="407"/>
      <c r="F906" s="407"/>
      <c r="G906" s="407"/>
      <c r="H906" s="407"/>
      <c r="I906" s="407"/>
      <c r="J906" s="407"/>
      <c r="K906" s="407"/>
      <c r="L906" s="407"/>
      <c r="M906" s="407"/>
      <c r="N906" s="407"/>
      <c r="O906" s="407"/>
      <c r="P906" s="407"/>
      <c r="Q906" s="407"/>
      <c r="R906" s="407"/>
      <c r="S906" s="407"/>
      <c r="T906" s="407"/>
      <c r="U906" s="407"/>
      <c r="V906" s="407"/>
      <c r="W906" s="407"/>
      <c r="X906" s="407"/>
      <c r="Y906" s="407"/>
      <c r="Z906" s="407"/>
      <c r="AA906" s="407"/>
      <c r="AB906" s="407"/>
      <c r="AC906" s="407"/>
      <c r="AD906" s="407"/>
      <c r="AE906" s="407"/>
      <c r="AF906" s="407"/>
    </row>
    <row r="907" spans="1:32" ht="12.75" customHeight="1">
      <c r="A907" s="407"/>
      <c r="B907" s="407"/>
      <c r="C907" s="407"/>
      <c r="D907" s="407"/>
      <c r="E907" s="407"/>
      <c r="F907" s="407"/>
      <c r="G907" s="407"/>
      <c r="H907" s="407"/>
      <c r="I907" s="407"/>
      <c r="J907" s="407"/>
      <c r="K907" s="407"/>
      <c r="L907" s="407"/>
      <c r="M907" s="407"/>
      <c r="N907" s="407"/>
      <c r="O907" s="407"/>
      <c r="P907" s="407"/>
      <c r="Q907" s="407"/>
      <c r="R907" s="407"/>
      <c r="S907" s="407"/>
      <c r="T907" s="407"/>
      <c r="U907" s="407"/>
      <c r="V907" s="407"/>
      <c r="W907" s="407"/>
      <c r="X907" s="407"/>
      <c r="Y907" s="407"/>
      <c r="Z907" s="407"/>
      <c r="AA907" s="407"/>
      <c r="AB907" s="407"/>
      <c r="AC907" s="407"/>
      <c r="AD907" s="407"/>
      <c r="AE907" s="407"/>
      <c r="AF907" s="407"/>
    </row>
    <row r="908" spans="1:32" ht="12.75" customHeight="1">
      <c r="A908" s="407"/>
      <c r="B908" s="407"/>
      <c r="C908" s="407"/>
      <c r="D908" s="407"/>
      <c r="E908" s="407"/>
      <c r="F908" s="407"/>
      <c r="G908" s="407"/>
      <c r="H908" s="407"/>
      <c r="I908" s="407"/>
      <c r="J908" s="407"/>
      <c r="K908" s="407"/>
      <c r="L908" s="407"/>
      <c r="M908" s="407"/>
      <c r="N908" s="407"/>
      <c r="O908" s="407"/>
      <c r="P908" s="407"/>
      <c r="Q908" s="407"/>
      <c r="R908" s="407"/>
      <c r="S908" s="407"/>
      <c r="T908" s="407"/>
      <c r="U908" s="407"/>
      <c r="V908" s="407"/>
      <c r="W908" s="407"/>
      <c r="X908" s="407"/>
      <c r="Y908" s="407"/>
      <c r="Z908" s="407"/>
      <c r="AA908" s="407"/>
      <c r="AB908" s="407"/>
      <c r="AC908" s="407"/>
      <c r="AD908" s="407"/>
      <c r="AE908" s="407"/>
      <c r="AF908" s="407"/>
    </row>
    <row r="909" spans="1:32" ht="12.75" customHeight="1">
      <c r="A909" s="407"/>
      <c r="B909" s="407"/>
      <c r="C909" s="407"/>
      <c r="D909" s="407"/>
      <c r="E909" s="407"/>
      <c r="F909" s="407"/>
      <c r="G909" s="407"/>
      <c r="H909" s="407"/>
      <c r="I909" s="407"/>
      <c r="J909" s="407"/>
      <c r="K909" s="407"/>
      <c r="L909" s="407"/>
      <c r="M909" s="407"/>
      <c r="N909" s="407"/>
      <c r="O909" s="407"/>
      <c r="P909" s="407"/>
      <c r="Q909" s="407"/>
      <c r="R909" s="407"/>
      <c r="S909" s="407"/>
      <c r="T909" s="407"/>
      <c r="U909" s="407"/>
      <c r="V909" s="407"/>
      <c r="W909" s="407"/>
      <c r="X909" s="407"/>
      <c r="Y909" s="407"/>
      <c r="Z909" s="407"/>
      <c r="AA909" s="407"/>
      <c r="AB909" s="407"/>
      <c r="AC909" s="407"/>
      <c r="AD909" s="407"/>
      <c r="AE909" s="407"/>
      <c r="AF909" s="407"/>
    </row>
    <row r="910" spans="1:32" ht="12.75" customHeight="1">
      <c r="A910" s="407"/>
      <c r="B910" s="407"/>
      <c r="C910" s="407"/>
      <c r="D910" s="407"/>
      <c r="E910" s="407"/>
      <c r="F910" s="407"/>
      <c r="G910" s="407"/>
      <c r="H910" s="407"/>
      <c r="I910" s="407"/>
      <c r="J910" s="407"/>
      <c r="K910" s="407"/>
      <c r="L910" s="407"/>
      <c r="M910" s="407"/>
      <c r="N910" s="407"/>
      <c r="O910" s="407"/>
      <c r="P910" s="407"/>
      <c r="Q910" s="407"/>
      <c r="R910" s="407"/>
      <c r="S910" s="407"/>
      <c r="T910" s="407"/>
      <c r="U910" s="407"/>
      <c r="V910" s="407"/>
      <c r="W910" s="407"/>
      <c r="X910" s="407"/>
      <c r="Y910" s="407"/>
      <c r="Z910" s="407"/>
      <c r="AA910" s="407"/>
      <c r="AB910" s="407"/>
      <c r="AC910" s="407"/>
      <c r="AD910" s="407"/>
      <c r="AE910" s="407"/>
      <c r="AF910" s="407"/>
    </row>
    <row r="911" spans="1:32" ht="12.75" customHeight="1">
      <c r="A911" s="407"/>
      <c r="B911" s="407"/>
      <c r="C911" s="407"/>
      <c r="D911" s="407"/>
      <c r="E911" s="407"/>
      <c r="F911" s="407"/>
      <c r="G911" s="407"/>
      <c r="H911" s="407"/>
      <c r="I911" s="407"/>
      <c r="J911" s="407"/>
      <c r="K911" s="407"/>
      <c r="L911" s="407"/>
      <c r="M911" s="407"/>
      <c r="N911" s="407"/>
      <c r="O911" s="407"/>
      <c r="P911" s="407"/>
      <c r="Q911" s="407"/>
      <c r="R911" s="407"/>
      <c r="S911" s="407"/>
      <c r="T911" s="407"/>
      <c r="U911" s="407"/>
      <c r="V911" s="407"/>
      <c r="W911" s="407"/>
      <c r="X911" s="407"/>
      <c r="Y911" s="407"/>
      <c r="Z911" s="407"/>
      <c r="AA911" s="407"/>
      <c r="AB911" s="407"/>
      <c r="AC911" s="407"/>
      <c r="AD911" s="407"/>
      <c r="AE911" s="407"/>
      <c r="AF911" s="407"/>
    </row>
    <row r="912" spans="1:32" ht="12.75" customHeight="1">
      <c r="A912" s="407"/>
      <c r="B912" s="407"/>
      <c r="C912" s="407"/>
      <c r="D912" s="407"/>
      <c r="E912" s="407"/>
      <c r="F912" s="407"/>
      <c r="G912" s="407"/>
      <c r="H912" s="407"/>
      <c r="I912" s="407"/>
      <c r="J912" s="407"/>
      <c r="K912" s="407"/>
      <c r="L912" s="407"/>
      <c r="M912" s="407"/>
      <c r="N912" s="407"/>
      <c r="O912" s="407"/>
      <c r="P912" s="407"/>
      <c r="Q912" s="407"/>
      <c r="R912" s="407"/>
      <c r="S912" s="407"/>
      <c r="T912" s="407"/>
      <c r="U912" s="407"/>
      <c r="V912" s="407"/>
      <c r="W912" s="407"/>
      <c r="X912" s="407"/>
      <c r="Y912" s="407"/>
      <c r="Z912" s="407"/>
      <c r="AA912" s="407"/>
      <c r="AB912" s="407"/>
      <c r="AC912" s="407"/>
      <c r="AD912" s="407"/>
      <c r="AE912" s="407"/>
      <c r="AF912" s="407"/>
    </row>
    <row r="913" spans="1:32" ht="12.75" customHeight="1">
      <c r="A913" s="407"/>
      <c r="B913" s="407"/>
      <c r="C913" s="407"/>
      <c r="D913" s="407"/>
      <c r="E913" s="407"/>
      <c r="F913" s="407"/>
      <c r="G913" s="407"/>
      <c r="H913" s="407"/>
      <c r="I913" s="407"/>
      <c r="J913" s="407"/>
      <c r="K913" s="407"/>
      <c r="L913" s="407"/>
      <c r="M913" s="407"/>
      <c r="N913" s="407"/>
      <c r="O913" s="407"/>
      <c r="P913" s="407"/>
      <c r="Q913" s="407"/>
      <c r="R913" s="407"/>
      <c r="S913" s="407"/>
      <c r="T913" s="407"/>
      <c r="U913" s="407"/>
      <c r="V913" s="407"/>
      <c r="W913" s="407"/>
      <c r="X913" s="407"/>
      <c r="Y913" s="407"/>
      <c r="Z913" s="407"/>
      <c r="AA913" s="407"/>
      <c r="AB913" s="407"/>
      <c r="AC913" s="407"/>
      <c r="AD913" s="407"/>
      <c r="AE913" s="407"/>
      <c r="AF913" s="407"/>
    </row>
    <row r="914" spans="1:32" ht="12.75" customHeight="1">
      <c r="A914" s="407"/>
      <c r="B914" s="407"/>
      <c r="C914" s="407"/>
      <c r="D914" s="407"/>
      <c r="E914" s="407"/>
      <c r="F914" s="407"/>
      <c r="G914" s="407"/>
      <c r="H914" s="407"/>
      <c r="I914" s="407"/>
      <c r="J914" s="407"/>
      <c r="K914" s="407"/>
      <c r="L914" s="407"/>
      <c r="M914" s="407"/>
      <c r="N914" s="407"/>
      <c r="O914" s="407"/>
      <c r="P914" s="407"/>
      <c r="Q914" s="407"/>
      <c r="R914" s="407"/>
      <c r="S914" s="407"/>
      <c r="T914" s="407"/>
      <c r="U914" s="407"/>
      <c r="V914" s="407"/>
      <c r="W914" s="407"/>
      <c r="X914" s="407"/>
      <c r="Y914" s="407"/>
      <c r="Z914" s="407"/>
      <c r="AA914" s="407"/>
      <c r="AB914" s="407"/>
      <c r="AC914" s="407"/>
      <c r="AD914" s="407"/>
      <c r="AE914" s="407"/>
      <c r="AF914" s="407"/>
    </row>
    <row r="915" spans="1:32" ht="12.75" customHeight="1">
      <c r="A915" s="407"/>
      <c r="B915" s="407"/>
      <c r="C915" s="407"/>
      <c r="D915" s="407"/>
      <c r="E915" s="407"/>
      <c r="F915" s="407"/>
      <c r="G915" s="407"/>
      <c r="H915" s="407"/>
      <c r="I915" s="407"/>
      <c r="J915" s="407"/>
      <c r="K915" s="407"/>
      <c r="L915" s="407"/>
      <c r="M915" s="407"/>
      <c r="N915" s="407"/>
      <c r="O915" s="407"/>
      <c r="P915" s="407"/>
      <c r="Q915" s="407"/>
      <c r="R915" s="407"/>
      <c r="S915" s="407"/>
      <c r="T915" s="407"/>
      <c r="U915" s="407"/>
      <c r="V915" s="407"/>
      <c r="W915" s="407"/>
      <c r="X915" s="407"/>
      <c r="Y915" s="407"/>
      <c r="Z915" s="407"/>
      <c r="AA915" s="407"/>
      <c r="AB915" s="407"/>
      <c r="AC915" s="407"/>
      <c r="AD915" s="407"/>
      <c r="AE915" s="407"/>
      <c r="AF915" s="407"/>
    </row>
    <row r="916" spans="1:32" ht="12.75" customHeight="1">
      <c r="A916" s="407"/>
      <c r="B916" s="407"/>
      <c r="C916" s="407"/>
      <c r="D916" s="407"/>
      <c r="E916" s="407"/>
      <c r="F916" s="407"/>
      <c r="G916" s="407"/>
      <c r="H916" s="407"/>
      <c r="I916" s="407"/>
      <c r="J916" s="407"/>
      <c r="K916" s="407"/>
      <c r="L916" s="407"/>
      <c r="M916" s="407"/>
      <c r="N916" s="407"/>
      <c r="O916" s="407"/>
      <c r="P916" s="407"/>
      <c r="Q916" s="407"/>
      <c r="R916" s="407"/>
      <c r="S916" s="407"/>
      <c r="T916" s="407"/>
      <c r="U916" s="407"/>
      <c r="V916" s="407"/>
      <c r="W916" s="407"/>
      <c r="X916" s="407"/>
      <c r="Y916" s="407"/>
      <c r="Z916" s="407"/>
      <c r="AA916" s="407"/>
      <c r="AB916" s="407"/>
      <c r="AC916" s="407"/>
      <c r="AD916" s="407"/>
      <c r="AE916" s="407"/>
      <c r="AF916" s="407"/>
    </row>
    <row r="917" spans="1:32" ht="12.75" customHeight="1">
      <c r="A917" s="407"/>
      <c r="B917" s="407"/>
      <c r="C917" s="407"/>
      <c r="D917" s="407"/>
      <c r="E917" s="407"/>
      <c r="F917" s="407"/>
      <c r="G917" s="407"/>
      <c r="H917" s="407"/>
      <c r="I917" s="407"/>
      <c r="J917" s="407"/>
      <c r="K917" s="407"/>
      <c r="L917" s="407"/>
      <c r="M917" s="407"/>
      <c r="N917" s="407"/>
      <c r="O917" s="407"/>
      <c r="P917" s="407"/>
      <c r="Q917" s="407"/>
      <c r="R917" s="407"/>
      <c r="S917" s="407"/>
      <c r="T917" s="407"/>
      <c r="U917" s="407"/>
      <c r="V917" s="407"/>
      <c r="W917" s="407"/>
      <c r="X917" s="407"/>
      <c r="Y917" s="407"/>
      <c r="Z917" s="407"/>
      <c r="AA917" s="407"/>
      <c r="AB917" s="407"/>
      <c r="AC917" s="407"/>
      <c r="AD917" s="407"/>
      <c r="AE917" s="407"/>
      <c r="AF917" s="407"/>
    </row>
    <row r="918" spans="1:32" ht="12.75" customHeight="1">
      <c r="A918" s="407"/>
      <c r="B918" s="407"/>
      <c r="C918" s="407"/>
      <c r="D918" s="407"/>
      <c r="E918" s="407"/>
      <c r="F918" s="407"/>
      <c r="G918" s="407"/>
      <c r="H918" s="407"/>
      <c r="I918" s="407"/>
      <c r="J918" s="407"/>
      <c r="K918" s="407"/>
      <c r="L918" s="407"/>
      <c r="M918" s="407"/>
      <c r="N918" s="407"/>
      <c r="O918" s="407"/>
      <c r="P918" s="407"/>
      <c r="Q918" s="407"/>
      <c r="R918" s="407"/>
      <c r="S918" s="407"/>
      <c r="T918" s="407"/>
      <c r="U918" s="407"/>
      <c r="V918" s="407"/>
      <c r="W918" s="407"/>
      <c r="X918" s="407"/>
      <c r="Y918" s="407"/>
      <c r="Z918" s="407"/>
      <c r="AA918" s="407"/>
      <c r="AB918" s="407"/>
      <c r="AC918" s="407"/>
      <c r="AD918" s="407"/>
      <c r="AE918" s="407"/>
      <c r="AF918" s="407"/>
    </row>
    <row r="919" spans="1:32" ht="12.75" customHeight="1">
      <c r="A919" s="407"/>
      <c r="B919" s="407"/>
      <c r="C919" s="407"/>
      <c r="D919" s="407"/>
      <c r="E919" s="407"/>
      <c r="F919" s="407"/>
      <c r="G919" s="407"/>
      <c r="H919" s="407"/>
      <c r="I919" s="407"/>
      <c r="J919" s="407"/>
      <c r="K919" s="407"/>
      <c r="L919" s="407"/>
      <c r="M919" s="407"/>
      <c r="N919" s="407"/>
      <c r="O919" s="407"/>
      <c r="P919" s="407"/>
      <c r="Q919" s="407"/>
      <c r="R919" s="407"/>
      <c r="S919" s="407"/>
      <c r="T919" s="407"/>
      <c r="U919" s="407"/>
      <c r="V919" s="407"/>
      <c r="W919" s="407"/>
      <c r="X919" s="407"/>
      <c r="Y919" s="407"/>
      <c r="Z919" s="407"/>
      <c r="AA919" s="407"/>
      <c r="AB919" s="407"/>
      <c r="AC919" s="407"/>
      <c r="AD919" s="407"/>
      <c r="AE919" s="407"/>
      <c r="AF919" s="407"/>
    </row>
    <row r="920" spans="1:32" ht="12.75" customHeight="1">
      <c r="A920" s="407"/>
      <c r="B920" s="407"/>
      <c r="C920" s="407"/>
      <c r="D920" s="407"/>
      <c r="E920" s="407"/>
      <c r="F920" s="407"/>
      <c r="G920" s="407"/>
      <c r="H920" s="407"/>
      <c r="I920" s="407"/>
      <c r="J920" s="407"/>
      <c r="K920" s="407"/>
      <c r="L920" s="407"/>
      <c r="M920" s="407"/>
      <c r="N920" s="407"/>
      <c r="O920" s="407"/>
      <c r="P920" s="407"/>
      <c r="Q920" s="407"/>
      <c r="R920" s="407"/>
      <c r="S920" s="407"/>
      <c r="T920" s="407"/>
      <c r="U920" s="407"/>
      <c r="V920" s="407"/>
      <c r="W920" s="407"/>
      <c r="X920" s="407"/>
      <c r="Y920" s="407"/>
      <c r="Z920" s="407"/>
      <c r="AA920" s="407"/>
      <c r="AB920" s="407"/>
      <c r="AC920" s="407"/>
      <c r="AD920" s="407"/>
      <c r="AE920" s="407"/>
      <c r="AF920" s="407"/>
    </row>
    <row r="921" spans="1:32" ht="12.75" customHeight="1">
      <c r="A921" s="407"/>
      <c r="B921" s="407"/>
      <c r="C921" s="407"/>
      <c r="D921" s="407"/>
      <c r="E921" s="407"/>
      <c r="F921" s="407"/>
      <c r="G921" s="407"/>
      <c r="H921" s="407"/>
      <c r="I921" s="407"/>
      <c r="J921" s="407"/>
      <c r="K921" s="407"/>
      <c r="L921" s="407"/>
      <c r="M921" s="407"/>
      <c r="N921" s="407"/>
      <c r="O921" s="407"/>
      <c r="P921" s="407"/>
      <c r="Q921" s="407"/>
      <c r="R921" s="407"/>
      <c r="S921" s="407"/>
      <c r="T921" s="407"/>
      <c r="U921" s="407"/>
      <c r="V921" s="407"/>
      <c r="W921" s="407"/>
      <c r="X921" s="407"/>
      <c r="Y921" s="407"/>
      <c r="Z921" s="407"/>
      <c r="AA921" s="407"/>
      <c r="AB921" s="407"/>
      <c r="AC921" s="407"/>
      <c r="AD921" s="407"/>
      <c r="AE921" s="407"/>
      <c r="AF921" s="407"/>
    </row>
    <row r="922" spans="1:32" ht="12.75" customHeight="1">
      <c r="A922" s="407"/>
      <c r="B922" s="407"/>
      <c r="C922" s="407"/>
      <c r="D922" s="407"/>
      <c r="E922" s="407"/>
      <c r="F922" s="407"/>
      <c r="G922" s="407"/>
      <c r="H922" s="407"/>
      <c r="I922" s="407"/>
      <c r="J922" s="407"/>
      <c r="K922" s="407"/>
      <c r="L922" s="407"/>
      <c r="M922" s="407"/>
      <c r="N922" s="407"/>
      <c r="O922" s="407"/>
      <c r="P922" s="407"/>
      <c r="Q922" s="407"/>
      <c r="R922" s="407"/>
      <c r="S922" s="407"/>
      <c r="T922" s="407"/>
      <c r="U922" s="407"/>
      <c r="V922" s="407"/>
      <c r="W922" s="407"/>
      <c r="X922" s="407"/>
      <c r="Y922" s="407"/>
      <c r="Z922" s="407"/>
      <c r="AA922" s="407"/>
      <c r="AB922" s="407"/>
      <c r="AC922" s="407"/>
      <c r="AD922" s="407"/>
      <c r="AE922" s="407"/>
      <c r="AF922" s="407"/>
    </row>
    <row r="923" spans="1:32" ht="12.75" customHeight="1">
      <c r="A923" s="407"/>
      <c r="B923" s="407"/>
      <c r="C923" s="407"/>
      <c r="D923" s="407"/>
      <c r="E923" s="407"/>
      <c r="F923" s="407"/>
      <c r="G923" s="407"/>
      <c r="H923" s="407"/>
      <c r="I923" s="407"/>
      <c r="J923" s="407"/>
      <c r="K923" s="407"/>
      <c r="L923" s="407"/>
      <c r="M923" s="407"/>
      <c r="N923" s="407"/>
      <c r="O923" s="407"/>
      <c r="P923" s="407"/>
      <c r="Q923" s="407"/>
      <c r="R923" s="407"/>
      <c r="S923" s="407"/>
      <c r="T923" s="407"/>
      <c r="U923" s="407"/>
      <c r="V923" s="407"/>
      <c r="W923" s="407"/>
      <c r="X923" s="407"/>
      <c r="Y923" s="407"/>
      <c r="Z923" s="407"/>
      <c r="AA923" s="407"/>
      <c r="AB923" s="407"/>
      <c r="AC923" s="407"/>
      <c r="AD923" s="407"/>
      <c r="AE923" s="407"/>
      <c r="AF923" s="407"/>
    </row>
    <row r="924" spans="1:32" ht="12.75" customHeight="1">
      <c r="A924" s="407"/>
      <c r="B924" s="407"/>
      <c r="C924" s="407"/>
      <c r="D924" s="407"/>
      <c r="E924" s="407"/>
      <c r="F924" s="407"/>
      <c r="G924" s="407"/>
      <c r="H924" s="407"/>
      <c r="I924" s="407"/>
      <c r="J924" s="407"/>
      <c r="K924" s="407"/>
      <c r="L924" s="407"/>
      <c r="M924" s="407"/>
      <c r="N924" s="407"/>
      <c r="O924" s="407"/>
      <c r="P924" s="407"/>
      <c r="Q924" s="407"/>
      <c r="R924" s="407"/>
      <c r="S924" s="407"/>
      <c r="T924" s="407"/>
      <c r="U924" s="407"/>
      <c r="V924" s="407"/>
      <c r="W924" s="407"/>
      <c r="X924" s="407"/>
      <c r="Y924" s="407"/>
      <c r="Z924" s="407"/>
      <c r="AA924" s="407"/>
      <c r="AB924" s="407"/>
      <c r="AC924" s="407"/>
      <c r="AD924" s="407"/>
      <c r="AE924" s="407"/>
      <c r="AF924" s="407"/>
    </row>
    <row r="925" spans="1:32" ht="12.75" customHeight="1">
      <c r="A925" s="407"/>
      <c r="B925" s="407"/>
      <c r="C925" s="407"/>
      <c r="D925" s="407"/>
      <c r="E925" s="407"/>
      <c r="F925" s="407"/>
      <c r="G925" s="407"/>
      <c r="H925" s="407"/>
      <c r="I925" s="407"/>
      <c r="J925" s="407"/>
      <c r="K925" s="407"/>
      <c r="L925" s="407"/>
      <c r="M925" s="407"/>
      <c r="N925" s="407"/>
      <c r="O925" s="407"/>
      <c r="P925" s="407"/>
      <c r="Q925" s="407"/>
      <c r="R925" s="407"/>
      <c r="S925" s="407"/>
      <c r="T925" s="407"/>
      <c r="U925" s="407"/>
      <c r="V925" s="407"/>
      <c r="W925" s="407"/>
      <c r="X925" s="407"/>
      <c r="Y925" s="407"/>
      <c r="Z925" s="407"/>
      <c r="AA925" s="407"/>
      <c r="AB925" s="407"/>
      <c r="AC925" s="407"/>
      <c r="AD925" s="407"/>
      <c r="AE925" s="407"/>
      <c r="AF925" s="407"/>
    </row>
    <row r="926" spans="1:32" ht="12.75" customHeight="1">
      <c r="A926" s="407"/>
      <c r="B926" s="407"/>
      <c r="C926" s="407"/>
      <c r="D926" s="407"/>
      <c r="E926" s="407"/>
      <c r="F926" s="407"/>
      <c r="G926" s="407"/>
      <c r="H926" s="407"/>
      <c r="I926" s="407"/>
      <c r="J926" s="407"/>
      <c r="K926" s="407"/>
      <c r="L926" s="407"/>
      <c r="M926" s="407"/>
      <c r="N926" s="407"/>
      <c r="O926" s="407"/>
      <c r="P926" s="407"/>
      <c r="Q926" s="407"/>
      <c r="R926" s="407"/>
      <c r="S926" s="407"/>
      <c r="T926" s="407"/>
      <c r="U926" s="407"/>
      <c r="V926" s="407"/>
      <c r="W926" s="407"/>
      <c r="X926" s="407"/>
      <c r="Y926" s="407"/>
      <c r="Z926" s="407"/>
      <c r="AA926" s="407"/>
      <c r="AB926" s="407"/>
      <c r="AC926" s="407"/>
      <c r="AD926" s="407"/>
      <c r="AE926" s="407"/>
      <c r="AF926" s="407"/>
    </row>
    <row r="927" spans="1:32" ht="12.75" customHeight="1">
      <c r="A927" s="407"/>
      <c r="B927" s="407"/>
      <c r="C927" s="407"/>
      <c r="D927" s="407"/>
      <c r="E927" s="407"/>
      <c r="F927" s="407"/>
      <c r="G927" s="407"/>
      <c r="H927" s="407"/>
      <c r="I927" s="407"/>
      <c r="J927" s="407"/>
      <c r="K927" s="407"/>
      <c r="L927" s="407"/>
      <c r="M927" s="407"/>
      <c r="N927" s="407"/>
      <c r="O927" s="407"/>
      <c r="P927" s="407"/>
      <c r="Q927" s="407"/>
      <c r="R927" s="407"/>
      <c r="S927" s="407"/>
      <c r="T927" s="407"/>
      <c r="U927" s="407"/>
      <c r="V927" s="407"/>
      <c r="W927" s="407"/>
      <c r="X927" s="407"/>
      <c r="Y927" s="407"/>
      <c r="Z927" s="407"/>
      <c r="AA927" s="407"/>
      <c r="AB927" s="407"/>
      <c r="AC927" s="407"/>
      <c r="AD927" s="407"/>
      <c r="AE927" s="407"/>
      <c r="AF927" s="407"/>
    </row>
    <row r="928" spans="1:32" ht="12.75" customHeight="1">
      <c r="A928" s="407"/>
      <c r="B928" s="407"/>
      <c r="C928" s="407"/>
      <c r="D928" s="407"/>
      <c r="E928" s="407"/>
      <c r="F928" s="407"/>
      <c r="G928" s="407"/>
      <c r="H928" s="407"/>
      <c r="I928" s="407"/>
      <c r="J928" s="407"/>
      <c r="K928" s="407"/>
      <c r="L928" s="407"/>
      <c r="M928" s="407"/>
      <c r="N928" s="407"/>
      <c r="O928" s="407"/>
      <c r="P928" s="407"/>
      <c r="Q928" s="407"/>
      <c r="R928" s="407"/>
      <c r="S928" s="407"/>
      <c r="T928" s="407"/>
      <c r="U928" s="407"/>
      <c r="V928" s="407"/>
      <c r="W928" s="407"/>
      <c r="X928" s="407"/>
      <c r="Y928" s="407"/>
      <c r="Z928" s="407"/>
      <c r="AA928" s="407"/>
      <c r="AB928" s="407"/>
      <c r="AC928" s="407"/>
      <c r="AD928" s="407"/>
      <c r="AE928" s="407"/>
      <c r="AF928" s="407"/>
    </row>
    <row r="929" spans="1:32" ht="12.75" customHeight="1">
      <c r="A929" s="407"/>
      <c r="B929" s="407"/>
      <c r="C929" s="407"/>
      <c r="D929" s="407"/>
      <c r="E929" s="407"/>
      <c r="F929" s="407"/>
      <c r="G929" s="407"/>
      <c r="H929" s="407"/>
      <c r="I929" s="407"/>
      <c r="J929" s="407"/>
      <c r="K929" s="407"/>
      <c r="L929" s="407"/>
      <c r="M929" s="407"/>
      <c r="N929" s="407"/>
      <c r="O929" s="407"/>
      <c r="P929" s="407"/>
      <c r="Q929" s="407"/>
      <c r="R929" s="407"/>
      <c r="S929" s="407"/>
      <c r="T929" s="407"/>
      <c r="U929" s="407"/>
      <c r="V929" s="407"/>
      <c r="W929" s="407"/>
      <c r="X929" s="407"/>
      <c r="Y929" s="407"/>
      <c r="Z929" s="407"/>
      <c r="AA929" s="407"/>
      <c r="AB929" s="407"/>
      <c r="AC929" s="407"/>
      <c r="AD929" s="407"/>
      <c r="AE929" s="407"/>
      <c r="AF929" s="407"/>
    </row>
    <row r="930" spans="1:32" ht="12.75" customHeight="1">
      <c r="A930" s="407"/>
      <c r="B930" s="407"/>
      <c r="C930" s="407"/>
      <c r="D930" s="407"/>
      <c r="E930" s="407"/>
      <c r="F930" s="407"/>
      <c r="G930" s="407"/>
      <c r="H930" s="407"/>
      <c r="I930" s="407"/>
      <c r="J930" s="407"/>
      <c r="K930" s="407"/>
      <c r="L930" s="407"/>
      <c r="M930" s="407"/>
      <c r="N930" s="407"/>
      <c r="O930" s="407"/>
      <c r="P930" s="407"/>
      <c r="Q930" s="407"/>
      <c r="R930" s="407"/>
      <c r="S930" s="407"/>
      <c r="T930" s="407"/>
      <c r="U930" s="407"/>
      <c r="V930" s="407"/>
      <c r="W930" s="407"/>
      <c r="X930" s="407"/>
      <c r="Y930" s="407"/>
      <c r="Z930" s="407"/>
      <c r="AA930" s="407"/>
      <c r="AB930" s="407"/>
      <c r="AC930" s="407"/>
      <c r="AD930" s="407"/>
      <c r="AE930" s="407"/>
      <c r="AF930" s="407"/>
    </row>
    <row r="931" spans="1:32" ht="12.75" customHeight="1">
      <c r="A931" s="407"/>
      <c r="B931" s="407"/>
      <c r="C931" s="407"/>
      <c r="D931" s="407"/>
      <c r="E931" s="407"/>
      <c r="F931" s="407"/>
      <c r="G931" s="407"/>
      <c r="H931" s="407"/>
      <c r="I931" s="407"/>
      <c r="J931" s="407"/>
      <c r="K931" s="407"/>
      <c r="L931" s="407"/>
      <c r="M931" s="407"/>
      <c r="N931" s="407"/>
      <c r="O931" s="407"/>
      <c r="P931" s="407"/>
      <c r="Q931" s="407"/>
      <c r="R931" s="407"/>
      <c r="S931" s="407"/>
      <c r="T931" s="407"/>
      <c r="U931" s="407"/>
      <c r="V931" s="407"/>
      <c r="W931" s="407"/>
      <c r="X931" s="407"/>
      <c r="Y931" s="407"/>
      <c r="Z931" s="407"/>
      <c r="AA931" s="407"/>
      <c r="AB931" s="407"/>
      <c r="AC931" s="407"/>
      <c r="AD931" s="407"/>
      <c r="AE931" s="407"/>
      <c r="AF931" s="407"/>
    </row>
    <row r="932" spans="1:32" ht="12.75" customHeight="1">
      <c r="A932" s="407"/>
      <c r="B932" s="407"/>
      <c r="C932" s="407"/>
      <c r="D932" s="407"/>
      <c r="E932" s="407"/>
      <c r="F932" s="407"/>
      <c r="G932" s="407"/>
      <c r="H932" s="407"/>
      <c r="I932" s="407"/>
      <c r="J932" s="407"/>
      <c r="K932" s="407"/>
      <c r="L932" s="407"/>
      <c r="M932" s="407"/>
      <c r="N932" s="407"/>
      <c r="O932" s="407"/>
      <c r="P932" s="407"/>
      <c r="Q932" s="407"/>
      <c r="R932" s="407"/>
      <c r="S932" s="407"/>
      <c r="T932" s="407"/>
      <c r="U932" s="407"/>
      <c r="V932" s="407"/>
      <c r="W932" s="407"/>
      <c r="X932" s="407"/>
      <c r="Y932" s="407"/>
      <c r="Z932" s="407"/>
      <c r="AA932" s="407"/>
      <c r="AB932" s="407"/>
      <c r="AC932" s="407"/>
      <c r="AD932" s="407"/>
      <c r="AE932" s="407"/>
      <c r="AF932" s="407"/>
    </row>
    <row r="933" spans="1:32" ht="12.75" customHeight="1">
      <c r="A933" s="407"/>
      <c r="B933" s="407"/>
      <c r="C933" s="407"/>
      <c r="D933" s="407"/>
      <c r="E933" s="407"/>
      <c r="F933" s="407"/>
      <c r="G933" s="407"/>
      <c r="H933" s="407"/>
      <c r="I933" s="407"/>
      <c r="J933" s="407"/>
      <c r="K933" s="407"/>
      <c r="L933" s="407"/>
      <c r="M933" s="407"/>
      <c r="N933" s="407"/>
      <c r="O933" s="407"/>
      <c r="P933" s="407"/>
      <c r="Q933" s="407"/>
      <c r="R933" s="407"/>
      <c r="S933" s="407"/>
      <c r="T933" s="407"/>
      <c r="U933" s="407"/>
      <c r="V933" s="407"/>
      <c r="W933" s="407"/>
      <c r="X933" s="407"/>
      <c r="Y933" s="407"/>
      <c r="Z933" s="407"/>
      <c r="AA933" s="407"/>
      <c r="AB933" s="407"/>
      <c r="AC933" s="407"/>
      <c r="AD933" s="407"/>
      <c r="AE933" s="407"/>
      <c r="AF933" s="407"/>
    </row>
    <row r="934" spans="1:32" ht="12.75" customHeight="1">
      <c r="A934" s="407"/>
      <c r="B934" s="407"/>
      <c r="C934" s="407"/>
      <c r="D934" s="407"/>
      <c r="E934" s="407"/>
      <c r="F934" s="407"/>
      <c r="G934" s="407"/>
      <c r="H934" s="407"/>
      <c r="I934" s="407"/>
      <c r="J934" s="407"/>
      <c r="K934" s="407"/>
      <c r="L934" s="407"/>
      <c r="M934" s="407"/>
      <c r="N934" s="407"/>
      <c r="O934" s="407"/>
      <c r="P934" s="407"/>
      <c r="Q934" s="407"/>
      <c r="R934" s="407"/>
      <c r="S934" s="407"/>
      <c r="T934" s="407"/>
      <c r="U934" s="407"/>
      <c r="V934" s="407"/>
      <c r="W934" s="407"/>
      <c r="X934" s="407"/>
      <c r="Y934" s="407"/>
      <c r="Z934" s="407"/>
      <c r="AA934" s="407"/>
      <c r="AB934" s="407"/>
      <c r="AC934" s="407"/>
      <c r="AD934" s="407"/>
      <c r="AE934" s="407"/>
      <c r="AF934" s="407"/>
    </row>
    <row r="935" spans="1:32" ht="12.75" customHeight="1">
      <c r="A935" s="407"/>
      <c r="B935" s="407"/>
      <c r="C935" s="407"/>
      <c r="D935" s="407"/>
      <c r="E935" s="407"/>
      <c r="F935" s="407"/>
      <c r="G935" s="407"/>
      <c r="H935" s="407"/>
      <c r="I935" s="407"/>
      <c r="J935" s="407"/>
      <c r="K935" s="407"/>
      <c r="L935" s="407"/>
      <c r="M935" s="407"/>
      <c r="N935" s="407"/>
      <c r="O935" s="407"/>
      <c r="P935" s="407"/>
      <c r="Q935" s="407"/>
      <c r="R935" s="407"/>
      <c r="S935" s="407"/>
      <c r="T935" s="407"/>
      <c r="U935" s="407"/>
      <c r="V935" s="407"/>
      <c r="W935" s="407"/>
      <c r="X935" s="407"/>
      <c r="Y935" s="407"/>
      <c r="Z935" s="407"/>
      <c r="AA935" s="407"/>
      <c r="AB935" s="407"/>
      <c r="AC935" s="407"/>
      <c r="AD935" s="407"/>
      <c r="AE935" s="407"/>
      <c r="AF935" s="407"/>
    </row>
    <row r="936" spans="1:32" ht="12.75" customHeight="1">
      <c r="A936" s="407"/>
      <c r="B936" s="407"/>
      <c r="C936" s="407"/>
      <c r="D936" s="407"/>
      <c r="E936" s="407"/>
      <c r="F936" s="407"/>
      <c r="G936" s="407"/>
      <c r="H936" s="407"/>
      <c r="I936" s="407"/>
      <c r="J936" s="407"/>
      <c r="K936" s="407"/>
      <c r="L936" s="407"/>
      <c r="M936" s="407"/>
      <c r="N936" s="407"/>
      <c r="O936" s="407"/>
      <c r="P936" s="407"/>
      <c r="Q936" s="407"/>
      <c r="R936" s="407"/>
      <c r="S936" s="407"/>
      <c r="T936" s="407"/>
      <c r="U936" s="407"/>
      <c r="V936" s="407"/>
      <c r="W936" s="407"/>
      <c r="X936" s="407"/>
      <c r="Y936" s="407"/>
      <c r="Z936" s="407"/>
      <c r="AA936" s="407"/>
      <c r="AB936" s="407"/>
      <c r="AC936" s="407"/>
      <c r="AD936" s="407"/>
      <c r="AE936" s="407"/>
      <c r="AF936" s="407"/>
    </row>
    <row r="937" spans="1:32" ht="12.75" customHeight="1">
      <c r="A937" s="407"/>
      <c r="B937" s="407"/>
      <c r="C937" s="407"/>
      <c r="D937" s="407"/>
      <c r="E937" s="407"/>
      <c r="F937" s="407"/>
      <c r="G937" s="407"/>
      <c r="H937" s="407"/>
      <c r="I937" s="407"/>
      <c r="J937" s="407"/>
      <c r="K937" s="407"/>
      <c r="L937" s="407"/>
      <c r="M937" s="407"/>
      <c r="N937" s="407"/>
      <c r="O937" s="407"/>
      <c r="P937" s="407"/>
      <c r="Q937" s="407"/>
      <c r="R937" s="407"/>
      <c r="S937" s="407"/>
      <c r="T937" s="407"/>
      <c r="U937" s="407"/>
      <c r="V937" s="407"/>
      <c r="W937" s="407"/>
      <c r="X937" s="407"/>
      <c r="Y937" s="407"/>
      <c r="Z937" s="407"/>
      <c r="AA937" s="407"/>
      <c r="AB937" s="407"/>
      <c r="AC937" s="407"/>
      <c r="AD937" s="407"/>
      <c r="AE937" s="407"/>
      <c r="AF937" s="407"/>
    </row>
    <row r="938" spans="1:32" ht="12.75" customHeight="1">
      <c r="A938" s="407"/>
      <c r="B938" s="407"/>
      <c r="C938" s="407"/>
      <c r="D938" s="407"/>
      <c r="E938" s="407"/>
      <c r="F938" s="407"/>
      <c r="G938" s="407"/>
      <c r="H938" s="407"/>
      <c r="I938" s="407"/>
      <c r="J938" s="407"/>
      <c r="K938" s="407"/>
      <c r="L938" s="407"/>
      <c r="M938" s="407"/>
      <c r="N938" s="407"/>
      <c r="O938" s="407"/>
      <c r="P938" s="407"/>
      <c r="Q938" s="407"/>
      <c r="R938" s="407"/>
      <c r="S938" s="407"/>
      <c r="T938" s="407"/>
      <c r="U938" s="407"/>
      <c r="V938" s="407"/>
      <c r="W938" s="407"/>
      <c r="X938" s="407"/>
      <c r="Y938" s="407"/>
      <c r="Z938" s="407"/>
      <c r="AA938" s="407"/>
      <c r="AB938" s="407"/>
      <c r="AC938" s="407"/>
      <c r="AD938" s="407"/>
      <c r="AE938" s="407"/>
      <c r="AF938" s="407"/>
    </row>
    <row r="939" spans="1:32" ht="12.75" customHeight="1">
      <c r="A939" s="407"/>
      <c r="B939" s="407"/>
      <c r="C939" s="407"/>
      <c r="D939" s="407"/>
      <c r="E939" s="407"/>
      <c r="F939" s="407"/>
      <c r="G939" s="407"/>
      <c r="H939" s="407"/>
      <c r="I939" s="407"/>
      <c r="J939" s="407"/>
      <c r="K939" s="407"/>
      <c r="L939" s="407"/>
      <c r="M939" s="407"/>
      <c r="N939" s="407"/>
      <c r="O939" s="407"/>
      <c r="P939" s="407"/>
      <c r="Q939" s="407"/>
      <c r="R939" s="407"/>
      <c r="S939" s="407"/>
      <c r="T939" s="407"/>
      <c r="U939" s="407"/>
      <c r="V939" s="407"/>
      <c r="W939" s="407"/>
      <c r="X939" s="407"/>
      <c r="Y939" s="407"/>
      <c r="Z939" s="407"/>
      <c r="AA939" s="407"/>
      <c r="AB939" s="407"/>
      <c r="AC939" s="407"/>
      <c r="AD939" s="407"/>
      <c r="AE939" s="407"/>
      <c r="AF939" s="407"/>
    </row>
    <row r="940" spans="1:32" ht="12.75" customHeight="1">
      <c r="A940" s="407"/>
      <c r="B940" s="407"/>
      <c r="C940" s="407"/>
      <c r="D940" s="407"/>
      <c r="E940" s="407"/>
      <c r="F940" s="407"/>
      <c r="G940" s="407"/>
      <c r="H940" s="407"/>
      <c r="I940" s="407"/>
      <c r="J940" s="407"/>
      <c r="K940" s="407"/>
      <c r="L940" s="407"/>
      <c r="M940" s="407"/>
      <c r="N940" s="407"/>
      <c r="O940" s="407"/>
      <c r="P940" s="407"/>
      <c r="Q940" s="407"/>
      <c r="R940" s="407"/>
      <c r="S940" s="407"/>
      <c r="T940" s="407"/>
      <c r="U940" s="407"/>
      <c r="V940" s="407"/>
      <c r="W940" s="407"/>
      <c r="X940" s="407"/>
      <c r="Y940" s="407"/>
      <c r="Z940" s="407"/>
      <c r="AA940" s="407"/>
      <c r="AB940" s="407"/>
      <c r="AC940" s="407"/>
      <c r="AD940" s="407"/>
      <c r="AE940" s="407"/>
      <c r="AF940" s="407"/>
    </row>
    <row r="941" spans="1:32" ht="12.75" customHeight="1">
      <c r="A941" s="407"/>
      <c r="B941" s="407"/>
      <c r="C941" s="407"/>
      <c r="D941" s="407"/>
      <c r="E941" s="407"/>
      <c r="F941" s="407"/>
      <c r="G941" s="407"/>
      <c r="H941" s="407"/>
      <c r="I941" s="407"/>
      <c r="J941" s="407"/>
      <c r="K941" s="407"/>
      <c r="L941" s="407"/>
      <c r="M941" s="407"/>
      <c r="N941" s="407"/>
      <c r="O941" s="407"/>
      <c r="P941" s="407"/>
      <c r="Q941" s="407"/>
      <c r="R941" s="407"/>
      <c r="S941" s="407"/>
      <c r="T941" s="407"/>
      <c r="U941" s="407"/>
      <c r="V941" s="407"/>
      <c r="W941" s="407"/>
      <c r="X941" s="407"/>
      <c r="Y941" s="407"/>
      <c r="Z941" s="407"/>
      <c r="AA941" s="407"/>
      <c r="AB941" s="407"/>
      <c r="AC941" s="407"/>
      <c r="AD941" s="407"/>
      <c r="AE941" s="407"/>
      <c r="AF941" s="407"/>
    </row>
    <row r="942" spans="1:32" ht="12.75" customHeight="1">
      <c r="A942" s="407"/>
      <c r="B942" s="407"/>
      <c r="C942" s="407"/>
      <c r="D942" s="407"/>
      <c r="E942" s="407"/>
      <c r="F942" s="407"/>
      <c r="G942" s="407"/>
      <c r="H942" s="407"/>
      <c r="I942" s="407"/>
      <c r="J942" s="407"/>
      <c r="K942" s="407"/>
      <c r="L942" s="407"/>
      <c r="M942" s="407"/>
      <c r="N942" s="407"/>
      <c r="O942" s="407"/>
      <c r="P942" s="407"/>
      <c r="Q942" s="407"/>
      <c r="R942" s="407"/>
      <c r="S942" s="407"/>
      <c r="T942" s="407"/>
      <c r="U942" s="407"/>
      <c r="V942" s="407"/>
      <c r="W942" s="407"/>
      <c r="X942" s="407"/>
      <c r="Y942" s="407"/>
      <c r="Z942" s="407"/>
      <c r="AA942" s="407"/>
      <c r="AB942" s="407"/>
      <c r="AC942" s="407"/>
      <c r="AD942" s="407"/>
      <c r="AE942" s="407"/>
      <c r="AF942" s="407"/>
    </row>
    <row r="943" spans="1:32" ht="12.75" customHeight="1">
      <c r="A943" s="407"/>
      <c r="B943" s="407"/>
      <c r="C943" s="407"/>
      <c r="D943" s="407"/>
      <c r="E943" s="407"/>
      <c r="F943" s="407"/>
      <c r="G943" s="407"/>
      <c r="H943" s="407"/>
      <c r="I943" s="407"/>
      <c r="J943" s="407"/>
      <c r="K943" s="407"/>
      <c r="L943" s="407"/>
      <c r="M943" s="407"/>
      <c r="N943" s="407"/>
      <c r="O943" s="407"/>
      <c r="P943" s="407"/>
      <c r="Q943" s="407"/>
      <c r="R943" s="407"/>
      <c r="S943" s="407"/>
      <c r="T943" s="407"/>
      <c r="U943" s="407"/>
      <c r="V943" s="407"/>
      <c r="W943" s="407"/>
      <c r="X943" s="407"/>
      <c r="Y943" s="407"/>
      <c r="Z943" s="407"/>
      <c r="AA943" s="407"/>
      <c r="AB943" s="407"/>
      <c r="AC943" s="407"/>
      <c r="AD943" s="407"/>
      <c r="AE943" s="407"/>
      <c r="AF943" s="407"/>
    </row>
    <row r="944" spans="1:32" ht="12.75" customHeight="1">
      <c r="A944" s="407"/>
      <c r="B944" s="407"/>
      <c r="C944" s="407"/>
      <c r="D944" s="407"/>
      <c r="E944" s="407"/>
      <c r="F944" s="407"/>
      <c r="G944" s="407"/>
      <c r="H944" s="407"/>
      <c r="I944" s="407"/>
      <c r="J944" s="407"/>
      <c r="K944" s="407"/>
      <c r="L944" s="407"/>
      <c r="M944" s="407"/>
      <c r="N944" s="407"/>
      <c r="O944" s="407"/>
      <c r="P944" s="407"/>
      <c r="Q944" s="407"/>
      <c r="R944" s="407"/>
      <c r="S944" s="407"/>
      <c r="T944" s="407"/>
      <c r="U944" s="407"/>
      <c r="V944" s="407"/>
      <c r="W944" s="407"/>
      <c r="X944" s="407"/>
      <c r="Y944" s="407"/>
      <c r="Z944" s="407"/>
      <c r="AA944" s="407"/>
      <c r="AB944" s="407"/>
      <c r="AC944" s="407"/>
      <c r="AD944" s="407"/>
      <c r="AE944" s="407"/>
      <c r="AF944" s="407"/>
    </row>
    <row r="945" spans="1:32" ht="12.75" customHeight="1">
      <c r="A945" s="407"/>
      <c r="B945" s="407"/>
      <c r="C945" s="407"/>
      <c r="D945" s="407"/>
      <c r="E945" s="407"/>
      <c r="F945" s="407"/>
      <c r="G945" s="407"/>
      <c r="H945" s="407"/>
      <c r="I945" s="407"/>
      <c r="J945" s="407"/>
      <c r="K945" s="407"/>
      <c r="L945" s="407"/>
      <c r="M945" s="407"/>
      <c r="N945" s="407"/>
      <c r="O945" s="407"/>
      <c r="P945" s="407"/>
      <c r="Q945" s="407"/>
      <c r="R945" s="407"/>
      <c r="S945" s="407"/>
      <c r="T945" s="407"/>
      <c r="U945" s="407"/>
      <c r="V945" s="407"/>
      <c r="W945" s="407"/>
      <c r="X945" s="407"/>
      <c r="Y945" s="407"/>
      <c r="Z945" s="407"/>
      <c r="AA945" s="407"/>
      <c r="AB945" s="407"/>
      <c r="AC945" s="407"/>
      <c r="AD945" s="407"/>
      <c r="AE945" s="407"/>
      <c r="AF945" s="407"/>
    </row>
    <row r="946" spans="1:32" ht="12.75" customHeight="1">
      <c r="A946" s="407"/>
      <c r="B946" s="407"/>
      <c r="C946" s="407"/>
      <c r="D946" s="407"/>
      <c r="E946" s="407"/>
      <c r="F946" s="407"/>
      <c r="G946" s="407"/>
      <c r="H946" s="407"/>
      <c r="I946" s="407"/>
      <c r="J946" s="407"/>
      <c r="K946" s="407"/>
      <c r="L946" s="407"/>
      <c r="M946" s="407"/>
      <c r="N946" s="407"/>
      <c r="O946" s="407"/>
      <c r="P946" s="407"/>
      <c r="Q946" s="407"/>
      <c r="R946" s="407"/>
      <c r="S946" s="407"/>
      <c r="T946" s="407"/>
      <c r="U946" s="407"/>
      <c r="V946" s="407"/>
      <c r="W946" s="407"/>
      <c r="X946" s="407"/>
      <c r="Y946" s="407"/>
      <c r="Z946" s="407"/>
      <c r="AA946" s="407"/>
      <c r="AB946" s="407"/>
      <c r="AC946" s="407"/>
      <c r="AD946" s="407"/>
      <c r="AE946" s="407"/>
      <c r="AF946" s="407"/>
    </row>
    <row r="947" spans="1:32" ht="12.75" customHeight="1">
      <c r="A947" s="407"/>
      <c r="B947" s="407"/>
      <c r="C947" s="407"/>
      <c r="D947" s="407"/>
      <c r="E947" s="407"/>
      <c r="F947" s="407"/>
      <c r="G947" s="407"/>
      <c r="H947" s="407"/>
      <c r="I947" s="407"/>
      <c r="J947" s="407"/>
      <c r="K947" s="407"/>
      <c r="L947" s="407"/>
      <c r="M947" s="407"/>
      <c r="N947" s="407"/>
      <c r="O947" s="407"/>
      <c r="P947" s="407"/>
      <c r="Q947" s="407"/>
      <c r="R947" s="407"/>
      <c r="S947" s="407"/>
      <c r="T947" s="407"/>
      <c r="U947" s="407"/>
      <c r="V947" s="407"/>
      <c r="W947" s="407"/>
      <c r="X947" s="407"/>
      <c r="Y947" s="407"/>
      <c r="Z947" s="407"/>
      <c r="AA947" s="407"/>
      <c r="AB947" s="407"/>
      <c r="AC947" s="407"/>
      <c r="AD947" s="407"/>
      <c r="AE947" s="407"/>
      <c r="AF947" s="407"/>
    </row>
    <row r="948" spans="1:32" ht="12.75" customHeight="1">
      <c r="A948" s="407"/>
      <c r="B948" s="407"/>
      <c r="C948" s="407"/>
      <c r="D948" s="407"/>
      <c r="E948" s="407"/>
      <c r="F948" s="407"/>
      <c r="G948" s="407"/>
      <c r="H948" s="407"/>
      <c r="I948" s="407"/>
      <c r="J948" s="407"/>
      <c r="K948" s="407"/>
      <c r="L948" s="407"/>
      <c r="M948" s="407"/>
      <c r="N948" s="407"/>
      <c r="O948" s="407"/>
      <c r="P948" s="407"/>
      <c r="Q948" s="407"/>
      <c r="R948" s="407"/>
      <c r="S948" s="407"/>
      <c r="T948" s="407"/>
      <c r="U948" s="407"/>
      <c r="V948" s="407"/>
      <c r="W948" s="407"/>
      <c r="X948" s="407"/>
      <c r="Y948" s="407"/>
      <c r="Z948" s="407"/>
      <c r="AA948" s="407"/>
      <c r="AB948" s="407"/>
      <c r="AC948" s="407"/>
      <c r="AD948" s="407"/>
      <c r="AE948" s="407"/>
      <c r="AF948" s="407"/>
    </row>
    <row r="949" spans="1:32" ht="12.75" customHeight="1">
      <c r="A949" s="407"/>
      <c r="B949" s="407"/>
      <c r="C949" s="407"/>
      <c r="D949" s="407"/>
      <c r="E949" s="407"/>
      <c r="F949" s="407"/>
      <c r="G949" s="407"/>
      <c r="H949" s="407"/>
      <c r="I949" s="407"/>
      <c r="J949" s="407"/>
      <c r="K949" s="407"/>
      <c r="L949" s="407"/>
      <c r="M949" s="407"/>
      <c r="N949" s="407"/>
      <c r="O949" s="407"/>
      <c r="P949" s="407"/>
      <c r="Q949" s="407"/>
      <c r="R949" s="407"/>
      <c r="S949" s="407"/>
      <c r="T949" s="407"/>
      <c r="U949" s="407"/>
      <c r="V949" s="407"/>
      <c r="W949" s="407"/>
      <c r="X949" s="407"/>
      <c r="Y949" s="407"/>
      <c r="Z949" s="407"/>
      <c r="AA949" s="407"/>
      <c r="AB949" s="407"/>
      <c r="AC949" s="407"/>
      <c r="AD949" s="407"/>
      <c r="AE949" s="407"/>
      <c r="AF949" s="407"/>
    </row>
    <row r="950" spans="1:32" ht="12.75" customHeight="1">
      <c r="A950" s="407"/>
      <c r="B950" s="407"/>
      <c r="C950" s="407"/>
      <c r="D950" s="407"/>
      <c r="E950" s="407"/>
      <c r="F950" s="407"/>
      <c r="G950" s="407"/>
      <c r="H950" s="407"/>
      <c r="I950" s="407"/>
      <c r="J950" s="407"/>
      <c r="K950" s="407"/>
      <c r="L950" s="407"/>
      <c r="M950" s="407"/>
      <c r="N950" s="407"/>
      <c r="O950" s="407"/>
      <c r="P950" s="407"/>
      <c r="Q950" s="407"/>
      <c r="R950" s="407"/>
      <c r="S950" s="407"/>
      <c r="T950" s="407"/>
      <c r="U950" s="407"/>
      <c r="V950" s="407"/>
      <c r="W950" s="407"/>
      <c r="X950" s="407"/>
      <c r="Y950" s="407"/>
      <c r="Z950" s="407"/>
      <c r="AA950" s="407"/>
      <c r="AB950" s="407"/>
      <c r="AC950" s="407"/>
      <c r="AD950" s="407"/>
      <c r="AE950" s="407"/>
      <c r="AF950" s="407"/>
    </row>
    <row r="951" spans="1:32" ht="12.75" customHeight="1">
      <c r="A951" s="407"/>
      <c r="B951" s="407"/>
      <c r="C951" s="407"/>
      <c r="D951" s="407"/>
      <c r="E951" s="407"/>
      <c r="F951" s="407"/>
      <c r="G951" s="407"/>
      <c r="H951" s="407"/>
      <c r="I951" s="407"/>
      <c r="J951" s="407"/>
      <c r="K951" s="407"/>
      <c r="L951" s="407"/>
      <c r="M951" s="407"/>
      <c r="N951" s="407"/>
      <c r="O951" s="407"/>
      <c r="P951" s="407"/>
      <c r="Q951" s="407"/>
      <c r="R951" s="407"/>
      <c r="S951" s="407"/>
      <c r="T951" s="407"/>
      <c r="U951" s="407"/>
      <c r="V951" s="407"/>
      <c r="W951" s="407"/>
      <c r="X951" s="407"/>
      <c r="Y951" s="407"/>
      <c r="Z951" s="407"/>
      <c r="AA951" s="407"/>
      <c r="AB951" s="407"/>
      <c r="AC951" s="407"/>
      <c r="AD951" s="407"/>
      <c r="AE951" s="407"/>
      <c r="AF951" s="407"/>
    </row>
    <row r="952" spans="1:32" ht="12.75" customHeight="1">
      <c r="A952" s="407"/>
      <c r="B952" s="407"/>
      <c r="C952" s="407"/>
      <c r="D952" s="407"/>
      <c r="E952" s="407"/>
      <c r="F952" s="407"/>
      <c r="G952" s="407"/>
      <c r="H952" s="407"/>
      <c r="I952" s="407"/>
      <c r="J952" s="407"/>
      <c r="K952" s="407"/>
      <c r="L952" s="407"/>
      <c r="M952" s="407"/>
      <c r="N952" s="407"/>
      <c r="O952" s="407"/>
      <c r="P952" s="407"/>
      <c r="Q952" s="407"/>
      <c r="R952" s="407"/>
      <c r="S952" s="407"/>
      <c r="T952" s="407"/>
      <c r="U952" s="407"/>
      <c r="V952" s="407"/>
      <c r="W952" s="407"/>
      <c r="X952" s="407"/>
      <c r="Y952" s="407"/>
      <c r="Z952" s="407"/>
      <c r="AA952" s="407"/>
      <c r="AB952" s="407"/>
      <c r="AC952" s="407"/>
      <c r="AD952" s="407"/>
      <c r="AE952" s="407"/>
      <c r="AF952" s="407"/>
    </row>
    <row r="953" spans="1:32" ht="12.75" customHeight="1">
      <c r="A953" s="407"/>
      <c r="B953" s="407"/>
      <c r="C953" s="407"/>
      <c r="D953" s="407"/>
      <c r="E953" s="407"/>
      <c r="F953" s="407"/>
      <c r="G953" s="407"/>
      <c r="H953" s="407"/>
      <c r="I953" s="407"/>
      <c r="J953" s="407"/>
      <c r="K953" s="407"/>
      <c r="L953" s="407"/>
      <c r="M953" s="407"/>
      <c r="N953" s="407"/>
      <c r="O953" s="407"/>
      <c r="P953" s="407"/>
      <c r="Q953" s="407"/>
      <c r="R953" s="407"/>
      <c r="S953" s="407"/>
      <c r="T953" s="407"/>
      <c r="U953" s="407"/>
      <c r="V953" s="407"/>
      <c r="W953" s="407"/>
      <c r="X953" s="407"/>
      <c r="Y953" s="407"/>
      <c r="Z953" s="407"/>
      <c r="AA953" s="407"/>
      <c r="AB953" s="407"/>
      <c r="AC953" s="407"/>
      <c r="AD953" s="407"/>
      <c r="AE953" s="407"/>
      <c r="AF953" s="407"/>
    </row>
    <row r="954" spans="1:32" ht="12.75" customHeight="1">
      <c r="A954" s="407"/>
      <c r="B954" s="407"/>
      <c r="C954" s="407"/>
      <c r="D954" s="407"/>
      <c r="E954" s="407"/>
      <c r="F954" s="407"/>
      <c r="G954" s="407"/>
      <c r="H954" s="407"/>
      <c r="I954" s="407"/>
      <c r="J954" s="407"/>
      <c r="K954" s="407"/>
      <c r="L954" s="407"/>
      <c r="M954" s="407"/>
      <c r="N954" s="407"/>
      <c r="O954" s="407"/>
      <c r="P954" s="407"/>
      <c r="Q954" s="407"/>
      <c r="R954" s="407"/>
      <c r="S954" s="407"/>
      <c r="T954" s="407"/>
      <c r="U954" s="407"/>
      <c r="V954" s="407"/>
      <c r="W954" s="407"/>
      <c r="X954" s="407"/>
      <c r="Y954" s="407"/>
      <c r="Z954" s="407"/>
      <c r="AA954" s="407"/>
      <c r="AB954" s="407"/>
      <c r="AC954" s="407"/>
      <c r="AD954" s="407"/>
      <c r="AE954" s="407"/>
      <c r="AF954" s="407"/>
    </row>
    <row r="955" spans="1:32" ht="12.75" customHeight="1">
      <c r="A955" s="407"/>
      <c r="B955" s="407"/>
      <c r="C955" s="407"/>
      <c r="D955" s="407"/>
      <c r="E955" s="407"/>
      <c r="F955" s="407"/>
      <c r="G955" s="407"/>
      <c r="H955" s="407"/>
      <c r="I955" s="407"/>
      <c r="J955" s="407"/>
      <c r="K955" s="407"/>
      <c r="L955" s="407"/>
      <c r="M955" s="407"/>
      <c r="N955" s="407"/>
      <c r="O955" s="407"/>
      <c r="P955" s="407"/>
      <c r="Q955" s="407"/>
      <c r="R955" s="407"/>
      <c r="S955" s="407"/>
      <c r="T955" s="407"/>
      <c r="U955" s="407"/>
      <c r="V955" s="407"/>
      <c r="W955" s="407"/>
      <c r="X955" s="407"/>
      <c r="Y955" s="407"/>
      <c r="Z955" s="407"/>
      <c r="AA955" s="407"/>
      <c r="AB955" s="407"/>
      <c r="AC955" s="407"/>
      <c r="AD955" s="407"/>
      <c r="AE955" s="407"/>
      <c r="AF955" s="407"/>
    </row>
    <row r="956" spans="1:32" ht="12.75" customHeight="1">
      <c r="A956" s="407"/>
      <c r="B956" s="407"/>
      <c r="C956" s="407"/>
      <c r="D956" s="407"/>
      <c r="E956" s="407"/>
      <c r="F956" s="407"/>
      <c r="G956" s="407"/>
      <c r="H956" s="407"/>
      <c r="I956" s="407"/>
      <c r="J956" s="407"/>
      <c r="K956" s="407"/>
      <c r="L956" s="407"/>
      <c r="M956" s="407"/>
      <c r="N956" s="407"/>
      <c r="O956" s="407"/>
      <c r="P956" s="407"/>
      <c r="Q956" s="407"/>
      <c r="R956" s="407"/>
      <c r="S956" s="407"/>
      <c r="T956" s="407"/>
      <c r="U956" s="407"/>
      <c r="V956" s="407"/>
      <c r="W956" s="407"/>
      <c r="X956" s="407"/>
      <c r="Y956" s="407"/>
      <c r="Z956" s="407"/>
      <c r="AA956" s="407"/>
      <c r="AB956" s="407"/>
      <c r="AC956" s="407"/>
      <c r="AD956" s="407"/>
      <c r="AE956" s="407"/>
      <c r="AF956" s="407"/>
    </row>
    <row r="957" spans="1:32" ht="12.75" customHeight="1">
      <c r="A957" s="407"/>
      <c r="B957" s="407"/>
      <c r="C957" s="407"/>
      <c r="D957" s="407"/>
      <c r="E957" s="407"/>
      <c r="F957" s="407"/>
      <c r="G957" s="407"/>
      <c r="H957" s="407"/>
      <c r="I957" s="407"/>
      <c r="J957" s="407"/>
      <c r="K957" s="407"/>
      <c r="L957" s="407"/>
      <c r="M957" s="407"/>
      <c r="N957" s="407"/>
      <c r="O957" s="407"/>
      <c r="P957" s="407"/>
      <c r="Q957" s="407"/>
      <c r="R957" s="407"/>
      <c r="S957" s="407"/>
      <c r="T957" s="407"/>
      <c r="U957" s="407"/>
      <c r="V957" s="407"/>
      <c r="W957" s="407"/>
      <c r="X957" s="407"/>
      <c r="Y957" s="407"/>
      <c r="Z957" s="407"/>
      <c r="AA957" s="407"/>
      <c r="AB957" s="407"/>
      <c r="AC957" s="407"/>
      <c r="AD957" s="407"/>
      <c r="AE957" s="407"/>
      <c r="AF957" s="407"/>
    </row>
    <row r="958" spans="1:32" ht="12.75" customHeight="1">
      <c r="A958" s="407"/>
      <c r="B958" s="407"/>
      <c r="C958" s="407"/>
      <c r="D958" s="407"/>
      <c r="E958" s="407"/>
      <c r="F958" s="407"/>
      <c r="G958" s="407"/>
      <c r="H958" s="407"/>
      <c r="I958" s="407"/>
      <c r="J958" s="407"/>
      <c r="K958" s="407"/>
      <c r="L958" s="407"/>
      <c r="M958" s="407"/>
      <c r="N958" s="407"/>
      <c r="O958" s="407"/>
      <c r="P958" s="407"/>
      <c r="Q958" s="407"/>
      <c r="R958" s="407"/>
      <c r="S958" s="407"/>
      <c r="T958" s="407"/>
      <c r="U958" s="407"/>
      <c r="V958" s="407"/>
      <c r="W958" s="407"/>
      <c r="X958" s="407"/>
      <c r="Y958" s="407"/>
      <c r="Z958" s="407"/>
      <c r="AA958" s="407"/>
      <c r="AB958" s="407"/>
      <c r="AC958" s="407"/>
      <c r="AD958" s="407"/>
      <c r="AE958" s="407"/>
      <c r="AF958" s="407"/>
    </row>
    <row r="959" spans="1:32" ht="12.75" customHeight="1">
      <c r="A959" s="407"/>
      <c r="B959" s="407"/>
      <c r="C959" s="407"/>
      <c r="D959" s="407"/>
      <c r="E959" s="407"/>
      <c r="F959" s="407"/>
      <c r="G959" s="407"/>
      <c r="H959" s="407"/>
      <c r="I959" s="407"/>
      <c r="J959" s="407"/>
      <c r="K959" s="407"/>
      <c r="L959" s="407"/>
      <c r="M959" s="407"/>
      <c r="N959" s="407"/>
      <c r="O959" s="407"/>
      <c r="P959" s="407"/>
      <c r="Q959" s="407"/>
      <c r="R959" s="407"/>
      <c r="S959" s="407"/>
      <c r="T959" s="407"/>
      <c r="U959" s="407"/>
      <c r="V959" s="407"/>
      <c r="W959" s="407"/>
      <c r="X959" s="407"/>
      <c r="Y959" s="407"/>
      <c r="Z959" s="407"/>
      <c r="AA959" s="407"/>
      <c r="AB959" s="407"/>
      <c r="AC959" s="407"/>
      <c r="AD959" s="407"/>
      <c r="AE959" s="407"/>
      <c r="AF959" s="407"/>
    </row>
    <row r="960" spans="1:32" ht="12.75" customHeight="1">
      <c r="A960" s="407"/>
      <c r="B960" s="407"/>
      <c r="C960" s="407"/>
      <c r="D960" s="407"/>
      <c r="E960" s="407"/>
      <c r="F960" s="407"/>
      <c r="G960" s="407"/>
      <c r="H960" s="407"/>
      <c r="I960" s="407"/>
      <c r="J960" s="407"/>
      <c r="K960" s="407"/>
      <c r="L960" s="407"/>
      <c r="M960" s="407"/>
      <c r="N960" s="407"/>
      <c r="O960" s="407"/>
      <c r="P960" s="407"/>
      <c r="Q960" s="407"/>
      <c r="R960" s="407"/>
      <c r="S960" s="407"/>
      <c r="T960" s="407"/>
      <c r="U960" s="407"/>
      <c r="V960" s="407"/>
      <c r="W960" s="407"/>
      <c r="X960" s="407"/>
      <c r="Y960" s="407"/>
      <c r="Z960" s="407"/>
      <c r="AA960" s="407"/>
      <c r="AB960" s="407"/>
      <c r="AC960" s="407"/>
      <c r="AD960" s="407"/>
      <c r="AE960" s="407"/>
      <c r="AF960" s="407"/>
    </row>
    <row r="961" spans="1:32" ht="12.75" customHeight="1">
      <c r="A961" s="407"/>
      <c r="B961" s="407"/>
      <c r="C961" s="407"/>
      <c r="D961" s="407"/>
      <c r="E961" s="407"/>
      <c r="F961" s="407"/>
      <c r="G961" s="407"/>
      <c r="H961" s="407"/>
      <c r="I961" s="407"/>
      <c r="J961" s="407"/>
      <c r="K961" s="407"/>
      <c r="L961" s="407"/>
      <c r="M961" s="407"/>
      <c r="N961" s="407"/>
      <c r="O961" s="407"/>
      <c r="P961" s="407"/>
      <c r="Q961" s="407"/>
      <c r="R961" s="407"/>
      <c r="S961" s="407"/>
      <c r="T961" s="407"/>
      <c r="U961" s="407"/>
      <c r="V961" s="407"/>
      <c r="W961" s="407"/>
      <c r="X961" s="407"/>
      <c r="Y961" s="407"/>
      <c r="Z961" s="407"/>
      <c r="AA961" s="407"/>
      <c r="AB961" s="407"/>
      <c r="AC961" s="407"/>
      <c r="AD961" s="407"/>
      <c r="AE961" s="407"/>
      <c r="AF961" s="407"/>
    </row>
    <row r="962" spans="1:32" ht="12.75" customHeight="1">
      <c r="A962" s="407"/>
      <c r="B962" s="407"/>
      <c r="C962" s="407"/>
      <c r="D962" s="407"/>
      <c r="E962" s="407"/>
      <c r="F962" s="407"/>
      <c r="G962" s="407"/>
      <c r="H962" s="407"/>
      <c r="I962" s="407"/>
      <c r="J962" s="407"/>
      <c r="K962" s="407"/>
      <c r="L962" s="407"/>
      <c r="M962" s="407"/>
      <c r="N962" s="407"/>
      <c r="O962" s="407"/>
      <c r="P962" s="407"/>
      <c r="Q962" s="407"/>
      <c r="R962" s="407"/>
      <c r="S962" s="407"/>
      <c r="T962" s="407"/>
      <c r="U962" s="407"/>
      <c r="V962" s="407"/>
      <c r="W962" s="407"/>
      <c r="X962" s="407"/>
      <c r="Y962" s="407"/>
      <c r="Z962" s="407"/>
      <c r="AA962" s="407"/>
      <c r="AB962" s="407"/>
      <c r="AC962" s="407"/>
      <c r="AD962" s="407"/>
      <c r="AE962" s="407"/>
      <c r="AF962" s="407"/>
    </row>
    <row r="963" spans="1:32" ht="12.75" customHeight="1">
      <c r="A963" s="407"/>
      <c r="B963" s="407"/>
      <c r="C963" s="407"/>
      <c r="D963" s="407"/>
      <c r="E963" s="407"/>
      <c r="F963" s="407"/>
      <c r="G963" s="407"/>
      <c r="H963" s="407"/>
      <c r="I963" s="407"/>
      <c r="J963" s="407"/>
      <c r="K963" s="407"/>
      <c r="L963" s="407"/>
      <c r="M963" s="407"/>
      <c r="N963" s="407"/>
      <c r="O963" s="407"/>
      <c r="P963" s="407"/>
      <c r="Q963" s="407"/>
      <c r="R963" s="407"/>
      <c r="S963" s="407"/>
      <c r="T963" s="407"/>
      <c r="U963" s="407"/>
      <c r="V963" s="407"/>
      <c r="W963" s="407"/>
      <c r="X963" s="407"/>
      <c r="Y963" s="407"/>
      <c r="Z963" s="407"/>
      <c r="AA963" s="407"/>
      <c r="AB963" s="407"/>
      <c r="AC963" s="407"/>
      <c r="AD963" s="407"/>
      <c r="AE963" s="407"/>
      <c r="AF963" s="407"/>
    </row>
    <row r="964" spans="1:32" ht="12.75" customHeight="1">
      <c r="A964" s="407"/>
      <c r="B964" s="407"/>
      <c r="C964" s="407"/>
      <c r="D964" s="407"/>
      <c r="E964" s="407"/>
      <c r="F964" s="407"/>
      <c r="G964" s="407"/>
      <c r="H964" s="407"/>
      <c r="I964" s="407"/>
      <c r="J964" s="407"/>
      <c r="K964" s="407"/>
      <c r="L964" s="407"/>
      <c r="M964" s="407"/>
      <c r="N964" s="407"/>
      <c r="O964" s="407"/>
      <c r="P964" s="407"/>
      <c r="Q964" s="407"/>
      <c r="R964" s="407"/>
      <c r="S964" s="407"/>
      <c r="T964" s="407"/>
      <c r="U964" s="407"/>
      <c r="V964" s="407"/>
      <c r="W964" s="407"/>
      <c r="X964" s="407"/>
      <c r="Y964" s="407"/>
      <c r="Z964" s="407"/>
      <c r="AA964" s="407"/>
      <c r="AB964" s="407"/>
      <c r="AC964" s="407"/>
      <c r="AD964" s="407"/>
      <c r="AE964" s="407"/>
      <c r="AF964" s="407"/>
    </row>
    <row r="965" spans="1:32" ht="12.75" customHeight="1">
      <c r="A965" s="407"/>
      <c r="B965" s="407"/>
      <c r="C965" s="407"/>
      <c r="D965" s="407"/>
      <c r="E965" s="407"/>
      <c r="F965" s="407"/>
      <c r="G965" s="407"/>
      <c r="H965" s="407"/>
      <c r="I965" s="407"/>
      <c r="J965" s="407"/>
      <c r="K965" s="407"/>
      <c r="L965" s="407"/>
      <c r="M965" s="407"/>
      <c r="N965" s="407"/>
      <c r="O965" s="407"/>
      <c r="P965" s="407"/>
      <c r="Q965" s="407"/>
      <c r="R965" s="407"/>
      <c r="S965" s="407"/>
      <c r="T965" s="407"/>
      <c r="U965" s="407"/>
      <c r="V965" s="407"/>
      <c r="W965" s="407"/>
      <c r="X965" s="407"/>
      <c r="Y965" s="407"/>
      <c r="Z965" s="407"/>
      <c r="AA965" s="407"/>
      <c r="AB965" s="407"/>
      <c r="AC965" s="407"/>
      <c r="AD965" s="407"/>
      <c r="AE965" s="407"/>
      <c r="AF965" s="407"/>
    </row>
    <row r="966" spans="1:32" ht="12.75" customHeight="1">
      <c r="A966" s="407"/>
      <c r="B966" s="407"/>
      <c r="C966" s="407"/>
      <c r="D966" s="407"/>
      <c r="E966" s="407"/>
      <c r="F966" s="407"/>
      <c r="G966" s="407"/>
      <c r="H966" s="407"/>
      <c r="I966" s="407"/>
      <c r="J966" s="407"/>
      <c r="K966" s="407"/>
      <c r="L966" s="407"/>
      <c r="M966" s="407"/>
      <c r="N966" s="407"/>
      <c r="O966" s="407"/>
      <c r="P966" s="407"/>
      <c r="Q966" s="407"/>
      <c r="R966" s="407"/>
      <c r="S966" s="407"/>
      <c r="T966" s="407"/>
      <c r="U966" s="407"/>
      <c r="V966" s="407"/>
      <c r="W966" s="407"/>
      <c r="X966" s="407"/>
      <c r="Y966" s="407"/>
      <c r="Z966" s="407"/>
      <c r="AA966" s="407"/>
      <c r="AB966" s="407"/>
      <c r="AC966" s="407"/>
      <c r="AD966" s="407"/>
      <c r="AE966" s="407"/>
      <c r="AF966" s="407"/>
    </row>
    <row r="967" spans="1:32" ht="12.75" customHeight="1">
      <c r="A967" s="407"/>
      <c r="B967" s="407"/>
      <c r="C967" s="407"/>
      <c r="D967" s="407"/>
      <c r="E967" s="407"/>
      <c r="F967" s="407"/>
      <c r="G967" s="407"/>
      <c r="H967" s="407"/>
      <c r="I967" s="407"/>
      <c r="J967" s="407"/>
      <c r="K967" s="407"/>
      <c r="L967" s="407"/>
      <c r="M967" s="407"/>
      <c r="N967" s="407"/>
      <c r="O967" s="407"/>
      <c r="P967" s="407"/>
      <c r="Q967" s="407"/>
      <c r="R967" s="407"/>
      <c r="S967" s="407"/>
      <c r="T967" s="407"/>
      <c r="U967" s="407"/>
      <c r="V967" s="407"/>
      <c r="W967" s="407"/>
      <c r="X967" s="407"/>
      <c r="Y967" s="407"/>
      <c r="Z967" s="407"/>
      <c r="AA967" s="407"/>
      <c r="AB967" s="407"/>
      <c r="AC967" s="407"/>
      <c r="AD967" s="407"/>
      <c r="AE967" s="407"/>
      <c r="AF967" s="407"/>
    </row>
    <row r="968" spans="1:32" ht="12.75" customHeight="1">
      <c r="A968" s="407"/>
      <c r="B968" s="407"/>
      <c r="C968" s="407"/>
      <c r="D968" s="407"/>
      <c r="E968" s="407"/>
      <c r="F968" s="407"/>
      <c r="G968" s="407"/>
      <c r="H968" s="407"/>
      <c r="I968" s="407"/>
      <c r="J968" s="407"/>
      <c r="K968" s="407"/>
      <c r="L968" s="407"/>
      <c r="M968" s="407"/>
      <c r="N968" s="407"/>
      <c r="O968" s="407"/>
      <c r="P968" s="407"/>
      <c r="Q968" s="407"/>
      <c r="R968" s="407"/>
      <c r="S968" s="407"/>
      <c r="T968" s="407"/>
      <c r="U968" s="407"/>
      <c r="V968" s="407"/>
      <c r="W968" s="407"/>
      <c r="X968" s="407"/>
      <c r="Y968" s="407"/>
      <c r="Z968" s="407"/>
      <c r="AA968" s="407"/>
      <c r="AB968" s="407"/>
      <c r="AC968" s="407"/>
      <c r="AD968" s="407"/>
      <c r="AE968" s="407"/>
      <c r="AF968" s="407"/>
    </row>
    <row r="969" spans="1:32" ht="12.75" customHeight="1">
      <c r="A969" s="407"/>
      <c r="B969" s="407"/>
      <c r="C969" s="407"/>
      <c r="D969" s="407"/>
      <c r="E969" s="407"/>
      <c r="F969" s="407"/>
      <c r="G969" s="407"/>
      <c r="H969" s="407"/>
      <c r="I969" s="407"/>
      <c r="J969" s="407"/>
      <c r="K969" s="407"/>
      <c r="L969" s="407"/>
      <c r="M969" s="407"/>
      <c r="N969" s="407"/>
      <c r="O969" s="407"/>
      <c r="P969" s="407"/>
      <c r="Q969" s="407"/>
      <c r="R969" s="407"/>
      <c r="S969" s="407"/>
      <c r="T969" s="407"/>
      <c r="U969" s="407"/>
      <c r="V969" s="407"/>
      <c r="W969" s="407"/>
      <c r="X969" s="407"/>
      <c r="Y969" s="407"/>
      <c r="Z969" s="407"/>
      <c r="AA969" s="407"/>
      <c r="AB969" s="407"/>
      <c r="AC969" s="407"/>
      <c r="AD969" s="407"/>
      <c r="AE969" s="407"/>
      <c r="AF969" s="407"/>
    </row>
    <row r="970" spans="1:32" ht="12.75" customHeight="1">
      <c r="A970" s="407"/>
      <c r="B970" s="407"/>
      <c r="C970" s="407"/>
      <c r="D970" s="407"/>
      <c r="E970" s="407"/>
      <c r="F970" s="407"/>
      <c r="G970" s="407"/>
      <c r="H970" s="407"/>
      <c r="I970" s="407"/>
      <c r="J970" s="407"/>
      <c r="K970" s="407"/>
      <c r="L970" s="407"/>
      <c r="M970" s="407"/>
      <c r="N970" s="407"/>
      <c r="O970" s="407"/>
      <c r="P970" s="407"/>
      <c r="Q970" s="407"/>
      <c r="R970" s="407"/>
      <c r="S970" s="407"/>
      <c r="T970" s="407"/>
      <c r="U970" s="407"/>
      <c r="V970" s="407"/>
      <c r="W970" s="407"/>
      <c r="X970" s="407"/>
      <c r="Y970" s="407"/>
      <c r="Z970" s="407"/>
      <c r="AA970" s="407"/>
      <c r="AB970" s="407"/>
      <c r="AC970" s="407"/>
      <c r="AD970" s="407"/>
      <c r="AE970" s="407"/>
      <c r="AF970" s="407"/>
    </row>
    <row r="971" spans="1:32" ht="12.75" customHeight="1">
      <c r="A971" s="407"/>
      <c r="B971" s="407"/>
      <c r="C971" s="407"/>
      <c r="D971" s="407"/>
      <c r="E971" s="407"/>
      <c r="F971" s="407"/>
      <c r="G971" s="407"/>
      <c r="H971" s="407"/>
      <c r="I971" s="407"/>
      <c r="J971" s="407"/>
      <c r="K971" s="407"/>
      <c r="L971" s="407"/>
      <c r="M971" s="407"/>
      <c r="N971" s="407"/>
      <c r="O971" s="407"/>
      <c r="P971" s="407"/>
      <c r="Q971" s="407"/>
      <c r="R971" s="407"/>
      <c r="S971" s="407"/>
      <c r="T971" s="407"/>
      <c r="U971" s="407"/>
      <c r="V971" s="407"/>
      <c r="W971" s="407"/>
      <c r="X971" s="407"/>
      <c r="Y971" s="407"/>
      <c r="Z971" s="407"/>
      <c r="AA971" s="407"/>
      <c r="AB971" s="407"/>
      <c r="AC971" s="407"/>
      <c r="AD971" s="407"/>
      <c r="AE971" s="407"/>
      <c r="AF971" s="407"/>
    </row>
    <row r="972" spans="1:32" ht="12.75" customHeight="1">
      <c r="A972" s="407"/>
      <c r="B972" s="407"/>
      <c r="C972" s="407"/>
      <c r="D972" s="407"/>
      <c r="E972" s="407"/>
      <c r="F972" s="407"/>
      <c r="G972" s="407"/>
      <c r="H972" s="407"/>
      <c r="I972" s="407"/>
      <c r="J972" s="407"/>
      <c r="K972" s="407"/>
      <c r="L972" s="407"/>
      <c r="M972" s="407"/>
      <c r="N972" s="407"/>
      <c r="O972" s="407"/>
      <c r="P972" s="407"/>
      <c r="Q972" s="407"/>
      <c r="R972" s="407"/>
      <c r="S972" s="407"/>
      <c r="T972" s="407"/>
      <c r="U972" s="407"/>
      <c r="V972" s="407"/>
      <c r="W972" s="407"/>
      <c r="X972" s="407"/>
      <c r="Y972" s="407"/>
      <c r="Z972" s="407"/>
      <c r="AA972" s="407"/>
      <c r="AB972" s="407"/>
      <c r="AC972" s="407"/>
      <c r="AD972" s="407"/>
      <c r="AE972" s="407"/>
      <c r="AF972" s="407"/>
    </row>
    <row r="973" spans="1:32" ht="12.75" customHeight="1">
      <c r="A973" s="407"/>
      <c r="B973" s="407"/>
      <c r="C973" s="407"/>
      <c r="D973" s="407"/>
      <c r="E973" s="407"/>
      <c r="F973" s="407"/>
      <c r="G973" s="407"/>
      <c r="H973" s="407"/>
      <c r="I973" s="407"/>
      <c r="J973" s="407"/>
      <c r="K973" s="407"/>
      <c r="L973" s="407"/>
      <c r="M973" s="407"/>
      <c r="N973" s="407"/>
      <c r="O973" s="407"/>
      <c r="P973" s="407"/>
      <c r="Q973" s="407"/>
      <c r="R973" s="407"/>
      <c r="S973" s="407"/>
      <c r="T973" s="407"/>
      <c r="U973" s="407"/>
      <c r="V973" s="407"/>
      <c r="W973" s="407"/>
      <c r="X973" s="407"/>
      <c r="Y973" s="407"/>
      <c r="Z973" s="407"/>
      <c r="AA973" s="407"/>
      <c r="AB973" s="407"/>
      <c r="AC973" s="407"/>
      <c r="AD973" s="407"/>
      <c r="AE973" s="407"/>
      <c r="AF973" s="407"/>
    </row>
    <row r="974" spans="1:32" ht="12.75" customHeight="1">
      <c r="A974" s="407"/>
      <c r="B974" s="407"/>
      <c r="C974" s="407"/>
      <c r="D974" s="407"/>
      <c r="E974" s="407"/>
      <c r="F974" s="407"/>
      <c r="G974" s="407"/>
      <c r="H974" s="407"/>
      <c r="I974" s="407"/>
      <c r="J974" s="407"/>
      <c r="K974" s="407"/>
      <c r="L974" s="407"/>
      <c r="M974" s="407"/>
      <c r="N974" s="407"/>
      <c r="O974" s="407"/>
      <c r="P974" s="407"/>
      <c r="Q974" s="407"/>
      <c r="R974" s="407"/>
      <c r="S974" s="407"/>
      <c r="T974" s="407"/>
      <c r="U974" s="407"/>
      <c r="V974" s="407"/>
      <c r="W974" s="407"/>
      <c r="X974" s="407"/>
      <c r="Y974" s="407"/>
      <c r="Z974" s="407"/>
      <c r="AA974" s="407"/>
      <c r="AB974" s="407"/>
      <c r="AC974" s="407"/>
      <c r="AD974" s="407"/>
      <c r="AE974" s="407"/>
      <c r="AF974" s="407"/>
    </row>
    <row r="975" spans="1:32" ht="12.75" customHeight="1">
      <c r="A975" s="407"/>
      <c r="B975" s="407"/>
      <c r="C975" s="407"/>
      <c r="D975" s="407"/>
      <c r="E975" s="407"/>
      <c r="F975" s="407"/>
      <c r="G975" s="407"/>
      <c r="H975" s="407"/>
      <c r="I975" s="407"/>
      <c r="J975" s="407"/>
      <c r="K975" s="407"/>
      <c r="L975" s="407"/>
      <c r="M975" s="407"/>
      <c r="N975" s="407"/>
      <c r="O975" s="407"/>
      <c r="P975" s="407"/>
      <c r="Q975" s="407"/>
      <c r="R975" s="407"/>
      <c r="S975" s="407"/>
      <c r="T975" s="407"/>
      <c r="U975" s="407"/>
      <c r="V975" s="407"/>
      <c r="W975" s="407"/>
      <c r="X975" s="407"/>
      <c r="Y975" s="407"/>
      <c r="Z975" s="407"/>
      <c r="AA975" s="407"/>
      <c r="AB975" s="407"/>
      <c r="AC975" s="407"/>
      <c r="AD975" s="407"/>
      <c r="AE975" s="407"/>
      <c r="AF975" s="407"/>
    </row>
    <row r="976" spans="1:32" ht="12.75" customHeight="1">
      <c r="A976" s="407"/>
      <c r="B976" s="407"/>
      <c r="C976" s="407"/>
      <c r="D976" s="407"/>
      <c r="E976" s="407"/>
      <c r="F976" s="407"/>
      <c r="G976" s="407"/>
      <c r="H976" s="407"/>
      <c r="I976" s="407"/>
      <c r="J976" s="407"/>
      <c r="K976" s="407"/>
      <c r="L976" s="407"/>
      <c r="M976" s="407"/>
      <c r="N976" s="407"/>
      <c r="O976" s="407"/>
      <c r="P976" s="407"/>
      <c r="Q976" s="407"/>
      <c r="R976" s="407"/>
      <c r="S976" s="407"/>
      <c r="T976" s="407"/>
      <c r="U976" s="407"/>
      <c r="V976" s="407"/>
      <c r="W976" s="407"/>
      <c r="X976" s="407"/>
      <c r="Y976" s="407"/>
      <c r="Z976" s="407"/>
      <c r="AA976" s="407"/>
      <c r="AB976" s="407"/>
      <c r="AC976" s="407"/>
      <c r="AD976" s="407"/>
      <c r="AE976" s="407"/>
      <c r="AF976" s="407"/>
    </row>
    <row r="977" spans="1:32" ht="12.75" customHeight="1">
      <c r="A977" s="407"/>
      <c r="B977" s="407"/>
      <c r="C977" s="407"/>
      <c r="D977" s="407"/>
      <c r="E977" s="407"/>
      <c r="F977" s="407"/>
      <c r="G977" s="407"/>
      <c r="H977" s="407"/>
      <c r="I977" s="407"/>
      <c r="J977" s="407"/>
      <c r="K977" s="407"/>
      <c r="L977" s="407"/>
      <c r="M977" s="407"/>
      <c r="N977" s="407"/>
      <c r="O977" s="407"/>
      <c r="P977" s="407"/>
      <c r="Q977" s="407"/>
      <c r="R977" s="407"/>
      <c r="S977" s="407"/>
      <c r="T977" s="407"/>
      <c r="U977" s="407"/>
      <c r="V977" s="407"/>
      <c r="W977" s="407"/>
      <c r="X977" s="407"/>
      <c r="Y977" s="407"/>
      <c r="Z977" s="407"/>
      <c r="AA977" s="407"/>
      <c r="AB977" s="407"/>
      <c r="AC977" s="407"/>
      <c r="AD977" s="407"/>
      <c r="AE977" s="407"/>
      <c r="AF977" s="407"/>
    </row>
    <row r="978" spans="1:32" ht="12.75" customHeight="1">
      <c r="A978" s="407"/>
      <c r="B978" s="407"/>
      <c r="C978" s="407"/>
      <c r="D978" s="407"/>
      <c r="E978" s="407"/>
      <c r="F978" s="407"/>
      <c r="G978" s="407"/>
      <c r="H978" s="407"/>
      <c r="I978" s="407"/>
      <c r="J978" s="407"/>
      <c r="K978" s="407"/>
      <c r="L978" s="407"/>
      <c r="M978" s="407"/>
      <c r="N978" s="407"/>
      <c r="O978" s="407"/>
      <c r="P978" s="407"/>
      <c r="Q978" s="407"/>
      <c r="R978" s="407"/>
      <c r="S978" s="407"/>
      <c r="T978" s="407"/>
      <c r="U978" s="407"/>
      <c r="V978" s="407"/>
      <c r="W978" s="407"/>
      <c r="X978" s="407"/>
      <c r="Y978" s="407"/>
      <c r="Z978" s="407"/>
      <c r="AA978" s="407"/>
      <c r="AB978" s="407"/>
      <c r="AC978" s="407"/>
      <c r="AD978" s="407"/>
      <c r="AE978" s="407"/>
      <c r="AF978" s="407"/>
    </row>
    <row r="979" spans="1:32" ht="12.75" customHeight="1">
      <c r="A979" s="407"/>
      <c r="B979" s="407"/>
      <c r="C979" s="407"/>
      <c r="D979" s="407"/>
      <c r="E979" s="407"/>
      <c r="F979" s="407"/>
      <c r="G979" s="407"/>
      <c r="H979" s="407"/>
      <c r="I979" s="407"/>
      <c r="J979" s="407"/>
      <c r="K979" s="407"/>
      <c r="L979" s="407"/>
      <c r="M979" s="407"/>
      <c r="N979" s="407"/>
      <c r="O979" s="407"/>
      <c r="P979" s="407"/>
      <c r="Q979" s="407"/>
      <c r="R979" s="407"/>
      <c r="S979" s="407"/>
      <c r="T979" s="407"/>
      <c r="U979" s="407"/>
      <c r="V979" s="407"/>
      <c r="W979" s="407"/>
      <c r="X979" s="407"/>
      <c r="Y979" s="407"/>
      <c r="Z979" s="407"/>
      <c r="AA979" s="407"/>
      <c r="AB979" s="407"/>
      <c r="AC979" s="407"/>
      <c r="AD979" s="407"/>
      <c r="AE979" s="407"/>
      <c r="AF979" s="407"/>
    </row>
    <row r="980" spans="1:32" ht="12.75" customHeight="1">
      <c r="A980" s="407"/>
      <c r="B980" s="407"/>
      <c r="C980" s="407"/>
      <c r="D980" s="407"/>
      <c r="E980" s="407"/>
      <c r="F980" s="407"/>
      <c r="G980" s="407"/>
      <c r="H980" s="407"/>
      <c r="I980" s="407"/>
      <c r="J980" s="407"/>
      <c r="K980" s="407"/>
      <c r="L980" s="407"/>
      <c r="M980" s="407"/>
      <c r="N980" s="407"/>
      <c r="O980" s="407"/>
      <c r="P980" s="407"/>
      <c r="Q980" s="407"/>
      <c r="R980" s="407"/>
      <c r="S980" s="407"/>
      <c r="T980" s="407"/>
      <c r="U980" s="407"/>
      <c r="V980" s="407"/>
      <c r="W980" s="407"/>
      <c r="X980" s="407"/>
      <c r="Y980" s="407"/>
      <c r="Z980" s="407"/>
      <c r="AA980" s="407"/>
      <c r="AB980" s="407"/>
      <c r="AC980" s="407"/>
      <c r="AD980" s="407"/>
      <c r="AE980" s="407"/>
      <c r="AF980" s="407"/>
    </row>
    <row r="981" spans="1:32" ht="12.75" customHeight="1">
      <c r="A981" s="407"/>
      <c r="B981" s="407"/>
      <c r="C981" s="407"/>
      <c r="D981" s="407"/>
      <c r="E981" s="407"/>
      <c r="F981" s="407"/>
      <c r="G981" s="407"/>
      <c r="H981" s="407"/>
      <c r="I981" s="407"/>
      <c r="J981" s="407"/>
      <c r="K981" s="407"/>
      <c r="L981" s="407"/>
      <c r="M981" s="407"/>
      <c r="N981" s="407"/>
      <c r="O981" s="407"/>
      <c r="P981" s="407"/>
      <c r="Q981" s="407"/>
      <c r="R981" s="407"/>
      <c r="S981" s="407"/>
      <c r="T981" s="407"/>
      <c r="U981" s="407"/>
      <c r="V981" s="407"/>
      <c r="W981" s="407"/>
      <c r="X981" s="407"/>
      <c r="Y981" s="407"/>
      <c r="Z981" s="407"/>
      <c r="AA981" s="407"/>
      <c r="AB981" s="407"/>
      <c r="AC981" s="407"/>
      <c r="AD981" s="407"/>
      <c r="AE981" s="407"/>
      <c r="AF981" s="407"/>
    </row>
    <row r="982" spans="1:32" ht="12.75" customHeight="1">
      <c r="A982" s="407"/>
      <c r="B982" s="407"/>
      <c r="C982" s="407"/>
      <c r="D982" s="407"/>
      <c r="E982" s="407"/>
      <c r="F982" s="407"/>
      <c r="G982" s="407"/>
      <c r="H982" s="407"/>
      <c r="I982" s="407"/>
      <c r="J982" s="407"/>
      <c r="K982" s="407"/>
      <c r="L982" s="407"/>
      <c r="M982" s="407"/>
      <c r="N982" s="407"/>
      <c r="O982" s="407"/>
      <c r="P982" s="407"/>
      <c r="Q982" s="407"/>
      <c r="R982" s="407"/>
      <c r="S982" s="407"/>
      <c r="T982" s="407"/>
      <c r="U982" s="407"/>
      <c r="V982" s="407"/>
      <c r="W982" s="407"/>
      <c r="X982" s="407"/>
      <c r="Y982" s="407"/>
      <c r="Z982" s="407"/>
      <c r="AA982" s="407"/>
      <c r="AB982" s="407"/>
      <c r="AC982" s="407"/>
      <c r="AD982" s="407"/>
      <c r="AE982" s="407"/>
      <c r="AF982" s="407"/>
    </row>
    <row r="983" spans="1:32" ht="12.75" customHeight="1">
      <c r="A983" s="407"/>
      <c r="B983" s="407"/>
      <c r="C983" s="407"/>
      <c r="D983" s="407"/>
      <c r="E983" s="407"/>
      <c r="F983" s="407"/>
      <c r="G983" s="407"/>
      <c r="H983" s="407"/>
      <c r="I983" s="407"/>
      <c r="J983" s="407"/>
      <c r="K983" s="407"/>
      <c r="L983" s="407"/>
      <c r="M983" s="407"/>
      <c r="N983" s="407"/>
      <c r="O983" s="407"/>
      <c r="P983" s="407"/>
      <c r="Q983" s="407"/>
      <c r="R983" s="407"/>
      <c r="S983" s="407"/>
      <c r="T983" s="407"/>
      <c r="U983" s="407"/>
      <c r="V983" s="407"/>
      <c r="W983" s="407"/>
      <c r="X983" s="407"/>
      <c r="Y983" s="407"/>
      <c r="Z983" s="407"/>
      <c r="AA983" s="407"/>
      <c r="AB983" s="407"/>
      <c r="AC983" s="407"/>
      <c r="AD983" s="407"/>
      <c r="AE983" s="407"/>
      <c r="AF983" s="407"/>
    </row>
    <row r="984" spans="1:32" ht="12.75" customHeight="1">
      <c r="A984" s="407"/>
      <c r="B984" s="407"/>
      <c r="C984" s="407"/>
      <c r="D984" s="407"/>
      <c r="E984" s="407"/>
      <c r="F984" s="407"/>
      <c r="G984" s="407"/>
      <c r="H984" s="407"/>
      <c r="I984" s="407"/>
      <c r="J984" s="407"/>
      <c r="K984" s="407"/>
      <c r="L984" s="407"/>
      <c r="M984" s="407"/>
      <c r="N984" s="407"/>
      <c r="O984" s="407"/>
      <c r="P984" s="407"/>
      <c r="Q984" s="407"/>
      <c r="R984" s="407"/>
      <c r="S984" s="407"/>
      <c r="T984" s="407"/>
      <c r="U984" s="407"/>
      <c r="V984" s="407"/>
      <c r="W984" s="407"/>
      <c r="X984" s="407"/>
      <c r="Y984" s="407"/>
      <c r="Z984" s="407"/>
      <c r="AA984" s="407"/>
      <c r="AB984" s="407"/>
      <c r="AC984" s="407"/>
      <c r="AD984" s="407"/>
      <c r="AE984" s="407"/>
      <c r="AF984" s="407"/>
    </row>
    <row r="985" spans="1:32" ht="12.75" customHeight="1">
      <c r="A985" s="407"/>
      <c r="B985" s="407"/>
      <c r="C985" s="407"/>
      <c r="D985" s="407"/>
      <c r="E985" s="407"/>
      <c r="F985" s="407"/>
      <c r="G985" s="407"/>
      <c r="H985" s="407"/>
      <c r="I985" s="407"/>
      <c r="J985" s="407"/>
      <c r="K985" s="407"/>
      <c r="L985" s="407"/>
      <c r="M985" s="407"/>
      <c r="N985" s="407"/>
      <c r="O985" s="407"/>
      <c r="P985" s="407"/>
      <c r="Q985" s="407"/>
      <c r="R985" s="407"/>
      <c r="S985" s="407"/>
      <c r="T985" s="407"/>
      <c r="U985" s="407"/>
      <c r="V985" s="407"/>
      <c r="W985" s="407"/>
      <c r="X985" s="407"/>
      <c r="Y985" s="407"/>
      <c r="Z985" s="407"/>
      <c r="AA985" s="407"/>
      <c r="AB985" s="407"/>
      <c r="AC985" s="407"/>
      <c r="AD985" s="407"/>
      <c r="AE985" s="407"/>
      <c r="AF985" s="407"/>
    </row>
    <row r="986" spans="1:32" ht="12.75" customHeight="1">
      <c r="A986" s="407"/>
      <c r="B986" s="407"/>
      <c r="C986" s="407"/>
      <c r="D986" s="407"/>
      <c r="E986" s="407"/>
      <c r="F986" s="407"/>
      <c r="G986" s="407"/>
      <c r="H986" s="407"/>
      <c r="I986" s="407"/>
      <c r="J986" s="407"/>
      <c r="K986" s="407"/>
      <c r="L986" s="407"/>
      <c r="M986" s="407"/>
      <c r="N986" s="407"/>
      <c r="O986" s="407"/>
      <c r="P986" s="407"/>
      <c r="Q986" s="407"/>
      <c r="R986" s="407"/>
      <c r="S986" s="407"/>
      <c r="T986" s="407"/>
      <c r="U986" s="407"/>
      <c r="V986" s="407"/>
      <c r="W986" s="407"/>
      <c r="X986" s="407"/>
      <c r="Y986" s="407"/>
      <c r="Z986" s="407"/>
      <c r="AA986" s="407"/>
      <c r="AB986" s="407"/>
      <c r="AC986" s="407"/>
      <c r="AD986" s="407"/>
      <c r="AE986" s="407"/>
      <c r="AF986" s="407"/>
    </row>
    <row r="987" spans="1:32" ht="12.75" customHeight="1">
      <c r="A987" s="407"/>
      <c r="B987" s="407"/>
      <c r="C987" s="407"/>
      <c r="D987" s="407"/>
      <c r="E987" s="407"/>
      <c r="F987" s="407"/>
      <c r="G987" s="407"/>
      <c r="H987" s="407"/>
      <c r="I987" s="407"/>
      <c r="J987" s="407"/>
      <c r="K987" s="407"/>
      <c r="L987" s="407"/>
      <c r="M987" s="407"/>
      <c r="N987" s="407"/>
      <c r="O987" s="407"/>
      <c r="P987" s="407"/>
      <c r="Q987" s="407"/>
      <c r="R987" s="407"/>
      <c r="S987" s="407"/>
      <c r="T987" s="407"/>
      <c r="U987" s="407"/>
      <c r="V987" s="407"/>
      <c r="W987" s="407"/>
      <c r="X987" s="407"/>
      <c r="Y987" s="407"/>
      <c r="Z987" s="407"/>
      <c r="AA987" s="407"/>
      <c r="AB987" s="407"/>
      <c r="AC987" s="407"/>
      <c r="AD987" s="407"/>
      <c r="AE987" s="407"/>
      <c r="AF987" s="407"/>
    </row>
    <row r="988" spans="1:32" ht="12.75" customHeight="1">
      <c r="A988" s="407"/>
      <c r="B988" s="407"/>
      <c r="C988" s="407"/>
      <c r="D988" s="407"/>
      <c r="E988" s="407"/>
      <c r="F988" s="407"/>
      <c r="G988" s="407"/>
      <c r="H988" s="407"/>
      <c r="I988" s="407"/>
      <c r="J988" s="407"/>
      <c r="K988" s="407"/>
      <c r="L988" s="407"/>
      <c r="M988" s="407"/>
      <c r="N988" s="407"/>
      <c r="O988" s="407"/>
      <c r="P988" s="407"/>
      <c r="Q988" s="407"/>
      <c r="R988" s="407"/>
      <c r="S988" s="407"/>
      <c r="T988" s="407"/>
      <c r="U988" s="407"/>
      <c r="V988" s="407"/>
      <c r="W988" s="407"/>
      <c r="X988" s="407"/>
      <c r="Y988" s="407"/>
      <c r="Z988" s="407"/>
      <c r="AA988" s="407"/>
      <c r="AB988" s="407"/>
      <c r="AC988" s="407"/>
      <c r="AD988" s="407"/>
      <c r="AE988" s="407"/>
      <c r="AF988" s="407"/>
    </row>
    <row r="989" spans="1:32" ht="12.75" customHeight="1">
      <c r="A989" s="407"/>
      <c r="B989" s="407"/>
      <c r="C989" s="407"/>
      <c r="D989" s="407"/>
      <c r="E989" s="407"/>
      <c r="F989" s="407"/>
      <c r="G989" s="407"/>
      <c r="H989" s="407"/>
      <c r="I989" s="407"/>
      <c r="J989" s="407"/>
      <c r="K989" s="407"/>
      <c r="L989" s="407"/>
      <c r="M989" s="407"/>
      <c r="N989" s="407"/>
      <c r="O989" s="407"/>
      <c r="P989" s="407"/>
      <c r="Q989" s="407"/>
      <c r="R989" s="407"/>
      <c r="S989" s="407"/>
      <c r="T989" s="407"/>
      <c r="U989" s="407"/>
      <c r="V989" s="407"/>
      <c r="W989" s="407"/>
      <c r="X989" s="407"/>
      <c r="Y989" s="407"/>
      <c r="Z989" s="407"/>
      <c r="AA989" s="407"/>
      <c r="AB989" s="407"/>
      <c r="AC989" s="407"/>
      <c r="AD989" s="407"/>
      <c r="AE989" s="407"/>
      <c r="AF989" s="407"/>
    </row>
    <row r="990" spans="1:32" ht="12.75" customHeight="1">
      <c r="A990" s="407"/>
      <c r="B990" s="407"/>
      <c r="C990" s="407"/>
      <c r="D990" s="407"/>
      <c r="E990" s="407"/>
      <c r="F990" s="407"/>
      <c r="G990" s="407"/>
      <c r="H990" s="407"/>
      <c r="I990" s="407"/>
      <c r="J990" s="407"/>
      <c r="K990" s="407"/>
      <c r="L990" s="407"/>
      <c r="M990" s="407"/>
      <c r="N990" s="407"/>
      <c r="O990" s="407"/>
      <c r="P990" s="407"/>
      <c r="Q990" s="407"/>
      <c r="R990" s="407"/>
      <c r="S990" s="407"/>
      <c r="T990" s="407"/>
      <c r="U990" s="407"/>
      <c r="V990" s="407"/>
      <c r="W990" s="407"/>
      <c r="X990" s="407"/>
      <c r="Y990" s="407"/>
      <c r="Z990" s="407"/>
      <c r="AA990" s="407"/>
      <c r="AB990" s="407"/>
      <c r="AC990" s="407"/>
      <c r="AD990" s="407"/>
      <c r="AE990" s="407"/>
      <c r="AF990" s="407"/>
    </row>
    <row r="991" spans="1:32" ht="12.75" customHeight="1">
      <c r="A991" s="407"/>
      <c r="B991" s="407"/>
      <c r="C991" s="407"/>
      <c r="D991" s="407"/>
      <c r="E991" s="407"/>
      <c r="F991" s="407"/>
      <c r="G991" s="407"/>
      <c r="H991" s="407"/>
      <c r="I991" s="407"/>
      <c r="J991" s="407"/>
      <c r="K991" s="407"/>
      <c r="L991" s="407"/>
      <c r="M991" s="407"/>
      <c r="N991" s="407"/>
      <c r="O991" s="407"/>
      <c r="P991" s="407"/>
      <c r="Q991" s="407"/>
      <c r="R991" s="407"/>
      <c r="S991" s="407"/>
      <c r="T991" s="407"/>
      <c r="U991" s="407"/>
      <c r="V991" s="407"/>
      <c r="W991" s="407"/>
      <c r="X991" s="407"/>
      <c r="Y991" s="407"/>
      <c r="Z991" s="407"/>
      <c r="AA991" s="407"/>
      <c r="AB991" s="407"/>
      <c r="AC991" s="407"/>
      <c r="AD991" s="407"/>
      <c r="AE991" s="407"/>
      <c r="AF991" s="407"/>
    </row>
    <row r="992" spans="1:32" ht="12.75" customHeight="1">
      <c r="A992" s="407"/>
      <c r="B992" s="407"/>
      <c r="C992" s="407"/>
      <c r="D992" s="407"/>
      <c r="E992" s="407"/>
      <c r="F992" s="407"/>
      <c r="G992" s="407"/>
      <c r="H992" s="407"/>
      <c r="I992" s="407"/>
      <c r="J992" s="407"/>
      <c r="K992" s="407"/>
      <c r="L992" s="407"/>
      <c r="M992" s="407"/>
      <c r="N992" s="407"/>
      <c r="O992" s="407"/>
      <c r="P992" s="407"/>
      <c r="Q992" s="407"/>
      <c r="R992" s="407"/>
      <c r="S992" s="407"/>
      <c r="T992" s="407"/>
      <c r="U992" s="407"/>
      <c r="V992" s="407"/>
      <c r="W992" s="407"/>
      <c r="X992" s="407"/>
      <c r="Y992" s="407"/>
      <c r="Z992" s="407"/>
      <c r="AA992" s="407"/>
      <c r="AB992" s="407"/>
      <c r="AC992" s="407"/>
      <c r="AD992" s="407"/>
      <c r="AE992" s="407"/>
      <c r="AF992" s="407"/>
    </row>
    <row r="993" spans="1:32" ht="12.75" customHeight="1">
      <c r="A993" s="407"/>
      <c r="B993" s="407"/>
      <c r="C993" s="407"/>
      <c r="D993" s="407"/>
      <c r="E993" s="407"/>
      <c r="F993" s="407"/>
      <c r="G993" s="407"/>
      <c r="H993" s="407"/>
      <c r="I993" s="407"/>
      <c r="J993" s="407"/>
      <c r="K993" s="407"/>
      <c r="L993" s="407"/>
      <c r="M993" s="407"/>
      <c r="N993" s="407"/>
      <c r="O993" s="407"/>
      <c r="P993" s="407"/>
      <c r="Q993" s="407"/>
      <c r="R993" s="407"/>
      <c r="S993" s="407"/>
      <c r="T993" s="407"/>
      <c r="U993" s="407"/>
      <c r="V993" s="407"/>
      <c r="W993" s="407"/>
      <c r="X993" s="407"/>
      <c r="Y993" s="407"/>
      <c r="Z993" s="407"/>
      <c r="AA993" s="407"/>
      <c r="AB993" s="407"/>
      <c r="AC993" s="407"/>
      <c r="AD993" s="407"/>
      <c r="AE993" s="407"/>
      <c r="AF993" s="407"/>
    </row>
    <row r="994" spans="1:32" ht="12.75" customHeight="1">
      <c r="A994" s="407"/>
      <c r="B994" s="407"/>
      <c r="C994" s="407"/>
      <c r="D994" s="407"/>
      <c r="E994" s="407"/>
      <c r="F994" s="407"/>
      <c r="G994" s="407"/>
      <c r="H994" s="407"/>
      <c r="I994" s="407"/>
      <c r="J994" s="407"/>
      <c r="K994" s="407"/>
      <c r="L994" s="407"/>
      <c r="M994" s="407"/>
      <c r="N994" s="407"/>
      <c r="O994" s="407"/>
      <c r="P994" s="407"/>
      <c r="Q994" s="407"/>
      <c r="R994" s="407"/>
      <c r="S994" s="407"/>
      <c r="T994" s="407"/>
      <c r="U994" s="407"/>
      <c r="V994" s="407"/>
      <c r="W994" s="407"/>
      <c r="X994" s="407"/>
      <c r="Y994" s="407"/>
      <c r="Z994" s="407"/>
      <c r="AA994" s="407"/>
      <c r="AB994" s="407"/>
      <c r="AC994" s="407"/>
      <c r="AD994" s="407"/>
      <c r="AE994" s="407"/>
      <c r="AF994" s="407"/>
    </row>
    <row r="995" spans="1:32" ht="12.75" customHeight="1">
      <c r="A995" s="407"/>
      <c r="B995" s="407"/>
      <c r="C995" s="407"/>
      <c r="D995" s="407"/>
      <c r="E995" s="407"/>
      <c r="F995" s="407"/>
      <c r="G995" s="407"/>
      <c r="H995" s="407"/>
      <c r="I995" s="407"/>
      <c r="J995" s="407"/>
      <c r="K995" s="407"/>
      <c r="L995" s="407"/>
      <c r="M995" s="407"/>
      <c r="N995" s="407"/>
      <c r="O995" s="407"/>
      <c r="P995" s="407"/>
      <c r="Q995" s="407"/>
      <c r="R995" s="407"/>
      <c r="S995" s="407"/>
      <c r="T995" s="407"/>
      <c r="U995" s="407"/>
      <c r="V995" s="407"/>
      <c r="W995" s="407"/>
      <c r="X995" s="407"/>
      <c r="Y995" s="407"/>
      <c r="Z995" s="407"/>
      <c r="AA995" s="407"/>
      <c r="AB995" s="407"/>
      <c r="AC995" s="407"/>
      <c r="AD995" s="407"/>
      <c r="AE995" s="407"/>
      <c r="AF995" s="407"/>
    </row>
    <row r="996" spans="1:32" ht="12.75" customHeight="1">
      <c r="A996" s="407"/>
      <c r="B996" s="407"/>
      <c r="C996" s="407"/>
      <c r="D996" s="407"/>
      <c r="E996" s="407"/>
      <c r="F996" s="407"/>
      <c r="G996" s="407"/>
      <c r="H996" s="407"/>
      <c r="I996" s="407"/>
      <c r="J996" s="407"/>
      <c r="K996" s="407"/>
      <c r="L996" s="407"/>
      <c r="M996" s="407"/>
      <c r="N996" s="407"/>
      <c r="O996" s="407"/>
      <c r="P996" s="407"/>
      <c r="Q996" s="407"/>
      <c r="R996" s="407"/>
      <c r="S996" s="407"/>
      <c r="T996" s="407"/>
      <c r="U996" s="407"/>
      <c r="V996" s="407"/>
      <c r="W996" s="407"/>
      <c r="X996" s="407"/>
      <c r="Y996" s="407"/>
      <c r="Z996" s="407"/>
      <c r="AA996" s="407"/>
      <c r="AB996" s="407"/>
      <c r="AC996" s="407"/>
      <c r="AD996" s="407"/>
      <c r="AE996" s="407"/>
      <c r="AF996" s="407"/>
    </row>
    <row r="997" spans="1:32" ht="12.75" customHeight="1">
      <c r="A997" s="407"/>
      <c r="B997" s="407"/>
      <c r="C997" s="407"/>
      <c r="D997" s="407"/>
      <c r="E997" s="407"/>
      <c r="F997" s="407"/>
      <c r="G997" s="407"/>
      <c r="H997" s="407"/>
      <c r="I997" s="407"/>
      <c r="J997" s="407"/>
      <c r="K997" s="407"/>
      <c r="L997" s="407"/>
      <c r="M997" s="407"/>
      <c r="N997" s="407"/>
      <c r="O997" s="407"/>
      <c r="P997" s="407"/>
      <c r="Q997" s="407"/>
      <c r="R997" s="407"/>
      <c r="S997" s="407"/>
      <c r="T997" s="407"/>
      <c r="U997" s="407"/>
      <c r="V997" s="407"/>
      <c r="W997" s="407"/>
      <c r="X997" s="407"/>
      <c r="Y997" s="407"/>
      <c r="Z997" s="407"/>
      <c r="AA997" s="407"/>
      <c r="AB997" s="407"/>
      <c r="AC997" s="407"/>
      <c r="AD997" s="407"/>
      <c r="AE997" s="407"/>
      <c r="AF997" s="407"/>
    </row>
    <row r="998" spans="1:32" ht="12.75" customHeight="1">
      <c r="A998" s="407"/>
      <c r="B998" s="407"/>
      <c r="C998" s="407"/>
      <c r="D998" s="407"/>
      <c r="E998" s="407"/>
      <c r="F998" s="407"/>
      <c r="G998" s="407"/>
      <c r="H998" s="407"/>
      <c r="I998" s="407"/>
      <c r="J998" s="407"/>
      <c r="K998" s="407"/>
      <c r="L998" s="407"/>
      <c r="M998" s="407"/>
      <c r="N998" s="407"/>
      <c r="O998" s="407"/>
      <c r="P998" s="407"/>
      <c r="Q998" s="407"/>
      <c r="R998" s="407"/>
      <c r="S998" s="407"/>
      <c r="T998" s="407"/>
      <c r="U998" s="407"/>
      <c r="V998" s="407"/>
      <c r="W998" s="407"/>
      <c r="X998" s="407"/>
      <c r="Y998" s="407"/>
      <c r="Z998" s="407"/>
      <c r="AA998" s="407"/>
      <c r="AB998" s="407"/>
      <c r="AC998" s="407"/>
      <c r="AD998" s="407"/>
      <c r="AE998" s="407"/>
      <c r="AF998" s="407"/>
    </row>
    <row r="999" spans="1:32" ht="12.75" customHeight="1">
      <c r="A999" s="407"/>
      <c r="B999" s="407"/>
      <c r="C999" s="407"/>
      <c r="D999" s="407"/>
      <c r="E999" s="407"/>
      <c r="F999" s="407"/>
      <c r="G999" s="407"/>
      <c r="H999" s="407"/>
      <c r="I999" s="407"/>
      <c r="J999" s="407"/>
      <c r="K999" s="407"/>
      <c r="L999" s="407"/>
      <c r="M999" s="407"/>
      <c r="N999" s="407"/>
      <c r="O999" s="407"/>
      <c r="P999" s="407"/>
      <c r="Q999" s="407"/>
      <c r="R999" s="407"/>
      <c r="S999" s="407"/>
      <c r="T999" s="407"/>
      <c r="U999" s="407"/>
      <c r="V999" s="407"/>
      <c r="W999" s="407"/>
      <c r="X999" s="407"/>
      <c r="Y999" s="407"/>
      <c r="Z999" s="407"/>
      <c r="AA999" s="407"/>
      <c r="AB999" s="407"/>
      <c r="AC999" s="407"/>
      <c r="AD999" s="407"/>
      <c r="AE999" s="407"/>
      <c r="AF999" s="407"/>
    </row>
    <row r="1000" spans="1:32" ht="12.75" customHeight="1">
      <c r="A1000" s="407"/>
      <c r="B1000" s="407"/>
      <c r="C1000" s="407"/>
      <c r="D1000" s="407"/>
      <c r="E1000" s="407"/>
      <c r="F1000" s="407"/>
      <c r="G1000" s="407"/>
      <c r="H1000" s="407"/>
      <c r="I1000" s="407"/>
      <c r="J1000" s="407"/>
      <c r="K1000" s="407"/>
      <c r="L1000" s="407"/>
      <c r="M1000" s="407"/>
      <c r="N1000" s="407"/>
      <c r="O1000" s="407"/>
      <c r="P1000" s="407"/>
      <c r="Q1000" s="407"/>
      <c r="R1000" s="407"/>
      <c r="S1000" s="407"/>
      <c r="T1000" s="407"/>
      <c r="U1000" s="407"/>
      <c r="V1000" s="407"/>
      <c r="W1000" s="407"/>
      <c r="X1000" s="407"/>
      <c r="Y1000" s="407"/>
      <c r="Z1000" s="407"/>
      <c r="AA1000" s="407"/>
      <c r="AB1000" s="407"/>
      <c r="AC1000" s="407"/>
      <c r="AD1000" s="407"/>
      <c r="AE1000" s="407"/>
      <c r="AF1000" s="407"/>
    </row>
  </sheetData>
  <mergeCells count="5">
    <mergeCell ref="D6:E6"/>
    <mergeCell ref="G6:H6"/>
    <mergeCell ref="J9:T9"/>
    <mergeCell ref="U9:W9"/>
    <mergeCell ref="X9:AA9"/>
  </mergeCells>
  <pageMargins left="0.7" right="0.7" top="0.75" bottom="0.75" header="0" footer="0"/>
  <pageSetup orientation="landscape"/>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8">
    <tabColor rgb="FF969696"/>
  </sheetPr>
  <dimension ref="A1:Z1000"/>
  <sheetViews>
    <sheetView workbookViewId="0"/>
  </sheetViews>
  <sheetFormatPr defaultColWidth="11.21875" defaultRowHeight="15" customHeight="1"/>
  <cols>
    <col min="1" max="1" width="4.88671875" customWidth="1"/>
    <col min="2" max="2" width="9.44140625" customWidth="1"/>
    <col min="3" max="3" width="84.6640625" customWidth="1"/>
    <col min="4" max="4" width="9.6640625" hidden="1" customWidth="1"/>
    <col min="5" max="5" width="16.44140625" hidden="1" customWidth="1"/>
    <col min="6" max="6" width="14.88671875" customWidth="1"/>
    <col min="7" max="7" width="11.44140625" customWidth="1"/>
    <col min="8" max="8" width="12.6640625" customWidth="1"/>
    <col min="9" max="12" width="9.44140625" customWidth="1"/>
    <col min="13" max="26" width="8" customWidth="1"/>
  </cols>
  <sheetData>
    <row r="1" spans="1:26" ht="15" customHeight="1">
      <c r="A1" s="545"/>
      <c r="B1" s="545"/>
      <c r="C1" s="545"/>
      <c r="D1" s="545"/>
      <c r="E1" s="545"/>
      <c r="F1" s="545"/>
      <c r="G1" s="545"/>
      <c r="H1" s="545"/>
      <c r="I1" s="545"/>
      <c r="J1" s="545"/>
      <c r="K1" s="545"/>
      <c r="L1" s="545"/>
      <c r="M1" s="545"/>
      <c r="N1" s="545"/>
      <c r="O1" s="545"/>
      <c r="P1" s="545"/>
      <c r="Q1" s="545"/>
      <c r="R1" s="545"/>
      <c r="S1" s="545"/>
      <c r="T1" s="545"/>
      <c r="U1" s="545"/>
      <c r="V1" s="545"/>
      <c r="W1" s="545"/>
      <c r="X1" s="545"/>
      <c r="Y1" s="545"/>
      <c r="Z1" s="545"/>
    </row>
    <row r="2" spans="1:26" ht="22.5" customHeight="1">
      <c r="A2" s="545"/>
      <c r="B2" s="605" t="s">
        <v>1098</v>
      </c>
      <c r="C2" s="627"/>
      <c r="D2" s="627"/>
      <c r="E2" s="627"/>
      <c r="F2" s="627"/>
      <c r="G2" s="627"/>
      <c r="H2" s="627"/>
      <c r="I2" s="546"/>
      <c r="J2" s="546"/>
      <c r="K2" s="546"/>
      <c r="L2" s="546"/>
      <c r="M2" s="545"/>
      <c r="N2" s="545"/>
      <c r="O2" s="545"/>
      <c r="P2" s="545"/>
      <c r="Q2" s="545"/>
      <c r="R2" s="545"/>
      <c r="S2" s="545"/>
      <c r="T2" s="545"/>
      <c r="U2" s="545"/>
      <c r="V2" s="545"/>
      <c r="W2" s="545"/>
      <c r="X2" s="545"/>
      <c r="Y2" s="545"/>
      <c r="Z2" s="545"/>
    </row>
    <row r="3" spans="1:26" ht="15" customHeight="1">
      <c r="A3" s="545"/>
      <c r="B3" s="545"/>
      <c r="C3" s="545"/>
      <c r="D3" s="545"/>
      <c r="E3" s="545"/>
      <c r="F3" s="545"/>
      <c r="G3" s="545"/>
      <c r="H3" s="545"/>
      <c r="I3" s="545"/>
      <c r="J3" s="545"/>
      <c r="K3" s="545"/>
      <c r="L3" s="545"/>
      <c r="M3" s="545"/>
      <c r="N3" s="545"/>
      <c r="O3" s="545"/>
      <c r="P3" s="545"/>
      <c r="Q3" s="545"/>
      <c r="R3" s="545"/>
      <c r="S3" s="545"/>
      <c r="T3" s="545"/>
      <c r="U3" s="545"/>
      <c r="V3" s="545"/>
      <c r="W3" s="545"/>
      <c r="X3" s="545"/>
      <c r="Y3" s="545"/>
      <c r="Z3" s="545"/>
    </row>
    <row r="4" spans="1:26" ht="36" customHeight="1">
      <c r="A4" s="545"/>
      <c r="B4" s="606" t="s">
        <v>1099</v>
      </c>
      <c r="C4" s="627"/>
      <c r="D4" s="627"/>
      <c r="E4" s="627"/>
      <c r="F4" s="627"/>
      <c r="G4" s="627"/>
      <c r="H4" s="627"/>
      <c r="I4" s="546"/>
      <c r="J4" s="546"/>
      <c r="K4" s="546"/>
      <c r="L4" s="546"/>
      <c r="M4" s="545"/>
      <c r="N4" s="545"/>
      <c r="O4" s="545"/>
      <c r="P4" s="545"/>
      <c r="Q4" s="545"/>
      <c r="R4" s="545"/>
      <c r="S4" s="545"/>
      <c r="T4" s="545"/>
      <c r="U4" s="545"/>
      <c r="V4" s="545"/>
      <c r="W4" s="545"/>
      <c r="X4" s="545"/>
      <c r="Y4" s="545"/>
      <c r="Z4" s="545"/>
    </row>
    <row r="5" spans="1:26" ht="18.75" customHeight="1">
      <c r="A5" s="545"/>
      <c r="B5" s="547"/>
      <c r="C5" s="546"/>
      <c r="D5" s="546"/>
      <c r="E5" s="546"/>
      <c r="F5" s="546"/>
      <c r="G5" s="546"/>
      <c r="H5" s="546"/>
      <c r="I5" s="546"/>
      <c r="J5" s="546"/>
      <c r="K5" s="546"/>
      <c r="L5" s="546"/>
      <c r="M5" s="545"/>
      <c r="N5" s="545"/>
      <c r="O5" s="545"/>
      <c r="P5" s="545"/>
      <c r="Q5" s="545"/>
      <c r="R5" s="545"/>
      <c r="S5" s="545"/>
      <c r="T5" s="545"/>
      <c r="U5" s="545"/>
      <c r="V5" s="545"/>
      <c r="W5" s="545"/>
      <c r="X5" s="545"/>
      <c r="Y5" s="545"/>
      <c r="Z5" s="545"/>
    </row>
    <row r="6" spans="1:26" ht="22.5" customHeight="1">
      <c r="A6" s="545"/>
      <c r="B6" s="224"/>
      <c r="C6" s="224"/>
      <c r="D6" s="225" t="s">
        <v>1100</v>
      </c>
      <c r="E6" s="225" t="s">
        <v>881</v>
      </c>
      <c r="F6" s="224"/>
      <c r="G6" s="224"/>
      <c r="H6" s="226" t="s">
        <v>1101</v>
      </c>
      <c r="I6" s="545"/>
      <c r="J6" s="545"/>
      <c r="K6" s="545"/>
      <c r="L6" s="545"/>
      <c r="M6" s="545"/>
      <c r="N6" s="545"/>
      <c r="O6" s="545"/>
      <c r="P6" s="545"/>
      <c r="Q6" s="545"/>
      <c r="R6" s="545"/>
      <c r="S6" s="545"/>
      <c r="T6" s="545"/>
      <c r="U6" s="545"/>
      <c r="V6" s="545"/>
      <c r="W6" s="545"/>
      <c r="X6" s="545"/>
      <c r="Y6" s="545"/>
      <c r="Z6" s="545"/>
    </row>
    <row r="7" spans="1:26" ht="22.5" customHeight="1">
      <c r="A7" s="545"/>
      <c r="B7" s="603" t="s">
        <v>1102</v>
      </c>
      <c r="C7" s="604" t="s">
        <v>1103</v>
      </c>
      <c r="D7" s="227" t="s">
        <v>1104</v>
      </c>
      <c r="E7" s="228" t="s">
        <v>1105</v>
      </c>
      <c r="F7" s="229" t="s">
        <v>1106</v>
      </c>
      <c r="G7" s="230"/>
      <c r="H7" s="231">
        <v>44378</v>
      </c>
      <c r="I7" s="545"/>
      <c r="J7" s="545"/>
      <c r="K7" s="545"/>
      <c r="L7" s="545"/>
      <c r="M7" s="545"/>
      <c r="N7" s="545"/>
      <c r="O7" s="545"/>
      <c r="P7" s="545"/>
      <c r="Q7" s="545"/>
      <c r="R7" s="545"/>
      <c r="S7" s="545"/>
      <c r="T7" s="545"/>
      <c r="U7" s="545"/>
      <c r="V7" s="545"/>
      <c r="W7" s="545"/>
      <c r="X7" s="545"/>
      <c r="Y7" s="545"/>
      <c r="Z7" s="545"/>
    </row>
    <row r="8" spans="1:26" ht="22.5" customHeight="1">
      <c r="A8" s="545"/>
      <c r="B8" s="628"/>
      <c r="C8" s="628"/>
      <c r="D8" s="232" t="s">
        <v>1107</v>
      </c>
      <c r="E8" s="233" t="s">
        <v>1108</v>
      </c>
      <c r="F8" s="229" t="s">
        <v>1109</v>
      </c>
      <c r="G8" s="230"/>
      <c r="H8" s="231">
        <v>45473</v>
      </c>
      <c r="I8" s="545"/>
      <c r="J8" s="545"/>
      <c r="K8" s="545"/>
      <c r="L8" s="545"/>
      <c r="M8" s="545"/>
      <c r="N8" s="545"/>
      <c r="O8" s="545"/>
      <c r="P8" s="545"/>
      <c r="Q8" s="545"/>
      <c r="R8" s="545"/>
      <c r="S8" s="545"/>
      <c r="T8" s="545"/>
      <c r="U8" s="545"/>
      <c r="V8" s="545"/>
      <c r="W8" s="545"/>
      <c r="X8" s="545"/>
      <c r="Y8" s="545"/>
      <c r="Z8" s="545"/>
    </row>
    <row r="9" spans="1:26" ht="22.5" customHeight="1">
      <c r="A9" s="545"/>
      <c r="B9" s="603" t="s">
        <v>1110</v>
      </c>
      <c r="C9" s="604" t="s">
        <v>1111</v>
      </c>
      <c r="D9" s="227" t="s">
        <v>1112</v>
      </c>
      <c r="E9" s="228" t="s">
        <v>1113</v>
      </c>
      <c r="F9" s="234" t="s">
        <v>634</v>
      </c>
      <c r="G9" s="230"/>
      <c r="H9" s="235">
        <v>1.4999999999999999E-2</v>
      </c>
      <c r="I9" s="545"/>
      <c r="J9" s="545"/>
      <c r="K9" s="545"/>
      <c r="L9" s="545"/>
      <c r="M9" s="545"/>
      <c r="N9" s="545"/>
      <c r="O9" s="545"/>
      <c r="P9" s="545"/>
      <c r="Q9" s="545"/>
      <c r="R9" s="545"/>
      <c r="S9" s="545"/>
      <c r="T9" s="545"/>
      <c r="U9" s="545"/>
      <c r="V9" s="545"/>
      <c r="W9" s="545"/>
      <c r="X9" s="545"/>
      <c r="Y9" s="545"/>
      <c r="Z9" s="545"/>
    </row>
    <row r="10" spans="1:26" ht="22.5" customHeight="1">
      <c r="A10" s="545"/>
      <c r="B10" s="629"/>
      <c r="C10" s="629"/>
      <c r="D10" s="232" t="s">
        <v>1114</v>
      </c>
      <c r="E10" s="233" t="s">
        <v>1115</v>
      </c>
      <c r="F10" s="234" t="s">
        <v>635</v>
      </c>
      <c r="G10" s="230"/>
      <c r="H10" s="235">
        <v>0</v>
      </c>
      <c r="I10" s="545"/>
      <c r="J10" s="545"/>
      <c r="K10" s="545"/>
      <c r="L10" s="545"/>
      <c r="M10" s="545"/>
      <c r="N10" s="545"/>
      <c r="O10" s="545"/>
      <c r="P10" s="545"/>
      <c r="Q10" s="545"/>
      <c r="R10" s="545"/>
      <c r="S10" s="545"/>
      <c r="T10" s="545"/>
      <c r="U10" s="545"/>
      <c r="V10" s="545"/>
      <c r="W10" s="545"/>
      <c r="X10" s="545"/>
      <c r="Y10" s="545"/>
      <c r="Z10" s="545"/>
    </row>
    <row r="11" spans="1:26" ht="22.5" customHeight="1">
      <c r="A11" s="545"/>
      <c r="B11" s="629"/>
      <c r="C11" s="629"/>
      <c r="D11" s="232" t="s">
        <v>1116</v>
      </c>
      <c r="E11" s="233" t="s">
        <v>1117</v>
      </c>
      <c r="F11" s="234" t="s">
        <v>636</v>
      </c>
      <c r="G11" s="230"/>
      <c r="H11" s="235">
        <v>2.5000000000000001E-2</v>
      </c>
      <c r="I11" s="545"/>
      <c r="J11" s="545"/>
      <c r="K11" s="545"/>
      <c r="L11" s="545"/>
      <c r="M11" s="545"/>
      <c r="N11" s="545"/>
      <c r="O11" s="545"/>
      <c r="P11" s="545"/>
      <c r="Q11" s="545"/>
      <c r="R11" s="545"/>
      <c r="S11" s="545"/>
      <c r="T11" s="545"/>
      <c r="U11" s="545"/>
      <c r="V11" s="545"/>
      <c r="W11" s="545"/>
      <c r="X11" s="545"/>
      <c r="Y11" s="545"/>
      <c r="Z11" s="545"/>
    </row>
    <row r="12" spans="1:26" ht="22.5" customHeight="1">
      <c r="A12" s="545"/>
      <c r="B12" s="628"/>
      <c r="C12" s="628"/>
      <c r="D12" s="232" t="s">
        <v>1118</v>
      </c>
      <c r="E12" s="233" t="s">
        <v>1119</v>
      </c>
      <c r="F12" s="234" t="s">
        <v>1120</v>
      </c>
      <c r="G12" s="230"/>
      <c r="H12" s="235">
        <v>1.4999999999999999E-2</v>
      </c>
      <c r="I12" s="545"/>
      <c r="J12" s="545"/>
      <c r="K12" s="545"/>
      <c r="L12" s="545"/>
      <c r="M12" s="545"/>
      <c r="N12" s="545"/>
      <c r="O12" s="545"/>
      <c r="P12" s="545"/>
      <c r="Q12" s="545"/>
      <c r="R12" s="545"/>
      <c r="S12" s="545"/>
      <c r="T12" s="545"/>
      <c r="U12" s="545"/>
      <c r="V12" s="545"/>
      <c r="W12" s="545"/>
      <c r="X12" s="545"/>
      <c r="Y12" s="545"/>
      <c r="Z12" s="545"/>
    </row>
    <row r="13" spans="1:26" ht="22.5" customHeight="1">
      <c r="A13" s="545"/>
      <c r="B13" s="236" t="s">
        <v>1121</v>
      </c>
      <c r="C13" s="237" t="s">
        <v>1122</v>
      </c>
      <c r="D13" s="227" t="s">
        <v>1123</v>
      </c>
      <c r="E13" s="228" t="s">
        <v>1124</v>
      </c>
      <c r="F13" s="234" t="s">
        <v>1125</v>
      </c>
      <c r="G13" s="238"/>
      <c r="H13" s="239">
        <v>10</v>
      </c>
      <c r="I13" s="545"/>
      <c r="J13" s="545"/>
      <c r="K13" s="545"/>
      <c r="L13" s="545"/>
      <c r="M13" s="545"/>
      <c r="N13" s="545"/>
      <c r="O13" s="545"/>
      <c r="P13" s="545"/>
      <c r="Q13" s="545"/>
      <c r="R13" s="545"/>
      <c r="S13" s="545"/>
      <c r="T13" s="545"/>
      <c r="U13" s="545"/>
      <c r="V13" s="545"/>
      <c r="W13" s="545"/>
      <c r="X13" s="545"/>
      <c r="Y13" s="545"/>
      <c r="Z13" s="545"/>
    </row>
    <row r="14" spans="1:26" ht="22.5" customHeight="1">
      <c r="A14" s="548"/>
      <c r="B14" s="240" t="s">
        <v>1126</v>
      </c>
      <c r="C14" s="241" t="s">
        <v>1127</v>
      </c>
      <c r="D14" s="227" t="s">
        <v>1128</v>
      </c>
      <c r="E14" s="228" t="s">
        <v>1129</v>
      </c>
      <c r="F14" s="234" t="s">
        <v>1130</v>
      </c>
      <c r="G14" s="238"/>
      <c r="H14" s="239">
        <v>13</v>
      </c>
      <c r="I14" s="545"/>
      <c r="J14" s="545"/>
      <c r="K14" s="545"/>
      <c r="L14" s="545"/>
      <c r="M14" s="545"/>
      <c r="N14" s="545"/>
      <c r="O14" s="545"/>
      <c r="P14" s="545"/>
      <c r="Q14" s="545"/>
      <c r="R14" s="545"/>
      <c r="S14" s="545"/>
      <c r="T14" s="545"/>
      <c r="U14" s="545"/>
      <c r="V14" s="545"/>
      <c r="W14" s="545"/>
      <c r="X14" s="545"/>
      <c r="Y14" s="545"/>
      <c r="Z14" s="545"/>
    </row>
    <row r="15" spans="1:26" ht="22.5" customHeight="1">
      <c r="A15" s="545"/>
      <c r="B15" s="603" t="s">
        <v>1131</v>
      </c>
      <c r="C15" s="604" t="s">
        <v>1132</v>
      </c>
      <c r="D15" s="227" t="s">
        <v>1133</v>
      </c>
      <c r="E15" s="228" t="s">
        <v>1134</v>
      </c>
      <c r="F15" s="596" t="s">
        <v>1135</v>
      </c>
      <c r="G15" s="234" t="s">
        <v>1136</v>
      </c>
      <c r="H15" s="242">
        <v>49551</v>
      </c>
      <c r="I15" s="545"/>
      <c r="J15" s="545"/>
      <c r="K15" s="545"/>
      <c r="L15" s="545"/>
      <c r="M15" s="545"/>
      <c r="N15" s="545"/>
      <c r="O15" s="545"/>
      <c r="P15" s="545"/>
      <c r="Q15" s="545"/>
      <c r="R15" s="545"/>
      <c r="S15" s="545"/>
      <c r="T15" s="545"/>
      <c r="U15" s="545"/>
      <c r="V15" s="545"/>
      <c r="W15" s="545"/>
      <c r="X15" s="545"/>
      <c r="Y15" s="545"/>
      <c r="Z15" s="545"/>
    </row>
    <row r="16" spans="1:26" ht="22.5" customHeight="1">
      <c r="A16" s="545"/>
      <c r="B16" s="629"/>
      <c r="C16" s="629"/>
      <c r="D16" s="232" t="s">
        <v>1137</v>
      </c>
      <c r="E16" s="233" t="s">
        <v>1138</v>
      </c>
      <c r="F16" s="629"/>
      <c r="G16" s="234" t="s">
        <v>1139</v>
      </c>
      <c r="H16" s="242">
        <v>57183</v>
      </c>
      <c r="I16" s="545"/>
      <c r="J16" s="545"/>
      <c r="K16" s="545"/>
      <c r="L16" s="545"/>
      <c r="M16" s="545"/>
      <c r="N16" s="545"/>
      <c r="O16" s="545"/>
      <c r="P16" s="545"/>
      <c r="Q16" s="545"/>
      <c r="R16" s="545"/>
      <c r="S16" s="545"/>
      <c r="T16" s="545"/>
      <c r="U16" s="545"/>
      <c r="V16" s="545"/>
      <c r="W16" s="545"/>
      <c r="X16" s="545"/>
      <c r="Y16" s="545"/>
      <c r="Z16" s="545"/>
    </row>
    <row r="17" spans="1:26" ht="22.5" customHeight="1">
      <c r="A17" s="545"/>
      <c r="B17" s="629"/>
      <c r="C17" s="629"/>
      <c r="D17" s="232" t="s">
        <v>1140</v>
      </c>
      <c r="E17" s="233" t="s">
        <v>1141</v>
      </c>
      <c r="F17" s="628"/>
      <c r="G17" s="234" t="s">
        <v>1142</v>
      </c>
      <c r="H17" s="242">
        <v>72442</v>
      </c>
      <c r="I17" s="545"/>
      <c r="J17" s="545"/>
      <c r="K17" s="545"/>
      <c r="L17" s="545"/>
      <c r="M17" s="545"/>
      <c r="N17" s="545"/>
      <c r="O17" s="545"/>
      <c r="P17" s="545"/>
      <c r="Q17" s="545"/>
      <c r="R17" s="545"/>
      <c r="S17" s="545"/>
      <c r="T17" s="545"/>
      <c r="U17" s="545"/>
      <c r="V17" s="545"/>
      <c r="W17" s="545"/>
      <c r="X17" s="545"/>
      <c r="Y17" s="545"/>
      <c r="Z17" s="545"/>
    </row>
    <row r="18" spans="1:26" ht="22.5" customHeight="1">
      <c r="A18" s="545"/>
      <c r="B18" s="629"/>
      <c r="C18" s="629"/>
      <c r="D18" s="232" t="s">
        <v>1143</v>
      </c>
      <c r="E18" s="233" t="s">
        <v>1144</v>
      </c>
      <c r="F18" s="596" t="s">
        <v>1145</v>
      </c>
      <c r="G18" s="234" t="s">
        <v>1136</v>
      </c>
      <c r="H18" s="242">
        <v>58028</v>
      </c>
      <c r="I18" s="545"/>
      <c r="J18" s="545"/>
      <c r="K18" s="545"/>
      <c r="L18" s="545"/>
      <c r="M18" s="545"/>
      <c r="N18" s="545"/>
      <c r="O18" s="545"/>
      <c r="P18" s="545"/>
      <c r="Q18" s="545"/>
      <c r="R18" s="545"/>
      <c r="S18" s="545"/>
      <c r="T18" s="545"/>
      <c r="U18" s="545"/>
      <c r="V18" s="545"/>
      <c r="W18" s="545"/>
      <c r="X18" s="545"/>
      <c r="Y18" s="545"/>
      <c r="Z18" s="545"/>
    </row>
    <row r="19" spans="1:26" ht="22.5" customHeight="1">
      <c r="A19" s="545"/>
      <c r="B19" s="629"/>
      <c r="C19" s="629"/>
      <c r="D19" s="232" t="s">
        <v>1146</v>
      </c>
      <c r="E19" s="233" t="s">
        <v>1147</v>
      </c>
      <c r="F19" s="629"/>
      <c r="G19" s="234" t="s">
        <v>1139</v>
      </c>
      <c r="H19" s="242">
        <v>65658</v>
      </c>
      <c r="I19" s="545"/>
      <c r="J19" s="545"/>
      <c r="K19" s="545"/>
      <c r="L19" s="545"/>
      <c r="M19" s="545"/>
      <c r="N19" s="545"/>
      <c r="O19" s="545"/>
      <c r="P19" s="545"/>
      <c r="Q19" s="545"/>
      <c r="R19" s="545"/>
      <c r="S19" s="545"/>
      <c r="T19" s="545"/>
      <c r="U19" s="545"/>
      <c r="V19" s="545"/>
      <c r="W19" s="545"/>
      <c r="X19" s="545"/>
      <c r="Y19" s="545"/>
      <c r="Z19" s="545"/>
    </row>
    <row r="20" spans="1:26" ht="22.5" customHeight="1">
      <c r="A20" s="545"/>
      <c r="B20" s="629"/>
      <c r="C20" s="629"/>
      <c r="D20" s="232" t="s">
        <v>1148</v>
      </c>
      <c r="E20" s="233" t="s">
        <v>1149</v>
      </c>
      <c r="F20" s="628"/>
      <c r="G20" s="234" t="s">
        <v>1142</v>
      </c>
      <c r="H20" s="242">
        <v>80919</v>
      </c>
      <c r="I20" s="545"/>
      <c r="J20" s="545"/>
      <c r="K20" s="545"/>
      <c r="L20" s="545"/>
      <c r="M20" s="545"/>
      <c r="N20" s="545"/>
      <c r="O20" s="545"/>
      <c r="P20" s="545"/>
      <c r="Q20" s="545"/>
      <c r="R20" s="545"/>
      <c r="S20" s="545"/>
      <c r="T20" s="545"/>
      <c r="U20" s="545"/>
      <c r="V20" s="545"/>
      <c r="W20" s="545"/>
      <c r="X20" s="545"/>
      <c r="Y20" s="545"/>
      <c r="Z20" s="545"/>
    </row>
    <row r="21" spans="1:26" ht="22.5" customHeight="1">
      <c r="A21" s="545"/>
      <c r="B21" s="629"/>
      <c r="C21" s="629"/>
      <c r="D21" s="232" t="s">
        <v>1150</v>
      </c>
      <c r="E21" s="233" t="s">
        <v>1151</v>
      </c>
      <c r="F21" s="596" t="s">
        <v>1152</v>
      </c>
      <c r="G21" s="234" t="s">
        <v>1136</v>
      </c>
      <c r="H21" s="242">
        <v>76709</v>
      </c>
      <c r="I21" s="545"/>
      <c r="J21" s="545"/>
      <c r="K21" s="545"/>
      <c r="L21" s="545"/>
      <c r="M21" s="545"/>
      <c r="N21" s="545"/>
      <c r="O21" s="545"/>
      <c r="P21" s="545"/>
      <c r="Q21" s="545"/>
      <c r="R21" s="545"/>
      <c r="S21" s="545"/>
      <c r="T21" s="545"/>
      <c r="U21" s="545"/>
      <c r="V21" s="545"/>
      <c r="W21" s="545"/>
      <c r="X21" s="545"/>
      <c r="Y21" s="545"/>
      <c r="Z21" s="545"/>
    </row>
    <row r="22" spans="1:26" ht="22.5" customHeight="1">
      <c r="A22" s="545"/>
      <c r="B22" s="629"/>
      <c r="C22" s="629"/>
      <c r="D22" s="232" t="s">
        <v>1153</v>
      </c>
      <c r="E22" s="233" t="s">
        <v>1154</v>
      </c>
      <c r="F22" s="629"/>
      <c r="G22" s="234" t="s">
        <v>1139</v>
      </c>
      <c r="H22" s="242">
        <v>84376</v>
      </c>
      <c r="I22" s="545"/>
      <c r="J22" s="545"/>
      <c r="K22" s="545"/>
      <c r="L22" s="545"/>
      <c r="M22" s="545"/>
      <c r="N22" s="545"/>
      <c r="O22" s="545"/>
      <c r="P22" s="545"/>
      <c r="Q22" s="545"/>
      <c r="R22" s="545"/>
      <c r="S22" s="545"/>
      <c r="T22" s="545"/>
      <c r="U22" s="545"/>
      <c r="V22" s="545"/>
      <c r="W22" s="545"/>
      <c r="X22" s="545"/>
      <c r="Y22" s="545"/>
      <c r="Z22" s="545"/>
    </row>
    <row r="23" spans="1:26" ht="22.5" customHeight="1">
      <c r="A23" s="545"/>
      <c r="B23" s="628"/>
      <c r="C23" s="628"/>
      <c r="D23" s="232" t="s">
        <v>1155</v>
      </c>
      <c r="E23" s="233" t="s">
        <v>1156</v>
      </c>
      <c r="F23" s="628"/>
      <c r="G23" s="234" t="s">
        <v>1142</v>
      </c>
      <c r="H23" s="242">
        <v>99710</v>
      </c>
      <c r="I23" s="545"/>
      <c r="J23" s="545"/>
      <c r="K23" s="545"/>
      <c r="L23" s="545"/>
      <c r="M23" s="545"/>
      <c r="N23" s="545"/>
      <c r="O23" s="545"/>
      <c r="P23" s="545"/>
      <c r="Q23" s="545"/>
      <c r="R23" s="545"/>
      <c r="S23" s="545"/>
      <c r="T23" s="545"/>
      <c r="U23" s="545"/>
      <c r="V23" s="545"/>
      <c r="W23" s="545"/>
      <c r="X23" s="545"/>
      <c r="Y23" s="545"/>
      <c r="Z23" s="545"/>
    </row>
    <row r="24" spans="1:26" ht="22.5" customHeight="1">
      <c r="A24" s="549"/>
      <c r="B24" s="243" t="s">
        <v>1157</v>
      </c>
      <c r="C24" s="244" t="s">
        <v>1158</v>
      </c>
      <c r="D24" s="232" t="s">
        <v>1159</v>
      </c>
      <c r="E24" s="233" t="s">
        <v>1160</v>
      </c>
      <c r="F24" s="229" t="s">
        <v>1161</v>
      </c>
      <c r="G24" s="230"/>
      <c r="H24" s="245" t="s">
        <v>1162</v>
      </c>
      <c r="I24" s="545"/>
      <c r="J24" s="545"/>
      <c r="K24" s="545"/>
      <c r="L24" s="545"/>
      <c r="M24" s="545"/>
      <c r="N24" s="545"/>
      <c r="O24" s="545"/>
      <c r="P24" s="545"/>
      <c r="Q24" s="545"/>
      <c r="R24" s="545"/>
      <c r="S24" s="545"/>
      <c r="T24" s="545"/>
      <c r="U24" s="545"/>
      <c r="V24" s="545"/>
      <c r="W24" s="545"/>
      <c r="X24" s="545"/>
      <c r="Y24" s="545"/>
      <c r="Z24" s="545"/>
    </row>
    <row r="25" spans="1:26" ht="22.5" customHeight="1">
      <c r="A25" s="549"/>
      <c r="B25" s="243" t="s">
        <v>1163</v>
      </c>
      <c r="C25" s="244" t="s">
        <v>1164</v>
      </c>
      <c r="D25" s="232" t="s">
        <v>1165</v>
      </c>
      <c r="E25" s="233" t="s">
        <v>1166</v>
      </c>
      <c r="F25" s="229" t="s">
        <v>1167</v>
      </c>
      <c r="G25" s="230"/>
      <c r="H25" s="246">
        <v>15</v>
      </c>
      <c r="I25" s="545"/>
      <c r="J25" s="545"/>
      <c r="K25" s="545"/>
      <c r="L25" s="545"/>
      <c r="M25" s="545"/>
      <c r="N25" s="545"/>
      <c r="O25" s="545"/>
      <c r="P25" s="545"/>
      <c r="Q25" s="545"/>
      <c r="R25" s="545"/>
      <c r="S25" s="545"/>
      <c r="T25" s="545"/>
      <c r="U25" s="545"/>
      <c r="V25" s="545"/>
      <c r="W25" s="545"/>
      <c r="X25" s="545"/>
      <c r="Y25" s="545"/>
      <c r="Z25" s="545"/>
    </row>
    <row r="26" spans="1:26" ht="22.5" customHeight="1">
      <c r="A26" s="598"/>
      <c r="B26" s="601" t="s">
        <v>1168</v>
      </c>
      <c r="C26" s="602" t="s">
        <v>1169</v>
      </c>
      <c r="D26" s="232" t="s">
        <v>1170</v>
      </c>
      <c r="E26" s="233" t="s">
        <v>1171</v>
      </c>
      <c r="F26" s="229" t="s">
        <v>1172</v>
      </c>
      <c r="G26" s="230"/>
      <c r="H26" s="247">
        <v>1900</v>
      </c>
      <c r="I26" s="545"/>
      <c r="J26" s="545"/>
      <c r="K26" s="545"/>
      <c r="L26" s="545"/>
      <c r="M26" s="545"/>
      <c r="N26" s="545"/>
      <c r="O26" s="545"/>
      <c r="P26" s="545"/>
      <c r="Q26" s="545"/>
      <c r="R26" s="545"/>
      <c r="S26" s="545"/>
      <c r="T26" s="545"/>
      <c r="U26" s="545"/>
      <c r="V26" s="545"/>
      <c r="W26" s="545"/>
      <c r="X26" s="545"/>
      <c r="Y26" s="545"/>
      <c r="Z26" s="545"/>
    </row>
    <row r="27" spans="1:26" ht="22.5" customHeight="1">
      <c r="A27" s="630"/>
      <c r="B27" s="628"/>
      <c r="C27" s="628"/>
      <c r="D27" s="232" t="s">
        <v>1173</v>
      </c>
      <c r="E27" s="233" t="s">
        <v>1174</v>
      </c>
      <c r="F27" s="229" t="s">
        <v>1175</v>
      </c>
      <c r="G27" s="230"/>
      <c r="H27" s="235" t="s">
        <v>1176</v>
      </c>
      <c r="I27" s="545"/>
      <c r="J27" s="545"/>
      <c r="K27" s="545"/>
      <c r="L27" s="545"/>
      <c r="M27" s="545"/>
      <c r="N27" s="545"/>
      <c r="O27" s="545"/>
      <c r="P27" s="545"/>
      <c r="Q27" s="545"/>
      <c r="R27" s="545"/>
      <c r="S27" s="545"/>
      <c r="T27" s="545"/>
      <c r="U27" s="545"/>
      <c r="V27" s="545"/>
      <c r="W27" s="545"/>
      <c r="X27" s="545"/>
      <c r="Y27" s="545"/>
      <c r="Z27" s="545"/>
    </row>
    <row r="28" spans="1:26" ht="22.5" customHeight="1">
      <c r="A28" s="548"/>
      <c r="B28" s="248" t="s">
        <v>1177</v>
      </c>
      <c r="C28" s="249" t="s">
        <v>1178</v>
      </c>
      <c r="D28" s="232" t="s">
        <v>1179</v>
      </c>
      <c r="E28" s="233" t="s">
        <v>1180</v>
      </c>
      <c r="F28" s="229" t="s">
        <v>1167</v>
      </c>
      <c r="G28" s="230"/>
      <c r="H28" s="246">
        <v>25</v>
      </c>
      <c r="I28" s="545"/>
      <c r="J28" s="545"/>
      <c r="K28" s="545"/>
      <c r="L28" s="545"/>
      <c r="M28" s="545"/>
      <c r="N28" s="545"/>
      <c r="O28" s="545"/>
      <c r="P28" s="545"/>
      <c r="Q28" s="545"/>
      <c r="R28" s="545"/>
      <c r="S28" s="545"/>
      <c r="T28" s="545"/>
      <c r="U28" s="545"/>
      <c r="V28" s="545"/>
      <c r="W28" s="545"/>
      <c r="X28" s="545"/>
      <c r="Y28" s="545"/>
      <c r="Z28" s="545"/>
    </row>
    <row r="29" spans="1:26" ht="22.5" customHeight="1">
      <c r="A29" s="598"/>
      <c r="B29" s="601" t="s">
        <v>1181</v>
      </c>
      <c r="C29" s="602" t="s">
        <v>1182</v>
      </c>
      <c r="D29" s="232" t="s">
        <v>1183</v>
      </c>
      <c r="E29" s="233" t="s">
        <v>1184</v>
      </c>
      <c r="F29" s="229" t="s">
        <v>1172</v>
      </c>
      <c r="G29" s="230"/>
      <c r="H29" s="247">
        <v>5700</v>
      </c>
      <c r="I29" s="545"/>
      <c r="J29" s="545"/>
      <c r="K29" s="545"/>
      <c r="L29" s="545"/>
      <c r="M29" s="545"/>
      <c r="N29" s="545"/>
      <c r="O29" s="545"/>
      <c r="P29" s="545"/>
      <c r="Q29" s="545"/>
      <c r="R29" s="545"/>
      <c r="S29" s="545"/>
      <c r="T29" s="545"/>
      <c r="U29" s="545"/>
      <c r="V29" s="545"/>
      <c r="W29" s="545"/>
      <c r="X29" s="545"/>
      <c r="Y29" s="545"/>
      <c r="Z29" s="545"/>
    </row>
    <row r="30" spans="1:26" ht="22.5" customHeight="1">
      <c r="A30" s="630"/>
      <c r="B30" s="628"/>
      <c r="C30" s="628"/>
      <c r="D30" s="232" t="s">
        <v>1185</v>
      </c>
      <c r="E30" s="233" t="s">
        <v>1186</v>
      </c>
      <c r="F30" s="229" t="s">
        <v>1175</v>
      </c>
      <c r="G30" s="230"/>
      <c r="H30" s="235" t="s">
        <v>1176</v>
      </c>
      <c r="I30" s="545"/>
      <c r="J30" s="545"/>
      <c r="K30" s="545"/>
      <c r="L30" s="545"/>
      <c r="M30" s="545"/>
      <c r="N30" s="545"/>
      <c r="O30" s="545"/>
      <c r="P30" s="545"/>
      <c r="Q30" s="545"/>
      <c r="R30" s="545"/>
      <c r="S30" s="545"/>
      <c r="T30" s="545"/>
      <c r="U30" s="545"/>
      <c r="V30" s="545"/>
      <c r="W30" s="545"/>
      <c r="X30" s="545"/>
      <c r="Y30" s="545"/>
      <c r="Z30" s="545"/>
    </row>
    <row r="31" spans="1:26" ht="22.5" customHeight="1">
      <c r="A31" s="545"/>
      <c r="B31" s="603" t="s">
        <v>1187</v>
      </c>
      <c r="C31" s="604" t="s">
        <v>1188</v>
      </c>
      <c r="D31" s="227" t="s">
        <v>1189</v>
      </c>
      <c r="E31" s="228" t="s">
        <v>1190</v>
      </c>
      <c r="F31" s="229" t="s">
        <v>1191</v>
      </c>
      <c r="G31" s="230"/>
      <c r="H31" s="239">
        <v>183</v>
      </c>
      <c r="I31" s="545"/>
      <c r="J31" s="545"/>
      <c r="K31" s="545"/>
      <c r="L31" s="545"/>
      <c r="M31" s="545"/>
      <c r="N31" s="545"/>
      <c r="O31" s="545"/>
      <c r="P31" s="545"/>
      <c r="Q31" s="545"/>
      <c r="R31" s="545"/>
      <c r="S31" s="545"/>
      <c r="T31" s="545"/>
      <c r="U31" s="545"/>
      <c r="V31" s="545"/>
      <c r="W31" s="545"/>
      <c r="X31" s="545"/>
      <c r="Y31" s="545"/>
      <c r="Z31" s="545"/>
    </row>
    <row r="32" spans="1:26" ht="22.5" customHeight="1">
      <c r="A32" s="545"/>
      <c r="B32" s="629"/>
      <c r="C32" s="629"/>
      <c r="D32" s="232" t="s">
        <v>1192</v>
      </c>
      <c r="E32" s="233" t="s">
        <v>1193</v>
      </c>
      <c r="F32" s="229" t="s">
        <v>1194</v>
      </c>
      <c r="G32" s="230"/>
      <c r="H32" s="239">
        <v>180</v>
      </c>
      <c r="I32" s="545"/>
      <c r="J32" s="545"/>
      <c r="K32" s="545"/>
      <c r="L32" s="545"/>
      <c r="M32" s="545"/>
      <c r="N32" s="545"/>
      <c r="O32" s="545"/>
      <c r="P32" s="545"/>
      <c r="Q32" s="545"/>
      <c r="R32" s="545"/>
      <c r="S32" s="545"/>
      <c r="T32" s="545"/>
      <c r="U32" s="545"/>
      <c r="V32" s="545"/>
      <c r="W32" s="545"/>
      <c r="X32" s="545"/>
      <c r="Y32" s="545"/>
      <c r="Z32" s="545"/>
    </row>
    <row r="33" spans="1:26" ht="22.5" customHeight="1">
      <c r="A33" s="545"/>
      <c r="B33" s="628"/>
      <c r="C33" s="628"/>
      <c r="D33" s="232" t="s">
        <v>1195</v>
      </c>
      <c r="E33" s="233" t="s">
        <v>1196</v>
      </c>
      <c r="F33" s="229" t="s">
        <v>1197</v>
      </c>
      <c r="G33" s="230"/>
      <c r="H33" s="239">
        <v>2</v>
      </c>
      <c r="I33" s="545"/>
      <c r="J33" s="545"/>
      <c r="K33" s="545"/>
      <c r="L33" s="545"/>
      <c r="M33" s="545"/>
      <c r="N33" s="545"/>
      <c r="O33" s="545"/>
      <c r="P33" s="545"/>
      <c r="Q33" s="545"/>
      <c r="R33" s="545"/>
      <c r="S33" s="545"/>
      <c r="T33" s="545"/>
      <c r="U33" s="545"/>
      <c r="V33" s="545"/>
      <c r="W33" s="545"/>
      <c r="X33" s="545"/>
      <c r="Y33" s="545"/>
      <c r="Z33" s="545"/>
    </row>
    <row r="34" spans="1:26" ht="22.5" customHeight="1">
      <c r="A34" s="545"/>
      <c r="B34" s="236" t="s">
        <v>1198</v>
      </c>
      <c r="C34" s="237" t="s">
        <v>1199</v>
      </c>
      <c r="D34" s="227" t="s">
        <v>1200</v>
      </c>
      <c r="E34" s="228" t="s">
        <v>1201</v>
      </c>
      <c r="F34" s="238"/>
      <c r="G34" s="230"/>
      <c r="H34" s="239">
        <v>4</v>
      </c>
      <c r="I34" s="545"/>
      <c r="J34" s="545"/>
      <c r="K34" s="545"/>
      <c r="L34" s="545"/>
      <c r="M34" s="545"/>
      <c r="N34" s="545"/>
      <c r="O34" s="545"/>
      <c r="P34" s="545"/>
      <c r="Q34" s="545"/>
      <c r="R34" s="545"/>
      <c r="S34" s="545"/>
      <c r="T34" s="545"/>
      <c r="U34" s="545"/>
      <c r="V34" s="545"/>
      <c r="W34" s="545"/>
      <c r="X34" s="545"/>
      <c r="Y34" s="545"/>
      <c r="Z34" s="545"/>
    </row>
    <row r="35" spans="1:26" ht="22.5" customHeight="1">
      <c r="A35" s="545"/>
      <c r="B35" s="603" t="s">
        <v>1202</v>
      </c>
      <c r="C35" s="604" t="s">
        <v>1203</v>
      </c>
      <c r="D35" s="227" t="s">
        <v>1204</v>
      </c>
      <c r="E35" s="228" t="s">
        <v>1205</v>
      </c>
      <c r="F35" s="229" t="s">
        <v>1206</v>
      </c>
      <c r="G35" s="230"/>
      <c r="H35" s="239">
        <v>12</v>
      </c>
      <c r="I35" s="545"/>
      <c r="J35" s="545"/>
      <c r="K35" s="545"/>
      <c r="L35" s="545"/>
      <c r="M35" s="545"/>
      <c r="N35" s="545"/>
      <c r="O35" s="545"/>
      <c r="P35" s="545"/>
      <c r="Q35" s="545"/>
      <c r="R35" s="545"/>
      <c r="S35" s="545"/>
      <c r="T35" s="545"/>
      <c r="U35" s="545"/>
      <c r="V35" s="545"/>
      <c r="W35" s="545"/>
      <c r="X35" s="545"/>
      <c r="Y35" s="545"/>
      <c r="Z35" s="545"/>
    </row>
    <row r="36" spans="1:26" ht="22.5" customHeight="1">
      <c r="A36" s="545"/>
      <c r="B36" s="629"/>
      <c r="C36" s="629"/>
      <c r="D36" s="232" t="s">
        <v>1207</v>
      </c>
      <c r="E36" s="233" t="s">
        <v>1208</v>
      </c>
      <c r="F36" s="229" t="s">
        <v>1209</v>
      </c>
      <c r="G36" s="230"/>
      <c r="H36" s="239">
        <v>3</v>
      </c>
      <c r="I36" s="545"/>
      <c r="J36" s="545"/>
      <c r="K36" s="545"/>
      <c r="L36" s="545"/>
      <c r="M36" s="545"/>
      <c r="N36" s="545"/>
      <c r="O36" s="545"/>
      <c r="P36" s="545"/>
      <c r="Q36" s="545"/>
      <c r="R36" s="545"/>
      <c r="S36" s="545"/>
      <c r="T36" s="545"/>
      <c r="U36" s="545"/>
      <c r="V36" s="545"/>
      <c r="W36" s="545"/>
      <c r="X36" s="545"/>
      <c r="Y36" s="545"/>
      <c r="Z36" s="545"/>
    </row>
    <row r="37" spans="1:26" ht="22.5" customHeight="1">
      <c r="A37" s="545"/>
      <c r="B37" s="628"/>
      <c r="C37" s="628"/>
      <c r="D37" s="232" t="s">
        <v>1210</v>
      </c>
      <c r="E37" s="233" t="s">
        <v>1211</v>
      </c>
      <c r="F37" s="229" t="s">
        <v>1212</v>
      </c>
      <c r="G37" s="230"/>
      <c r="H37" s="239">
        <v>180</v>
      </c>
      <c r="I37" s="545"/>
      <c r="J37" s="545"/>
      <c r="K37" s="545"/>
      <c r="L37" s="545"/>
      <c r="M37" s="545"/>
      <c r="N37" s="545"/>
      <c r="O37" s="545"/>
      <c r="P37" s="545"/>
      <c r="Q37" s="545"/>
      <c r="R37" s="545"/>
      <c r="S37" s="545"/>
      <c r="T37" s="545"/>
      <c r="U37" s="545"/>
      <c r="V37" s="545"/>
      <c r="W37" s="545"/>
      <c r="X37" s="545"/>
      <c r="Y37" s="545"/>
      <c r="Z37" s="545"/>
    </row>
    <row r="38" spans="1:26" ht="22.5" customHeight="1">
      <c r="A38" s="545"/>
      <c r="B38" s="603" t="s">
        <v>1213</v>
      </c>
      <c r="C38" s="604" t="s">
        <v>1214</v>
      </c>
      <c r="D38" s="227" t="s">
        <v>1215</v>
      </c>
      <c r="E38" s="595" t="s">
        <v>1216</v>
      </c>
      <c r="F38" s="596" t="s">
        <v>1217</v>
      </c>
      <c r="G38" s="234" t="s">
        <v>1218</v>
      </c>
      <c r="H38" s="235">
        <v>0.75</v>
      </c>
      <c r="I38" s="550" t="str">
        <f t="shared" ref="I38:I41" si="0">IF(H38&lt;0.5,"This employer share percentage is low, please confirm","")</f>
        <v/>
      </c>
      <c r="J38" s="545"/>
      <c r="K38" s="545"/>
      <c r="L38" s="545"/>
      <c r="M38" s="545"/>
      <c r="N38" s="545"/>
      <c r="O38" s="545"/>
      <c r="P38" s="545"/>
      <c r="Q38" s="545"/>
      <c r="R38" s="545"/>
      <c r="S38" s="545"/>
      <c r="T38" s="545"/>
      <c r="U38" s="545"/>
      <c r="V38" s="545"/>
      <c r="W38" s="545"/>
      <c r="X38" s="545"/>
      <c r="Y38" s="545"/>
      <c r="Z38" s="545"/>
    </row>
    <row r="39" spans="1:26" ht="22.5" customHeight="1">
      <c r="A39" s="545"/>
      <c r="B39" s="629"/>
      <c r="C39" s="629"/>
      <c r="D39" s="232" t="s">
        <v>1219</v>
      </c>
      <c r="E39" s="628"/>
      <c r="F39" s="628"/>
      <c r="G39" s="234" t="s">
        <v>1220</v>
      </c>
      <c r="H39" s="235">
        <v>0.75</v>
      </c>
      <c r="I39" s="550" t="str">
        <f t="shared" si="0"/>
        <v/>
      </c>
      <c r="J39" s="545"/>
      <c r="K39" s="545"/>
      <c r="L39" s="545"/>
      <c r="M39" s="545"/>
      <c r="N39" s="545"/>
      <c r="O39" s="545"/>
      <c r="P39" s="545"/>
      <c r="Q39" s="545"/>
      <c r="R39" s="545"/>
      <c r="S39" s="545"/>
      <c r="T39" s="545"/>
      <c r="U39" s="545"/>
      <c r="V39" s="545"/>
      <c r="W39" s="545"/>
      <c r="X39" s="545"/>
      <c r="Y39" s="545"/>
      <c r="Z39" s="545"/>
    </row>
    <row r="40" spans="1:26" ht="22.5" customHeight="1">
      <c r="A40" s="545"/>
      <c r="B40" s="629"/>
      <c r="C40" s="629"/>
      <c r="D40" s="232" t="s">
        <v>1221</v>
      </c>
      <c r="E40" s="597" t="s">
        <v>1222</v>
      </c>
      <c r="F40" s="596" t="s">
        <v>1223</v>
      </c>
      <c r="G40" s="234" t="s">
        <v>1218</v>
      </c>
      <c r="H40" s="235">
        <v>0.5</v>
      </c>
      <c r="I40" s="550" t="str">
        <f t="shared" si="0"/>
        <v/>
      </c>
      <c r="J40" s="545"/>
      <c r="K40" s="545"/>
      <c r="L40" s="545"/>
      <c r="M40" s="545"/>
      <c r="N40" s="545"/>
      <c r="O40" s="545"/>
      <c r="P40" s="545"/>
      <c r="Q40" s="545"/>
      <c r="R40" s="545"/>
      <c r="S40" s="545"/>
      <c r="T40" s="545"/>
      <c r="U40" s="545"/>
      <c r="V40" s="545"/>
      <c r="W40" s="545"/>
      <c r="X40" s="545"/>
      <c r="Y40" s="545"/>
      <c r="Z40" s="545"/>
    </row>
    <row r="41" spans="1:26" ht="22.5" customHeight="1">
      <c r="A41" s="545"/>
      <c r="B41" s="628"/>
      <c r="C41" s="628"/>
      <c r="D41" s="232" t="s">
        <v>1224</v>
      </c>
      <c r="E41" s="628"/>
      <c r="F41" s="628"/>
      <c r="G41" s="234" t="s">
        <v>1220</v>
      </c>
      <c r="H41" s="235">
        <v>0.5</v>
      </c>
      <c r="I41" s="550" t="str">
        <f t="shared" si="0"/>
        <v/>
      </c>
      <c r="J41" s="545"/>
      <c r="K41" s="545"/>
      <c r="L41" s="545"/>
      <c r="M41" s="545"/>
      <c r="N41" s="545"/>
      <c r="O41" s="545"/>
      <c r="P41" s="545"/>
      <c r="Q41" s="545"/>
      <c r="R41" s="545"/>
      <c r="S41" s="545"/>
      <c r="T41" s="545"/>
      <c r="U41" s="545"/>
      <c r="V41" s="545"/>
      <c r="W41" s="545"/>
      <c r="X41" s="545"/>
      <c r="Y41" s="545"/>
      <c r="Z41" s="545"/>
    </row>
    <row r="42" spans="1:26" ht="45" customHeight="1">
      <c r="A42" s="548"/>
      <c r="B42" s="236" t="s">
        <v>1225</v>
      </c>
      <c r="C42" s="250" t="s">
        <v>1226</v>
      </c>
      <c r="D42" s="227" t="s">
        <v>1227</v>
      </c>
      <c r="E42" s="228" t="s">
        <v>1228</v>
      </c>
      <c r="F42" s="229" t="s">
        <v>1161</v>
      </c>
      <c r="G42" s="230"/>
      <c r="H42" s="245" t="s">
        <v>1162</v>
      </c>
      <c r="I42" s="545"/>
      <c r="J42" s="545"/>
      <c r="K42" s="545"/>
      <c r="L42" s="545"/>
      <c r="M42" s="545"/>
      <c r="N42" s="545"/>
      <c r="O42" s="545"/>
      <c r="P42" s="545"/>
      <c r="Q42" s="545"/>
      <c r="R42" s="545"/>
      <c r="S42" s="545"/>
      <c r="T42" s="545"/>
      <c r="U42" s="545"/>
      <c r="V42" s="545"/>
      <c r="W42" s="545"/>
      <c r="X42" s="545"/>
      <c r="Y42" s="545"/>
      <c r="Z42" s="545"/>
    </row>
    <row r="43" spans="1:26" ht="22.5" customHeight="1">
      <c r="A43" s="548"/>
      <c r="B43" s="236" t="s">
        <v>1229</v>
      </c>
      <c r="C43" s="237" t="s">
        <v>1230</v>
      </c>
      <c r="D43" s="227" t="s">
        <v>1231</v>
      </c>
      <c r="E43" s="228" t="s">
        <v>1232</v>
      </c>
      <c r="F43" s="229" t="s">
        <v>1161</v>
      </c>
      <c r="G43" s="230"/>
      <c r="H43" s="245" t="s">
        <v>1162</v>
      </c>
      <c r="I43" s="545"/>
      <c r="J43" s="545"/>
      <c r="K43" s="545"/>
      <c r="L43" s="545"/>
      <c r="M43" s="545"/>
      <c r="N43" s="545"/>
      <c r="O43" s="545"/>
      <c r="P43" s="545"/>
      <c r="Q43" s="545"/>
      <c r="R43" s="545"/>
      <c r="S43" s="545"/>
      <c r="T43" s="545"/>
      <c r="U43" s="545"/>
      <c r="V43" s="545"/>
      <c r="W43" s="545"/>
      <c r="X43" s="545"/>
      <c r="Y43" s="545"/>
      <c r="Z43" s="545"/>
    </row>
    <row r="44" spans="1:26" ht="45" customHeight="1">
      <c r="A44" s="545"/>
      <c r="B44" s="236" t="s">
        <v>1233</v>
      </c>
      <c r="C44" s="237" t="s">
        <v>1234</v>
      </c>
      <c r="D44" s="227" t="s">
        <v>1235</v>
      </c>
      <c r="E44" s="228" t="s">
        <v>1236</v>
      </c>
      <c r="F44" s="238"/>
      <c r="G44" s="230"/>
      <c r="H44" s="245" t="s">
        <v>1237</v>
      </c>
      <c r="I44" s="545"/>
      <c r="J44" s="545"/>
      <c r="K44" s="545"/>
      <c r="L44" s="545"/>
      <c r="M44" s="545"/>
      <c r="N44" s="545"/>
      <c r="O44" s="545"/>
      <c r="P44" s="545"/>
      <c r="Q44" s="545"/>
      <c r="R44" s="545"/>
      <c r="S44" s="545"/>
      <c r="T44" s="545"/>
      <c r="U44" s="545"/>
      <c r="V44" s="545"/>
      <c r="W44" s="545"/>
      <c r="X44" s="545"/>
      <c r="Y44" s="545"/>
      <c r="Z44" s="545"/>
    </row>
    <row r="45" spans="1:26" ht="45" customHeight="1">
      <c r="A45" s="598"/>
      <c r="B45" s="599" t="s">
        <v>1238</v>
      </c>
      <c r="C45" s="600" t="s">
        <v>1239</v>
      </c>
      <c r="D45" s="234" t="s">
        <v>1240</v>
      </c>
      <c r="E45" s="234" t="s">
        <v>1241</v>
      </c>
      <c r="F45" s="234" t="s">
        <v>1161</v>
      </c>
      <c r="G45" s="229" t="s">
        <v>1242</v>
      </c>
      <c r="H45" s="245" t="s">
        <v>1243</v>
      </c>
      <c r="I45" s="545"/>
      <c r="J45" s="545"/>
      <c r="K45" s="545"/>
      <c r="L45" s="545"/>
      <c r="M45" s="545"/>
      <c r="N45" s="545"/>
      <c r="O45" s="545"/>
      <c r="P45" s="545"/>
      <c r="Q45" s="545"/>
      <c r="R45" s="545"/>
      <c r="S45" s="545"/>
      <c r="T45" s="545"/>
      <c r="U45" s="545"/>
      <c r="V45" s="545"/>
      <c r="W45" s="545"/>
      <c r="X45" s="545"/>
      <c r="Y45" s="545"/>
      <c r="Z45" s="545"/>
    </row>
    <row r="46" spans="1:26" ht="45" customHeight="1">
      <c r="A46" s="630"/>
      <c r="B46" s="628"/>
      <c r="C46" s="628"/>
      <c r="D46" s="234" t="s">
        <v>1244</v>
      </c>
      <c r="E46" s="234" t="s">
        <v>1245</v>
      </c>
      <c r="F46" s="234" t="s">
        <v>1161</v>
      </c>
      <c r="G46" s="229" t="s">
        <v>1246</v>
      </c>
      <c r="H46" s="245" t="s">
        <v>1243</v>
      </c>
      <c r="I46" s="545"/>
      <c r="J46" s="545"/>
      <c r="K46" s="545"/>
      <c r="L46" s="545"/>
      <c r="M46" s="545"/>
      <c r="N46" s="545"/>
      <c r="O46" s="545"/>
      <c r="P46" s="545"/>
      <c r="Q46" s="545"/>
      <c r="R46" s="545"/>
      <c r="S46" s="545"/>
      <c r="T46" s="545"/>
      <c r="U46" s="545"/>
      <c r="V46" s="545"/>
      <c r="W46" s="545"/>
      <c r="X46" s="545"/>
      <c r="Y46" s="545"/>
      <c r="Z46" s="545"/>
    </row>
    <row r="47" spans="1:26" ht="22.5" customHeight="1">
      <c r="A47" s="545"/>
      <c r="B47" s="545"/>
      <c r="C47" s="545"/>
      <c r="D47" s="545"/>
      <c r="E47" s="545"/>
      <c r="F47" s="545"/>
      <c r="G47" s="545"/>
      <c r="H47" s="545"/>
      <c r="I47" s="545"/>
      <c r="J47" s="545"/>
      <c r="K47" s="545"/>
      <c r="L47" s="545"/>
      <c r="M47" s="545"/>
      <c r="N47" s="545"/>
      <c r="O47" s="545"/>
      <c r="P47" s="545"/>
      <c r="Q47" s="545"/>
      <c r="R47" s="545"/>
      <c r="S47" s="545"/>
      <c r="T47" s="545"/>
      <c r="U47" s="545"/>
      <c r="V47" s="545"/>
      <c r="W47" s="545"/>
      <c r="X47" s="545"/>
      <c r="Y47" s="545"/>
      <c r="Z47" s="545"/>
    </row>
    <row r="48" spans="1:26" ht="22.5" customHeight="1">
      <c r="A48" s="545"/>
      <c r="B48" s="545"/>
      <c r="C48" s="551"/>
      <c r="D48" s="545"/>
      <c r="E48" s="545"/>
      <c r="F48" s="545"/>
      <c r="G48" s="545"/>
      <c r="H48" s="545"/>
      <c r="I48" s="545"/>
      <c r="J48" s="545"/>
      <c r="K48" s="545"/>
      <c r="L48" s="545"/>
      <c r="M48" s="545"/>
      <c r="N48" s="545"/>
      <c r="O48" s="545"/>
      <c r="P48" s="545"/>
      <c r="Q48" s="545"/>
      <c r="R48" s="545"/>
      <c r="S48" s="545"/>
      <c r="T48" s="545"/>
      <c r="U48" s="545"/>
      <c r="V48" s="545"/>
      <c r="W48" s="545"/>
      <c r="X48" s="545"/>
      <c r="Y48" s="545"/>
      <c r="Z48" s="545"/>
    </row>
    <row r="49" spans="1:26" ht="22.5" customHeight="1">
      <c r="A49" s="545"/>
      <c r="B49" s="545"/>
      <c r="C49" s="545"/>
      <c r="D49" s="545"/>
      <c r="E49" s="545"/>
      <c r="F49" s="545"/>
      <c r="G49" s="545"/>
      <c r="H49" s="545"/>
      <c r="I49" s="545"/>
      <c r="J49" s="545"/>
      <c r="K49" s="545"/>
      <c r="L49" s="545"/>
      <c r="M49" s="545"/>
      <c r="N49" s="545"/>
      <c r="O49" s="545"/>
      <c r="P49" s="545"/>
      <c r="Q49" s="545"/>
      <c r="R49" s="545"/>
      <c r="S49" s="545"/>
      <c r="T49" s="545"/>
      <c r="U49" s="545"/>
      <c r="V49" s="545"/>
      <c r="W49" s="545"/>
      <c r="X49" s="545"/>
      <c r="Y49" s="545"/>
      <c r="Z49" s="545"/>
    </row>
    <row r="50" spans="1:26" ht="22.5" customHeight="1">
      <c r="A50" s="545"/>
      <c r="B50" s="545"/>
      <c r="C50" s="545"/>
      <c r="D50" s="545"/>
      <c r="E50" s="545"/>
      <c r="F50" s="545"/>
      <c r="G50" s="545"/>
      <c r="H50" s="552">
        <f>COUNTBLANK(H7:H24)+COUNTBLANK(H31:H46)</f>
        <v>0</v>
      </c>
      <c r="I50" s="545"/>
      <c r="J50" s="545"/>
      <c r="K50" s="545"/>
      <c r="L50" s="545"/>
      <c r="M50" s="545"/>
      <c r="N50" s="545"/>
      <c r="O50" s="545"/>
      <c r="P50" s="545"/>
      <c r="Q50" s="545"/>
      <c r="R50" s="545"/>
      <c r="S50" s="545"/>
      <c r="T50" s="545"/>
      <c r="U50" s="545"/>
      <c r="V50" s="545"/>
      <c r="W50" s="545"/>
      <c r="X50" s="545"/>
      <c r="Y50" s="545"/>
      <c r="Z50" s="545"/>
    </row>
    <row r="51" spans="1:26" ht="22.5" customHeight="1">
      <c r="A51" s="545"/>
      <c r="B51" s="545"/>
      <c r="C51" s="545"/>
      <c r="D51" s="545"/>
      <c r="E51" s="545"/>
      <c r="F51" s="545"/>
      <c r="G51" s="545"/>
      <c r="H51" s="552"/>
      <c r="I51" s="545"/>
      <c r="J51" s="545"/>
      <c r="K51" s="545"/>
      <c r="L51" s="545"/>
      <c r="M51" s="545"/>
      <c r="N51" s="545"/>
      <c r="O51" s="545"/>
      <c r="P51" s="545"/>
      <c r="Q51" s="545"/>
      <c r="R51" s="545"/>
      <c r="S51" s="545"/>
      <c r="T51" s="545"/>
      <c r="U51" s="545"/>
      <c r="V51" s="545"/>
      <c r="W51" s="545"/>
      <c r="X51" s="545"/>
      <c r="Y51" s="545"/>
      <c r="Z51" s="545"/>
    </row>
    <row r="52" spans="1:26" ht="22.5" customHeight="1">
      <c r="A52" s="545"/>
      <c r="B52" s="545"/>
      <c r="C52" s="545"/>
      <c r="D52" s="545"/>
      <c r="E52" s="545"/>
      <c r="F52" s="545"/>
      <c r="G52" s="545"/>
      <c r="H52" s="552"/>
      <c r="I52" s="545"/>
      <c r="J52" s="545"/>
      <c r="K52" s="545"/>
      <c r="L52" s="545"/>
      <c r="M52" s="545"/>
      <c r="N52" s="545"/>
      <c r="O52" s="545"/>
      <c r="P52" s="545"/>
      <c r="Q52" s="545"/>
      <c r="R52" s="545"/>
      <c r="S52" s="545"/>
      <c r="T52" s="545"/>
      <c r="U52" s="545"/>
      <c r="V52" s="545"/>
      <c r="W52" s="545"/>
      <c r="X52" s="545"/>
      <c r="Y52" s="545"/>
      <c r="Z52" s="545"/>
    </row>
    <row r="53" spans="1:26" ht="22.5" customHeight="1">
      <c r="A53" s="545"/>
      <c r="B53" s="545"/>
      <c r="C53" s="545"/>
      <c r="D53" s="545"/>
      <c r="E53" s="545"/>
      <c r="F53" s="545"/>
      <c r="G53" s="545"/>
      <c r="H53" s="545"/>
      <c r="I53" s="545"/>
      <c r="J53" s="545"/>
      <c r="K53" s="545"/>
      <c r="L53" s="545"/>
      <c r="M53" s="545"/>
      <c r="N53" s="545"/>
      <c r="O53" s="545"/>
      <c r="P53" s="545"/>
      <c r="Q53" s="545"/>
      <c r="R53" s="545"/>
      <c r="S53" s="545"/>
      <c r="T53" s="545"/>
      <c r="U53" s="545"/>
      <c r="V53" s="545"/>
      <c r="W53" s="545"/>
      <c r="X53" s="545"/>
      <c r="Y53" s="545"/>
      <c r="Z53" s="545"/>
    </row>
    <row r="54" spans="1:26" ht="22.5" customHeight="1">
      <c r="A54" s="545"/>
      <c r="B54" s="545"/>
      <c r="C54" s="545"/>
      <c r="D54" s="545"/>
      <c r="E54" s="545"/>
      <c r="F54" s="545"/>
      <c r="G54" s="545"/>
      <c r="H54" s="545"/>
      <c r="I54" s="545"/>
      <c r="J54" s="545"/>
      <c r="K54" s="545"/>
      <c r="L54" s="545"/>
      <c r="M54" s="545"/>
      <c r="N54" s="545"/>
      <c r="O54" s="545"/>
      <c r="P54" s="545"/>
      <c r="Q54" s="545"/>
      <c r="R54" s="545"/>
      <c r="S54" s="545"/>
      <c r="T54" s="545"/>
      <c r="U54" s="545"/>
      <c r="V54" s="545"/>
      <c r="W54" s="545"/>
      <c r="X54" s="545"/>
      <c r="Y54" s="545"/>
      <c r="Z54" s="545"/>
    </row>
    <row r="55" spans="1:26" ht="22.5" customHeight="1">
      <c r="A55" s="545"/>
      <c r="B55" s="545"/>
      <c r="C55" s="545"/>
      <c r="D55" s="545"/>
      <c r="E55" s="545"/>
      <c r="F55" s="545"/>
      <c r="G55" s="545"/>
      <c r="H55" s="545"/>
      <c r="I55" s="545"/>
      <c r="J55" s="545"/>
      <c r="K55" s="545"/>
      <c r="L55" s="545"/>
      <c r="M55" s="545"/>
      <c r="N55" s="545"/>
      <c r="O55" s="545"/>
      <c r="P55" s="545"/>
      <c r="Q55" s="545"/>
      <c r="R55" s="545"/>
      <c r="S55" s="545"/>
      <c r="T55" s="545"/>
      <c r="U55" s="545"/>
      <c r="V55" s="545"/>
      <c r="W55" s="545"/>
      <c r="X55" s="545"/>
      <c r="Y55" s="545"/>
      <c r="Z55" s="545"/>
    </row>
    <row r="56" spans="1:26" ht="22.5" customHeight="1">
      <c r="A56" s="545"/>
      <c r="B56" s="545"/>
      <c r="C56" s="545"/>
      <c r="D56" s="545"/>
      <c r="E56" s="545"/>
      <c r="F56" s="545"/>
      <c r="G56" s="545"/>
      <c r="H56" s="545"/>
      <c r="I56" s="545"/>
      <c r="J56" s="545"/>
      <c r="K56" s="545"/>
      <c r="L56" s="545"/>
      <c r="M56" s="545"/>
      <c r="N56" s="545"/>
      <c r="O56" s="545"/>
      <c r="P56" s="545"/>
      <c r="Q56" s="545"/>
      <c r="R56" s="545"/>
      <c r="S56" s="545"/>
      <c r="T56" s="545"/>
      <c r="U56" s="545"/>
      <c r="V56" s="545"/>
      <c r="W56" s="545"/>
      <c r="X56" s="545"/>
      <c r="Y56" s="545"/>
      <c r="Z56" s="545"/>
    </row>
    <row r="57" spans="1:26" ht="22.5" customHeight="1">
      <c r="A57" s="545"/>
      <c r="B57" s="545"/>
      <c r="C57" s="545"/>
      <c r="D57" s="545"/>
      <c r="E57" s="545"/>
      <c r="F57" s="545"/>
      <c r="G57" s="545"/>
      <c r="H57" s="545"/>
      <c r="I57" s="545"/>
      <c r="J57" s="545"/>
      <c r="K57" s="545"/>
      <c r="L57" s="545"/>
      <c r="M57" s="545"/>
      <c r="N57" s="545"/>
      <c r="O57" s="545"/>
      <c r="P57" s="545"/>
      <c r="Q57" s="545"/>
      <c r="R57" s="545"/>
      <c r="S57" s="545"/>
      <c r="T57" s="545"/>
      <c r="U57" s="545"/>
      <c r="V57" s="545"/>
      <c r="W57" s="545"/>
      <c r="X57" s="545"/>
      <c r="Y57" s="545"/>
      <c r="Z57" s="545"/>
    </row>
    <row r="58" spans="1:26" ht="22.5" customHeight="1">
      <c r="A58" s="545"/>
      <c r="B58" s="545"/>
      <c r="C58" s="545"/>
      <c r="D58" s="545"/>
      <c r="E58" s="545"/>
      <c r="F58" s="545"/>
      <c r="G58" s="545"/>
      <c r="H58" s="545"/>
      <c r="I58" s="545"/>
      <c r="J58" s="545"/>
      <c r="K58" s="545"/>
      <c r="L58" s="545"/>
      <c r="M58" s="545"/>
      <c r="N58" s="545"/>
      <c r="O58" s="545"/>
      <c r="P58" s="545"/>
      <c r="Q58" s="545"/>
      <c r="R58" s="545"/>
      <c r="S58" s="545"/>
      <c r="T58" s="545"/>
      <c r="U58" s="545"/>
      <c r="V58" s="545"/>
      <c r="W58" s="545"/>
      <c r="X58" s="545"/>
      <c r="Y58" s="545"/>
      <c r="Z58" s="545"/>
    </row>
    <row r="59" spans="1:26" ht="22.5" customHeight="1">
      <c r="A59" s="545"/>
      <c r="B59" s="545"/>
      <c r="C59" s="545"/>
      <c r="D59" s="545"/>
      <c r="E59" s="545"/>
      <c r="F59" s="545"/>
      <c r="G59" s="545"/>
      <c r="H59" s="545"/>
      <c r="I59" s="545"/>
      <c r="J59" s="545"/>
      <c r="K59" s="545"/>
      <c r="L59" s="545"/>
      <c r="M59" s="545"/>
      <c r="N59" s="545"/>
      <c r="O59" s="545"/>
      <c r="P59" s="545"/>
      <c r="Q59" s="545"/>
      <c r="R59" s="545"/>
      <c r="S59" s="545"/>
      <c r="T59" s="545"/>
      <c r="U59" s="545"/>
      <c r="V59" s="545"/>
      <c r="W59" s="545"/>
      <c r="X59" s="545"/>
      <c r="Y59" s="545"/>
      <c r="Z59" s="545"/>
    </row>
    <row r="60" spans="1:26" ht="22.5" customHeight="1">
      <c r="A60" s="545"/>
      <c r="B60" s="545"/>
      <c r="C60" s="545"/>
      <c r="D60" s="545"/>
      <c r="E60" s="545"/>
      <c r="F60" s="545"/>
      <c r="G60" s="545"/>
      <c r="H60" s="545"/>
      <c r="I60" s="545"/>
      <c r="J60" s="545"/>
      <c r="K60" s="545"/>
      <c r="L60" s="545"/>
      <c r="M60" s="545"/>
      <c r="N60" s="545"/>
      <c r="O60" s="545"/>
      <c r="P60" s="545"/>
      <c r="Q60" s="545"/>
      <c r="R60" s="545"/>
      <c r="S60" s="545"/>
      <c r="T60" s="545"/>
      <c r="U60" s="545"/>
      <c r="V60" s="545"/>
      <c r="W60" s="545"/>
      <c r="X60" s="545"/>
      <c r="Y60" s="545"/>
      <c r="Z60" s="545"/>
    </row>
    <row r="61" spans="1:26" ht="22.5" customHeight="1">
      <c r="A61" s="545"/>
      <c r="B61" s="545"/>
      <c r="C61" s="545"/>
      <c r="D61" s="545"/>
      <c r="E61" s="545"/>
      <c r="F61" s="545"/>
      <c r="G61" s="545"/>
      <c r="H61" s="545"/>
      <c r="I61" s="545"/>
      <c r="J61" s="545"/>
      <c r="K61" s="545"/>
      <c r="L61" s="545"/>
      <c r="M61" s="545"/>
      <c r="N61" s="545"/>
      <c r="O61" s="545"/>
      <c r="P61" s="545"/>
      <c r="Q61" s="545"/>
      <c r="R61" s="545"/>
      <c r="S61" s="545"/>
      <c r="T61" s="545"/>
      <c r="U61" s="545"/>
      <c r="V61" s="545"/>
      <c r="W61" s="545"/>
      <c r="X61" s="545"/>
      <c r="Y61" s="545"/>
      <c r="Z61" s="545"/>
    </row>
    <row r="62" spans="1:26" ht="22.5" customHeight="1">
      <c r="A62" s="545"/>
      <c r="B62" s="545"/>
      <c r="C62" s="545"/>
      <c r="D62" s="545"/>
      <c r="E62" s="545"/>
      <c r="F62" s="545"/>
      <c r="G62" s="545"/>
      <c r="H62" s="545"/>
      <c r="I62" s="545"/>
      <c r="J62" s="545"/>
      <c r="K62" s="545"/>
      <c r="L62" s="545"/>
      <c r="M62" s="545"/>
      <c r="N62" s="545"/>
      <c r="O62" s="545"/>
      <c r="P62" s="545"/>
      <c r="Q62" s="545"/>
      <c r="R62" s="545"/>
      <c r="S62" s="545"/>
      <c r="T62" s="545"/>
      <c r="U62" s="545"/>
      <c r="V62" s="545"/>
      <c r="W62" s="545"/>
      <c r="X62" s="545"/>
      <c r="Y62" s="545"/>
      <c r="Z62" s="545"/>
    </row>
    <row r="63" spans="1:26" ht="22.5" customHeight="1">
      <c r="A63" s="545"/>
      <c r="B63" s="545"/>
      <c r="C63" s="545"/>
      <c r="D63" s="545"/>
      <c r="E63" s="545"/>
      <c r="F63" s="545"/>
      <c r="G63" s="545"/>
      <c r="H63" s="545"/>
      <c r="I63" s="545"/>
      <c r="J63" s="545"/>
      <c r="K63" s="545"/>
      <c r="L63" s="545"/>
      <c r="M63" s="545"/>
      <c r="N63" s="545"/>
      <c r="O63" s="545"/>
      <c r="P63" s="545"/>
      <c r="Q63" s="545"/>
      <c r="R63" s="545"/>
      <c r="S63" s="545"/>
      <c r="T63" s="545"/>
      <c r="U63" s="545"/>
      <c r="V63" s="545"/>
      <c r="W63" s="545"/>
      <c r="X63" s="545"/>
      <c r="Y63" s="545"/>
      <c r="Z63" s="545"/>
    </row>
    <row r="64" spans="1:26" ht="22.5" customHeight="1">
      <c r="A64" s="545"/>
      <c r="B64" s="545"/>
      <c r="C64" s="545"/>
      <c r="D64" s="545"/>
      <c r="E64" s="545"/>
      <c r="F64" s="545"/>
      <c r="G64" s="545"/>
      <c r="H64" s="545"/>
      <c r="I64" s="545"/>
      <c r="J64" s="545"/>
      <c r="K64" s="545"/>
      <c r="L64" s="545"/>
      <c r="M64" s="545"/>
      <c r="N64" s="545"/>
      <c r="O64" s="545"/>
      <c r="P64" s="545"/>
      <c r="Q64" s="545"/>
      <c r="R64" s="545"/>
      <c r="S64" s="545"/>
      <c r="T64" s="545"/>
      <c r="U64" s="545"/>
      <c r="V64" s="545"/>
      <c r="W64" s="545"/>
      <c r="X64" s="545"/>
      <c r="Y64" s="545"/>
      <c r="Z64" s="545"/>
    </row>
    <row r="65" spans="1:26" ht="22.5" customHeight="1">
      <c r="A65" s="545"/>
      <c r="B65" s="545"/>
      <c r="C65" s="545"/>
      <c r="D65" s="545"/>
      <c r="E65" s="545"/>
      <c r="F65" s="545"/>
      <c r="G65" s="545"/>
      <c r="H65" s="545"/>
      <c r="I65" s="545"/>
      <c r="J65" s="545"/>
      <c r="K65" s="545"/>
      <c r="L65" s="545"/>
      <c r="M65" s="545"/>
      <c r="N65" s="545"/>
      <c r="O65" s="545"/>
      <c r="P65" s="545"/>
      <c r="Q65" s="545"/>
      <c r="R65" s="545"/>
      <c r="S65" s="545"/>
      <c r="T65" s="545"/>
      <c r="U65" s="545"/>
      <c r="V65" s="545"/>
      <c r="W65" s="545"/>
      <c r="X65" s="545"/>
      <c r="Y65" s="545"/>
      <c r="Z65" s="545"/>
    </row>
    <row r="66" spans="1:26" ht="22.5" customHeight="1">
      <c r="A66" s="545"/>
      <c r="B66" s="545"/>
      <c r="C66" s="545"/>
      <c r="D66" s="545"/>
      <c r="E66" s="545"/>
      <c r="F66" s="545"/>
      <c r="G66" s="545"/>
      <c r="H66" s="545"/>
      <c r="I66" s="545"/>
      <c r="J66" s="545"/>
      <c r="K66" s="545"/>
      <c r="L66" s="545"/>
      <c r="M66" s="545"/>
      <c r="N66" s="545"/>
      <c r="O66" s="545"/>
      <c r="P66" s="545"/>
      <c r="Q66" s="545"/>
      <c r="R66" s="545"/>
      <c r="S66" s="545"/>
      <c r="T66" s="545"/>
      <c r="U66" s="545"/>
      <c r="V66" s="545"/>
      <c r="W66" s="545"/>
      <c r="X66" s="545"/>
      <c r="Y66" s="545"/>
      <c r="Z66" s="545"/>
    </row>
    <row r="67" spans="1:26" ht="22.5" customHeight="1">
      <c r="A67" s="545"/>
      <c r="B67" s="545"/>
      <c r="C67" s="545"/>
      <c r="D67" s="545"/>
      <c r="E67" s="545"/>
      <c r="F67" s="545"/>
      <c r="G67" s="545"/>
      <c r="H67" s="545"/>
      <c r="I67" s="545"/>
      <c r="J67" s="545"/>
      <c r="K67" s="545"/>
      <c r="L67" s="545"/>
      <c r="M67" s="545"/>
      <c r="N67" s="545"/>
      <c r="O67" s="545"/>
      <c r="P67" s="545"/>
      <c r="Q67" s="545"/>
      <c r="R67" s="545"/>
      <c r="S67" s="545"/>
      <c r="T67" s="545"/>
      <c r="U67" s="545"/>
      <c r="V67" s="545"/>
      <c r="W67" s="545"/>
      <c r="X67" s="545"/>
      <c r="Y67" s="545"/>
      <c r="Z67" s="545"/>
    </row>
    <row r="68" spans="1:26" ht="22.5" customHeight="1">
      <c r="A68" s="545"/>
      <c r="B68" s="545"/>
      <c r="C68" s="545"/>
      <c r="D68" s="545"/>
      <c r="E68" s="545"/>
      <c r="F68" s="545"/>
      <c r="G68" s="545"/>
      <c r="H68" s="545"/>
      <c r="I68" s="545"/>
      <c r="J68" s="545"/>
      <c r="K68" s="545"/>
      <c r="L68" s="545"/>
      <c r="M68" s="545"/>
      <c r="N68" s="545"/>
      <c r="O68" s="545"/>
      <c r="P68" s="545"/>
      <c r="Q68" s="545"/>
      <c r="R68" s="545"/>
      <c r="S68" s="545"/>
      <c r="T68" s="545"/>
      <c r="U68" s="545"/>
      <c r="V68" s="545"/>
      <c r="W68" s="545"/>
      <c r="X68" s="545"/>
      <c r="Y68" s="545"/>
      <c r="Z68" s="545"/>
    </row>
    <row r="69" spans="1:26" ht="22.5" customHeight="1">
      <c r="A69" s="545"/>
      <c r="B69" s="545"/>
      <c r="C69" s="545"/>
      <c r="D69" s="545"/>
      <c r="E69" s="545"/>
      <c r="F69" s="545"/>
      <c r="G69" s="545"/>
      <c r="H69" s="545"/>
      <c r="I69" s="545"/>
      <c r="J69" s="545"/>
      <c r="K69" s="545"/>
      <c r="L69" s="545"/>
      <c r="M69" s="545"/>
      <c r="N69" s="545"/>
      <c r="O69" s="545"/>
      <c r="P69" s="545"/>
      <c r="Q69" s="545"/>
      <c r="R69" s="545"/>
      <c r="S69" s="545"/>
      <c r="T69" s="545"/>
      <c r="U69" s="545"/>
      <c r="V69" s="545"/>
      <c r="W69" s="545"/>
      <c r="X69" s="545"/>
      <c r="Y69" s="545"/>
      <c r="Z69" s="545"/>
    </row>
    <row r="70" spans="1:26" ht="22.5" customHeight="1">
      <c r="A70" s="545"/>
      <c r="B70" s="545"/>
      <c r="C70" s="545"/>
      <c r="D70" s="545"/>
      <c r="E70" s="545"/>
      <c r="F70" s="545"/>
      <c r="G70" s="545"/>
      <c r="H70" s="545"/>
      <c r="I70" s="545"/>
      <c r="J70" s="545"/>
      <c r="K70" s="545"/>
      <c r="L70" s="545"/>
      <c r="M70" s="545"/>
      <c r="N70" s="545"/>
      <c r="O70" s="545"/>
      <c r="P70" s="545"/>
      <c r="Q70" s="545"/>
      <c r="R70" s="545"/>
      <c r="S70" s="545"/>
      <c r="T70" s="545"/>
      <c r="U70" s="545"/>
      <c r="V70" s="545"/>
      <c r="W70" s="545"/>
      <c r="X70" s="545"/>
      <c r="Y70" s="545"/>
      <c r="Z70" s="545"/>
    </row>
    <row r="71" spans="1:26" ht="22.5" customHeight="1">
      <c r="A71" s="545"/>
      <c r="B71" s="545"/>
      <c r="C71" s="545"/>
      <c r="D71" s="545"/>
      <c r="E71" s="545"/>
      <c r="F71" s="545"/>
      <c r="G71" s="545"/>
      <c r="H71" s="545"/>
      <c r="I71" s="545"/>
      <c r="J71" s="545"/>
      <c r="K71" s="545"/>
      <c r="L71" s="545"/>
      <c r="M71" s="545"/>
      <c r="N71" s="545"/>
      <c r="O71" s="545"/>
      <c r="P71" s="545"/>
      <c r="Q71" s="545"/>
      <c r="R71" s="545"/>
      <c r="S71" s="545"/>
      <c r="T71" s="545"/>
      <c r="U71" s="545"/>
      <c r="V71" s="545"/>
      <c r="W71" s="545"/>
      <c r="X71" s="545"/>
      <c r="Y71" s="545"/>
      <c r="Z71" s="545"/>
    </row>
    <row r="72" spans="1:26" ht="22.5" customHeight="1">
      <c r="A72" s="545"/>
      <c r="B72" s="545"/>
      <c r="C72" s="545"/>
      <c r="D72" s="545"/>
      <c r="E72" s="545"/>
      <c r="F72" s="545"/>
      <c r="G72" s="545"/>
      <c r="H72" s="545"/>
      <c r="I72" s="545"/>
      <c r="J72" s="545"/>
      <c r="K72" s="545"/>
      <c r="L72" s="545"/>
      <c r="M72" s="545"/>
      <c r="N72" s="545"/>
      <c r="O72" s="545"/>
      <c r="P72" s="545"/>
      <c r="Q72" s="545"/>
      <c r="R72" s="545"/>
      <c r="S72" s="545"/>
      <c r="T72" s="545"/>
      <c r="U72" s="545"/>
      <c r="V72" s="545"/>
      <c r="W72" s="545"/>
      <c r="X72" s="545"/>
      <c r="Y72" s="545"/>
      <c r="Z72" s="545"/>
    </row>
    <row r="73" spans="1:26" ht="22.5" customHeight="1">
      <c r="A73" s="545"/>
      <c r="B73" s="545"/>
      <c r="C73" s="545"/>
      <c r="D73" s="545"/>
      <c r="E73" s="545"/>
      <c r="F73" s="545"/>
      <c r="G73" s="545"/>
      <c r="H73" s="545"/>
      <c r="I73" s="545"/>
      <c r="J73" s="545"/>
      <c r="K73" s="545"/>
      <c r="L73" s="545"/>
      <c r="M73" s="545"/>
      <c r="N73" s="545"/>
      <c r="O73" s="545"/>
      <c r="P73" s="545"/>
      <c r="Q73" s="545"/>
      <c r="R73" s="545"/>
      <c r="S73" s="545"/>
      <c r="T73" s="545"/>
      <c r="U73" s="545"/>
      <c r="V73" s="545"/>
      <c r="W73" s="545"/>
      <c r="X73" s="545"/>
      <c r="Y73" s="545"/>
      <c r="Z73" s="545"/>
    </row>
    <row r="74" spans="1:26" ht="22.5" customHeight="1">
      <c r="A74" s="545"/>
      <c r="B74" s="545"/>
      <c r="C74" s="545"/>
      <c r="D74" s="545"/>
      <c r="E74" s="545"/>
      <c r="F74" s="545"/>
      <c r="G74" s="545"/>
      <c r="H74" s="545"/>
      <c r="I74" s="545"/>
      <c r="J74" s="545"/>
      <c r="K74" s="545"/>
      <c r="L74" s="545"/>
      <c r="M74" s="545"/>
      <c r="N74" s="545"/>
      <c r="O74" s="545"/>
      <c r="P74" s="545"/>
      <c r="Q74" s="545"/>
      <c r="R74" s="545"/>
      <c r="S74" s="545"/>
      <c r="T74" s="545"/>
      <c r="U74" s="545"/>
      <c r="V74" s="545"/>
      <c r="W74" s="545"/>
      <c r="X74" s="545"/>
      <c r="Y74" s="545"/>
      <c r="Z74" s="545"/>
    </row>
    <row r="75" spans="1:26" ht="22.5" customHeight="1">
      <c r="A75" s="545"/>
      <c r="B75" s="545"/>
      <c r="C75" s="545"/>
      <c r="D75" s="545"/>
      <c r="E75" s="545"/>
      <c r="F75" s="545"/>
      <c r="G75" s="545"/>
      <c r="H75" s="545"/>
      <c r="I75" s="545"/>
      <c r="J75" s="545"/>
      <c r="K75" s="545"/>
      <c r="L75" s="545"/>
      <c r="M75" s="545"/>
      <c r="N75" s="545"/>
      <c r="O75" s="545"/>
      <c r="P75" s="545"/>
      <c r="Q75" s="545"/>
      <c r="R75" s="545"/>
      <c r="S75" s="545"/>
      <c r="T75" s="545"/>
      <c r="U75" s="545"/>
      <c r="V75" s="545"/>
      <c r="W75" s="545"/>
      <c r="X75" s="545"/>
      <c r="Y75" s="545"/>
      <c r="Z75" s="545"/>
    </row>
    <row r="76" spans="1:26" ht="22.5" customHeight="1">
      <c r="A76" s="545"/>
      <c r="B76" s="545"/>
      <c r="C76" s="545"/>
      <c r="D76" s="545"/>
      <c r="E76" s="545"/>
      <c r="F76" s="545"/>
      <c r="G76" s="545"/>
      <c r="H76" s="545"/>
      <c r="I76" s="545"/>
      <c r="J76" s="545"/>
      <c r="K76" s="545"/>
      <c r="L76" s="545"/>
      <c r="M76" s="545"/>
      <c r="N76" s="545"/>
      <c r="O76" s="545"/>
      <c r="P76" s="545"/>
      <c r="Q76" s="545"/>
      <c r="R76" s="545"/>
      <c r="S76" s="545"/>
      <c r="T76" s="545"/>
      <c r="U76" s="545"/>
      <c r="V76" s="545"/>
      <c r="W76" s="545"/>
      <c r="X76" s="545"/>
      <c r="Y76" s="545"/>
      <c r="Z76" s="545"/>
    </row>
    <row r="77" spans="1:26" ht="22.5" customHeight="1">
      <c r="A77" s="545"/>
      <c r="B77" s="545"/>
      <c r="C77" s="545"/>
      <c r="D77" s="545"/>
      <c r="E77" s="545"/>
      <c r="F77" s="545"/>
      <c r="G77" s="545"/>
      <c r="H77" s="545"/>
      <c r="I77" s="545"/>
      <c r="J77" s="545"/>
      <c r="K77" s="545"/>
      <c r="L77" s="545"/>
      <c r="M77" s="545"/>
      <c r="N77" s="545"/>
      <c r="O77" s="545"/>
      <c r="P77" s="545"/>
      <c r="Q77" s="545"/>
      <c r="R77" s="545"/>
      <c r="S77" s="545"/>
      <c r="T77" s="545"/>
      <c r="U77" s="545"/>
      <c r="V77" s="545"/>
      <c r="W77" s="545"/>
      <c r="X77" s="545"/>
      <c r="Y77" s="545"/>
      <c r="Z77" s="545"/>
    </row>
    <row r="78" spans="1:26" ht="22.5" customHeight="1">
      <c r="A78" s="545"/>
      <c r="B78" s="545"/>
      <c r="C78" s="545"/>
      <c r="D78" s="545"/>
      <c r="E78" s="545"/>
      <c r="F78" s="545"/>
      <c r="G78" s="545"/>
      <c r="H78" s="545"/>
      <c r="I78" s="545"/>
      <c r="J78" s="545"/>
      <c r="K78" s="545"/>
      <c r="L78" s="545"/>
      <c r="M78" s="545"/>
      <c r="N78" s="545"/>
      <c r="O78" s="545"/>
      <c r="P78" s="545"/>
      <c r="Q78" s="545"/>
      <c r="R78" s="545"/>
      <c r="S78" s="545"/>
      <c r="T78" s="545"/>
      <c r="U78" s="545"/>
      <c r="V78" s="545"/>
      <c r="W78" s="545"/>
      <c r="X78" s="545"/>
      <c r="Y78" s="545"/>
      <c r="Z78" s="545"/>
    </row>
    <row r="79" spans="1:26" ht="22.5" customHeight="1">
      <c r="A79" s="545"/>
      <c r="B79" s="545"/>
      <c r="C79" s="545"/>
      <c r="D79" s="545"/>
      <c r="E79" s="545"/>
      <c r="F79" s="545"/>
      <c r="G79" s="545"/>
      <c r="H79" s="545"/>
      <c r="I79" s="545"/>
      <c r="J79" s="545"/>
      <c r="K79" s="545"/>
      <c r="L79" s="545"/>
      <c r="M79" s="545"/>
      <c r="N79" s="545"/>
      <c r="O79" s="545"/>
      <c r="P79" s="545"/>
      <c r="Q79" s="545"/>
      <c r="R79" s="545"/>
      <c r="S79" s="545"/>
      <c r="T79" s="545"/>
      <c r="U79" s="545"/>
      <c r="V79" s="545"/>
      <c r="W79" s="545"/>
      <c r="X79" s="545"/>
      <c r="Y79" s="545"/>
      <c r="Z79" s="545"/>
    </row>
    <row r="80" spans="1:26" ht="22.5" customHeight="1">
      <c r="A80" s="545"/>
      <c r="B80" s="545"/>
      <c r="C80" s="545"/>
      <c r="D80" s="545"/>
      <c r="E80" s="545"/>
      <c r="F80" s="545"/>
      <c r="G80" s="545"/>
      <c r="H80" s="545"/>
      <c r="I80" s="545"/>
      <c r="J80" s="545"/>
      <c r="K80" s="545"/>
      <c r="L80" s="545"/>
      <c r="M80" s="545"/>
      <c r="N80" s="545"/>
      <c r="O80" s="545"/>
      <c r="P80" s="545"/>
      <c r="Q80" s="545"/>
      <c r="R80" s="545"/>
      <c r="S80" s="545"/>
      <c r="T80" s="545"/>
      <c r="U80" s="545"/>
      <c r="V80" s="545"/>
      <c r="W80" s="545"/>
      <c r="X80" s="545"/>
      <c r="Y80" s="545"/>
      <c r="Z80" s="545"/>
    </row>
    <row r="81" spans="1:26" ht="22.5" customHeight="1">
      <c r="A81" s="545"/>
      <c r="B81" s="545"/>
      <c r="C81" s="545"/>
      <c r="D81" s="545"/>
      <c r="E81" s="545"/>
      <c r="F81" s="545"/>
      <c r="G81" s="545"/>
      <c r="H81" s="545"/>
      <c r="I81" s="545"/>
      <c r="J81" s="545"/>
      <c r="K81" s="545"/>
      <c r="L81" s="545"/>
      <c r="M81" s="545"/>
      <c r="N81" s="545"/>
      <c r="O81" s="545"/>
      <c r="P81" s="545"/>
      <c r="Q81" s="545"/>
      <c r="R81" s="545"/>
      <c r="S81" s="545"/>
      <c r="T81" s="545"/>
      <c r="U81" s="545"/>
      <c r="V81" s="545"/>
      <c r="W81" s="545"/>
      <c r="X81" s="545"/>
      <c r="Y81" s="545"/>
      <c r="Z81" s="545"/>
    </row>
    <row r="82" spans="1:26" ht="22.5" customHeight="1">
      <c r="A82" s="545"/>
      <c r="B82" s="545"/>
      <c r="C82" s="545"/>
      <c r="D82" s="545"/>
      <c r="E82" s="545"/>
      <c r="F82" s="545"/>
      <c r="G82" s="545"/>
      <c r="H82" s="545"/>
      <c r="I82" s="545"/>
      <c r="J82" s="545"/>
      <c r="K82" s="545"/>
      <c r="L82" s="545"/>
      <c r="M82" s="545"/>
      <c r="N82" s="545"/>
      <c r="O82" s="545"/>
      <c r="P82" s="545"/>
      <c r="Q82" s="545"/>
      <c r="R82" s="545"/>
      <c r="S82" s="545"/>
      <c r="T82" s="545"/>
      <c r="U82" s="545"/>
      <c r="V82" s="545"/>
      <c r="W82" s="545"/>
      <c r="X82" s="545"/>
      <c r="Y82" s="545"/>
      <c r="Z82" s="545"/>
    </row>
    <row r="83" spans="1:26" ht="22.5" customHeight="1">
      <c r="A83" s="545"/>
      <c r="B83" s="545"/>
      <c r="C83" s="545"/>
      <c r="D83" s="545"/>
      <c r="E83" s="545"/>
      <c r="F83" s="545"/>
      <c r="G83" s="545"/>
      <c r="H83" s="545"/>
      <c r="I83" s="545"/>
      <c r="J83" s="545"/>
      <c r="K83" s="545"/>
      <c r="L83" s="545"/>
      <c r="M83" s="545"/>
      <c r="N83" s="545"/>
      <c r="O83" s="545"/>
      <c r="P83" s="545"/>
      <c r="Q83" s="545"/>
      <c r="R83" s="545"/>
      <c r="S83" s="545"/>
      <c r="T83" s="545"/>
      <c r="U83" s="545"/>
      <c r="V83" s="545"/>
      <c r="W83" s="545"/>
      <c r="X83" s="545"/>
      <c r="Y83" s="545"/>
      <c r="Z83" s="545"/>
    </row>
    <row r="84" spans="1:26" ht="22.5" customHeight="1">
      <c r="A84" s="545"/>
      <c r="B84" s="545"/>
      <c r="C84" s="545"/>
      <c r="D84" s="545"/>
      <c r="E84" s="545"/>
      <c r="F84" s="545"/>
      <c r="G84" s="545"/>
      <c r="H84" s="545"/>
      <c r="I84" s="545"/>
      <c r="J84" s="545"/>
      <c r="K84" s="545"/>
      <c r="L84" s="545"/>
      <c r="M84" s="545"/>
      <c r="N84" s="545"/>
      <c r="O84" s="545"/>
      <c r="P84" s="545"/>
      <c r="Q84" s="545"/>
      <c r="R84" s="545"/>
      <c r="S84" s="545"/>
      <c r="T84" s="545"/>
      <c r="U84" s="545"/>
      <c r="V84" s="545"/>
      <c r="W84" s="545"/>
      <c r="X84" s="545"/>
      <c r="Y84" s="545"/>
      <c r="Z84" s="545"/>
    </row>
    <row r="85" spans="1:26" ht="22.5" customHeight="1">
      <c r="A85" s="545"/>
      <c r="B85" s="545"/>
      <c r="C85" s="545"/>
      <c r="D85" s="545"/>
      <c r="E85" s="545"/>
      <c r="F85" s="545"/>
      <c r="G85" s="545"/>
      <c r="H85" s="545"/>
      <c r="I85" s="545"/>
      <c r="J85" s="545"/>
      <c r="K85" s="545"/>
      <c r="L85" s="545"/>
      <c r="M85" s="545"/>
      <c r="N85" s="545"/>
      <c r="O85" s="545"/>
      <c r="P85" s="545"/>
      <c r="Q85" s="545"/>
      <c r="R85" s="545"/>
      <c r="S85" s="545"/>
      <c r="T85" s="545"/>
      <c r="U85" s="545"/>
      <c r="V85" s="545"/>
      <c r="W85" s="545"/>
      <c r="X85" s="545"/>
      <c r="Y85" s="545"/>
      <c r="Z85" s="545"/>
    </row>
    <row r="86" spans="1:26" ht="22.5" customHeight="1">
      <c r="A86" s="545"/>
      <c r="B86" s="545"/>
      <c r="C86" s="545"/>
      <c r="D86" s="545"/>
      <c r="E86" s="545"/>
      <c r="F86" s="545"/>
      <c r="G86" s="545"/>
      <c r="H86" s="545"/>
      <c r="I86" s="545"/>
      <c r="J86" s="545"/>
      <c r="K86" s="545"/>
      <c r="L86" s="545"/>
      <c r="M86" s="545"/>
      <c r="N86" s="545"/>
      <c r="O86" s="545"/>
      <c r="P86" s="545"/>
      <c r="Q86" s="545"/>
      <c r="R86" s="545"/>
      <c r="S86" s="545"/>
      <c r="T86" s="545"/>
      <c r="U86" s="545"/>
      <c r="V86" s="545"/>
      <c r="W86" s="545"/>
      <c r="X86" s="545"/>
      <c r="Y86" s="545"/>
      <c r="Z86" s="545"/>
    </row>
    <row r="87" spans="1:26" ht="22.5" customHeight="1">
      <c r="A87" s="545"/>
      <c r="B87" s="545"/>
      <c r="C87" s="545"/>
      <c r="D87" s="545"/>
      <c r="E87" s="545"/>
      <c r="F87" s="545"/>
      <c r="G87" s="545"/>
      <c r="H87" s="545"/>
      <c r="I87" s="545"/>
      <c r="J87" s="545"/>
      <c r="K87" s="545"/>
      <c r="L87" s="545"/>
      <c r="M87" s="545"/>
      <c r="N87" s="545"/>
      <c r="O87" s="545"/>
      <c r="P87" s="545"/>
      <c r="Q87" s="545"/>
      <c r="R87" s="545"/>
      <c r="S87" s="545"/>
      <c r="T87" s="545"/>
      <c r="U87" s="545"/>
      <c r="V87" s="545"/>
      <c r="W87" s="545"/>
      <c r="X87" s="545"/>
      <c r="Y87" s="545"/>
      <c r="Z87" s="545"/>
    </row>
    <row r="88" spans="1:26" ht="22.5" customHeight="1">
      <c r="A88" s="545"/>
      <c r="B88" s="545"/>
      <c r="C88" s="545"/>
      <c r="D88" s="545"/>
      <c r="E88" s="545"/>
      <c r="F88" s="545"/>
      <c r="G88" s="545"/>
      <c r="H88" s="545"/>
      <c r="I88" s="545"/>
      <c r="J88" s="545"/>
      <c r="K88" s="545"/>
      <c r="L88" s="545"/>
      <c r="M88" s="545"/>
      <c r="N88" s="545"/>
      <c r="O88" s="545"/>
      <c r="P88" s="545"/>
      <c r="Q88" s="545"/>
      <c r="R88" s="545"/>
      <c r="S88" s="545"/>
      <c r="T88" s="545"/>
      <c r="U88" s="545"/>
      <c r="V88" s="545"/>
      <c r="W88" s="545"/>
      <c r="X88" s="545"/>
      <c r="Y88" s="545"/>
      <c r="Z88" s="545"/>
    </row>
    <row r="89" spans="1:26" ht="22.5" customHeight="1">
      <c r="A89" s="545"/>
      <c r="B89" s="545"/>
      <c r="C89" s="545"/>
      <c r="D89" s="545"/>
      <c r="E89" s="545"/>
      <c r="F89" s="545"/>
      <c r="G89" s="545"/>
      <c r="H89" s="545"/>
      <c r="I89" s="545"/>
      <c r="J89" s="545"/>
      <c r="K89" s="545"/>
      <c r="L89" s="545"/>
      <c r="M89" s="545"/>
      <c r="N89" s="545"/>
      <c r="O89" s="545"/>
      <c r="P89" s="545"/>
      <c r="Q89" s="545"/>
      <c r="R89" s="545"/>
      <c r="S89" s="545"/>
      <c r="T89" s="545"/>
      <c r="U89" s="545"/>
      <c r="V89" s="545"/>
      <c r="W89" s="545"/>
      <c r="X89" s="545"/>
      <c r="Y89" s="545"/>
      <c r="Z89" s="545"/>
    </row>
    <row r="90" spans="1:26" ht="22.5" customHeight="1">
      <c r="A90" s="545"/>
      <c r="B90" s="545"/>
      <c r="C90" s="545"/>
      <c r="D90" s="545"/>
      <c r="E90" s="545"/>
      <c r="F90" s="545"/>
      <c r="G90" s="545"/>
      <c r="H90" s="545"/>
      <c r="I90" s="545"/>
      <c r="J90" s="545"/>
      <c r="K90" s="545"/>
      <c r="L90" s="545"/>
      <c r="M90" s="545"/>
      <c r="N90" s="545"/>
      <c r="O90" s="545"/>
      <c r="P90" s="545"/>
      <c r="Q90" s="545"/>
      <c r="R90" s="545"/>
      <c r="S90" s="545"/>
      <c r="T90" s="545"/>
      <c r="U90" s="545"/>
      <c r="V90" s="545"/>
      <c r="W90" s="545"/>
      <c r="X90" s="545"/>
      <c r="Y90" s="545"/>
      <c r="Z90" s="545"/>
    </row>
    <row r="91" spans="1:26" ht="22.5" customHeight="1">
      <c r="A91" s="545"/>
      <c r="B91" s="545"/>
      <c r="C91" s="545"/>
      <c r="D91" s="545"/>
      <c r="E91" s="545"/>
      <c r="F91" s="545"/>
      <c r="G91" s="545"/>
      <c r="H91" s="545"/>
      <c r="I91" s="545"/>
      <c r="J91" s="545"/>
      <c r="K91" s="545"/>
      <c r="L91" s="545"/>
      <c r="M91" s="545"/>
      <c r="N91" s="545"/>
      <c r="O91" s="545"/>
      <c r="P91" s="545"/>
      <c r="Q91" s="545"/>
      <c r="R91" s="545"/>
      <c r="S91" s="545"/>
      <c r="T91" s="545"/>
      <c r="U91" s="545"/>
      <c r="V91" s="545"/>
      <c r="W91" s="545"/>
      <c r="X91" s="545"/>
      <c r="Y91" s="545"/>
      <c r="Z91" s="545"/>
    </row>
    <row r="92" spans="1:26" ht="22.5" customHeight="1">
      <c r="A92" s="545"/>
      <c r="B92" s="545"/>
      <c r="C92" s="545"/>
      <c r="D92" s="545"/>
      <c r="E92" s="545"/>
      <c r="F92" s="545"/>
      <c r="G92" s="545"/>
      <c r="H92" s="545"/>
      <c r="I92" s="545"/>
      <c r="J92" s="545"/>
      <c r="K92" s="545"/>
      <c r="L92" s="545"/>
      <c r="M92" s="545"/>
      <c r="N92" s="545"/>
      <c r="O92" s="545"/>
      <c r="P92" s="545"/>
      <c r="Q92" s="545"/>
      <c r="R92" s="545"/>
      <c r="S92" s="545"/>
      <c r="T92" s="545"/>
      <c r="U92" s="545"/>
      <c r="V92" s="545"/>
      <c r="W92" s="545"/>
      <c r="X92" s="545"/>
      <c r="Y92" s="545"/>
      <c r="Z92" s="545"/>
    </row>
    <row r="93" spans="1:26" ht="22.5" customHeight="1">
      <c r="A93" s="545"/>
      <c r="B93" s="545"/>
      <c r="C93" s="545"/>
      <c r="D93" s="545"/>
      <c r="E93" s="545"/>
      <c r="F93" s="545"/>
      <c r="G93" s="545"/>
      <c r="H93" s="545"/>
      <c r="I93" s="545"/>
      <c r="J93" s="545"/>
      <c r="K93" s="545"/>
      <c r="L93" s="545"/>
      <c r="M93" s="545"/>
      <c r="N93" s="545"/>
      <c r="O93" s="545"/>
      <c r="P93" s="545"/>
      <c r="Q93" s="545"/>
      <c r="R93" s="545"/>
      <c r="S93" s="545"/>
      <c r="T93" s="545"/>
      <c r="U93" s="545"/>
      <c r="V93" s="545"/>
      <c r="W93" s="545"/>
      <c r="X93" s="545"/>
      <c r="Y93" s="545"/>
      <c r="Z93" s="545"/>
    </row>
    <row r="94" spans="1:26" ht="22.5" customHeight="1">
      <c r="A94" s="545"/>
      <c r="B94" s="545"/>
      <c r="C94" s="545"/>
      <c r="D94" s="545"/>
      <c r="E94" s="545"/>
      <c r="F94" s="545"/>
      <c r="G94" s="545"/>
      <c r="H94" s="545"/>
      <c r="I94" s="545"/>
      <c r="J94" s="545"/>
      <c r="K94" s="545"/>
      <c r="L94" s="545"/>
      <c r="M94" s="545"/>
      <c r="N94" s="545"/>
      <c r="O94" s="545"/>
      <c r="P94" s="545"/>
      <c r="Q94" s="545"/>
      <c r="R94" s="545"/>
      <c r="S94" s="545"/>
      <c r="T94" s="545"/>
      <c r="U94" s="545"/>
      <c r="V94" s="545"/>
      <c r="W94" s="545"/>
      <c r="X94" s="545"/>
      <c r="Y94" s="545"/>
      <c r="Z94" s="545"/>
    </row>
    <row r="95" spans="1:26" ht="22.5" customHeight="1">
      <c r="A95" s="545"/>
      <c r="B95" s="545"/>
      <c r="C95" s="545"/>
      <c r="D95" s="545"/>
      <c r="E95" s="545"/>
      <c r="F95" s="545"/>
      <c r="G95" s="545"/>
      <c r="H95" s="545"/>
      <c r="I95" s="545"/>
      <c r="J95" s="545"/>
      <c r="K95" s="545"/>
      <c r="L95" s="545"/>
      <c r="M95" s="545"/>
      <c r="N95" s="545"/>
      <c r="O95" s="545"/>
      <c r="P95" s="545"/>
      <c r="Q95" s="545"/>
      <c r="R95" s="545"/>
      <c r="S95" s="545"/>
      <c r="T95" s="545"/>
      <c r="U95" s="545"/>
      <c r="V95" s="545"/>
      <c r="W95" s="545"/>
      <c r="X95" s="545"/>
      <c r="Y95" s="545"/>
      <c r="Z95" s="545"/>
    </row>
    <row r="96" spans="1:26" ht="22.5" customHeight="1">
      <c r="A96" s="545"/>
      <c r="B96" s="545"/>
      <c r="C96" s="545"/>
      <c r="D96" s="545"/>
      <c r="E96" s="545"/>
      <c r="F96" s="545"/>
      <c r="G96" s="545"/>
      <c r="H96" s="545"/>
      <c r="I96" s="545"/>
      <c r="J96" s="545"/>
      <c r="K96" s="545"/>
      <c r="L96" s="545"/>
      <c r="M96" s="545"/>
      <c r="N96" s="545"/>
      <c r="O96" s="545"/>
      <c r="P96" s="545"/>
      <c r="Q96" s="545"/>
      <c r="R96" s="545"/>
      <c r="S96" s="545"/>
      <c r="T96" s="545"/>
      <c r="U96" s="545"/>
      <c r="V96" s="545"/>
      <c r="W96" s="545"/>
      <c r="X96" s="545"/>
      <c r="Y96" s="545"/>
      <c r="Z96" s="545"/>
    </row>
    <row r="97" spans="1:26" ht="22.5" customHeight="1">
      <c r="A97" s="545"/>
      <c r="B97" s="545"/>
      <c r="C97" s="545"/>
      <c r="D97" s="545"/>
      <c r="E97" s="545"/>
      <c r="F97" s="545"/>
      <c r="G97" s="545"/>
      <c r="H97" s="545"/>
      <c r="I97" s="545"/>
      <c r="J97" s="545"/>
      <c r="K97" s="545"/>
      <c r="L97" s="545"/>
      <c r="M97" s="545"/>
      <c r="N97" s="545"/>
      <c r="O97" s="545"/>
      <c r="P97" s="545"/>
      <c r="Q97" s="545"/>
      <c r="R97" s="545"/>
      <c r="S97" s="545"/>
      <c r="T97" s="545"/>
      <c r="U97" s="545"/>
      <c r="V97" s="545"/>
      <c r="W97" s="545"/>
      <c r="X97" s="545"/>
      <c r="Y97" s="545"/>
      <c r="Z97" s="545"/>
    </row>
    <row r="98" spans="1:26" ht="22.5" customHeight="1">
      <c r="A98" s="545"/>
      <c r="B98" s="545"/>
      <c r="C98" s="545"/>
      <c r="D98" s="545"/>
      <c r="E98" s="545"/>
      <c r="F98" s="545"/>
      <c r="G98" s="545"/>
      <c r="H98" s="545"/>
      <c r="I98" s="545"/>
      <c r="J98" s="545"/>
      <c r="K98" s="545"/>
      <c r="L98" s="545"/>
      <c r="M98" s="545"/>
      <c r="N98" s="545"/>
      <c r="O98" s="545"/>
      <c r="P98" s="545"/>
      <c r="Q98" s="545"/>
      <c r="R98" s="545"/>
      <c r="S98" s="545"/>
      <c r="T98" s="545"/>
      <c r="U98" s="545"/>
      <c r="V98" s="545"/>
      <c r="W98" s="545"/>
      <c r="X98" s="545"/>
      <c r="Y98" s="545"/>
      <c r="Z98" s="545"/>
    </row>
    <row r="99" spans="1:26" ht="22.5" customHeight="1">
      <c r="A99" s="545"/>
      <c r="B99" s="545"/>
      <c r="C99" s="545"/>
      <c r="D99" s="545"/>
      <c r="E99" s="545"/>
      <c r="F99" s="545"/>
      <c r="G99" s="545"/>
      <c r="H99" s="545"/>
      <c r="I99" s="545"/>
      <c r="J99" s="545"/>
      <c r="K99" s="545"/>
      <c r="L99" s="545"/>
      <c r="M99" s="545"/>
      <c r="N99" s="545"/>
      <c r="O99" s="545"/>
      <c r="P99" s="545"/>
      <c r="Q99" s="545"/>
      <c r="R99" s="545"/>
      <c r="S99" s="545"/>
      <c r="T99" s="545"/>
      <c r="U99" s="545"/>
      <c r="V99" s="545"/>
      <c r="W99" s="545"/>
      <c r="X99" s="545"/>
      <c r="Y99" s="545"/>
      <c r="Z99" s="545"/>
    </row>
    <row r="100" spans="1:26" ht="22.5" customHeight="1">
      <c r="A100" s="545"/>
      <c r="B100" s="545"/>
      <c r="C100" s="545"/>
      <c r="D100" s="545"/>
      <c r="E100" s="545"/>
      <c r="F100" s="545"/>
      <c r="G100" s="545"/>
      <c r="H100" s="545"/>
      <c r="I100" s="545"/>
      <c r="J100" s="545"/>
      <c r="K100" s="545"/>
      <c r="L100" s="545"/>
      <c r="M100" s="545"/>
      <c r="N100" s="545"/>
      <c r="O100" s="545"/>
      <c r="P100" s="545"/>
      <c r="Q100" s="545"/>
      <c r="R100" s="545"/>
      <c r="S100" s="545"/>
      <c r="T100" s="545"/>
      <c r="U100" s="545"/>
      <c r="V100" s="545"/>
      <c r="W100" s="545"/>
      <c r="X100" s="545"/>
      <c r="Y100" s="545"/>
      <c r="Z100" s="545"/>
    </row>
    <row r="101" spans="1:26" ht="22.5" customHeight="1">
      <c r="A101" s="545"/>
      <c r="B101" s="545"/>
      <c r="C101" s="545"/>
      <c r="D101" s="545"/>
      <c r="E101" s="545"/>
      <c r="F101" s="545"/>
      <c r="G101" s="545"/>
      <c r="H101" s="545"/>
      <c r="I101" s="545"/>
      <c r="J101" s="545"/>
      <c r="K101" s="545"/>
      <c r="L101" s="545"/>
      <c r="M101" s="545"/>
      <c r="N101" s="545"/>
      <c r="O101" s="545"/>
      <c r="P101" s="545"/>
      <c r="Q101" s="545"/>
      <c r="R101" s="545"/>
      <c r="S101" s="545"/>
      <c r="T101" s="545"/>
      <c r="U101" s="545"/>
      <c r="V101" s="545"/>
      <c r="W101" s="545"/>
      <c r="X101" s="545"/>
      <c r="Y101" s="545"/>
      <c r="Z101" s="545"/>
    </row>
    <row r="102" spans="1:26" ht="22.5" customHeight="1">
      <c r="A102" s="545"/>
      <c r="B102" s="545"/>
      <c r="C102" s="545"/>
      <c r="D102" s="545"/>
      <c r="E102" s="545"/>
      <c r="F102" s="545"/>
      <c r="G102" s="545"/>
      <c r="H102" s="545"/>
      <c r="I102" s="545"/>
      <c r="J102" s="545"/>
      <c r="K102" s="545"/>
      <c r="L102" s="545"/>
      <c r="M102" s="545"/>
      <c r="N102" s="545"/>
      <c r="O102" s="545"/>
      <c r="P102" s="545"/>
      <c r="Q102" s="545"/>
      <c r="R102" s="545"/>
      <c r="S102" s="545"/>
      <c r="T102" s="545"/>
      <c r="U102" s="545"/>
      <c r="V102" s="545"/>
      <c r="W102" s="545"/>
      <c r="X102" s="545"/>
      <c r="Y102" s="545"/>
      <c r="Z102" s="545"/>
    </row>
    <row r="103" spans="1:26" ht="22.5" customHeight="1">
      <c r="A103" s="545"/>
      <c r="B103" s="545"/>
      <c r="C103" s="545"/>
      <c r="D103" s="545"/>
      <c r="E103" s="545"/>
      <c r="F103" s="545"/>
      <c r="G103" s="545"/>
      <c r="H103" s="545"/>
      <c r="I103" s="545"/>
      <c r="J103" s="545"/>
      <c r="K103" s="545"/>
      <c r="L103" s="545"/>
      <c r="M103" s="545"/>
      <c r="N103" s="545"/>
      <c r="O103" s="545"/>
      <c r="P103" s="545"/>
      <c r="Q103" s="545"/>
      <c r="R103" s="545"/>
      <c r="S103" s="545"/>
      <c r="T103" s="545"/>
      <c r="U103" s="545"/>
      <c r="V103" s="545"/>
      <c r="W103" s="545"/>
      <c r="X103" s="545"/>
      <c r="Y103" s="545"/>
      <c r="Z103" s="545"/>
    </row>
    <row r="104" spans="1:26" ht="22.5" customHeight="1">
      <c r="A104" s="545"/>
      <c r="B104" s="545"/>
      <c r="C104" s="545"/>
      <c r="D104" s="545"/>
      <c r="E104" s="545"/>
      <c r="F104" s="545"/>
      <c r="G104" s="545"/>
      <c r="H104" s="545"/>
      <c r="I104" s="545"/>
      <c r="J104" s="545"/>
      <c r="K104" s="545"/>
      <c r="L104" s="545"/>
      <c r="M104" s="545"/>
      <c r="N104" s="545"/>
      <c r="O104" s="545"/>
      <c r="P104" s="545"/>
      <c r="Q104" s="545"/>
      <c r="R104" s="545"/>
      <c r="S104" s="545"/>
      <c r="T104" s="545"/>
      <c r="U104" s="545"/>
      <c r="V104" s="545"/>
      <c r="W104" s="545"/>
      <c r="X104" s="545"/>
      <c r="Y104" s="545"/>
      <c r="Z104" s="545"/>
    </row>
    <row r="105" spans="1:26" ht="22.5" customHeight="1">
      <c r="A105" s="545"/>
      <c r="B105" s="545"/>
      <c r="C105" s="545"/>
      <c r="D105" s="545"/>
      <c r="E105" s="545"/>
      <c r="F105" s="545"/>
      <c r="G105" s="545"/>
      <c r="H105" s="545"/>
      <c r="I105" s="545"/>
      <c r="J105" s="545"/>
      <c r="K105" s="545"/>
      <c r="L105" s="545"/>
      <c r="M105" s="545"/>
      <c r="N105" s="545"/>
      <c r="O105" s="545"/>
      <c r="P105" s="545"/>
      <c r="Q105" s="545"/>
      <c r="R105" s="545"/>
      <c r="S105" s="545"/>
      <c r="T105" s="545"/>
      <c r="U105" s="545"/>
      <c r="V105" s="545"/>
      <c r="W105" s="545"/>
      <c r="X105" s="545"/>
      <c r="Y105" s="545"/>
      <c r="Z105" s="545"/>
    </row>
    <row r="106" spans="1:26" ht="22.5" customHeight="1">
      <c r="A106" s="545"/>
      <c r="B106" s="545"/>
      <c r="C106" s="545"/>
      <c r="D106" s="545"/>
      <c r="E106" s="545"/>
      <c r="F106" s="545"/>
      <c r="G106" s="545"/>
      <c r="H106" s="545"/>
      <c r="I106" s="545"/>
      <c r="J106" s="545"/>
      <c r="K106" s="545"/>
      <c r="L106" s="545"/>
      <c r="M106" s="545"/>
      <c r="N106" s="545"/>
      <c r="O106" s="545"/>
      <c r="P106" s="545"/>
      <c r="Q106" s="545"/>
      <c r="R106" s="545"/>
      <c r="S106" s="545"/>
      <c r="T106" s="545"/>
      <c r="U106" s="545"/>
      <c r="V106" s="545"/>
      <c r="W106" s="545"/>
      <c r="X106" s="545"/>
      <c r="Y106" s="545"/>
      <c r="Z106" s="545"/>
    </row>
    <row r="107" spans="1:26" ht="22.5" customHeight="1">
      <c r="A107" s="545"/>
      <c r="B107" s="545"/>
      <c r="C107" s="545"/>
      <c r="D107" s="545"/>
      <c r="E107" s="545"/>
      <c r="F107" s="545"/>
      <c r="G107" s="545"/>
      <c r="H107" s="545"/>
      <c r="I107" s="545"/>
      <c r="J107" s="545"/>
      <c r="K107" s="545"/>
      <c r="L107" s="545"/>
      <c r="M107" s="545"/>
      <c r="N107" s="545"/>
      <c r="O107" s="545"/>
      <c r="P107" s="545"/>
      <c r="Q107" s="545"/>
      <c r="R107" s="545"/>
      <c r="S107" s="545"/>
      <c r="T107" s="545"/>
      <c r="U107" s="545"/>
      <c r="V107" s="545"/>
      <c r="W107" s="545"/>
      <c r="X107" s="545"/>
      <c r="Y107" s="545"/>
      <c r="Z107" s="545"/>
    </row>
    <row r="108" spans="1:26" ht="22.5" customHeight="1">
      <c r="A108" s="545"/>
      <c r="B108" s="545"/>
      <c r="C108" s="545"/>
      <c r="D108" s="545"/>
      <c r="E108" s="545"/>
      <c r="F108" s="545"/>
      <c r="G108" s="545"/>
      <c r="H108" s="545"/>
      <c r="I108" s="545"/>
      <c r="J108" s="545"/>
      <c r="K108" s="545"/>
      <c r="L108" s="545"/>
      <c r="M108" s="545"/>
      <c r="N108" s="545"/>
      <c r="O108" s="545"/>
      <c r="P108" s="545"/>
      <c r="Q108" s="545"/>
      <c r="R108" s="545"/>
      <c r="S108" s="545"/>
      <c r="T108" s="545"/>
      <c r="U108" s="545"/>
      <c r="V108" s="545"/>
      <c r="W108" s="545"/>
      <c r="X108" s="545"/>
      <c r="Y108" s="545"/>
      <c r="Z108" s="545"/>
    </row>
    <row r="109" spans="1:26" ht="22.5" customHeight="1">
      <c r="A109" s="545"/>
      <c r="B109" s="545"/>
      <c r="C109" s="545"/>
      <c r="D109" s="545"/>
      <c r="E109" s="545"/>
      <c r="F109" s="545"/>
      <c r="G109" s="545"/>
      <c r="H109" s="545"/>
      <c r="I109" s="545"/>
      <c r="J109" s="545"/>
      <c r="K109" s="545"/>
      <c r="L109" s="545"/>
      <c r="M109" s="545"/>
      <c r="N109" s="545"/>
      <c r="O109" s="545"/>
      <c r="P109" s="545"/>
      <c r="Q109" s="545"/>
      <c r="R109" s="545"/>
      <c r="S109" s="545"/>
      <c r="T109" s="545"/>
      <c r="U109" s="545"/>
      <c r="V109" s="545"/>
      <c r="W109" s="545"/>
      <c r="X109" s="545"/>
      <c r="Y109" s="545"/>
      <c r="Z109" s="545"/>
    </row>
    <row r="110" spans="1:26" ht="22.5" customHeight="1">
      <c r="A110" s="545"/>
      <c r="B110" s="545"/>
      <c r="C110" s="545"/>
      <c r="D110" s="545"/>
      <c r="E110" s="545"/>
      <c r="F110" s="545"/>
      <c r="G110" s="545"/>
      <c r="H110" s="545"/>
      <c r="I110" s="545"/>
      <c r="J110" s="545"/>
      <c r="K110" s="545"/>
      <c r="L110" s="545"/>
      <c r="M110" s="545"/>
      <c r="N110" s="545"/>
      <c r="O110" s="545"/>
      <c r="P110" s="545"/>
      <c r="Q110" s="545"/>
      <c r="R110" s="545"/>
      <c r="S110" s="545"/>
      <c r="T110" s="545"/>
      <c r="U110" s="545"/>
      <c r="V110" s="545"/>
      <c r="W110" s="545"/>
      <c r="X110" s="545"/>
      <c r="Y110" s="545"/>
      <c r="Z110" s="545"/>
    </row>
    <row r="111" spans="1:26" ht="22.5" customHeight="1">
      <c r="A111" s="545"/>
      <c r="B111" s="545"/>
      <c r="C111" s="545"/>
      <c r="D111" s="545"/>
      <c r="E111" s="545"/>
      <c r="F111" s="545"/>
      <c r="G111" s="545"/>
      <c r="H111" s="545"/>
      <c r="I111" s="545"/>
      <c r="J111" s="545"/>
      <c r="K111" s="545"/>
      <c r="L111" s="545"/>
      <c r="M111" s="545"/>
      <c r="N111" s="545"/>
      <c r="O111" s="545"/>
      <c r="P111" s="545"/>
      <c r="Q111" s="545"/>
      <c r="R111" s="545"/>
      <c r="S111" s="545"/>
      <c r="T111" s="545"/>
      <c r="U111" s="545"/>
      <c r="V111" s="545"/>
      <c r="W111" s="545"/>
      <c r="X111" s="545"/>
      <c r="Y111" s="545"/>
      <c r="Z111" s="545"/>
    </row>
    <row r="112" spans="1:26" ht="22.5" customHeight="1">
      <c r="A112" s="545"/>
      <c r="B112" s="545"/>
      <c r="C112" s="545"/>
      <c r="D112" s="545"/>
      <c r="E112" s="545"/>
      <c r="F112" s="545"/>
      <c r="G112" s="545"/>
      <c r="H112" s="545"/>
      <c r="I112" s="545"/>
      <c r="J112" s="545"/>
      <c r="K112" s="545"/>
      <c r="L112" s="545"/>
      <c r="M112" s="545"/>
      <c r="N112" s="545"/>
      <c r="O112" s="545"/>
      <c r="P112" s="545"/>
      <c r="Q112" s="545"/>
      <c r="R112" s="545"/>
      <c r="S112" s="545"/>
      <c r="T112" s="545"/>
      <c r="U112" s="545"/>
      <c r="V112" s="545"/>
      <c r="W112" s="545"/>
      <c r="X112" s="545"/>
      <c r="Y112" s="545"/>
      <c r="Z112" s="545"/>
    </row>
    <row r="113" spans="1:26" ht="22.5" customHeight="1">
      <c r="A113" s="545"/>
      <c r="B113" s="545"/>
      <c r="C113" s="545"/>
      <c r="D113" s="545"/>
      <c r="E113" s="545"/>
      <c r="F113" s="545"/>
      <c r="G113" s="545"/>
      <c r="H113" s="545"/>
      <c r="I113" s="545"/>
      <c r="J113" s="545"/>
      <c r="K113" s="545"/>
      <c r="L113" s="545"/>
      <c r="M113" s="545"/>
      <c r="N113" s="545"/>
      <c r="O113" s="545"/>
      <c r="P113" s="545"/>
      <c r="Q113" s="545"/>
      <c r="R113" s="545"/>
      <c r="S113" s="545"/>
      <c r="T113" s="545"/>
      <c r="U113" s="545"/>
      <c r="V113" s="545"/>
      <c r="W113" s="545"/>
      <c r="X113" s="545"/>
      <c r="Y113" s="545"/>
      <c r="Z113" s="545"/>
    </row>
    <row r="114" spans="1:26" ht="22.5" customHeight="1">
      <c r="A114" s="545"/>
      <c r="B114" s="545"/>
      <c r="C114" s="545"/>
      <c r="D114" s="545"/>
      <c r="E114" s="545"/>
      <c r="F114" s="545"/>
      <c r="G114" s="545"/>
      <c r="H114" s="545"/>
      <c r="I114" s="545"/>
      <c r="J114" s="545"/>
      <c r="K114" s="545"/>
      <c r="L114" s="545"/>
      <c r="M114" s="545"/>
      <c r="N114" s="545"/>
      <c r="O114" s="545"/>
      <c r="P114" s="545"/>
      <c r="Q114" s="545"/>
      <c r="R114" s="545"/>
      <c r="S114" s="545"/>
      <c r="T114" s="545"/>
      <c r="U114" s="545"/>
      <c r="V114" s="545"/>
      <c r="W114" s="545"/>
      <c r="X114" s="545"/>
      <c r="Y114" s="545"/>
      <c r="Z114" s="545"/>
    </row>
    <row r="115" spans="1:26" ht="22.5" customHeight="1">
      <c r="A115" s="545"/>
      <c r="B115" s="545"/>
      <c r="C115" s="545"/>
      <c r="D115" s="545"/>
      <c r="E115" s="545"/>
      <c r="F115" s="545"/>
      <c r="G115" s="545"/>
      <c r="H115" s="545"/>
      <c r="I115" s="545"/>
      <c r="J115" s="545"/>
      <c r="K115" s="545"/>
      <c r="L115" s="545"/>
      <c r="M115" s="545"/>
      <c r="N115" s="545"/>
      <c r="O115" s="545"/>
      <c r="P115" s="545"/>
      <c r="Q115" s="545"/>
      <c r="R115" s="545"/>
      <c r="S115" s="545"/>
      <c r="T115" s="545"/>
      <c r="U115" s="545"/>
      <c r="V115" s="545"/>
      <c r="W115" s="545"/>
      <c r="X115" s="545"/>
      <c r="Y115" s="545"/>
      <c r="Z115" s="545"/>
    </row>
    <row r="116" spans="1:26" ht="22.5" customHeight="1">
      <c r="A116" s="545"/>
      <c r="B116" s="545"/>
      <c r="C116" s="545"/>
      <c r="D116" s="545"/>
      <c r="E116" s="545"/>
      <c r="F116" s="545"/>
      <c r="G116" s="545"/>
      <c r="H116" s="545"/>
      <c r="I116" s="545"/>
      <c r="J116" s="545"/>
      <c r="K116" s="545"/>
      <c r="L116" s="545"/>
      <c r="M116" s="545"/>
      <c r="N116" s="545"/>
      <c r="O116" s="545"/>
      <c r="P116" s="545"/>
      <c r="Q116" s="545"/>
      <c r="R116" s="545"/>
      <c r="S116" s="545"/>
      <c r="T116" s="545"/>
      <c r="U116" s="545"/>
      <c r="V116" s="545"/>
      <c r="W116" s="545"/>
      <c r="X116" s="545"/>
      <c r="Y116" s="545"/>
      <c r="Z116" s="545"/>
    </row>
    <row r="117" spans="1:26" ht="22.5" customHeight="1">
      <c r="A117" s="545"/>
      <c r="B117" s="545"/>
      <c r="C117" s="545"/>
      <c r="D117" s="545"/>
      <c r="E117" s="545"/>
      <c r="F117" s="545"/>
      <c r="G117" s="545"/>
      <c r="H117" s="545"/>
      <c r="I117" s="545"/>
      <c r="J117" s="545"/>
      <c r="K117" s="545"/>
      <c r="L117" s="545"/>
      <c r="M117" s="545"/>
      <c r="N117" s="545"/>
      <c r="O117" s="545"/>
      <c r="P117" s="545"/>
      <c r="Q117" s="545"/>
      <c r="R117" s="545"/>
      <c r="S117" s="545"/>
      <c r="T117" s="545"/>
      <c r="U117" s="545"/>
      <c r="V117" s="545"/>
      <c r="W117" s="545"/>
      <c r="X117" s="545"/>
      <c r="Y117" s="545"/>
      <c r="Z117" s="545"/>
    </row>
    <row r="118" spans="1:26" ht="22.5" customHeight="1">
      <c r="A118" s="545"/>
      <c r="B118" s="545"/>
      <c r="C118" s="545"/>
      <c r="D118" s="545"/>
      <c r="E118" s="545"/>
      <c r="F118" s="545"/>
      <c r="G118" s="545"/>
      <c r="H118" s="545"/>
      <c r="I118" s="545"/>
      <c r="J118" s="545"/>
      <c r="K118" s="545"/>
      <c r="L118" s="545"/>
      <c r="M118" s="545"/>
      <c r="N118" s="545"/>
      <c r="O118" s="545"/>
      <c r="P118" s="545"/>
      <c r="Q118" s="545"/>
      <c r="R118" s="545"/>
      <c r="S118" s="545"/>
      <c r="T118" s="545"/>
      <c r="U118" s="545"/>
      <c r="V118" s="545"/>
      <c r="W118" s="545"/>
      <c r="X118" s="545"/>
      <c r="Y118" s="545"/>
      <c r="Z118" s="545"/>
    </row>
    <row r="119" spans="1:26" ht="22.5" customHeight="1">
      <c r="A119" s="545"/>
      <c r="B119" s="545"/>
      <c r="C119" s="545"/>
      <c r="D119" s="545"/>
      <c r="E119" s="545"/>
      <c r="F119" s="545"/>
      <c r="G119" s="545"/>
      <c r="H119" s="545"/>
      <c r="I119" s="545"/>
      <c r="J119" s="545"/>
      <c r="K119" s="545"/>
      <c r="L119" s="545"/>
      <c r="M119" s="545"/>
      <c r="N119" s="545"/>
      <c r="O119" s="545"/>
      <c r="P119" s="545"/>
      <c r="Q119" s="545"/>
      <c r="R119" s="545"/>
      <c r="S119" s="545"/>
      <c r="T119" s="545"/>
      <c r="U119" s="545"/>
      <c r="V119" s="545"/>
      <c r="W119" s="545"/>
      <c r="X119" s="545"/>
      <c r="Y119" s="545"/>
      <c r="Z119" s="545"/>
    </row>
    <row r="120" spans="1:26" ht="22.5" customHeight="1">
      <c r="A120" s="545"/>
      <c r="B120" s="545"/>
      <c r="C120" s="545"/>
      <c r="D120" s="545"/>
      <c r="E120" s="545"/>
      <c r="F120" s="545"/>
      <c r="G120" s="545"/>
      <c r="H120" s="545"/>
      <c r="I120" s="545"/>
      <c r="J120" s="545"/>
      <c r="K120" s="545"/>
      <c r="L120" s="545"/>
      <c r="M120" s="545"/>
      <c r="N120" s="545"/>
      <c r="O120" s="545"/>
      <c r="P120" s="545"/>
      <c r="Q120" s="545"/>
      <c r="R120" s="545"/>
      <c r="S120" s="545"/>
      <c r="T120" s="545"/>
      <c r="U120" s="545"/>
      <c r="V120" s="545"/>
      <c r="W120" s="545"/>
      <c r="X120" s="545"/>
      <c r="Y120" s="545"/>
      <c r="Z120" s="545"/>
    </row>
    <row r="121" spans="1:26" ht="22.5" customHeight="1">
      <c r="A121" s="545"/>
      <c r="B121" s="545"/>
      <c r="C121" s="545"/>
      <c r="D121" s="545"/>
      <c r="E121" s="545"/>
      <c r="F121" s="545"/>
      <c r="G121" s="545"/>
      <c r="H121" s="545"/>
      <c r="I121" s="545"/>
      <c r="J121" s="545"/>
      <c r="K121" s="545"/>
      <c r="L121" s="545"/>
      <c r="M121" s="545"/>
      <c r="N121" s="545"/>
      <c r="O121" s="545"/>
      <c r="P121" s="545"/>
      <c r="Q121" s="545"/>
      <c r="R121" s="545"/>
      <c r="S121" s="545"/>
      <c r="T121" s="545"/>
      <c r="U121" s="545"/>
      <c r="V121" s="545"/>
      <c r="W121" s="545"/>
      <c r="X121" s="545"/>
      <c r="Y121" s="545"/>
      <c r="Z121" s="545"/>
    </row>
    <row r="122" spans="1:26" ht="22.5" customHeight="1">
      <c r="A122" s="545"/>
      <c r="B122" s="545"/>
      <c r="C122" s="545"/>
      <c r="D122" s="545"/>
      <c r="E122" s="545"/>
      <c r="F122" s="545"/>
      <c r="G122" s="545"/>
      <c r="H122" s="545"/>
      <c r="I122" s="545"/>
      <c r="J122" s="545"/>
      <c r="K122" s="545"/>
      <c r="L122" s="545"/>
      <c r="M122" s="545"/>
      <c r="N122" s="545"/>
      <c r="O122" s="545"/>
      <c r="P122" s="545"/>
      <c r="Q122" s="545"/>
      <c r="R122" s="545"/>
      <c r="S122" s="545"/>
      <c r="T122" s="545"/>
      <c r="U122" s="545"/>
      <c r="V122" s="545"/>
      <c r="W122" s="545"/>
      <c r="X122" s="545"/>
      <c r="Y122" s="545"/>
      <c r="Z122" s="545"/>
    </row>
    <row r="123" spans="1:26" ht="22.5" customHeight="1">
      <c r="A123" s="545"/>
      <c r="B123" s="545"/>
      <c r="C123" s="545"/>
      <c r="D123" s="545"/>
      <c r="E123" s="545"/>
      <c r="F123" s="545"/>
      <c r="G123" s="545"/>
      <c r="H123" s="545"/>
      <c r="I123" s="545"/>
      <c r="J123" s="545"/>
      <c r="K123" s="545"/>
      <c r="L123" s="545"/>
      <c r="M123" s="545"/>
      <c r="N123" s="545"/>
      <c r="O123" s="545"/>
      <c r="P123" s="545"/>
      <c r="Q123" s="545"/>
      <c r="R123" s="545"/>
      <c r="S123" s="545"/>
      <c r="T123" s="545"/>
      <c r="U123" s="545"/>
      <c r="V123" s="545"/>
      <c r="W123" s="545"/>
      <c r="X123" s="545"/>
      <c r="Y123" s="545"/>
      <c r="Z123" s="545"/>
    </row>
    <row r="124" spans="1:26" ht="22.5" customHeight="1">
      <c r="A124" s="545"/>
      <c r="B124" s="545"/>
      <c r="C124" s="545"/>
      <c r="D124" s="545"/>
      <c r="E124" s="545"/>
      <c r="F124" s="545"/>
      <c r="G124" s="545"/>
      <c r="H124" s="545"/>
      <c r="I124" s="545"/>
      <c r="J124" s="545"/>
      <c r="K124" s="545"/>
      <c r="L124" s="545"/>
      <c r="M124" s="545"/>
      <c r="N124" s="545"/>
      <c r="O124" s="545"/>
      <c r="P124" s="545"/>
      <c r="Q124" s="545"/>
      <c r="R124" s="545"/>
      <c r="S124" s="545"/>
      <c r="T124" s="545"/>
      <c r="U124" s="545"/>
      <c r="V124" s="545"/>
      <c r="W124" s="545"/>
      <c r="X124" s="545"/>
      <c r="Y124" s="545"/>
      <c r="Z124" s="545"/>
    </row>
    <row r="125" spans="1:26" ht="22.5" customHeight="1">
      <c r="A125" s="545"/>
      <c r="B125" s="545"/>
      <c r="C125" s="545"/>
      <c r="D125" s="545"/>
      <c r="E125" s="545"/>
      <c r="F125" s="545"/>
      <c r="G125" s="545"/>
      <c r="H125" s="545"/>
      <c r="I125" s="545"/>
      <c r="J125" s="545"/>
      <c r="K125" s="545"/>
      <c r="L125" s="545"/>
      <c r="M125" s="545"/>
      <c r="N125" s="545"/>
      <c r="O125" s="545"/>
      <c r="P125" s="545"/>
      <c r="Q125" s="545"/>
      <c r="R125" s="545"/>
      <c r="S125" s="545"/>
      <c r="T125" s="545"/>
      <c r="U125" s="545"/>
      <c r="V125" s="545"/>
      <c r="W125" s="545"/>
      <c r="X125" s="545"/>
      <c r="Y125" s="545"/>
      <c r="Z125" s="545"/>
    </row>
    <row r="126" spans="1:26" ht="22.5" customHeight="1">
      <c r="A126" s="545"/>
      <c r="B126" s="545"/>
      <c r="C126" s="545"/>
      <c r="D126" s="545"/>
      <c r="E126" s="545"/>
      <c r="F126" s="545"/>
      <c r="G126" s="545"/>
      <c r="H126" s="545"/>
      <c r="I126" s="545"/>
      <c r="J126" s="545"/>
      <c r="K126" s="545"/>
      <c r="L126" s="545"/>
      <c r="M126" s="545"/>
      <c r="N126" s="545"/>
      <c r="O126" s="545"/>
      <c r="P126" s="545"/>
      <c r="Q126" s="545"/>
      <c r="R126" s="545"/>
      <c r="S126" s="545"/>
      <c r="T126" s="545"/>
      <c r="U126" s="545"/>
      <c r="V126" s="545"/>
      <c r="W126" s="545"/>
      <c r="X126" s="545"/>
      <c r="Y126" s="545"/>
      <c r="Z126" s="545"/>
    </row>
    <row r="127" spans="1:26" ht="22.5" customHeight="1">
      <c r="A127" s="545"/>
      <c r="B127" s="545"/>
      <c r="C127" s="545"/>
      <c r="D127" s="545"/>
      <c r="E127" s="545"/>
      <c r="F127" s="545"/>
      <c r="G127" s="545"/>
      <c r="H127" s="545"/>
      <c r="I127" s="545"/>
      <c r="J127" s="545"/>
      <c r="K127" s="545"/>
      <c r="L127" s="545"/>
      <c r="M127" s="545"/>
      <c r="N127" s="545"/>
      <c r="O127" s="545"/>
      <c r="P127" s="545"/>
      <c r="Q127" s="545"/>
      <c r="R127" s="545"/>
      <c r="S127" s="545"/>
      <c r="T127" s="545"/>
      <c r="U127" s="545"/>
      <c r="V127" s="545"/>
      <c r="W127" s="545"/>
      <c r="X127" s="545"/>
      <c r="Y127" s="545"/>
      <c r="Z127" s="545"/>
    </row>
    <row r="128" spans="1:26" ht="22.5" customHeight="1">
      <c r="A128" s="545"/>
      <c r="B128" s="545"/>
      <c r="C128" s="545"/>
      <c r="D128" s="545"/>
      <c r="E128" s="545"/>
      <c r="F128" s="545"/>
      <c r="G128" s="545"/>
      <c r="H128" s="545"/>
      <c r="I128" s="545"/>
      <c r="J128" s="545"/>
      <c r="K128" s="545"/>
      <c r="L128" s="545"/>
      <c r="M128" s="545"/>
      <c r="N128" s="545"/>
      <c r="O128" s="545"/>
      <c r="P128" s="545"/>
      <c r="Q128" s="545"/>
      <c r="R128" s="545"/>
      <c r="S128" s="545"/>
      <c r="T128" s="545"/>
      <c r="U128" s="545"/>
      <c r="V128" s="545"/>
      <c r="W128" s="545"/>
      <c r="X128" s="545"/>
      <c r="Y128" s="545"/>
      <c r="Z128" s="545"/>
    </row>
    <row r="129" spans="1:26" ht="22.5" customHeight="1">
      <c r="A129" s="545"/>
      <c r="B129" s="545"/>
      <c r="C129" s="545"/>
      <c r="D129" s="545"/>
      <c r="E129" s="545"/>
      <c r="F129" s="545"/>
      <c r="G129" s="545"/>
      <c r="H129" s="545"/>
      <c r="I129" s="545"/>
      <c r="J129" s="545"/>
      <c r="K129" s="545"/>
      <c r="L129" s="545"/>
      <c r="M129" s="545"/>
      <c r="N129" s="545"/>
      <c r="O129" s="545"/>
      <c r="P129" s="545"/>
      <c r="Q129" s="545"/>
      <c r="R129" s="545"/>
      <c r="S129" s="545"/>
      <c r="T129" s="545"/>
      <c r="U129" s="545"/>
      <c r="V129" s="545"/>
      <c r="W129" s="545"/>
      <c r="X129" s="545"/>
      <c r="Y129" s="545"/>
      <c r="Z129" s="545"/>
    </row>
    <row r="130" spans="1:26" ht="22.5" customHeight="1">
      <c r="A130" s="545"/>
      <c r="B130" s="545"/>
      <c r="C130" s="545"/>
      <c r="D130" s="545"/>
      <c r="E130" s="545"/>
      <c r="F130" s="545"/>
      <c r="G130" s="545"/>
      <c r="H130" s="545"/>
      <c r="I130" s="545"/>
      <c r="J130" s="545"/>
      <c r="K130" s="545"/>
      <c r="L130" s="545"/>
      <c r="M130" s="545"/>
      <c r="N130" s="545"/>
      <c r="O130" s="545"/>
      <c r="P130" s="545"/>
      <c r="Q130" s="545"/>
      <c r="R130" s="545"/>
      <c r="S130" s="545"/>
      <c r="T130" s="545"/>
      <c r="U130" s="545"/>
      <c r="V130" s="545"/>
      <c r="W130" s="545"/>
      <c r="X130" s="545"/>
      <c r="Y130" s="545"/>
      <c r="Z130" s="545"/>
    </row>
    <row r="131" spans="1:26" ht="22.5" customHeight="1">
      <c r="A131" s="545"/>
      <c r="B131" s="545"/>
      <c r="C131" s="545"/>
      <c r="D131" s="545"/>
      <c r="E131" s="545"/>
      <c r="F131" s="545"/>
      <c r="G131" s="545"/>
      <c r="H131" s="545"/>
      <c r="I131" s="545"/>
      <c r="J131" s="545"/>
      <c r="K131" s="545"/>
      <c r="L131" s="545"/>
      <c r="M131" s="545"/>
      <c r="N131" s="545"/>
      <c r="O131" s="545"/>
      <c r="P131" s="545"/>
      <c r="Q131" s="545"/>
      <c r="R131" s="545"/>
      <c r="S131" s="545"/>
      <c r="T131" s="545"/>
      <c r="U131" s="545"/>
      <c r="V131" s="545"/>
      <c r="W131" s="545"/>
      <c r="X131" s="545"/>
      <c r="Y131" s="545"/>
      <c r="Z131" s="545"/>
    </row>
    <row r="132" spans="1:26" ht="22.5" customHeight="1">
      <c r="A132" s="545"/>
      <c r="B132" s="545"/>
      <c r="C132" s="545"/>
      <c r="D132" s="545"/>
      <c r="E132" s="545"/>
      <c r="F132" s="545"/>
      <c r="G132" s="545"/>
      <c r="H132" s="545"/>
      <c r="I132" s="545"/>
      <c r="J132" s="545"/>
      <c r="K132" s="545"/>
      <c r="L132" s="545"/>
      <c r="M132" s="545"/>
      <c r="N132" s="545"/>
      <c r="O132" s="545"/>
      <c r="P132" s="545"/>
      <c r="Q132" s="545"/>
      <c r="R132" s="545"/>
      <c r="S132" s="545"/>
      <c r="T132" s="545"/>
      <c r="U132" s="545"/>
      <c r="V132" s="545"/>
      <c r="W132" s="545"/>
      <c r="X132" s="545"/>
      <c r="Y132" s="545"/>
      <c r="Z132" s="545"/>
    </row>
    <row r="133" spans="1:26" ht="22.5" customHeight="1">
      <c r="A133" s="545"/>
      <c r="B133" s="545"/>
      <c r="C133" s="545"/>
      <c r="D133" s="545"/>
      <c r="E133" s="545"/>
      <c r="F133" s="545"/>
      <c r="G133" s="545"/>
      <c r="H133" s="545"/>
      <c r="I133" s="545"/>
      <c r="J133" s="545"/>
      <c r="K133" s="545"/>
      <c r="L133" s="545"/>
      <c r="M133" s="545"/>
      <c r="N133" s="545"/>
      <c r="O133" s="545"/>
      <c r="P133" s="545"/>
      <c r="Q133" s="545"/>
      <c r="R133" s="545"/>
      <c r="S133" s="545"/>
      <c r="T133" s="545"/>
      <c r="U133" s="545"/>
      <c r="V133" s="545"/>
      <c r="W133" s="545"/>
      <c r="X133" s="545"/>
      <c r="Y133" s="545"/>
      <c r="Z133" s="545"/>
    </row>
    <row r="134" spans="1:26" ht="22.5" customHeight="1">
      <c r="A134" s="545"/>
      <c r="B134" s="545"/>
      <c r="C134" s="545"/>
      <c r="D134" s="545"/>
      <c r="E134" s="545"/>
      <c r="F134" s="545"/>
      <c r="G134" s="545"/>
      <c r="H134" s="545"/>
      <c r="I134" s="545"/>
      <c r="J134" s="545"/>
      <c r="K134" s="545"/>
      <c r="L134" s="545"/>
      <c r="M134" s="545"/>
      <c r="N134" s="545"/>
      <c r="O134" s="545"/>
      <c r="P134" s="545"/>
      <c r="Q134" s="545"/>
      <c r="R134" s="545"/>
      <c r="S134" s="545"/>
      <c r="T134" s="545"/>
      <c r="U134" s="545"/>
      <c r="V134" s="545"/>
      <c r="W134" s="545"/>
      <c r="X134" s="545"/>
      <c r="Y134" s="545"/>
      <c r="Z134" s="545"/>
    </row>
    <row r="135" spans="1:26" ht="22.5" customHeight="1">
      <c r="A135" s="545"/>
      <c r="B135" s="545"/>
      <c r="C135" s="545"/>
      <c r="D135" s="545"/>
      <c r="E135" s="545"/>
      <c r="F135" s="545"/>
      <c r="G135" s="545"/>
      <c r="H135" s="545"/>
      <c r="I135" s="545"/>
      <c r="J135" s="545"/>
      <c r="K135" s="545"/>
      <c r="L135" s="545"/>
      <c r="M135" s="545"/>
      <c r="N135" s="545"/>
      <c r="O135" s="545"/>
      <c r="P135" s="545"/>
      <c r="Q135" s="545"/>
      <c r="R135" s="545"/>
      <c r="S135" s="545"/>
      <c r="T135" s="545"/>
      <c r="U135" s="545"/>
      <c r="V135" s="545"/>
      <c r="W135" s="545"/>
      <c r="X135" s="545"/>
      <c r="Y135" s="545"/>
      <c r="Z135" s="545"/>
    </row>
    <row r="136" spans="1:26" ht="22.5" customHeight="1">
      <c r="A136" s="545"/>
      <c r="B136" s="545"/>
      <c r="C136" s="545"/>
      <c r="D136" s="545"/>
      <c r="E136" s="545"/>
      <c r="F136" s="545"/>
      <c r="G136" s="545"/>
      <c r="H136" s="545"/>
      <c r="I136" s="545"/>
      <c r="J136" s="545"/>
      <c r="K136" s="545"/>
      <c r="L136" s="545"/>
      <c r="M136" s="545"/>
      <c r="N136" s="545"/>
      <c r="O136" s="545"/>
      <c r="P136" s="545"/>
      <c r="Q136" s="545"/>
      <c r="R136" s="545"/>
      <c r="S136" s="545"/>
      <c r="T136" s="545"/>
      <c r="U136" s="545"/>
      <c r="V136" s="545"/>
      <c r="W136" s="545"/>
      <c r="X136" s="545"/>
      <c r="Y136" s="545"/>
      <c r="Z136" s="545"/>
    </row>
    <row r="137" spans="1:26" ht="22.5" customHeight="1">
      <c r="A137" s="545"/>
      <c r="B137" s="545"/>
      <c r="C137" s="545"/>
      <c r="D137" s="545"/>
      <c r="E137" s="545"/>
      <c r="F137" s="545"/>
      <c r="G137" s="545"/>
      <c r="H137" s="545"/>
      <c r="I137" s="545"/>
      <c r="J137" s="545"/>
      <c r="K137" s="545"/>
      <c r="L137" s="545"/>
      <c r="M137" s="545"/>
      <c r="N137" s="545"/>
      <c r="O137" s="545"/>
      <c r="P137" s="545"/>
      <c r="Q137" s="545"/>
      <c r="R137" s="545"/>
      <c r="S137" s="545"/>
      <c r="T137" s="545"/>
      <c r="U137" s="545"/>
      <c r="V137" s="545"/>
      <c r="W137" s="545"/>
      <c r="X137" s="545"/>
      <c r="Y137" s="545"/>
      <c r="Z137" s="545"/>
    </row>
    <row r="138" spans="1:26" ht="22.5" customHeight="1">
      <c r="A138" s="545"/>
      <c r="B138" s="545"/>
      <c r="C138" s="545"/>
      <c r="D138" s="545"/>
      <c r="E138" s="545"/>
      <c r="F138" s="545"/>
      <c r="G138" s="545"/>
      <c r="H138" s="545"/>
      <c r="I138" s="545"/>
      <c r="J138" s="545"/>
      <c r="K138" s="545"/>
      <c r="L138" s="545"/>
      <c r="M138" s="545"/>
      <c r="N138" s="545"/>
      <c r="O138" s="545"/>
      <c r="P138" s="545"/>
      <c r="Q138" s="545"/>
      <c r="R138" s="545"/>
      <c r="S138" s="545"/>
      <c r="T138" s="545"/>
      <c r="U138" s="545"/>
      <c r="V138" s="545"/>
      <c r="W138" s="545"/>
      <c r="X138" s="545"/>
      <c r="Y138" s="545"/>
      <c r="Z138" s="545"/>
    </row>
    <row r="139" spans="1:26" ht="22.5" customHeight="1">
      <c r="A139" s="545"/>
      <c r="B139" s="545"/>
      <c r="C139" s="545"/>
      <c r="D139" s="545"/>
      <c r="E139" s="545"/>
      <c r="F139" s="545"/>
      <c r="G139" s="545"/>
      <c r="H139" s="545"/>
      <c r="I139" s="545"/>
      <c r="J139" s="545"/>
      <c r="K139" s="545"/>
      <c r="L139" s="545"/>
      <c r="M139" s="545"/>
      <c r="N139" s="545"/>
      <c r="O139" s="545"/>
      <c r="P139" s="545"/>
      <c r="Q139" s="545"/>
      <c r="R139" s="545"/>
      <c r="S139" s="545"/>
      <c r="T139" s="545"/>
      <c r="U139" s="545"/>
      <c r="V139" s="545"/>
      <c r="W139" s="545"/>
      <c r="X139" s="545"/>
      <c r="Y139" s="545"/>
      <c r="Z139" s="545"/>
    </row>
    <row r="140" spans="1:26" ht="22.5" customHeight="1">
      <c r="A140" s="545"/>
      <c r="B140" s="545"/>
      <c r="C140" s="545"/>
      <c r="D140" s="545"/>
      <c r="E140" s="545"/>
      <c r="F140" s="545"/>
      <c r="G140" s="545"/>
      <c r="H140" s="545"/>
      <c r="I140" s="545"/>
      <c r="J140" s="545"/>
      <c r="K140" s="545"/>
      <c r="L140" s="545"/>
      <c r="M140" s="545"/>
      <c r="N140" s="545"/>
      <c r="O140" s="545"/>
      <c r="P140" s="545"/>
      <c r="Q140" s="545"/>
      <c r="R140" s="545"/>
      <c r="S140" s="545"/>
      <c r="T140" s="545"/>
      <c r="U140" s="545"/>
      <c r="V140" s="545"/>
      <c r="W140" s="545"/>
      <c r="X140" s="545"/>
      <c r="Y140" s="545"/>
      <c r="Z140" s="545"/>
    </row>
    <row r="141" spans="1:26" ht="22.5" customHeight="1">
      <c r="A141" s="545"/>
      <c r="B141" s="545"/>
      <c r="C141" s="545"/>
      <c r="D141" s="545"/>
      <c r="E141" s="545"/>
      <c r="F141" s="545"/>
      <c r="G141" s="545"/>
      <c r="H141" s="545"/>
      <c r="I141" s="545"/>
      <c r="J141" s="545"/>
      <c r="K141" s="545"/>
      <c r="L141" s="545"/>
      <c r="M141" s="545"/>
      <c r="N141" s="545"/>
      <c r="O141" s="545"/>
      <c r="P141" s="545"/>
      <c r="Q141" s="545"/>
      <c r="R141" s="545"/>
      <c r="S141" s="545"/>
      <c r="T141" s="545"/>
      <c r="U141" s="545"/>
      <c r="V141" s="545"/>
      <c r="W141" s="545"/>
      <c r="X141" s="545"/>
      <c r="Y141" s="545"/>
      <c r="Z141" s="545"/>
    </row>
    <row r="142" spans="1:26" ht="22.5" customHeight="1">
      <c r="A142" s="545"/>
      <c r="B142" s="545"/>
      <c r="C142" s="545"/>
      <c r="D142" s="545"/>
      <c r="E142" s="545"/>
      <c r="F142" s="545"/>
      <c r="G142" s="545"/>
      <c r="H142" s="545"/>
      <c r="I142" s="545"/>
      <c r="J142" s="545"/>
      <c r="K142" s="545"/>
      <c r="L142" s="545"/>
      <c r="M142" s="545"/>
      <c r="N142" s="545"/>
      <c r="O142" s="545"/>
      <c r="P142" s="545"/>
      <c r="Q142" s="545"/>
      <c r="R142" s="545"/>
      <c r="S142" s="545"/>
      <c r="T142" s="545"/>
      <c r="U142" s="545"/>
      <c r="V142" s="545"/>
      <c r="W142" s="545"/>
      <c r="X142" s="545"/>
      <c r="Y142" s="545"/>
      <c r="Z142" s="545"/>
    </row>
    <row r="143" spans="1:26" ht="22.5" customHeight="1">
      <c r="A143" s="545"/>
      <c r="B143" s="545"/>
      <c r="C143" s="545"/>
      <c r="D143" s="545"/>
      <c r="E143" s="545"/>
      <c r="F143" s="545"/>
      <c r="G143" s="545"/>
      <c r="H143" s="545"/>
      <c r="I143" s="545"/>
      <c r="J143" s="545"/>
      <c r="K143" s="545"/>
      <c r="L143" s="545"/>
      <c r="M143" s="545"/>
      <c r="N143" s="545"/>
      <c r="O143" s="545"/>
      <c r="P143" s="545"/>
      <c r="Q143" s="545"/>
      <c r="R143" s="545"/>
      <c r="S143" s="545"/>
      <c r="T143" s="545"/>
      <c r="U143" s="545"/>
      <c r="V143" s="545"/>
      <c r="W143" s="545"/>
      <c r="X143" s="545"/>
      <c r="Y143" s="545"/>
      <c r="Z143" s="545"/>
    </row>
    <row r="144" spans="1:26" ht="22.5" customHeight="1">
      <c r="A144" s="545"/>
      <c r="B144" s="545"/>
      <c r="C144" s="545"/>
      <c r="D144" s="545"/>
      <c r="E144" s="545"/>
      <c r="F144" s="545"/>
      <c r="G144" s="545"/>
      <c r="H144" s="545"/>
      <c r="I144" s="545"/>
      <c r="J144" s="545"/>
      <c r="K144" s="545"/>
      <c r="L144" s="545"/>
      <c r="M144" s="545"/>
      <c r="N144" s="545"/>
      <c r="O144" s="545"/>
      <c r="P144" s="545"/>
      <c r="Q144" s="545"/>
      <c r="R144" s="545"/>
      <c r="S144" s="545"/>
      <c r="T144" s="545"/>
      <c r="U144" s="545"/>
      <c r="V144" s="545"/>
      <c r="W144" s="545"/>
      <c r="X144" s="545"/>
      <c r="Y144" s="545"/>
      <c r="Z144" s="545"/>
    </row>
    <row r="145" spans="1:26" ht="22.5" customHeight="1">
      <c r="A145" s="545"/>
      <c r="B145" s="545"/>
      <c r="C145" s="545"/>
      <c r="D145" s="545"/>
      <c r="E145" s="545"/>
      <c r="F145" s="545"/>
      <c r="G145" s="545"/>
      <c r="H145" s="545"/>
      <c r="I145" s="545"/>
      <c r="J145" s="545"/>
      <c r="K145" s="545"/>
      <c r="L145" s="545"/>
      <c r="M145" s="545"/>
      <c r="N145" s="545"/>
      <c r="O145" s="545"/>
      <c r="P145" s="545"/>
      <c r="Q145" s="545"/>
      <c r="R145" s="545"/>
      <c r="S145" s="545"/>
      <c r="T145" s="545"/>
      <c r="U145" s="545"/>
      <c r="V145" s="545"/>
      <c r="W145" s="545"/>
      <c r="X145" s="545"/>
      <c r="Y145" s="545"/>
      <c r="Z145" s="545"/>
    </row>
    <row r="146" spans="1:26" ht="22.5" customHeight="1">
      <c r="A146" s="545"/>
      <c r="B146" s="545"/>
      <c r="C146" s="545"/>
      <c r="D146" s="545"/>
      <c r="E146" s="545"/>
      <c r="F146" s="545"/>
      <c r="G146" s="545"/>
      <c r="H146" s="545"/>
      <c r="I146" s="545"/>
      <c r="J146" s="545"/>
      <c r="K146" s="545"/>
      <c r="L146" s="545"/>
      <c r="M146" s="545"/>
      <c r="N146" s="545"/>
      <c r="O146" s="545"/>
      <c r="P146" s="545"/>
      <c r="Q146" s="545"/>
      <c r="R146" s="545"/>
      <c r="S146" s="545"/>
      <c r="T146" s="545"/>
      <c r="U146" s="545"/>
      <c r="V146" s="545"/>
      <c r="W146" s="545"/>
      <c r="X146" s="545"/>
      <c r="Y146" s="545"/>
      <c r="Z146" s="545"/>
    </row>
    <row r="147" spans="1:26" ht="22.5" customHeight="1">
      <c r="A147" s="545"/>
      <c r="B147" s="545"/>
      <c r="C147" s="545"/>
      <c r="D147" s="545"/>
      <c r="E147" s="545"/>
      <c r="F147" s="545"/>
      <c r="G147" s="545"/>
      <c r="H147" s="545"/>
      <c r="I147" s="545"/>
      <c r="J147" s="545"/>
      <c r="K147" s="545"/>
      <c r="L147" s="545"/>
      <c r="M147" s="545"/>
      <c r="N147" s="545"/>
      <c r="O147" s="545"/>
      <c r="P147" s="545"/>
      <c r="Q147" s="545"/>
      <c r="R147" s="545"/>
      <c r="S147" s="545"/>
      <c r="T147" s="545"/>
      <c r="U147" s="545"/>
      <c r="V147" s="545"/>
      <c r="W147" s="545"/>
      <c r="X147" s="545"/>
      <c r="Y147" s="545"/>
      <c r="Z147" s="545"/>
    </row>
    <row r="148" spans="1:26" ht="22.5" customHeight="1">
      <c r="A148" s="545"/>
      <c r="B148" s="545"/>
      <c r="C148" s="545"/>
      <c r="D148" s="545"/>
      <c r="E148" s="545"/>
      <c r="F148" s="545"/>
      <c r="G148" s="545"/>
      <c r="H148" s="545"/>
      <c r="I148" s="545"/>
      <c r="J148" s="545"/>
      <c r="K148" s="545"/>
      <c r="L148" s="545"/>
      <c r="M148" s="545"/>
      <c r="N148" s="545"/>
      <c r="O148" s="545"/>
      <c r="P148" s="545"/>
      <c r="Q148" s="545"/>
      <c r="R148" s="545"/>
      <c r="S148" s="545"/>
      <c r="T148" s="545"/>
      <c r="U148" s="545"/>
      <c r="V148" s="545"/>
      <c r="W148" s="545"/>
      <c r="X148" s="545"/>
      <c r="Y148" s="545"/>
      <c r="Z148" s="545"/>
    </row>
    <row r="149" spans="1:26" ht="22.5" customHeight="1">
      <c r="A149" s="545"/>
      <c r="B149" s="545"/>
      <c r="C149" s="545"/>
      <c r="D149" s="545"/>
      <c r="E149" s="545"/>
      <c r="F149" s="545"/>
      <c r="G149" s="545"/>
      <c r="H149" s="545"/>
      <c r="I149" s="545"/>
      <c r="J149" s="545"/>
      <c r="K149" s="545"/>
      <c r="L149" s="545"/>
      <c r="M149" s="545"/>
      <c r="N149" s="545"/>
      <c r="O149" s="545"/>
      <c r="P149" s="545"/>
      <c r="Q149" s="545"/>
      <c r="R149" s="545"/>
      <c r="S149" s="545"/>
      <c r="T149" s="545"/>
      <c r="U149" s="545"/>
      <c r="V149" s="545"/>
      <c r="W149" s="545"/>
      <c r="X149" s="545"/>
      <c r="Y149" s="545"/>
      <c r="Z149" s="545"/>
    </row>
    <row r="150" spans="1:26" ht="22.5" customHeight="1">
      <c r="A150" s="545"/>
      <c r="B150" s="545"/>
      <c r="C150" s="545"/>
      <c r="D150" s="545"/>
      <c r="E150" s="545"/>
      <c r="F150" s="545"/>
      <c r="G150" s="545"/>
      <c r="H150" s="545"/>
      <c r="I150" s="545"/>
      <c r="J150" s="545"/>
      <c r="K150" s="545"/>
      <c r="L150" s="545"/>
      <c r="M150" s="545"/>
      <c r="N150" s="545"/>
      <c r="O150" s="545"/>
      <c r="P150" s="545"/>
      <c r="Q150" s="545"/>
      <c r="R150" s="545"/>
      <c r="S150" s="545"/>
      <c r="T150" s="545"/>
      <c r="U150" s="545"/>
      <c r="V150" s="545"/>
      <c r="W150" s="545"/>
      <c r="X150" s="545"/>
      <c r="Y150" s="545"/>
      <c r="Z150" s="545"/>
    </row>
    <row r="151" spans="1:26" ht="22.5" customHeight="1">
      <c r="A151" s="545"/>
      <c r="B151" s="545"/>
      <c r="C151" s="545"/>
      <c r="D151" s="545"/>
      <c r="E151" s="545"/>
      <c r="F151" s="545"/>
      <c r="G151" s="545"/>
      <c r="H151" s="545"/>
      <c r="I151" s="545"/>
      <c r="J151" s="545"/>
      <c r="K151" s="545"/>
      <c r="L151" s="545"/>
      <c r="M151" s="545"/>
      <c r="N151" s="545"/>
      <c r="O151" s="545"/>
      <c r="P151" s="545"/>
      <c r="Q151" s="545"/>
      <c r="R151" s="545"/>
      <c r="S151" s="545"/>
      <c r="T151" s="545"/>
      <c r="U151" s="545"/>
      <c r="V151" s="545"/>
      <c r="W151" s="545"/>
      <c r="X151" s="545"/>
      <c r="Y151" s="545"/>
      <c r="Z151" s="545"/>
    </row>
    <row r="152" spans="1:26" ht="22.5" customHeight="1">
      <c r="A152" s="545"/>
      <c r="B152" s="545"/>
      <c r="C152" s="545"/>
      <c r="D152" s="545"/>
      <c r="E152" s="545"/>
      <c r="F152" s="545"/>
      <c r="G152" s="545"/>
      <c r="H152" s="545"/>
      <c r="I152" s="545"/>
      <c r="J152" s="545"/>
      <c r="K152" s="545"/>
      <c r="L152" s="545"/>
      <c r="M152" s="545"/>
      <c r="N152" s="545"/>
      <c r="O152" s="545"/>
      <c r="P152" s="545"/>
      <c r="Q152" s="545"/>
      <c r="R152" s="545"/>
      <c r="S152" s="545"/>
      <c r="T152" s="545"/>
      <c r="U152" s="545"/>
      <c r="V152" s="545"/>
      <c r="W152" s="545"/>
      <c r="X152" s="545"/>
      <c r="Y152" s="545"/>
      <c r="Z152" s="545"/>
    </row>
    <row r="153" spans="1:26" ht="22.5" customHeight="1">
      <c r="A153" s="545"/>
      <c r="B153" s="545"/>
      <c r="C153" s="545"/>
      <c r="D153" s="545"/>
      <c r="E153" s="545"/>
      <c r="F153" s="545"/>
      <c r="G153" s="545"/>
      <c r="H153" s="545"/>
      <c r="I153" s="545"/>
      <c r="J153" s="545"/>
      <c r="K153" s="545"/>
      <c r="L153" s="545"/>
      <c r="M153" s="545"/>
      <c r="N153" s="545"/>
      <c r="O153" s="545"/>
      <c r="P153" s="545"/>
      <c r="Q153" s="545"/>
      <c r="R153" s="545"/>
      <c r="S153" s="545"/>
      <c r="T153" s="545"/>
      <c r="U153" s="545"/>
      <c r="V153" s="545"/>
      <c r="W153" s="545"/>
      <c r="X153" s="545"/>
      <c r="Y153" s="545"/>
      <c r="Z153" s="545"/>
    </row>
    <row r="154" spans="1:26" ht="22.5" customHeight="1">
      <c r="A154" s="545"/>
      <c r="B154" s="545"/>
      <c r="C154" s="545"/>
      <c r="D154" s="545"/>
      <c r="E154" s="545"/>
      <c r="F154" s="545"/>
      <c r="G154" s="545"/>
      <c r="H154" s="545"/>
      <c r="I154" s="545"/>
      <c r="J154" s="545"/>
      <c r="K154" s="545"/>
      <c r="L154" s="545"/>
      <c r="M154" s="545"/>
      <c r="N154" s="545"/>
      <c r="O154" s="545"/>
      <c r="P154" s="545"/>
      <c r="Q154" s="545"/>
      <c r="R154" s="545"/>
      <c r="S154" s="545"/>
      <c r="T154" s="545"/>
      <c r="U154" s="545"/>
      <c r="V154" s="545"/>
      <c r="W154" s="545"/>
      <c r="X154" s="545"/>
      <c r="Y154" s="545"/>
      <c r="Z154" s="545"/>
    </row>
    <row r="155" spans="1:26" ht="22.5" customHeight="1">
      <c r="A155" s="545"/>
      <c r="B155" s="545"/>
      <c r="C155" s="545"/>
      <c r="D155" s="545"/>
      <c r="E155" s="545"/>
      <c r="F155" s="545"/>
      <c r="G155" s="545"/>
      <c r="H155" s="545"/>
      <c r="I155" s="545"/>
      <c r="J155" s="545"/>
      <c r="K155" s="545"/>
      <c r="L155" s="545"/>
      <c r="M155" s="545"/>
      <c r="N155" s="545"/>
      <c r="O155" s="545"/>
      <c r="P155" s="545"/>
      <c r="Q155" s="545"/>
      <c r="R155" s="545"/>
      <c r="S155" s="545"/>
      <c r="T155" s="545"/>
      <c r="U155" s="545"/>
      <c r="V155" s="545"/>
      <c r="W155" s="545"/>
      <c r="X155" s="545"/>
      <c r="Y155" s="545"/>
      <c r="Z155" s="545"/>
    </row>
    <row r="156" spans="1:26" ht="22.5" customHeight="1">
      <c r="A156" s="545"/>
      <c r="B156" s="545"/>
      <c r="C156" s="545"/>
      <c r="D156" s="545"/>
      <c r="E156" s="545"/>
      <c r="F156" s="545"/>
      <c r="G156" s="545"/>
      <c r="H156" s="545"/>
      <c r="I156" s="545"/>
      <c r="J156" s="545"/>
      <c r="K156" s="545"/>
      <c r="L156" s="545"/>
      <c r="M156" s="545"/>
      <c r="N156" s="545"/>
      <c r="O156" s="545"/>
      <c r="P156" s="545"/>
      <c r="Q156" s="545"/>
      <c r="R156" s="545"/>
      <c r="S156" s="545"/>
      <c r="T156" s="545"/>
      <c r="U156" s="545"/>
      <c r="V156" s="545"/>
      <c r="W156" s="545"/>
      <c r="X156" s="545"/>
      <c r="Y156" s="545"/>
      <c r="Z156" s="545"/>
    </row>
    <row r="157" spans="1:26" ht="22.5" customHeight="1">
      <c r="A157" s="545"/>
      <c r="B157" s="545"/>
      <c r="C157" s="545"/>
      <c r="D157" s="545"/>
      <c r="E157" s="545"/>
      <c r="F157" s="545"/>
      <c r="G157" s="545"/>
      <c r="H157" s="545"/>
      <c r="I157" s="545"/>
      <c r="J157" s="545"/>
      <c r="K157" s="545"/>
      <c r="L157" s="545"/>
      <c r="M157" s="545"/>
      <c r="N157" s="545"/>
      <c r="O157" s="545"/>
      <c r="P157" s="545"/>
      <c r="Q157" s="545"/>
      <c r="R157" s="545"/>
      <c r="S157" s="545"/>
      <c r="T157" s="545"/>
      <c r="U157" s="545"/>
      <c r="V157" s="545"/>
      <c r="W157" s="545"/>
      <c r="X157" s="545"/>
      <c r="Y157" s="545"/>
      <c r="Z157" s="545"/>
    </row>
    <row r="158" spans="1:26" ht="22.5" customHeight="1">
      <c r="A158" s="545"/>
      <c r="B158" s="545"/>
      <c r="C158" s="545"/>
      <c r="D158" s="545"/>
      <c r="E158" s="545"/>
      <c r="F158" s="545"/>
      <c r="G158" s="545"/>
      <c r="H158" s="545"/>
      <c r="I158" s="545"/>
      <c r="J158" s="545"/>
      <c r="K158" s="545"/>
      <c r="L158" s="545"/>
      <c r="M158" s="545"/>
      <c r="N158" s="545"/>
      <c r="O158" s="545"/>
      <c r="P158" s="545"/>
      <c r="Q158" s="545"/>
      <c r="R158" s="545"/>
      <c r="S158" s="545"/>
      <c r="T158" s="545"/>
      <c r="U158" s="545"/>
      <c r="V158" s="545"/>
      <c r="W158" s="545"/>
      <c r="X158" s="545"/>
      <c r="Y158" s="545"/>
      <c r="Z158" s="545"/>
    </row>
    <row r="159" spans="1:26" ht="22.5" customHeight="1">
      <c r="A159" s="545"/>
      <c r="B159" s="545"/>
      <c r="C159" s="545"/>
      <c r="D159" s="545"/>
      <c r="E159" s="545"/>
      <c r="F159" s="545"/>
      <c r="G159" s="545"/>
      <c r="H159" s="545"/>
      <c r="I159" s="545"/>
      <c r="J159" s="545"/>
      <c r="K159" s="545"/>
      <c r="L159" s="545"/>
      <c r="M159" s="545"/>
      <c r="N159" s="545"/>
      <c r="O159" s="545"/>
      <c r="P159" s="545"/>
      <c r="Q159" s="545"/>
      <c r="R159" s="545"/>
      <c r="S159" s="545"/>
      <c r="T159" s="545"/>
      <c r="U159" s="545"/>
      <c r="V159" s="545"/>
      <c r="W159" s="545"/>
      <c r="X159" s="545"/>
      <c r="Y159" s="545"/>
      <c r="Z159" s="545"/>
    </row>
    <row r="160" spans="1:26" ht="22.5" customHeight="1">
      <c r="A160" s="545"/>
      <c r="B160" s="545"/>
      <c r="C160" s="545"/>
      <c r="D160" s="545"/>
      <c r="E160" s="545"/>
      <c r="F160" s="545"/>
      <c r="G160" s="545"/>
      <c r="H160" s="545"/>
      <c r="I160" s="545"/>
      <c r="J160" s="545"/>
      <c r="K160" s="545"/>
      <c r="L160" s="545"/>
      <c r="M160" s="545"/>
      <c r="N160" s="545"/>
      <c r="O160" s="545"/>
      <c r="P160" s="545"/>
      <c r="Q160" s="545"/>
      <c r="R160" s="545"/>
      <c r="S160" s="545"/>
      <c r="T160" s="545"/>
      <c r="U160" s="545"/>
      <c r="V160" s="545"/>
      <c r="W160" s="545"/>
      <c r="X160" s="545"/>
      <c r="Y160" s="545"/>
      <c r="Z160" s="545"/>
    </row>
    <row r="161" spans="1:26" ht="22.5" customHeight="1">
      <c r="A161" s="545"/>
      <c r="B161" s="545"/>
      <c r="C161" s="545"/>
      <c r="D161" s="545"/>
      <c r="E161" s="545"/>
      <c r="F161" s="545"/>
      <c r="G161" s="545"/>
      <c r="H161" s="545"/>
      <c r="I161" s="545"/>
      <c r="J161" s="545"/>
      <c r="K161" s="545"/>
      <c r="L161" s="545"/>
      <c r="M161" s="545"/>
      <c r="N161" s="545"/>
      <c r="O161" s="545"/>
      <c r="P161" s="545"/>
      <c r="Q161" s="545"/>
      <c r="R161" s="545"/>
      <c r="S161" s="545"/>
      <c r="T161" s="545"/>
      <c r="U161" s="545"/>
      <c r="V161" s="545"/>
      <c r="W161" s="545"/>
      <c r="X161" s="545"/>
      <c r="Y161" s="545"/>
      <c r="Z161" s="545"/>
    </row>
    <row r="162" spans="1:26" ht="22.5" customHeight="1">
      <c r="A162" s="545"/>
      <c r="B162" s="545"/>
      <c r="C162" s="545"/>
      <c r="D162" s="545"/>
      <c r="E162" s="545"/>
      <c r="F162" s="545"/>
      <c r="G162" s="545"/>
      <c r="H162" s="545"/>
      <c r="I162" s="545"/>
      <c r="J162" s="545"/>
      <c r="K162" s="545"/>
      <c r="L162" s="545"/>
      <c r="M162" s="545"/>
      <c r="N162" s="545"/>
      <c r="O162" s="545"/>
      <c r="P162" s="545"/>
      <c r="Q162" s="545"/>
      <c r="R162" s="545"/>
      <c r="S162" s="545"/>
      <c r="T162" s="545"/>
      <c r="U162" s="545"/>
      <c r="V162" s="545"/>
      <c r="W162" s="545"/>
      <c r="X162" s="545"/>
      <c r="Y162" s="545"/>
      <c r="Z162" s="545"/>
    </row>
    <row r="163" spans="1:26" ht="22.5" customHeight="1">
      <c r="A163" s="545"/>
      <c r="B163" s="545"/>
      <c r="C163" s="545"/>
      <c r="D163" s="545"/>
      <c r="E163" s="545"/>
      <c r="F163" s="545"/>
      <c r="G163" s="545"/>
      <c r="H163" s="545"/>
      <c r="I163" s="545"/>
      <c r="J163" s="545"/>
      <c r="K163" s="545"/>
      <c r="L163" s="545"/>
      <c r="M163" s="545"/>
      <c r="N163" s="545"/>
      <c r="O163" s="545"/>
      <c r="P163" s="545"/>
      <c r="Q163" s="545"/>
      <c r="R163" s="545"/>
      <c r="S163" s="545"/>
      <c r="T163" s="545"/>
      <c r="U163" s="545"/>
      <c r="V163" s="545"/>
      <c r="W163" s="545"/>
      <c r="X163" s="545"/>
      <c r="Y163" s="545"/>
      <c r="Z163" s="545"/>
    </row>
    <row r="164" spans="1:26" ht="22.5" customHeight="1">
      <c r="A164" s="545"/>
      <c r="B164" s="545"/>
      <c r="C164" s="545"/>
      <c r="D164" s="545"/>
      <c r="E164" s="545"/>
      <c r="F164" s="545"/>
      <c r="G164" s="545"/>
      <c r="H164" s="545"/>
      <c r="I164" s="545"/>
      <c r="J164" s="545"/>
      <c r="K164" s="545"/>
      <c r="L164" s="545"/>
      <c r="M164" s="545"/>
      <c r="N164" s="545"/>
      <c r="O164" s="545"/>
      <c r="P164" s="545"/>
      <c r="Q164" s="545"/>
      <c r="R164" s="545"/>
      <c r="S164" s="545"/>
      <c r="T164" s="545"/>
      <c r="U164" s="545"/>
      <c r="V164" s="545"/>
      <c r="W164" s="545"/>
      <c r="X164" s="545"/>
      <c r="Y164" s="545"/>
      <c r="Z164" s="545"/>
    </row>
    <row r="165" spans="1:26" ht="22.5" customHeight="1">
      <c r="A165" s="545"/>
      <c r="B165" s="545"/>
      <c r="C165" s="545"/>
      <c r="D165" s="545"/>
      <c r="E165" s="545"/>
      <c r="F165" s="545"/>
      <c r="G165" s="545"/>
      <c r="H165" s="545"/>
      <c r="I165" s="545"/>
      <c r="J165" s="545"/>
      <c r="K165" s="545"/>
      <c r="L165" s="545"/>
      <c r="M165" s="545"/>
      <c r="N165" s="545"/>
      <c r="O165" s="545"/>
      <c r="P165" s="545"/>
      <c r="Q165" s="545"/>
      <c r="R165" s="545"/>
      <c r="S165" s="545"/>
      <c r="T165" s="545"/>
      <c r="U165" s="545"/>
      <c r="V165" s="545"/>
      <c r="W165" s="545"/>
      <c r="X165" s="545"/>
      <c r="Y165" s="545"/>
      <c r="Z165" s="545"/>
    </row>
    <row r="166" spans="1:26" ht="22.5" customHeight="1">
      <c r="A166" s="545"/>
      <c r="B166" s="545"/>
      <c r="C166" s="545"/>
      <c r="D166" s="545"/>
      <c r="E166" s="545"/>
      <c r="F166" s="545"/>
      <c r="G166" s="545"/>
      <c r="H166" s="545"/>
      <c r="I166" s="545"/>
      <c r="J166" s="545"/>
      <c r="K166" s="545"/>
      <c r="L166" s="545"/>
      <c r="M166" s="545"/>
      <c r="N166" s="545"/>
      <c r="O166" s="545"/>
      <c r="P166" s="545"/>
      <c r="Q166" s="545"/>
      <c r="R166" s="545"/>
      <c r="S166" s="545"/>
      <c r="T166" s="545"/>
      <c r="U166" s="545"/>
      <c r="V166" s="545"/>
      <c r="W166" s="545"/>
      <c r="X166" s="545"/>
      <c r="Y166" s="545"/>
      <c r="Z166" s="545"/>
    </row>
    <row r="167" spans="1:26" ht="22.5" customHeight="1">
      <c r="A167" s="545"/>
      <c r="B167" s="545"/>
      <c r="C167" s="545"/>
      <c r="D167" s="545"/>
      <c r="E167" s="545"/>
      <c r="F167" s="545"/>
      <c r="G167" s="545"/>
      <c r="H167" s="545"/>
      <c r="I167" s="545"/>
      <c r="J167" s="545"/>
      <c r="K167" s="545"/>
      <c r="L167" s="545"/>
      <c r="M167" s="545"/>
      <c r="N167" s="545"/>
      <c r="O167" s="545"/>
      <c r="P167" s="545"/>
      <c r="Q167" s="545"/>
      <c r="R167" s="545"/>
      <c r="S167" s="545"/>
      <c r="T167" s="545"/>
      <c r="U167" s="545"/>
      <c r="V167" s="545"/>
      <c r="W167" s="545"/>
      <c r="X167" s="545"/>
      <c r="Y167" s="545"/>
      <c r="Z167" s="545"/>
    </row>
    <row r="168" spans="1:26" ht="22.5" customHeight="1">
      <c r="A168" s="545"/>
      <c r="B168" s="545"/>
      <c r="C168" s="545"/>
      <c r="D168" s="545"/>
      <c r="E168" s="545"/>
      <c r="F168" s="545"/>
      <c r="G168" s="545"/>
      <c r="H168" s="545"/>
      <c r="I168" s="545"/>
      <c r="J168" s="545"/>
      <c r="K168" s="545"/>
      <c r="L168" s="545"/>
      <c r="M168" s="545"/>
      <c r="N168" s="545"/>
      <c r="O168" s="545"/>
      <c r="P168" s="545"/>
      <c r="Q168" s="545"/>
      <c r="R168" s="545"/>
      <c r="S168" s="545"/>
      <c r="T168" s="545"/>
      <c r="U168" s="545"/>
      <c r="V168" s="545"/>
      <c r="W168" s="545"/>
      <c r="X168" s="545"/>
      <c r="Y168" s="545"/>
      <c r="Z168" s="545"/>
    </row>
    <row r="169" spans="1:26" ht="22.5" customHeight="1">
      <c r="A169" s="545"/>
      <c r="B169" s="545"/>
      <c r="C169" s="545"/>
      <c r="D169" s="545"/>
      <c r="E169" s="545"/>
      <c r="F169" s="545"/>
      <c r="G169" s="545"/>
      <c r="H169" s="545"/>
      <c r="I169" s="545"/>
      <c r="J169" s="545"/>
      <c r="K169" s="545"/>
      <c r="L169" s="545"/>
      <c r="M169" s="545"/>
      <c r="N169" s="545"/>
      <c r="O169" s="545"/>
      <c r="P169" s="545"/>
      <c r="Q169" s="545"/>
      <c r="R169" s="545"/>
      <c r="S169" s="545"/>
      <c r="T169" s="545"/>
      <c r="U169" s="545"/>
      <c r="V169" s="545"/>
      <c r="W169" s="545"/>
      <c r="X169" s="545"/>
      <c r="Y169" s="545"/>
      <c r="Z169" s="545"/>
    </row>
    <row r="170" spans="1:26" ht="22.5" customHeight="1">
      <c r="A170" s="545"/>
      <c r="B170" s="545"/>
      <c r="C170" s="545"/>
      <c r="D170" s="545"/>
      <c r="E170" s="545"/>
      <c r="F170" s="545"/>
      <c r="G170" s="545"/>
      <c r="H170" s="545"/>
      <c r="I170" s="545"/>
      <c r="J170" s="545"/>
      <c r="K170" s="545"/>
      <c r="L170" s="545"/>
      <c r="M170" s="545"/>
      <c r="N170" s="545"/>
      <c r="O170" s="545"/>
      <c r="P170" s="545"/>
      <c r="Q170" s="545"/>
      <c r="R170" s="545"/>
      <c r="S170" s="545"/>
      <c r="T170" s="545"/>
      <c r="U170" s="545"/>
      <c r="V170" s="545"/>
      <c r="W170" s="545"/>
      <c r="X170" s="545"/>
      <c r="Y170" s="545"/>
      <c r="Z170" s="545"/>
    </row>
    <row r="171" spans="1:26" ht="22.5" customHeight="1">
      <c r="A171" s="545"/>
      <c r="B171" s="545"/>
      <c r="C171" s="545"/>
      <c r="D171" s="545"/>
      <c r="E171" s="545"/>
      <c r="F171" s="545"/>
      <c r="G171" s="545"/>
      <c r="H171" s="545"/>
      <c r="I171" s="545"/>
      <c r="J171" s="545"/>
      <c r="K171" s="545"/>
      <c r="L171" s="545"/>
      <c r="M171" s="545"/>
      <c r="N171" s="545"/>
      <c r="O171" s="545"/>
      <c r="P171" s="545"/>
      <c r="Q171" s="545"/>
      <c r="R171" s="545"/>
      <c r="S171" s="545"/>
      <c r="T171" s="545"/>
      <c r="U171" s="545"/>
      <c r="V171" s="545"/>
      <c r="W171" s="545"/>
      <c r="X171" s="545"/>
      <c r="Y171" s="545"/>
      <c r="Z171" s="545"/>
    </row>
    <row r="172" spans="1:26" ht="22.5" customHeight="1">
      <c r="A172" s="545"/>
      <c r="B172" s="545"/>
      <c r="C172" s="545"/>
      <c r="D172" s="545"/>
      <c r="E172" s="545"/>
      <c r="F172" s="545"/>
      <c r="G172" s="545"/>
      <c r="H172" s="545"/>
      <c r="I172" s="545"/>
      <c r="J172" s="545"/>
      <c r="K172" s="545"/>
      <c r="L172" s="545"/>
      <c r="M172" s="545"/>
      <c r="N172" s="545"/>
      <c r="O172" s="545"/>
      <c r="P172" s="545"/>
      <c r="Q172" s="545"/>
      <c r="R172" s="545"/>
      <c r="S172" s="545"/>
      <c r="T172" s="545"/>
      <c r="U172" s="545"/>
      <c r="V172" s="545"/>
      <c r="W172" s="545"/>
      <c r="X172" s="545"/>
      <c r="Y172" s="545"/>
      <c r="Z172" s="545"/>
    </row>
    <row r="173" spans="1:26" ht="22.5" customHeight="1">
      <c r="A173" s="545"/>
      <c r="B173" s="545"/>
      <c r="C173" s="545"/>
      <c r="D173" s="545"/>
      <c r="E173" s="545"/>
      <c r="F173" s="545"/>
      <c r="G173" s="545"/>
      <c r="H173" s="545"/>
      <c r="I173" s="545"/>
      <c r="J173" s="545"/>
      <c r="K173" s="545"/>
      <c r="L173" s="545"/>
      <c r="M173" s="545"/>
      <c r="N173" s="545"/>
      <c r="O173" s="545"/>
      <c r="P173" s="545"/>
      <c r="Q173" s="545"/>
      <c r="R173" s="545"/>
      <c r="S173" s="545"/>
      <c r="T173" s="545"/>
      <c r="U173" s="545"/>
      <c r="V173" s="545"/>
      <c r="W173" s="545"/>
      <c r="X173" s="545"/>
      <c r="Y173" s="545"/>
      <c r="Z173" s="545"/>
    </row>
    <row r="174" spans="1:26" ht="22.5" customHeight="1">
      <c r="A174" s="545"/>
      <c r="B174" s="545"/>
      <c r="C174" s="545"/>
      <c r="D174" s="545"/>
      <c r="E174" s="545"/>
      <c r="F174" s="545"/>
      <c r="G174" s="545"/>
      <c r="H174" s="545"/>
      <c r="I174" s="545"/>
      <c r="J174" s="545"/>
      <c r="K174" s="545"/>
      <c r="L174" s="545"/>
      <c r="M174" s="545"/>
      <c r="N174" s="545"/>
      <c r="O174" s="545"/>
      <c r="P174" s="545"/>
      <c r="Q174" s="545"/>
      <c r="R174" s="545"/>
      <c r="S174" s="545"/>
      <c r="T174" s="545"/>
      <c r="U174" s="545"/>
      <c r="V174" s="545"/>
      <c r="W174" s="545"/>
      <c r="X174" s="545"/>
      <c r="Y174" s="545"/>
      <c r="Z174" s="545"/>
    </row>
    <row r="175" spans="1:26" ht="22.5" customHeight="1">
      <c r="A175" s="545"/>
      <c r="B175" s="545"/>
      <c r="C175" s="545"/>
      <c r="D175" s="545"/>
      <c r="E175" s="545"/>
      <c r="F175" s="545"/>
      <c r="G175" s="545"/>
      <c r="H175" s="545"/>
      <c r="I175" s="545"/>
      <c r="J175" s="545"/>
      <c r="K175" s="545"/>
      <c r="L175" s="545"/>
      <c r="M175" s="545"/>
      <c r="N175" s="545"/>
      <c r="O175" s="545"/>
      <c r="P175" s="545"/>
      <c r="Q175" s="545"/>
      <c r="R175" s="545"/>
      <c r="S175" s="545"/>
      <c r="T175" s="545"/>
      <c r="U175" s="545"/>
      <c r="V175" s="545"/>
      <c r="W175" s="545"/>
      <c r="X175" s="545"/>
      <c r="Y175" s="545"/>
      <c r="Z175" s="545"/>
    </row>
    <row r="176" spans="1:26" ht="22.5" customHeight="1">
      <c r="A176" s="545"/>
      <c r="B176" s="545"/>
      <c r="C176" s="545"/>
      <c r="D176" s="545"/>
      <c r="E176" s="545"/>
      <c r="F176" s="545"/>
      <c r="G176" s="545"/>
      <c r="H176" s="545"/>
      <c r="I176" s="545"/>
      <c r="J176" s="545"/>
      <c r="K176" s="545"/>
      <c r="L176" s="545"/>
      <c r="M176" s="545"/>
      <c r="N176" s="545"/>
      <c r="O176" s="545"/>
      <c r="P176" s="545"/>
      <c r="Q176" s="545"/>
      <c r="R176" s="545"/>
      <c r="S176" s="545"/>
      <c r="T176" s="545"/>
      <c r="U176" s="545"/>
      <c r="V176" s="545"/>
      <c r="W176" s="545"/>
      <c r="X176" s="545"/>
      <c r="Y176" s="545"/>
      <c r="Z176" s="545"/>
    </row>
    <row r="177" spans="1:26" ht="22.5" customHeight="1">
      <c r="A177" s="545"/>
      <c r="B177" s="545"/>
      <c r="C177" s="545"/>
      <c r="D177" s="545"/>
      <c r="E177" s="545"/>
      <c r="F177" s="545"/>
      <c r="G177" s="545"/>
      <c r="H177" s="545"/>
      <c r="I177" s="545"/>
      <c r="J177" s="545"/>
      <c r="K177" s="545"/>
      <c r="L177" s="545"/>
      <c r="M177" s="545"/>
      <c r="N177" s="545"/>
      <c r="O177" s="545"/>
      <c r="P177" s="545"/>
      <c r="Q177" s="545"/>
      <c r="R177" s="545"/>
      <c r="S177" s="545"/>
      <c r="T177" s="545"/>
      <c r="U177" s="545"/>
      <c r="V177" s="545"/>
      <c r="W177" s="545"/>
      <c r="X177" s="545"/>
      <c r="Y177" s="545"/>
      <c r="Z177" s="545"/>
    </row>
    <row r="178" spans="1:26" ht="22.5" customHeight="1">
      <c r="A178" s="545"/>
      <c r="B178" s="545"/>
      <c r="C178" s="545"/>
      <c r="D178" s="545"/>
      <c r="E178" s="545"/>
      <c r="F178" s="545"/>
      <c r="G178" s="545"/>
      <c r="H178" s="545"/>
      <c r="I178" s="545"/>
      <c r="J178" s="545"/>
      <c r="K178" s="545"/>
      <c r="L178" s="545"/>
      <c r="M178" s="545"/>
      <c r="N178" s="545"/>
      <c r="O178" s="545"/>
      <c r="P178" s="545"/>
      <c r="Q178" s="545"/>
      <c r="R178" s="545"/>
      <c r="S178" s="545"/>
      <c r="T178" s="545"/>
      <c r="U178" s="545"/>
      <c r="V178" s="545"/>
      <c r="W178" s="545"/>
      <c r="X178" s="545"/>
      <c r="Y178" s="545"/>
      <c r="Z178" s="545"/>
    </row>
    <row r="179" spans="1:26" ht="22.5" customHeight="1">
      <c r="A179" s="545"/>
      <c r="B179" s="545"/>
      <c r="C179" s="545"/>
      <c r="D179" s="545"/>
      <c r="E179" s="545"/>
      <c r="F179" s="545"/>
      <c r="G179" s="545"/>
      <c r="H179" s="545"/>
      <c r="I179" s="545"/>
      <c r="J179" s="545"/>
      <c r="K179" s="545"/>
      <c r="L179" s="545"/>
      <c r="M179" s="545"/>
      <c r="N179" s="545"/>
      <c r="O179" s="545"/>
      <c r="P179" s="545"/>
      <c r="Q179" s="545"/>
      <c r="R179" s="545"/>
      <c r="S179" s="545"/>
      <c r="T179" s="545"/>
      <c r="U179" s="545"/>
      <c r="V179" s="545"/>
      <c r="W179" s="545"/>
      <c r="X179" s="545"/>
      <c r="Y179" s="545"/>
      <c r="Z179" s="545"/>
    </row>
    <row r="180" spans="1:26" ht="22.5" customHeight="1">
      <c r="A180" s="545"/>
      <c r="B180" s="545"/>
      <c r="C180" s="545"/>
      <c r="D180" s="545"/>
      <c r="E180" s="545"/>
      <c r="F180" s="545"/>
      <c r="G180" s="545"/>
      <c r="H180" s="545"/>
      <c r="I180" s="545"/>
      <c r="J180" s="545"/>
      <c r="K180" s="545"/>
      <c r="L180" s="545"/>
      <c r="M180" s="545"/>
      <c r="N180" s="545"/>
      <c r="O180" s="545"/>
      <c r="P180" s="545"/>
      <c r="Q180" s="545"/>
      <c r="R180" s="545"/>
      <c r="S180" s="545"/>
      <c r="T180" s="545"/>
      <c r="U180" s="545"/>
      <c r="V180" s="545"/>
      <c r="W180" s="545"/>
      <c r="X180" s="545"/>
      <c r="Y180" s="545"/>
      <c r="Z180" s="545"/>
    </row>
    <row r="181" spans="1:26" ht="22.5" customHeight="1">
      <c r="A181" s="545"/>
      <c r="B181" s="545"/>
      <c r="C181" s="545"/>
      <c r="D181" s="545"/>
      <c r="E181" s="545"/>
      <c r="F181" s="545"/>
      <c r="G181" s="545"/>
      <c r="H181" s="545"/>
      <c r="I181" s="545"/>
      <c r="J181" s="545"/>
      <c r="K181" s="545"/>
      <c r="L181" s="545"/>
      <c r="M181" s="545"/>
      <c r="N181" s="545"/>
      <c r="O181" s="545"/>
      <c r="P181" s="545"/>
      <c r="Q181" s="545"/>
      <c r="R181" s="545"/>
      <c r="S181" s="545"/>
      <c r="T181" s="545"/>
      <c r="U181" s="545"/>
      <c r="V181" s="545"/>
      <c r="W181" s="545"/>
      <c r="X181" s="545"/>
      <c r="Y181" s="545"/>
      <c r="Z181" s="545"/>
    </row>
    <row r="182" spans="1:26" ht="22.5" customHeight="1">
      <c r="A182" s="545"/>
      <c r="B182" s="545"/>
      <c r="C182" s="545"/>
      <c r="D182" s="545"/>
      <c r="E182" s="545"/>
      <c r="F182" s="545"/>
      <c r="G182" s="545"/>
      <c r="H182" s="545"/>
      <c r="I182" s="545"/>
      <c r="J182" s="545"/>
      <c r="K182" s="545"/>
      <c r="L182" s="545"/>
      <c r="M182" s="545"/>
      <c r="N182" s="545"/>
      <c r="O182" s="545"/>
      <c r="P182" s="545"/>
      <c r="Q182" s="545"/>
      <c r="R182" s="545"/>
      <c r="S182" s="545"/>
      <c r="T182" s="545"/>
      <c r="U182" s="545"/>
      <c r="V182" s="545"/>
      <c r="W182" s="545"/>
      <c r="X182" s="545"/>
      <c r="Y182" s="545"/>
      <c r="Z182" s="545"/>
    </row>
    <row r="183" spans="1:26" ht="22.5" customHeight="1">
      <c r="A183" s="545"/>
      <c r="B183" s="545"/>
      <c r="C183" s="545"/>
      <c r="D183" s="545"/>
      <c r="E183" s="545"/>
      <c r="F183" s="545"/>
      <c r="G183" s="545"/>
      <c r="H183" s="545"/>
      <c r="I183" s="545"/>
      <c r="J183" s="545"/>
      <c r="K183" s="545"/>
      <c r="L183" s="545"/>
      <c r="M183" s="545"/>
      <c r="N183" s="545"/>
      <c r="O183" s="545"/>
      <c r="P183" s="545"/>
      <c r="Q183" s="545"/>
      <c r="R183" s="545"/>
      <c r="S183" s="545"/>
      <c r="T183" s="545"/>
      <c r="U183" s="545"/>
      <c r="V183" s="545"/>
      <c r="W183" s="545"/>
      <c r="X183" s="545"/>
      <c r="Y183" s="545"/>
      <c r="Z183" s="545"/>
    </row>
    <row r="184" spans="1:26" ht="22.5" customHeight="1">
      <c r="A184" s="545"/>
      <c r="B184" s="545"/>
      <c r="C184" s="545"/>
      <c r="D184" s="545"/>
      <c r="E184" s="545"/>
      <c r="F184" s="545"/>
      <c r="G184" s="545"/>
      <c r="H184" s="545"/>
      <c r="I184" s="545"/>
      <c r="J184" s="545"/>
      <c r="K184" s="545"/>
      <c r="L184" s="545"/>
      <c r="M184" s="545"/>
      <c r="N184" s="545"/>
      <c r="O184" s="545"/>
      <c r="P184" s="545"/>
      <c r="Q184" s="545"/>
      <c r="R184" s="545"/>
      <c r="S184" s="545"/>
      <c r="T184" s="545"/>
      <c r="U184" s="545"/>
      <c r="V184" s="545"/>
      <c r="W184" s="545"/>
      <c r="X184" s="545"/>
      <c r="Y184" s="545"/>
      <c r="Z184" s="545"/>
    </row>
    <row r="185" spans="1:26" ht="22.5" customHeight="1">
      <c r="A185" s="545"/>
      <c r="B185" s="545"/>
      <c r="C185" s="545"/>
      <c r="D185" s="545"/>
      <c r="E185" s="545"/>
      <c r="F185" s="545"/>
      <c r="G185" s="545"/>
      <c r="H185" s="545"/>
      <c r="I185" s="545"/>
      <c r="J185" s="545"/>
      <c r="K185" s="545"/>
      <c r="L185" s="545"/>
      <c r="M185" s="545"/>
      <c r="N185" s="545"/>
      <c r="O185" s="545"/>
      <c r="P185" s="545"/>
      <c r="Q185" s="545"/>
      <c r="R185" s="545"/>
      <c r="S185" s="545"/>
      <c r="T185" s="545"/>
      <c r="U185" s="545"/>
      <c r="V185" s="545"/>
      <c r="W185" s="545"/>
      <c r="X185" s="545"/>
      <c r="Y185" s="545"/>
      <c r="Z185" s="545"/>
    </row>
    <row r="186" spans="1:26" ht="22.5" customHeight="1">
      <c r="A186" s="545"/>
      <c r="B186" s="545"/>
      <c r="C186" s="545"/>
      <c r="D186" s="545"/>
      <c r="E186" s="545"/>
      <c r="F186" s="545"/>
      <c r="G186" s="545"/>
      <c r="H186" s="545"/>
      <c r="I186" s="545"/>
      <c r="J186" s="545"/>
      <c r="K186" s="545"/>
      <c r="L186" s="545"/>
      <c r="M186" s="545"/>
      <c r="N186" s="545"/>
      <c r="O186" s="545"/>
      <c r="P186" s="545"/>
      <c r="Q186" s="545"/>
      <c r="R186" s="545"/>
      <c r="S186" s="545"/>
      <c r="T186" s="545"/>
      <c r="U186" s="545"/>
      <c r="V186" s="545"/>
      <c r="W186" s="545"/>
      <c r="X186" s="545"/>
      <c r="Y186" s="545"/>
      <c r="Z186" s="545"/>
    </row>
    <row r="187" spans="1:26" ht="22.5" customHeight="1">
      <c r="A187" s="545"/>
      <c r="B187" s="545"/>
      <c r="C187" s="545"/>
      <c r="D187" s="545"/>
      <c r="E187" s="545"/>
      <c r="F187" s="545"/>
      <c r="G187" s="545"/>
      <c r="H187" s="545"/>
      <c r="I187" s="545"/>
      <c r="J187" s="545"/>
      <c r="K187" s="545"/>
      <c r="L187" s="545"/>
      <c r="M187" s="545"/>
      <c r="N187" s="545"/>
      <c r="O187" s="545"/>
      <c r="P187" s="545"/>
      <c r="Q187" s="545"/>
      <c r="R187" s="545"/>
      <c r="S187" s="545"/>
      <c r="T187" s="545"/>
      <c r="U187" s="545"/>
      <c r="V187" s="545"/>
      <c r="W187" s="545"/>
      <c r="X187" s="545"/>
      <c r="Y187" s="545"/>
      <c r="Z187" s="545"/>
    </row>
    <row r="188" spans="1:26" ht="22.5" customHeight="1">
      <c r="A188" s="545"/>
      <c r="B188" s="545"/>
      <c r="C188" s="545"/>
      <c r="D188" s="545"/>
      <c r="E188" s="545"/>
      <c r="F188" s="545"/>
      <c r="G188" s="545"/>
      <c r="H188" s="545"/>
      <c r="I188" s="545"/>
      <c r="J188" s="545"/>
      <c r="K188" s="545"/>
      <c r="L188" s="545"/>
      <c r="M188" s="545"/>
      <c r="N188" s="545"/>
      <c r="O188" s="545"/>
      <c r="P188" s="545"/>
      <c r="Q188" s="545"/>
      <c r="R188" s="545"/>
      <c r="S188" s="545"/>
      <c r="T188" s="545"/>
      <c r="U188" s="545"/>
      <c r="V188" s="545"/>
      <c r="W188" s="545"/>
      <c r="X188" s="545"/>
      <c r="Y188" s="545"/>
      <c r="Z188" s="545"/>
    </row>
    <row r="189" spans="1:26" ht="22.5" customHeight="1">
      <c r="A189" s="545"/>
      <c r="B189" s="545"/>
      <c r="C189" s="545"/>
      <c r="D189" s="545"/>
      <c r="E189" s="545"/>
      <c r="F189" s="545"/>
      <c r="G189" s="545"/>
      <c r="H189" s="545"/>
      <c r="I189" s="545"/>
      <c r="J189" s="545"/>
      <c r="K189" s="545"/>
      <c r="L189" s="545"/>
      <c r="M189" s="545"/>
      <c r="N189" s="545"/>
      <c r="O189" s="545"/>
      <c r="P189" s="545"/>
      <c r="Q189" s="545"/>
      <c r="R189" s="545"/>
      <c r="S189" s="545"/>
      <c r="T189" s="545"/>
      <c r="U189" s="545"/>
      <c r="V189" s="545"/>
      <c r="W189" s="545"/>
      <c r="X189" s="545"/>
      <c r="Y189" s="545"/>
      <c r="Z189" s="545"/>
    </row>
    <row r="190" spans="1:26" ht="22.5" customHeight="1">
      <c r="A190" s="545"/>
      <c r="B190" s="545"/>
      <c r="C190" s="545"/>
      <c r="D190" s="545"/>
      <c r="E190" s="545"/>
      <c r="F190" s="545"/>
      <c r="G190" s="545"/>
      <c r="H190" s="545"/>
      <c r="I190" s="545"/>
      <c r="J190" s="545"/>
      <c r="K190" s="545"/>
      <c r="L190" s="545"/>
      <c r="M190" s="545"/>
      <c r="N190" s="545"/>
      <c r="O190" s="545"/>
      <c r="P190" s="545"/>
      <c r="Q190" s="545"/>
      <c r="R190" s="545"/>
      <c r="S190" s="545"/>
      <c r="T190" s="545"/>
      <c r="U190" s="545"/>
      <c r="V190" s="545"/>
      <c r="W190" s="545"/>
      <c r="X190" s="545"/>
      <c r="Y190" s="545"/>
      <c r="Z190" s="545"/>
    </row>
    <row r="191" spans="1:26" ht="22.5" customHeight="1">
      <c r="A191" s="545"/>
      <c r="B191" s="545"/>
      <c r="C191" s="545"/>
      <c r="D191" s="545"/>
      <c r="E191" s="545"/>
      <c r="F191" s="545"/>
      <c r="G191" s="545"/>
      <c r="H191" s="545"/>
      <c r="I191" s="545"/>
      <c r="J191" s="545"/>
      <c r="K191" s="545"/>
      <c r="L191" s="545"/>
      <c r="M191" s="545"/>
      <c r="N191" s="545"/>
      <c r="O191" s="545"/>
      <c r="P191" s="545"/>
      <c r="Q191" s="545"/>
      <c r="R191" s="545"/>
      <c r="S191" s="545"/>
      <c r="T191" s="545"/>
      <c r="U191" s="545"/>
      <c r="V191" s="545"/>
      <c r="W191" s="545"/>
      <c r="X191" s="545"/>
      <c r="Y191" s="545"/>
      <c r="Z191" s="545"/>
    </row>
    <row r="192" spans="1:26" ht="22.5" customHeight="1">
      <c r="A192" s="545"/>
      <c r="B192" s="545"/>
      <c r="C192" s="545"/>
      <c r="D192" s="545"/>
      <c r="E192" s="545"/>
      <c r="F192" s="545"/>
      <c r="G192" s="545"/>
      <c r="H192" s="545"/>
      <c r="I192" s="545"/>
      <c r="J192" s="545"/>
      <c r="K192" s="545"/>
      <c r="L192" s="545"/>
      <c r="M192" s="545"/>
      <c r="N192" s="545"/>
      <c r="O192" s="545"/>
      <c r="P192" s="545"/>
      <c r="Q192" s="545"/>
      <c r="R192" s="545"/>
      <c r="S192" s="545"/>
      <c r="T192" s="545"/>
      <c r="U192" s="545"/>
      <c r="V192" s="545"/>
      <c r="W192" s="545"/>
      <c r="X192" s="545"/>
      <c r="Y192" s="545"/>
      <c r="Z192" s="545"/>
    </row>
    <row r="193" spans="1:26" ht="22.5" customHeight="1">
      <c r="A193" s="545"/>
      <c r="B193" s="545"/>
      <c r="C193" s="545"/>
      <c r="D193" s="545"/>
      <c r="E193" s="545"/>
      <c r="F193" s="545"/>
      <c r="G193" s="545"/>
      <c r="H193" s="545"/>
      <c r="I193" s="545"/>
      <c r="J193" s="545"/>
      <c r="K193" s="545"/>
      <c r="L193" s="545"/>
      <c r="M193" s="545"/>
      <c r="N193" s="545"/>
      <c r="O193" s="545"/>
      <c r="P193" s="545"/>
      <c r="Q193" s="545"/>
      <c r="R193" s="545"/>
      <c r="S193" s="545"/>
      <c r="T193" s="545"/>
      <c r="U193" s="545"/>
      <c r="V193" s="545"/>
      <c r="W193" s="545"/>
      <c r="X193" s="545"/>
      <c r="Y193" s="545"/>
      <c r="Z193" s="545"/>
    </row>
    <row r="194" spans="1:26" ht="22.5" customHeight="1">
      <c r="A194" s="545"/>
      <c r="B194" s="545"/>
      <c r="C194" s="545"/>
      <c r="D194" s="545"/>
      <c r="E194" s="545"/>
      <c r="F194" s="545"/>
      <c r="G194" s="545"/>
      <c r="H194" s="545"/>
      <c r="I194" s="545"/>
      <c r="J194" s="545"/>
      <c r="K194" s="545"/>
      <c r="L194" s="545"/>
      <c r="M194" s="545"/>
      <c r="N194" s="545"/>
      <c r="O194" s="545"/>
      <c r="P194" s="545"/>
      <c r="Q194" s="545"/>
      <c r="R194" s="545"/>
      <c r="S194" s="545"/>
      <c r="T194" s="545"/>
      <c r="U194" s="545"/>
      <c r="V194" s="545"/>
      <c r="W194" s="545"/>
      <c r="X194" s="545"/>
      <c r="Y194" s="545"/>
      <c r="Z194" s="545"/>
    </row>
    <row r="195" spans="1:26" ht="22.5" customHeight="1">
      <c r="A195" s="545"/>
      <c r="B195" s="545"/>
      <c r="C195" s="545"/>
      <c r="D195" s="545"/>
      <c r="E195" s="545"/>
      <c r="F195" s="545"/>
      <c r="G195" s="545"/>
      <c r="H195" s="545"/>
      <c r="I195" s="545"/>
      <c r="J195" s="545"/>
      <c r="K195" s="545"/>
      <c r="L195" s="545"/>
      <c r="M195" s="545"/>
      <c r="N195" s="545"/>
      <c r="O195" s="545"/>
      <c r="P195" s="545"/>
      <c r="Q195" s="545"/>
      <c r="R195" s="545"/>
      <c r="S195" s="545"/>
      <c r="T195" s="545"/>
      <c r="U195" s="545"/>
      <c r="V195" s="545"/>
      <c r="W195" s="545"/>
      <c r="X195" s="545"/>
      <c r="Y195" s="545"/>
      <c r="Z195" s="545"/>
    </row>
    <row r="196" spans="1:26" ht="22.5" customHeight="1">
      <c r="A196" s="545"/>
      <c r="B196" s="545"/>
      <c r="C196" s="545"/>
      <c r="D196" s="545"/>
      <c r="E196" s="545"/>
      <c r="F196" s="545"/>
      <c r="G196" s="545"/>
      <c r="H196" s="545"/>
      <c r="I196" s="545"/>
      <c r="J196" s="545"/>
      <c r="K196" s="545"/>
      <c r="L196" s="545"/>
      <c r="M196" s="545"/>
      <c r="N196" s="545"/>
      <c r="O196" s="545"/>
      <c r="P196" s="545"/>
      <c r="Q196" s="545"/>
      <c r="R196" s="545"/>
      <c r="S196" s="545"/>
      <c r="T196" s="545"/>
      <c r="U196" s="545"/>
      <c r="V196" s="545"/>
      <c r="W196" s="545"/>
      <c r="X196" s="545"/>
      <c r="Y196" s="545"/>
      <c r="Z196" s="545"/>
    </row>
    <row r="197" spans="1:26" ht="22.5" customHeight="1">
      <c r="A197" s="545"/>
      <c r="B197" s="545"/>
      <c r="C197" s="545"/>
      <c r="D197" s="545"/>
      <c r="E197" s="545"/>
      <c r="F197" s="545"/>
      <c r="G197" s="545"/>
      <c r="H197" s="545"/>
      <c r="I197" s="545"/>
      <c r="J197" s="545"/>
      <c r="K197" s="545"/>
      <c r="L197" s="545"/>
      <c r="M197" s="545"/>
      <c r="N197" s="545"/>
      <c r="O197" s="545"/>
      <c r="P197" s="545"/>
      <c r="Q197" s="545"/>
      <c r="R197" s="545"/>
      <c r="S197" s="545"/>
      <c r="T197" s="545"/>
      <c r="U197" s="545"/>
      <c r="V197" s="545"/>
      <c r="W197" s="545"/>
      <c r="X197" s="545"/>
      <c r="Y197" s="545"/>
      <c r="Z197" s="545"/>
    </row>
    <row r="198" spans="1:26" ht="22.5" customHeight="1">
      <c r="A198" s="545"/>
      <c r="B198" s="545"/>
      <c r="C198" s="545"/>
      <c r="D198" s="545"/>
      <c r="E198" s="545"/>
      <c r="F198" s="545"/>
      <c r="G198" s="545"/>
      <c r="H198" s="545"/>
      <c r="I198" s="545"/>
      <c r="J198" s="545"/>
      <c r="K198" s="545"/>
      <c r="L198" s="545"/>
      <c r="M198" s="545"/>
      <c r="N198" s="545"/>
      <c r="O198" s="545"/>
      <c r="P198" s="545"/>
      <c r="Q198" s="545"/>
      <c r="R198" s="545"/>
      <c r="S198" s="545"/>
      <c r="T198" s="545"/>
      <c r="U198" s="545"/>
      <c r="V198" s="545"/>
      <c r="W198" s="545"/>
      <c r="X198" s="545"/>
      <c r="Y198" s="545"/>
      <c r="Z198" s="545"/>
    </row>
    <row r="199" spans="1:26" ht="22.5" customHeight="1">
      <c r="A199" s="545"/>
      <c r="B199" s="545"/>
      <c r="C199" s="545"/>
      <c r="D199" s="545"/>
      <c r="E199" s="545"/>
      <c r="F199" s="545"/>
      <c r="G199" s="545"/>
      <c r="H199" s="545"/>
      <c r="I199" s="545"/>
      <c r="J199" s="545"/>
      <c r="K199" s="545"/>
      <c r="L199" s="545"/>
      <c r="M199" s="545"/>
      <c r="N199" s="545"/>
      <c r="O199" s="545"/>
      <c r="P199" s="545"/>
      <c r="Q199" s="545"/>
      <c r="R199" s="545"/>
      <c r="S199" s="545"/>
      <c r="T199" s="545"/>
      <c r="U199" s="545"/>
      <c r="V199" s="545"/>
      <c r="W199" s="545"/>
      <c r="X199" s="545"/>
      <c r="Y199" s="545"/>
      <c r="Z199" s="545"/>
    </row>
    <row r="200" spans="1:26" ht="22.5" customHeight="1">
      <c r="A200" s="545"/>
      <c r="B200" s="545"/>
      <c r="C200" s="545"/>
      <c r="D200" s="545"/>
      <c r="E200" s="545"/>
      <c r="F200" s="545"/>
      <c r="G200" s="545"/>
      <c r="H200" s="545"/>
      <c r="I200" s="545"/>
      <c r="J200" s="545"/>
      <c r="K200" s="545"/>
      <c r="L200" s="545"/>
      <c r="M200" s="545"/>
      <c r="N200" s="545"/>
      <c r="O200" s="545"/>
      <c r="P200" s="545"/>
      <c r="Q200" s="545"/>
      <c r="R200" s="545"/>
      <c r="S200" s="545"/>
      <c r="T200" s="545"/>
      <c r="U200" s="545"/>
      <c r="V200" s="545"/>
      <c r="W200" s="545"/>
      <c r="X200" s="545"/>
      <c r="Y200" s="545"/>
      <c r="Z200" s="545"/>
    </row>
    <row r="201" spans="1:26" ht="22.5" customHeight="1">
      <c r="A201" s="545"/>
      <c r="B201" s="545"/>
      <c r="C201" s="545"/>
      <c r="D201" s="545"/>
      <c r="E201" s="545"/>
      <c r="F201" s="545"/>
      <c r="G201" s="545"/>
      <c r="H201" s="545"/>
      <c r="I201" s="545"/>
      <c r="J201" s="545"/>
      <c r="K201" s="545"/>
      <c r="L201" s="545"/>
      <c r="M201" s="545"/>
      <c r="N201" s="545"/>
      <c r="O201" s="545"/>
      <c r="P201" s="545"/>
      <c r="Q201" s="545"/>
      <c r="R201" s="545"/>
      <c r="S201" s="545"/>
      <c r="T201" s="545"/>
      <c r="U201" s="545"/>
      <c r="V201" s="545"/>
      <c r="W201" s="545"/>
      <c r="X201" s="545"/>
      <c r="Y201" s="545"/>
      <c r="Z201" s="545"/>
    </row>
    <row r="202" spans="1:26" ht="22.5" customHeight="1">
      <c r="A202" s="545"/>
      <c r="B202" s="545"/>
      <c r="C202" s="545"/>
      <c r="D202" s="545"/>
      <c r="E202" s="545"/>
      <c r="F202" s="545"/>
      <c r="G202" s="545"/>
      <c r="H202" s="545"/>
      <c r="I202" s="545"/>
      <c r="J202" s="545"/>
      <c r="K202" s="545"/>
      <c r="L202" s="545"/>
      <c r="M202" s="545"/>
      <c r="N202" s="545"/>
      <c r="O202" s="545"/>
      <c r="P202" s="545"/>
      <c r="Q202" s="545"/>
      <c r="R202" s="545"/>
      <c r="S202" s="545"/>
      <c r="T202" s="545"/>
      <c r="U202" s="545"/>
      <c r="V202" s="545"/>
      <c r="W202" s="545"/>
      <c r="X202" s="545"/>
      <c r="Y202" s="545"/>
      <c r="Z202" s="545"/>
    </row>
    <row r="203" spans="1:26" ht="22.5" customHeight="1">
      <c r="A203" s="545"/>
      <c r="B203" s="545"/>
      <c r="C203" s="545"/>
      <c r="D203" s="545"/>
      <c r="E203" s="545"/>
      <c r="F203" s="545"/>
      <c r="G203" s="545"/>
      <c r="H203" s="545"/>
      <c r="I203" s="545"/>
      <c r="J203" s="545"/>
      <c r="K203" s="545"/>
      <c r="L203" s="545"/>
      <c r="M203" s="545"/>
      <c r="N203" s="545"/>
      <c r="O203" s="545"/>
      <c r="P203" s="545"/>
      <c r="Q203" s="545"/>
      <c r="R203" s="545"/>
      <c r="S203" s="545"/>
      <c r="T203" s="545"/>
      <c r="U203" s="545"/>
      <c r="V203" s="545"/>
      <c r="W203" s="545"/>
      <c r="X203" s="545"/>
      <c r="Y203" s="545"/>
      <c r="Z203" s="545"/>
    </row>
    <row r="204" spans="1:26" ht="22.5" customHeight="1">
      <c r="A204" s="545"/>
      <c r="B204" s="545"/>
      <c r="C204" s="545"/>
      <c r="D204" s="545"/>
      <c r="E204" s="545"/>
      <c r="F204" s="545"/>
      <c r="G204" s="545"/>
      <c r="H204" s="545"/>
      <c r="I204" s="545"/>
      <c r="J204" s="545"/>
      <c r="K204" s="545"/>
      <c r="L204" s="545"/>
      <c r="M204" s="545"/>
      <c r="N204" s="545"/>
      <c r="O204" s="545"/>
      <c r="P204" s="545"/>
      <c r="Q204" s="545"/>
      <c r="R204" s="545"/>
      <c r="S204" s="545"/>
      <c r="T204" s="545"/>
      <c r="U204" s="545"/>
      <c r="V204" s="545"/>
      <c r="W204" s="545"/>
      <c r="X204" s="545"/>
      <c r="Y204" s="545"/>
      <c r="Z204" s="545"/>
    </row>
    <row r="205" spans="1:26" ht="22.5" customHeight="1">
      <c r="A205" s="545"/>
      <c r="B205" s="545"/>
      <c r="C205" s="545"/>
      <c r="D205" s="545"/>
      <c r="E205" s="545"/>
      <c r="F205" s="545"/>
      <c r="G205" s="545"/>
      <c r="H205" s="545"/>
      <c r="I205" s="545"/>
      <c r="J205" s="545"/>
      <c r="K205" s="545"/>
      <c r="L205" s="545"/>
      <c r="M205" s="545"/>
      <c r="N205" s="545"/>
      <c r="O205" s="545"/>
      <c r="P205" s="545"/>
      <c r="Q205" s="545"/>
      <c r="R205" s="545"/>
      <c r="S205" s="545"/>
      <c r="T205" s="545"/>
      <c r="U205" s="545"/>
      <c r="V205" s="545"/>
      <c r="W205" s="545"/>
      <c r="X205" s="545"/>
      <c r="Y205" s="545"/>
      <c r="Z205" s="545"/>
    </row>
    <row r="206" spans="1:26" ht="22.5" customHeight="1">
      <c r="A206" s="545"/>
      <c r="B206" s="545"/>
      <c r="C206" s="545"/>
      <c r="D206" s="545"/>
      <c r="E206" s="545"/>
      <c r="F206" s="545"/>
      <c r="G206" s="545"/>
      <c r="H206" s="545"/>
      <c r="I206" s="545"/>
      <c r="J206" s="545"/>
      <c r="K206" s="545"/>
      <c r="L206" s="545"/>
      <c r="M206" s="545"/>
      <c r="N206" s="545"/>
      <c r="O206" s="545"/>
      <c r="P206" s="545"/>
      <c r="Q206" s="545"/>
      <c r="R206" s="545"/>
      <c r="S206" s="545"/>
      <c r="T206" s="545"/>
      <c r="U206" s="545"/>
      <c r="V206" s="545"/>
      <c r="W206" s="545"/>
      <c r="X206" s="545"/>
      <c r="Y206" s="545"/>
      <c r="Z206" s="545"/>
    </row>
    <row r="207" spans="1:26" ht="22.5" customHeight="1">
      <c r="A207" s="545"/>
      <c r="B207" s="545"/>
      <c r="C207" s="545"/>
      <c r="D207" s="545"/>
      <c r="E207" s="545"/>
      <c r="F207" s="545"/>
      <c r="G207" s="545"/>
      <c r="H207" s="545"/>
      <c r="I207" s="545"/>
      <c r="J207" s="545"/>
      <c r="K207" s="545"/>
      <c r="L207" s="545"/>
      <c r="M207" s="545"/>
      <c r="N207" s="545"/>
      <c r="O207" s="545"/>
      <c r="P207" s="545"/>
      <c r="Q207" s="545"/>
      <c r="R207" s="545"/>
      <c r="S207" s="545"/>
      <c r="T207" s="545"/>
      <c r="U207" s="545"/>
      <c r="V207" s="545"/>
      <c r="W207" s="545"/>
      <c r="X207" s="545"/>
      <c r="Y207" s="545"/>
      <c r="Z207" s="545"/>
    </row>
    <row r="208" spans="1:26" ht="22.5" customHeight="1">
      <c r="A208" s="545"/>
      <c r="B208" s="545"/>
      <c r="C208" s="545"/>
      <c r="D208" s="545"/>
      <c r="E208" s="545"/>
      <c r="F208" s="545"/>
      <c r="G208" s="545"/>
      <c r="H208" s="545"/>
      <c r="I208" s="545"/>
      <c r="J208" s="545"/>
      <c r="K208" s="545"/>
      <c r="L208" s="545"/>
      <c r="M208" s="545"/>
      <c r="N208" s="545"/>
      <c r="O208" s="545"/>
      <c r="P208" s="545"/>
      <c r="Q208" s="545"/>
      <c r="R208" s="545"/>
      <c r="S208" s="545"/>
      <c r="T208" s="545"/>
      <c r="U208" s="545"/>
      <c r="V208" s="545"/>
      <c r="W208" s="545"/>
      <c r="X208" s="545"/>
      <c r="Y208" s="545"/>
      <c r="Z208" s="545"/>
    </row>
    <row r="209" spans="1:26" ht="22.5" customHeight="1">
      <c r="A209" s="545"/>
      <c r="B209" s="545"/>
      <c r="C209" s="545"/>
      <c r="D209" s="545"/>
      <c r="E209" s="545"/>
      <c r="F209" s="545"/>
      <c r="G209" s="545"/>
      <c r="H209" s="545"/>
      <c r="I209" s="545"/>
      <c r="J209" s="545"/>
      <c r="K209" s="545"/>
      <c r="L209" s="545"/>
      <c r="M209" s="545"/>
      <c r="N209" s="545"/>
      <c r="O209" s="545"/>
      <c r="P209" s="545"/>
      <c r="Q209" s="545"/>
      <c r="R209" s="545"/>
      <c r="S209" s="545"/>
      <c r="T209" s="545"/>
      <c r="U209" s="545"/>
      <c r="V209" s="545"/>
      <c r="W209" s="545"/>
      <c r="X209" s="545"/>
      <c r="Y209" s="545"/>
      <c r="Z209" s="545"/>
    </row>
    <row r="210" spans="1:26" ht="22.5" customHeight="1">
      <c r="A210" s="545"/>
      <c r="B210" s="545"/>
      <c r="C210" s="545"/>
      <c r="D210" s="545"/>
      <c r="E210" s="545"/>
      <c r="F210" s="545"/>
      <c r="G210" s="545"/>
      <c r="H210" s="545"/>
      <c r="I210" s="545"/>
      <c r="J210" s="545"/>
      <c r="K210" s="545"/>
      <c r="L210" s="545"/>
      <c r="M210" s="545"/>
      <c r="N210" s="545"/>
      <c r="O210" s="545"/>
      <c r="P210" s="545"/>
      <c r="Q210" s="545"/>
      <c r="R210" s="545"/>
      <c r="S210" s="545"/>
      <c r="T210" s="545"/>
      <c r="U210" s="545"/>
      <c r="V210" s="545"/>
      <c r="W210" s="545"/>
      <c r="X210" s="545"/>
      <c r="Y210" s="545"/>
      <c r="Z210" s="545"/>
    </row>
    <row r="211" spans="1:26" ht="22.5" customHeight="1">
      <c r="A211" s="545"/>
      <c r="B211" s="545"/>
      <c r="C211" s="545"/>
      <c r="D211" s="545"/>
      <c r="E211" s="545"/>
      <c r="F211" s="545"/>
      <c r="G211" s="545"/>
      <c r="H211" s="545"/>
      <c r="I211" s="545"/>
      <c r="J211" s="545"/>
      <c r="K211" s="545"/>
      <c r="L211" s="545"/>
      <c r="M211" s="545"/>
      <c r="N211" s="545"/>
      <c r="O211" s="545"/>
      <c r="P211" s="545"/>
      <c r="Q211" s="545"/>
      <c r="R211" s="545"/>
      <c r="S211" s="545"/>
      <c r="T211" s="545"/>
      <c r="U211" s="545"/>
      <c r="V211" s="545"/>
      <c r="W211" s="545"/>
      <c r="X211" s="545"/>
      <c r="Y211" s="545"/>
      <c r="Z211" s="545"/>
    </row>
    <row r="212" spans="1:26" ht="22.5" customHeight="1">
      <c r="A212" s="545"/>
      <c r="B212" s="545"/>
      <c r="C212" s="545"/>
      <c r="D212" s="545"/>
      <c r="E212" s="545"/>
      <c r="F212" s="545"/>
      <c r="G212" s="545"/>
      <c r="H212" s="545"/>
      <c r="I212" s="545"/>
      <c r="J212" s="545"/>
      <c r="K212" s="545"/>
      <c r="L212" s="545"/>
      <c r="M212" s="545"/>
      <c r="N212" s="545"/>
      <c r="O212" s="545"/>
      <c r="P212" s="545"/>
      <c r="Q212" s="545"/>
      <c r="R212" s="545"/>
      <c r="S212" s="545"/>
      <c r="T212" s="545"/>
      <c r="U212" s="545"/>
      <c r="V212" s="545"/>
      <c r="W212" s="545"/>
      <c r="X212" s="545"/>
      <c r="Y212" s="545"/>
      <c r="Z212" s="545"/>
    </row>
    <row r="213" spans="1:26" ht="22.5" customHeight="1">
      <c r="A213" s="545"/>
      <c r="B213" s="545"/>
      <c r="C213" s="545"/>
      <c r="D213" s="545"/>
      <c r="E213" s="545"/>
      <c r="F213" s="545"/>
      <c r="G213" s="545"/>
      <c r="H213" s="545"/>
      <c r="I213" s="545"/>
      <c r="J213" s="545"/>
      <c r="K213" s="545"/>
      <c r="L213" s="545"/>
      <c r="M213" s="545"/>
      <c r="N213" s="545"/>
      <c r="O213" s="545"/>
      <c r="P213" s="545"/>
      <c r="Q213" s="545"/>
      <c r="R213" s="545"/>
      <c r="S213" s="545"/>
      <c r="T213" s="545"/>
      <c r="U213" s="545"/>
      <c r="V213" s="545"/>
      <c r="W213" s="545"/>
      <c r="X213" s="545"/>
      <c r="Y213" s="545"/>
      <c r="Z213" s="545"/>
    </row>
    <row r="214" spans="1:26" ht="22.5" customHeight="1">
      <c r="A214" s="545"/>
      <c r="B214" s="545"/>
      <c r="C214" s="545"/>
      <c r="D214" s="545"/>
      <c r="E214" s="545"/>
      <c r="F214" s="545"/>
      <c r="G214" s="545"/>
      <c r="H214" s="545"/>
      <c r="I214" s="545"/>
      <c r="J214" s="545"/>
      <c r="K214" s="545"/>
      <c r="L214" s="545"/>
      <c r="M214" s="545"/>
      <c r="N214" s="545"/>
      <c r="O214" s="545"/>
      <c r="P214" s="545"/>
      <c r="Q214" s="545"/>
      <c r="R214" s="545"/>
      <c r="S214" s="545"/>
      <c r="T214" s="545"/>
      <c r="U214" s="545"/>
      <c r="V214" s="545"/>
      <c r="W214" s="545"/>
      <c r="X214" s="545"/>
      <c r="Y214" s="545"/>
      <c r="Z214" s="545"/>
    </row>
    <row r="215" spans="1:26" ht="22.5" customHeight="1">
      <c r="A215" s="545"/>
      <c r="B215" s="545"/>
      <c r="C215" s="545"/>
      <c r="D215" s="545"/>
      <c r="E215" s="545"/>
      <c r="F215" s="545"/>
      <c r="G215" s="545"/>
      <c r="H215" s="545"/>
      <c r="I215" s="545"/>
      <c r="J215" s="545"/>
      <c r="K215" s="545"/>
      <c r="L215" s="545"/>
      <c r="M215" s="545"/>
      <c r="N215" s="545"/>
      <c r="O215" s="545"/>
      <c r="P215" s="545"/>
      <c r="Q215" s="545"/>
      <c r="R215" s="545"/>
      <c r="S215" s="545"/>
      <c r="T215" s="545"/>
      <c r="U215" s="545"/>
      <c r="V215" s="545"/>
      <c r="W215" s="545"/>
      <c r="X215" s="545"/>
      <c r="Y215" s="545"/>
      <c r="Z215" s="545"/>
    </row>
    <row r="216" spans="1:26" ht="22.5" customHeight="1">
      <c r="A216" s="545"/>
      <c r="B216" s="545"/>
      <c r="C216" s="545"/>
      <c r="D216" s="545"/>
      <c r="E216" s="545"/>
      <c r="F216" s="545"/>
      <c r="G216" s="545"/>
      <c r="H216" s="545"/>
      <c r="I216" s="545"/>
      <c r="J216" s="545"/>
      <c r="K216" s="545"/>
      <c r="L216" s="545"/>
      <c r="M216" s="545"/>
      <c r="N216" s="545"/>
      <c r="O216" s="545"/>
      <c r="P216" s="545"/>
      <c r="Q216" s="545"/>
      <c r="R216" s="545"/>
      <c r="S216" s="545"/>
      <c r="T216" s="545"/>
      <c r="U216" s="545"/>
      <c r="V216" s="545"/>
      <c r="W216" s="545"/>
      <c r="X216" s="545"/>
      <c r="Y216" s="545"/>
      <c r="Z216" s="545"/>
    </row>
    <row r="217" spans="1:26" ht="22.5" customHeight="1">
      <c r="A217" s="545"/>
      <c r="B217" s="545"/>
      <c r="C217" s="545"/>
      <c r="D217" s="545"/>
      <c r="E217" s="545"/>
      <c r="F217" s="545"/>
      <c r="G217" s="545"/>
      <c r="H217" s="545"/>
      <c r="I217" s="545"/>
      <c r="J217" s="545"/>
      <c r="K217" s="545"/>
      <c r="L217" s="545"/>
      <c r="M217" s="545"/>
      <c r="N217" s="545"/>
      <c r="O217" s="545"/>
      <c r="P217" s="545"/>
      <c r="Q217" s="545"/>
      <c r="R217" s="545"/>
      <c r="S217" s="545"/>
      <c r="T217" s="545"/>
      <c r="U217" s="545"/>
      <c r="V217" s="545"/>
      <c r="W217" s="545"/>
      <c r="X217" s="545"/>
      <c r="Y217" s="545"/>
      <c r="Z217" s="545"/>
    </row>
    <row r="218" spans="1:26" ht="22.5" customHeight="1">
      <c r="A218" s="545"/>
      <c r="B218" s="545"/>
      <c r="C218" s="545"/>
      <c r="D218" s="545"/>
      <c r="E218" s="545"/>
      <c r="F218" s="545"/>
      <c r="G218" s="545"/>
      <c r="H218" s="545"/>
      <c r="I218" s="545"/>
      <c r="J218" s="545"/>
      <c r="K218" s="545"/>
      <c r="L218" s="545"/>
      <c r="M218" s="545"/>
      <c r="N218" s="545"/>
      <c r="O218" s="545"/>
      <c r="P218" s="545"/>
      <c r="Q218" s="545"/>
      <c r="R218" s="545"/>
      <c r="S218" s="545"/>
      <c r="T218" s="545"/>
      <c r="U218" s="545"/>
      <c r="V218" s="545"/>
      <c r="W218" s="545"/>
      <c r="X218" s="545"/>
      <c r="Y218" s="545"/>
      <c r="Z218" s="545"/>
    </row>
    <row r="219" spans="1:26" ht="22.5" customHeight="1">
      <c r="A219" s="545"/>
      <c r="B219" s="545"/>
      <c r="C219" s="545"/>
      <c r="D219" s="545"/>
      <c r="E219" s="545"/>
      <c r="F219" s="545"/>
      <c r="G219" s="545"/>
      <c r="H219" s="545"/>
      <c r="I219" s="545"/>
      <c r="J219" s="545"/>
      <c r="K219" s="545"/>
      <c r="L219" s="545"/>
      <c r="M219" s="545"/>
      <c r="N219" s="545"/>
      <c r="O219" s="545"/>
      <c r="P219" s="545"/>
      <c r="Q219" s="545"/>
      <c r="R219" s="545"/>
      <c r="S219" s="545"/>
      <c r="T219" s="545"/>
      <c r="U219" s="545"/>
      <c r="V219" s="545"/>
      <c r="W219" s="545"/>
      <c r="X219" s="545"/>
      <c r="Y219" s="545"/>
      <c r="Z219" s="545"/>
    </row>
    <row r="220" spans="1:26" ht="22.5" customHeight="1">
      <c r="A220" s="545"/>
      <c r="B220" s="545"/>
      <c r="C220" s="545"/>
      <c r="D220" s="545"/>
      <c r="E220" s="545"/>
      <c r="F220" s="545"/>
      <c r="G220" s="545"/>
      <c r="H220" s="545"/>
      <c r="I220" s="545"/>
      <c r="J220" s="545"/>
      <c r="K220" s="545"/>
      <c r="L220" s="545"/>
      <c r="M220" s="545"/>
      <c r="N220" s="545"/>
      <c r="O220" s="545"/>
      <c r="P220" s="545"/>
      <c r="Q220" s="545"/>
      <c r="R220" s="545"/>
      <c r="S220" s="545"/>
      <c r="T220" s="545"/>
      <c r="U220" s="545"/>
      <c r="V220" s="545"/>
      <c r="W220" s="545"/>
      <c r="X220" s="545"/>
      <c r="Y220" s="545"/>
      <c r="Z220" s="545"/>
    </row>
    <row r="221" spans="1:26" ht="22.5" customHeight="1">
      <c r="A221" s="545"/>
      <c r="B221" s="545"/>
      <c r="C221" s="545"/>
      <c r="D221" s="545"/>
      <c r="E221" s="545"/>
      <c r="F221" s="545"/>
      <c r="G221" s="545"/>
      <c r="H221" s="545"/>
      <c r="I221" s="545"/>
      <c r="J221" s="545"/>
      <c r="K221" s="545"/>
      <c r="L221" s="545"/>
      <c r="M221" s="545"/>
      <c r="N221" s="545"/>
      <c r="O221" s="545"/>
      <c r="P221" s="545"/>
      <c r="Q221" s="545"/>
      <c r="R221" s="545"/>
      <c r="S221" s="545"/>
      <c r="T221" s="545"/>
      <c r="U221" s="545"/>
      <c r="V221" s="545"/>
      <c r="W221" s="545"/>
      <c r="X221" s="545"/>
      <c r="Y221" s="545"/>
      <c r="Z221" s="545"/>
    </row>
    <row r="222" spans="1:26" ht="22.5" customHeight="1">
      <c r="A222" s="545"/>
      <c r="B222" s="545"/>
      <c r="C222" s="545"/>
      <c r="D222" s="545"/>
      <c r="E222" s="545"/>
      <c r="F222" s="545"/>
      <c r="G222" s="545"/>
      <c r="H222" s="545"/>
      <c r="I222" s="545"/>
      <c r="J222" s="545"/>
      <c r="K222" s="545"/>
      <c r="L222" s="545"/>
      <c r="M222" s="545"/>
      <c r="N222" s="545"/>
      <c r="O222" s="545"/>
      <c r="P222" s="545"/>
      <c r="Q222" s="545"/>
      <c r="R222" s="545"/>
      <c r="S222" s="545"/>
      <c r="T222" s="545"/>
      <c r="U222" s="545"/>
      <c r="V222" s="545"/>
      <c r="W222" s="545"/>
      <c r="X222" s="545"/>
      <c r="Y222" s="545"/>
      <c r="Z222" s="545"/>
    </row>
    <row r="223" spans="1:26" ht="22.5" customHeight="1">
      <c r="A223" s="545"/>
      <c r="B223" s="545"/>
      <c r="C223" s="545"/>
      <c r="D223" s="545"/>
      <c r="E223" s="545"/>
      <c r="F223" s="545"/>
      <c r="G223" s="545"/>
      <c r="H223" s="545"/>
      <c r="I223" s="545"/>
      <c r="J223" s="545"/>
      <c r="K223" s="545"/>
      <c r="L223" s="545"/>
      <c r="M223" s="545"/>
      <c r="N223" s="545"/>
      <c r="O223" s="545"/>
      <c r="P223" s="545"/>
      <c r="Q223" s="545"/>
      <c r="R223" s="545"/>
      <c r="S223" s="545"/>
      <c r="T223" s="545"/>
      <c r="U223" s="545"/>
      <c r="V223" s="545"/>
      <c r="W223" s="545"/>
      <c r="X223" s="545"/>
      <c r="Y223" s="545"/>
      <c r="Z223" s="545"/>
    </row>
    <row r="224" spans="1:26" ht="22.5" customHeight="1">
      <c r="A224" s="545"/>
      <c r="B224" s="545"/>
      <c r="C224" s="545"/>
      <c r="D224" s="545"/>
      <c r="E224" s="545"/>
      <c r="F224" s="545"/>
      <c r="G224" s="545"/>
      <c r="H224" s="545"/>
      <c r="I224" s="545"/>
      <c r="J224" s="545"/>
      <c r="K224" s="545"/>
      <c r="L224" s="545"/>
      <c r="M224" s="545"/>
      <c r="N224" s="545"/>
      <c r="O224" s="545"/>
      <c r="P224" s="545"/>
      <c r="Q224" s="545"/>
      <c r="R224" s="545"/>
      <c r="S224" s="545"/>
      <c r="T224" s="545"/>
      <c r="U224" s="545"/>
      <c r="V224" s="545"/>
      <c r="W224" s="545"/>
      <c r="X224" s="545"/>
      <c r="Y224" s="545"/>
      <c r="Z224" s="545"/>
    </row>
    <row r="225" spans="1:26" ht="22.5" customHeight="1">
      <c r="A225" s="545"/>
      <c r="B225" s="545"/>
      <c r="C225" s="545"/>
      <c r="D225" s="545"/>
      <c r="E225" s="545"/>
      <c r="F225" s="545"/>
      <c r="G225" s="545"/>
      <c r="H225" s="545"/>
      <c r="I225" s="545"/>
      <c r="J225" s="545"/>
      <c r="K225" s="545"/>
      <c r="L225" s="545"/>
      <c r="M225" s="545"/>
      <c r="N225" s="545"/>
      <c r="O225" s="545"/>
      <c r="P225" s="545"/>
      <c r="Q225" s="545"/>
      <c r="R225" s="545"/>
      <c r="S225" s="545"/>
      <c r="T225" s="545"/>
      <c r="U225" s="545"/>
      <c r="V225" s="545"/>
      <c r="W225" s="545"/>
      <c r="X225" s="545"/>
      <c r="Y225" s="545"/>
      <c r="Z225" s="545"/>
    </row>
    <row r="226" spans="1:26" ht="22.5" customHeight="1">
      <c r="A226" s="545"/>
      <c r="B226" s="545"/>
      <c r="C226" s="545"/>
      <c r="D226" s="545"/>
      <c r="E226" s="545"/>
      <c r="F226" s="545"/>
      <c r="G226" s="545"/>
      <c r="H226" s="545"/>
      <c r="I226" s="545"/>
      <c r="J226" s="545"/>
      <c r="K226" s="545"/>
      <c r="L226" s="545"/>
      <c r="M226" s="545"/>
      <c r="N226" s="545"/>
      <c r="O226" s="545"/>
      <c r="P226" s="545"/>
      <c r="Q226" s="545"/>
      <c r="R226" s="545"/>
      <c r="S226" s="545"/>
      <c r="T226" s="545"/>
      <c r="U226" s="545"/>
      <c r="V226" s="545"/>
      <c r="W226" s="545"/>
      <c r="X226" s="545"/>
      <c r="Y226" s="545"/>
      <c r="Z226" s="545"/>
    </row>
    <row r="227" spans="1:26" ht="22.5" customHeight="1">
      <c r="A227" s="545"/>
      <c r="B227" s="545"/>
      <c r="C227" s="545"/>
      <c r="D227" s="545"/>
      <c r="E227" s="545"/>
      <c r="F227" s="545"/>
      <c r="G227" s="545"/>
      <c r="H227" s="545"/>
      <c r="I227" s="545"/>
      <c r="J227" s="545"/>
      <c r="K227" s="545"/>
      <c r="L227" s="545"/>
      <c r="M227" s="545"/>
      <c r="N227" s="545"/>
      <c r="O227" s="545"/>
      <c r="P227" s="545"/>
      <c r="Q227" s="545"/>
      <c r="R227" s="545"/>
      <c r="S227" s="545"/>
      <c r="T227" s="545"/>
      <c r="U227" s="545"/>
      <c r="V227" s="545"/>
      <c r="W227" s="545"/>
      <c r="X227" s="545"/>
      <c r="Y227" s="545"/>
      <c r="Z227" s="545"/>
    </row>
    <row r="228" spans="1:26" ht="22.5" customHeight="1">
      <c r="A228" s="545"/>
      <c r="B228" s="545"/>
      <c r="C228" s="545"/>
      <c r="D228" s="545"/>
      <c r="E228" s="545"/>
      <c r="F228" s="545"/>
      <c r="G228" s="545"/>
      <c r="H228" s="545"/>
      <c r="I228" s="545"/>
      <c r="J228" s="545"/>
      <c r="K228" s="545"/>
      <c r="L228" s="545"/>
      <c r="M228" s="545"/>
      <c r="N228" s="545"/>
      <c r="O228" s="545"/>
      <c r="P228" s="545"/>
      <c r="Q228" s="545"/>
      <c r="R228" s="545"/>
      <c r="S228" s="545"/>
      <c r="T228" s="545"/>
      <c r="U228" s="545"/>
      <c r="V228" s="545"/>
      <c r="W228" s="545"/>
      <c r="X228" s="545"/>
      <c r="Y228" s="545"/>
      <c r="Z228" s="545"/>
    </row>
    <row r="229" spans="1:26" ht="22.5" customHeight="1">
      <c r="A229" s="545"/>
      <c r="B229" s="545"/>
      <c r="C229" s="545"/>
      <c r="D229" s="545"/>
      <c r="E229" s="545"/>
      <c r="F229" s="545"/>
      <c r="G229" s="545"/>
      <c r="H229" s="545"/>
      <c r="I229" s="545"/>
      <c r="J229" s="545"/>
      <c r="K229" s="545"/>
      <c r="L229" s="545"/>
      <c r="M229" s="545"/>
      <c r="N229" s="545"/>
      <c r="O229" s="545"/>
      <c r="P229" s="545"/>
      <c r="Q229" s="545"/>
      <c r="R229" s="545"/>
      <c r="S229" s="545"/>
      <c r="T229" s="545"/>
      <c r="U229" s="545"/>
      <c r="V229" s="545"/>
      <c r="W229" s="545"/>
      <c r="X229" s="545"/>
      <c r="Y229" s="545"/>
      <c r="Z229" s="545"/>
    </row>
    <row r="230" spans="1:26" ht="22.5" customHeight="1">
      <c r="A230" s="545"/>
      <c r="B230" s="545"/>
      <c r="C230" s="545"/>
      <c r="D230" s="545"/>
      <c r="E230" s="545"/>
      <c r="F230" s="545"/>
      <c r="G230" s="545"/>
      <c r="H230" s="545"/>
      <c r="I230" s="545"/>
      <c r="J230" s="545"/>
      <c r="K230" s="545"/>
      <c r="L230" s="545"/>
      <c r="M230" s="545"/>
      <c r="N230" s="545"/>
      <c r="O230" s="545"/>
      <c r="P230" s="545"/>
      <c r="Q230" s="545"/>
      <c r="R230" s="545"/>
      <c r="S230" s="545"/>
      <c r="T230" s="545"/>
      <c r="U230" s="545"/>
      <c r="V230" s="545"/>
      <c r="W230" s="545"/>
      <c r="X230" s="545"/>
      <c r="Y230" s="545"/>
      <c r="Z230" s="545"/>
    </row>
    <row r="231" spans="1:26" ht="22.5" customHeight="1">
      <c r="A231" s="545"/>
      <c r="B231" s="545"/>
      <c r="C231" s="545"/>
      <c r="D231" s="545"/>
      <c r="E231" s="545"/>
      <c r="F231" s="545"/>
      <c r="G231" s="545"/>
      <c r="H231" s="545"/>
      <c r="I231" s="545"/>
      <c r="J231" s="545"/>
      <c r="K231" s="545"/>
      <c r="L231" s="545"/>
      <c r="M231" s="545"/>
      <c r="N231" s="545"/>
      <c r="O231" s="545"/>
      <c r="P231" s="545"/>
      <c r="Q231" s="545"/>
      <c r="R231" s="545"/>
      <c r="S231" s="545"/>
      <c r="T231" s="545"/>
      <c r="U231" s="545"/>
      <c r="V231" s="545"/>
      <c r="W231" s="545"/>
      <c r="X231" s="545"/>
      <c r="Y231" s="545"/>
      <c r="Z231" s="545"/>
    </row>
    <row r="232" spans="1:26" ht="22.5" customHeight="1">
      <c r="A232" s="545"/>
      <c r="B232" s="545"/>
      <c r="C232" s="545"/>
      <c r="D232" s="545"/>
      <c r="E232" s="545"/>
      <c r="F232" s="545"/>
      <c r="G232" s="545"/>
      <c r="H232" s="545"/>
      <c r="I232" s="545"/>
      <c r="J232" s="545"/>
      <c r="K232" s="545"/>
      <c r="L232" s="545"/>
      <c r="M232" s="545"/>
      <c r="N232" s="545"/>
      <c r="O232" s="545"/>
      <c r="P232" s="545"/>
      <c r="Q232" s="545"/>
      <c r="R232" s="545"/>
      <c r="S232" s="545"/>
      <c r="T232" s="545"/>
      <c r="U232" s="545"/>
      <c r="V232" s="545"/>
      <c r="W232" s="545"/>
      <c r="X232" s="545"/>
      <c r="Y232" s="545"/>
      <c r="Z232" s="545"/>
    </row>
    <row r="233" spans="1:26" ht="22.5" customHeight="1">
      <c r="A233" s="545"/>
      <c r="B233" s="545"/>
      <c r="C233" s="545"/>
      <c r="D233" s="545"/>
      <c r="E233" s="545"/>
      <c r="F233" s="545"/>
      <c r="G233" s="545"/>
      <c r="H233" s="545"/>
      <c r="I233" s="545"/>
      <c r="J233" s="545"/>
      <c r="K233" s="545"/>
      <c r="L233" s="545"/>
      <c r="M233" s="545"/>
      <c r="N233" s="545"/>
      <c r="O233" s="545"/>
      <c r="P233" s="545"/>
      <c r="Q233" s="545"/>
      <c r="R233" s="545"/>
      <c r="S233" s="545"/>
      <c r="T233" s="545"/>
      <c r="U233" s="545"/>
      <c r="V233" s="545"/>
      <c r="W233" s="545"/>
      <c r="X233" s="545"/>
      <c r="Y233" s="545"/>
      <c r="Z233" s="545"/>
    </row>
    <row r="234" spans="1:26" ht="22.5" customHeight="1">
      <c r="A234" s="545"/>
      <c r="B234" s="545"/>
      <c r="C234" s="545"/>
      <c r="D234" s="545"/>
      <c r="E234" s="545"/>
      <c r="F234" s="545"/>
      <c r="G234" s="545"/>
      <c r="H234" s="545"/>
      <c r="I234" s="545"/>
      <c r="J234" s="545"/>
      <c r="K234" s="545"/>
      <c r="L234" s="545"/>
      <c r="M234" s="545"/>
      <c r="N234" s="545"/>
      <c r="O234" s="545"/>
      <c r="P234" s="545"/>
      <c r="Q234" s="545"/>
      <c r="R234" s="545"/>
      <c r="S234" s="545"/>
      <c r="T234" s="545"/>
      <c r="U234" s="545"/>
      <c r="V234" s="545"/>
      <c r="W234" s="545"/>
      <c r="X234" s="545"/>
      <c r="Y234" s="545"/>
      <c r="Z234" s="545"/>
    </row>
    <row r="235" spans="1:26" ht="22.5" customHeight="1">
      <c r="A235" s="545"/>
      <c r="B235" s="545"/>
      <c r="C235" s="545"/>
      <c r="D235" s="545"/>
      <c r="E235" s="545"/>
      <c r="F235" s="545"/>
      <c r="G235" s="545"/>
      <c r="H235" s="545"/>
      <c r="I235" s="545"/>
      <c r="J235" s="545"/>
      <c r="K235" s="545"/>
      <c r="L235" s="545"/>
      <c r="M235" s="545"/>
      <c r="N235" s="545"/>
      <c r="O235" s="545"/>
      <c r="P235" s="545"/>
      <c r="Q235" s="545"/>
      <c r="R235" s="545"/>
      <c r="S235" s="545"/>
      <c r="T235" s="545"/>
      <c r="U235" s="545"/>
      <c r="V235" s="545"/>
      <c r="W235" s="545"/>
      <c r="X235" s="545"/>
      <c r="Y235" s="545"/>
      <c r="Z235" s="545"/>
    </row>
    <row r="236" spans="1:26" ht="22.5" customHeight="1">
      <c r="A236" s="545"/>
      <c r="B236" s="545"/>
      <c r="C236" s="545"/>
      <c r="D236" s="545"/>
      <c r="E236" s="545"/>
      <c r="F236" s="545"/>
      <c r="G236" s="545"/>
      <c r="H236" s="545"/>
      <c r="I236" s="545"/>
      <c r="J236" s="545"/>
      <c r="K236" s="545"/>
      <c r="L236" s="545"/>
      <c r="M236" s="545"/>
      <c r="N236" s="545"/>
      <c r="O236" s="545"/>
      <c r="P236" s="545"/>
      <c r="Q236" s="545"/>
      <c r="R236" s="545"/>
      <c r="S236" s="545"/>
      <c r="T236" s="545"/>
      <c r="U236" s="545"/>
      <c r="V236" s="545"/>
      <c r="W236" s="545"/>
      <c r="X236" s="545"/>
      <c r="Y236" s="545"/>
      <c r="Z236" s="545"/>
    </row>
    <row r="237" spans="1:26" ht="22.5" customHeight="1">
      <c r="A237" s="545"/>
      <c r="B237" s="545"/>
      <c r="C237" s="545"/>
      <c r="D237" s="545"/>
      <c r="E237" s="545"/>
      <c r="F237" s="545"/>
      <c r="G237" s="545"/>
      <c r="H237" s="545"/>
      <c r="I237" s="545"/>
      <c r="J237" s="545"/>
      <c r="K237" s="545"/>
      <c r="L237" s="545"/>
      <c r="M237" s="545"/>
      <c r="N237" s="545"/>
      <c r="O237" s="545"/>
      <c r="P237" s="545"/>
      <c r="Q237" s="545"/>
      <c r="R237" s="545"/>
      <c r="S237" s="545"/>
      <c r="T237" s="545"/>
      <c r="U237" s="545"/>
      <c r="V237" s="545"/>
      <c r="W237" s="545"/>
      <c r="X237" s="545"/>
      <c r="Y237" s="545"/>
      <c r="Z237" s="545"/>
    </row>
    <row r="238" spans="1:26" ht="22.5" customHeight="1">
      <c r="A238" s="545"/>
      <c r="B238" s="545"/>
      <c r="C238" s="545"/>
      <c r="D238" s="545"/>
      <c r="E238" s="545"/>
      <c r="F238" s="545"/>
      <c r="G238" s="545"/>
      <c r="H238" s="545"/>
      <c r="I238" s="545"/>
      <c r="J238" s="545"/>
      <c r="K238" s="545"/>
      <c r="L238" s="545"/>
      <c r="M238" s="545"/>
      <c r="N238" s="545"/>
      <c r="O238" s="545"/>
      <c r="P238" s="545"/>
      <c r="Q238" s="545"/>
      <c r="R238" s="545"/>
      <c r="S238" s="545"/>
      <c r="T238" s="545"/>
      <c r="U238" s="545"/>
      <c r="V238" s="545"/>
      <c r="W238" s="545"/>
      <c r="X238" s="545"/>
      <c r="Y238" s="545"/>
      <c r="Z238" s="545"/>
    </row>
    <row r="239" spans="1:26" ht="22.5" customHeight="1">
      <c r="A239" s="545"/>
      <c r="B239" s="545"/>
      <c r="C239" s="545"/>
      <c r="D239" s="545"/>
      <c r="E239" s="545"/>
      <c r="F239" s="545"/>
      <c r="G239" s="545"/>
      <c r="H239" s="545"/>
      <c r="I239" s="545"/>
      <c r="J239" s="545"/>
      <c r="K239" s="545"/>
      <c r="L239" s="545"/>
      <c r="M239" s="545"/>
      <c r="N239" s="545"/>
      <c r="O239" s="545"/>
      <c r="P239" s="545"/>
      <c r="Q239" s="545"/>
      <c r="R239" s="545"/>
      <c r="S239" s="545"/>
      <c r="T239" s="545"/>
      <c r="U239" s="545"/>
      <c r="V239" s="545"/>
      <c r="W239" s="545"/>
      <c r="X239" s="545"/>
      <c r="Y239" s="545"/>
      <c r="Z239" s="545"/>
    </row>
    <row r="240" spans="1:26" ht="22.5" customHeight="1">
      <c r="A240" s="545"/>
      <c r="B240" s="545"/>
      <c r="C240" s="545"/>
      <c r="D240" s="545"/>
      <c r="E240" s="545"/>
      <c r="F240" s="545"/>
      <c r="G240" s="545"/>
      <c r="H240" s="545"/>
      <c r="I240" s="545"/>
      <c r="J240" s="545"/>
      <c r="K240" s="545"/>
      <c r="L240" s="545"/>
      <c r="M240" s="545"/>
      <c r="N240" s="545"/>
      <c r="O240" s="545"/>
      <c r="P240" s="545"/>
      <c r="Q240" s="545"/>
      <c r="R240" s="545"/>
      <c r="S240" s="545"/>
      <c r="T240" s="545"/>
      <c r="U240" s="545"/>
      <c r="V240" s="545"/>
      <c r="W240" s="545"/>
      <c r="X240" s="545"/>
      <c r="Y240" s="545"/>
      <c r="Z240" s="545"/>
    </row>
    <row r="241" spans="1:26" ht="22.5" customHeight="1">
      <c r="A241" s="545"/>
      <c r="B241" s="545"/>
      <c r="C241" s="545"/>
      <c r="D241" s="545"/>
      <c r="E241" s="545"/>
      <c r="F241" s="545"/>
      <c r="G241" s="545"/>
      <c r="H241" s="545"/>
      <c r="I241" s="545"/>
      <c r="J241" s="545"/>
      <c r="K241" s="545"/>
      <c r="L241" s="545"/>
      <c r="M241" s="545"/>
      <c r="N241" s="545"/>
      <c r="O241" s="545"/>
      <c r="P241" s="545"/>
      <c r="Q241" s="545"/>
      <c r="R241" s="545"/>
      <c r="S241" s="545"/>
      <c r="T241" s="545"/>
      <c r="U241" s="545"/>
      <c r="V241" s="545"/>
      <c r="W241" s="545"/>
      <c r="X241" s="545"/>
      <c r="Y241" s="545"/>
      <c r="Z241" s="545"/>
    </row>
    <row r="242" spans="1:26" ht="22.5" customHeight="1">
      <c r="A242" s="545"/>
      <c r="B242" s="545"/>
      <c r="C242" s="545"/>
      <c r="D242" s="545"/>
      <c r="E242" s="545"/>
      <c r="F242" s="545"/>
      <c r="G242" s="545"/>
      <c r="H242" s="545"/>
      <c r="I242" s="545"/>
      <c r="J242" s="545"/>
      <c r="K242" s="545"/>
      <c r="L242" s="545"/>
      <c r="M242" s="545"/>
      <c r="N242" s="545"/>
      <c r="O242" s="545"/>
      <c r="P242" s="545"/>
      <c r="Q242" s="545"/>
      <c r="R242" s="545"/>
      <c r="S242" s="545"/>
      <c r="T242" s="545"/>
      <c r="U242" s="545"/>
      <c r="V242" s="545"/>
      <c r="W242" s="545"/>
      <c r="X242" s="545"/>
      <c r="Y242" s="545"/>
      <c r="Z242" s="545"/>
    </row>
    <row r="243" spans="1:26" ht="22.5" customHeight="1">
      <c r="A243" s="545"/>
      <c r="B243" s="545"/>
      <c r="C243" s="545"/>
      <c r="D243" s="545"/>
      <c r="E243" s="545"/>
      <c r="F243" s="545"/>
      <c r="G243" s="545"/>
      <c r="H243" s="545"/>
      <c r="I243" s="545"/>
      <c r="J243" s="545"/>
      <c r="K243" s="545"/>
      <c r="L243" s="545"/>
      <c r="M243" s="545"/>
      <c r="N243" s="545"/>
      <c r="O243" s="545"/>
      <c r="P243" s="545"/>
      <c r="Q243" s="545"/>
      <c r="R243" s="545"/>
      <c r="S243" s="545"/>
      <c r="T243" s="545"/>
      <c r="U243" s="545"/>
      <c r="V243" s="545"/>
      <c r="W243" s="545"/>
      <c r="X243" s="545"/>
      <c r="Y243" s="545"/>
      <c r="Z243" s="545"/>
    </row>
    <row r="244" spans="1:26" ht="22.5" customHeight="1">
      <c r="A244" s="545"/>
      <c r="B244" s="545"/>
      <c r="C244" s="545"/>
      <c r="D244" s="545"/>
      <c r="E244" s="545"/>
      <c r="F244" s="545"/>
      <c r="G244" s="545"/>
      <c r="H244" s="545"/>
      <c r="I244" s="545"/>
      <c r="J244" s="545"/>
      <c r="K244" s="545"/>
      <c r="L244" s="545"/>
      <c r="M244" s="545"/>
      <c r="N244" s="545"/>
      <c r="O244" s="545"/>
      <c r="P244" s="545"/>
      <c r="Q244" s="545"/>
      <c r="R244" s="545"/>
      <c r="S244" s="545"/>
      <c r="T244" s="545"/>
      <c r="U244" s="545"/>
      <c r="V244" s="545"/>
      <c r="W244" s="545"/>
      <c r="X244" s="545"/>
      <c r="Y244" s="545"/>
      <c r="Z244" s="545"/>
    </row>
    <row r="245" spans="1:26" ht="22.5" customHeight="1">
      <c r="A245" s="545"/>
      <c r="B245" s="545"/>
      <c r="C245" s="545"/>
      <c r="D245" s="545"/>
      <c r="E245" s="545"/>
      <c r="F245" s="545"/>
      <c r="G245" s="545"/>
      <c r="H245" s="545"/>
      <c r="I245" s="545"/>
      <c r="J245" s="545"/>
      <c r="K245" s="545"/>
      <c r="L245" s="545"/>
      <c r="M245" s="545"/>
      <c r="N245" s="545"/>
      <c r="O245" s="545"/>
      <c r="P245" s="545"/>
      <c r="Q245" s="545"/>
      <c r="R245" s="545"/>
      <c r="S245" s="545"/>
      <c r="T245" s="545"/>
      <c r="U245" s="545"/>
      <c r="V245" s="545"/>
      <c r="W245" s="545"/>
      <c r="X245" s="545"/>
      <c r="Y245" s="545"/>
      <c r="Z245" s="545"/>
    </row>
    <row r="246" spans="1:26" ht="22.5" customHeight="1">
      <c r="A246" s="545"/>
      <c r="B246" s="545"/>
      <c r="C246" s="545"/>
      <c r="D246" s="545"/>
      <c r="E246" s="545"/>
      <c r="F246" s="545"/>
      <c r="G246" s="545"/>
      <c r="H246" s="545"/>
      <c r="I246" s="545"/>
      <c r="J246" s="545"/>
      <c r="K246" s="545"/>
      <c r="L246" s="545"/>
      <c r="M246" s="545"/>
      <c r="N246" s="545"/>
      <c r="O246" s="545"/>
      <c r="P246" s="545"/>
      <c r="Q246" s="545"/>
      <c r="R246" s="545"/>
      <c r="S246" s="545"/>
      <c r="T246" s="545"/>
      <c r="U246" s="545"/>
      <c r="V246" s="545"/>
      <c r="W246" s="545"/>
      <c r="X246" s="545"/>
      <c r="Y246" s="545"/>
      <c r="Z246" s="545"/>
    </row>
    <row r="247" spans="1:26" ht="22.5" customHeight="1">
      <c r="A247" s="545"/>
      <c r="B247" s="545"/>
      <c r="C247" s="545"/>
      <c r="D247" s="545"/>
      <c r="E247" s="545"/>
      <c r="F247" s="545"/>
      <c r="G247" s="545"/>
      <c r="H247" s="545"/>
      <c r="I247" s="545"/>
      <c r="J247" s="545"/>
      <c r="K247" s="545"/>
      <c r="L247" s="545"/>
      <c r="M247" s="545"/>
      <c r="N247" s="545"/>
      <c r="O247" s="545"/>
      <c r="P247" s="545"/>
      <c r="Q247" s="545"/>
      <c r="R247" s="545"/>
      <c r="S247" s="545"/>
      <c r="T247" s="545"/>
      <c r="U247" s="545"/>
      <c r="V247" s="545"/>
      <c r="W247" s="545"/>
      <c r="X247" s="545"/>
      <c r="Y247" s="545"/>
      <c r="Z247" s="545"/>
    </row>
    <row r="248" spans="1:26" ht="22.5" customHeight="1">
      <c r="A248" s="545"/>
      <c r="B248" s="545"/>
      <c r="C248" s="545"/>
      <c r="D248" s="545"/>
      <c r="E248" s="545"/>
      <c r="F248" s="545"/>
      <c r="G248" s="545"/>
      <c r="H248" s="545"/>
      <c r="I248" s="545"/>
      <c r="J248" s="545"/>
      <c r="K248" s="545"/>
      <c r="L248" s="545"/>
      <c r="M248" s="545"/>
      <c r="N248" s="545"/>
      <c r="O248" s="545"/>
      <c r="P248" s="545"/>
      <c r="Q248" s="545"/>
      <c r="R248" s="545"/>
      <c r="S248" s="545"/>
      <c r="T248" s="545"/>
      <c r="U248" s="545"/>
      <c r="V248" s="545"/>
      <c r="W248" s="545"/>
      <c r="X248" s="545"/>
      <c r="Y248" s="545"/>
      <c r="Z248" s="545"/>
    </row>
    <row r="249" spans="1:26" ht="22.5" customHeight="1">
      <c r="A249" s="545"/>
      <c r="B249" s="545"/>
      <c r="C249" s="545"/>
      <c r="D249" s="545"/>
      <c r="E249" s="545"/>
      <c r="F249" s="545"/>
      <c r="G249" s="545"/>
      <c r="H249" s="545"/>
      <c r="I249" s="545"/>
      <c r="J249" s="545"/>
      <c r="K249" s="545"/>
      <c r="L249" s="545"/>
      <c r="M249" s="545"/>
      <c r="N249" s="545"/>
      <c r="O249" s="545"/>
      <c r="P249" s="545"/>
      <c r="Q249" s="545"/>
      <c r="R249" s="545"/>
      <c r="S249" s="545"/>
      <c r="T249" s="545"/>
      <c r="U249" s="545"/>
      <c r="V249" s="545"/>
      <c r="W249" s="545"/>
      <c r="X249" s="545"/>
      <c r="Y249" s="545"/>
      <c r="Z249" s="545"/>
    </row>
    <row r="250" spans="1:26" ht="22.5" customHeight="1">
      <c r="A250" s="545"/>
      <c r="B250" s="545"/>
      <c r="C250" s="545"/>
      <c r="D250" s="545"/>
      <c r="E250" s="545"/>
      <c r="F250" s="545"/>
      <c r="G250" s="545"/>
      <c r="H250" s="545"/>
      <c r="I250" s="545"/>
      <c r="J250" s="545"/>
      <c r="K250" s="545"/>
      <c r="L250" s="545"/>
      <c r="M250" s="545"/>
      <c r="N250" s="545"/>
      <c r="O250" s="545"/>
      <c r="P250" s="545"/>
      <c r="Q250" s="545"/>
      <c r="R250" s="545"/>
      <c r="S250" s="545"/>
      <c r="T250" s="545"/>
      <c r="U250" s="545"/>
      <c r="V250" s="545"/>
      <c r="W250" s="545"/>
      <c r="X250" s="545"/>
      <c r="Y250" s="545"/>
      <c r="Z250" s="545"/>
    </row>
    <row r="251" spans="1:26" ht="22.5" customHeight="1">
      <c r="A251" s="545"/>
      <c r="B251" s="545"/>
      <c r="C251" s="545"/>
      <c r="D251" s="545"/>
      <c r="E251" s="545"/>
      <c r="F251" s="545"/>
      <c r="G251" s="545"/>
      <c r="H251" s="545"/>
      <c r="I251" s="545"/>
      <c r="J251" s="545"/>
      <c r="K251" s="545"/>
      <c r="L251" s="545"/>
      <c r="M251" s="545"/>
      <c r="N251" s="545"/>
      <c r="O251" s="545"/>
      <c r="P251" s="545"/>
      <c r="Q251" s="545"/>
      <c r="R251" s="545"/>
      <c r="S251" s="545"/>
      <c r="T251" s="545"/>
      <c r="U251" s="545"/>
      <c r="V251" s="545"/>
      <c r="W251" s="545"/>
      <c r="X251" s="545"/>
      <c r="Y251" s="545"/>
      <c r="Z251" s="545"/>
    </row>
    <row r="252" spans="1:26" ht="22.5" customHeight="1">
      <c r="A252" s="545"/>
      <c r="B252" s="545"/>
      <c r="C252" s="545"/>
      <c r="D252" s="545"/>
      <c r="E252" s="545"/>
      <c r="F252" s="545"/>
      <c r="G252" s="545"/>
      <c r="H252" s="545"/>
      <c r="I252" s="545"/>
      <c r="J252" s="545"/>
      <c r="K252" s="545"/>
      <c r="L252" s="545"/>
      <c r="M252" s="545"/>
      <c r="N252" s="545"/>
      <c r="O252" s="545"/>
      <c r="P252" s="545"/>
      <c r="Q252" s="545"/>
      <c r="R252" s="545"/>
      <c r="S252" s="545"/>
      <c r="T252" s="545"/>
      <c r="U252" s="545"/>
      <c r="V252" s="545"/>
      <c r="W252" s="545"/>
      <c r="X252" s="545"/>
      <c r="Y252" s="545"/>
      <c r="Z252" s="545"/>
    </row>
    <row r="253" spans="1:26" ht="22.5" customHeight="1">
      <c r="A253" s="545"/>
      <c r="B253" s="545"/>
      <c r="C253" s="545"/>
      <c r="D253" s="545"/>
      <c r="E253" s="545"/>
      <c r="F253" s="545"/>
      <c r="G253" s="545"/>
      <c r="H253" s="545"/>
      <c r="I253" s="545"/>
      <c r="J253" s="545"/>
      <c r="K253" s="545"/>
      <c r="L253" s="545"/>
      <c r="M253" s="545"/>
      <c r="N253" s="545"/>
      <c r="O253" s="545"/>
      <c r="P253" s="545"/>
      <c r="Q253" s="545"/>
      <c r="R253" s="545"/>
      <c r="S253" s="545"/>
      <c r="T253" s="545"/>
      <c r="U253" s="545"/>
      <c r="V253" s="545"/>
      <c r="W253" s="545"/>
      <c r="X253" s="545"/>
      <c r="Y253" s="545"/>
      <c r="Z253" s="545"/>
    </row>
    <row r="254" spans="1:26" ht="22.5" customHeight="1">
      <c r="A254" s="545"/>
      <c r="B254" s="545"/>
      <c r="C254" s="545"/>
      <c r="D254" s="545"/>
      <c r="E254" s="545"/>
      <c r="F254" s="545"/>
      <c r="G254" s="545"/>
      <c r="H254" s="545"/>
      <c r="I254" s="545"/>
      <c r="J254" s="545"/>
      <c r="K254" s="545"/>
      <c r="L254" s="545"/>
      <c r="M254" s="545"/>
      <c r="N254" s="545"/>
      <c r="O254" s="545"/>
      <c r="P254" s="545"/>
      <c r="Q254" s="545"/>
      <c r="R254" s="545"/>
      <c r="S254" s="545"/>
      <c r="T254" s="545"/>
      <c r="U254" s="545"/>
      <c r="V254" s="545"/>
      <c r="W254" s="545"/>
      <c r="X254" s="545"/>
      <c r="Y254" s="545"/>
      <c r="Z254" s="545"/>
    </row>
    <row r="255" spans="1:26" ht="22.5" customHeight="1">
      <c r="A255" s="545"/>
      <c r="B255" s="545"/>
      <c r="C255" s="545"/>
      <c r="D255" s="545"/>
      <c r="E255" s="545"/>
      <c r="F255" s="545"/>
      <c r="G255" s="545"/>
      <c r="H255" s="545"/>
      <c r="I255" s="545"/>
      <c r="J255" s="545"/>
      <c r="K255" s="545"/>
      <c r="L255" s="545"/>
      <c r="M255" s="545"/>
      <c r="N255" s="545"/>
      <c r="O255" s="545"/>
      <c r="P255" s="545"/>
      <c r="Q255" s="545"/>
      <c r="R255" s="545"/>
      <c r="S255" s="545"/>
      <c r="T255" s="545"/>
      <c r="U255" s="545"/>
      <c r="V255" s="545"/>
      <c r="W255" s="545"/>
      <c r="X255" s="545"/>
      <c r="Y255" s="545"/>
      <c r="Z255" s="545"/>
    </row>
    <row r="256" spans="1:26" ht="22.5" customHeight="1">
      <c r="A256" s="545"/>
      <c r="B256" s="545"/>
      <c r="C256" s="545"/>
      <c r="D256" s="545"/>
      <c r="E256" s="545"/>
      <c r="F256" s="545"/>
      <c r="G256" s="545"/>
      <c r="H256" s="545"/>
      <c r="I256" s="545"/>
      <c r="J256" s="545"/>
      <c r="K256" s="545"/>
      <c r="L256" s="545"/>
      <c r="M256" s="545"/>
      <c r="N256" s="545"/>
      <c r="O256" s="545"/>
      <c r="P256" s="545"/>
      <c r="Q256" s="545"/>
      <c r="R256" s="545"/>
      <c r="S256" s="545"/>
      <c r="T256" s="545"/>
      <c r="U256" s="545"/>
      <c r="V256" s="545"/>
      <c r="W256" s="545"/>
      <c r="X256" s="545"/>
      <c r="Y256" s="545"/>
      <c r="Z256" s="545"/>
    </row>
    <row r="257" spans="1:26" ht="22.5" customHeight="1">
      <c r="A257" s="545"/>
      <c r="B257" s="545"/>
      <c r="C257" s="545"/>
      <c r="D257" s="545"/>
      <c r="E257" s="545"/>
      <c r="F257" s="545"/>
      <c r="G257" s="545"/>
      <c r="H257" s="545"/>
      <c r="I257" s="545"/>
      <c r="J257" s="545"/>
      <c r="K257" s="545"/>
      <c r="L257" s="545"/>
      <c r="M257" s="545"/>
      <c r="N257" s="545"/>
      <c r="O257" s="545"/>
      <c r="P257" s="545"/>
      <c r="Q257" s="545"/>
      <c r="R257" s="545"/>
      <c r="S257" s="545"/>
      <c r="T257" s="545"/>
      <c r="U257" s="545"/>
      <c r="V257" s="545"/>
      <c r="W257" s="545"/>
      <c r="X257" s="545"/>
      <c r="Y257" s="545"/>
      <c r="Z257" s="545"/>
    </row>
    <row r="258" spans="1:26" ht="22.5" customHeight="1">
      <c r="A258" s="545"/>
      <c r="B258" s="545"/>
      <c r="C258" s="545"/>
      <c r="D258" s="545"/>
      <c r="E258" s="545"/>
      <c r="F258" s="545"/>
      <c r="G258" s="545"/>
      <c r="H258" s="545"/>
      <c r="I258" s="545"/>
      <c r="J258" s="545"/>
      <c r="K258" s="545"/>
      <c r="L258" s="545"/>
      <c r="M258" s="545"/>
      <c r="N258" s="545"/>
      <c r="O258" s="545"/>
      <c r="P258" s="545"/>
      <c r="Q258" s="545"/>
      <c r="R258" s="545"/>
      <c r="S258" s="545"/>
      <c r="T258" s="545"/>
      <c r="U258" s="545"/>
      <c r="V258" s="545"/>
      <c r="W258" s="545"/>
      <c r="X258" s="545"/>
      <c r="Y258" s="545"/>
      <c r="Z258" s="545"/>
    </row>
    <row r="259" spans="1:26" ht="22.5" customHeight="1">
      <c r="A259" s="545"/>
      <c r="B259" s="545"/>
      <c r="C259" s="545"/>
      <c r="D259" s="545"/>
      <c r="E259" s="545"/>
      <c r="F259" s="545"/>
      <c r="G259" s="545"/>
      <c r="H259" s="545"/>
      <c r="I259" s="545"/>
      <c r="J259" s="545"/>
      <c r="K259" s="545"/>
      <c r="L259" s="545"/>
      <c r="M259" s="545"/>
      <c r="N259" s="545"/>
      <c r="O259" s="545"/>
      <c r="P259" s="545"/>
      <c r="Q259" s="545"/>
      <c r="R259" s="545"/>
      <c r="S259" s="545"/>
      <c r="T259" s="545"/>
      <c r="U259" s="545"/>
      <c r="V259" s="545"/>
      <c r="W259" s="545"/>
      <c r="X259" s="545"/>
      <c r="Y259" s="545"/>
      <c r="Z259" s="545"/>
    </row>
    <row r="260" spans="1:26" ht="22.5" customHeight="1">
      <c r="A260" s="545"/>
      <c r="B260" s="545"/>
      <c r="C260" s="545"/>
      <c r="D260" s="545"/>
      <c r="E260" s="545"/>
      <c r="F260" s="545"/>
      <c r="G260" s="545"/>
      <c r="H260" s="545"/>
      <c r="I260" s="545"/>
      <c r="J260" s="545"/>
      <c r="K260" s="545"/>
      <c r="L260" s="545"/>
      <c r="M260" s="545"/>
      <c r="N260" s="545"/>
      <c r="O260" s="545"/>
      <c r="P260" s="545"/>
      <c r="Q260" s="545"/>
      <c r="R260" s="545"/>
      <c r="S260" s="545"/>
      <c r="T260" s="545"/>
      <c r="U260" s="545"/>
      <c r="V260" s="545"/>
      <c r="W260" s="545"/>
      <c r="X260" s="545"/>
      <c r="Y260" s="545"/>
      <c r="Z260" s="545"/>
    </row>
    <row r="261" spans="1:26" ht="22.5" customHeight="1">
      <c r="A261" s="545"/>
      <c r="B261" s="545"/>
      <c r="C261" s="545"/>
      <c r="D261" s="545"/>
      <c r="E261" s="545"/>
      <c r="F261" s="545"/>
      <c r="G261" s="545"/>
      <c r="H261" s="545"/>
      <c r="I261" s="545"/>
      <c r="J261" s="545"/>
      <c r="K261" s="545"/>
      <c r="L261" s="545"/>
      <c r="M261" s="545"/>
      <c r="N261" s="545"/>
      <c r="O261" s="545"/>
      <c r="P261" s="545"/>
      <c r="Q261" s="545"/>
      <c r="R261" s="545"/>
      <c r="S261" s="545"/>
      <c r="T261" s="545"/>
      <c r="U261" s="545"/>
      <c r="V261" s="545"/>
      <c r="W261" s="545"/>
      <c r="X261" s="545"/>
      <c r="Y261" s="545"/>
      <c r="Z261" s="545"/>
    </row>
    <row r="262" spans="1:26" ht="22.5" customHeight="1">
      <c r="A262" s="545"/>
      <c r="B262" s="545"/>
      <c r="C262" s="545"/>
      <c r="D262" s="545"/>
      <c r="E262" s="545"/>
      <c r="F262" s="545"/>
      <c r="G262" s="545"/>
      <c r="H262" s="545"/>
      <c r="I262" s="545"/>
      <c r="J262" s="545"/>
      <c r="K262" s="545"/>
      <c r="L262" s="545"/>
      <c r="M262" s="545"/>
      <c r="N262" s="545"/>
      <c r="O262" s="545"/>
      <c r="P262" s="545"/>
      <c r="Q262" s="545"/>
      <c r="R262" s="545"/>
      <c r="S262" s="545"/>
      <c r="T262" s="545"/>
      <c r="U262" s="545"/>
      <c r="V262" s="545"/>
      <c r="W262" s="545"/>
      <c r="X262" s="545"/>
      <c r="Y262" s="545"/>
      <c r="Z262" s="545"/>
    </row>
    <row r="263" spans="1:26" ht="22.5" customHeight="1">
      <c r="A263" s="545"/>
      <c r="B263" s="545"/>
      <c r="C263" s="545"/>
      <c r="D263" s="545"/>
      <c r="E263" s="545"/>
      <c r="F263" s="545"/>
      <c r="G263" s="545"/>
      <c r="H263" s="545"/>
      <c r="I263" s="545"/>
      <c r="J263" s="545"/>
      <c r="K263" s="545"/>
      <c r="L263" s="545"/>
      <c r="M263" s="545"/>
      <c r="N263" s="545"/>
      <c r="O263" s="545"/>
      <c r="P263" s="545"/>
      <c r="Q263" s="545"/>
      <c r="R263" s="545"/>
      <c r="S263" s="545"/>
      <c r="T263" s="545"/>
      <c r="U263" s="545"/>
      <c r="V263" s="545"/>
      <c r="W263" s="545"/>
      <c r="X263" s="545"/>
      <c r="Y263" s="545"/>
      <c r="Z263" s="545"/>
    </row>
    <row r="264" spans="1:26" ht="22.5" customHeight="1">
      <c r="A264" s="545"/>
      <c r="B264" s="545"/>
      <c r="C264" s="545"/>
      <c r="D264" s="545"/>
      <c r="E264" s="545"/>
      <c r="F264" s="545"/>
      <c r="G264" s="545"/>
      <c r="H264" s="545"/>
      <c r="I264" s="545"/>
      <c r="J264" s="545"/>
      <c r="K264" s="545"/>
      <c r="L264" s="545"/>
      <c r="M264" s="545"/>
      <c r="N264" s="545"/>
      <c r="O264" s="545"/>
      <c r="P264" s="545"/>
      <c r="Q264" s="545"/>
      <c r="R264" s="545"/>
      <c r="S264" s="545"/>
      <c r="T264" s="545"/>
      <c r="U264" s="545"/>
      <c r="V264" s="545"/>
      <c r="W264" s="545"/>
      <c r="X264" s="545"/>
      <c r="Y264" s="545"/>
      <c r="Z264" s="545"/>
    </row>
    <row r="265" spans="1:26" ht="22.5" customHeight="1">
      <c r="A265" s="545"/>
      <c r="B265" s="545"/>
      <c r="C265" s="545"/>
      <c r="D265" s="545"/>
      <c r="E265" s="545"/>
      <c r="F265" s="545"/>
      <c r="G265" s="545"/>
      <c r="H265" s="545"/>
      <c r="I265" s="545"/>
      <c r="J265" s="545"/>
      <c r="K265" s="545"/>
      <c r="L265" s="545"/>
      <c r="M265" s="545"/>
      <c r="N265" s="545"/>
      <c r="O265" s="545"/>
      <c r="P265" s="545"/>
      <c r="Q265" s="545"/>
      <c r="R265" s="545"/>
      <c r="S265" s="545"/>
      <c r="T265" s="545"/>
      <c r="U265" s="545"/>
      <c r="V265" s="545"/>
      <c r="W265" s="545"/>
      <c r="X265" s="545"/>
      <c r="Y265" s="545"/>
      <c r="Z265" s="545"/>
    </row>
    <row r="266" spans="1:26" ht="22.5" customHeight="1">
      <c r="A266" s="545"/>
      <c r="B266" s="545"/>
      <c r="C266" s="545"/>
      <c r="D266" s="545"/>
      <c r="E266" s="545"/>
      <c r="F266" s="545"/>
      <c r="G266" s="545"/>
      <c r="H266" s="545"/>
      <c r="I266" s="545"/>
      <c r="J266" s="545"/>
      <c r="K266" s="545"/>
      <c r="L266" s="545"/>
      <c r="M266" s="545"/>
      <c r="N266" s="545"/>
      <c r="O266" s="545"/>
      <c r="P266" s="545"/>
      <c r="Q266" s="545"/>
      <c r="R266" s="545"/>
      <c r="S266" s="545"/>
      <c r="T266" s="545"/>
      <c r="U266" s="545"/>
      <c r="V266" s="545"/>
      <c r="W266" s="545"/>
      <c r="X266" s="545"/>
      <c r="Y266" s="545"/>
      <c r="Z266" s="545"/>
    </row>
    <row r="267" spans="1:26" ht="22.5" customHeight="1">
      <c r="A267" s="545"/>
      <c r="B267" s="545"/>
      <c r="C267" s="545"/>
      <c r="D267" s="545"/>
      <c r="E267" s="545"/>
      <c r="F267" s="545"/>
      <c r="G267" s="545"/>
      <c r="H267" s="545"/>
      <c r="I267" s="545"/>
      <c r="J267" s="545"/>
      <c r="K267" s="545"/>
      <c r="L267" s="545"/>
      <c r="M267" s="545"/>
      <c r="N267" s="545"/>
      <c r="O267" s="545"/>
      <c r="P267" s="545"/>
      <c r="Q267" s="545"/>
      <c r="R267" s="545"/>
      <c r="S267" s="545"/>
      <c r="T267" s="545"/>
      <c r="U267" s="545"/>
      <c r="V267" s="545"/>
      <c r="W267" s="545"/>
      <c r="X267" s="545"/>
      <c r="Y267" s="545"/>
      <c r="Z267" s="545"/>
    </row>
    <row r="268" spans="1:26" ht="22.5" customHeight="1">
      <c r="A268" s="545"/>
      <c r="B268" s="545"/>
      <c r="C268" s="545"/>
      <c r="D268" s="545"/>
      <c r="E268" s="545"/>
      <c r="F268" s="545"/>
      <c r="G268" s="545"/>
      <c r="H268" s="545"/>
      <c r="I268" s="545"/>
      <c r="J268" s="545"/>
      <c r="K268" s="545"/>
      <c r="L268" s="545"/>
      <c r="M268" s="545"/>
      <c r="N268" s="545"/>
      <c r="O268" s="545"/>
      <c r="P268" s="545"/>
      <c r="Q268" s="545"/>
      <c r="R268" s="545"/>
      <c r="S268" s="545"/>
      <c r="T268" s="545"/>
      <c r="U268" s="545"/>
      <c r="V268" s="545"/>
      <c r="W268" s="545"/>
      <c r="X268" s="545"/>
      <c r="Y268" s="545"/>
      <c r="Z268" s="545"/>
    </row>
    <row r="269" spans="1:26" ht="22.5" customHeight="1">
      <c r="A269" s="545"/>
      <c r="B269" s="545"/>
      <c r="C269" s="545"/>
      <c r="D269" s="545"/>
      <c r="E269" s="545"/>
      <c r="F269" s="545"/>
      <c r="G269" s="545"/>
      <c r="H269" s="545"/>
      <c r="I269" s="545"/>
      <c r="J269" s="545"/>
      <c r="K269" s="545"/>
      <c r="L269" s="545"/>
      <c r="M269" s="545"/>
      <c r="N269" s="545"/>
      <c r="O269" s="545"/>
      <c r="P269" s="545"/>
      <c r="Q269" s="545"/>
      <c r="R269" s="545"/>
      <c r="S269" s="545"/>
      <c r="T269" s="545"/>
      <c r="U269" s="545"/>
      <c r="V269" s="545"/>
      <c r="W269" s="545"/>
      <c r="X269" s="545"/>
      <c r="Y269" s="545"/>
      <c r="Z269" s="545"/>
    </row>
    <row r="270" spans="1:26" ht="22.5" customHeight="1">
      <c r="A270" s="545"/>
      <c r="B270" s="545"/>
      <c r="C270" s="545"/>
      <c r="D270" s="545"/>
      <c r="E270" s="545"/>
      <c r="F270" s="545"/>
      <c r="G270" s="545"/>
      <c r="H270" s="545"/>
      <c r="I270" s="545"/>
      <c r="J270" s="545"/>
      <c r="K270" s="545"/>
      <c r="L270" s="545"/>
      <c r="M270" s="545"/>
      <c r="N270" s="545"/>
      <c r="O270" s="545"/>
      <c r="P270" s="545"/>
      <c r="Q270" s="545"/>
      <c r="R270" s="545"/>
      <c r="S270" s="545"/>
      <c r="T270" s="545"/>
      <c r="U270" s="545"/>
      <c r="V270" s="545"/>
      <c r="W270" s="545"/>
      <c r="X270" s="545"/>
      <c r="Y270" s="545"/>
      <c r="Z270" s="545"/>
    </row>
    <row r="271" spans="1:26" ht="22.5" customHeight="1">
      <c r="A271" s="545"/>
      <c r="B271" s="545"/>
      <c r="C271" s="545"/>
      <c r="D271" s="545"/>
      <c r="E271" s="545"/>
      <c r="F271" s="545"/>
      <c r="G271" s="545"/>
      <c r="H271" s="545"/>
      <c r="I271" s="545"/>
      <c r="J271" s="545"/>
      <c r="K271" s="545"/>
      <c r="L271" s="545"/>
      <c r="M271" s="545"/>
      <c r="N271" s="545"/>
      <c r="O271" s="545"/>
      <c r="P271" s="545"/>
      <c r="Q271" s="545"/>
      <c r="R271" s="545"/>
      <c r="S271" s="545"/>
      <c r="T271" s="545"/>
      <c r="U271" s="545"/>
      <c r="V271" s="545"/>
      <c r="W271" s="545"/>
      <c r="X271" s="545"/>
      <c r="Y271" s="545"/>
      <c r="Z271" s="545"/>
    </row>
    <row r="272" spans="1:26" ht="22.5" customHeight="1">
      <c r="A272" s="545"/>
      <c r="B272" s="545"/>
      <c r="C272" s="545"/>
      <c r="D272" s="545"/>
      <c r="E272" s="545"/>
      <c r="F272" s="545"/>
      <c r="G272" s="545"/>
      <c r="H272" s="545"/>
      <c r="I272" s="545"/>
      <c r="J272" s="545"/>
      <c r="K272" s="545"/>
      <c r="L272" s="545"/>
      <c r="M272" s="545"/>
      <c r="N272" s="545"/>
      <c r="O272" s="545"/>
      <c r="P272" s="545"/>
      <c r="Q272" s="545"/>
      <c r="R272" s="545"/>
      <c r="S272" s="545"/>
      <c r="T272" s="545"/>
      <c r="U272" s="545"/>
      <c r="V272" s="545"/>
      <c r="W272" s="545"/>
      <c r="X272" s="545"/>
      <c r="Y272" s="545"/>
      <c r="Z272" s="545"/>
    </row>
    <row r="273" spans="1:26" ht="22.5" customHeight="1">
      <c r="A273" s="545"/>
      <c r="B273" s="545"/>
      <c r="C273" s="545"/>
      <c r="D273" s="545"/>
      <c r="E273" s="545"/>
      <c r="F273" s="545"/>
      <c r="G273" s="545"/>
      <c r="H273" s="545"/>
      <c r="I273" s="545"/>
      <c r="J273" s="545"/>
      <c r="K273" s="545"/>
      <c r="L273" s="545"/>
      <c r="M273" s="545"/>
      <c r="N273" s="545"/>
      <c r="O273" s="545"/>
      <c r="P273" s="545"/>
      <c r="Q273" s="545"/>
      <c r="R273" s="545"/>
      <c r="S273" s="545"/>
      <c r="T273" s="545"/>
      <c r="U273" s="545"/>
      <c r="V273" s="545"/>
      <c r="W273" s="545"/>
      <c r="X273" s="545"/>
      <c r="Y273" s="545"/>
      <c r="Z273" s="545"/>
    </row>
    <row r="274" spans="1:26" ht="22.5" customHeight="1">
      <c r="A274" s="545"/>
      <c r="B274" s="545"/>
      <c r="C274" s="545"/>
      <c r="D274" s="545"/>
      <c r="E274" s="545"/>
      <c r="F274" s="545"/>
      <c r="G274" s="545"/>
      <c r="H274" s="545"/>
      <c r="I274" s="545"/>
      <c r="J274" s="545"/>
      <c r="K274" s="545"/>
      <c r="L274" s="545"/>
      <c r="M274" s="545"/>
      <c r="N274" s="545"/>
      <c r="O274" s="545"/>
      <c r="P274" s="545"/>
      <c r="Q274" s="545"/>
      <c r="R274" s="545"/>
      <c r="S274" s="545"/>
      <c r="T274" s="545"/>
      <c r="U274" s="545"/>
      <c r="V274" s="545"/>
      <c r="W274" s="545"/>
      <c r="X274" s="545"/>
      <c r="Y274" s="545"/>
      <c r="Z274" s="545"/>
    </row>
    <row r="275" spans="1:26" ht="22.5" customHeight="1">
      <c r="A275" s="545"/>
      <c r="B275" s="545"/>
      <c r="C275" s="545"/>
      <c r="D275" s="545"/>
      <c r="E275" s="545"/>
      <c r="F275" s="545"/>
      <c r="G275" s="545"/>
      <c r="H275" s="545"/>
      <c r="I275" s="545"/>
      <c r="J275" s="545"/>
      <c r="K275" s="545"/>
      <c r="L275" s="545"/>
      <c r="M275" s="545"/>
      <c r="N275" s="545"/>
      <c r="O275" s="545"/>
      <c r="P275" s="545"/>
      <c r="Q275" s="545"/>
      <c r="R275" s="545"/>
      <c r="S275" s="545"/>
      <c r="T275" s="545"/>
      <c r="U275" s="545"/>
      <c r="V275" s="545"/>
      <c r="W275" s="545"/>
      <c r="X275" s="545"/>
      <c r="Y275" s="545"/>
      <c r="Z275" s="545"/>
    </row>
    <row r="276" spans="1:26" ht="22.5" customHeight="1">
      <c r="A276" s="545"/>
      <c r="B276" s="545"/>
      <c r="C276" s="545"/>
      <c r="D276" s="545"/>
      <c r="E276" s="545"/>
      <c r="F276" s="545"/>
      <c r="G276" s="545"/>
      <c r="H276" s="545"/>
      <c r="I276" s="545"/>
      <c r="J276" s="545"/>
      <c r="K276" s="545"/>
      <c r="L276" s="545"/>
      <c r="M276" s="545"/>
      <c r="N276" s="545"/>
      <c r="O276" s="545"/>
      <c r="P276" s="545"/>
      <c r="Q276" s="545"/>
      <c r="R276" s="545"/>
      <c r="S276" s="545"/>
      <c r="T276" s="545"/>
      <c r="U276" s="545"/>
      <c r="V276" s="545"/>
      <c r="W276" s="545"/>
      <c r="X276" s="545"/>
      <c r="Y276" s="545"/>
      <c r="Z276" s="545"/>
    </row>
    <row r="277" spans="1:26" ht="22.5" customHeight="1">
      <c r="A277" s="545"/>
      <c r="B277" s="545"/>
      <c r="C277" s="545"/>
      <c r="D277" s="545"/>
      <c r="E277" s="545"/>
      <c r="F277" s="545"/>
      <c r="G277" s="545"/>
      <c r="H277" s="545"/>
      <c r="I277" s="545"/>
      <c r="J277" s="545"/>
      <c r="K277" s="545"/>
      <c r="L277" s="545"/>
      <c r="M277" s="545"/>
      <c r="N277" s="545"/>
      <c r="O277" s="545"/>
      <c r="P277" s="545"/>
      <c r="Q277" s="545"/>
      <c r="R277" s="545"/>
      <c r="S277" s="545"/>
      <c r="T277" s="545"/>
      <c r="U277" s="545"/>
      <c r="V277" s="545"/>
      <c r="W277" s="545"/>
      <c r="X277" s="545"/>
      <c r="Y277" s="545"/>
      <c r="Z277" s="545"/>
    </row>
    <row r="278" spans="1:26" ht="22.5" customHeight="1">
      <c r="A278" s="545"/>
      <c r="B278" s="545"/>
      <c r="C278" s="545"/>
      <c r="D278" s="545"/>
      <c r="E278" s="545"/>
      <c r="F278" s="545"/>
      <c r="G278" s="545"/>
      <c r="H278" s="545"/>
      <c r="I278" s="545"/>
      <c r="J278" s="545"/>
      <c r="K278" s="545"/>
      <c r="L278" s="545"/>
      <c r="M278" s="545"/>
      <c r="N278" s="545"/>
      <c r="O278" s="545"/>
      <c r="P278" s="545"/>
      <c r="Q278" s="545"/>
      <c r="R278" s="545"/>
      <c r="S278" s="545"/>
      <c r="T278" s="545"/>
      <c r="U278" s="545"/>
      <c r="V278" s="545"/>
      <c r="W278" s="545"/>
      <c r="X278" s="545"/>
      <c r="Y278" s="545"/>
      <c r="Z278" s="545"/>
    </row>
    <row r="279" spans="1:26" ht="22.5" customHeight="1">
      <c r="A279" s="545"/>
      <c r="B279" s="545"/>
      <c r="C279" s="545"/>
      <c r="D279" s="545"/>
      <c r="E279" s="545"/>
      <c r="F279" s="545"/>
      <c r="G279" s="545"/>
      <c r="H279" s="545"/>
      <c r="I279" s="545"/>
      <c r="J279" s="545"/>
      <c r="K279" s="545"/>
      <c r="L279" s="545"/>
      <c r="M279" s="545"/>
      <c r="N279" s="545"/>
      <c r="O279" s="545"/>
      <c r="P279" s="545"/>
      <c r="Q279" s="545"/>
      <c r="R279" s="545"/>
      <c r="S279" s="545"/>
      <c r="T279" s="545"/>
      <c r="U279" s="545"/>
      <c r="V279" s="545"/>
      <c r="W279" s="545"/>
      <c r="X279" s="545"/>
      <c r="Y279" s="545"/>
      <c r="Z279" s="545"/>
    </row>
    <row r="280" spans="1:26" ht="22.5" customHeight="1">
      <c r="A280" s="545"/>
      <c r="B280" s="545"/>
      <c r="C280" s="545"/>
      <c r="D280" s="545"/>
      <c r="E280" s="545"/>
      <c r="F280" s="545"/>
      <c r="G280" s="545"/>
      <c r="H280" s="545"/>
      <c r="I280" s="545"/>
      <c r="J280" s="545"/>
      <c r="K280" s="545"/>
      <c r="L280" s="545"/>
      <c r="M280" s="545"/>
      <c r="N280" s="545"/>
      <c r="O280" s="545"/>
      <c r="P280" s="545"/>
      <c r="Q280" s="545"/>
      <c r="R280" s="545"/>
      <c r="S280" s="545"/>
      <c r="T280" s="545"/>
      <c r="U280" s="545"/>
      <c r="V280" s="545"/>
      <c r="W280" s="545"/>
      <c r="X280" s="545"/>
      <c r="Y280" s="545"/>
      <c r="Z280" s="545"/>
    </row>
    <row r="281" spans="1:26" ht="22.5" customHeight="1">
      <c r="A281" s="545"/>
      <c r="B281" s="545"/>
      <c r="C281" s="545"/>
      <c r="D281" s="545"/>
      <c r="E281" s="545"/>
      <c r="F281" s="545"/>
      <c r="G281" s="545"/>
      <c r="H281" s="545"/>
      <c r="I281" s="545"/>
      <c r="J281" s="545"/>
      <c r="K281" s="545"/>
      <c r="L281" s="545"/>
      <c r="M281" s="545"/>
      <c r="N281" s="545"/>
      <c r="O281" s="545"/>
      <c r="P281" s="545"/>
      <c r="Q281" s="545"/>
      <c r="R281" s="545"/>
      <c r="S281" s="545"/>
      <c r="T281" s="545"/>
      <c r="U281" s="545"/>
      <c r="V281" s="545"/>
      <c r="W281" s="545"/>
      <c r="X281" s="545"/>
      <c r="Y281" s="545"/>
      <c r="Z281" s="545"/>
    </row>
    <row r="282" spans="1:26" ht="22.5" customHeight="1">
      <c r="A282" s="545"/>
      <c r="B282" s="545"/>
      <c r="C282" s="545"/>
      <c r="D282" s="545"/>
      <c r="E282" s="545"/>
      <c r="F282" s="545"/>
      <c r="G282" s="545"/>
      <c r="H282" s="545"/>
      <c r="I282" s="545"/>
      <c r="J282" s="545"/>
      <c r="K282" s="545"/>
      <c r="L282" s="545"/>
      <c r="M282" s="545"/>
      <c r="N282" s="545"/>
      <c r="O282" s="545"/>
      <c r="P282" s="545"/>
      <c r="Q282" s="545"/>
      <c r="R282" s="545"/>
      <c r="S282" s="545"/>
      <c r="T282" s="545"/>
      <c r="U282" s="545"/>
      <c r="V282" s="545"/>
      <c r="W282" s="545"/>
      <c r="X282" s="545"/>
      <c r="Y282" s="545"/>
      <c r="Z282" s="545"/>
    </row>
    <row r="283" spans="1:26" ht="22.5" customHeight="1">
      <c r="A283" s="545"/>
      <c r="B283" s="545"/>
      <c r="C283" s="545"/>
      <c r="D283" s="545"/>
      <c r="E283" s="545"/>
      <c r="F283" s="545"/>
      <c r="G283" s="545"/>
      <c r="H283" s="545"/>
      <c r="I283" s="545"/>
      <c r="J283" s="545"/>
      <c r="K283" s="545"/>
      <c r="L283" s="545"/>
      <c r="M283" s="545"/>
      <c r="N283" s="545"/>
      <c r="O283" s="545"/>
      <c r="P283" s="545"/>
      <c r="Q283" s="545"/>
      <c r="R283" s="545"/>
      <c r="S283" s="545"/>
      <c r="T283" s="545"/>
      <c r="U283" s="545"/>
      <c r="V283" s="545"/>
      <c r="W283" s="545"/>
      <c r="X283" s="545"/>
      <c r="Y283" s="545"/>
      <c r="Z283" s="545"/>
    </row>
    <row r="284" spans="1:26" ht="22.5" customHeight="1">
      <c r="A284" s="545"/>
      <c r="B284" s="545"/>
      <c r="C284" s="545"/>
      <c r="D284" s="545"/>
      <c r="E284" s="545"/>
      <c r="F284" s="545"/>
      <c r="G284" s="545"/>
      <c r="H284" s="545"/>
      <c r="I284" s="545"/>
      <c r="J284" s="545"/>
      <c r="K284" s="545"/>
      <c r="L284" s="545"/>
      <c r="M284" s="545"/>
      <c r="N284" s="545"/>
      <c r="O284" s="545"/>
      <c r="P284" s="545"/>
      <c r="Q284" s="545"/>
      <c r="R284" s="545"/>
      <c r="S284" s="545"/>
      <c r="T284" s="545"/>
      <c r="U284" s="545"/>
      <c r="V284" s="545"/>
      <c r="W284" s="545"/>
      <c r="X284" s="545"/>
      <c r="Y284" s="545"/>
      <c r="Z284" s="545"/>
    </row>
    <row r="285" spans="1:26" ht="22.5" customHeight="1">
      <c r="A285" s="545"/>
      <c r="B285" s="545"/>
      <c r="C285" s="545"/>
      <c r="D285" s="545"/>
      <c r="E285" s="545"/>
      <c r="F285" s="545"/>
      <c r="G285" s="545"/>
      <c r="H285" s="545"/>
      <c r="I285" s="545"/>
      <c r="J285" s="545"/>
      <c r="K285" s="545"/>
      <c r="L285" s="545"/>
      <c r="M285" s="545"/>
      <c r="N285" s="545"/>
      <c r="O285" s="545"/>
      <c r="P285" s="545"/>
      <c r="Q285" s="545"/>
      <c r="R285" s="545"/>
      <c r="S285" s="545"/>
      <c r="T285" s="545"/>
      <c r="U285" s="545"/>
      <c r="V285" s="545"/>
      <c r="W285" s="545"/>
      <c r="X285" s="545"/>
      <c r="Y285" s="545"/>
      <c r="Z285" s="545"/>
    </row>
    <row r="286" spans="1:26" ht="22.5" customHeight="1">
      <c r="A286" s="545"/>
      <c r="B286" s="545"/>
      <c r="C286" s="545"/>
      <c r="D286" s="545"/>
      <c r="E286" s="545"/>
      <c r="F286" s="545"/>
      <c r="G286" s="545"/>
      <c r="H286" s="545"/>
      <c r="I286" s="545"/>
      <c r="J286" s="545"/>
      <c r="K286" s="545"/>
      <c r="L286" s="545"/>
      <c r="M286" s="545"/>
      <c r="N286" s="545"/>
      <c r="O286" s="545"/>
      <c r="P286" s="545"/>
      <c r="Q286" s="545"/>
      <c r="R286" s="545"/>
      <c r="S286" s="545"/>
      <c r="T286" s="545"/>
      <c r="U286" s="545"/>
      <c r="V286" s="545"/>
      <c r="W286" s="545"/>
      <c r="X286" s="545"/>
      <c r="Y286" s="545"/>
      <c r="Z286" s="545"/>
    </row>
    <row r="287" spans="1:26" ht="22.5" customHeight="1">
      <c r="A287" s="545"/>
      <c r="B287" s="545"/>
      <c r="C287" s="545"/>
      <c r="D287" s="545"/>
      <c r="E287" s="545"/>
      <c r="F287" s="545"/>
      <c r="G287" s="545"/>
      <c r="H287" s="545"/>
      <c r="I287" s="545"/>
      <c r="J287" s="545"/>
      <c r="K287" s="545"/>
      <c r="L287" s="545"/>
      <c r="M287" s="545"/>
      <c r="N287" s="545"/>
      <c r="O287" s="545"/>
      <c r="P287" s="545"/>
      <c r="Q287" s="545"/>
      <c r="R287" s="545"/>
      <c r="S287" s="545"/>
      <c r="T287" s="545"/>
      <c r="U287" s="545"/>
      <c r="V287" s="545"/>
      <c r="W287" s="545"/>
      <c r="X287" s="545"/>
      <c r="Y287" s="545"/>
      <c r="Z287" s="545"/>
    </row>
    <row r="288" spans="1:26" ht="22.5" customHeight="1">
      <c r="A288" s="545"/>
      <c r="B288" s="545"/>
      <c r="C288" s="545"/>
      <c r="D288" s="545"/>
      <c r="E288" s="545"/>
      <c r="F288" s="545"/>
      <c r="G288" s="545"/>
      <c r="H288" s="545"/>
      <c r="I288" s="545"/>
      <c r="J288" s="545"/>
      <c r="K288" s="545"/>
      <c r="L288" s="545"/>
      <c r="M288" s="545"/>
      <c r="N288" s="545"/>
      <c r="O288" s="545"/>
      <c r="P288" s="545"/>
      <c r="Q288" s="545"/>
      <c r="R288" s="545"/>
      <c r="S288" s="545"/>
      <c r="T288" s="545"/>
      <c r="U288" s="545"/>
      <c r="V288" s="545"/>
      <c r="W288" s="545"/>
      <c r="X288" s="545"/>
      <c r="Y288" s="545"/>
      <c r="Z288" s="545"/>
    </row>
    <row r="289" spans="1:26" ht="22.5" customHeight="1">
      <c r="A289" s="545"/>
      <c r="B289" s="545"/>
      <c r="C289" s="545"/>
      <c r="D289" s="545"/>
      <c r="E289" s="545"/>
      <c r="F289" s="545"/>
      <c r="G289" s="545"/>
      <c r="H289" s="545"/>
      <c r="I289" s="545"/>
      <c r="J289" s="545"/>
      <c r="K289" s="545"/>
      <c r="L289" s="545"/>
      <c r="M289" s="545"/>
      <c r="N289" s="545"/>
      <c r="O289" s="545"/>
      <c r="P289" s="545"/>
      <c r="Q289" s="545"/>
      <c r="R289" s="545"/>
      <c r="S289" s="545"/>
      <c r="T289" s="545"/>
      <c r="U289" s="545"/>
      <c r="V289" s="545"/>
      <c r="W289" s="545"/>
      <c r="X289" s="545"/>
      <c r="Y289" s="545"/>
      <c r="Z289" s="545"/>
    </row>
    <row r="290" spans="1:26" ht="22.5" customHeight="1">
      <c r="A290" s="545"/>
      <c r="B290" s="545"/>
      <c r="C290" s="545"/>
      <c r="D290" s="545"/>
      <c r="E290" s="545"/>
      <c r="F290" s="545"/>
      <c r="G290" s="545"/>
      <c r="H290" s="545"/>
      <c r="I290" s="545"/>
      <c r="J290" s="545"/>
      <c r="K290" s="545"/>
      <c r="L290" s="545"/>
      <c r="M290" s="545"/>
      <c r="N290" s="545"/>
      <c r="O290" s="545"/>
      <c r="P290" s="545"/>
      <c r="Q290" s="545"/>
      <c r="R290" s="545"/>
      <c r="S290" s="545"/>
      <c r="T290" s="545"/>
      <c r="U290" s="545"/>
      <c r="V290" s="545"/>
      <c r="W290" s="545"/>
      <c r="X290" s="545"/>
      <c r="Y290" s="545"/>
      <c r="Z290" s="545"/>
    </row>
    <row r="291" spans="1:26" ht="22.5" customHeight="1">
      <c r="A291" s="545"/>
      <c r="B291" s="545"/>
      <c r="C291" s="545"/>
      <c r="D291" s="545"/>
      <c r="E291" s="545"/>
      <c r="F291" s="545"/>
      <c r="G291" s="545"/>
      <c r="H291" s="545"/>
      <c r="I291" s="545"/>
      <c r="J291" s="545"/>
      <c r="K291" s="545"/>
      <c r="L291" s="545"/>
      <c r="M291" s="545"/>
      <c r="N291" s="545"/>
      <c r="O291" s="545"/>
      <c r="P291" s="545"/>
      <c r="Q291" s="545"/>
      <c r="R291" s="545"/>
      <c r="S291" s="545"/>
      <c r="T291" s="545"/>
      <c r="U291" s="545"/>
      <c r="V291" s="545"/>
      <c r="W291" s="545"/>
      <c r="X291" s="545"/>
      <c r="Y291" s="545"/>
      <c r="Z291" s="545"/>
    </row>
    <row r="292" spans="1:26" ht="22.5" customHeight="1">
      <c r="A292" s="545"/>
      <c r="B292" s="545"/>
      <c r="C292" s="545"/>
      <c r="D292" s="545"/>
      <c r="E292" s="545"/>
      <c r="F292" s="545"/>
      <c r="G292" s="545"/>
      <c r="H292" s="545"/>
      <c r="I292" s="545"/>
      <c r="J292" s="545"/>
      <c r="K292" s="545"/>
      <c r="L292" s="545"/>
      <c r="M292" s="545"/>
      <c r="N292" s="545"/>
      <c r="O292" s="545"/>
      <c r="P292" s="545"/>
      <c r="Q292" s="545"/>
      <c r="R292" s="545"/>
      <c r="S292" s="545"/>
      <c r="T292" s="545"/>
      <c r="U292" s="545"/>
      <c r="V292" s="545"/>
      <c r="W292" s="545"/>
      <c r="X292" s="545"/>
      <c r="Y292" s="545"/>
      <c r="Z292" s="545"/>
    </row>
    <row r="293" spans="1:26" ht="22.5" customHeight="1">
      <c r="A293" s="545"/>
      <c r="B293" s="545"/>
      <c r="C293" s="545"/>
      <c r="D293" s="545"/>
      <c r="E293" s="545"/>
      <c r="F293" s="545"/>
      <c r="G293" s="545"/>
      <c r="H293" s="545"/>
      <c r="I293" s="545"/>
      <c r="J293" s="545"/>
      <c r="K293" s="545"/>
      <c r="L293" s="545"/>
      <c r="M293" s="545"/>
      <c r="N293" s="545"/>
      <c r="O293" s="545"/>
      <c r="P293" s="545"/>
      <c r="Q293" s="545"/>
      <c r="R293" s="545"/>
      <c r="S293" s="545"/>
      <c r="T293" s="545"/>
      <c r="U293" s="545"/>
      <c r="V293" s="545"/>
      <c r="W293" s="545"/>
      <c r="X293" s="545"/>
      <c r="Y293" s="545"/>
      <c r="Z293" s="545"/>
    </row>
    <row r="294" spans="1:26" ht="22.5" customHeight="1">
      <c r="A294" s="545"/>
      <c r="B294" s="545"/>
      <c r="C294" s="545"/>
      <c r="D294" s="545"/>
      <c r="E294" s="545"/>
      <c r="F294" s="545"/>
      <c r="G294" s="545"/>
      <c r="H294" s="545"/>
      <c r="I294" s="545"/>
      <c r="J294" s="545"/>
      <c r="K294" s="545"/>
      <c r="L294" s="545"/>
      <c r="M294" s="545"/>
      <c r="N294" s="545"/>
      <c r="O294" s="545"/>
      <c r="P294" s="545"/>
      <c r="Q294" s="545"/>
      <c r="R294" s="545"/>
      <c r="S294" s="545"/>
      <c r="T294" s="545"/>
      <c r="U294" s="545"/>
      <c r="V294" s="545"/>
      <c r="W294" s="545"/>
      <c r="X294" s="545"/>
      <c r="Y294" s="545"/>
      <c r="Z294" s="545"/>
    </row>
    <row r="295" spans="1:26" ht="22.5" customHeight="1">
      <c r="A295" s="545"/>
      <c r="B295" s="545"/>
      <c r="C295" s="545"/>
      <c r="D295" s="545"/>
      <c r="E295" s="545"/>
      <c r="F295" s="545"/>
      <c r="G295" s="545"/>
      <c r="H295" s="545"/>
      <c r="I295" s="545"/>
      <c r="J295" s="545"/>
      <c r="K295" s="545"/>
      <c r="L295" s="545"/>
      <c r="M295" s="545"/>
      <c r="N295" s="545"/>
      <c r="O295" s="545"/>
      <c r="P295" s="545"/>
      <c r="Q295" s="545"/>
      <c r="R295" s="545"/>
      <c r="S295" s="545"/>
      <c r="T295" s="545"/>
      <c r="U295" s="545"/>
      <c r="V295" s="545"/>
      <c r="W295" s="545"/>
      <c r="X295" s="545"/>
      <c r="Y295" s="545"/>
      <c r="Z295" s="545"/>
    </row>
    <row r="296" spans="1:26" ht="22.5" customHeight="1">
      <c r="A296" s="545"/>
      <c r="B296" s="545"/>
      <c r="C296" s="545"/>
      <c r="D296" s="545"/>
      <c r="E296" s="545"/>
      <c r="F296" s="545"/>
      <c r="G296" s="545"/>
      <c r="H296" s="545"/>
      <c r="I296" s="545"/>
      <c r="J296" s="545"/>
      <c r="K296" s="545"/>
      <c r="L296" s="545"/>
      <c r="M296" s="545"/>
      <c r="N296" s="545"/>
      <c r="O296" s="545"/>
      <c r="P296" s="545"/>
      <c r="Q296" s="545"/>
      <c r="R296" s="545"/>
      <c r="S296" s="545"/>
      <c r="T296" s="545"/>
      <c r="U296" s="545"/>
      <c r="V296" s="545"/>
      <c r="W296" s="545"/>
      <c r="X296" s="545"/>
      <c r="Y296" s="545"/>
      <c r="Z296" s="545"/>
    </row>
    <row r="297" spans="1:26" ht="22.5" customHeight="1">
      <c r="A297" s="545"/>
      <c r="B297" s="545"/>
      <c r="C297" s="545"/>
      <c r="D297" s="545"/>
      <c r="E297" s="545"/>
      <c r="F297" s="545"/>
      <c r="G297" s="545"/>
      <c r="H297" s="545"/>
      <c r="I297" s="545"/>
      <c r="J297" s="545"/>
      <c r="K297" s="545"/>
      <c r="L297" s="545"/>
      <c r="M297" s="545"/>
      <c r="N297" s="545"/>
      <c r="O297" s="545"/>
      <c r="P297" s="545"/>
      <c r="Q297" s="545"/>
      <c r="R297" s="545"/>
      <c r="S297" s="545"/>
      <c r="T297" s="545"/>
      <c r="U297" s="545"/>
      <c r="V297" s="545"/>
      <c r="W297" s="545"/>
      <c r="X297" s="545"/>
      <c r="Y297" s="545"/>
      <c r="Z297" s="545"/>
    </row>
    <row r="298" spans="1:26" ht="22.5" customHeight="1">
      <c r="A298" s="545"/>
      <c r="B298" s="545"/>
      <c r="C298" s="545"/>
      <c r="D298" s="545"/>
      <c r="E298" s="545"/>
      <c r="F298" s="545"/>
      <c r="G298" s="545"/>
      <c r="H298" s="545"/>
      <c r="I298" s="545"/>
      <c r="J298" s="545"/>
      <c r="K298" s="545"/>
      <c r="L298" s="545"/>
      <c r="M298" s="545"/>
      <c r="N298" s="545"/>
      <c r="O298" s="545"/>
      <c r="P298" s="545"/>
      <c r="Q298" s="545"/>
      <c r="R298" s="545"/>
      <c r="S298" s="545"/>
      <c r="T298" s="545"/>
      <c r="U298" s="545"/>
      <c r="V298" s="545"/>
      <c r="W298" s="545"/>
      <c r="X298" s="545"/>
      <c r="Y298" s="545"/>
      <c r="Z298" s="545"/>
    </row>
    <row r="299" spans="1:26" ht="22.5" customHeight="1">
      <c r="A299" s="545"/>
      <c r="B299" s="545"/>
      <c r="C299" s="545"/>
      <c r="D299" s="545"/>
      <c r="E299" s="545"/>
      <c r="F299" s="545"/>
      <c r="G299" s="545"/>
      <c r="H299" s="545"/>
      <c r="I299" s="545"/>
      <c r="J299" s="545"/>
      <c r="K299" s="545"/>
      <c r="L299" s="545"/>
      <c r="M299" s="545"/>
      <c r="N299" s="545"/>
      <c r="O299" s="545"/>
      <c r="P299" s="545"/>
      <c r="Q299" s="545"/>
      <c r="R299" s="545"/>
      <c r="S299" s="545"/>
      <c r="T299" s="545"/>
      <c r="U299" s="545"/>
      <c r="V299" s="545"/>
      <c r="W299" s="545"/>
      <c r="X299" s="545"/>
      <c r="Y299" s="545"/>
      <c r="Z299" s="545"/>
    </row>
    <row r="300" spans="1:26" ht="22.5" customHeight="1">
      <c r="A300" s="545"/>
      <c r="B300" s="545"/>
      <c r="C300" s="545"/>
      <c r="D300" s="545"/>
      <c r="E300" s="545"/>
      <c r="F300" s="545"/>
      <c r="G300" s="545"/>
      <c r="H300" s="545"/>
      <c r="I300" s="545"/>
      <c r="J300" s="545"/>
      <c r="K300" s="545"/>
      <c r="L300" s="545"/>
      <c r="M300" s="545"/>
      <c r="N300" s="545"/>
      <c r="O300" s="545"/>
      <c r="P300" s="545"/>
      <c r="Q300" s="545"/>
      <c r="R300" s="545"/>
      <c r="S300" s="545"/>
      <c r="T300" s="545"/>
      <c r="U300" s="545"/>
      <c r="V300" s="545"/>
      <c r="W300" s="545"/>
      <c r="X300" s="545"/>
      <c r="Y300" s="545"/>
      <c r="Z300" s="545"/>
    </row>
    <row r="301" spans="1:26" ht="22.5" customHeight="1">
      <c r="A301" s="545"/>
      <c r="B301" s="545"/>
      <c r="C301" s="545"/>
      <c r="D301" s="545"/>
      <c r="E301" s="545"/>
      <c r="F301" s="545"/>
      <c r="G301" s="545"/>
      <c r="H301" s="545"/>
      <c r="I301" s="545"/>
      <c r="J301" s="545"/>
      <c r="K301" s="545"/>
      <c r="L301" s="545"/>
      <c r="M301" s="545"/>
      <c r="N301" s="545"/>
      <c r="O301" s="545"/>
      <c r="P301" s="545"/>
      <c r="Q301" s="545"/>
      <c r="R301" s="545"/>
      <c r="S301" s="545"/>
      <c r="T301" s="545"/>
      <c r="U301" s="545"/>
      <c r="V301" s="545"/>
      <c r="W301" s="545"/>
      <c r="X301" s="545"/>
      <c r="Y301" s="545"/>
      <c r="Z301" s="545"/>
    </row>
    <row r="302" spans="1:26" ht="22.5" customHeight="1">
      <c r="A302" s="545"/>
      <c r="B302" s="545"/>
      <c r="C302" s="545"/>
      <c r="D302" s="545"/>
      <c r="E302" s="545"/>
      <c r="F302" s="545"/>
      <c r="G302" s="545"/>
      <c r="H302" s="545"/>
      <c r="I302" s="545"/>
      <c r="J302" s="545"/>
      <c r="K302" s="545"/>
      <c r="L302" s="545"/>
      <c r="M302" s="545"/>
      <c r="N302" s="545"/>
      <c r="O302" s="545"/>
      <c r="P302" s="545"/>
      <c r="Q302" s="545"/>
      <c r="R302" s="545"/>
      <c r="S302" s="545"/>
      <c r="T302" s="545"/>
      <c r="U302" s="545"/>
      <c r="V302" s="545"/>
      <c r="W302" s="545"/>
      <c r="X302" s="545"/>
      <c r="Y302" s="545"/>
      <c r="Z302" s="545"/>
    </row>
    <row r="303" spans="1:26" ht="22.5" customHeight="1">
      <c r="A303" s="545"/>
      <c r="B303" s="545"/>
      <c r="C303" s="545"/>
      <c r="D303" s="545"/>
      <c r="E303" s="545"/>
      <c r="F303" s="545"/>
      <c r="G303" s="545"/>
      <c r="H303" s="545"/>
      <c r="I303" s="545"/>
      <c r="J303" s="545"/>
      <c r="K303" s="545"/>
      <c r="L303" s="545"/>
      <c r="M303" s="545"/>
      <c r="N303" s="545"/>
      <c r="O303" s="545"/>
      <c r="P303" s="545"/>
      <c r="Q303" s="545"/>
      <c r="R303" s="545"/>
      <c r="S303" s="545"/>
      <c r="T303" s="545"/>
      <c r="U303" s="545"/>
      <c r="V303" s="545"/>
      <c r="W303" s="545"/>
      <c r="X303" s="545"/>
      <c r="Y303" s="545"/>
      <c r="Z303" s="545"/>
    </row>
    <row r="304" spans="1:26" ht="22.5" customHeight="1">
      <c r="A304" s="545"/>
      <c r="B304" s="545"/>
      <c r="C304" s="545"/>
      <c r="D304" s="545"/>
      <c r="E304" s="545"/>
      <c r="F304" s="545"/>
      <c r="G304" s="545"/>
      <c r="H304" s="545"/>
      <c r="I304" s="545"/>
      <c r="J304" s="545"/>
      <c r="K304" s="545"/>
      <c r="L304" s="545"/>
      <c r="M304" s="545"/>
      <c r="N304" s="545"/>
      <c r="O304" s="545"/>
      <c r="P304" s="545"/>
      <c r="Q304" s="545"/>
      <c r="R304" s="545"/>
      <c r="S304" s="545"/>
      <c r="T304" s="545"/>
      <c r="U304" s="545"/>
      <c r="V304" s="545"/>
      <c r="W304" s="545"/>
      <c r="X304" s="545"/>
      <c r="Y304" s="545"/>
      <c r="Z304" s="545"/>
    </row>
    <row r="305" spans="1:26" ht="22.5" customHeight="1">
      <c r="A305" s="545"/>
      <c r="B305" s="545"/>
      <c r="C305" s="545"/>
      <c r="D305" s="545"/>
      <c r="E305" s="545"/>
      <c r="F305" s="545"/>
      <c r="G305" s="545"/>
      <c r="H305" s="545"/>
      <c r="I305" s="545"/>
      <c r="J305" s="545"/>
      <c r="K305" s="545"/>
      <c r="L305" s="545"/>
      <c r="M305" s="545"/>
      <c r="N305" s="545"/>
      <c r="O305" s="545"/>
      <c r="P305" s="545"/>
      <c r="Q305" s="545"/>
      <c r="R305" s="545"/>
      <c r="S305" s="545"/>
      <c r="T305" s="545"/>
      <c r="U305" s="545"/>
      <c r="V305" s="545"/>
      <c r="W305" s="545"/>
      <c r="X305" s="545"/>
      <c r="Y305" s="545"/>
      <c r="Z305" s="545"/>
    </row>
    <row r="306" spans="1:26" ht="22.5" customHeight="1">
      <c r="A306" s="545"/>
      <c r="B306" s="545"/>
      <c r="C306" s="545"/>
      <c r="D306" s="545"/>
      <c r="E306" s="545"/>
      <c r="F306" s="545"/>
      <c r="G306" s="545"/>
      <c r="H306" s="545"/>
      <c r="I306" s="545"/>
      <c r="J306" s="545"/>
      <c r="K306" s="545"/>
      <c r="L306" s="545"/>
      <c r="M306" s="545"/>
      <c r="N306" s="545"/>
      <c r="O306" s="545"/>
      <c r="P306" s="545"/>
      <c r="Q306" s="545"/>
      <c r="R306" s="545"/>
      <c r="S306" s="545"/>
      <c r="T306" s="545"/>
      <c r="U306" s="545"/>
      <c r="V306" s="545"/>
      <c r="W306" s="545"/>
      <c r="X306" s="545"/>
      <c r="Y306" s="545"/>
      <c r="Z306" s="545"/>
    </row>
    <row r="307" spans="1:26" ht="22.5" customHeight="1">
      <c r="A307" s="545"/>
      <c r="B307" s="545"/>
      <c r="C307" s="545"/>
      <c r="D307" s="545"/>
      <c r="E307" s="545"/>
      <c r="F307" s="545"/>
      <c r="G307" s="545"/>
      <c r="H307" s="545"/>
      <c r="I307" s="545"/>
      <c r="J307" s="545"/>
      <c r="K307" s="545"/>
      <c r="L307" s="545"/>
      <c r="M307" s="545"/>
      <c r="N307" s="545"/>
      <c r="O307" s="545"/>
      <c r="P307" s="545"/>
      <c r="Q307" s="545"/>
      <c r="R307" s="545"/>
      <c r="S307" s="545"/>
      <c r="T307" s="545"/>
      <c r="U307" s="545"/>
      <c r="V307" s="545"/>
      <c r="W307" s="545"/>
      <c r="X307" s="545"/>
      <c r="Y307" s="545"/>
      <c r="Z307" s="545"/>
    </row>
    <row r="308" spans="1:26" ht="22.5" customHeight="1">
      <c r="A308" s="545"/>
      <c r="B308" s="545"/>
      <c r="C308" s="545"/>
      <c r="D308" s="545"/>
      <c r="E308" s="545"/>
      <c r="F308" s="545"/>
      <c r="G308" s="545"/>
      <c r="H308" s="545"/>
      <c r="I308" s="545"/>
      <c r="J308" s="545"/>
      <c r="K308" s="545"/>
      <c r="L308" s="545"/>
      <c r="M308" s="545"/>
      <c r="N308" s="545"/>
      <c r="O308" s="545"/>
      <c r="P308" s="545"/>
      <c r="Q308" s="545"/>
      <c r="R308" s="545"/>
      <c r="S308" s="545"/>
      <c r="T308" s="545"/>
      <c r="U308" s="545"/>
      <c r="V308" s="545"/>
      <c r="W308" s="545"/>
      <c r="X308" s="545"/>
      <c r="Y308" s="545"/>
      <c r="Z308" s="545"/>
    </row>
    <row r="309" spans="1:26" ht="22.5" customHeight="1">
      <c r="A309" s="545"/>
      <c r="B309" s="545"/>
      <c r="C309" s="545"/>
      <c r="D309" s="545"/>
      <c r="E309" s="545"/>
      <c r="F309" s="545"/>
      <c r="G309" s="545"/>
      <c r="H309" s="545"/>
      <c r="I309" s="545"/>
      <c r="J309" s="545"/>
      <c r="K309" s="545"/>
      <c r="L309" s="545"/>
      <c r="M309" s="545"/>
      <c r="N309" s="545"/>
      <c r="O309" s="545"/>
      <c r="P309" s="545"/>
      <c r="Q309" s="545"/>
      <c r="R309" s="545"/>
      <c r="S309" s="545"/>
      <c r="T309" s="545"/>
      <c r="U309" s="545"/>
      <c r="V309" s="545"/>
      <c r="W309" s="545"/>
      <c r="X309" s="545"/>
      <c r="Y309" s="545"/>
      <c r="Z309" s="545"/>
    </row>
    <row r="310" spans="1:26" ht="22.5" customHeight="1">
      <c r="A310" s="545"/>
      <c r="B310" s="545"/>
      <c r="C310" s="545"/>
      <c r="D310" s="545"/>
      <c r="E310" s="545"/>
      <c r="F310" s="545"/>
      <c r="G310" s="545"/>
      <c r="H310" s="545"/>
      <c r="I310" s="545"/>
      <c r="J310" s="545"/>
      <c r="K310" s="545"/>
      <c r="L310" s="545"/>
      <c r="M310" s="545"/>
      <c r="N310" s="545"/>
      <c r="O310" s="545"/>
      <c r="P310" s="545"/>
      <c r="Q310" s="545"/>
      <c r="R310" s="545"/>
      <c r="S310" s="545"/>
      <c r="T310" s="545"/>
      <c r="U310" s="545"/>
      <c r="V310" s="545"/>
      <c r="W310" s="545"/>
      <c r="X310" s="545"/>
      <c r="Y310" s="545"/>
      <c r="Z310" s="545"/>
    </row>
    <row r="311" spans="1:26" ht="22.5" customHeight="1">
      <c r="A311" s="545"/>
      <c r="B311" s="545"/>
      <c r="C311" s="545"/>
      <c r="D311" s="545"/>
      <c r="E311" s="545"/>
      <c r="F311" s="545"/>
      <c r="G311" s="545"/>
      <c r="H311" s="545"/>
      <c r="I311" s="545"/>
      <c r="J311" s="545"/>
      <c r="K311" s="545"/>
      <c r="L311" s="545"/>
      <c r="M311" s="545"/>
      <c r="N311" s="545"/>
      <c r="O311" s="545"/>
      <c r="P311" s="545"/>
      <c r="Q311" s="545"/>
      <c r="R311" s="545"/>
      <c r="S311" s="545"/>
      <c r="T311" s="545"/>
      <c r="U311" s="545"/>
      <c r="V311" s="545"/>
      <c r="W311" s="545"/>
      <c r="X311" s="545"/>
      <c r="Y311" s="545"/>
      <c r="Z311" s="545"/>
    </row>
    <row r="312" spans="1:26" ht="22.5" customHeight="1">
      <c r="A312" s="545"/>
      <c r="B312" s="545"/>
      <c r="C312" s="545"/>
      <c r="D312" s="545"/>
      <c r="E312" s="545"/>
      <c r="F312" s="545"/>
      <c r="G312" s="545"/>
      <c r="H312" s="545"/>
      <c r="I312" s="545"/>
      <c r="J312" s="545"/>
      <c r="K312" s="545"/>
      <c r="L312" s="545"/>
      <c r="M312" s="545"/>
      <c r="N312" s="545"/>
      <c r="O312" s="545"/>
      <c r="P312" s="545"/>
      <c r="Q312" s="545"/>
      <c r="R312" s="545"/>
      <c r="S312" s="545"/>
      <c r="T312" s="545"/>
      <c r="U312" s="545"/>
      <c r="V312" s="545"/>
      <c r="W312" s="545"/>
      <c r="X312" s="545"/>
      <c r="Y312" s="545"/>
      <c r="Z312" s="545"/>
    </row>
    <row r="313" spans="1:26" ht="22.5" customHeight="1">
      <c r="A313" s="545"/>
      <c r="B313" s="545"/>
      <c r="C313" s="545"/>
      <c r="D313" s="545"/>
      <c r="E313" s="545"/>
      <c r="F313" s="545"/>
      <c r="G313" s="545"/>
      <c r="H313" s="545"/>
      <c r="I313" s="545"/>
      <c r="J313" s="545"/>
      <c r="K313" s="545"/>
      <c r="L313" s="545"/>
      <c r="M313" s="545"/>
      <c r="N313" s="545"/>
      <c r="O313" s="545"/>
      <c r="P313" s="545"/>
      <c r="Q313" s="545"/>
      <c r="R313" s="545"/>
      <c r="S313" s="545"/>
      <c r="T313" s="545"/>
      <c r="U313" s="545"/>
      <c r="V313" s="545"/>
      <c r="W313" s="545"/>
      <c r="X313" s="545"/>
      <c r="Y313" s="545"/>
      <c r="Z313" s="545"/>
    </row>
    <row r="314" spans="1:26" ht="22.5" customHeight="1">
      <c r="A314" s="545"/>
      <c r="B314" s="545"/>
      <c r="C314" s="545"/>
      <c r="D314" s="545"/>
      <c r="E314" s="545"/>
      <c r="F314" s="545"/>
      <c r="G314" s="545"/>
      <c r="H314" s="545"/>
      <c r="I314" s="545"/>
      <c r="J314" s="545"/>
      <c r="K314" s="545"/>
      <c r="L314" s="545"/>
      <c r="M314" s="545"/>
      <c r="N314" s="545"/>
      <c r="O314" s="545"/>
      <c r="P314" s="545"/>
      <c r="Q314" s="545"/>
      <c r="R314" s="545"/>
      <c r="S314" s="545"/>
      <c r="T314" s="545"/>
      <c r="U314" s="545"/>
      <c r="V314" s="545"/>
      <c r="W314" s="545"/>
      <c r="X314" s="545"/>
      <c r="Y314" s="545"/>
      <c r="Z314" s="545"/>
    </row>
    <row r="315" spans="1:26" ht="22.5" customHeight="1">
      <c r="A315" s="545"/>
      <c r="B315" s="545"/>
      <c r="C315" s="545"/>
      <c r="D315" s="545"/>
      <c r="E315" s="545"/>
      <c r="F315" s="545"/>
      <c r="G315" s="545"/>
      <c r="H315" s="545"/>
      <c r="I315" s="545"/>
      <c r="J315" s="545"/>
      <c r="K315" s="545"/>
      <c r="L315" s="545"/>
      <c r="M315" s="545"/>
      <c r="N315" s="545"/>
      <c r="O315" s="545"/>
      <c r="P315" s="545"/>
      <c r="Q315" s="545"/>
      <c r="R315" s="545"/>
      <c r="S315" s="545"/>
      <c r="T315" s="545"/>
      <c r="U315" s="545"/>
      <c r="V315" s="545"/>
      <c r="W315" s="545"/>
      <c r="X315" s="545"/>
      <c r="Y315" s="545"/>
      <c r="Z315" s="545"/>
    </row>
    <row r="316" spans="1:26" ht="22.5" customHeight="1">
      <c r="A316" s="545"/>
      <c r="B316" s="545"/>
      <c r="C316" s="545"/>
      <c r="D316" s="545"/>
      <c r="E316" s="545"/>
      <c r="F316" s="545"/>
      <c r="G316" s="545"/>
      <c r="H316" s="545"/>
      <c r="I316" s="545"/>
      <c r="J316" s="545"/>
      <c r="K316" s="545"/>
      <c r="L316" s="545"/>
      <c r="M316" s="545"/>
      <c r="N316" s="545"/>
      <c r="O316" s="545"/>
      <c r="P316" s="545"/>
      <c r="Q316" s="545"/>
      <c r="R316" s="545"/>
      <c r="S316" s="545"/>
      <c r="T316" s="545"/>
      <c r="U316" s="545"/>
      <c r="V316" s="545"/>
      <c r="W316" s="545"/>
      <c r="X316" s="545"/>
      <c r="Y316" s="545"/>
      <c r="Z316" s="545"/>
    </row>
    <row r="317" spans="1:26" ht="22.5" customHeight="1">
      <c r="A317" s="545"/>
      <c r="B317" s="545"/>
      <c r="C317" s="545"/>
      <c r="D317" s="545"/>
      <c r="E317" s="545"/>
      <c r="F317" s="545"/>
      <c r="G317" s="545"/>
      <c r="H317" s="545"/>
      <c r="I317" s="545"/>
      <c r="J317" s="545"/>
      <c r="K317" s="545"/>
      <c r="L317" s="545"/>
      <c r="M317" s="545"/>
      <c r="N317" s="545"/>
      <c r="O317" s="545"/>
      <c r="P317" s="545"/>
      <c r="Q317" s="545"/>
      <c r="R317" s="545"/>
      <c r="S317" s="545"/>
      <c r="T317" s="545"/>
      <c r="U317" s="545"/>
      <c r="V317" s="545"/>
      <c r="W317" s="545"/>
      <c r="X317" s="545"/>
      <c r="Y317" s="545"/>
      <c r="Z317" s="545"/>
    </row>
    <row r="318" spans="1:26" ht="22.5" customHeight="1">
      <c r="A318" s="545"/>
      <c r="B318" s="545"/>
      <c r="C318" s="545"/>
      <c r="D318" s="545"/>
      <c r="E318" s="545"/>
      <c r="F318" s="545"/>
      <c r="G318" s="545"/>
      <c r="H318" s="545"/>
      <c r="I318" s="545"/>
      <c r="J318" s="545"/>
      <c r="K318" s="545"/>
      <c r="L318" s="545"/>
      <c r="M318" s="545"/>
      <c r="N318" s="545"/>
      <c r="O318" s="545"/>
      <c r="P318" s="545"/>
      <c r="Q318" s="545"/>
      <c r="R318" s="545"/>
      <c r="S318" s="545"/>
      <c r="T318" s="545"/>
      <c r="U318" s="545"/>
      <c r="V318" s="545"/>
      <c r="W318" s="545"/>
      <c r="X318" s="545"/>
      <c r="Y318" s="545"/>
      <c r="Z318" s="545"/>
    </row>
    <row r="319" spans="1:26" ht="22.5" customHeight="1">
      <c r="A319" s="545"/>
      <c r="B319" s="545"/>
      <c r="C319" s="545"/>
      <c r="D319" s="545"/>
      <c r="E319" s="545"/>
      <c r="F319" s="545"/>
      <c r="G319" s="545"/>
      <c r="H319" s="545"/>
      <c r="I319" s="545"/>
      <c r="J319" s="545"/>
      <c r="K319" s="545"/>
      <c r="L319" s="545"/>
      <c r="M319" s="545"/>
      <c r="N319" s="545"/>
      <c r="O319" s="545"/>
      <c r="P319" s="545"/>
      <c r="Q319" s="545"/>
      <c r="R319" s="545"/>
      <c r="S319" s="545"/>
      <c r="T319" s="545"/>
      <c r="U319" s="545"/>
      <c r="V319" s="545"/>
      <c r="W319" s="545"/>
      <c r="X319" s="545"/>
      <c r="Y319" s="545"/>
      <c r="Z319" s="545"/>
    </row>
    <row r="320" spans="1:26" ht="22.5" customHeight="1">
      <c r="A320" s="545"/>
      <c r="B320" s="545"/>
      <c r="C320" s="545"/>
      <c r="D320" s="545"/>
      <c r="E320" s="545"/>
      <c r="F320" s="545"/>
      <c r="G320" s="545"/>
      <c r="H320" s="545"/>
      <c r="I320" s="545"/>
      <c r="J320" s="545"/>
      <c r="K320" s="545"/>
      <c r="L320" s="545"/>
      <c r="M320" s="545"/>
      <c r="N320" s="545"/>
      <c r="O320" s="545"/>
      <c r="P320" s="545"/>
      <c r="Q320" s="545"/>
      <c r="R320" s="545"/>
      <c r="S320" s="545"/>
      <c r="T320" s="545"/>
      <c r="U320" s="545"/>
      <c r="V320" s="545"/>
      <c r="W320" s="545"/>
      <c r="X320" s="545"/>
      <c r="Y320" s="545"/>
      <c r="Z320" s="545"/>
    </row>
    <row r="321" spans="1:26" ht="22.5" customHeight="1">
      <c r="A321" s="545"/>
      <c r="B321" s="545"/>
      <c r="C321" s="545"/>
      <c r="D321" s="545"/>
      <c r="E321" s="545"/>
      <c r="F321" s="545"/>
      <c r="G321" s="545"/>
      <c r="H321" s="545"/>
      <c r="I321" s="545"/>
      <c r="J321" s="545"/>
      <c r="K321" s="545"/>
      <c r="L321" s="545"/>
      <c r="M321" s="545"/>
      <c r="N321" s="545"/>
      <c r="O321" s="545"/>
      <c r="P321" s="545"/>
      <c r="Q321" s="545"/>
      <c r="R321" s="545"/>
      <c r="S321" s="545"/>
      <c r="T321" s="545"/>
      <c r="U321" s="545"/>
      <c r="V321" s="545"/>
      <c r="W321" s="545"/>
      <c r="X321" s="545"/>
      <c r="Y321" s="545"/>
      <c r="Z321" s="545"/>
    </row>
    <row r="322" spans="1:26" ht="22.5" customHeight="1">
      <c r="A322" s="545"/>
      <c r="B322" s="545"/>
      <c r="C322" s="545"/>
      <c r="D322" s="545"/>
      <c r="E322" s="545"/>
      <c r="F322" s="545"/>
      <c r="G322" s="545"/>
      <c r="H322" s="545"/>
      <c r="I322" s="545"/>
      <c r="J322" s="545"/>
      <c r="K322" s="545"/>
      <c r="L322" s="545"/>
      <c r="M322" s="545"/>
      <c r="N322" s="545"/>
      <c r="O322" s="545"/>
      <c r="P322" s="545"/>
      <c r="Q322" s="545"/>
      <c r="R322" s="545"/>
      <c r="S322" s="545"/>
      <c r="T322" s="545"/>
      <c r="U322" s="545"/>
      <c r="V322" s="545"/>
      <c r="W322" s="545"/>
      <c r="X322" s="545"/>
      <c r="Y322" s="545"/>
      <c r="Z322" s="545"/>
    </row>
    <row r="323" spans="1:26" ht="22.5" customHeight="1">
      <c r="A323" s="545"/>
      <c r="B323" s="545"/>
      <c r="C323" s="545"/>
      <c r="D323" s="545"/>
      <c r="E323" s="545"/>
      <c r="F323" s="545"/>
      <c r="G323" s="545"/>
      <c r="H323" s="545"/>
      <c r="I323" s="545"/>
      <c r="J323" s="545"/>
      <c r="K323" s="545"/>
      <c r="L323" s="545"/>
      <c r="M323" s="545"/>
      <c r="N323" s="545"/>
      <c r="O323" s="545"/>
      <c r="P323" s="545"/>
      <c r="Q323" s="545"/>
      <c r="R323" s="545"/>
      <c r="S323" s="545"/>
      <c r="T323" s="545"/>
      <c r="U323" s="545"/>
      <c r="V323" s="545"/>
      <c r="W323" s="545"/>
      <c r="X323" s="545"/>
      <c r="Y323" s="545"/>
      <c r="Z323" s="545"/>
    </row>
    <row r="324" spans="1:26" ht="22.5" customHeight="1">
      <c r="A324" s="545"/>
      <c r="B324" s="545"/>
      <c r="C324" s="545"/>
      <c r="D324" s="545"/>
      <c r="E324" s="545"/>
      <c r="F324" s="545"/>
      <c r="G324" s="545"/>
      <c r="H324" s="545"/>
      <c r="I324" s="545"/>
      <c r="J324" s="545"/>
      <c r="K324" s="545"/>
      <c r="L324" s="545"/>
      <c r="M324" s="545"/>
      <c r="N324" s="545"/>
      <c r="O324" s="545"/>
      <c r="P324" s="545"/>
      <c r="Q324" s="545"/>
      <c r="R324" s="545"/>
      <c r="S324" s="545"/>
      <c r="T324" s="545"/>
      <c r="U324" s="545"/>
      <c r="V324" s="545"/>
      <c r="W324" s="545"/>
      <c r="X324" s="545"/>
      <c r="Y324" s="545"/>
      <c r="Z324" s="545"/>
    </row>
    <row r="325" spans="1:26" ht="22.5" customHeight="1">
      <c r="A325" s="545"/>
      <c r="B325" s="545"/>
      <c r="C325" s="545"/>
      <c r="D325" s="545"/>
      <c r="E325" s="545"/>
      <c r="F325" s="545"/>
      <c r="G325" s="545"/>
      <c r="H325" s="545"/>
      <c r="I325" s="545"/>
      <c r="J325" s="545"/>
      <c r="K325" s="545"/>
      <c r="L325" s="545"/>
      <c r="M325" s="545"/>
      <c r="N325" s="545"/>
      <c r="O325" s="545"/>
      <c r="P325" s="545"/>
      <c r="Q325" s="545"/>
      <c r="R325" s="545"/>
      <c r="S325" s="545"/>
      <c r="T325" s="545"/>
      <c r="U325" s="545"/>
      <c r="V325" s="545"/>
      <c r="W325" s="545"/>
      <c r="X325" s="545"/>
      <c r="Y325" s="545"/>
      <c r="Z325" s="545"/>
    </row>
    <row r="326" spans="1:26" ht="22.5" customHeight="1">
      <c r="A326" s="545"/>
      <c r="B326" s="545"/>
      <c r="C326" s="545"/>
      <c r="D326" s="545"/>
      <c r="E326" s="545"/>
      <c r="F326" s="545"/>
      <c r="G326" s="545"/>
      <c r="H326" s="545"/>
      <c r="I326" s="545"/>
      <c r="J326" s="545"/>
      <c r="K326" s="545"/>
      <c r="L326" s="545"/>
      <c r="M326" s="545"/>
      <c r="N326" s="545"/>
      <c r="O326" s="545"/>
      <c r="P326" s="545"/>
      <c r="Q326" s="545"/>
      <c r="R326" s="545"/>
      <c r="S326" s="545"/>
      <c r="T326" s="545"/>
      <c r="U326" s="545"/>
      <c r="V326" s="545"/>
      <c r="W326" s="545"/>
      <c r="X326" s="545"/>
      <c r="Y326" s="545"/>
      <c r="Z326" s="545"/>
    </row>
    <row r="327" spans="1:26" ht="22.5" customHeight="1">
      <c r="A327" s="545"/>
      <c r="B327" s="545"/>
      <c r="C327" s="545"/>
      <c r="D327" s="545"/>
      <c r="E327" s="545"/>
      <c r="F327" s="545"/>
      <c r="G327" s="545"/>
      <c r="H327" s="545"/>
      <c r="I327" s="545"/>
      <c r="J327" s="545"/>
      <c r="K327" s="545"/>
      <c r="L327" s="545"/>
      <c r="M327" s="545"/>
      <c r="N327" s="545"/>
      <c r="O327" s="545"/>
      <c r="P327" s="545"/>
      <c r="Q327" s="545"/>
      <c r="R327" s="545"/>
      <c r="S327" s="545"/>
      <c r="T327" s="545"/>
      <c r="U327" s="545"/>
      <c r="V327" s="545"/>
      <c r="W327" s="545"/>
      <c r="X327" s="545"/>
      <c r="Y327" s="545"/>
      <c r="Z327" s="545"/>
    </row>
    <row r="328" spans="1:26" ht="22.5" customHeight="1">
      <c r="A328" s="545"/>
      <c r="B328" s="545"/>
      <c r="C328" s="545"/>
      <c r="D328" s="545"/>
      <c r="E328" s="545"/>
      <c r="F328" s="545"/>
      <c r="G328" s="545"/>
      <c r="H328" s="545"/>
      <c r="I328" s="545"/>
      <c r="J328" s="545"/>
      <c r="K328" s="545"/>
      <c r="L328" s="545"/>
      <c r="M328" s="545"/>
      <c r="N328" s="545"/>
      <c r="O328" s="545"/>
      <c r="P328" s="545"/>
      <c r="Q328" s="545"/>
      <c r="R328" s="545"/>
      <c r="S328" s="545"/>
      <c r="T328" s="545"/>
      <c r="U328" s="545"/>
      <c r="V328" s="545"/>
      <c r="W328" s="545"/>
      <c r="X328" s="545"/>
      <c r="Y328" s="545"/>
      <c r="Z328" s="545"/>
    </row>
    <row r="329" spans="1:26" ht="22.5" customHeight="1">
      <c r="A329" s="545"/>
      <c r="B329" s="545"/>
      <c r="C329" s="545"/>
      <c r="D329" s="545"/>
      <c r="E329" s="545"/>
      <c r="F329" s="545"/>
      <c r="G329" s="545"/>
      <c r="H329" s="545"/>
      <c r="I329" s="545"/>
      <c r="J329" s="545"/>
      <c r="K329" s="545"/>
      <c r="L329" s="545"/>
      <c r="M329" s="545"/>
      <c r="N329" s="545"/>
      <c r="O329" s="545"/>
      <c r="P329" s="545"/>
      <c r="Q329" s="545"/>
      <c r="R329" s="545"/>
      <c r="S329" s="545"/>
      <c r="T329" s="545"/>
      <c r="U329" s="545"/>
      <c r="V329" s="545"/>
      <c r="W329" s="545"/>
      <c r="X329" s="545"/>
      <c r="Y329" s="545"/>
      <c r="Z329" s="545"/>
    </row>
    <row r="330" spans="1:26" ht="22.5" customHeight="1">
      <c r="A330" s="545"/>
      <c r="B330" s="545"/>
      <c r="C330" s="545"/>
      <c r="D330" s="545"/>
      <c r="E330" s="545"/>
      <c r="F330" s="545"/>
      <c r="G330" s="545"/>
      <c r="H330" s="545"/>
      <c r="I330" s="545"/>
      <c r="J330" s="545"/>
      <c r="K330" s="545"/>
      <c r="L330" s="545"/>
      <c r="M330" s="545"/>
      <c r="N330" s="545"/>
      <c r="O330" s="545"/>
      <c r="P330" s="545"/>
      <c r="Q330" s="545"/>
      <c r="R330" s="545"/>
      <c r="S330" s="545"/>
      <c r="T330" s="545"/>
      <c r="U330" s="545"/>
      <c r="V330" s="545"/>
      <c r="W330" s="545"/>
      <c r="X330" s="545"/>
      <c r="Y330" s="545"/>
      <c r="Z330" s="545"/>
    </row>
    <row r="331" spans="1:26" ht="22.5" customHeight="1">
      <c r="A331" s="545"/>
      <c r="B331" s="545"/>
      <c r="C331" s="545"/>
      <c r="D331" s="545"/>
      <c r="E331" s="545"/>
      <c r="F331" s="545"/>
      <c r="G331" s="545"/>
      <c r="H331" s="545"/>
      <c r="I331" s="545"/>
      <c r="J331" s="545"/>
      <c r="K331" s="545"/>
      <c r="L331" s="545"/>
      <c r="M331" s="545"/>
      <c r="N331" s="545"/>
      <c r="O331" s="545"/>
      <c r="P331" s="545"/>
      <c r="Q331" s="545"/>
      <c r="R331" s="545"/>
      <c r="S331" s="545"/>
      <c r="T331" s="545"/>
      <c r="U331" s="545"/>
      <c r="V331" s="545"/>
      <c r="W331" s="545"/>
      <c r="X331" s="545"/>
      <c r="Y331" s="545"/>
      <c r="Z331" s="545"/>
    </row>
    <row r="332" spans="1:26" ht="22.5" customHeight="1">
      <c r="A332" s="545"/>
      <c r="B332" s="545"/>
      <c r="C332" s="545"/>
      <c r="D332" s="545"/>
      <c r="E332" s="545"/>
      <c r="F332" s="545"/>
      <c r="G332" s="545"/>
      <c r="H332" s="545"/>
      <c r="I332" s="545"/>
      <c r="J332" s="545"/>
      <c r="K332" s="545"/>
      <c r="L332" s="545"/>
      <c r="M332" s="545"/>
      <c r="N332" s="545"/>
      <c r="O332" s="545"/>
      <c r="P332" s="545"/>
      <c r="Q332" s="545"/>
      <c r="R332" s="545"/>
      <c r="S332" s="545"/>
      <c r="T332" s="545"/>
      <c r="U332" s="545"/>
      <c r="V332" s="545"/>
      <c r="W332" s="545"/>
      <c r="X332" s="545"/>
      <c r="Y332" s="545"/>
      <c r="Z332" s="545"/>
    </row>
    <row r="333" spans="1:26" ht="22.5" customHeight="1">
      <c r="A333" s="545"/>
      <c r="B333" s="545"/>
      <c r="C333" s="545"/>
      <c r="D333" s="545"/>
      <c r="E333" s="545"/>
      <c r="F333" s="545"/>
      <c r="G333" s="545"/>
      <c r="H333" s="545"/>
      <c r="I333" s="545"/>
      <c r="J333" s="545"/>
      <c r="K333" s="545"/>
      <c r="L333" s="545"/>
      <c r="M333" s="545"/>
      <c r="N333" s="545"/>
      <c r="O333" s="545"/>
      <c r="P333" s="545"/>
      <c r="Q333" s="545"/>
      <c r="R333" s="545"/>
      <c r="S333" s="545"/>
      <c r="T333" s="545"/>
      <c r="U333" s="545"/>
      <c r="V333" s="545"/>
      <c r="W333" s="545"/>
      <c r="X333" s="545"/>
      <c r="Y333" s="545"/>
      <c r="Z333" s="545"/>
    </row>
    <row r="334" spans="1:26" ht="22.5" customHeight="1">
      <c r="A334" s="545"/>
      <c r="B334" s="545"/>
      <c r="C334" s="545"/>
      <c r="D334" s="545"/>
      <c r="E334" s="545"/>
      <c r="F334" s="545"/>
      <c r="G334" s="545"/>
      <c r="H334" s="545"/>
      <c r="I334" s="545"/>
      <c r="J334" s="545"/>
      <c r="K334" s="545"/>
      <c r="L334" s="545"/>
      <c r="M334" s="545"/>
      <c r="N334" s="545"/>
      <c r="O334" s="545"/>
      <c r="P334" s="545"/>
      <c r="Q334" s="545"/>
      <c r="R334" s="545"/>
      <c r="S334" s="545"/>
      <c r="T334" s="545"/>
      <c r="U334" s="545"/>
      <c r="V334" s="545"/>
      <c r="W334" s="545"/>
      <c r="X334" s="545"/>
      <c r="Y334" s="545"/>
      <c r="Z334" s="545"/>
    </row>
    <row r="335" spans="1:26" ht="22.5" customHeight="1">
      <c r="A335" s="545"/>
      <c r="B335" s="545"/>
      <c r="C335" s="545"/>
      <c r="D335" s="545"/>
      <c r="E335" s="545"/>
      <c r="F335" s="545"/>
      <c r="G335" s="545"/>
      <c r="H335" s="545"/>
      <c r="I335" s="545"/>
      <c r="J335" s="545"/>
      <c r="K335" s="545"/>
      <c r="L335" s="545"/>
      <c r="M335" s="545"/>
      <c r="N335" s="545"/>
      <c r="O335" s="545"/>
      <c r="P335" s="545"/>
      <c r="Q335" s="545"/>
      <c r="R335" s="545"/>
      <c r="S335" s="545"/>
      <c r="T335" s="545"/>
      <c r="U335" s="545"/>
      <c r="V335" s="545"/>
      <c r="W335" s="545"/>
      <c r="X335" s="545"/>
      <c r="Y335" s="545"/>
      <c r="Z335" s="545"/>
    </row>
    <row r="336" spans="1:26" ht="22.5" customHeight="1">
      <c r="A336" s="545"/>
      <c r="B336" s="545"/>
      <c r="C336" s="545"/>
      <c r="D336" s="545"/>
      <c r="E336" s="545"/>
      <c r="F336" s="545"/>
      <c r="G336" s="545"/>
      <c r="H336" s="545"/>
      <c r="I336" s="545"/>
      <c r="J336" s="545"/>
      <c r="K336" s="545"/>
      <c r="L336" s="545"/>
      <c r="M336" s="545"/>
      <c r="N336" s="545"/>
      <c r="O336" s="545"/>
      <c r="P336" s="545"/>
      <c r="Q336" s="545"/>
      <c r="R336" s="545"/>
      <c r="S336" s="545"/>
      <c r="T336" s="545"/>
      <c r="U336" s="545"/>
      <c r="V336" s="545"/>
      <c r="W336" s="545"/>
      <c r="X336" s="545"/>
      <c r="Y336" s="545"/>
      <c r="Z336" s="545"/>
    </row>
    <row r="337" spans="1:26" ht="22.5" customHeight="1">
      <c r="A337" s="545"/>
      <c r="B337" s="545"/>
      <c r="C337" s="545"/>
      <c r="D337" s="545"/>
      <c r="E337" s="545"/>
      <c r="F337" s="545"/>
      <c r="G337" s="545"/>
      <c r="H337" s="545"/>
      <c r="I337" s="545"/>
      <c r="J337" s="545"/>
      <c r="K337" s="545"/>
      <c r="L337" s="545"/>
      <c r="M337" s="545"/>
      <c r="N337" s="545"/>
      <c r="O337" s="545"/>
      <c r="P337" s="545"/>
      <c r="Q337" s="545"/>
      <c r="R337" s="545"/>
      <c r="S337" s="545"/>
      <c r="T337" s="545"/>
      <c r="U337" s="545"/>
      <c r="V337" s="545"/>
      <c r="W337" s="545"/>
      <c r="X337" s="545"/>
      <c r="Y337" s="545"/>
      <c r="Z337" s="545"/>
    </row>
    <row r="338" spans="1:26" ht="22.5" customHeight="1">
      <c r="A338" s="545"/>
      <c r="B338" s="545"/>
      <c r="C338" s="545"/>
      <c r="D338" s="545"/>
      <c r="E338" s="545"/>
      <c r="F338" s="545"/>
      <c r="G338" s="545"/>
      <c r="H338" s="545"/>
      <c r="I338" s="545"/>
      <c r="J338" s="545"/>
      <c r="K338" s="545"/>
      <c r="L338" s="545"/>
      <c r="M338" s="545"/>
      <c r="N338" s="545"/>
      <c r="O338" s="545"/>
      <c r="P338" s="545"/>
      <c r="Q338" s="545"/>
      <c r="R338" s="545"/>
      <c r="S338" s="545"/>
      <c r="T338" s="545"/>
      <c r="U338" s="545"/>
      <c r="V338" s="545"/>
      <c r="W338" s="545"/>
      <c r="X338" s="545"/>
      <c r="Y338" s="545"/>
      <c r="Z338" s="545"/>
    </row>
    <row r="339" spans="1:26" ht="22.5" customHeight="1">
      <c r="A339" s="545"/>
      <c r="B339" s="545"/>
      <c r="C339" s="545"/>
      <c r="D339" s="545"/>
      <c r="E339" s="545"/>
      <c r="F339" s="545"/>
      <c r="G339" s="545"/>
      <c r="H339" s="545"/>
      <c r="I339" s="545"/>
      <c r="J339" s="545"/>
      <c r="K339" s="545"/>
      <c r="L339" s="545"/>
      <c r="M339" s="545"/>
      <c r="N339" s="545"/>
      <c r="O339" s="545"/>
      <c r="P339" s="545"/>
      <c r="Q339" s="545"/>
      <c r="R339" s="545"/>
      <c r="S339" s="545"/>
      <c r="T339" s="545"/>
      <c r="U339" s="545"/>
      <c r="V339" s="545"/>
      <c r="W339" s="545"/>
      <c r="X339" s="545"/>
      <c r="Y339" s="545"/>
      <c r="Z339" s="545"/>
    </row>
    <row r="340" spans="1:26" ht="22.5" customHeight="1">
      <c r="A340" s="545"/>
      <c r="B340" s="545"/>
      <c r="C340" s="545"/>
      <c r="D340" s="545"/>
      <c r="E340" s="545"/>
      <c r="F340" s="545"/>
      <c r="G340" s="545"/>
      <c r="H340" s="545"/>
      <c r="I340" s="545"/>
      <c r="J340" s="545"/>
      <c r="K340" s="545"/>
      <c r="L340" s="545"/>
      <c r="M340" s="545"/>
      <c r="N340" s="545"/>
      <c r="O340" s="545"/>
      <c r="P340" s="545"/>
      <c r="Q340" s="545"/>
      <c r="R340" s="545"/>
      <c r="S340" s="545"/>
      <c r="T340" s="545"/>
      <c r="U340" s="545"/>
      <c r="V340" s="545"/>
      <c r="W340" s="545"/>
      <c r="X340" s="545"/>
      <c r="Y340" s="545"/>
      <c r="Z340" s="545"/>
    </row>
    <row r="341" spans="1:26" ht="22.5" customHeight="1">
      <c r="A341" s="545"/>
      <c r="B341" s="545"/>
      <c r="C341" s="545"/>
      <c r="D341" s="545"/>
      <c r="E341" s="545"/>
      <c r="F341" s="545"/>
      <c r="G341" s="545"/>
      <c r="H341" s="545"/>
      <c r="I341" s="545"/>
      <c r="J341" s="545"/>
      <c r="K341" s="545"/>
      <c r="L341" s="545"/>
      <c r="M341" s="545"/>
      <c r="N341" s="545"/>
      <c r="O341" s="545"/>
      <c r="P341" s="545"/>
      <c r="Q341" s="545"/>
      <c r="R341" s="545"/>
      <c r="S341" s="545"/>
      <c r="T341" s="545"/>
      <c r="U341" s="545"/>
      <c r="V341" s="545"/>
      <c r="W341" s="545"/>
      <c r="X341" s="545"/>
      <c r="Y341" s="545"/>
      <c r="Z341" s="545"/>
    </row>
    <row r="342" spans="1:26" ht="22.5" customHeight="1">
      <c r="A342" s="545"/>
      <c r="B342" s="545"/>
      <c r="C342" s="545"/>
      <c r="D342" s="545"/>
      <c r="E342" s="545"/>
      <c r="F342" s="545"/>
      <c r="G342" s="545"/>
      <c r="H342" s="545"/>
      <c r="I342" s="545"/>
      <c r="J342" s="545"/>
      <c r="K342" s="545"/>
      <c r="L342" s="545"/>
      <c r="M342" s="545"/>
      <c r="N342" s="545"/>
      <c r="O342" s="545"/>
      <c r="P342" s="545"/>
      <c r="Q342" s="545"/>
      <c r="R342" s="545"/>
      <c r="S342" s="545"/>
      <c r="T342" s="545"/>
      <c r="U342" s="545"/>
      <c r="V342" s="545"/>
      <c r="W342" s="545"/>
      <c r="X342" s="545"/>
      <c r="Y342" s="545"/>
      <c r="Z342" s="545"/>
    </row>
    <row r="343" spans="1:26" ht="22.5" customHeight="1">
      <c r="A343" s="545"/>
      <c r="B343" s="545"/>
      <c r="C343" s="545"/>
      <c r="D343" s="545"/>
      <c r="E343" s="545"/>
      <c r="F343" s="545"/>
      <c r="G343" s="545"/>
      <c r="H343" s="545"/>
      <c r="I343" s="545"/>
      <c r="J343" s="545"/>
      <c r="K343" s="545"/>
      <c r="L343" s="545"/>
      <c r="M343" s="545"/>
      <c r="N343" s="545"/>
      <c r="O343" s="545"/>
      <c r="P343" s="545"/>
      <c r="Q343" s="545"/>
      <c r="R343" s="545"/>
      <c r="S343" s="545"/>
      <c r="T343" s="545"/>
      <c r="U343" s="545"/>
      <c r="V343" s="545"/>
      <c r="W343" s="545"/>
      <c r="X343" s="545"/>
      <c r="Y343" s="545"/>
      <c r="Z343" s="545"/>
    </row>
    <row r="344" spans="1:26" ht="22.5" customHeight="1">
      <c r="A344" s="545"/>
      <c r="B344" s="545"/>
      <c r="C344" s="545"/>
      <c r="D344" s="545"/>
      <c r="E344" s="545"/>
      <c r="F344" s="545"/>
      <c r="G344" s="545"/>
      <c r="H344" s="545"/>
      <c r="I344" s="545"/>
      <c r="J344" s="545"/>
      <c r="K344" s="545"/>
      <c r="L344" s="545"/>
      <c r="M344" s="545"/>
      <c r="N344" s="545"/>
      <c r="O344" s="545"/>
      <c r="P344" s="545"/>
      <c r="Q344" s="545"/>
      <c r="R344" s="545"/>
      <c r="S344" s="545"/>
      <c r="T344" s="545"/>
      <c r="U344" s="545"/>
      <c r="V344" s="545"/>
      <c r="W344" s="545"/>
      <c r="X344" s="545"/>
      <c r="Y344" s="545"/>
      <c r="Z344" s="545"/>
    </row>
    <row r="345" spans="1:26" ht="22.5" customHeight="1">
      <c r="A345" s="545"/>
      <c r="B345" s="545"/>
      <c r="C345" s="545"/>
      <c r="D345" s="545"/>
      <c r="E345" s="545"/>
      <c r="F345" s="545"/>
      <c r="G345" s="545"/>
      <c r="H345" s="545"/>
      <c r="I345" s="545"/>
      <c r="J345" s="545"/>
      <c r="K345" s="545"/>
      <c r="L345" s="545"/>
      <c r="M345" s="545"/>
      <c r="N345" s="545"/>
      <c r="O345" s="545"/>
      <c r="P345" s="545"/>
      <c r="Q345" s="545"/>
      <c r="R345" s="545"/>
      <c r="S345" s="545"/>
      <c r="T345" s="545"/>
      <c r="U345" s="545"/>
      <c r="V345" s="545"/>
      <c r="W345" s="545"/>
      <c r="X345" s="545"/>
      <c r="Y345" s="545"/>
      <c r="Z345" s="545"/>
    </row>
    <row r="346" spans="1:26" ht="22.5" customHeight="1">
      <c r="A346" s="545"/>
      <c r="B346" s="545"/>
      <c r="C346" s="545"/>
      <c r="D346" s="545"/>
      <c r="E346" s="545"/>
      <c r="F346" s="545"/>
      <c r="G346" s="545"/>
      <c r="H346" s="545"/>
      <c r="I346" s="545"/>
      <c r="J346" s="545"/>
      <c r="K346" s="545"/>
      <c r="L346" s="545"/>
      <c r="M346" s="545"/>
      <c r="N346" s="545"/>
      <c r="O346" s="545"/>
      <c r="P346" s="545"/>
      <c r="Q346" s="545"/>
      <c r="R346" s="545"/>
      <c r="S346" s="545"/>
      <c r="T346" s="545"/>
      <c r="U346" s="545"/>
      <c r="V346" s="545"/>
      <c r="W346" s="545"/>
      <c r="X346" s="545"/>
      <c r="Y346" s="545"/>
      <c r="Z346" s="545"/>
    </row>
    <row r="347" spans="1:26" ht="22.5" customHeight="1">
      <c r="A347" s="545"/>
      <c r="B347" s="545"/>
      <c r="C347" s="545"/>
      <c r="D347" s="545"/>
      <c r="E347" s="545"/>
      <c r="F347" s="545"/>
      <c r="G347" s="545"/>
      <c r="H347" s="545"/>
      <c r="I347" s="545"/>
      <c r="J347" s="545"/>
      <c r="K347" s="545"/>
      <c r="L347" s="545"/>
      <c r="M347" s="545"/>
      <c r="N347" s="545"/>
      <c r="O347" s="545"/>
      <c r="P347" s="545"/>
      <c r="Q347" s="545"/>
      <c r="R347" s="545"/>
      <c r="S347" s="545"/>
      <c r="T347" s="545"/>
      <c r="U347" s="545"/>
      <c r="V347" s="545"/>
      <c r="W347" s="545"/>
      <c r="X347" s="545"/>
      <c r="Y347" s="545"/>
      <c r="Z347" s="545"/>
    </row>
    <row r="348" spans="1:26" ht="22.5" customHeight="1">
      <c r="A348" s="545"/>
      <c r="B348" s="545"/>
      <c r="C348" s="545"/>
      <c r="D348" s="545"/>
      <c r="E348" s="545"/>
      <c r="F348" s="545"/>
      <c r="G348" s="545"/>
      <c r="H348" s="545"/>
      <c r="I348" s="545"/>
      <c r="J348" s="545"/>
      <c r="K348" s="545"/>
      <c r="L348" s="545"/>
      <c r="M348" s="545"/>
      <c r="N348" s="545"/>
      <c r="O348" s="545"/>
      <c r="P348" s="545"/>
      <c r="Q348" s="545"/>
      <c r="R348" s="545"/>
      <c r="S348" s="545"/>
      <c r="T348" s="545"/>
      <c r="U348" s="545"/>
      <c r="V348" s="545"/>
      <c r="W348" s="545"/>
      <c r="X348" s="545"/>
      <c r="Y348" s="545"/>
      <c r="Z348" s="545"/>
    </row>
    <row r="349" spans="1:26" ht="22.5" customHeight="1">
      <c r="A349" s="545"/>
      <c r="B349" s="545"/>
      <c r="C349" s="545"/>
      <c r="D349" s="545"/>
      <c r="E349" s="545"/>
      <c r="F349" s="545"/>
      <c r="G349" s="545"/>
      <c r="H349" s="545"/>
      <c r="I349" s="545"/>
      <c r="J349" s="545"/>
      <c r="K349" s="545"/>
      <c r="L349" s="545"/>
      <c r="M349" s="545"/>
      <c r="N349" s="545"/>
      <c r="O349" s="545"/>
      <c r="P349" s="545"/>
      <c r="Q349" s="545"/>
      <c r="R349" s="545"/>
      <c r="S349" s="545"/>
      <c r="T349" s="545"/>
      <c r="U349" s="545"/>
      <c r="V349" s="545"/>
      <c r="W349" s="545"/>
      <c r="X349" s="545"/>
      <c r="Y349" s="545"/>
      <c r="Z349" s="545"/>
    </row>
    <row r="350" spans="1:26" ht="22.5" customHeight="1">
      <c r="A350" s="545"/>
      <c r="B350" s="545"/>
      <c r="C350" s="545"/>
      <c r="D350" s="545"/>
      <c r="E350" s="545"/>
      <c r="F350" s="545"/>
      <c r="G350" s="545"/>
      <c r="H350" s="545"/>
      <c r="I350" s="545"/>
      <c r="J350" s="545"/>
      <c r="K350" s="545"/>
      <c r="L350" s="545"/>
      <c r="M350" s="545"/>
      <c r="N350" s="545"/>
      <c r="O350" s="545"/>
      <c r="P350" s="545"/>
      <c r="Q350" s="545"/>
      <c r="R350" s="545"/>
      <c r="S350" s="545"/>
      <c r="T350" s="545"/>
      <c r="U350" s="545"/>
      <c r="V350" s="545"/>
      <c r="W350" s="545"/>
      <c r="X350" s="545"/>
      <c r="Y350" s="545"/>
      <c r="Z350" s="545"/>
    </row>
    <row r="351" spans="1:26" ht="22.5" customHeight="1">
      <c r="A351" s="545"/>
      <c r="B351" s="545"/>
      <c r="C351" s="545"/>
      <c r="D351" s="545"/>
      <c r="E351" s="545"/>
      <c r="F351" s="545"/>
      <c r="G351" s="545"/>
      <c r="H351" s="545"/>
      <c r="I351" s="545"/>
      <c r="J351" s="545"/>
      <c r="K351" s="545"/>
      <c r="L351" s="545"/>
      <c r="M351" s="545"/>
      <c r="N351" s="545"/>
      <c r="O351" s="545"/>
      <c r="P351" s="545"/>
      <c r="Q351" s="545"/>
      <c r="R351" s="545"/>
      <c r="S351" s="545"/>
      <c r="T351" s="545"/>
      <c r="U351" s="545"/>
      <c r="V351" s="545"/>
      <c r="W351" s="545"/>
      <c r="X351" s="545"/>
      <c r="Y351" s="545"/>
      <c r="Z351" s="545"/>
    </row>
    <row r="352" spans="1:26" ht="22.5" customHeight="1">
      <c r="A352" s="545"/>
      <c r="B352" s="545"/>
      <c r="C352" s="545"/>
      <c r="D352" s="545"/>
      <c r="E352" s="545"/>
      <c r="F352" s="545"/>
      <c r="G352" s="545"/>
      <c r="H352" s="545"/>
      <c r="I352" s="545"/>
      <c r="J352" s="545"/>
      <c r="K352" s="545"/>
      <c r="L352" s="545"/>
      <c r="M352" s="545"/>
      <c r="N352" s="545"/>
      <c r="O352" s="545"/>
      <c r="P352" s="545"/>
      <c r="Q352" s="545"/>
      <c r="R352" s="545"/>
      <c r="S352" s="545"/>
      <c r="T352" s="545"/>
      <c r="U352" s="545"/>
      <c r="V352" s="545"/>
      <c r="W352" s="545"/>
      <c r="X352" s="545"/>
      <c r="Y352" s="545"/>
      <c r="Z352" s="545"/>
    </row>
    <row r="353" spans="1:26" ht="22.5" customHeight="1">
      <c r="A353" s="545"/>
      <c r="B353" s="545"/>
      <c r="C353" s="545"/>
      <c r="D353" s="545"/>
      <c r="E353" s="545"/>
      <c r="F353" s="545"/>
      <c r="G353" s="545"/>
      <c r="H353" s="545"/>
      <c r="I353" s="545"/>
      <c r="J353" s="545"/>
      <c r="K353" s="545"/>
      <c r="L353" s="545"/>
      <c r="M353" s="545"/>
      <c r="N353" s="545"/>
      <c r="O353" s="545"/>
      <c r="P353" s="545"/>
      <c r="Q353" s="545"/>
      <c r="R353" s="545"/>
      <c r="S353" s="545"/>
      <c r="T353" s="545"/>
      <c r="U353" s="545"/>
      <c r="V353" s="545"/>
      <c r="W353" s="545"/>
      <c r="X353" s="545"/>
      <c r="Y353" s="545"/>
      <c r="Z353" s="545"/>
    </row>
    <row r="354" spans="1:26" ht="22.5" customHeight="1">
      <c r="A354" s="545"/>
      <c r="B354" s="545"/>
      <c r="C354" s="545"/>
      <c r="D354" s="545"/>
      <c r="E354" s="545"/>
      <c r="F354" s="545"/>
      <c r="G354" s="545"/>
      <c r="H354" s="545"/>
      <c r="I354" s="545"/>
      <c r="J354" s="545"/>
      <c r="K354" s="545"/>
      <c r="L354" s="545"/>
      <c r="M354" s="545"/>
      <c r="N354" s="545"/>
      <c r="O354" s="545"/>
      <c r="P354" s="545"/>
      <c r="Q354" s="545"/>
      <c r="R354" s="545"/>
      <c r="S354" s="545"/>
      <c r="T354" s="545"/>
      <c r="U354" s="545"/>
      <c r="V354" s="545"/>
      <c r="W354" s="545"/>
      <c r="X354" s="545"/>
      <c r="Y354" s="545"/>
      <c r="Z354" s="545"/>
    </row>
    <row r="355" spans="1:26" ht="22.5" customHeight="1">
      <c r="A355" s="545"/>
      <c r="B355" s="545"/>
      <c r="C355" s="545"/>
      <c r="D355" s="545"/>
      <c r="E355" s="545"/>
      <c r="F355" s="545"/>
      <c r="G355" s="545"/>
      <c r="H355" s="545"/>
      <c r="I355" s="545"/>
      <c r="J355" s="545"/>
      <c r="K355" s="545"/>
      <c r="L355" s="545"/>
      <c r="M355" s="545"/>
      <c r="N355" s="545"/>
      <c r="O355" s="545"/>
      <c r="P355" s="545"/>
      <c r="Q355" s="545"/>
      <c r="R355" s="545"/>
      <c r="S355" s="545"/>
      <c r="T355" s="545"/>
      <c r="U355" s="545"/>
      <c r="V355" s="545"/>
      <c r="W355" s="545"/>
      <c r="X355" s="545"/>
      <c r="Y355" s="545"/>
      <c r="Z355" s="545"/>
    </row>
    <row r="356" spans="1:26" ht="22.5" customHeight="1">
      <c r="A356" s="545"/>
      <c r="B356" s="545"/>
      <c r="C356" s="545"/>
      <c r="D356" s="545"/>
      <c r="E356" s="545"/>
      <c r="F356" s="545"/>
      <c r="G356" s="545"/>
      <c r="H356" s="545"/>
      <c r="I356" s="545"/>
      <c r="J356" s="545"/>
      <c r="K356" s="545"/>
      <c r="L356" s="545"/>
      <c r="M356" s="545"/>
      <c r="N356" s="545"/>
      <c r="O356" s="545"/>
      <c r="P356" s="545"/>
      <c r="Q356" s="545"/>
      <c r="R356" s="545"/>
      <c r="S356" s="545"/>
      <c r="T356" s="545"/>
      <c r="U356" s="545"/>
      <c r="V356" s="545"/>
      <c r="W356" s="545"/>
      <c r="X356" s="545"/>
      <c r="Y356" s="545"/>
      <c r="Z356" s="545"/>
    </row>
    <row r="357" spans="1:26" ht="22.5" customHeight="1">
      <c r="A357" s="545"/>
      <c r="B357" s="545"/>
      <c r="C357" s="545"/>
      <c r="D357" s="545"/>
      <c r="E357" s="545"/>
      <c r="F357" s="545"/>
      <c r="G357" s="545"/>
      <c r="H357" s="545"/>
      <c r="I357" s="545"/>
      <c r="J357" s="545"/>
      <c r="K357" s="545"/>
      <c r="L357" s="545"/>
      <c r="M357" s="545"/>
      <c r="N357" s="545"/>
      <c r="O357" s="545"/>
      <c r="P357" s="545"/>
      <c r="Q357" s="545"/>
      <c r="R357" s="545"/>
      <c r="S357" s="545"/>
      <c r="T357" s="545"/>
      <c r="U357" s="545"/>
      <c r="V357" s="545"/>
      <c r="W357" s="545"/>
      <c r="X357" s="545"/>
      <c r="Y357" s="545"/>
      <c r="Z357" s="545"/>
    </row>
    <row r="358" spans="1:26" ht="22.5" customHeight="1">
      <c r="A358" s="545"/>
      <c r="B358" s="545"/>
      <c r="C358" s="545"/>
      <c r="D358" s="545"/>
      <c r="E358" s="545"/>
      <c r="F358" s="545"/>
      <c r="G358" s="545"/>
      <c r="H358" s="545"/>
      <c r="I358" s="545"/>
      <c r="J358" s="545"/>
      <c r="K358" s="545"/>
      <c r="L358" s="545"/>
      <c r="M358" s="545"/>
      <c r="N358" s="545"/>
      <c r="O358" s="545"/>
      <c r="P358" s="545"/>
      <c r="Q358" s="545"/>
      <c r="R358" s="545"/>
      <c r="S358" s="545"/>
      <c r="T358" s="545"/>
      <c r="U358" s="545"/>
      <c r="V358" s="545"/>
      <c r="W358" s="545"/>
      <c r="X358" s="545"/>
      <c r="Y358" s="545"/>
      <c r="Z358" s="545"/>
    </row>
    <row r="359" spans="1:26" ht="22.5" customHeight="1">
      <c r="A359" s="545"/>
      <c r="B359" s="545"/>
      <c r="C359" s="545"/>
      <c r="D359" s="545"/>
      <c r="E359" s="545"/>
      <c r="F359" s="545"/>
      <c r="G359" s="545"/>
      <c r="H359" s="545"/>
      <c r="I359" s="545"/>
      <c r="J359" s="545"/>
      <c r="K359" s="545"/>
      <c r="L359" s="545"/>
      <c r="M359" s="545"/>
      <c r="N359" s="545"/>
      <c r="O359" s="545"/>
      <c r="P359" s="545"/>
      <c r="Q359" s="545"/>
      <c r="R359" s="545"/>
      <c r="S359" s="545"/>
      <c r="T359" s="545"/>
      <c r="U359" s="545"/>
      <c r="V359" s="545"/>
      <c r="W359" s="545"/>
      <c r="X359" s="545"/>
      <c r="Y359" s="545"/>
      <c r="Z359" s="545"/>
    </row>
    <row r="360" spans="1:26" ht="22.5" customHeight="1">
      <c r="A360" s="545"/>
      <c r="B360" s="545"/>
      <c r="C360" s="545"/>
      <c r="D360" s="545"/>
      <c r="E360" s="545"/>
      <c r="F360" s="545"/>
      <c r="G360" s="545"/>
      <c r="H360" s="545"/>
      <c r="I360" s="545"/>
      <c r="J360" s="545"/>
      <c r="K360" s="545"/>
      <c r="L360" s="545"/>
      <c r="M360" s="545"/>
      <c r="N360" s="545"/>
      <c r="O360" s="545"/>
      <c r="P360" s="545"/>
      <c r="Q360" s="545"/>
      <c r="R360" s="545"/>
      <c r="S360" s="545"/>
      <c r="T360" s="545"/>
      <c r="U360" s="545"/>
      <c r="V360" s="545"/>
      <c r="W360" s="545"/>
      <c r="X360" s="545"/>
      <c r="Y360" s="545"/>
      <c r="Z360" s="545"/>
    </row>
    <row r="361" spans="1:26" ht="22.5" customHeight="1">
      <c r="A361" s="545"/>
      <c r="B361" s="545"/>
      <c r="C361" s="545"/>
      <c r="D361" s="545"/>
      <c r="E361" s="545"/>
      <c r="F361" s="545"/>
      <c r="G361" s="545"/>
      <c r="H361" s="545"/>
      <c r="I361" s="545"/>
      <c r="J361" s="545"/>
      <c r="K361" s="545"/>
      <c r="L361" s="545"/>
      <c r="M361" s="545"/>
      <c r="N361" s="545"/>
      <c r="O361" s="545"/>
      <c r="P361" s="545"/>
      <c r="Q361" s="545"/>
      <c r="R361" s="545"/>
      <c r="S361" s="545"/>
      <c r="T361" s="545"/>
      <c r="U361" s="545"/>
      <c r="V361" s="545"/>
      <c r="W361" s="545"/>
      <c r="X361" s="545"/>
      <c r="Y361" s="545"/>
      <c r="Z361" s="545"/>
    </row>
    <row r="362" spans="1:26" ht="22.5" customHeight="1">
      <c r="A362" s="545"/>
      <c r="B362" s="545"/>
      <c r="C362" s="545"/>
      <c r="D362" s="545"/>
      <c r="E362" s="545"/>
      <c r="F362" s="545"/>
      <c r="G362" s="545"/>
      <c r="H362" s="545"/>
      <c r="I362" s="545"/>
      <c r="J362" s="545"/>
      <c r="K362" s="545"/>
      <c r="L362" s="545"/>
      <c r="M362" s="545"/>
      <c r="N362" s="545"/>
      <c r="O362" s="545"/>
      <c r="P362" s="545"/>
      <c r="Q362" s="545"/>
      <c r="R362" s="545"/>
      <c r="S362" s="545"/>
      <c r="T362" s="545"/>
      <c r="U362" s="545"/>
      <c r="V362" s="545"/>
      <c r="W362" s="545"/>
      <c r="X362" s="545"/>
      <c r="Y362" s="545"/>
      <c r="Z362" s="545"/>
    </row>
    <row r="363" spans="1:26" ht="22.5" customHeight="1">
      <c r="A363" s="545"/>
      <c r="B363" s="545"/>
      <c r="C363" s="545"/>
      <c r="D363" s="545"/>
      <c r="E363" s="545"/>
      <c r="F363" s="545"/>
      <c r="G363" s="545"/>
      <c r="H363" s="545"/>
      <c r="I363" s="545"/>
      <c r="J363" s="545"/>
      <c r="K363" s="545"/>
      <c r="L363" s="545"/>
      <c r="M363" s="545"/>
      <c r="N363" s="545"/>
      <c r="O363" s="545"/>
      <c r="P363" s="545"/>
      <c r="Q363" s="545"/>
      <c r="R363" s="545"/>
      <c r="S363" s="545"/>
      <c r="T363" s="545"/>
      <c r="U363" s="545"/>
      <c r="V363" s="545"/>
      <c r="W363" s="545"/>
      <c r="X363" s="545"/>
      <c r="Y363" s="545"/>
      <c r="Z363" s="545"/>
    </row>
    <row r="364" spans="1:26" ht="22.5" customHeight="1">
      <c r="A364" s="545"/>
      <c r="B364" s="545"/>
      <c r="C364" s="545"/>
      <c r="D364" s="545"/>
      <c r="E364" s="545"/>
      <c r="F364" s="545"/>
      <c r="G364" s="545"/>
      <c r="H364" s="545"/>
      <c r="I364" s="545"/>
      <c r="J364" s="545"/>
      <c r="K364" s="545"/>
      <c r="L364" s="545"/>
      <c r="M364" s="545"/>
      <c r="N364" s="545"/>
      <c r="O364" s="545"/>
      <c r="P364" s="545"/>
      <c r="Q364" s="545"/>
      <c r="R364" s="545"/>
      <c r="S364" s="545"/>
      <c r="T364" s="545"/>
      <c r="U364" s="545"/>
      <c r="V364" s="545"/>
      <c r="W364" s="545"/>
      <c r="X364" s="545"/>
      <c r="Y364" s="545"/>
      <c r="Z364" s="545"/>
    </row>
    <row r="365" spans="1:26" ht="22.5" customHeight="1">
      <c r="A365" s="545"/>
      <c r="B365" s="545"/>
      <c r="C365" s="545"/>
      <c r="D365" s="545"/>
      <c r="E365" s="545"/>
      <c r="F365" s="545"/>
      <c r="G365" s="545"/>
      <c r="H365" s="545"/>
      <c r="I365" s="545"/>
      <c r="J365" s="545"/>
      <c r="K365" s="545"/>
      <c r="L365" s="545"/>
      <c r="M365" s="545"/>
      <c r="N365" s="545"/>
      <c r="O365" s="545"/>
      <c r="P365" s="545"/>
      <c r="Q365" s="545"/>
      <c r="R365" s="545"/>
      <c r="S365" s="545"/>
      <c r="T365" s="545"/>
      <c r="U365" s="545"/>
      <c r="V365" s="545"/>
      <c r="W365" s="545"/>
      <c r="X365" s="545"/>
      <c r="Y365" s="545"/>
      <c r="Z365" s="545"/>
    </row>
    <row r="366" spans="1:26" ht="22.5" customHeight="1">
      <c r="A366" s="545"/>
      <c r="B366" s="545"/>
      <c r="C366" s="545"/>
      <c r="D366" s="545"/>
      <c r="E366" s="545"/>
      <c r="F366" s="545"/>
      <c r="G366" s="545"/>
      <c r="H366" s="545"/>
      <c r="I366" s="545"/>
      <c r="J366" s="545"/>
      <c r="K366" s="545"/>
      <c r="L366" s="545"/>
      <c r="M366" s="545"/>
      <c r="N366" s="545"/>
      <c r="O366" s="545"/>
      <c r="P366" s="545"/>
      <c r="Q366" s="545"/>
      <c r="R366" s="545"/>
      <c r="S366" s="545"/>
      <c r="T366" s="545"/>
      <c r="U366" s="545"/>
      <c r="V366" s="545"/>
      <c r="W366" s="545"/>
      <c r="X366" s="545"/>
      <c r="Y366" s="545"/>
      <c r="Z366" s="545"/>
    </row>
    <row r="367" spans="1:26" ht="22.5" customHeight="1">
      <c r="A367" s="545"/>
      <c r="B367" s="545"/>
      <c r="C367" s="545"/>
      <c r="D367" s="545"/>
      <c r="E367" s="545"/>
      <c r="F367" s="545"/>
      <c r="G367" s="545"/>
      <c r="H367" s="545"/>
      <c r="I367" s="545"/>
      <c r="J367" s="545"/>
      <c r="K367" s="545"/>
      <c r="L367" s="545"/>
      <c r="M367" s="545"/>
      <c r="N367" s="545"/>
      <c r="O367" s="545"/>
      <c r="P367" s="545"/>
      <c r="Q367" s="545"/>
      <c r="R367" s="545"/>
      <c r="S367" s="545"/>
      <c r="T367" s="545"/>
      <c r="U367" s="545"/>
      <c r="V367" s="545"/>
      <c r="W367" s="545"/>
      <c r="X367" s="545"/>
      <c r="Y367" s="545"/>
      <c r="Z367" s="545"/>
    </row>
    <row r="368" spans="1:26" ht="22.5" customHeight="1">
      <c r="A368" s="545"/>
      <c r="B368" s="545"/>
      <c r="C368" s="545"/>
      <c r="D368" s="545"/>
      <c r="E368" s="545"/>
      <c r="F368" s="545"/>
      <c r="G368" s="545"/>
      <c r="H368" s="545"/>
      <c r="I368" s="545"/>
      <c r="J368" s="545"/>
      <c r="K368" s="545"/>
      <c r="L368" s="545"/>
      <c r="M368" s="545"/>
      <c r="N368" s="545"/>
      <c r="O368" s="545"/>
      <c r="P368" s="545"/>
      <c r="Q368" s="545"/>
      <c r="R368" s="545"/>
      <c r="S368" s="545"/>
      <c r="T368" s="545"/>
      <c r="U368" s="545"/>
      <c r="V368" s="545"/>
      <c r="W368" s="545"/>
      <c r="X368" s="545"/>
      <c r="Y368" s="545"/>
      <c r="Z368" s="545"/>
    </row>
    <row r="369" spans="1:26" ht="22.5" customHeight="1">
      <c r="A369" s="545"/>
      <c r="B369" s="545"/>
      <c r="C369" s="545"/>
      <c r="D369" s="545"/>
      <c r="E369" s="545"/>
      <c r="F369" s="545"/>
      <c r="G369" s="545"/>
      <c r="H369" s="545"/>
      <c r="I369" s="545"/>
      <c r="J369" s="545"/>
      <c r="K369" s="545"/>
      <c r="L369" s="545"/>
      <c r="M369" s="545"/>
      <c r="N369" s="545"/>
      <c r="O369" s="545"/>
      <c r="P369" s="545"/>
      <c r="Q369" s="545"/>
      <c r="R369" s="545"/>
      <c r="S369" s="545"/>
      <c r="T369" s="545"/>
      <c r="U369" s="545"/>
      <c r="V369" s="545"/>
      <c r="W369" s="545"/>
      <c r="X369" s="545"/>
      <c r="Y369" s="545"/>
      <c r="Z369" s="545"/>
    </row>
    <row r="370" spans="1:26" ht="22.5" customHeight="1">
      <c r="A370" s="545"/>
      <c r="B370" s="545"/>
      <c r="C370" s="545"/>
      <c r="D370" s="545"/>
      <c r="E370" s="545"/>
      <c r="F370" s="545"/>
      <c r="G370" s="545"/>
      <c r="H370" s="545"/>
      <c r="I370" s="545"/>
      <c r="J370" s="545"/>
      <c r="K370" s="545"/>
      <c r="L370" s="545"/>
      <c r="M370" s="545"/>
      <c r="N370" s="545"/>
      <c r="O370" s="545"/>
      <c r="P370" s="545"/>
      <c r="Q370" s="545"/>
      <c r="R370" s="545"/>
      <c r="S370" s="545"/>
      <c r="T370" s="545"/>
      <c r="U370" s="545"/>
      <c r="V370" s="545"/>
      <c r="W370" s="545"/>
      <c r="X370" s="545"/>
      <c r="Y370" s="545"/>
      <c r="Z370" s="545"/>
    </row>
    <row r="371" spans="1:26" ht="22.5" customHeight="1">
      <c r="A371" s="545"/>
      <c r="B371" s="545"/>
      <c r="C371" s="545"/>
      <c r="D371" s="545"/>
      <c r="E371" s="545"/>
      <c r="F371" s="545"/>
      <c r="G371" s="545"/>
      <c r="H371" s="545"/>
      <c r="I371" s="545"/>
      <c r="J371" s="545"/>
      <c r="K371" s="545"/>
      <c r="L371" s="545"/>
      <c r="M371" s="545"/>
      <c r="N371" s="545"/>
      <c r="O371" s="545"/>
      <c r="P371" s="545"/>
      <c r="Q371" s="545"/>
      <c r="R371" s="545"/>
      <c r="S371" s="545"/>
      <c r="T371" s="545"/>
      <c r="U371" s="545"/>
      <c r="V371" s="545"/>
      <c r="W371" s="545"/>
      <c r="X371" s="545"/>
      <c r="Y371" s="545"/>
      <c r="Z371" s="545"/>
    </row>
    <row r="372" spans="1:26" ht="22.5" customHeight="1">
      <c r="A372" s="545"/>
      <c r="B372" s="545"/>
      <c r="C372" s="545"/>
      <c r="D372" s="545"/>
      <c r="E372" s="545"/>
      <c r="F372" s="545"/>
      <c r="G372" s="545"/>
      <c r="H372" s="545"/>
      <c r="I372" s="545"/>
      <c r="J372" s="545"/>
      <c r="K372" s="545"/>
      <c r="L372" s="545"/>
      <c r="M372" s="545"/>
      <c r="N372" s="545"/>
      <c r="O372" s="545"/>
      <c r="P372" s="545"/>
      <c r="Q372" s="545"/>
      <c r="R372" s="545"/>
      <c r="S372" s="545"/>
      <c r="T372" s="545"/>
      <c r="U372" s="545"/>
      <c r="V372" s="545"/>
      <c r="W372" s="545"/>
      <c r="X372" s="545"/>
      <c r="Y372" s="545"/>
      <c r="Z372" s="545"/>
    </row>
    <row r="373" spans="1:26" ht="22.5" customHeight="1">
      <c r="A373" s="545"/>
      <c r="B373" s="545"/>
      <c r="C373" s="545"/>
      <c r="D373" s="545"/>
      <c r="E373" s="545"/>
      <c r="F373" s="545"/>
      <c r="G373" s="545"/>
      <c r="H373" s="545"/>
      <c r="I373" s="545"/>
      <c r="J373" s="545"/>
      <c r="K373" s="545"/>
      <c r="L373" s="545"/>
      <c r="M373" s="545"/>
      <c r="N373" s="545"/>
      <c r="O373" s="545"/>
      <c r="P373" s="545"/>
      <c r="Q373" s="545"/>
      <c r="R373" s="545"/>
      <c r="S373" s="545"/>
      <c r="T373" s="545"/>
      <c r="U373" s="545"/>
      <c r="V373" s="545"/>
      <c r="W373" s="545"/>
      <c r="X373" s="545"/>
      <c r="Y373" s="545"/>
      <c r="Z373" s="545"/>
    </row>
    <row r="374" spans="1:26" ht="22.5" customHeight="1">
      <c r="A374" s="545"/>
      <c r="B374" s="545"/>
      <c r="C374" s="545"/>
      <c r="D374" s="545"/>
      <c r="E374" s="545"/>
      <c r="F374" s="545"/>
      <c r="G374" s="545"/>
      <c r="H374" s="545"/>
      <c r="I374" s="545"/>
      <c r="J374" s="545"/>
      <c r="K374" s="545"/>
      <c r="L374" s="545"/>
      <c r="M374" s="545"/>
      <c r="N374" s="545"/>
      <c r="O374" s="545"/>
      <c r="P374" s="545"/>
      <c r="Q374" s="545"/>
      <c r="R374" s="545"/>
      <c r="S374" s="545"/>
      <c r="T374" s="545"/>
      <c r="U374" s="545"/>
      <c r="V374" s="545"/>
      <c r="W374" s="545"/>
      <c r="X374" s="545"/>
      <c r="Y374" s="545"/>
      <c r="Z374" s="545"/>
    </row>
    <row r="375" spans="1:26" ht="22.5" customHeight="1">
      <c r="A375" s="545"/>
      <c r="B375" s="545"/>
      <c r="C375" s="545"/>
      <c r="D375" s="545"/>
      <c r="E375" s="545"/>
      <c r="F375" s="545"/>
      <c r="G375" s="545"/>
      <c r="H375" s="545"/>
      <c r="I375" s="545"/>
      <c r="J375" s="545"/>
      <c r="K375" s="545"/>
      <c r="L375" s="545"/>
      <c r="M375" s="545"/>
      <c r="N375" s="545"/>
      <c r="O375" s="545"/>
      <c r="P375" s="545"/>
      <c r="Q375" s="545"/>
      <c r="R375" s="545"/>
      <c r="S375" s="545"/>
      <c r="T375" s="545"/>
      <c r="U375" s="545"/>
      <c r="V375" s="545"/>
      <c r="W375" s="545"/>
      <c r="X375" s="545"/>
      <c r="Y375" s="545"/>
      <c r="Z375" s="545"/>
    </row>
    <row r="376" spans="1:26" ht="22.5" customHeight="1">
      <c r="A376" s="545"/>
      <c r="B376" s="545"/>
      <c r="C376" s="545"/>
      <c r="D376" s="545"/>
      <c r="E376" s="545"/>
      <c r="F376" s="545"/>
      <c r="G376" s="545"/>
      <c r="H376" s="545"/>
      <c r="I376" s="545"/>
      <c r="J376" s="545"/>
      <c r="K376" s="545"/>
      <c r="L376" s="545"/>
      <c r="M376" s="545"/>
      <c r="N376" s="545"/>
      <c r="O376" s="545"/>
      <c r="P376" s="545"/>
      <c r="Q376" s="545"/>
      <c r="R376" s="545"/>
      <c r="S376" s="545"/>
      <c r="T376" s="545"/>
      <c r="U376" s="545"/>
      <c r="V376" s="545"/>
      <c r="W376" s="545"/>
      <c r="X376" s="545"/>
      <c r="Y376" s="545"/>
      <c r="Z376" s="545"/>
    </row>
    <row r="377" spans="1:26" ht="22.5" customHeight="1">
      <c r="A377" s="545"/>
      <c r="B377" s="545"/>
      <c r="C377" s="545"/>
      <c r="D377" s="545"/>
      <c r="E377" s="545"/>
      <c r="F377" s="545"/>
      <c r="G377" s="545"/>
      <c r="H377" s="545"/>
      <c r="I377" s="545"/>
      <c r="J377" s="545"/>
      <c r="K377" s="545"/>
      <c r="L377" s="545"/>
      <c r="M377" s="545"/>
      <c r="N377" s="545"/>
      <c r="O377" s="545"/>
      <c r="P377" s="545"/>
      <c r="Q377" s="545"/>
      <c r="R377" s="545"/>
      <c r="S377" s="545"/>
      <c r="T377" s="545"/>
      <c r="U377" s="545"/>
      <c r="V377" s="545"/>
      <c r="W377" s="545"/>
      <c r="X377" s="545"/>
      <c r="Y377" s="545"/>
      <c r="Z377" s="545"/>
    </row>
    <row r="378" spans="1:26" ht="22.5" customHeight="1">
      <c r="A378" s="545"/>
      <c r="B378" s="545"/>
      <c r="C378" s="545"/>
      <c r="D378" s="545"/>
      <c r="E378" s="545"/>
      <c r="F378" s="545"/>
      <c r="G378" s="545"/>
      <c r="H378" s="545"/>
      <c r="I378" s="545"/>
      <c r="J378" s="545"/>
      <c r="K378" s="545"/>
      <c r="L378" s="545"/>
      <c r="M378" s="545"/>
      <c r="N378" s="545"/>
      <c r="O378" s="545"/>
      <c r="P378" s="545"/>
      <c r="Q378" s="545"/>
      <c r="R378" s="545"/>
      <c r="S378" s="545"/>
      <c r="T378" s="545"/>
      <c r="U378" s="545"/>
      <c r="V378" s="545"/>
      <c r="W378" s="545"/>
      <c r="X378" s="545"/>
      <c r="Y378" s="545"/>
      <c r="Z378" s="545"/>
    </row>
    <row r="379" spans="1:26" ht="22.5" customHeight="1">
      <c r="A379" s="545"/>
      <c r="B379" s="545"/>
      <c r="C379" s="545"/>
      <c r="D379" s="545"/>
      <c r="E379" s="545"/>
      <c r="F379" s="545"/>
      <c r="G379" s="545"/>
      <c r="H379" s="545"/>
      <c r="I379" s="545"/>
      <c r="J379" s="545"/>
      <c r="K379" s="545"/>
      <c r="L379" s="545"/>
      <c r="M379" s="545"/>
      <c r="N379" s="545"/>
      <c r="O379" s="545"/>
      <c r="P379" s="545"/>
      <c r="Q379" s="545"/>
      <c r="R379" s="545"/>
      <c r="S379" s="545"/>
      <c r="T379" s="545"/>
      <c r="U379" s="545"/>
      <c r="V379" s="545"/>
      <c r="W379" s="545"/>
      <c r="X379" s="545"/>
      <c r="Y379" s="545"/>
      <c r="Z379" s="545"/>
    </row>
    <row r="380" spans="1:26" ht="22.5" customHeight="1">
      <c r="A380" s="545"/>
      <c r="B380" s="545"/>
      <c r="C380" s="545"/>
      <c r="D380" s="545"/>
      <c r="E380" s="545"/>
      <c r="F380" s="545"/>
      <c r="G380" s="545"/>
      <c r="H380" s="545"/>
      <c r="I380" s="545"/>
      <c r="J380" s="545"/>
      <c r="K380" s="545"/>
      <c r="L380" s="545"/>
      <c r="M380" s="545"/>
      <c r="N380" s="545"/>
      <c r="O380" s="545"/>
      <c r="P380" s="545"/>
      <c r="Q380" s="545"/>
      <c r="R380" s="545"/>
      <c r="S380" s="545"/>
      <c r="T380" s="545"/>
      <c r="U380" s="545"/>
      <c r="V380" s="545"/>
      <c r="W380" s="545"/>
      <c r="X380" s="545"/>
      <c r="Y380" s="545"/>
      <c r="Z380" s="545"/>
    </row>
    <row r="381" spans="1:26" ht="22.5" customHeight="1">
      <c r="A381" s="545"/>
      <c r="B381" s="545"/>
      <c r="C381" s="545"/>
      <c r="D381" s="545"/>
      <c r="E381" s="545"/>
      <c r="F381" s="545"/>
      <c r="G381" s="545"/>
      <c r="H381" s="545"/>
      <c r="I381" s="545"/>
      <c r="J381" s="545"/>
      <c r="K381" s="545"/>
      <c r="L381" s="545"/>
      <c r="M381" s="545"/>
      <c r="N381" s="545"/>
      <c r="O381" s="545"/>
      <c r="P381" s="545"/>
      <c r="Q381" s="545"/>
      <c r="R381" s="545"/>
      <c r="S381" s="545"/>
      <c r="T381" s="545"/>
      <c r="U381" s="545"/>
      <c r="V381" s="545"/>
      <c r="W381" s="545"/>
      <c r="X381" s="545"/>
      <c r="Y381" s="545"/>
      <c r="Z381" s="545"/>
    </row>
    <row r="382" spans="1:26" ht="22.5" customHeight="1">
      <c r="A382" s="545"/>
      <c r="B382" s="545"/>
      <c r="C382" s="545"/>
      <c r="D382" s="545"/>
      <c r="E382" s="545"/>
      <c r="F382" s="545"/>
      <c r="G382" s="545"/>
      <c r="H382" s="545"/>
      <c r="I382" s="545"/>
      <c r="J382" s="545"/>
      <c r="K382" s="545"/>
      <c r="L382" s="545"/>
      <c r="M382" s="545"/>
      <c r="N382" s="545"/>
      <c r="O382" s="545"/>
      <c r="P382" s="545"/>
      <c r="Q382" s="545"/>
      <c r="R382" s="545"/>
      <c r="S382" s="545"/>
      <c r="T382" s="545"/>
      <c r="U382" s="545"/>
      <c r="V382" s="545"/>
      <c r="W382" s="545"/>
      <c r="X382" s="545"/>
      <c r="Y382" s="545"/>
      <c r="Z382" s="545"/>
    </row>
    <row r="383" spans="1:26" ht="22.5" customHeight="1">
      <c r="A383" s="545"/>
      <c r="B383" s="545"/>
      <c r="C383" s="545"/>
      <c r="D383" s="545"/>
      <c r="E383" s="545"/>
      <c r="F383" s="545"/>
      <c r="G383" s="545"/>
      <c r="H383" s="545"/>
      <c r="I383" s="545"/>
      <c r="J383" s="545"/>
      <c r="K383" s="545"/>
      <c r="L383" s="545"/>
      <c r="M383" s="545"/>
      <c r="N383" s="545"/>
      <c r="O383" s="545"/>
      <c r="P383" s="545"/>
      <c r="Q383" s="545"/>
      <c r="R383" s="545"/>
      <c r="S383" s="545"/>
      <c r="T383" s="545"/>
      <c r="U383" s="545"/>
      <c r="V383" s="545"/>
      <c r="W383" s="545"/>
      <c r="X383" s="545"/>
      <c r="Y383" s="545"/>
      <c r="Z383" s="545"/>
    </row>
    <row r="384" spans="1:26" ht="22.5" customHeight="1">
      <c r="A384" s="545"/>
      <c r="B384" s="545"/>
      <c r="C384" s="545"/>
      <c r="D384" s="545"/>
      <c r="E384" s="545"/>
      <c r="F384" s="545"/>
      <c r="G384" s="545"/>
      <c r="H384" s="545"/>
      <c r="I384" s="545"/>
      <c r="J384" s="545"/>
      <c r="K384" s="545"/>
      <c r="L384" s="545"/>
      <c r="M384" s="545"/>
      <c r="N384" s="545"/>
      <c r="O384" s="545"/>
      <c r="P384" s="545"/>
      <c r="Q384" s="545"/>
      <c r="R384" s="545"/>
      <c r="S384" s="545"/>
      <c r="T384" s="545"/>
      <c r="U384" s="545"/>
      <c r="V384" s="545"/>
      <c r="W384" s="545"/>
      <c r="X384" s="545"/>
      <c r="Y384" s="545"/>
      <c r="Z384" s="545"/>
    </row>
    <row r="385" spans="1:26" ht="22.5" customHeight="1">
      <c r="A385" s="545"/>
      <c r="B385" s="545"/>
      <c r="C385" s="545"/>
      <c r="D385" s="545"/>
      <c r="E385" s="545"/>
      <c r="F385" s="545"/>
      <c r="G385" s="545"/>
      <c r="H385" s="545"/>
      <c r="I385" s="545"/>
      <c r="J385" s="545"/>
      <c r="K385" s="545"/>
      <c r="L385" s="545"/>
      <c r="M385" s="545"/>
      <c r="N385" s="545"/>
      <c r="O385" s="545"/>
      <c r="P385" s="545"/>
      <c r="Q385" s="545"/>
      <c r="R385" s="545"/>
      <c r="S385" s="545"/>
      <c r="T385" s="545"/>
      <c r="U385" s="545"/>
      <c r="V385" s="545"/>
      <c r="W385" s="545"/>
      <c r="X385" s="545"/>
      <c r="Y385" s="545"/>
      <c r="Z385" s="545"/>
    </row>
    <row r="386" spans="1:26" ht="22.5" customHeight="1">
      <c r="A386" s="545"/>
      <c r="B386" s="545"/>
      <c r="C386" s="545"/>
      <c r="D386" s="545"/>
      <c r="E386" s="545"/>
      <c r="F386" s="545"/>
      <c r="G386" s="545"/>
      <c r="H386" s="545"/>
      <c r="I386" s="545"/>
      <c r="J386" s="545"/>
      <c r="K386" s="545"/>
      <c r="L386" s="545"/>
      <c r="M386" s="545"/>
      <c r="N386" s="545"/>
      <c r="O386" s="545"/>
      <c r="P386" s="545"/>
      <c r="Q386" s="545"/>
      <c r="R386" s="545"/>
      <c r="S386" s="545"/>
      <c r="T386" s="545"/>
      <c r="U386" s="545"/>
      <c r="V386" s="545"/>
      <c r="W386" s="545"/>
      <c r="X386" s="545"/>
      <c r="Y386" s="545"/>
      <c r="Z386" s="545"/>
    </row>
    <row r="387" spans="1:26" ht="22.5" customHeight="1">
      <c r="A387" s="545"/>
      <c r="B387" s="545"/>
      <c r="C387" s="545"/>
      <c r="D387" s="545"/>
      <c r="E387" s="545"/>
      <c r="F387" s="545"/>
      <c r="G387" s="545"/>
      <c r="H387" s="545"/>
      <c r="I387" s="545"/>
      <c r="J387" s="545"/>
      <c r="K387" s="545"/>
      <c r="L387" s="545"/>
      <c r="M387" s="545"/>
      <c r="N387" s="545"/>
      <c r="O387" s="545"/>
      <c r="P387" s="545"/>
      <c r="Q387" s="545"/>
      <c r="R387" s="545"/>
      <c r="S387" s="545"/>
      <c r="T387" s="545"/>
      <c r="U387" s="545"/>
      <c r="V387" s="545"/>
      <c r="W387" s="545"/>
      <c r="X387" s="545"/>
      <c r="Y387" s="545"/>
      <c r="Z387" s="545"/>
    </row>
    <row r="388" spans="1:26" ht="22.5" customHeight="1">
      <c r="A388" s="545"/>
      <c r="B388" s="545"/>
      <c r="C388" s="545"/>
      <c r="D388" s="545"/>
      <c r="E388" s="545"/>
      <c r="F388" s="545"/>
      <c r="G388" s="545"/>
      <c r="H388" s="545"/>
      <c r="I388" s="545"/>
      <c r="J388" s="545"/>
      <c r="K388" s="545"/>
      <c r="L388" s="545"/>
      <c r="M388" s="545"/>
      <c r="N388" s="545"/>
      <c r="O388" s="545"/>
      <c r="P388" s="545"/>
      <c r="Q388" s="545"/>
      <c r="R388" s="545"/>
      <c r="S388" s="545"/>
      <c r="T388" s="545"/>
      <c r="U388" s="545"/>
      <c r="V388" s="545"/>
      <c r="W388" s="545"/>
      <c r="X388" s="545"/>
      <c r="Y388" s="545"/>
      <c r="Z388" s="545"/>
    </row>
    <row r="389" spans="1:26" ht="22.5" customHeight="1">
      <c r="A389" s="545"/>
      <c r="B389" s="545"/>
      <c r="C389" s="545"/>
      <c r="D389" s="545"/>
      <c r="E389" s="545"/>
      <c r="F389" s="545"/>
      <c r="G389" s="545"/>
      <c r="H389" s="545"/>
      <c r="I389" s="545"/>
      <c r="J389" s="545"/>
      <c r="K389" s="545"/>
      <c r="L389" s="545"/>
      <c r="M389" s="545"/>
      <c r="N389" s="545"/>
      <c r="O389" s="545"/>
      <c r="P389" s="545"/>
      <c r="Q389" s="545"/>
      <c r="R389" s="545"/>
      <c r="S389" s="545"/>
      <c r="T389" s="545"/>
      <c r="U389" s="545"/>
      <c r="V389" s="545"/>
      <c r="W389" s="545"/>
      <c r="X389" s="545"/>
      <c r="Y389" s="545"/>
      <c r="Z389" s="545"/>
    </row>
    <row r="390" spans="1:26" ht="22.5" customHeight="1">
      <c r="A390" s="545"/>
      <c r="B390" s="545"/>
      <c r="C390" s="545"/>
      <c r="D390" s="545"/>
      <c r="E390" s="545"/>
      <c r="F390" s="545"/>
      <c r="G390" s="545"/>
      <c r="H390" s="545"/>
      <c r="I390" s="545"/>
      <c r="J390" s="545"/>
      <c r="K390" s="545"/>
      <c r="L390" s="545"/>
      <c r="M390" s="545"/>
      <c r="N390" s="545"/>
      <c r="O390" s="545"/>
      <c r="P390" s="545"/>
      <c r="Q390" s="545"/>
      <c r="R390" s="545"/>
      <c r="S390" s="545"/>
      <c r="T390" s="545"/>
      <c r="U390" s="545"/>
      <c r="V390" s="545"/>
      <c r="W390" s="545"/>
      <c r="X390" s="545"/>
      <c r="Y390" s="545"/>
      <c r="Z390" s="545"/>
    </row>
    <row r="391" spans="1:26" ht="22.5" customHeight="1">
      <c r="A391" s="545"/>
      <c r="B391" s="545"/>
      <c r="C391" s="545"/>
      <c r="D391" s="545"/>
      <c r="E391" s="545"/>
      <c r="F391" s="545"/>
      <c r="G391" s="545"/>
      <c r="H391" s="545"/>
      <c r="I391" s="545"/>
      <c r="J391" s="545"/>
      <c r="K391" s="545"/>
      <c r="L391" s="545"/>
      <c r="M391" s="545"/>
      <c r="N391" s="545"/>
      <c r="O391" s="545"/>
      <c r="P391" s="545"/>
      <c r="Q391" s="545"/>
      <c r="R391" s="545"/>
      <c r="S391" s="545"/>
      <c r="T391" s="545"/>
      <c r="U391" s="545"/>
      <c r="V391" s="545"/>
      <c r="W391" s="545"/>
      <c r="X391" s="545"/>
      <c r="Y391" s="545"/>
      <c r="Z391" s="545"/>
    </row>
    <row r="392" spans="1:26" ht="22.5" customHeight="1">
      <c r="A392" s="545"/>
      <c r="B392" s="545"/>
      <c r="C392" s="545"/>
      <c r="D392" s="545"/>
      <c r="E392" s="545"/>
      <c r="F392" s="545"/>
      <c r="G392" s="545"/>
      <c r="H392" s="545"/>
      <c r="I392" s="545"/>
      <c r="J392" s="545"/>
      <c r="K392" s="545"/>
      <c r="L392" s="545"/>
      <c r="M392" s="545"/>
      <c r="N392" s="545"/>
      <c r="O392" s="545"/>
      <c r="P392" s="545"/>
      <c r="Q392" s="545"/>
      <c r="R392" s="545"/>
      <c r="S392" s="545"/>
      <c r="T392" s="545"/>
      <c r="U392" s="545"/>
      <c r="V392" s="545"/>
      <c r="W392" s="545"/>
      <c r="X392" s="545"/>
      <c r="Y392" s="545"/>
      <c r="Z392" s="545"/>
    </row>
    <row r="393" spans="1:26" ht="22.5" customHeight="1">
      <c r="A393" s="545"/>
      <c r="B393" s="545"/>
      <c r="C393" s="545"/>
      <c r="D393" s="545"/>
      <c r="E393" s="545"/>
      <c r="F393" s="545"/>
      <c r="G393" s="545"/>
      <c r="H393" s="545"/>
      <c r="I393" s="545"/>
      <c r="J393" s="545"/>
      <c r="K393" s="545"/>
      <c r="L393" s="545"/>
      <c r="M393" s="545"/>
      <c r="N393" s="545"/>
      <c r="O393" s="545"/>
      <c r="P393" s="545"/>
      <c r="Q393" s="545"/>
      <c r="R393" s="545"/>
      <c r="S393" s="545"/>
      <c r="T393" s="545"/>
      <c r="U393" s="545"/>
      <c r="V393" s="545"/>
      <c r="W393" s="545"/>
      <c r="X393" s="545"/>
      <c r="Y393" s="545"/>
      <c r="Z393" s="545"/>
    </row>
    <row r="394" spans="1:26" ht="22.5" customHeight="1">
      <c r="A394" s="545"/>
      <c r="B394" s="545"/>
      <c r="C394" s="545"/>
      <c r="D394" s="545"/>
      <c r="E394" s="545"/>
      <c r="F394" s="545"/>
      <c r="G394" s="545"/>
      <c r="H394" s="545"/>
      <c r="I394" s="545"/>
      <c r="J394" s="545"/>
      <c r="K394" s="545"/>
      <c r="L394" s="545"/>
      <c r="M394" s="545"/>
      <c r="N394" s="545"/>
      <c r="O394" s="545"/>
      <c r="P394" s="545"/>
      <c r="Q394" s="545"/>
      <c r="R394" s="545"/>
      <c r="S394" s="545"/>
      <c r="T394" s="545"/>
      <c r="U394" s="545"/>
      <c r="V394" s="545"/>
      <c r="W394" s="545"/>
      <c r="X394" s="545"/>
      <c r="Y394" s="545"/>
      <c r="Z394" s="545"/>
    </row>
    <row r="395" spans="1:26" ht="22.5" customHeight="1">
      <c r="A395" s="545"/>
      <c r="B395" s="545"/>
      <c r="C395" s="545"/>
      <c r="D395" s="545"/>
      <c r="E395" s="545"/>
      <c r="F395" s="545"/>
      <c r="G395" s="545"/>
      <c r="H395" s="545"/>
      <c r="I395" s="545"/>
      <c r="J395" s="545"/>
      <c r="K395" s="545"/>
      <c r="L395" s="545"/>
      <c r="M395" s="545"/>
      <c r="N395" s="545"/>
      <c r="O395" s="545"/>
      <c r="P395" s="545"/>
      <c r="Q395" s="545"/>
      <c r="R395" s="545"/>
      <c r="S395" s="545"/>
      <c r="T395" s="545"/>
      <c r="U395" s="545"/>
      <c r="V395" s="545"/>
      <c r="W395" s="545"/>
      <c r="X395" s="545"/>
      <c r="Y395" s="545"/>
      <c r="Z395" s="545"/>
    </row>
    <row r="396" spans="1:26" ht="22.5" customHeight="1">
      <c r="A396" s="545"/>
      <c r="B396" s="545"/>
      <c r="C396" s="545"/>
      <c r="D396" s="545"/>
      <c r="E396" s="545"/>
      <c r="F396" s="545"/>
      <c r="G396" s="545"/>
      <c r="H396" s="545"/>
      <c r="I396" s="545"/>
      <c r="J396" s="545"/>
      <c r="K396" s="545"/>
      <c r="L396" s="545"/>
      <c r="M396" s="545"/>
      <c r="N396" s="545"/>
      <c r="O396" s="545"/>
      <c r="P396" s="545"/>
      <c r="Q396" s="545"/>
      <c r="R396" s="545"/>
      <c r="S396" s="545"/>
      <c r="T396" s="545"/>
      <c r="U396" s="545"/>
      <c r="V396" s="545"/>
      <c r="W396" s="545"/>
      <c r="X396" s="545"/>
      <c r="Y396" s="545"/>
      <c r="Z396" s="545"/>
    </row>
    <row r="397" spans="1:26" ht="22.5" customHeight="1">
      <c r="A397" s="545"/>
      <c r="B397" s="545"/>
      <c r="C397" s="545"/>
      <c r="D397" s="545"/>
      <c r="E397" s="545"/>
      <c r="F397" s="545"/>
      <c r="G397" s="545"/>
      <c r="H397" s="545"/>
      <c r="I397" s="545"/>
      <c r="J397" s="545"/>
      <c r="K397" s="545"/>
      <c r="L397" s="545"/>
      <c r="M397" s="545"/>
      <c r="N397" s="545"/>
      <c r="O397" s="545"/>
      <c r="P397" s="545"/>
      <c r="Q397" s="545"/>
      <c r="R397" s="545"/>
      <c r="S397" s="545"/>
      <c r="T397" s="545"/>
      <c r="U397" s="545"/>
      <c r="V397" s="545"/>
      <c r="W397" s="545"/>
      <c r="X397" s="545"/>
      <c r="Y397" s="545"/>
      <c r="Z397" s="545"/>
    </row>
    <row r="398" spans="1:26" ht="22.5" customHeight="1">
      <c r="A398" s="545"/>
      <c r="B398" s="545"/>
      <c r="C398" s="545"/>
      <c r="D398" s="545"/>
      <c r="E398" s="545"/>
      <c r="F398" s="545"/>
      <c r="G398" s="545"/>
      <c r="H398" s="545"/>
      <c r="I398" s="545"/>
      <c r="J398" s="545"/>
      <c r="K398" s="545"/>
      <c r="L398" s="545"/>
      <c r="M398" s="545"/>
      <c r="N398" s="545"/>
      <c r="O398" s="545"/>
      <c r="P398" s="545"/>
      <c r="Q398" s="545"/>
      <c r="R398" s="545"/>
      <c r="S398" s="545"/>
      <c r="T398" s="545"/>
      <c r="U398" s="545"/>
      <c r="V398" s="545"/>
      <c r="W398" s="545"/>
      <c r="X398" s="545"/>
      <c r="Y398" s="545"/>
      <c r="Z398" s="545"/>
    </row>
    <row r="399" spans="1:26" ht="22.5" customHeight="1">
      <c r="A399" s="545"/>
      <c r="B399" s="545"/>
      <c r="C399" s="545"/>
      <c r="D399" s="545"/>
      <c r="E399" s="545"/>
      <c r="F399" s="545"/>
      <c r="G399" s="545"/>
      <c r="H399" s="545"/>
      <c r="I399" s="545"/>
      <c r="J399" s="545"/>
      <c r="K399" s="545"/>
      <c r="L399" s="545"/>
      <c r="M399" s="545"/>
      <c r="N399" s="545"/>
      <c r="O399" s="545"/>
      <c r="P399" s="545"/>
      <c r="Q399" s="545"/>
      <c r="R399" s="545"/>
      <c r="S399" s="545"/>
      <c r="T399" s="545"/>
      <c r="U399" s="545"/>
      <c r="V399" s="545"/>
      <c r="W399" s="545"/>
      <c r="X399" s="545"/>
      <c r="Y399" s="545"/>
      <c r="Z399" s="545"/>
    </row>
    <row r="400" spans="1:26" ht="22.5" customHeight="1">
      <c r="A400" s="545"/>
      <c r="B400" s="545"/>
      <c r="C400" s="545"/>
      <c r="D400" s="545"/>
      <c r="E400" s="545"/>
      <c r="F400" s="545"/>
      <c r="G400" s="545"/>
      <c r="H400" s="545"/>
      <c r="I400" s="545"/>
      <c r="J400" s="545"/>
      <c r="K400" s="545"/>
      <c r="L400" s="545"/>
      <c r="M400" s="545"/>
      <c r="N400" s="545"/>
      <c r="O400" s="545"/>
      <c r="P400" s="545"/>
      <c r="Q400" s="545"/>
      <c r="R400" s="545"/>
      <c r="S400" s="545"/>
      <c r="T400" s="545"/>
      <c r="U400" s="545"/>
      <c r="V400" s="545"/>
      <c r="W400" s="545"/>
      <c r="X400" s="545"/>
      <c r="Y400" s="545"/>
      <c r="Z400" s="545"/>
    </row>
    <row r="401" spans="1:26" ht="22.5" customHeight="1">
      <c r="A401" s="545"/>
      <c r="B401" s="545"/>
      <c r="C401" s="545"/>
      <c r="D401" s="545"/>
      <c r="E401" s="545"/>
      <c r="F401" s="545"/>
      <c r="G401" s="545"/>
      <c r="H401" s="545"/>
      <c r="I401" s="545"/>
      <c r="J401" s="545"/>
      <c r="K401" s="545"/>
      <c r="L401" s="545"/>
      <c r="M401" s="545"/>
      <c r="N401" s="545"/>
      <c r="O401" s="545"/>
      <c r="P401" s="545"/>
      <c r="Q401" s="545"/>
      <c r="R401" s="545"/>
      <c r="S401" s="545"/>
      <c r="T401" s="545"/>
      <c r="U401" s="545"/>
      <c r="V401" s="545"/>
      <c r="W401" s="545"/>
      <c r="X401" s="545"/>
      <c r="Y401" s="545"/>
      <c r="Z401" s="545"/>
    </row>
    <row r="402" spans="1:26" ht="22.5" customHeight="1">
      <c r="A402" s="545"/>
      <c r="B402" s="545"/>
      <c r="C402" s="545"/>
      <c r="D402" s="545"/>
      <c r="E402" s="545"/>
      <c r="F402" s="545"/>
      <c r="G402" s="545"/>
      <c r="H402" s="545"/>
      <c r="I402" s="545"/>
      <c r="J402" s="545"/>
      <c r="K402" s="545"/>
      <c r="L402" s="545"/>
      <c r="M402" s="545"/>
      <c r="N402" s="545"/>
      <c r="O402" s="545"/>
      <c r="P402" s="545"/>
      <c r="Q402" s="545"/>
      <c r="R402" s="545"/>
      <c r="S402" s="545"/>
      <c r="T402" s="545"/>
      <c r="U402" s="545"/>
      <c r="V402" s="545"/>
      <c r="W402" s="545"/>
      <c r="X402" s="545"/>
      <c r="Y402" s="545"/>
      <c r="Z402" s="545"/>
    </row>
    <row r="403" spans="1:26" ht="22.5" customHeight="1">
      <c r="A403" s="545"/>
      <c r="B403" s="545"/>
      <c r="C403" s="545"/>
      <c r="D403" s="545"/>
      <c r="E403" s="545"/>
      <c r="F403" s="545"/>
      <c r="G403" s="545"/>
      <c r="H403" s="545"/>
      <c r="I403" s="545"/>
      <c r="J403" s="545"/>
      <c r="K403" s="545"/>
      <c r="L403" s="545"/>
      <c r="M403" s="545"/>
      <c r="N403" s="545"/>
      <c r="O403" s="545"/>
      <c r="P403" s="545"/>
      <c r="Q403" s="545"/>
      <c r="R403" s="545"/>
      <c r="S403" s="545"/>
      <c r="T403" s="545"/>
      <c r="U403" s="545"/>
      <c r="V403" s="545"/>
      <c r="W403" s="545"/>
      <c r="X403" s="545"/>
      <c r="Y403" s="545"/>
      <c r="Z403" s="545"/>
    </row>
    <row r="404" spans="1:26" ht="22.5" customHeight="1">
      <c r="A404" s="545"/>
      <c r="B404" s="545"/>
      <c r="C404" s="545"/>
      <c r="D404" s="545"/>
      <c r="E404" s="545"/>
      <c r="F404" s="545"/>
      <c r="G404" s="545"/>
      <c r="H404" s="545"/>
      <c r="I404" s="545"/>
      <c r="J404" s="545"/>
      <c r="K404" s="545"/>
      <c r="L404" s="545"/>
      <c r="M404" s="545"/>
      <c r="N404" s="545"/>
      <c r="O404" s="545"/>
      <c r="P404" s="545"/>
      <c r="Q404" s="545"/>
      <c r="R404" s="545"/>
      <c r="S404" s="545"/>
      <c r="T404" s="545"/>
      <c r="U404" s="545"/>
      <c r="V404" s="545"/>
      <c r="W404" s="545"/>
      <c r="X404" s="545"/>
      <c r="Y404" s="545"/>
      <c r="Z404" s="545"/>
    </row>
    <row r="405" spans="1:26" ht="22.5" customHeight="1">
      <c r="A405" s="545"/>
      <c r="B405" s="545"/>
      <c r="C405" s="545"/>
      <c r="D405" s="545"/>
      <c r="E405" s="545"/>
      <c r="F405" s="545"/>
      <c r="G405" s="545"/>
      <c r="H405" s="545"/>
      <c r="I405" s="545"/>
      <c r="J405" s="545"/>
      <c r="K405" s="545"/>
      <c r="L405" s="545"/>
      <c r="M405" s="545"/>
      <c r="N405" s="545"/>
      <c r="O405" s="545"/>
      <c r="P405" s="545"/>
      <c r="Q405" s="545"/>
      <c r="R405" s="545"/>
      <c r="S405" s="545"/>
      <c r="T405" s="545"/>
      <c r="U405" s="545"/>
      <c r="V405" s="545"/>
      <c r="W405" s="545"/>
      <c r="X405" s="545"/>
      <c r="Y405" s="545"/>
      <c r="Z405" s="545"/>
    </row>
    <row r="406" spans="1:26" ht="22.5" customHeight="1">
      <c r="A406" s="545"/>
      <c r="B406" s="545"/>
      <c r="C406" s="545"/>
      <c r="D406" s="545"/>
      <c r="E406" s="545"/>
      <c r="F406" s="545"/>
      <c r="G406" s="545"/>
      <c r="H406" s="545"/>
      <c r="I406" s="545"/>
      <c r="J406" s="545"/>
      <c r="K406" s="545"/>
      <c r="L406" s="545"/>
      <c r="M406" s="545"/>
      <c r="N406" s="545"/>
      <c r="O406" s="545"/>
      <c r="P406" s="545"/>
      <c r="Q406" s="545"/>
      <c r="R406" s="545"/>
      <c r="S406" s="545"/>
      <c r="T406" s="545"/>
      <c r="U406" s="545"/>
      <c r="V406" s="545"/>
      <c r="W406" s="545"/>
      <c r="X406" s="545"/>
      <c r="Y406" s="545"/>
      <c r="Z406" s="545"/>
    </row>
    <row r="407" spans="1:26" ht="22.5" customHeight="1">
      <c r="A407" s="545"/>
      <c r="B407" s="545"/>
      <c r="C407" s="545"/>
      <c r="D407" s="545"/>
      <c r="E407" s="545"/>
      <c r="F407" s="545"/>
      <c r="G407" s="545"/>
      <c r="H407" s="545"/>
      <c r="I407" s="545"/>
      <c r="J407" s="545"/>
      <c r="K407" s="545"/>
      <c r="L407" s="545"/>
      <c r="M407" s="545"/>
      <c r="N407" s="545"/>
      <c r="O407" s="545"/>
      <c r="P407" s="545"/>
      <c r="Q407" s="545"/>
      <c r="R407" s="545"/>
      <c r="S407" s="545"/>
      <c r="T407" s="545"/>
      <c r="U407" s="545"/>
      <c r="V407" s="545"/>
      <c r="W407" s="545"/>
      <c r="X407" s="545"/>
      <c r="Y407" s="545"/>
      <c r="Z407" s="545"/>
    </row>
    <row r="408" spans="1:26" ht="22.5" customHeight="1">
      <c r="A408" s="545"/>
      <c r="B408" s="545"/>
      <c r="C408" s="545"/>
      <c r="D408" s="545"/>
      <c r="E408" s="545"/>
      <c r="F408" s="545"/>
      <c r="G408" s="545"/>
      <c r="H408" s="545"/>
      <c r="I408" s="545"/>
      <c r="J408" s="545"/>
      <c r="K408" s="545"/>
      <c r="L408" s="545"/>
      <c r="M408" s="545"/>
      <c r="N408" s="545"/>
      <c r="O408" s="545"/>
      <c r="P408" s="545"/>
      <c r="Q408" s="545"/>
      <c r="R408" s="545"/>
      <c r="S408" s="545"/>
      <c r="T408" s="545"/>
      <c r="U408" s="545"/>
      <c r="V408" s="545"/>
      <c r="W408" s="545"/>
      <c r="X408" s="545"/>
      <c r="Y408" s="545"/>
      <c r="Z408" s="545"/>
    </row>
    <row r="409" spans="1:26" ht="22.5" customHeight="1">
      <c r="A409" s="545"/>
      <c r="B409" s="545"/>
      <c r="C409" s="545"/>
      <c r="D409" s="545"/>
      <c r="E409" s="545"/>
      <c r="F409" s="545"/>
      <c r="G409" s="545"/>
      <c r="H409" s="545"/>
      <c r="I409" s="545"/>
      <c r="J409" s="545"/>
      <c r="K409" s="545"/>
      <c r="L409" s="545"/>
      <c r="M409" s="545"/>
      <c r="N409" s="545"/>
      <c r="O409" s="545"/>
      <c r="P409" s="545"/>
      <c r="Q409" s="545"/>
      <c r="R409" s="545"/>
      <c r="S409" s="545"/>
      <c r="T409" s="545"/>
      <c r="U409" s="545"/>
      <c r="V409" s="545"/>
      <c r="W409" s="545"/>
      <c r="X409" s="545"/>
      <c r="Y409" s="545"/>
      <c r="Z409" s="545"/>
    </row>
    <row r="410" spans="1:26" ht="22.5" customHeight="1">
      <c r="A410" s="545"/>
      <c r="B410" s="545"/>
      <c r="C410" s="545"/>
      <c r="D410" s="545"/>
      <c r="E410" s="545"/>
      <c r="F410" s="545"/>
      <c r="G410" s="545"/>
      <c r="H410" s="545"/>
      <c r="I410" s="545"/>
      <c r="J410" s="545"/>
      <c r="K410" s="545"/>
      <c r="L410" s="545"/>
      <c r="M410" s="545"/>
      <c r="N410" s="545"/>
      <c r="O410" s="545"/>
      <c r="P410" s="545"/>
      <c r="Q410" s="545"/>
      <c r="R410" s="545"/>
      <c r="S410" s="545"/>
      <c r="T410" s="545"/>
      <c r="U410" s="545"/>
      <c r="V410" s="545"/>
      <c r="W410" s="545"/>
      <c r="X410" s="545"/>
      <c r="Y410" s="545"/>
      <c r="Z410" s="545"/>
    </row>
    <row r="411" spans="1:26" ht="22.5" customHeight="1">
      <c r="A411" s="545"/>
      <c r="B411" s="545"/>
      <c r="C411" s="545"/>
      <c r="D411" s="545"/>
      <c r="E411" s="545"/>
      <c r="F411" s="545"/>
      <c r="G411" s="545"/>
      <c r="H411" s="545"/>
      <c r="I411" s="545"/>
      <c r="J411" s="545"/>
      <c r="K411" s="545"/>
      <c r="L411" s="545"/>
      <c r="M411" s="545"/>
      <c r="N411" s="545"/>
      <c r="O411" s="545"/>
      <c r="P411" s="545"/>
      <c r="Q411" s="545"/>
      <c r="R411" s="545"/>
      <c r="S411" s="545"/>
      <c r="T411" s="545"/>
      <c r="U411" s="545"/>
      <c r="V411" s="545"/>
      <c r="W411" s="545"/>
      <c r="X411" s="545"/>
      <c r="Y411" s="545"/>
      <c r="Z411" s="545"/>
    </row>
    <row r="412" spans="1:26" ht="22.5" customHeight="1">
      <c r="A412" s="545"/>
      <c r="B412" s="545"/>
      <c r="C412" s="545"/>
      <c r="D412" s="545"/>
      <c r="E412" s="545"/>
      <c r="F412" s="545"/>
      <c r="G412" s="545"/>
      <c r="H412" s="545"/>
      <c r="I412" s="545"/>
      <c r="J412" s="545"/>
      <c r="K412" s="545"/>
      <c r="L412" s="545"/>
      <c r="M412" s="545"/>
      <c r="N412" s="545"/>
      <c r="O412" s="545"/>
      <c r="P412" s="545"/>
      <c r="Q412" s="545"/>
      <c r="R412" s="545"/>
      <c r="S412" s="545"/>
      <c r="T412" s="545"/>
      <c r="U412" s="545"/>
      <c r="V412" s="545"/>
      <c r="W412" s="545"/>
      <c r="X412" s="545"/>
      <c r="Y412" s="545"/>
      <c r="Z412" s="545"/>
    </row>
    <row r="413" spans="1:26" ht="22.5" customHeight="1">
      <c r="A413" s="545"/>
      <c r="B413" s="545"/>
      <c r="C413" s="545"/>
      <c r="D413" s="545"/>
      <c r="E413" s="545"/>
      <c r="F413" s="545"/>
      <c r="G413" s="545"/>
      <c r="H413" s="545"/>
      <c r="I413" s="545"/>
      <c r="J413" s="545"/>
      <c r="K413" s="545"/>
      <c r="L413" s="545"/>
      <c r="M413" s="545"/>
      <c r="N413" s="545"/>
      <c r="O413" s="545"/>
      <c r="P413" s="545"/>
      <c r="Q413" s="545"/>
      <c r="R413" s="545"/>
      <c r="S413" s="545"/>
      <c r="T413" s="545"/>
      <c r="U413" s="545"/>
      <c r="V413" s="545"/>
      <c r="W413" s="545"/>
      <c r="X413" s="545"/>
      <c r="Y413" s="545"/>
      <c r="Z413" s="545"/>
    </row>
    <row r="414" spans="1:26" ht="22.5" customHeight="1">
      <c r="A414" s="545"/>
      <c r="B414" s="545"/>
      <c r="C414" s="545"/>
      <c r="D414" s="545"/>
      <c r="E414" s="545"/>
      <c r="F414" s="545"/>
      <c r="G414" s="545"/>
      <c r="H414" s="545"/>
      <c r="I414" s="545"/>
      <c r="J414" s="545"/>
      <c r="K414" s="545"/>
      <c r="L414" s="545"/>
      <c r="M414" s="545"/>
      <c r="N414" s="545"/>
      <c r="O414" s="545"/>
      <c r="P414" s="545"/>
      <c r="Q414" s="545"/>
      <c r="R414" s="545"/>
      <c r="S414" s="545"/>
      <c r="T414" s="545"/>
      <c r="U414" s="545"/>
      <c r="V414" s="545"/>
      <c r="W414" s="545"/>
      <c r="X414" s="545"/>
      <c r="Y414" s="545"/>
      <c r="Z414" s="545"/>
    </row>
    <row r="415" spans="1:26" ht="22.5" customHeight="1">
      <c r="A415" s="545"/>
      <c r="B415" s="545"/>
      <c r="C415" s="545"/>
      <c r="D415" s="545"/>
      <c r="E415" s="545"/>
      <c r="F415" s="545"/>
      <c r="G415" s="545"/>
      <c r="H415" s="545"/>
      <c r="I415" s="545"/>
      <c r="J415" s="545"/>
      <c r="K415" s="545"/>
      <c r="L415" s="545"/>
      <c r="M415" s="545"/>
      <c r="N415" s="545"/>
      <c r="O415" s="545"/>
      <c r="P415" s="545"/>
      <c r="Q415" s="545"/>
      <c r="R415" s="545"/>
      <c r="S415" s="545"/>
      <c r="T415" s="545"/>
      <c r="U415" s="545"/>
      <c r="V415" s="545"/>
      <c r="W415" s="545"/>
      <c r="X415" s="545"/>
      <c r="Y415" s="545"/>
      <c r="Z415" s="545"/>
    </row>
    <row r="416" spans="1:26" ht="22.5" customHeight="1">
      <c r="A416" s="545"/>
      <c r="B416" s="545"/>
      <c r="C416" s="545"/>
      <c r="D416" s="545"/>
      <c r="E416" s="545"/>
      <c r="F416" s="545"/>
      <c r="G416" s="545"/>
      <c r="H416" s="545"/>
      <c r="I416" s="545"/>
      <c r="J416" s="545"/>
      <c r="K416" s="545"/>
      <c r="L416" s="545"/>
      <c r="M416" s="545"/>
      <c r="N416" s="545"/>
      <c r="O416" s="545"/>
      <c r="P416" s="545"/>
      <c r="Q416" s="545"/>
      <c r="R416" s="545"/>
      <c r="S416" s="545"/>
      <c r="T416" s="545"/>
      <c r="U416" s="545"/>
      <c r="V416" s="545"/>
      <c r="W416" s="545"/>
      <c r="X416" s="545"/>
      <c r="Y416" s="545"/>
      <c r="Z416" s="545"/>
    </row>
    <row r="417" spans="1:26" ht="22.5" customHeight="1">
      <c r="A417" s="545"/>
      <c r="B417" s="545"/>
      <c r="C417" s="545"/>
      <c r="D417" s="545"/>
      <c r="E417" s="545"/>
      <c r="F417" s="545"/>
      <c r="G417" s="545"/>
      <c r="H417" s="545"/>
      <c r="I417" s="545"/>
      <c r="J417" s="545"/>
      <c r="K417" s="545"/>
      <c r="L417" s="545"/>
      <c r="M417" s="545"/>
      <c r="N417" s="545"/>
      <c r="O417" s="545"/>
      <c r="P417" s="545"/>
      <c r="Q417" s="545"/>
      <c r="R417" s="545"/>
      <c r="S417" s="545"/>
      <c r="T417" s="545"/>
      <c r="U417" s="545"/>
      <c r="V417" s="545"/>
      <c r="W417" s="545"/>
      <c r="X417" s="545"/>
      <c r="Y417" s="545"/>
      <c r="Z417" s="545"/>
    </row>
    <row r="418" spans="1:26" ht="22.5" customHeight="1">
      <c r="A418" s="545"/>
      <c r="B418" s="545"/>
      <c r="C418" s="545"/>
      <c r="D418" s="545"/>
      <c r="E418" s="545"/>
      <c r="F418" s="545"/>
      <c r="G418" s="545"/>
      <c r="H418" s="545"/>
      <c r="I418" s="545"/>
      <c r="J418" s="545"/>
      <c r="K418" s="545"/>
      <c r="L418" s="545"/>
      <c r="M418" s="545"/>
      <c r="N418" s="545"/>
      <c r="O418" s="545"/>
      <c r="P418" s="545"/>
      <c r="Q418" s="545"/>
      <c r="R418" s="545"/>
      <c r="S418" s="545"/>
      <c r="T418" s="545"/>
      <c r="U418" s="545"/>
      <c r="V418" s="545"/>
      <c r="W418" s="545"/>
      <c r="X418" s="545"/>
      <c r="Y418" s="545"/>
      <c r="Z418" s="545"/>
    </row>
    <row r="419" spans="1:26" ht="22.5" customHeight="1">
      <c r="A419" s="545"/>
      <c r="B419" s="545"/>
      <c r="C419" s="545"/>
      <c r="D419" s="545"/>
      <c r="E419" s="545"/>
      <c r="F419" s="545"/>
      <c r="G419" s="545"/>
      <c r="H419" s="545"/>
      <c r="I419" s="545"/>
      <c r="J419" s="545"/>
      <c r="K419" s="545"/>
      <c r="L419" s="545"/>
      <c r="M419" s="545"/>
      <c r="N419" s="545"/>
      <c r="O419" s="545"/>
      <c r="P419" s="545"/>
      <c r="Q419" s="545"/>
      <c r="R419" s="545"/>
      <c r="S419" s="545"/>
      <c r="T419" s="545"/>
      <c r="U419" s="545"/>
      <c r="V419" s="545"/>
      <c r="W419" s="545"/>
      <c r="X419" s="545"/>
      <c r="Y419" s="545"/>
      <c r="Z419" s="545"/>
    </row>
    <row r="420" spans="1:26" ht="22.5" customHeight="1">
      <c r="A420" s="545"/>
      <c r="B420" s="545"/>
      <c r="C420" s="545"/>
      <c r="D420" s="545"/>
      <c r="E420" s="545"/>
      <c r="F420" s="545"/>
      <c r="G420" s="545"/>
      <c r="H420" s="545"/>
      <c r="I420" s="545"/>
      <c r="J420" s="545"/>
      <c r="K420" s="545"/>
      <c r="L420" s="545"/>
      <c r="M420" s="545"/>
      <c r="N420" s="545"/>
      <c r="O420" s="545"/>
      <c r="P420" s="545"/>
      <c r="Q420" s="545"/>
      <c r="R420" s="545"/>
      <c r="S420" s="545"/>
      <c r="T420" s="545"/>
      <c r="U420" s="545"/>
      <c r="V420" s="545"/>
      <c r="W420" s="545"/>
      <c r="X420" s="545"/>
      <c r="Y420" s="545"/>
      <c r="Z420" s="545"/>
    </row>
    <row r="421" spans="1:26" ht="22.5" customHeight="1">
      <c r="A421" s="545"/>
      <c r="B421" s="545"/>
      <c r="C421" s="545"/>
      <c r="D421" s="545"/>
      <c r="E421" s="545"/>
      <c r="F421" s="545"/>
      <c r="G421" s="545"/>
      <c r="H421" s="545"/>
      <c r="I421" s="545"/>
      <c r="J421" s="545"/>
      <c r="K421" s="545"/>
      <c r="L421" s="545"/>
      <c r="M421" s="545"/>
      <c r="N421" s="545"/>
      <c r="O421" s="545"/>
      <c r="P421" s="545"/>
      <c r="Q421" s="545"/>
      <c r="R421" s="545"/>
      <c r="S421" s="545"/>
      <c r="T421" s="545"/>
      <c r="U421" s="545"/>
      <c r="V421" s="545"/>
      <c r="W421" s="545"/>
      <c r="X421" s="545"/>
      <c r="Y421" s="545"/>
      <c r="Z421" s="545"/>
    </row>
    <row r="422" spans="1:26" ht="22.5" customHeight="1">
      <c r="A422" s="545"/>
      <c r="B422" s="545"/>
      <c r="C422" s="545"/>
      <c r="D422" s="545"/>
      <c r="E422" s="545"/>
      <c r="F422" s="545"/>
      <c r="G422" s="545"/>
      <c r="H422" s="545"/>
      <c r="I422" s="545"/>
      <c r="J422" s="545"/>
      <c r="K422" s="545"/>
      <c r="L422" s="545"/>
      <c r="M422" s="545"/>
      <c r="N422" s="545"/>
      <c r="O422" s="545"/>
      <c r="P422" s="545"/>
      <c r="Q422" s="545"/>
      <c r="R422" s="545"/>
      <c r="S422" s="545"/>
      <c r="T422" s="545"/>
      <c r="U422" s="545"/>
      <c r="V422" s="545"/>
      <c r="W422" s="545"/>
      <c r="X422" s="545"/>
      <c r="Y422" s="545"/>
      <c r="Z422" s="545"/>
    </row>
    <row r="423" spans="1:26" ht="22.5" customHeight="1">
      <c r="A423" s="545"/>
      <c r="B423" s="545"/>
      <c r="C423" s="545"/>
      <c r="D423" s="545"/>
      <c r="E423" s="545"/>
      <c r="F423" s="545"/>
      <c r="G423" s="545"/>
      <c r="H423" s="545"/>
      <c r="I423" s="545"/>
      <c r="J423" s="545"/>
      <c r="K423" s="545"/>
      <c r="L423" s="545"/>
      <c r="M423" s="545"/>
      <c r="N423" s="545"/>
      <c r="O423" s="545"/>
      <c r="P423" s="545"/>
      <c r="Q423" s="545"/>
      <c r="R423" s="545"/>
      <c r="S423" s="545"/>
      <c r="T423" s="545"/>
      <c r="U423" s="545"/>
      <c r="V423" s="545"/>
      <c r="W423" s="545"/>
      <c r="X423" s="545"/>
      <c r="Y423" s="545"/>
      <c r="Z423" s="545"/>
    </row>
    <row r="424" spans="1:26" ht="22.5" customHeight="1">
      <c r="A424" s="545"/>
      <c r="B424" s="545"/>
      <c r="C424" s="545"/>
      <c r="D424" s="545"/>
      <c r="E424" s="545"/>
      <c r="F424" s="545"/>
      <c r="G424" s="545"/>
      <c r="H424" s="545"/>
      <c r="I424" s="545"/>
      <c r="J424" s="545"/>
      <c r="K424" s="545"/>
      <c r="L424" s="545"/>
      <c r="M424" s="545"/>
      <c r="N424" s="545"/>
      <c r="O424" s="545"/>
      <c r="P424" s="545"/>
      <c r="Q424" s="545"/>
      <c r="R424" s="545"/>
      <c r="S424" s="545"/>
      <c r="T424" s="545"/>
      <c r="U424" s="545"/>
      <c r="V424" s="545"/>
      <c r="W424" s="545"/>
      <c r="X424" s="545"/>
      <c r="Y424" s="545"/>
      <c r="Z424" s="545"/>
    </row>
    <row r="425" spans="1:26" ht="22.5" customHeight="1">
      <c r="A425" s="545"/>
      <c r="B425" s="545"/>
      <c r="C425" s="545"/>
      <c r="D425" s="545"/>
      <c r="E425" s="545"/>
      <c r="F425" s="545"/>
      <c r="G425" s="545"/>
      <c r="H425" s="545"/>
      <c r="I425" s="545"/>
      <c r="J425" s="545"/>
      <c r="K425" s="545"/>
      <c r="L425" s="545"/>
      <c r="M425" s="545"/>
      <c r="N425" s="545"/>
      <c r="O425" s="545"/>
      <c r="P425" s="545"/>
      <c r="Q425" s="545"/>
      <c r="R425" s="545"/>
      <c r="S425" s="545"/>
      <c r="T425" s="545"/>
      <c r="U425" s="545"/>
      <c r="V425" s="545"/>
      <c r="W425" s="545"/>
      <c r="X425" s="545"/>
      <c r="Y425" s="545"/>
      <c r="Z425" s="545"/>
    </row>
    <row r="426" spans="1:26" ht="22.5" customHeight="1">
      <c r="A426" s="545"/>
      <c r="B426" s="545"/>
      <c r="C426" s="545"/>
      <c r="D426" s="545"/>
      <c r="E426" s="545"/>
      <c r="F426" s="545"/>
      <c r="G426" s="545"/>
      <c r="H426" s="545"/>
      <c r="I426" s="545"/>
      <c r="J426" s="545"/>
      <c r="K426" s="545"/>
      <c r="L426" s="545"/>
      <c r="M426" s="545"/>
      <c r="N426" s="545"/>
      <c r="O426" s="545"/>
      <c r="P426" s="545"/>
      <c r="Q426" s="545"/>
      <c r="R426" s="545"/>
      <c r="S426" s="545"/>
      <c r="T426" s="545"/>
      <c r="U426" s="545"/>
      <c r="V426" s="545"/>
      <c r="W426" s="545"/>
      <c r="X426" s="545"/>
      <c r="Y426" s="545"/>
      <c r="Z426" s="545"/>
    </row>
    <row r="427" spans="1:26" ht="22.5" customHeight="1">
      <c r="A427" s="545"/>
      <c r="B427" s="545"/>
      <c r="C427" s="545"/>
      <c r="D427" s="545"/>
      <c r="E427" s="545"/>
      <c r="F427" s="545"/>
      <c r="G427" s="545"/>
      <c r="H427" s="545"/>
      <c r="I427" s="545"/>
      <c r="J427" s="545"/>
      <c r="K427" s="545"/>
      <c r="L427" s="545"/>
      <c r="M427" s="545"/>
      <c r="N427" s="545"/>
      <c r="O427" s="545"/>
      <c r="P427" s="545"/>
      <c r="Q427" s="545"/>
      <c r="R427" s="545"/>
      <c r="S427" s="545"/>
      <c r="T427" s="545"/>
      <c r="U427" s="545"/>
      <c r="V427" s="545"/>
      <c r="W427" s="545"/>
      <c r="X427" s="545"/>
      <c r="Y427" s="545"/>
      <c r="Z427" s="545"/>
    </row>
    <row r="428" spans="1:26" ht="22.5" customHeight="1">
      <c r="A428" s="545"/>
      <c r="B428" s="545"/>
      <c r="C428" s="545"/>
      <c r="D428" s="545"/>
      <c r="E428" s="545"/>
      <c r="F428" s="545"/>
      <c r="G428" s="545"/>
      <c r="H428" s="545"/>
      <c r="I428" s="545"/>
      <c r="J428" s="545"/>
      <c r="K428" s="545"/>
      <c r="L428" s="545"/>
      <c r="M428" s="545"/>
      <c r="N428" s="545"/>
      <c r="O428" s="545"/>
      <c r="P428" s="545"/>
      <c r="Q428" s="545"/>
      <c r="R428" s="545"/>
      <c r="S428" s="545"/>
      <c r="T428" s="545"/>
      <c r="U428" s="545"/>
      <c r="V428" s="545"/>
      <c r="W428" s="545"/>
      <c r="X428" s="545"/>
      <c r="Y428" s="545"/>
      <c r="Z428" s="545"/>
    </row>
    <row r="429" spans="1:26" ht="22.5" customHeight="1">
      <c r="A429" s="545"/>
      <c r="B429" s="545"/>
      <c r="C429" s="545"/>
      <c r="D429" s="545"/>
      <c r="E429" s="545"/>
      <c r="F429" s="545"/>
      <c r="G429" s="545"/>
      <c r="H429" s="545"/>
      <c r="I429" s="545"/>
      <c r="J429" s="545"/>
      <c r="K429" s="545"/>
      <c r="L429" s="545"/>
      <c r="M429" s="545"/>
      <c r="N429" s="545"/>
      <c r="O429" s="545"/>
      <c r="P429" s="545"/>
      <c r="Q429" s="545"/>
      <c r="R429" s="545"/>
      <c r="S429" s="545"/>
      <c r="T429" s="545"/>
      <c r="U429" s="545"/>
      <c r="V429" s="545"/>
      <c r="W429" s="545"/>
      <c r="X429" s="545"/>
      <c r="Y429" s="545"/>
      <c r="Z429" s="545"/>
    </row>
    <row r="430" spans="1:26" ht="22.5" customHeight="1">
      <c r="A430" s="545"/>
      <c r="B430" s="545"/>
      <c r="C430" s="545"/>
      <c r="D430" s="545"/>
      <c r="E430" s="545"/>
      <c r="F430" s="545"/>
      <c r="G430" s="545"/>
      <c r="H430" s="545"/>
      <c r="I430" s="545"/>
      <c r="J430" s="545"/>
      <c r="K430" s="545"/>
      <c r="L430" s="545"/>
      <c r="M430" s="545"/>
      <c r="N430" s="545"/>
      <c r="O430" s="545"/>
      <c r="P430" s="545"/>
      <c r="Q430" s="545"/>
      <c r="R430" s="545"/>
      <c r="S430" s="545"/>
      <c r="T430" s="545"/>
      <c r="U430" s="545"/>
      <c r="V430" s="545"/>
      <c r="W430" s="545"/>
      <c r="X430" s="545"/>
      <c r="Y430" s="545"/>
      <c r="Z430" s="545"/>
    </row>
    <row r="431" spans="1:26" ht="22.5" customHeight="1">
      <c r="A431" s="545"/>
      <c r="B431" s="545"/>
      <c r="C431" s="545"/>
      <c r="D431" s="545"/>
      <c r="E431" s="545"/>
      <c r="F431" s="545"/>
      <c r="G431" s="545"/>
      <c r="H431" s="545"/>
      <c r="I431" s="545"/>
      <c r="J431" s="545"/>
      <c r="K431" s="545"/>
      <c r="L431" s="545"/>
      <c r="M431" s="545"/>
      <c r="N431" s="545"/>
      <c r="O431" s="545"/>
      <c r="P431" s="545"/>
      <c r="Q431" s="545"/>
      <c r="R431" s="545"/>
      <c r="S431" s="545"/>
      <c r="T431" s="545"/>
      <c r="U431" s="545"/>
      <c r="V431" s="545"/>
      <c r="W431" s="545"/>
      <c r="X431" s="545"/>
      <c r="Y431" s="545"/>
      <c r="Z431" s="545"/>
    </row>
    <row r="432" spans="1:26" ht="22.5" customHeight="1">
      <c r="A432" s="545"/>
      <c r="B432" s="545"/>
      <c r="C432" s="545"/>
      <c r="D432" s="545"/>
      <c r="E432" s="545"/>
      <c r="F432" s="545"/>
      <c r="G432" s="545"/>
      <c r="H432" s="545"/>
      <c r="I432" s="545"/>
      <c r="J432" s="545"/>
      <c r="K432" s="545"/>
      <c r="L432" s="545"/>
      <c r="M432" s="545"/>
      <c r="N432" s="545"/>
      <c r="O432" s="545"/>
      <c r="P432" s="545"/>
      <c r="Q432" s="545"/>
      <c r="R432" s="545"/>
      <c r="S432" s="545"/>
      <c r="T432" s="545"/>
      <c r="U432" s="545"/>
      <c r="V432" s="545"/>
      <c r="W432" s="545"/>
      <c r="X432" s="545"/>
      <c r="Y432" s="545"/>
      <c r="Z432" s="545"/>
    </row>
    <row r="433" spans="1:26" ht="22.5" customHeight="1">
      <c r="A433" s="545"/>
      <c r="B433" s="545"/>
      <c r="C433" s="545"/>
      <c r="D433" s="545"/>
      <c r="E433" s="545"/>
      <c r="F433" s="545"/>
      <c r="G433" s="545"/>
      <c r="H433" s="545"/>
      <c r="I433" s="545"/>
      <c r="J433" s="545"/>
      <c r="K433" s="545"/>
      <c r="L433" s="545"/>
      <c r="M433" s="545"/>
      <c r="N433" s="545"/>
      <c r="O433" s="545"/>
      <c r="P433" s="545"/>
      <c r="Q433" s="545"/>
      <c r="R433" s="545"/>
      <c r="S433" s="545"/>
      <c r="T433" s="545"/>
      <c r="U433" s="545"/>
      <c r="V433" s="545"/>
      <c r="W433" s="545"/>
      <c r="X433" s="545"/>
      <c r="Y433" s="545"/>
      <c r="Z433" s="545"/>
    </row>
    <row r="434" spans="1:26" ht="22.5" customHeight="1">
      <c r="A434" s="545"/>
      <c r="B434" s="545"/>
      <c r="C434" s="545"/>
      <c r="D434" s="545"/>
      <c r="E434" s="545"/>
      <c r="F434" s="545"/>
      <c r="G434" s="545"/>
      <c r="H434" s="545"/>
      <c r="I434" s="545"/>
      <c r="J434" s="545"/>
      <c r="K434" s="545"/>
      <c r="L434" s="545"/>
      <c r="M434" s="545"/>
      <c r="N434" s="545"/>
      <c r="O434" s="545"/>
      <c r="P434" s="545"/>
      <c r="Q434" s="545"/>
      <c r="R434" s="545"/>
      <c r="S434" s="545"/>
      <c r="T434" s="545"/>
      <c r="U434" s="545"/>
      <c r="V434" s="545"/>
      <c r="W434" s="545"/>
      <c r="X434" s="545"/>
      <c r="Y434" s="545"/>
      <c r="Z434" s="545"/>
    </row>
    <row r="435" spans="1:26" ht="22.5" customHeight="1">
      <c r="A435" s="545"/>
      <c r="B435" s="545"/>
      <c r="C435" s="545"/>
      <c r="D435" s="545"/>
      <c r="E435" s="545"/>
      <c r="F435" s="545"/>
      <c r="G435" s="545"/>
      <c r="H435" s="545"/>
      <c r="I435" s="545"/>
      <c r="J435" s="545"/>
      <c r="K435" s="545"/>
      <c r="L435" s="545"/>
      <c r="M435" s="545"/>
      <c r="N435" s="545"/>
      <c r="O435" s="545"/>
      <c r="P435" s="545"/>
      <c r="Q435" s="545"/>
      <c r="R435" s="545"/>
      <c r="S435" s="545"/>
      <c r="T435" s="545"/>
      <c r="U435" s="545"/>
      <c r="V435" s="545"/>
      <c r="W435" s="545"/>
      <c r="X435" s="545"/>
      <c r="Y435" s="545"/>
      <c r="Z435" s="545"/>
    </row>
    <row r="436" spans="1:26" ht="22.5" customHeight="1">
      <c r="A436" s="545"/>
      <c r="B436" s="545"/>
      <c r="C436" s="545"/>
      <c r="D436" s="545"/>
      <c r="E436" s="545"/>
      <c r="F436" s="545"/>
      <c r="G436" s="545"/>
      <c r="H436" s="545"/>
      <c r="I436" s="545"/>
      <c r="J436" s="545"/>
      <c r="K436" s="545"/>
      <c r="L436" s="545"/>
      <c r="M436" s="545"/>
      <c r="N436" s="545"/>
      <c r="O436" s="545"/>
      <c r="P436" s="545"/>
      <c r="Q436" s="545"/>
      <c r="R436" s="545"/>
      <c r="S436" s="545"/>
      <c r="T436" s="545"/>
      <c r="U436" s="545"/>
      <c r="V436" s="545"/>
      <c r="W436" s="545"/>
      <c r="X436" s="545"/>
      <c r="Y436" s="545"/>
      <c r="Z436" s="545"/>
    </row>
    <row r="437" spans="1:26" ht="22.5" customHeight="1">
      <c r="A437" s="545"/>
      <c r="B437" s="545"/>
      <c r="C437" s="545"/>
      <c r="D437" s="545"/>
      <c r="E437" s="545"/>
      <c r="F437" s="545"/>
      <c r="G437" s="545"/>
      <c r="H437" s="545"/>
      <c r="I437" s="545"/>
      <c r="J437" s="545"/>
      <c r="K437" s="545"/>
      <c r="L437" s="545"/>
      <c r="M437" s="545"/>
      <c r="N437" s="545"/>
      <c r="O437" s="545"/>
      <c r="P437" s="545"/>
      <c r="Q437" s="545"/>
      <c r="R437" s="545"/>
      <c r="S437" s="545"/>
      <c r="T437" s="545"/>
      <c r="U437" s="545"/>
      <c r="V437" s="545"/>
      <c r="W437" s="545"/>
      <c r="X437" s="545"/>
      <c r="Y437" s="545"/>
      <c r="Z437" s="545"/>
    </row>
    <row r="438" spans="1:26" ht="22.5" customHeight="1">
      <c r="A438" s="545"/>
      <c r="B438" s="545"/>
      <c r="C438" s="545"/>
      <c r="D438" s="545"/>
      <c r="E438" s="545"/>
      <c r="F438" s="545"/>
      <c r="G438" s="545"/>
      <c r="H438" s="545"/>
      <c r="I438" s="545"/>
      <c r="J438" s="545"/>
      <c r="K438" s="545"/>
      <c r="L438" s="545"/>
      <c r="M438" s="545"/>
      <c r="N438" s="545"/>
      <c r="O438" s="545"/>
      <c r="P438" s="545"/>
      <c r="Q438" s="545"/>
      <c r="R438" s="545"/>
      <c r="S438" s="545"/>
      <c r="T438" s="545"/>
      <c r="U438" s="545"/>
      <c r="V438" s="545"/>
      <c r="W438" s="545"/>
      <c r="X438" s="545"/>
      <c r="Y438" s="545"/>
      <c r="Z438" s="545"/>
    </row>
    <row r="439" spans="1:26" ht="22.5" customHeight="1">
      <c r="A439" s="545"/>
      <c r="B439" s="545"/>
      <c r="C439" s="545"/>
      <c r="D439" s="545"/>
      <c r="E439" s="545"/>
      <c r="F439" s="545"/>
      <c r="G439" s="545"/>
      <c r="H439" s="545"/>
      <c r="I439" s="545"/>
      <c r="J439" s="545"/>
      <c r="K439" s="545"/>
      <c r="L439" s="545"/>
      <c r="M439" s="545"/>
      <c r="N439" s="545"/>
      <c r="O439" s="545"/>
      <c r="P439" s="545"/>
      <c r="Q439" s="545"/>
      <c r="R439" s="545"/>
      <c r="S439" s="545"/>
      <c r="T439" s="545"/>
      <c r="U439" s="545"/>
      <c r="V439" s="545"/>
      <c r="W439" s="545"/>
      <c r="X439" s="545"/>
      <c r="Y439" s="545"/>
      <c r="Z439" s="545"/>
    </row>
    <row r="440" spans="1:26" ht="22.5" customHeight="1">
      <c r="A440" s="545"/>
      <c r="B440" s="545"/>
      <c r="C440" s="545"/>
      <c r="D440" s="545"/>
      <c r="E440" s="545"/>
      <c r="F440" s="545"/>
      <c r="G440" s="545"/>
      <c r="H440" s="545"/>
      <c r="I440" s="545"/>
      <c r="J440" s="545"/>
      <c r="K440" s="545"/>
      <c r="L440" s="545"/>
      <c r="M440" s="545"/>
      <c r="N440" s="545"/>
      <c r="O440" s="545"/>
      <c r="P440" s="545"/>
      <c r="Q440" s="545"/>
      <c r="R440" s="545"/>
      <c r="S440" s="545"/>
      <c r="T440" s="545"/>
      <c r="U440" s="545"/>
      <c r="V440" s="545"/>
      <c r="W440" s="545"/>
      <c r="X440" s="545"/>
      <c r="Y440" s="545"/>
      <c r="Z440" s="545"/>
    </row>
    <row r="441" spans="1:26" ht="22.5" customHeight="1">
      <c r="A441" s="545"/>
      <c r="B441" s="545"/>
      <c r="C441" s="545"/>
      <c r="D441" s="545"/>
      <c r="E441" s="545"/>
      <c r="F441" s="545"/>
      <c r="G441" s="545"/>
      <c r="H441" s="545"/>
      <c r="I441" s="545"/>
      <c r="J441" s="545"/>
      <c r="K441" s="545"/>
      <c r="L441" s="545"/>
      <c r="M441" s="545"/>
      <c r="N441" s="545"/>
      <c r="O441" s="545"/>
      <c r="P441" s="545"/>
      <c r="Q441" s="545"/>
      <c r="R441" s="545"/>
      <c r="S441" s="545"/>
      <c r="T441" s="545"/>
      <c r="U441" s="545"/>
      <c r="V441" s="545"/>
      <c r="W441" s="545"/>
      <c r="X441" s="545"/>
      <c r="Y441" s="545"/>
      <c r="Z441" s="545"/>
    </row>
    <row r="442" spans="1:26" ht="22.5" customHeight="1">
      <c r="A442" s="545"/>
      <c r="B442" s="545"/>
      <c r="C442" s="545"/>
      <c r="D442" s="545"/>
      <c r="E442" s="545"/>
      <c r="F442" s="545"/>
      <c r="G442" s="545"/>
      <c r="H442" s="545"/>
      <c r="I442" s="545"/>
      <c r="J442" s="545"/>
      <c r="K442" s="545"/>
      <c r="L442" s="545"/>
      <c r="M442" s="545"/>
      <c r="N442" s="545"/>
      <c r="O442" s="545"/>
      <c r="P442" s="545"/>
      <c r="Q442" s="545"/>
      <c r="R442" s="545"/>
      <c r="S442" s="545"/>
      <c r="T442" s="545"/>
      <c r="U442" s="545"/>
      <c r="V442" s="545"/>
      <c r="W442" s="545"/>
      <c r="X442" s="545"/>
      <c r="Y442" s="545"/>
      <c r="Z442" s="545"/>
    </row>
    <row r="443" spans="1:26" ht="22.5" customHeight="1">
      <c r="A443" s="545"/>
      <c r="B443" s="545"/>
      <c r="C443" s="545"/>
      <c r="D443" s="545"/>
      <c r="E443" s="545"/>
      <c r="F443" s="545"/>
      <c r="G443" s="545"/>
      <c r="H443" s="545"/>
      <c r="I443" s="545"/>
      <c r="J443" s="545"/>
      <c r="K443" s="545"/>
      <c r="L443" s="545"/>
      <c r="M443" s="545"/>
      <c r="N443" s="545"/>
      <c r="O443" s="545"/>
      <c r="P443" s="545"/>
      <c r="Q443" s="545"/>
      <c r="R443" s="545"/>
      <c r="S443" s="545"/>
      <c r="T443" s="545"/>
      <c r="U443" s="545"/>
      <c r="V443" s="545"/>
      <c r="W443" s="545"/>
      <c r="X443" s="545"/>
      <c r="Y443" s="545"/>
      <c r="Z443" s="545"/>
    </row>
    <row r="444" spans="1:26" ht="22.5" customHeight="1">
      <c r="A444" s="545"/>
      <c r="B444" s="545"/>
      <c r="C444" s="545"/>
      <c r="D444" s="545"/>
      <c r="E444" s="545"/>
      <c r="F444" s="545"/>
      <c r="G444" s="545"/>
      <c r="H444" s="545"/>
      <c r="I444" s="545"/>
      <c r="J444" s="545"/>
      <c r="K444" s="545"/>
      <c r="L444" s="545"/>
      <c r="M444" s="545"/>
      <c r="N444" s="545"/>
      <c r="O444" s="545"/>
      <c r="P444" s="545"/>
      <c r="Q444" s="545"/>
      <c r="R444" s="545"/>
      <c r="S444" s="545"/>
      <c r="T444" s="545"/>
      <c r="U444" s="545"/>
      <c r="V444" s="545"/>
      <c r="W444" s="545"/>
      <c r="X444" s="545"/>
      <c r="Y444" s="545"/>
      <c r="Z444" s="545"/>
    </row>
    <row r="445" spans="1:26" ht="22.5" customHeight="1">
      <c r="A445" s="545"/>
      <c r="B445" s="545"/>
      <c r="C445" s="545"/>
      <c r="D445" s="545"/>
      <c r="E445" s="545"/>
      <c r="F445" s="545"/>
      <c r="G445" s="545"/>
      <c r="H445" s="545"/>
      <c r="I445" s="545"/>
      <c r="J445" s="545"/>
      <c r="K445" s="545"/>
      <c r="L445" s="545"/>
      <c r="M445" s="545"/>
      <c r="N445" s="545"/>
      <c r="O445" s="545"/>
      <c r="P445" s="545"/>
      <c r="Q445" s="545"/>
      <c r="R445" s="545"/>
      <c r="S445" s="545"/>
      <c r="T445" s="545"/>
      <c r="U445" s="545"/>
      <c r="V445" s="545"/>
      <c r="W445" s="545"/>
      <c r="X445" s="545"/>
      <c r="Y445" s="545"/>
      <c r="Z445" s="545"/>
    </row>
    <row r="446" spans="1:26" ht="22.5" customHeight="1">
      <c r="A446" s="545"/>
      <c r="B446" s="545"/>
      <c r="C446" s="545"/>
      <c r="D446" s="545"/>
      <c r="E446" s="545"/>
      <c r="F446" s="545"/>
      <c r="G446" s="545"/>
      <c r="H446" s="545"/>
      <c r="I446" s="545"/>
      <c r="J446" s="545"/>
      <c r="K446" s="545"/>
      <c r="L446" s="545"/>
      <c r="M446" s="545"/>
      <c r="N446" s="545"/>
      <c r="O446" s="545"/>
      <c r="P446" s="545"/>
      <c r="Q446" s="545"/>
      <c r="R446" s="545"/>
      <c r="S446" s="545"/>
      <c r="T446" s="545"/>
      <c r="U446" s="545"/>
      <c r="V446" s="545"/>
      <c r="W446" s="545"/>
      <c r="X446" s="545"/>
      <c r="Y446" s="545"/>
      <c r="Z446" s="545"/>
    </row>
    <row r="447" spans="1:26" ht="22.5" customHeight="1">
      <c r="A447" s="545"/>
      <c r="B447" s="545"/>
      <c r="C447" s="545"/>
      <c r="D447" s="545"/>
      <c r="E447" s="545"/>
      <c r="F447" s="545"/>
      <c r="G447" s="545"/>
      <c r="H447" s="545"/>
      <c r="I447" s="545"/>
      <c r="J447" s="545"/>
      <c r="K447" s="545"/>
      <c r="L447" s="545"/>
      <c r="M447" s="545"/>
      <c r="N447" s="545"/>
      <c r="O447" s="545"/>
      <c r="P447" s="545"/>
      <c r="Q447" s="545"/>
      <c r="R447" s="545"/>
      <c r="S447" s="545"/>
      <c r="T447" s="545"/>
      <c r="U447" s="545"/>
      <c r="V447" s="545"/>
      <c r="W447" s="545"/>
      <c r="X447" s="545"/>
      <c r="Y447" s="545"/>
      <c r="Z447" s="545"/>
    </row>
    <row r="448" spans="1:26" ht="22.5" customHeight="1">
      <c r="A448" s="545"/>
      <c r="B448" s="545"/>
      <c r="C448" s="545"/>
      <c r="D448" s="545"/>
      <c r="E448" s="545"/>
      <c r="F448" s="545"/>
      <c r="G448" s="545"/>
      <c r="H448" s="545"/>
      <c r="I448" s="545"/>
      <c r="J448" s="545"/>
      <c r="K448" s="545"/>
      <c r="L448" s="545"/>
      <c r="M448" s="545"/>
      <c r="N448" s="545"/>
      <c r="O448" s="545"/>
      <c r="P448" s="545"/>
      <c r="Q448" s="545"/>
      <c r="R448" s="545"/>
      <c r="S448" s="545"/>
      <c r="T448" s="545"/>
      <c r="U448" s="545"/>
      <c r="V448" s="545"/>
      <c r="W448" s="545"/>
      <c r="X448" s="545"/>
      <c r="Y448" s="545"/>
      <c r="Z448" s="545"/>
    </row>
    <row r="449" spans="1:26" ht="22.5" customHeight="1">
      <c r="A449" s="545"/>
      <c r="B449" s="545"/>
      <c r="C449" s="545"/>
      <c r="D449" s="545"/>
      <c r="E449" s="545"/>
      <c r="F449" s="545"/>
      <c r="G449" s="545"/>
      <c r="H449" s="545"/>
      <c r="I449" s="545"/>
      <c r="J449" s="545"/>
      <c r="K449" s="545"/>
      <c r="L449" s="545"/>
      <c r="M449" s="545"/>
      <c r="N449" s="545"/>
      <c r="O449" s="545"/>
      <c r="P449" s="545"/>
      <c r="Q449" s="545"/>
      <c r="R449" s="545"/>
      <c r="S449" s="545"/>
      <c r="T449" s="545"/>
      <c r="U449" s="545"/>
      <c r="V449" s="545"/>
      <c r="W449" s="545"/>
      <c r="X449" s="545"/>
      <c r="Y449" s="545"/>
      <c r="Z449" s="545"/>
    </row>
    <row r="450" spans="1:26" ht="22.5" customHeight="1">
      <c r="A450" s="545"/>
      <c r="B450" s="545"/>
      <c r="C450" s="545"/>
      <c r="D450" s="545"/>
      <c r="E450" s="545"/>
      <c r="F450" s="545"/>
      <c r="G450" s="545"/>
      <c r="H450" s="545"/>
      <c r="I450" s="545"/>
      <c r="J450" s="545"/>
      <c r="K450" s="545"/>
      <c r="L450" s="545"/>
      <c r="M450" s="545"/>
      <c r="N450" s="545"/>
      <c r="O450" s="545"/>
      <c r="P450" s="545"/>
      <c r="Q450" s="545"/>
      <c r="R450" s="545"/>
      <c r="S450" s="545"/>
      <c r="T450" s="545"/>
      <c r="U450" s="545"/>
      <c r="V450" s="545"/>
      <c r="W450" s="545"/>
      <c r="X450" s="545"/>
      <c r="Y450" s="545"/>
      <c r="Z450" s="545"/>
    </row>
    <row r="451" spans="1:26" ht="22.5" customHeight="1">
      <c r="A451" s="545"/>
      <c r="B451" s="545"/>
      <c r="C451" s="545"/>
      <c r="D451" s="545"/>
      <c r="E451" s="545"/>
      <c r="F451" s="545"/>
      <c r="G451" s="545"/>
      <c r="H451" s="545"/>
      <c r="I451" s="545"/>
      <c r="J451" s="545"/>
      <c r="K451" s="545"/>
      <c r="L451" s="545"/>
      <c r="M451" s="545"/>
      <c r="N451" s="545"/>
      <c r="O451" s="545"/>
      <c r="P451" s="545"/>
      <c r="Q451" s="545"/>
      <c r="R451" s="545"/>
      <c r="S451" s="545"/>
      <c r="T451" s="545"/>
      <c r="U451" s="545"/>
      <c r="V451" s="545"/>
      <c r="W451" s="545"/>
      <c r="X451" s="545"/>
      <c r="Y451" s="545"/>
      <c r="Z451" s="545"/>
    </row>
    <row r="452" spans="1:26" ht="22.5" customHeight="1">
      <c r="A452" s="545"/>
      <c r="B452" s="545"/>
      <c r="C452" s="545"/>
      <c r="D452" s="545"/>
      <c r="E452" s="545"/>
      <c r="F452" s="545"/>
      <c r="G452" s="545"/>
      <c r="H452" s="545"/>
      <c r="I452" s="545"/>
      <c r="J452" s="545"/>
      <c r="K452" s="545"/>
      <c r="L452" s="545"/>
      <c r="M452" s="545"/>
      <c r="N452" s="545"/>
      <c r="O452" s="545"/>
      <c r="P452" s="545"/>
      <c r="Q452" s="545"/>
      <c r="R452" s="545"/>
      <c r="S452" s="545"/>
      <c r="T452" s="545"/>
      <c r="U452" s="545"/>
      <c r="V452" s="545"/>
      <c r="W452" s="545"/>
      <c r="X452" s="545"/>
      <c r="Y452" s="545"/>
      <c r="Z452" s="545"/>
    </row>
    <row r="453" spans="1:26" ht="22.5" customHeight="1">
      <c r="A453" s="545"/>
      <c r="B453" s="545"/>
      <c r="C453" s="545"/>
      <c r="D453" s="545"/>
      <c r="E453" s="545"/>
      <c r="F453" s="545"/>
      <c r="G453" s="545"/>
      <c r="H453" s="545"/>
      <c r="I453" s="545"/>
      <c r="J453" s="545"/>
      <c r="K453" s="545"/>
      <c r="L453" s="545"/>
      <c r="M453" s="545"/>
      <c r="N453" s="545"/>
      <c r="O453" s="545"/>
      <c r="P453" s="545"/>
      <c r="Q453" s="545"/>
      <c r="R453" s="545"/>
      <c r="S453" s="545"/>
      <c r="T453" s="545"/>
      <c r="U453" s="545"/>
      <c r="V453" s="545"/>
      <c r="W453" s="545"/>
      <c r="X453" s="545"/>
      <c r="Y453" s="545"/>
      <c r="Z453" s="545"/>
    </row>
    <row r="454" spans="1:26" ht="22.5" customHeight="1">
      <c r="A454" s="545"/>
      <c r="B454" s="545"/>
      <c r="C454" s="545"/>
      <c r="D454" s="545"/>
      <c r="E454" s="545"/>
      <c r="F454" s="545"/>
      <c r="G454" s="545"/>
      <c r="H454" s="545"/>
      <c r="I454" s="545"/>
      <c r="J454" s="545"/>
      <c r="K454" s="545"/>
      <c r="L454" s="545"/>
      <c r="M454" s="545"/>
      <c r="N454" s="545"/>
      <c r="O454" s="545"/>
      <c r="P454" s="545"/>
      <c r="Q454" s="545"/>
      <c r="R454" s="545"/>
      <c r="S454" s="545"/>
      <c r="T454" s="545"/>
      <c r="U454" s="545"/>
      <c r="V454" s="545"/>
      <c r="W454" s="545"/>
      <c r="X454" s="545"/>
      <c r="Y454" s="545"/>
      <c r="Z454" s="545"/>
    </row>
    <row r="455" spans="1:26" ht="22.5" customHeight="1">
      <c r="A455" s="545"/>
      <c r="B455" s="545"/>
      <c r="C455" s="545"/>
      <c r="D455" s="545"/>
      <c r="E455" s="545"/>
      <c r="F455" s="545"/>
      <c r="G455" s="545"/>
      <c r="H455" s="545"/>
      <c r="I455" s="545"/>
      <c r="J455" s="545"/>
      <c r="K455" s="545"/>
      <c r="L455" s="545"/>
      <c r="M455" s="545"/>
      <c r="N455" s="545"/>
      <c r="O455" s="545"/>
      <c r="P455" s="545"/>
      <c r="Q455" s="545"/>
      <c r="R455" s="545"/>
      <c r="S455" s="545"/>
      <c r="T455" s="545"/>
      <c r="U455" s="545"/>
      <c r="V455" s="545"/>
      <c r="W455" s="545"/>
      <c r="X455" s="545"/>
      <c r="Y455" s="545"/>
      <c r="Z455" s="545"/>
    </row>
    <row r="456" spans="1:26" ht="22.5" customHeight="1">
      <c r="A456" s="545"/>
      <c r="B456" s="545"/>
      <c r="C456" s="545"/>
      <c r="D456" s="545"/>
      <c r="E456" s="545"/>
      <c r="F456" s="545"/>
      <c r="G456" s="545"/>
      <c r="H456" s="545"/>
      <c r="I456" s="545"/>
      <c r="J456" s="545"/>
      <c r="K456" s="545"/>
      <c r="L456" s="545"/>
      <c r="M456" s="545"/>
      <c r="N456" s="545"/>
      <c r="O456" s="545"/>
      <c r="P456" s="545"/>
      <c r="Q456" s="545"/>
      <c r="R456" s="545"/>
      <c r="S456" s="545"/>
      <c r="T456" s="545"/>
      <c r="U456" s="545"/>
      <c r="V456" s="545"/>
      <c r="W456" s="545"/>
      <c r="X456" s="545"/>
      <c r="Y456" s="545"/>
      <c r="Z456" s="545"/>
    </row>
    <row r="457" spans="1:26" ht="22.5" customHeight="1">
      <c r="A457" s="545"/>
      <c r="B457" s="545"/>
      <c r="C457" s="545"/>
      <c r="D457" s="545"/>
      <c r="E457" s="545"/>
      <c r="F457" s="545"/>
      <c r="G457" s="545"/>
      <c r="H457" s="545"/>
      <c r="I457" s="545"/>
      <c r="J457" s="545"/>
      <c r="K457" s="545"/>
      <c r="L457" s="545"/>
      <c r="M457" s="545"/>
      <c r="N457" s="545"/>
      <c r="O457" s="545"/>
      <c r="P457" s="545"/>
      <c r="Q457" s="545"/>
      <c r="R457" s="545"/>
      <c r="S457" s="545"/>
      <c r="T457" s="545"/>
      <c r="U457" s="545"/>
      <c r="V457" s="545"/>
      <c r="W457" s="545"/>
      <c r="X457" s="545"/>
      <c r="Y457" s="545"/>
      <c r="Z457" s="545"/>
    </row>
    <row r="458" spans="1:26" ht="22.5" customHeight="1">
      <c r="A458" s="545"/>
      <c r="B458" s="545"/>
      <c r="C458" s="545"/>
      <c r="D458" s="545"/>
      <c r="E458" s="545"/>
      <c r="F458" s="545"/>
      <c r="G458" s="545"/>
      <c r="H458" s="545"/>
      <c r="I458" s="545"/>
      <c r="J458" s="545"/>
      <c r="K458" s="545"/>
      <c r="L458" s="545"/>
      <c r="M458" s="545"/>
      <c r="N458" s="545"/>
      <c r="O458" s="545"/>
      <c r="P458" s="545"/>
      <c r="Q458" s="545"/>
      <c r="R458" s="545"/>
      <c r="S458" s="545"/>
      <c r="T458" s="545"/>
      <c r="U458" s="545"/>
      <c r="V458" s="545"/>
      <c r="W458" s="545"/>
      <c r="X458" s="545"/>
      <c r="Y458" s="545"/>
      <c r="Z458" s="545"/>
    </row>
    <row r="459" spans="1:26" ht="22.5" customHeight="1">
      <c r="A459" s="545"/>
      <c r="B459" s="545"/>
      <c r="C459" s="545"/>
      <c r="D459" s="545"/>
      <c r="E459" s="545"/>
      <c r="F459" s="545"/>
      <c r="G459" s="545"/>
      <c r="H459" s="545"/>
      <c r="I459" s="545"/>
      <c r="J459" s="545"/>
      <c r="K459" s="545"/>
      <c r="L459" s="545"/>
      <c r="M459" s="545"/>
      <c r="N459" s="545"/>
      <c r="O459" s="545"/>
      <c r="P459" s="545"/>
      <c r="Q459" s="545"/>
      <c r="R459" s="545"/>
      <c r="S459" s="545"/>
      <c r="T459" s="545"/>
      <c r="U459" s="545"/>
      <c r="V459" s="545"/>
      <c r="W459" s="545"/>
      <c r="X459" s="545"/>
      <c r="Y459" s="545"/>
      <c r="Z459" s="545"/>
    </row>
    <row r="460" spans="1:26" ht="22.5" customHeight="1">
      <c r="A460" s="545"/>
      <c r="B460" s="545"/>
      <c r="C460" s="545"/>
      <c r="D460" s="545"/>
      <c r="E460" s="545"/>
      <c r="F460" s="545"/>
      <c r="G460" s="545"/>
      <c r="H460" s="545"/>
      <c r="I460" s="545"/>
      <c r="J460" s="545"/>
      <c r="K460" s="545"/>
      <c r="L460" s="545"/>
      <c r="M460" s="545"/>
      <c r="N460" s="545"/>
      <c r="O460" s="545"/>
      <c r="P460" s="545"/>
      <c r="Q460" s="545"/>
      <c r="R460" s="545"/>
      <c r="S460" s="545"/>
      <c r="T460" s="545"/>
      <c r="U460" s="545"/>
      <c r="V460" s="545"/>
      <c r="W460" s="545"/>
      <c r="X460" s="545"/>
      <c r="Y460" s="545"/>
      <c r="Z460" s="545"/>
    </row>
    <row r="461" spans="1:26" ht="22.5" customHeight="1">
      <c r="A461" s="545"/>
      <c r="B461" s="545"/>
      <c r="C461" s="545"/>
      <c r="D461" s="545"/>
      <c r="E461" s="545"/>
      <c r="F461" s="545"/>
      <c r="G461" s="545"/>
      <c r="H461" s="545"/>
      <c r="I461" s="545"/>
      <c r="J461" s="545"/>
      <c r="K461" s="545"/>
      <c r="L461" s="545"/>
      <c r="M461" s="545"/>
      <c r="N461" s="545"/>
      <c r="O461" s="545"/>
      <c r="P461" s="545"/>
      <c r="Q461" s="545"/>
      <c r="R461" s="545"/>
      <c r="S461" s="545"/>
      <c r="T461" s="545"/>
      <c r="U461" s="545"/>
      <c r="V461" s="545"/>
      <c r="W461" s="545"/>
      <c r="X461" s="545"/>
      <c r="Y461" s="545"/>
      <c r="Z461" s="545"/>
    </row>
    <row r="462" spans="1:26" ht="22.5" customHeight="1">
      <c r="A462" s="545"/>
      <c r="B462" s="545"/>
      <c r="C462" s="545"/>
      <c r="D462" s="545"/>
      <c r="E462" s="545"/>
      <c r="F462" s="545"/>
      <c r="G462" s="545"/>
      <c r="H462" s="545"/>
      <c r="I462" s="545"/>
      <c r="J462" s="545"/>
      <c r="K462" s="545"/>
      <c r="L462" s="545"/>
      <c r="M462" s="545"/>
      <c r="N462" s="545"/>
      <c r="O462" s="545"/>
      <c r="P462" s="545"/>
      <c r="Q462" s="545"/>
      <c r="R462" s="545"/>
      <c r="S462" s="545"/>
      <c r="T462" s="545"/>
      <c r="U462" s="545"/>
      <c r="V462" s="545"/>
      <c r="W462" s="545"/>
      <c r="X462" s="545"/>
      <c r="Y462" s="545"/>
      <c r="Z462" s="545"/>
    </row>
    <row r="463" spans="1:26" ht="22.5" customHeight="1">
      <c r="A463" s="545"/>
      <c r="B463" s="545"/>
      <c r="C463" s="545"/>
      <c r="D463" s="545"/>
      <c r="E463" s="545"/>
      <c r="F463" s="545"/>
      <c r="G463" s="545"/>
      <c r="H463" s="545"/>
      <c r="I463" s="545"/>
      <c r="J463" s="545"/>
      <c r="K463" s="545"/>
      <c r="L463" s="545"/>
      <c r="M463" s="545"/>
      <c r="N463" s="545"/>
      <c r="O463" s="545"/>
      <c r="P463" s="545"/>
      <c r="Q463" s="545"/>
      <c r="R463" s="545"/>
      <c r="S463" s="545"/>
      <c r="T463" s="545"/>
      <c r="U463" s="545"/>
      <c r="V463" s="545"/>
      <c r="W463" s="545"/>
      <c r="X463" s="545"/>
      <c r="Y463" s="545"/>
      <c r="Z463" s="545"/>
    </row>
    <row r="464" spans="1:26" ht="22.5" customHeight="1">
      <c r="A464" s="545"/>
      <c r="B464" s="545"/>
      <c r="C464" s="545"/>
      <c r="D464" s="545"/>
      <c r="E464" s="545"/>
      <c r="F464" s="545"/>
      <c r="G464" s="545"/>
      <c r="H464" s="545"/>
      <c r="I464" s="545"/>
      <c r="J464" s="545"/>
      <c r="K464" s="545"/>
      <c r="L464" s="545"/>
      <c r="M464" s="545"/>
      <c r="N464" s="545"/>
      <c r="O464" s="545"/>
      <c r="P464" s="545"/>
      <c r="Q464" s="545"/>
      <c r="R464" s="545"/>
      <c r="S464" s="545"/>
      <c r="T464" s="545"/>
      <c r="U464" s="545"/>
      <c r="V464" s="545"/>
      <c r="W464" s="545"/>
      <c r="X464" s="545"/>
      <c r="Y464" s="545"/>
      <c r="Z464" s="545"/>
    </row>
    <row r="465" spans="1:26" ht="22.5" customHeight="1">
      <c r="A465" s="545"/>
      <c r="B465" s="545"/>
      <c r="C465" s="545"/>
      <c r="D465" s="545"/>
      <c r="E465" s="545"/>
      <c r="F465" s="545"/>
      <c r="G465" s="545"/>
      <c r="H465" s="545"/>
      <c r="I465" s="545"/>
      <c r="J465" s="545"/>
      <c r="K465" s="545"/>
      <c r="L465" s="545"/>
      <c r="M465" s="545"/>
      <c r="N465" s="545"/>
      <c r="O465" s="545"/>
      <c r="P465" s="545"/>
      <c r="Q465" s="545"/>
      <c r="R465" s="545"/>
      <c r="S465" s="545"/>
      <c r="T465" s="545"/>
      <c r="U465" s="545"/>
      <c r="V465" s="545"/>
      <c r="W465" s="545"/>
      <c r="X465" s="545"/>
      <c r="Y465" s="545"/>
      <c r="Z465" s="545"/>
    </row>
    <row r="466" spans="1:26" ht="22.5" customHeight="1">
      <c r="A466" s="545"/>
      <c r="B466" s="545"/>
      <c r="C466" s="545"/>
      <c r="D466" s="545"/>
      <c r="E466" s="545"/>
      <c r="F466" s="545"/>
      <c r="G466" s="545"/>
      <c r="H466" s="545"/>
      <c r="I466" s="545"/>
      <c r="J466" s="545"/>
      <c r="K466" s="545"/>
      <c r="L466" s="545"/>
      <c r="M466" s="545"/>
      <c r="N466" s="545"/>
      <c r="O466" s="545"/>
      <c r="P466" s="545"/>
      <c r="Q466" s="545"/>
      <c r="R466" s="545"/>
      <c r="S466" s="545"/>
      <c r="T466" s="545"/>
      <c r="U466" s="545"/>
      <c r="V466" s="545"/>
      <c r="W466" s="545"/>
      <c r="X466" s="545"/>
      <c r="Y466" s="545"/>
      <c r="Z466" s="545"/>
    </row>
    <row r="467" spans="1:26" ht="22.5" customHeight="1">
      <c r="A467" s="545"/>
      <c r="B467" s="545"/>
      <c r="C467" s="545"/>
      <c r="D467" s="545"/>
      <c r="E467" s="545"/>
      <c r="F467" s="545"/>
      <c r="G467" s="545"/>
      <c r="H467" s="545"/>
      <c r="I467" s="545"/>
      <c r="J467" s="545"/>
      <c r="K467" s="545"/>
      <c r="L467" s="545"/>
      <c r="M467" s="545"/>
      <c r="N467" s="545"/>
      <c r="O467" s="545"/>
      <c r="P467" s="545"/>
      <c r="Q467" s="545"/>
      <c r="R467" s="545"/>
      <c r="S467" s="545"/>
      <c r="T467" s="545"/>
      <c r="U467" s="545"/>
      <c r="V467" s="545"/>
      <c r="W467" s="545"/>
      <c r="X467" s="545"/>
      <c r="Y467" s="545"/>
      <c r="Z467" s="545"/>
    </row>
    <row r="468" spans="1:26" ht="22.5" customHeight="1">
      <c r="A468" s="545"/>
      <c r="B468" s="545"/>
      <c r="C468" s="545"/>
      <c r="D468" s="545"/>
      <c r="E468" s="545"/>
      <c r="F468" s="545"/>
      <c r="G468" s="545"/>
      <c r="H468" s="545"/>
      <c r="I468" s="545"/>
      <c r="J468" s="545"/>
      <c r="K468" s="545"/>
      <c r="L468" s="545"/>
      <c r="M468" s="545"/>
      <c r="N468" s="545"/>
      <c r="O468" s="545"/>
      <c r="P468" s="545"/>
      <c r="Q468" s="545"/>
      <c r="R468" s="545"/>
      <c r="S468" s="545"/>
      <c r="T468" s="545"/>
      <c r="U468" s="545"/>
      <c r="V468" s="545"/>
      <c r="W468" s="545"/>
      <c r="X468" s="545"/>
      <c r="Y468" s="545"/>
      <c r="Z468" s="545"/>
    </row>
    <row r="469" spans="1:26" ht="22.5" customHeight="1">
      <c r="A469" s="545"/>
      <c r="B469" s="545"/>
      <c r="C469" s="545"/>
      <c r="D469" s="545"/>
      <c r="E469" s="545"/>
      <c r="F469" s="545"/>
      <c r="G469" s="545"/>
      <c r="H469" s="545"/>
      <c r="I469" s="545"/>
      <c r="J469" s="545"/>
      <c r="K469" s="545"/>
      <c r="L469" s="545"/>
      <c r="M469" s="545"/>
      <c r="N469" s="545"/>
      <c r="O469" s="545"/>
      <c r="P469" s="545"/>
      <c r="Q469" s="545"/>
      <c r="R469" s="545"/>
      <c r="S469" s="545"/>
      <c r="T469" s="545"/>
      <c r="U469" s="545"/>
      <c r="V469" s="545"/>
      <c r="W469" s="545"/>
      <c r="X469" s="545"/>
      <c r="Y469" s="545"/>
      <c r="Z469" s="545"/>
    </row>
    <row r="470" spans="1:26" ht="22.5" customHeight="1">
      <c r="A470" s="545"/>
      <c r="B470" s="545"/>
      <c r="C470" s="545"/>
      <c r="D470" s="545"/>
      <c r="E470" s="545"/>
      <c r="F470" s="545"/>
      <c r="G470" s="545"/>
      <c r="H470" s="545"/>
      <c r="I470" s="545"/>
      <c r="J470" s="545"/>
      <c r="K470" s="545"/>
      <c r="L470" s="545"/>
      <c r="M470" s="545"/>
      <c r="N470" s="545"/>
      <c r="O470" s="545"/>
      <c r="P470" s="545"/>
      <c r="Q470" s="545"/>
      <c r="R470" s="545"/>
      <c r="S470" s="545"/>
      <c r="T470" s="545"/>
      <c r="U470" s="545"/>
      <c r="V470" s="545"/>
      <c r="W470" s="545"/>
      <c r="X470" s="545"/>
      <c r="Y470" s="545"/>
      <c r="Z470" s="545"/>
    </row>
    <row r="471" spans="1:26" ht="22.5" customHeight="1">
      <c r="A471" s="545"/>
      <c r="B471" s="545"/>
      <c r="C471" s="545"/>
      <c r="D471" s="545"/>
      <c r="E471" s="545"/>
      <c r="F471" s="545"/>
      <c r="G471" s="545"/>
      <c r="H471" s="545"/>
      <c r="I471" s="545"/>
      <c r="J471" s="545"/>
      <c r="K471" s="545"/>
      <c r="L471" s="545"/>
      <c r="M471" s="545"/>
      <c r="N471" s="545"/>
      <c r="O471" s="545"/>
      <c r="P471" s="545"/>
      <c r="Q471" s="545"/>
      <c r="R471" s="545"/>
      <c r="S471" s="545"/>
      <c r="T471" s="545"/>
      <c r="U471" s="545"/>
      <c r="V471" s="545"/>
      <c r="W471" s="545"/>
      <c r="X471" s="545"/>
      <c r="Y471" s="545"/>
      <c r="Z471" s="545"/>
    </row>
    <row r="472" spans="1:26" ht="22.5" customHeight="1">
      <c r="A472" s="545"/>
      <c r="B472" s="545"/>
      <c r="C472" s="545"/>
      <c r="D472" s="545"/>
      <c r="E472" s="545"/>
      <c r="F472" s="545"/>
      <c r="G472" s="545"/>
      <c r="H472" s="545"/>
      <c r="I472" s="545"/>
      <c r="J472" s="545"/>
      <c r="K472" s="545"/>
      <c r="L472" s="545"/>
      <c r="M472" s="545"/>
      <c r="N472" s="545"/>
      <c r="O472" s="545"/>
      <c r="P472" s="545"/>
      <c r="Q472" s="545"/>
      <c r="R472" s="545"/>
      <c r="S472" s="545"/>
      <c r="T472" s="545"/>
      <c r="U472" s="545"/>
      <c r="V472" s="545"/>
      <c r="W472" s="545"/>
      <c r="X472" s="545"/>
      <c r="Y472" s="545"/>
      <c r="Z472" s="545"/>
    </row>
    <row r="473" spans="1:26" ht="22.5" customHeight="1">
      <c r="A473" s="545"/>
      <c r="B473" s="545"/>
      <c r="C473" s="545"/>
      <c r="D473" s="545"/>
      <c r="E473" s="545"/>
      <c r="F473" s="545"/>
      <c r="G473" s="545"/>
      <c r="H473" s="545"/>
      <c r="I473" s="545"/>
      <c r="J473" s="545"/>
      <c r="K473" s="545"/>
      <c r="L473" s="545"/>
      <c r="M473" s="545"/>
      <c r="N473" s="545"/>
      <c r="O473" s="545"/>
      <c r="P473" s="545"/>
      <c r="Q473" s="545"/>
      <c r="R473" s="545"/>
      <c r="S473" s="545"/>
      <c r="T473" s="545"/>
      <c r="U473" s="545"/>
      <c r="V473" s="545"/>
      <c r="W473" s="545"/>
      <c r="X473" s="545"/>
      <c r="Y473" s="545"/>
      <c r="Z473" s="545"/>
    </row>
    <row r="474" spans="1:26" ht="22.5" customHeight="1">
      <c r="A474" s="545"/>
      <c r="B474" s="545"/>
      <c r="C474" s="545"/>
      <c r="D474" s="545"/>
      <c r="E474" s="545"/>
      <c r="F474" s="545"/>
      <c r="G474" s="545"/>
      <c r="H474" s="545"/>
      <c r="I474" s="545"/>
      <c r="J474" s="545"/>
      <c r="K474" s="545"/>
      <c r="L474" s="545"/>
      <c r="M474" s="545"/>
      <c r="N474" s="545"/>
      <c r="O474" s="545"/>
      <c r="P474" s="545"/>
      <c r="Q474" s="545"/>
      <c r="R474" s="545"/>
      <c r="S474" s="545"/>
      <c r="T474" s="545"/>
      <c r="U474" s="545"/>
      <c r="V474" s="545"/>
      <c r="W474" s="545"/>
      <c r="X474" s="545"/>
      <c r="Y474" s="545"/>
      <c r="Z474" s="545"/>
    </row>
    <row r="475" spans="1:26" ht="22.5" customHeight="1">
      <c r="A475" s="545"/>
      <c r="B475" s="545"/>
      <c r="C475" s="545"/>
      <c r="D475" s="545"/>
      <c r="E475" s="545"/>
      <c r="F475" s="545"/>
      <c r="G475" s="545"/>
      <c r="H475" s="545"/>
      <c r="I475" s="545"/>
      <c r="J475" s="545"/>
      <c r="K475" s="545"/>
      <c r="L475" s="545"/>
      <c r="M475" s="545"/>
      <c r="N475" s="545"/>
      <c r="O475" s="545"/>
      <c r="P475" s="545"/>
      <c r="Q475" s="545"/>
      <c r="R475" s="545"/>
      <c r="S475" s="545"/>
      <c r="T475" s="545"/>
      <c r="U475" s="545"/>
      <c r="V475" s="545"/>
      <c r="W475" s="545"/>
      <c r="X475" s="545"/>
      <c r="Y475" s="545"/>
      <c r="Z475" s="545"/>
    </row>
    <row r="476" spans="1:26" ht="22.5" customHeight="1">
      <c r="A476" s="545"/>
      <c r="B476" s="545"/>
      <c r="C476" s="545"/>
      <c r="D476" s="545"/>
      <c r="E476" s="545"/>
      <c r="F476" s="545"/>
      <c r="G476" s="545"/>
      <c r="H476" s="545"/>
      <c r="I476" s="545"/>
      <c r="J476" s="545"/>
      <c r="K476" s="545"/>
      <c r="L476" s="545"/>
      <c r="M476" s="545"/>
      <c r="N476" s="545"/>
      <c r="O476" s="545"/>
      <c r="P476" s="545"/>
      <c r="Q476" s="545"/>
      <c r="R476" s="545"/>
      <c r="S476" s="545"/>
      <c r="T476" s="545"/>
      <c r="U476" s="545"/>
      <c r="V476" s="545"/>
      <c r="W476" s="545"/>
      <c r="X476" s="545"/>
      <c r="Y476" s="545"/>
      <c r="Z476" s="545"/>
    </row>
    <row r="477" spans="1:26" ht="22.5" customHeight="1">
      <c r="A477" s="545"/>
      <c r="B477" s="545"/>
      <c r="C477" s="545"/>
      <c r="D477" s="545"/>
      <c r="E477" s="545"/>
      <c r="F477" s="545"/>
      <c r="G477" s="545"/>
      <c r="H477" s="545"/>
      <c r="I477" s="545"/>
      <c r="J477" s="545"/>
      <c r="K477" s="545"/>
      <c r="L477" s="545"/>
      <c r="M477" s="545"/>
      <c r="N477" s="545"/>
      <c r="O477" s="545"/>
      <c r="P477" s="545"/>
      <c r="Q477" s="545"/>
      <c r="R477" s="545"/>
      <c r="S477" s="545"/>
      <c r="T477" s="545"/>
      <c r="U477" s="545"/>
      <c r="V477" s="545"/>
      <c r="W477" s="545"/>
      <c r="X477" s="545"/>
      <c r="Y477" s="545"/>
      <c r="Z477" s="545"/>
    </row>
    <row r="478" spans="1:26" ht="22.5" customHeight="1">
      <c r="A478" s="545"/>
      <c r="B478" s="545"/>
      <c r="C478" s="545"/>
      <c r="D478" s="545"/>
      <c r="E478" s="545"/>
      <c r="F478" s="545"/>
      <c r="G478" s="545"/>
      <c r="H478" s="545"/>
      <c r="I478" s="545"/>
      <c r="J478" s="545"/>
      <c r="K478" s="545"/>
      <c r="L478" s="545"/>
      <c r="M478" s="545"/>
      <c r="N478" s="545"/>
      <c r="O478" s="545"/>
      <c r="P478" s="545"/>
      <c r="Q478" s="545"/>
      <c r="R478" s="545"/>
      <c r="S478" s="545"/>
      <c r="T478" s="545"/>
      <c r="U478" s="545"/>
      <c r="V478" s="545"/>
      <c r="W478" s="545"/>
      <c r="X478" s="545"/>
      <c r="Y478" s="545"/>
      <c r="Z478" s="545"/>
    </row>
    <row r="479" spans="1:26" ht="22.5" customHeight="1">
      <c r="A479" s="545"/>
      <c r="B479" s="545"/>
      <c r="C479" s="545"/>
      <c r="D479" s="545"/>
      <c r="E479" s="545"/>
      <c r="F479" s="545"/>
      <c r="G479" s="545"/>
      <c r="H479" s="545"/>
      <c r="I479" s="545"/>
      <c r="J479" s="545"/>
      <c r="K479" s="545"/>
      <c r="L479" s="545"/>
      <c r="M479" s="545"/>
      <c r="N479" s="545"/>
      <c r="O479" s="545"/>
      <c r="P479" s="545"/>
      <c r="Q479" s="545"/>
      <c r="R479" s="545"/>
      <c r="S479" s="545"/>
      <c r="T479" s="545"/>
      <c r="U479" s="545"/>
      <c r="V479" s="545"/>
      <c r="W479" s="545"/>
      <c r="X479" s="545"/>
      <c r="Y479" s="545"/>
      <c r="Z479" s="545"/>
    </row>
    <row r="480" spans="1:26" ht="22.5" customHeight="1">
      <c r="A480" s="545"/>
      <c r="B480" s="545"/>
      <c r="C480" s="545"/>
      <c r="D480" s="545"/>
      <c r="E480" s="545"/>
      <c r="F480" s="545"/>
      <c r="G480" s="545"/>
      <c r="H480" s="545"/>
      <c r="I480" s="545"/>
      <c r="J480" s="545"/>
      <c r="K480" s="545"/>
      <c r="L480" s="545"/>
      <c r="M480" s="545"/>
      <c r="N480" s="545"/>
      <c r="O480" s="545"/>
      <c r="P480" s="545"/>
      <c r="Q480" s="545"/>
      <c r="R480" s="545"/>
      <c r="S480" s="545"/>
      <c r="T480" s="545"/>
      <c r="U480" s="545"/>
      <c r="V480" s="545"/>
      <c r="W480" s="545"/>
      <c r="X480" s="545"/>
      <c r="Y480" s="545"/>
      <c r="Z480" s="545"/>
    </row>
    <row r="481" spans="1:26" ht="22.5" customHeight="1">
      <c r="A481" s="545"/>
      <c r="B481" s="545"/>
      <c r="C481" s="545"/>
      <c r="D481" s="545"/>
      <c r="E481" s="545"/>
      <c r="F481" s="545"/>
      <c r="G481" s="545"/>
      <c r="H481" s="545"/>
      <c r="I481" s="545"/>
      <c r="J481" s="545"/>
      <c r="K481" s="545"/>
      <c r="L481" s="545"/>
      <c r="M481" s="545"/>
      <c r="N481" s="545"/>
      <c r="O481" s="545"/>
      <c r="P481" s="545"/>
      <c r="Q481" s="545"/>
      <c r="R481" s="545"/>
      <c r="S481" s="545"/>
      <c r="T481" s="545"/>
      <c r="U481" s="545"/>
      <c r="V481" s="545"/>
      <c r="W481" s="545"/>
      <c r="X481" s="545"/>
      <c r="Y481" s="545"/>
      <c r="Z481" s="545"/>
    </row>
    <row r="482" spans="1:26" ht="22.5" customHeight="1">
      <c r="A482" s="545"/>
      <c r="B482" s="545"/>
      <c r="C482" s="545"/>
      <c r="D482" s="545"/>
      <c r="E482" s="545"/>
      <c r="F482" s="545"/>
      <c r="G482" s="545"/>
      <c r="H482" s="545"/>
      <c r="I482" s="545"/>
      <c r="J482" s="545"/>
      <c r="K482" s="545"/>
      <c r="L482" s="545"/>
      <c r="M482" s="545"/>
      <c r="N482" s="545"/>
      <c r="O482" s="545"/>
      <c r="P482" s="545"/>
      <c r="Q482" s="545"/>
      <c r="R482" s="545"/>
      <c r="S482" s="545"/>
      <c r="T482" s="545"/>
      <c r="U482" s="545"/>
      <c r="V482" s="545"/>
      <c r="W482" s="545"/>
      <c r="X482" s="545"/>
      <c r="Y482" s="545"/>
      <c r="Z482" s="545"/>
    </row>
    <row r="483" spans="1:26" ht="22.5" customHeight="1">
      <c r="A483" s="545"/>
      <c r="B483" s="545"/>
      <c r="C483" s="545"/>
      <c r="D483" s="545"/>
      <c r="E483" s="545"/>
      <c r="F483" s="545"/>
      <c r="G483" s="545"/>
      <c r="H483" s="545"/>
      <c r="I483" s="545"/>
      <c r="J483" s="545"/>
      <c r="K483" s="545"/>
      <c r="L483" s="545"/>
      <c r="M483" s="545"/>
      <c r="N483" s="545"/>
      <c r="O483" s="545"/>
      <c r="P483" s="545"/>
      <c r="Q483" s="545"/>
      <c r="R483" s="545"/>
      <c r="S483" s="545"/>
      <c r="T483" s="545"/>
      <c r="U483" s="545"/>
      <c r="V483" s="545"/>
      <c r="W483" s="545"/>
      <c r="X483" s="545"/>
      <c r="Y483" s="545"/>
      <c r="Z483" s="545"/>
    </row>
    <row r="484" spans="1:26" ht="22.5" customHeight="1">
      <c r="A484" s="545"/>
      <c r="B484" s="545"/>
      <c r="C484" s="545"/>
      <c r="D484" s="545"/>
      <c r="E484" s="545"/>
      <c r="F484" s="545"/>
      <c r="G484" s="545"/>
      <c r="H484" s="545"/>
      <c r="I484" s="545"/>
      <c r="J484" s="545"/>
      <c r="K484" s="545"/>
      <c r="L484" s="545"/>
      <c r="M484" s="545"/>
      <c r="N484" s="545"/>
      <c r="O484" s="545"/>
      <c r="P484" s="545"/>
      <c r="Q484" s="545"/>
      <c r="R484" s="545"/>
      <c r="S484" s="545"/>
      <c r="T484" s="545"/>
      <c r="U484" s="545"/>
      <c r="V484" s="545"/>
      <c r="W484" s="545"/>
      <c r="X484" s="545"/>
      <c r="Y484" s="545"/>
      <c r="Z484" s="545"/>
    </row>
    <row r="485" spans="1:26" ht="22.5" customHeight="1">
      <c r="A485" s="545"/>
      <c r="B485" s="545"/>
      <c r="C485" s="545"/>
      <c r="D485" s="545"/>
      <c r="E485" s="545"/>
      <c r="F485" s="545"/>
      <c r="G485" s="545"/>
      <c r="H485" s="545"/>
      <c r="I485" s="545"/>
      <c r="J485" s="545"/>
      <c r="K485" s="545"/>
      <c r="L485" s="545"/>
      <c r="M485" s="545"/>
      <c r="N485" s="545"/>
      <c r="O485" s="545"/>
      <c r="P485" s="545"/>
      <c r="Q485" s="545"/>
      <c r="R485" s="545"/>
      <c r="S485" s="545"/>
      <c r="T485" s="545"/>
      <c r="U485" s="545"/>
      <c r="V485" s="545"/>
      <c r="W485" s="545"/>
      <c r="X485" s="545"/>
      <c r="Y485" s="545"/>
      <c r="Z485" s="545"/>
    </row>
    <row r="486" spans="1:26" ht="22.5" customHeight="1">
      <c r="A486" s="545"/>
      <c r="B486" s="545"/>
      <c r="C486" s="545"/>
      <c r="D486" s="545"/>
      <c r="E486" s="545"/>
      <c r="F486" s="545"/>
      <c r="G486" s="545"/>
      <c r="H486" s="545"/>
      <c r="I486" s="545"/>
      <c r="J486" s="545"/>
      <c r="K486" s="545"/>
      <c r="L486" s="545"/>
      <c r="M486" s="545"/>
      <c r="N486" s="545"/>
      <c r="O486" s="545"/>
      <c r="P486" s="545"/>
      <c r="Q486" s="545"/>
      <c r="R486" s="545"/>
      <c r="S486" s="545"/>
      <c r="T486" s="545"/>
      <c r="U486" s="545"/>
      <c r="V486" s="545"/>
      <c r="W486" s="545"/>
      <c r="X486" s="545"/>
      <c r="Y486" s="545"/>
      <c r="Z486" s="545"/>
    </row>
    <row r="487" spans="1:26" ht="22.5" customHeight="1">
      <c r="A487" s="545"/>
      <c r="B487" s="545"/>
      <c r="C487" s="545"/>
      <c r="D487" s="545"/>
      <c r="E487" s="545"/>
      <c r="F487" s="545"/>
      <c r="G487" s="545"/>
      <c r="H487" s="545"/>
      <c r="I487" s="545"/>
      <c r="J487" s="545"/>
      <c r="K487" s="545"/>
      <c r="L487" s="545"/>
      <c r="M487" s="545"/>
      <c r="N487" s="545"/>
      <c r="O487" s="545"/>
      <c r="P487" s="545"/>
      <c r="Q487" s="545"/>
      <c r="R487" s="545"/>
      <c r="S487" s="545"/>
      <c r="T487" s="545"/>
      <c r="U487" s="545"/>
      <c r="V487" s="545"/>
      <c r="W487" s="545"/>
      <c r="X487" s="545"/>
      <c r="Y487" s="545"/>
      <c r="Z487" s="545"/>
    </row>
    <row r="488" spans="1:26" ht="22.5" customHeight="1">
      <c r="A488" s="545"/>
      <c r="B488" s="545"/>
      <c r="C488" s="545"/>
      <c r="D488" s="545"/>
      <c r="E488" s="545"/>
      <c r="F488" s="545"/>
      <c r="G488" s="545"/>
      <c r="H488" s="545"/>
      <c r="I488" s="545"/>
      <c r="J488" s="545"/>
      <c r="K488" s="545"/>
      <c r="L488" s="545"/>
      <c r="M488" s="545"/>
      <c r="N488" s="545"/>
      <c r="O488" s="545"/>
      <c r="P488" s="545"/>
      <c r="Q488" s="545"/>
      <c r="R488" s="545"/>
      <c r="S488" s="545"/>
      <c r="T488" s="545"/>
      <c r="U488" s="545"/>
      <c r="V488" s="545"/>
      <c r="W488" s="545"/>
      <c r="X488" s="545"/>
      <c r="Y488" s="545"/>
      <c r="Z488" s="545"/>
    </row>
    <row r="489" spans="1:26" ht="22.5" customHeight="1">
      <c r="A489" s="545"/>
      <c r="B489" s="545"/>
      <c r="C489" s="545"/>
      <c r="D489" s="545"/>
      <c r="E489" s="545"/>
      <c r="F489" s="545"/>
      <c r="G489" s="545"/>
      <c r="H489" s="545"/>
      <c r="I489" s="545"/>
      <c r="J489" s="545"/>
      <c r="K489" s="545"/>
      <c r="L489" s="545"/>
      <c r="M489" s="545"/>
      <c r="N489" s="545"/>
      <c r="O489" s="545"/>
      <c r="P489" s="545"/>
      <c r="Q489" s="545"/>
      <c r="R489" s="545"/>
      <c r="S489" s="545"/>
      <c r="T489" s="545"/>
      <c r="U489" s="545"/>
      <c r="V489" s="545"/>
      <c r="W489" s="545"/>
      <c r="X489" s="545"/>
      <c r="Y489" s="545"/>
      <c r="Z489" s="545"/>
    </row>
    <row r="490" spans="1:26" ht="22.5" customHeight="1">
      <c r="A490" s="545"/>
      <c r="B490" s="545"/>
      <c r="C490" s="545"/>
      <c r="D490" s="545"/>
      <c r="E490" s="545"/>
      <c r="F490" s="545"/>
      <c r="G490" s="545"/>
      <c r="H490" s="545"/>
      <c r="I490" s="545"/>
      <c r="J490" s="545"/>
      <c r="K490" s="545"/>
      <c r="L490" s="545"/>
      <c r="M490" s="545"/>
      <c r="N490" s="545"/>
      <c r="O490" s="545"/>
      <c r="P490" s="545"/>
      <c r="Q490" s="545"/>
      <c r="R490" s="545"/>
      <c r="S490" s="545"/>
      <c r="T490" s="545"/>
      <c r="U490" s="545"/>
      <c r="V490" s="545"/>
      <c r="W490" s="545"/>
      <c r="X490" s="545"/>
      <c r="Y490" s="545"/>
      <c r="Z490" s="545"/>
    </row>
    <row r="491" spans="1:26" ht="22.5" customHeight="1">
      <c r="A491" s="545"/>
      <c r="B491" s="545"/>
      <c r="C491" s="545"/>
      <c r="D491" s="545"/>
      <c r="E491" s="545"/>
      <c r="F491" s="545"/>
      <c r="G491" s="545"/>
      <c r="H491" s="545"/>
      <c r="I491" s="545"/>
      <c r="J491" s="545"/>
      <c r="K491" s="545"/>
      <c r="L491" s="545"/>
      <c r="M491" s="545"/>
      <c r="N491" s="545"/>
      <c r="O491" s="545"/>
      <c r="P491" s="545"/>
      <c r="Q491" s="545"/>
      <c r="R491" s="545"/>
      <c r="S491" s="545"/>
      <c r="T491" s="545"/>
      <c r="U491" s="545"/>
      <c r="V491" s="545"/>
      <c r="W491" s="545"/>
      <c r="X491" s="545"/>
      <c r="Y491" s="545"/>
      <c r="Z491" s="545"/>
    </row>
    <row r="492" spans="1:26" ht="22.5" customHeight="1">
      <c r="A492" s="545"/>
      <c r="B492" s="545"/>
      <c r="C492" s="545"/>
      <c r="D492" s="545"/>
      <c r="E492" s="545"/>
      <c r="F492" s="545"/>
      <c r="G492" s="545"/>
      <c r="H492" s="545"/>
      <c r="I492" s="545"/>
      <c r="J492" s="545"/>
      <c r="K492" s="545"/>
      <c r="L492" s="545"/>
      <c r="M492" s="545"/>
      <c r="N492" s="545"/>
      <c r="O492" s="545"/>
      <c r="P492" s="545"/>
      <c r="Q492" s="545"/>
      <c r="R492" s="545"/>
      <c r="S492" s="545"/>
      <c r="T492" s="545"/>
      <c r="U492" s="545"/>
      <c r="V492" s="545"/>
      <c r="W492" s="545"/>
      <c r="X492" s="545"/>
      <c r="Y492" s="545"/>
      <c r="Z492" s="545"/>
    </row>
    <row r="493" spans="1:26" ht="22.5" customHeight="1">
      <c r="A493" s="545"/>
      <c r="B493" s="545"/>
      <c r="C493" s="545"/>
      <c r="D493" s="545"/>
      <c r="E493" s="545"/>
      <c r="F493" s="545"/>
      <c r="G493" s="545"/>
      <c r="H493" s="545"/>
      <c r="I493" s="545"/>
      <c r="J493" s="545"/>
      <c r="K493" s="545"/>
      <c r="L493" s="545"/>
      <c r="M493" s="545"/>
      <c r="N493" s="545"/>
      <c r="O493" s="545"/>
      <c r="P493" s="545"/>
      <c r="Q493" s="545"/>
      <c r="R493" s="545"/>
      <c r="S493" s="545"/>
      <c r="T493" s="545"/>
      <c r="U493" s="545"/>
      <c r="V493" s="545"/>
      <c r="W493" s="545"/>
      <c r="X493" s="545"/>
      <c r="Y493" s="545"/>
      <c r="Z493" s="545"/>
    </row>
    <row r="494" spans="1:26" ht="22.5" customHeight="1">
      <c r="A494" s="545"/>
      <c r="B494" s="545"/>
      <c r="C494" s="545"/>
      <c r="D494" s="545"/>
      <c r="E494" s="545"/>
      <c r="F494" s="545"/>
      <c r="G494" s="545"/>
      <c r="H494" s="545"/>
      <c r="I494" s="545"/>
      <c r="J494" s="545"/>
      <c r="K494" s="545"/>
      <c r="L494" s="545"/>
      <c r="M494" s="545"/>
      <c r="N494" s="545"/>
      <c r="O494" s="545"/>
      <c r="P494" s="545"/>
      <c r="Q494" s="545"/>
      <c r="R494" s="545"/>
      <c r="S494" s="545"/>
      <c r="T494" s="545"/>
      <c r="U494" s="545"/>
      <c r="V494" s="545"/>
      <c r="W494" s="545"/>
      <c r="X494" s="545"/>
      <c r="Y494" s="545"/>
      <c r="Z494" s="545"/>
    </row>
    <row r="495" spans="1:26" ht="22.5" customHeight="1">
      <c r="A495" s="545"/>
      <c r="B495" s="545"/>
      <c r="C495" s="545"/>
      <c r="D495" s="545"/>
      <c r="E495" s="545"/>
      <c r="F495" s="545"/>
      <c r="G495" s="545"/>
      <c r="H495" s="545"/>
      <c r="I495" s="545"/>
      <c r="J495" s="545"/>
      <c r="K495" s="545"/>
      <c r="L495" s="545"/>
      <c r="M495" s="545"/>
      <c r="N495" s="545"/>
      <c r="O495" s="545"/>
      <c r="P495" s="545"/>
      <c r="Q495" s="545"/>
      <c r="R495" s="545"/>
      <c r="S495" s="545"/>
      <c r="T495" s="545"/>
      <c r="U495" s="545"/>
      <c r="V495" s="545"/>
      <c r="W495" s="545"/>
      <c r="X495" s="545"/>
      <c r="Y495" s="545"/>
      <c r="Z495" s="545"/>
    </row>
    <row r="496" spans="1:26" ht="22.5" customHeight="1">
      <c r="A496" s="545"/>
      <c r="B496" s="545"/>
      <c r="C496" s="545"/>
      <c r="D496" s="545"/>
      <c r="E496" s="545"/>
      <c r="F496" s="545"/>
      <c r="G496" s="545"/>
      <c r="H496" s="545"/>
      <c r="I496" s="545"/>
      <c r="J496" s="545"/>
      <c r="K496" s="545"/>
      <c r="L496" s="545"/>
      <c r="M496" s="545"/>
      <c r="N496" s="545"/>
      <c r="O496" s="545"/>
      <c r="P496" s="545"/>
      <c r="Q496" s="545"/>
      <c r="R496" s="545"/>
      <c r="S496" s="545"/>
      <c r="T496" s="545"/>
      <c r="U496" s="545"/>
      <c r="V496" s="545"/>
      <c r="W496" s="545"/>
      <c r="X496" s="545"/>
      <c r="Y496" s="545"/>
      <c r="Z496" s="545"/>
    </row>
    <row r="497" spans="1:26" ht="22.5" customHeight="1">
      <c r="A497" s="545"/>
      <c r="B497" s="545"/>
      <c r="C497" s="545"/>
      <c r="D497" s="545"/>
      <c r="E497" s="545"/>
      <c r="F497" s="545"/>
      <c r="G497" s="545"/>
      <c r="H497" s="545"/>
      <c r="I497" s="545"/>
      <c r="J497" s="545"/>
      <c r="K497" s="545"/>
      <c r="L497" s="545"/>
      <c r="M497" s="545"/>
      <c r="N497" s="545"/>
      <c r="O497" s="545"/>
      <c r="P497" s="545"/>
      <c r="Q497" s="545"/>
      <c r="R497" s="545"/>
      <c r="S497" s="545"/>
      <c r="T497" s="545"/>
      <c r="U497" s="545"/>
      <c r="V497" s="545"/>
      <c r="W497" s="545"/>
      <c r="X497" s="545"/>
      <c r="Y497" s="545"/>
      <c r="Z497" s="545"/>
    </row>
    <row r="498" spans="1:26" ht="22.5" customHeight="1">
      <c r="A498" s="545"/>
      <c r="B498" s="545"/>
      <c r="C498" s="545"/>
      <c r="D498" s="545"/>
      <c r="E498" s="545"/>
      <c r="F498" s="545"/>
      <c r="G498" s="545"/>
      <c r="H498" s="545"/>
      <c r="I498" s="545"/>
      <c r="J498" s="545"/>
      <c r="K498" s="545"/>
      <c r="L498" s="545"/>
      <c r="M498" s="545"/>
      <c r="N498" s="545"/>
      <c r="O498" s="545"/>
      <c r="P498" s="545"/>
      <c r="Q498" s="545"/>
      <c r="R498" s="545"/>
      <c r="S498" s="545"/>
      <c r="T498" s="545"/>
      <c r="U498" s="545"/>
      <c r="V498" s="545"/>
      <c r="W498" s="545"/>
      <c r="X498" s="545"/>
      <c r="Y498" s="545"/>
      <c r="Z498" s="545"/>
    </row>
    <row r="499" spans="1:26" ht="22.5" customHeight="1">
      <c r="A499" s="545"/>
      <c r="B499" s="545"/>
      <c r="C499" s="545"/>
      <c r="D499" s="545"/>
      <c r="E499" s="545"/>
      <c r="F499" s="545"/>
      <c r="G499" s="545"/>
      <c r="H499" s="545"/>
      <c r="I499" s="545"/>
      <c r="J499" s="545"/>
      <c r="K499" s="545"/>
      <c r="L499" s="545"/>
      <c r="M499" s="545"/>
      <c r="N499" s="545"/>
      <c r="O499" s="545"/>
      <c r="P499" s="545"/>
      <c r="Q499" s="545"/>
      <c r="R499" s="545"/>
      <c r="S499" s="545"/>
      <c r="T499" s="545"/>
      <c r="U499" s="545"/>
      <c r="V499" s="545"/>
      <c r="W499" s="545"/>
      <c r="X499" s="545"/>
      <c r="Y499" s="545"/>
      <c r="Z499" s="545"/>
    </row>
    <row r="500" spans="1:26" ht="22.5" customHeight="1">
      <c r="A500" s="545"/>
      <c r="B500" s="545"/>
      <c r="C500" s="545"/>
      <c r="D500" s="545"/>
      <c r="E500" s="545"/>
      <c r="F500" s="545"/>
      <c r="G500" s="545"/>
      <c r="H500" s="545"/>
      <c r="I500" s="545"/>
      <c r="J500" s="545"/>
      <c r="K500" s="545"/>
      <c r="L500" s="545"/>
      <c r="M500" s="545"/>
      <c r="N500" s="545"/>
      <c r="O500" s="545"/>
      <c r="P500" s="545"/>
      <c r="Q500" s="545"/>
      <c r="R500" s="545"/>
      <c r="S500" s="545"/>
      <c r="T500" s="545"/>
      <c r="U500" s="545"/>
      <c r="V500" s="545"/>
      <c r="W500" s="545"/>
      <c r="X500" s="545"/>
      <c r="Y500" s="545"/>
      <c r="Z500" s="545"/>
    </row>
    <row r="501" spans="1:26" ht="22.5" customHeight="1">
      <c r="A501" s="545"/>
      <c r="B501" s="545"/>
      <c r="C501" s="545"/>
      <c r="D501" s="545"/>
      <c r="E501" s="545"/>
      <c r="F501" s="545"/>
      <c r="G501" s="545"/>
      <c r="H501" s="545"/>
      <c r="I501" s="545"/>
      <c r="J501" s="545"/>
      <c r="K501" s="545"/>
      <c r="L501" s="545"/>
      <c r="M501" s="545"/>
      <c r="N501" s="545"/>
      <c r="O501" s="545"/>
      <c r="P501" s="545"/>
      <c r="Q501" s="545"/>
      <c r="R501" s="545"/>
      <c r="S501" s="545"/>
      <c r="T501" s="545"/>
      <c r="U501" s="545"/>
      <c r="V501" s="545"/>
      <c r="W501" s="545"/>
      <c r="X501" s="545"/>
      <c r="Y501" s="545"/>
      <c r="Z501" s="545"/>
    </row>
    <row r="502" spans="1:26" ht="22.5" customHeight="1">
      <c r="A502" s="545"/>
      <c r="B502" s="545"/>
      <c r="C502" s="545"/>
      <c r="D502" s="545"/>
      <c r="E502" s="545"/>
      <c r="F502" s="545"/>
      <c r="G502" s="545"/>
      <c r="H502" s="545"/>
      <c r="I502" s="545"/>
      <c r="J502" s="545"/>
      <c r="K502" s="545"/>
      <c r="L502" s="545"/>
      <c r="M502" s="545"/>
      <c r="N502" s="545"/>
      <c r="O502" s="545"/>
      <c r="P502" s="545"/>
      <c r="Q502" s="545"/>
      <c r="R502" s="545"/>
      <c r="S502" s="545"/>
      <c r="T502" s="545"/>
      <c r="U502" s="545"/>
      <c r="V502" s="545"/>
      <c r="W502" s="545"/>
      <c r="X502" s="545"/>
      <c r="Y502" s="545"/>
      <c r="Z502" s="545"/>
    </row>
    <row r="503" spans="1:26" ht="22.5" customHeight="1">
      <c r="A503" s="545"/>
      <c r="B503" s="545"/>
      <c r="C503" s="545"/>
      <c r="D503" s="545"/>
      <c r="E503" s="545"/>
      <c r="F503" s="545"/>
      <c r="G503" s="545"/>
      <c r="H503" s="545"/>
      <c r="I503" s="545"/>
      <c r="J503" s="545"/>
      <c r="K503" s="545"/>
      <c r="L503" s="545"/>
      <c r="M503" s="545"/>
      <c r="N503" s="545"/>
      <c r="O503" s="545"/>
      <c r="P503" s="545"/>
      <c r="Q503" s="545"/>
      <c r="R503" s="545"/>
      <c r="S503" s="545"/>
      <c r="T503" s="545"/>
      <c r="U503" s="545"/>
      <c r="V503" s="545"/>
      <c r="W503" s="545"/>
      <c r="X503" s="545"/>
      <c r="Y503" s="545"/>
      <c r="Z503" s="545"/>
    </row>
    <row r="504" spans="1:26" ht="22.5" customHeight="1">
      <c r="A504" s="545"/>
      <c r="B504" s="545"/>
      <c r="C504" s="545"/>
      <c r="D504" s="545"/>
      <c r="E504" s="545"/>
      <c r="F504" s="545"/>
      <c r="G504" s="545"/>
      <c r="H504" s="545"/>
      <c r="I504" s="545"/>
      <c r="J504" s="545"/>
      <c r="K504" s="545"/>
      <c r="L504" s="545"/>
      <c r="M504" s="545"/>
      <c r="N504" s="545"/>
      <c r="O504" s="545"/>
      <c r="P504" s="545"/>
      <c r="Q504" s="545"/>
      <c r="R504" s="545"/>
      <c r="S504" s="545"/>
      <c r="T504" s="545"/>
      <c r="U504" s="545"/>
      <c r="V504" s="545"/>
      <c r="W504" s="545"/>
      <c r="X504" s="545"/>
      <c r="Y504" s="545"/>
      <c r="Z504" s="545"/>
    </row>
    <row r="505" spans="1:26" ht="22.5" customHeight="1">
      <c r="A505" s="545"/>
      <c r="B505" s="545"/>
      <c r="C505" s="545"/>
      <c r="D505" s="545"/>
      <c r="E505" s="545"/>
      <c r="F505" s="545"/>
      <c r="G505" s="545"/>
      <c r="H505" s="545"/>
      <c r="I505" s="545"/>
      <c r="J505" s="545"/>
      <c r="K505" s="545"/>
      <c r="L505" s="545"/>
      <c r="M505" s="545"/>
      <c r="N505" s="545"/>
      <c r="O505" s="545"/>
      <c r="P505" s="545"/>
      <c r="Q505" s="545"/>
      <c r="R505" s="545"/>
      <c r="S505" s="545"/>
      <c r="T505" s="545"/>
      <c r="U505" s="545"/>
      <c r="V505" s="545"/>
      <c r="W505" s="545"/>
      <c r="X505" s="545"/>
      <c r="Y505" s="545"/>
      <c r="Z505" s="545"/>
    </row>
    <row r="506" spans="1:26" ht="22.5" customHeight="1">
      <c r="A506" s="545"/>
      <c r="B506" s="545"/>
      <c r="C506" s="545"/>
      <c r="D506" s="545"/>
      <c r="E506" s="545"/>
      <c r="F506" s="545"/>
      <c r="G506" s="545"/>
      <c r="H506" s="545"/>
      <c r="I506" s="545"/>
      <c r="J506" s="545"/>
      <c r="K506" s="545"/>
      <c r="L506" s="545"/>
      <c r="M506" s="545"/>
      <c r="N506" s="545"/>
      <c r="O506" s="545"/>
      <c r="P506" s="545"/>
      <c r="Q506" s="545"/>
      <c r="R506" s="545"/>
      <c r="S506" s="545"/>
      <c r="T506" s="545"/>
      <c r="U506" s="545"/>
      <c r="V506" s="545"/>
      <c r="W506" s="545"/>
      <c r="X506" s="545"/>
      <c r="Y506" s="545"/>
      <c r="Z506" s="545"/>
    </row>
    <row r="507" spans="1:26" ht="22.5" customHeight="1">
      <c r="A507" s="545"/>
      <c r="B507" s="545"/>
      <c r="C507" s="545"/>
      <c r="D507" s="545"/>
      <c r="E507" s="545"/>
      <c r="F507" s="545"/>
      <c r="G507" s="545"/>
      <c r="H507" s="545"/>
      <c r="I507" s="545"/>
      <c r="J507" s="545"/>
      <c r="K507" s="545"/>
      <c r="L507" s="545"/>
      <c r="M507" s="545"/>
      <c r="N507" s="545"/>
      <c r="O507" s="545"/>
      <c r="P507" s="545"/>
      <c r="Q507" s="545"/>
      <c r="R507" s="545"/>
      <c r="S507" s="545"/>
      <c r="T507" s="545"/>
      <c r="U507" s="545"/>
      <c r="V507" s="545"/>
      <c r="W507" s="545"/>
      <c r="X507" s="545"/>
      <c r="Y507" s="545"/>
      <c r="Z507" s="545"/>
    </row>
    <row r="508" spans="1:26" ht="22.5" customHeight="1">
      <c r="A508" s="545"/>
      <c r="B508" s="545"/>
      <c r="C508" s="545"/>
      <c r="D508" s="545"/>
      <c r="E508" s="545"/>
      <c r="F508" s="545"/>
      <c r="G508" s="545"/>
      <c r="H508" s="545"/>
      <c r="I508" s="545"/>
      <c r="J508" s="545"/>
      <c r="K508" s="545"/>
      <c r="L508" s="545"/>
      <c r="M508" s="545"/>
      <c r="N508" s="545"/>
      <c r="O508" s="545"/>
      <c r="P508" s="545"/>
      <c r="Q508" s="545"/>
      <c r="R508" s="545"/>
      <c r="S508" s="545"/>
      <c r="T508" s="545"/>
      <c r="U508" s="545"/>
      <c r="V508" s="545"/>
      <c r="W508" s="545"/>
      <c r="X508" s="545"/>
      <c r="Y508" s="545"/>
      <c r="Z508" s="545"/>
    </row>
    <row r="509" spans="1:26" ht="22.5" customHeight="1">
      <c r="A509" s="545"/>
      <c r="B509" s="545"/>
      <c r="C509" s="545"/>
      <c r="D509" s="545"/>
      <c r="E509" s="545"/>
      <c r="F509" s="545"/>
      <c r="G509" s="545"/>
      <c r="H509" s="545"/>
      <c r="I509" s="545"/>
      <c r="J509" s="545"/>
      <c r="K509" s="545"/>
      <c r="L509" s="545"/>
      <c r="M509" s="545"/>
      <c r="N509" s="545"/>
      <c r="O509" s="545"/>
      <c r="P509" s="545"/>
      <c r="Q509" s="545"/>
      <c r="R509" s="545"/>
      <c r="S509" s="545"/>
      <c r="T509" s="545"/>
      <c r="U509" s="545"/>
      <c r="V509" s="545"/>
      <c r="W509" s="545"/>
      <c r="X509" s="545"/>
      <c r="Y509" s="545"/>
      <c r="Z509" s="545"/>
    </row>
    <row r="510" spans="1:26" ht="22.5" customHeight="1">
      <c r="A510" s="545"/>
      <c r="B510" s="545"/>
      <c r="C510" s="545"/>
      <c r="D510" s="545"/>
      <c r="E510" s="545"/>
      <c r="F510" s="545"/>
      <c r="G510" s="545"/>
      <c r="H510" s="545"/>
      <c r="I510" s="545"/>
      <c r="J510" s="545"/>
      <c r="K510" s="545"/>
      <c r="L510" s="545"/>
      <c r="M510" s="545"/>
      <c r="N510" s="545"/>
      <c r="O510" s="545"/>
      <c r="P510" s="545"/>
      <c r="Q510" s="545"/>
      <c r="R510" s="545"/>
      <c r="S510" s="545"/>
      <c r="T510" s="545"/>
      <c r="U510" s="545"/>
      <c r="V510" s="545"/>
      <c r="W510" s="545"/>
      <c r="X510" s="545"/>
      <c r="Y510" s="545"/>
      <c r="Z510" s="545"/>
    </row>
    <row r="511" spans="1:26" ht="22.5" customHeight="1">
      <c r="A511" s="545"/>
      <c r="B511" s="545"/>
      <c r="C511" s="545"/>
      <c r="D511" s="545"/>
      <c r="E511" s="545"/>
      <c r="F511" s="545"/>
      <c r="G511" s="545"/>
      <c r="H511" s="545"/>
      <c r="I511" s="545"/>
      <c r="J511" s="545"/>
      <c r="K511" s="545"/>
      <c r="L511" s="545"/>
      <c r="M511" s="545"/>
      <c r="N511" s="545"/>
      <c r="O511" s="545"/>
      <c r="P511" s="545"/>
      <c r="Q511" s="545"/>
      <c r="R511" s="545"/>
      <c r="S511" s="545"/>
      <c r="T511" s="545"/>
      <c r="U511" s="545"/>
      <c r="V511" s="545"/>
      <c r="W511" s="545"/>
      <c r="X511" s="545"/>
      <c r="Y511" s="545"/>
      <c r="Z511" s="545"/>
    </row>
    <row r="512" spans="1:26" ht="22.5" customHeight="1">
      <c r="A512" s="545"/>
      <c r="B512" s="545"/>
      <c r="C512" s="545"/>
      <c r="D512" s="545"/>
      <c r="E512" s="545"/>
      <c r="F512" s="545"/>
      <c r="G512" s="545"/>
      <c r="H512" s="545"/>
      <c r="I512" s="545"/>
      <c r="J512" s="545"/>
      <c r="K512" s="545"/>
      <c r="L512" s="545"/>
      <c r="M512" s="545"/>
      <c r="N512" s="545"/>
      <c r="O512" s="545"/>
      <c r="P512" s="545"/>
      <c r="Q512" s="545"/>
      <c r="R512" s="545"/>
      <c r="S512" s="545"/>
      <c r="T512" s="545"/>
      <c r="U512" s="545"/>
      <c r="V512" s="545"/>
      <c r="W512" s="545"/>
      <c r="X512" s="545"/>
      <c r="Y512" s="545"/>
      <c r="Z512" s="545"/>
    </row>
    <row r="513" spans="1:26" ht="22.5" customHeight="1">
      <c r="A513" s="545"/>
      <c r="B513" s="545"/>
      <c r="C513" s="545"/>
      <c r="D513" s="545"/>
      <c r="E513" s="545"/>
      <c r="F513" s="545"/>
      <c r="G513" s="545"/>
      <c r="H513" s="545"/>
      <c r="I513" s="545"/>
      <c r="J513" s="545"/>
      <c r="K513" s="545"/>
      <c r="L513" s="545"/>
      <c r="M513" s="545"/>
      <c r="N513" s="545"/>
      <c r="O513" s="545"/>
      <c r="P513" s="545"/>
      <c r="Q513" s="545"/>
      <c r="R513" s="545"/>
      <c r="S513" s="545"/>
      <c r="T513" s="545"/>
      <c r="U513" s="545"/>
      <c r="V513" s="545"/>
      <c r="W513" s="545"/>
      <c r="X513" s="545"/>
      <c r="Y513" s="545"/>
      <c r="Z513" s="545"/>
    </row>
    <row r="514" spans="1:26" ht="22.5" customHeight="1">
      <c r="A514" s="545"/>
      <c r="B514" s="545"/>
      <c r="C514" s="545"/>
      <c r="D514" s="545"/>
      <c r="E514" s="545"/>
      <c r="F514" s="545"/>
      <c r="G514" s="545"/>
      <c r="H514" s="545"/>
      <c r="I514" s="545"/>
      <c r="J514" s="545"/>
      <c r="K514" s="545"/>
      <c r="L514" s="545"/>
      <c r="M514" s="545"/>
      <c r="N514" s="545"/>
      <c r="O514" s="545"/>
      <c r="P514" s="545"/>
      <c r="Q514" s="545"/>
      <c r="R514" s="545"/>
      <c r="S514" s="545"/>
      <c r="T514" s="545"/>
      <c r="U514" s="545"/>
      <c r="V514" s="545"/>
      <c r="W514" s="545"/>
      <c r="X514" s="545"/>
      <c r="Y514" s="545"/>
      <c r="Z514" s="545"/>
    </row>
    <row r="515" spans="1:26" ht="22.5" customHeight="1">
      <c r="A515" s="545"/>
      <c r="B515" s="545"/>
      <c r="C515" s="545"/>
      <c r="D515" s="545"/>
      <c r="E515" s="545"/>
      <c r="F515" s="545"/>
      <c r="G515" s="545"/>
      <c r="H515" s="545"/>
      <c r="I515" s="545"/>
      <c r="J515" s="545"/>
      <c r="K515" s="545"/>
      <c r="L515" s="545"/>
      <c r="M515" s="545"/>
      <c r="N515" s="545"/>
      <c r="O515" s="545"/>
      <c r="P515" s="545"/>
      <c r="Q515" s="545"/>
      <c r="R515" s="545"/>
      <c r="S515" s="545"/>
      <c r="T515" s="545"/>
      <c r="U515" s="545"/>
      <c r="V515" s="545"/>
      <c r="W515" s="545"/>
      <c r="X515" s="545"/>
      <c r="Y515" s="545"/>
      <c r="Z515" s="545"/>
    </row>
    <row r="516" spans="1:26" ht="22.5" customHeight="1">
      <c r="A516" s="545"/>
      <c r="B516" s="545"/>
      <c r="C516" s="545"/>
      <c r="D516" s="545"/>
      <c r="E516" s="545"/>
      <c r="F516" s="545"/>
      <c r="G516" s="545"/>
      <c r="H516" s="545"/>
      <c r="I516" s="545"/>
      <c r="J516" s="545"/>
      <c r="K516" s="545"/>
      <c r="L516" s="545"/>
      <c r="M516" s="545"/>
      <c r="N516" s="545"/>
      <c r="O516" s="545"/>
      <c r="P516" s="545"/>
      <c r="Q516" s="545"/>
      <c r="R516" s="545"/>
      <c r="S516" s="545"/>
      <c r="T516" s="545"/>
      <c r="U516" s="545"/>
      <c r="V516" s="545"/>
      <c r="W516" s="545"/>
      <c r="X516" s="545"/>
      <c r="Y516" s="545"/>
      <c r="Z516" s="545"/>
    </row>
    <row r="517" spans="1:26" ht="22.5" customHeight="1">
      <c r="A517" s="545"/>
      <c r="B517" s="545"/>
      <c r="C517" s="545"/>
      <c r="D517" s="545"/>
      <c r="E517" s="545"/>
      <c r="F517" s="545"/>
      <c r="G517" s="545"/>
      <c r="H517" s="545"/>
      <c r="I517" s="545"/>
      <c r="J517" s="545"/>
      <c r="K517" s="545"/>
      <c r="L517" s="545"/>
      <c r="M517" s="545"/>
      <c r="N517" s="545"/>
      <c r="O517" s="545"/>
      <c r="P517" s="545"/>
      <c r="Q517" s="545"/>
      <c r="R517" s="545"/>
      <c r="S517" s="545"/>
      <c r="T517" s="545"/>
      <c r="U517" s="545"/>
      <c r="V517" s="545"/>
      <c r="W517" s="545"/>
      <c r="X517" s="545"/>
      <c r="Y517" s="545"/>
      <c r="Z517" s="545"/>
    </row>
    <row r="518" spans="1:26" ht="22.5" customHeight="1">
      <c r="A518" s="545"/>
      <c r="B518" s="545"/>
      <c r="C518" s="545"/>
      <c r="D518" s="545"/>
      <c r="E518" s="545"/>
      <c r="F518" s="545"/>
      <c r="G518" s="545"/>
      <c r="H518" s="545"/>
      <c r="I518" s="545"/>
      <c r="J518" s="545"/>
      <c r="K518" s="545"/>
      <c r="L518" s="545"/>
      <c r="M518" s="545"/>
      <c r="N518" s="545"/>
      <c r="O518" s="545"/>
      <c r="P518" s="545"/>
      <c r="Q518" s="545"/>
      <c r="R518" s="545"/>
      <c r="S518" s="545"/>
      <c r="T518" s="545"/>
      <c r="U518" s="545"/>
      <c r="V518" s="545"/>
      <c r="W518" s="545"/>
      <c r="X518" s="545"/>
      <c r="Y518" s="545"/>
      <c r="Z518" s="545"/>
    </row>
    <row r="519" spans="1:26" ht="22.5" customHeight="1">
      <c r="A519" s="545"/>
      <c r="B519" s="545"/>
      <c r="C519" s="545"/>
      <c r="D519" s="545"/>
      <c r="E519" s="545"/>
      <c r="F519" s="545"/>
      <c r="G519" s="545"/>
      <c r="H519" s="545"/>
      <c r="I519" s="545"/>
      <c r="J519" s="545"/>
      <c r="K519" s="545"/>
      <c r="L519" s="545"/>
      <c r="M519" s="545"/>
      <c r="N519" s="545"/>
      <c r="O519" s="545"/>
      <c r="P519" s="545"/>
      <c r="Q519" s="545"/>
      <c r="R519" s="545"/>
      <c r="S519" s="545"/>
      <c r="T519" s="545"/>
      <c r="U519" s="545"/>
      <c r="V519" s="545"/>
      <c r="W519" s="545"/>
      <c r="X519" s="545"/>
      <c r="Y519" s="545"/>
      <c r="Z519" s="545"/>
    </row>
    <row r="520" spans="1:26" ht="22.5" customHeight="1">
      <c r="A520" s="545"/>
      <c r="B520" s="545"/>
      <c r="C520" s="545"/>
      <c r="D520" s="545"/>
      <c r="E520" s="545"/>
      <c r="F520" s="545"/>
      <c r="G520" s="545"/>
      <c r="H520" s="545"/>
      <c r="I520" s="545"/>
      <c r="J520" s="545"/>
      <c r="K520" s="545"/>
      <c r="L520" s="545"/>
      <c r="M520" s="545"/>
      <c r="N520" s="545"/>
      <c r="O520" s="545"/>
      <c r="P520" s="545"/>
      <c r="Q520" s="545"/>
      <c r="R520" s="545"/>
      <c r="S520" s="545"/>
      <c r="T520" s="545"/>
      <c r="U520" s="545"/>
      <c r="V520" s="545"/>
      <c r="W520" s="545"/>
      <c r="X520" s="545"/>
      <c r="Y520" s="545"/>
      <c r="Z520" s="545"/>
    </row>
    <row r="521" spans="1:26" ht="22.5" customHeight="1">
      <c r="A521" s="545"/>
      <c r="B521" s="545"/>
      <c r="C521" s="545"/>
      <c r="D521" s="545"/>
      <c r="E521" s="545"/>
      <c r="F521" s="545"/>
      <c r="G521" s="545"/>
      <c r="H521" s="545"/>
      <c r="I521" s="545"/>
      <c r="J521" s="545"/>
      <c r="K521" s="545"/>
      <c r="L521" s="545"/>
      <c r="M521" s="545"/>
      <c r="N521" s="545"/>
      <c r="O521" s="545"/>
      <c r="P521" s="545"/>
      <c r="Q521" s="545"/>
      <c r="R521" s="545"/>
      <c r="S521" s="545"/>
      <c r="T521" s="545"/>
      <c r="U521" s="545"/>
      <c r="V521" s="545"/>
      <c r="W521" s="545"/>
      <c r="X521" s="545"/>
      <c r="Y521" s="545"/>
      <c r="Z521" s="545"/>
    </row>
    <row r="522" spans="1:26" ht="22.5" customHeight="1">
      <c r="A522" s="545"/>
      <c r="B522" s="545"/>
      <c r="C522" s="545"/>
      <c r="D522" s="545"/>
      <c r="E522" s="545"/>
      <c r="F522" s="545"/>
      <c r="G522" s="545"/>
      <c r="H522" s="545"/>
      <c r="I522" s="545"/>
      <c r="J522" s="545"/>
      <c r="K522" s="545"/>
      <c r="L522" s="545"/>
      <c r="M522" s="545"/>
      <c r="N522" s="545"/>
      <c r="O522" s="545"/>
      <c r="P522" s="545"/>
      <c r="Q522" s="545"/>
      <c r="R522" s="545"/>
      <c r="S522" s="545"/>
      <c r="T522" s="545"/>
      <c r="U522" s="545"/>
      <c r="V522" s="545"/>
      <c r="W522" s="545"/>
      <c r="X522" s="545"/>
      <c r="Y522" s="545"/>
      <c r="Z522" s="545"/>
    </row>
    <row r="523" spans="1:26" ht="22.5" customHeight="1">
      <c r="A523" s="545"/>
      <c r="B523" s="545"/>
      <c r="C523" s="545"/>
      <c r="D523" s="545"/>
      <c r="E523" s="545"/>
      <c r="F523" s="545"/>
      <c r="G523" s="545"/>
      <c r="H523" s="545"/>
      <c r="I523" s="545"/>
      <c r="J523" s="545"/>
      <c r="K523" s="545"/>
      <c r="L523" s="545"/>
      <c r="M523" s="545"/>
      <c r="N523" s="545"/>
      <c r="O523" s="545"/>
      <c r="P523" s="545"/>
      <c r="Q523" s="545"/>
      <c r="R523" s="545"/>
      <c r="S523" s="545"/>
      <c r="T523" s="545"/>
      <c r="U523" s="545"/>
      <c r="V523" s="545"/>
      <c r="W523" s="545"/>
      <c r="X523" s="545"/>
      <c r="Y523" s="545"/>
      <c r="Z523" s="545"/>
    </row>
    <row r="524" spans="1:26" ht="22.5" customHeight="1">
      <c r="A524" s="545"/>
      <c r="B524" s="545"/>
      <c r="C524" s="545"/>
      <c r="D524" s="545"/>
      <c r="E524" s="545"/>
      <c r="F524" s="545"/>
      <c r="G524" s="545"/>
      <c r="H524" s="545"/>
      <c r="I524" s="545"/>
      <c r="J524" s="545"/>
      <c r="K524" s="545"/>
      <c r="L524" s="545"/>
      <c r="M524" s="545"/>
      <c r="N524" s="545"/>
      <c r="O524" s="545"/>
      <c r="P524" s="545"/>
      <c r="Q524" s="545"/>
      <c r="R524" s="545"/>
      <c r="S524" s="545"/>
      <c r="T524" s="545"/>
      <c r="U524" s="545"/>
      <c r="V524" s="545"/>
      <c r="W524" s="545"/>
      <c r="X524" s="545"/>
      <c r="Y524" s="545"/>
      <c r="Z524" s="545"/>
    </row>
    <row r="525" spans="1:26" ht="22.5" customHeight="1">
      <c r="A525" s="545"/>
      <c r="B525" s="545"/>
      <c r="C525" s="545"/>
      <c r="D525" s="545"/>
      <c r="E525" s="545"/>
      <c r="F525" s="545"/>
      <c r="G525" s="545"/>
      <c r="H525" s="545"/>
      <c r="I525" s="545"/>
      <c r="J525" s="545"/>
      <c r="K525" s="545"/>
      <c r="L525" s="545"/>
      <c r="M525" s="545"/>
      <c r="N525" s="545"/>
      <c r="O525" s="545"/>
      <c r="P525" s="545"/>
      <c r="Q525" s="545"/>
      <c r="R525" s="545"/>
      <c r="S525" s="545"/>
      <c r="T525" s="545"/>
      <c r="U525" s="545"/>
      <c r="V525" s="545"/>
      <c r="W525" s="545"/>
      <c r="X525" s="545"/>
      <c r="Y525" s="545"/>
      <c r="Z525" s="545"/>
    </row>
    <row r="526" spans="1:26" ht="22.5" customHeight="1">
      <c r="A526" s="545"/>
      <c r="B526" s="545"/>
      <c r="C526" s="545"/>
      <c r="D526" s="545"/>
      <c r="E526" s="545"/>
      <c r="F526" s="545"/>
      <c r="G526" s="545"/>
      <c r="H526" s="545"/>
      <c r="I526" s="545"/>
      <c r="J526" s="545"/>
      <c r="K526" s="545"/>
      <c r="L526" s="545"/>
      <c r="M526" s="545"/>
      <c r="N526" s="545"/>
      <c r="O526" s="545"/>
      <c r="P526" s="545"/>
      <c r="Q526" s="545"/>
      <c r="R526" s="545"/>
      <c r="S526" s="545"/>
      <c r="T526" s="545"/>
      <c r="U526" s="545"/>
      <c r="V526" s="545"/>
      <c r="W526" s="545"/>
      <c r="X526" s="545"/>
      <c r="Y526" s="545"/>
      <c r="Z526" s="545"/>
    </row>
    <row r="527" spans="1:26" ht="22.5" customHeight="1">
      <c r="A527" s="545"/>
      <c r="B527" s="545"/>
      <c r="C527" s="545"/>
      <c r="D527" s="545"/>
      <c r="E527" s="545"/>
      <c r="F527" s="545"/>
      <c r="G527" s="545"/>
      <c r="H527" s="545"/>
      <c r="I527" s="545"/>
      <c r="J527" s="545"/>
      <c r="K527" s="545"/>
      <c r="L527" s="545"/>
      <c r="M527" s="545"/>
      <c r="N527" s="545"/>
      <c r="O527" s="545"/>
      <c r="P527" s="545"/>
      <c r="Q527" s="545"/>
      <c r="R527" s="545"/>
      <c r="S527" s="545"/>
      <c r="T527" s="545"/>
      <c r="U527" s="545"/>
      <c r="V527" s="545"/>
      <c r="W527" s="545"/>
      <c r="X527" s="545"/>
      <c r="Y527" s="545"/>
      <c r="Z527" s="545"/>
    </row>
    <row r="528" spans="1:26" ht="22.5" customHeight="1">
      <c r="A528" s="545"/>
      <c r="B528" s="545"/>
      <c r="C528" s="545"/>
      <c r="D528" s="545"/>
      <c r="E528" s="545"/>
      <c r="F528" s="545"/>
      <c r="G528" s="545"/>
      <c r="H528" s="545"/>
      <c r="I528" s="545"/>
      <c r="J528" s="545"/>
      <c r="K528" s="545"/>
      <c r="L528" s="545"/>
      <c r="M528" s="545"/>
      <c r="N528" s="545"/>
      <c r="O528" s="545"/>
      <c r="P528" s="545"/>
      <c r="Q528" s="545"/>
      <c r="R528" s="545"/>
      <c r="S528" s="545"/>
      <c r="T528" s="545"/>
      <c r="U528" s="545"/>
      <c r="V528" s="545"/>
      <c r="W528" s="545"/>
      <c r="X528" s="545"/>
      <c r="Y528" s="545"/>
      <c r="Z528" s="545"/>
    </row>
    <row r="529" spans="1:26" ht="22.5" customHeight="1">
      <c r="A529" s="545"/>
      <c r="B529" s="545"/>
      <c r="C529" s="545"/>
      <c r="D529" s="545"/>
      <c r="E529" s="545"/>
      <c r="F529" s="545"/>
      <c r="G529" s="545"/>
      <c r="H529" s="545"/>
      <c r="I529" s="545"/>
      <c r="J529" s="545"/>
      <c r="K529" s="545"/>
      <c r="L529" s="545"/>
      <c r="M529" s="545"/>
      <c r="N529" s="545"/>
      <c r="O529" s="545"/>
      <c r="P529" s="545"/>
      <c r="Q529" s="545"/>
      <c r="R529" s="545"/>
      <c r="S529" s="545"/>
      <c r="T529" s="545"/>
      <c r="U529" s="545"/>
      <c r="V529" s="545"/>
      <c r="W529" s="545"/>
      <c r="X529" s="545"/>
      <c r="Y529" s="545"/>
      <c r="Z529" s="545"/>
    </row>
    <row r="530" spans="1:26" ht="22.5" customHeight="1">
      <c r="A530" s="545"/>
      <c r="B530" s="545"/>
      <c r="C530" s="545"/>
      <c r="D530" s="545"/>
      <c r="E530" s="545"/>
      <c r="F530" s="545"/>
      <c r="G530" s="545"/>
      <c r="H530" s="545"/>
      <c r="I530" s="545"/>
      <c r="J530" s="545"/>
      <c r="K530" s="545"/>
      <c r="L530" s="545"/>
      <c r="M530" s="545"/>
      <c r="N530" s="545"/>
      <c r="O530" s="545"/>
      <c r="P530" s="545"/>
      <c r="Q530" s="545"/>
      <c r="R530" s="545"/>
      <c r="S530" s="545"/>
      <c r="T530" s="545"/>
      <c r="U530" s="545"/>
      <c r="V530" s="545"/>
      <c r="W530" s="545"/>
      <c r="X530" s="545"/>
      <c r="Y530" s="545"/>
      <c r="Z530" s="545"/>
    </row>
    <row r="531" spans="1:26" ht="22.5" customHeight="1">
      <c r="A531" s="545"/>
      <c r="B531" s="545"/>
      <c r="C531" s="545"/>
      <c r="D531" s="545"/>
      <c r="E531" s="545"/>
      <c r="F531" s="545"/>
      <c r="G531" s="545"/>
      <c r="H531" s="545"/>
      <c r="I531" s="545"/>
      <c r="J531" s="545"/>
      <c r="K531" s="545"/>
      <c r="L531" s="545"/>
      <c r="M531" s="545"/>
      <c r="N531" s="545"/>
      <c r="O531" s="545"/>
      <c r="P531" s="545"/>
      <c r="Q531" s="545"/>
      <c r="R531" s="545"/>
      <c r="S531" s="545"/>
      <c r="T531" s="545"/>
      <c r="U531" s="545"/>
      <c r="V531" s="545"/>
      <c r="W531" s="545"/>
      <c r="X531" s="545"/>
      <c r="Y531" s="545"/>
      <c r="Z531" s="545"/>
    </row>
    <row r="532" spans="1:26" ht="22.5" customHeight="1">
      <c r="A532" s="545"/>
      <c r="B532" s="545"/>
      <c r="C532" s="545"/>
      <c r="D532" s="545"/>
      <c r="E532" s="545"/>
      <c r="F532" s="545"/>
      <c r="G532" s="545"/>
      <c r="H532" s="545"/>
      <c r="I532" s="545"/>
      <c r="J532" s="545"/>
      <c r="K532" s="545"/>
      <c r="L532" s="545"/>
      <c r="M532" s="545"/>
      <c r="N532" s="545"/>
      <c r="O532" s="545"/>
      <c r="P532" s="545"/>
      <c r="Q532" s="545"/>
      <c r="R532" s="545"/>
      <c r="S532" s="545"/>
      <c r="T532" s="545"/>
      <c r="U532" s="545"/>
      <c r="V532" s="545"/>
      <c r="W532" s="545"/>
      <c r="X532" s="545"/>
      <c r="Y532" s="545"/>
      <c r="Z532" s="545"/>
    </row>
    <row r="533" spans="1:26" ht="22.5" customHeight="1">
      <c r="A533" s="545"/>
      <c r="B533" s="545"/>
      <c r="C533" s="545"/>
      <c r="D533" s="545"/>
      <c r="E533" s="545"/>
      <c r="F533" s="545"/>
      <c r="G533" s="545"/>
      <c r="H533" s="545"/>
      <c r="I533" s="545"/>
      <c r="J533" s="545"/>
      <c r="K533" s="545"/>
      <c r="L533" s="545"/>
      <c r="M533" s="545"/>
      <c r="N533" s="545"/>
      <c r="O533" s="545"/>
      <c r="P533" s="545"/>
      <c r="Q533" s="545"/>
      <c r="R533" s="545"/>
      <c r="S533" s="545"/>
      <c r="T533" s="545"/>
      <c r="U533" s="545"/>
      <c r="V533" s="545"/>
      <c r="W533" s="545"/>
      <c r="X533" s="545"/>
      <c r="Y533" s="545"/>
      <c r="Z533" s="545"/>
    </row>
    <row r="534" spans="1:26" ht="22.5" customHeight="1">
      <c r="A534" s="545"/>
      <c r="B534" s="545"/>
      <c r="C534" s="545"/>
      <c r="D534" s="545"/>
      <c r="E534" s="545"/>
      <c r="F534" s="545"/>
      <c r="G534" s="545"/>
      <c r="H534" s="545"/>
      <c r="I534" s="545"/>
      <c r="J534" s="545"/>
      <c r="K534" s="545"/>
      <c r="L534" s="545"/>
      <c r="M534" s="545"/>
      <c r="N534" s="545"/>
      <c r="O534" s="545"/>
      <c r="P534" s="545"/>
      <c r="Q534" s="545"/>
      <c r="R534" s="545"/>
      <c r="S534" s="545"/>
      <c r="T534" s="545"/>
      <c r="U534" s="545"/>
      <c r="V534" s="545"/>
      <c r="W534" s="545"/>
      <c r="X534" s="545"/>
      <c r="Y534" s="545"/>
      <c r="Z534" s="545"/>
    </row>
    <row r="535" spans="1:26" ht="22.5" customHeight="1">
      <c r="A535" s="545"/>
      <c r="B535" s="545"/>
      <c r="C535" s="545"/>
      <c r="D535" s="545"/>
      <c r="E535" s="545"/>
      <c r="F535" s="545"/>
      <c r="G535" s="545"/>
      <c r="H535" s="545"/>
      <c r="I535" s="545"/>
      <c r="J535" s="545"/>
      <c r="K535" s="545"/>
      <c r="L535" s="545"/>
      <c r="M535" s="545"/>
      <c r="N535" s="545"/>
      <c r="O535" s="545"/>
      <c r="P535" s="545"/>
      <c r="Q535" s="545"/>
      <c r="R535" s="545"/>
      <c r="S535" s="545"/>
      <c r="T535" s="545"/>
      <c r="U535" s="545"/>
      <c r="V535" s="545"/>
      <c r="W535" s="545"/>
      <c r="X535" s="545"/>
      <c r="Y535" s="545"/>
      <c r="Z535" s="545"/>
    </row>
    <row r="536" spans="1:26" ht="22.5" customHeight="1">
      <c r="A536" s="545"/>
      <c r="B536" s="545"/>
      <c r="C536" s="545"/>
      <c r="D536" s="545"/>
      <c r="E536" s="545"/>
      <c r="F536" s="545"/>
      <c r="G536" s="545"/>
      <c r="H536" s="545"/>
      <c r="I536" s="545"/>
      <c r="J536" s="545"/>
      <c r="K536" s="545"/>
      <c r="L536" s="545"/>
      <c r="M536" s="545"/>
      <c r="N536" s="545"/>
      <c r="O536" s="545"/>
      <c r="P536" s="545"/>
      <c r="Q536" s="545"/>
      <c r="R536" s="545"/>
      <c r="S536" s="545"/>
      <c r="T536" s="545"/>
      <c r="U536" s="545"/>
      <c r="V536" s="545"/>
      <c r="W536" s="545"/>
      <c r="X536" s="545"/>
      <c r="Y536" s="545"/>
      <c r="Z536" s="545"/>
    </row>
    <row r="537" spans="1:26" ht="22.5" customHeight="1">
      <c r="A537" s="545"/>
      <c r="B537" s="545"/>
      <c r="C537" s="545"/>
      <c r="D537" s="545"/>
      <c r="E537" s="545"/>
      <c r="F537" s="545"/>
      <c r="G537" s="545"/>
      <c r="H537" s="545"/>
      <c r="I537" s="545"/>
      <c r="J537" s="545"/>
      <c r="K537" s="545"/>
      <c r="L537" s="545"/>
      <c r="M537" s="545"/>
      <c r="N537" s="545"/>
      <c r="O537" s="545"/>
      <c r="P537" s="545"/>
      <c r="Q537" s="545"/>
      <c r="R537" s="545"/>
      <c r="S537" s="545"/>
      <c r="T537" s="545"/>
      <c r="U537" s="545"/>
      <c r="V537" s="545"/>
      <c r="W537" s="545"/>
      <c r="X537" s="545"/>
      <c r="Y537" s="545"/>
      <c r="Z537" s="545"/>
    </row>
    <row r="538" spans="1:26" ht="22.5" customHeight="1">
      <c r="A538" s="545"/>
      <c r="B538" s="545"/>
      <c r="C538" s="545"/>
      <c r="D538" s="545"/>
      <c r="E538" s="545"/>
      <c r="F538" s="545"/>
      <c r="G538" s="545"/>
      <c r="H538" s="545"/>
      <c r="I538" s="545"/>
      <c r="J538" s="545"/>
      <c r="K538" s="545"/>
      <c r="L538" s="545"/>
      <c r="M538" s="545"/>
      <c r="N538" s="545"/>
      <c r="O538" s="545"/>
      <c r="P538" s="545"/>
      <c r="Q538" s="545"/>
      <c r="R538" s="545"/>
      <c r="S538" s="545"/>
      <c r="T538" s="545"/>
      <c r="U538" s="545"/>
      <c r="V538" s="545"/>
      <c r="W538" s="545"/>
      <c r="X538" s="545"/>
      <c r="Y538" s="545"/>
      <c r="Z538" s="545"/>
    </row>
    <row r="539" spans="1:26" ht="22.5" customHeight="1">
      <c r="A539" s="545"/>
      <c r="B539" s="545"/>
      <c r="C539" s="545"/>
      <c r="D539" s="545"/>
      <c r="E539" s="545"/>
      <c r="F539" s="545"/>
      <c r="G539" s="545"/>
      <c r="H539" s="545"/>
      <c r="I539" s="545"/>
      <c r="J539" s="545"/>
      <c r="K539" s="545"/>
      <c r="L539" s="545"/>
      <c r="M539" s="545"/>
      <c r="N539" s="545"/>
      <c r="O539" s="545"/>
      <c r="P539" s="545"/>
      <c r="Q539" s="545"/>
      <c r="R539" s="545"/>
      <c r="S539" s="545"/>
      <c r="T539" s="545"/>
      <c r="U539" s="545"/>
      <c r="V539" s="545"/>
      <c r="W539" s="545"/>
      <c r="X539" s="545"/>
      <c r="Y539" s="545"/>
      <c r="Z539" s="545"/>
    </row>
    <row r="540" spans="1:26" ht="22.5" customHeight="1">
      <c r="A540" s="545"/>
      <c r="B540" s="545"/>
      <c r="C540" s="545"/>
      <c r="D540" s="545"/>
      <c r="E540" s="545"/>
      <c r="F540" s="545"/>
      <c r="G540" s="545"/>
      <c r="H540" s="545"/>
      <c r="I540" s="545"/>
      <c r="J540" s="545"/>
      <c r="K540" s="545"/>
      <c r="L540" s="545"/>
      <c r="M540" s="545"/>
      <c r="N540" s="545"/>
      <c r="O540" s="545"/>
      <c r="P540" s="545"/>
      <c r="Q540" s="545"/>
      <c r="R540" s="545"/>
      <c r="S540" s="545"/>
      <c r="T540" s="545"/>
      <c r="U540" s="545"/>
      <c r="V540" s="545"/>
      <c r="W540" s="545"/>
      <c r="X540" s="545"/>
      <c r="Y540" s="545"/>
      <c r="Z540" s="545"/>
    </row>
    <row r="541" spans="1:26" ht="22.5" customHeight="1">
      <c r="A541" s="545"/>
      <c r="B541" s="545"/>
      <c r="C541" s="545"/>
      <c r="D541" s="545"/>
      <c r="E541" s="545"/>
      <c r="F541" s="545"/>
      <c r="G541" s="545"/>
      <c r="H541" s="545"/>
      <c r="I541" s="545"/>
      <c r="J541" s="545"/>
      <c r="K541" s="545"/>
      <c r="L541" s="545"/>
      <c r="M541" s="545"/>
      <c r="N541" s="545"/>
      <c r="O541" s="545"/>
      <c r="P541" s="545"/>
      <c r="Q541" s="545"/>
      <c r="R541" s="545"/>
      <c r="S541" s="545"/>
      <c r="T541" s="545"/>
      <c r="U541" s="545"/>
      <c r="V541" s="545"/>
      <c r="W541" s="545"/>
      <c r="X541" s="545"/>
      <c r="Y541" s="545"/>
      <c r="Z541" s="545"/>
    </row>
    <row r="542" spans="1:26" ht="22.5" customHeight="1">
      <c r="A542" s="545"/>
      <c r="B542" s="545"/>
      <c r="C542" s="545"/>
      <c r="D542" s="545"/>
      <c r="E542" s="545"/>
      <c r="F542" s="545"/>
      <c r="G542" s="545"/>
      <c r="H542" s="545"/>
      <c r="I542" s="545"/>
      <c r="J542" s="545"/>
      <c r="K542" s="545"/>
      <c r="L542" s="545"/>
      <c r="M542" s="545"/>
      <c r="N542" s="545"/>
      <c r="O542" s="545"/>
      <c r="P542" s="545"/>
      <c r="Q542" s="545"/>
      <c r="R542" s="545"/>
      <c r="S542" s="545"/>
      <c r="T542" s="545"/>
      <c r="U542" s="545"/>
      <c r="V542" s="545"/>
      <c r="W542" s="545"/>
      <c r="X542" s="545"/>
      <c r="Y542" s="545"/>
      <c r="Z542" s="545"/>
    </row>
    <row r="543" spans="1:26" ht="22.5" customHeight="1">
      <c r="A543" s="545"/>
      <c r="B543" s="545"/>
      <c r="C543" s="545"/>
      <c r="D543" s="545"/>
      <c r="E543" s="545"/>
      <c r="F543" s="545"/>
      <c r="G543" s="545"/>
      <c r="H543" s="545"/>
      <c r="I543" s="545"/>
      <c r="J543" s="545"/>
      <c r="K543" s="545"/>
      <c r="L543" s="545"/>
      <c r="M543" s="545"/>
      <c r="N543" s="545"/>
      <c r="O543" s="545"/>
      <c r="P543" s="545"/>
      <c r="Q543" s="545"/>
      <c r="R543" s="545"/>
      <c r="S543" s="545"/>
      <c r="T543" s="545"/>
      <c r="U543" s="545"/>
      <c r="V543" s="545"/>
      <c r="W543" s="545"/>
      <c r="X543" s="545"/>
      <c r="Y543" s="545"/>
      <c r="Z543" s="545"/>
    </row>
    <row r="544" spans="1:26" ht="22.5" customHeight="1">
      <c r="A544" s="545"/>
      <c r="B544" s="545"/>
      <c r="C544" s="545"/>
      <c r="D544" s="545"/>
      <c r="E544" s="545"/>
      <c r="F544" s="545"/>
      <c r="G544" s="545"/>
      <c r="H544" s="545"/>
      <c r="I544" s="545"/>
      <c r="J544" s="545"/>
      <c r="K544" s="545"/>
      <c r="L544" s="545"/>
      <c r="M544" s="545"/>
      <c r="N544" s="545"/>
      <c r="O544" s="545"/>
      <c r="P544" s="545"/>
      <c r="Q544" s="545"/>
      <c r="R544" s="545"/>
      <c r="S544" s="545"/>
      <c r="T544" s="545"/>
      <c r="U544" s="545"/>
      <c r="V544" s="545"/>
      <c r="W544" s="545"/>
      <c r="X544" s="545"/>
      <c r="Y544" s="545"/>
      <c r="Z544" s="545"/>
    </row>
    <row r="545" spans="1:26" ht="22.5" customHeight="1">
      <c r="A545" s="545"/>
      <c r="B545" s="545"/>
      <c r="C545" s="545"/>
      <c r="D545" s="545"/>
      <c r="E545" s="545"/>
      <c r="F545" s="545"/>
      <c r="G545" s="545"/>
      <c r="H545" s="545"/>
      <c r="I545" s="545"/>
      <c r="J545" s="545"/>
      <c r="K545" s="545"/>
      <c r="L545" s="545"/>
      <c r="M545" s="545"/>
      <c r="N545" s="545"/>
      <c r="O545" s="545"/>
      <c r="P545" s="545"/>
      <c r="Q545" s="545"/>
      <c r="R545" s="545"/>
      <c r="S545" s="545"/>
      <c r="T545" s="545"/>
      <c r="U545" s="545"/>
      <c r="V545" s="545"/>
      <c r="W545" s="545"/>
      <c r="X545" s="545"/>
      <c r="Y545" s="545"/>
      <c r="Z545" s="545"/>
    </row>
    <row r="546" spans="1:26" ht="22.5" customHeight="1">
      <c r="A546" s="545"/>
      <c r="B546" s="545"/>
      <c r="C546" s="545"/>
      <c r="D546" s="545"/>
      <c r="E546" s="545"/>
      <c r="F546" s="545"/>
      <c r="G546" s="545"/>
      <c r="H546" s="545"/>
      <c r="I546" s="545"/>
      <c r="J546" s="545"/>
      <c r="K546" s="545"/>
      <c r="L546" s="545"/>
      <c r="M546" s="545"/>
      <c r="N546" s="545"/>
      <c r="O546" s="545"/>
      <c r="P546" s="545"/>
      <c r="Q546" s="545"/>
      <c r="R546" s="545"/>
      <c r="S546" s="545"/>
      <c r="T546" s="545"/>
      <c r="U546" s="545"/>
      <c r="V546" s="545"/>
      <c r="W546" s="545"/>
      <c r="X546" s="545"/>
      <c r="Y546" s="545"/>
      <c r="Z546" s="545"/>
    </row>
    <row r="547" spans="1:26" ht="22.5" customHeight="1">
      <c r="A547" s="545"/>
      <c r="B547" s="545"/>
      <c r="C547" s="545"/>
      <c r="D547" s="545"/>
      <c r="E547" s="545"/>
      <c r="F547" s="545"/>
      <c r="G547" s="545"/>
      <c r="H547" s="545"/>
      <c r="I547" s="545"/>
      <c r="J547" s="545"/>
      <c r="K547" s="545"/>
      <c r="L547" s="545"/>
      <c r="M547" s="545"/>
      <c r="N547" s="545"/>
      <c r="O547" s="545"/>
      <c r="P547" s="545"/>
      <c r="Q547" s="545"/>
      <c r="R547" s="545"/>
      <c r="S547" s="545"/>
      <c r="T547" s="545"/>
      <c r="U547" s="545"/>
      <c r="V547" s="545"/>
      <c r="W547" s="545"/>
      <c r="X547" s="545"/>
      <c r="Y547" s="545"/>
      <c r="Z547" s="545"/>
    </row>
    <row r="548" spans="1:26" ht="22.5" customHeight="1">
      <c r="A548" s="545"/>
      <c r="B548" s="545"/>
      <c r="C548" s="545"/>
      <c r="D548" s="545"/>
      <c r="E548" s="545"/>
      <c r="F548" s="545"/>
      <c r="G548" s="545"/>
      <c r="H548" s="545"/>
      <c r="I548" s="545"/>
      <c r="J548" s="545"/>
      <c r="K548" s="545"/>
      <c r="L548" s="545"/>
      <c r="M548" s="545"/>
      <c r="N548" s="545"/>
      <c r="O548" s="545"/>
      <c r="P548" s="545"/>
      <c r="Q548" s="545"/>
      <c r="R548" s="545"/>
      <c r="S548" s="545"/>
      <c r="T548" s="545"/>
      <c r="U548" s="545"/>
      <c r="V548" s="545"/>
      <c r="W548" s="545"/>
      <c r="X548" s="545"/>
      <c r="Y548" s="545"/>
      <c r="Z548" s="545"/>
    </row>
    <row r="549" spans="1:26" ht="22.5" customHeight="1">
      <c r="A549" s="545"/>
      <c r="B549" s="545"/>
      <c r="C549" s="545"/>
      <c r="D549" s="545"/>
      <c r="E549" s="545"/>
      <c r="F549" s="545"/>
      <c r="G549" s="545"/>
      <c r="H549" s="545"/>
      <c r="I549" s="545"/>
      <c r="J549" s="545"/>
      <c r="K549" s="545"/>
      <c r="L549" s="545"/>
      <c r="M549" s="545"/>
      <c r="N549" s="545"/>
      <c r="O549" s="545"/>
      <c r="P549" s="545"/>
      <c r="Q549" s="545"/>
      <c r="R549" s="545"/>
      <c r="S549" s="545"/>
      <c r="T549" s="545"/>
      <c r="U549" s="545"/>
      <c r="V549" s="545"/>
      <c r="W549" s="545"/>
      <c r="X549" s="545"/>
      <c r="Y549" s="545"/>
      <c r="Z549" s="545"/>
    </row>
    <row r="550" spans="1:26" ht="22.5" customHeight="1">
      <c r="A550" s="545"/>
      <c r="B550" s="545"/>
      <c r="C550" s="545"/>
      <c r="D550" s="545"/>
      <c r="E550" s="545"/>
      <c r="F550" s="545"/>
      <c r="G550" s="545"/>
      <c r="H550" s="545"/>
      <c r="I550" s="545"/>
      <c r="J550" s="545"/>
      <c r="K550" s="545"/>
      <c r="L550" s="545"/>
      <c r="M550" s="545"/>
      <c r="N550" s="545"/>
      <c r="O550" s="545"/>
      <c r="P550" s="545"/>
      <c r="Q550" s="545"/>
      <c r="R550" s="545"/>
      <c r="S550" s="545"/>
      <c r="T550" s="545"/>
      <c r="U550" s="545"/>
      <c r="V550" s="545"/>
      <c r="W550" s="545"/>
      <c r="X550" s="545"/>
      <c r="Y550" s="545"/>
      <c r="Z550" s="545"/>
    </row>
    <row r="551" spans="1:26" ht="22.5" customHeight="1">
      <c r="A551" s="545"/>
      <c r="B551" s="545"/>
      <c r="C551" s="545"/>
      <c r="D551" s="545"/>
      <c r="E551" s="545"/>
      <c r="F551" s="545"/>
      <c r="G551" s="545"/>
      <c r="H551" s="545"/>
      <c r="I551" s="545"/>
      <c r="J551" s="545"/>
      <c r="K551" s="545"/>
      <c r="L551" s="545"/>
      <c r="M551" s="545"/>
      <c r="N551" s="545"/>
      <c r="O551" s="545"/>
      <c r="P551" s="545"/>
      <c r="Q551" s="545"/>
      <c r="R551" s="545"/>
      <c r="S551" s="545"/>
      <c r="T551" s="545"/>
      <c r="U551" s="545"/>
      <c r="V551" s="545"/>
      <c r="W551" s="545"/>
      <c r="X551" s="545"/>
      <c r="Y551" s="545"/>
      <c r="Z551" s="545"/>
    </row>
    <row r="552" spans="1:26" ht="22.5" customHeight="1">
      <c r="A552" s="545"/>
      <c r="B552" s="545"/>
      <c r="C552" s="545"/>
      <c r="D552" s="545"/>
      <c r="E552" s="545"/>
      <c r="F552" s="545"/>
      <c r="G552" s="545"/>
      <c r="H552" s="545"/>
      <c r="I552" s="545"/>
      <c r="J552" s="545"/>
      <c r="K552" s="545"/>
      <c r="L552" s="545"/>
      <c r="M552" s="545"/>
      <c r="N552" s="545"/>
      <c r="O552" s="545"/>
      <c r="P552" s="545"/>
      <c r="Q552" s="545"/>
      <c r="R552" s="545"/>
      <c r="S552" s="545"/>
      <c r="T552" s="545"/>
      <c r="U552" s="545"/>
      <c r="V552" s="545"/>
      <c r="W552" s="545"/>
      <c r="X552" s="545"/>
      <c r="Y552" s="545"/>
      <c r="Z552" s="545"/>
    </row>
    <row r="553" spans="1:26" ht="22.5" customHeight="1">
      <c r="A553" s="545"/>
      <c r="B553" s="545"/>
      <c r="C553" s="545"/>
      <c r="D553" s="545"/>
      <c r="E553" s="545"/>
      <c r="F553" s="545"/>
      <c r="G553" s="545"/>
      <c r="H553" s="545"/>
      <c r="I553" s="545"/>
      <c r="J553" s="545"/>
      <c r="K553" s="545"/>
      <c r="L553" s="545"/>
      <c r="M553" s="545"/>
      <c r="N553" s="545"/>
      <c r="O553" s="545"/>
      <c r="P553" s="545"/>
      <c r="Q553" s="545"/>
      <c r="R553" s="545"/>
      <c r="S553" s="545"/>
      <c r="T553" s="545"/>
      <c r="U553" s="545"/>
      <c r="V553" s="545"/>
      <c r="W553" s="545"/>
      <c r="X553" s="545"/>
      <c r="Y553" s="545"/>
      <c r="Z553" s="545"/>
    </row>
    <row r="554" spans="1:26" ht="22.5" customHeight="1">
      <c r="A554" s="545"/>
      <c r="B554" s="545"/>
      <c r="C554" s="545"/>
      <c r="D554" s="545"/>
      <c r="E554" s="545"/>
      <c r="F554" s="545"/>
      <c r="G554" s="545"/>
      <c r="H554" s="545"/>
      <c r="I554" s="545"/>
      <c r="J554" s="545"/>
      <c r="K554" s="545"/>
      <c r="L554" s="545"/>
      <c r="M554" s="545"/>
      <c r="N554" s="545"/>
      <c r="O554" s="545"/>
      <c r="P554" s="545"/>
      <c r="Q554" s="545"/>
      <c r="R554" s="545"/>
      <c r="S554" s="545"/>
      <c r="T554" s="545"/>
      <c r="U554" s="545"/>
      <c r="V554" s="545"/>
      <c r="W554" s="545"/>
      <c r="X554" s="545"/>
      <c r="Y554" s="545"/>
      <c r="Z554" s="545"/>
    </row>
    <row r="555" spans="1:26" ht="22.5" customHeight="1">
      <c r="A555" s="545"/>
      <c r="B555" s="545"/>
      <c r="C555" s="545"/>
      <c r="D555" s="545"/>
      <c r="E555" s="545"/>
      <c r="F555" s="545"/>
      <c r="G555" s="545"/>
      <c r="H555" s="545"/>
      <c r="I555" s="545"/>
      <c r="J555" s="545"/>
      <c r="K555" s="545"/>
      <c r="L555" s="545"/>
      <c r="M555" s="545"/>
      <c r="N555" s="545"/>
      <c r="O555" s="545"/>
      <c r="P555" s="545"/>
      <c r="Q555" s="545"/>
      <c r="R555" s="545"/>
      <c r="S555" s="545"/>
      <c r="T555" s="545"/>
      <c r="U555" s="545"/>
      <c r="V555" s="545"/>
      <c r="W555" s="545"/>
      <c r="X555" s="545"/>
      <c r="Y555" s="545"/>
      <c r="Z555" s="545"/>
    </row>
    <row r="556" spans="1:26" ht="22.5" customHeight="1">
      <c r="A556" s="545"/>
      <c r="B556" s="545"/>
      <c r="C556" s="545"/>
      <c r="D556" s="545"/>
      <c r="E556" s="545"/>
      <c r="F556" s="545"/>
      <c r="G556" s="545"/>
      <c r="H556" s="545"/>
      <c r="I556" s="545"/>
      <c r="J556" s="545"/>
      <c r="K556" s="545"/>
      <c r="L556" s="545"/>
      <c r="M556" s="545"/>
      <c r="N556" s="545"/>
      <c r="O556" s="545"/>
      <c r="P556" s="545"/>
      <c r="Q556" s="545"/>
      <c r="R556" s="545"/>
      <c r="S556" s="545"/>
      <c r="T556" s="545"/>
      <c r="U556" s="545"/>
      <c r="V556" s="545"/>
      <c r="W556" s="545"/>
      <c r="X556" s="545"/>
      <c r="Y556" s="545"/>
      <c r="Z556" s="545"/>
    </row>
    <row r="557" spans="1:26" ht="22.5" customHeight="1">
      <c r="A557" s="545"/>
      <c r="B557" s="545"/>
      <c r="C557" s="545"/>
      <c r="D557" s="545"/>
      <c r="E557" s="545"/>
      <c r="F557" s="545"/>
      <c r="G557" s="545"/>
      <c r="H557" s="545"/>
      <c r="I557" s="545"/>
      <c r="J557" s="545"/>
      <c r="K557" s="545"/>
      <c r="L557" s="545"/>
      <c r="M557" s="545"/>
      <c r="N557" s="545"/>
      <c r="O557" s="545"/>
      <c r="P557" s="545"/>
      <c r="Q557" s="545"/>
      <c r="R557" s="545"/>
      <c r="S557" s="545"/>
      <c r="T557" s="545"/>
      <c r="U557" s="545"/>
      <c r="V557" s="545"/>
      <c r="W557" s="545"/>
      <c r="X557" s="545"/>
      <c r="Y557" s="545"/>
      <c r="Z557" s="545"/>
    </row>
    <row r="558" spans="1:26" ht="22.5" customHeight="1">
      <c r="A558" s="545"/>
      <c r="B558" s="545"/>
      <c r="C558" s="545"/>
      <c r="D558" s="545"/>
      <c r="E558" s="545"/>
      <c r="F558" s="545"/>
      <c r="G558" s="545"/>
      <c r="H558" s="545"/>
      <c r="I558" s="545"/>
      <c r="J558" s="545"/>
      <c r="K558" s="545"/>
      <c r="L558" s="545"/>
      <c r="M558" s="545"/>
      <c r="N558" s="545"/>
      <c r="O558" s="545"/>
      <c r="P558" s="545"/>
      <c r="Q558" s="545"/>
      <c r="R558" s="545"/>
      <c r="S558" s="545"/>
      <c r="T558" s="545"/>
      <c r="U558" s="545"/>
      <c r="V558" s="545"/>
      <c r="W558" s="545"/>
      <c r="X558" s="545"/>
      <c r="Y558" s="545"/>
      <c r="Z558" s="545"/>
    </row>
    <row r="559" spans="1:26" ht="22.5" customHeight="1">
      <c r="A559" s="545"/>
      <c r="B559" s="545"/>
      <c r="C559" s="545"/>
      <c r="D559" s="545"/>
      <c r="E559" s="545"/>
      <c r="F559" s="545"/>
      <c r="G559" s="545"/>
      <c r="H559" s="545"/>
      <c r="I559" s="545"/>
      <c r="J559" s="545"/>
      <c r="K559" s="545"/>
      <c r="L559" s="545"/>
      <c r="M559" s="545"/>
      <c r="N559" s="545"/>
      <c r="O559" s="545"/>
      <c r="P559" s="545"/>
      <c r="Q559" s="545"/>
      <c r="R559" s="545"/>
      <c r="S559" s="545"/>
      <c r="T559" s="545"/>
      <c r="U559" s="545"/>
      <c r="V559" s="545"/>
      <c r="W559" s="545"/>
      <c r="X559" s="545"/>
      <c r="Y559" s="545"/>
      <c r="Z559" s="545"/>
    </row>
    <row r="560" spans="1:26" ht="22.5" customHeight="1">
      <c r="A560" s="545"/>
      <c r="B560" s="545"/>
      <c r="C560" s="545"/>
      <c r="D560" s="545"/>
      <c r="E560" s="545"/>
      <c r="F560" s="545"/>
      <c r="G560" s="545"/>
      <c r="H560" s="545"/>
      <c r="I560" s="545"/>
      <c r="J560" s="545"/>
      <c r="K560" s="545"/>
      <c r="L560" s="545"/>
      <c r="M560" s="545"/>
      <c r="N560" s="545"/>
      <c r="O560" s="545"/>
      <c r="P560" s="545"/>
      <c r="Q560" s="545"/>
      <c r="R560" s="545"/>
      <c r="S560" s="545"/>
      <c r="T560" s="545"/>
      <c r="U560" s="545"/>
      <c r="V560" s="545"/>
      <c r="W560" s="545"/>
      <c r="X560" s="545"/>
      <c r="Y560" s="545"/>
      <c r="Z560" s="545"/>
    </row>
    <row r="561" spans="1:26" ht="22.5" customHeight="1">
      <c r="A561" s="545"/>
      <c r="B561" s="545"/>
      <c r="C561" s="545"/>
      <c r="D561" s="545"/>
      <c r="E561" s="545"/>
      <c r="F561" s="545"/>
      <c r="G561" s="545"/>
      <c r="H561" s="545"/>
      <c r="I561" s="545"/>
      <c r="J561" s="545"/>
      <c r="K561" s="545"/>
      <c r="L561" s="545"/>
      <c r="M561" s="545"/>
      <c r="N561" s="545"/>
      <c r="O561" s="545"/>
      <c r="P561" s="545"/>
      <c r="Q561" s="545"/>
      <c r="R561" s="545"/>
      <c r="S561" s="545"/>
      <c r="T561" s="545"/>
      <c r="U561" s="545"/>
      <c r="V561" s="545"/>
      <c r="W561" s="545"/>
      <c r="X561" s="545"/>
      <c r="Y561" s="545"/>
      <c r="Z561" s="545"/>
    </row>
    <row r="562" spans="1:26" ht="22.5" customHeight="1">
      <c r="A562" s="545"/>
      <c r="B562" s="545"/>
      <c r="C562" s="545"/>
      <c r="D562" s="545"/>
      <c r="E562" s="545"/>
      <c r="F562" s="545"/>
      <c r="G562" s="545"/>
      <c r="H562" s="545"/>
      <c r="I562" s="545"/>
      <c r="J562" s="545"/>
      <c r="K562" s="545"/>
      <c r="L562" s="545"/>
      <c r="M562" s="545"/>
      <c r="N562" s="545"/>
      <c r="O562" s="545"/>
      <c r="P562" s="545"/>
      <c r="Q562" s="545"/>
      <c r="R562" s="545"/>
      <c r="S562" s="545"/>
      <c r="T562" s="545"/>
      <c r="U562" s="545"/>
      <c r="V562" s="545"/>
      <c r="W562" s="545"/>
      <c r="X562" s="545"/>
      <c r="Y562" s="545"/>
      <c r="Z562" s="545"/>
    </row>
    <row r="563" spans="1:26" ht="22.5" customHeight="1">
      <c r="A563" s="545"/>
      <c r="B563" s="545"/>
      <c r="C563" s="545"/>
      <c r="D563" s="545"/>
      <c r="E563" s="545"/>
      <c r="F563" s="545"/>
      <c r="G563" s="545"/>
      <c r="H563" s="545"/>
      <c r="I563" s="545"/>
      <c r="J563" s="545"/>
      <c r="K563" s="545"/>
      <c r="L563" s="545"/>
      <c r="M563" s="545"/>
      <c r="N563" s="545"/>
      <c r="O563" s="545"/>
      <c r="P563" s="545"/>
      <c r="Q563" s="545"/>
      <c r="R563" s="545"/>
      <c r="S563" s="545"/>
      <c r="T563" s="545"/>
      <c r="U563" s="545"/>
      <c r="V563" s="545"/>
      <c r="W563" s="545"/>
      <c r="X563" s="545"/>
      <c r="Y563" s="545"/>
      <c r="Z563" s="545"/>
    </row>
    <row r="564" spans="1:26" ht="22.5" customHeight="1">
      <c r="A564" s="545"/>
      <c r="B564" s="545"/>
      <c r="C564" s="545"/>
      <c r="D564" s="545"/>
      <c r="E564" s="545"/>
      <c r="F564" s="545"/>
      <c r="G564" s="545"/>
      <c r="H564" s="545"/>
      <c r="I564" s="545"/>
      <c r="J564" s="545"/>
      <c r="K564" s="545"/>
      <c r="L564" s="545"/>
      <c r="M564" s="545"/>
      <c r="N564" s="545"/>
      <c r="O564" s="545"/>
      <c r="P564" s="545"/>
      <c r="Q564" s="545"/>
      <c r="R564" s="545"/>
      <c r="S564" s="545"/>
      <c r="T564" s="545"/>
      <c r="U564" s="545"/>
      <c r="V564" s="545"/>
      <c r="W564" s="545"/>
      <c r="X564" s="545"/>
      <c r="Y564" s="545"/>
      <c r="Z564" s="545"/>
    </row>
    <row r="565" spans="1:26" ht="22.5" customHeight="1">
      <c r="A565" s="545"/>
      <c r="B565" s="545"/>
      <c r="C565" s="545"/>
      <c r="D565" s="545"/>
      <c r="E565" s="545"/>
      <c r="F565" s="545"/>
      <c r="G565" s="545"/>
      <c r="H565" s="545"/>
      <c r="I565" s="545"/>
      <c r="J565" s="545"/>
      <c r="K565" s="545"/>
      <c r="L565" s="545"/>
      <c r="M565" s="545"/>
      <c r="N565" s="545"/>
      <c r="O565" s="545"/>
      <c r="P565" s="545"/>
      <c r="Q565" s="545"/>
      <c r="R565" s="545"/>
      <c r="S565" s="545"/>
      <c r="T565" s="545"/>
      <c r="U565" s="545"/>
      <c r="V565" s="545"/>
      <c r="W565" s="545"/>
      <c r="X565" s="545"/>
      <c r="Y565" s="545"/>
      <c r="Z565" s="545"/>
    </row>
    <row r="566" spans="1:26" ht="22.5" customHeight="1">
      <c r="A566" s="545"/>
      <c r="B566" s="545"/>
      <c r="C566" s="545"/>
      <c r="D566" s="545"/>
      <c r="E566" s="545"/>
      <c r="F566" s="545"/>
      <c r="G566" s="545"/>
      <c r="H566" s="545"/>
      <c r="I566" s="545"/>
      <c r="J566" s="545"/>
      <c r="K566" s="545"/>
      <c r="L566" s="545"/>
      <c r="M566" s="545"/>
      <c r="N566" s="545"/>
      <c r="O566" s="545"/>
      <c r="P566" s="545"/>
      <c r="Q566" s="545"/>
      <c r="R566" s="545"/>
      <c r="S566" s="545"/>
      <c r="T566" s="545"/>
      <c r="U566" s="545"/>
      <c r="V566" s="545"/>
      <c r="W566" s="545"/>
      <c r="X566" s="545"/>
      <c r="Y566" s="545"/>
      <c r="Z566" s="545"/>
    </row>
    <row r="567" spans="1:26" ht="22.5" customHeight="1">
      <c r="A567" s="545"/>
      <c r="B567" s="545"/>
      <c r="C567" s="545"/>
      <c r="D567" s="545"/>
      <c r="E567" s="545"/>
      <c r="F567" s="545"/>
      <c r="G567" s="545"/>
      <c r="H567" s="545"/>
      <c r="I567" s="545"/>
      <c r="J567" s="545"/>
      <c r="K567" s="545"/>
      <c r="L567" s="545"/>
      <c r="M567" s="545"/>
      <c r="N567" s="545"/>
      <c r="O567" s="545"/>
      <c r="P567" s="545"/>
      <c r="Q567" s="545"/>
      <c r="R567" s="545"/>
      <c r="S567" s="545"/>
      <c r="T567" s="545"/>
      <c r="U567" s="545"/>
      <c r="V567" s="545"/>
      <c r="W567" s="545"/>
      <c r="X567" s="545"/>
      <c r="Y567" s="545"/>
      <c r="Z567" s="545"/>
    </row>
    <row r="568" spans="1:26" ht="22.5" customHeight="1">
      <c r="A568" s="545"/>
      <c r="B568" s="545"/>
      <c r="C568" s="545"/>
      <c r="D568" s="545"/>
      <c r="E568" s="545"/>
      <c r="F568" s="545"/>
      <c r="G568" s="545"/>
      <c r="H568" s="545"/>
      <c r="I568" s="545"/>
      <c r="J568" s="545"/>
      <c r="K568" s="545"/>
      <c r="L568" s="545"/>
      <c r="M568" s="545"/>
      <c r="N568" s="545"/>
      <c r="O568" s="545"/>
      <c r="P568" s="545"/>
      <c r="Q568" s="545"/>
      <c r="R568" s="545"/>
      <c r="S568" s="545"/>
      <c r="T568" s="545"/>
      <c r="U568" s="545"/>
      <c r="V568" s="545"/>
      <c r="W568" s="545"/>
      <c r="X568" s="545"/>
      <c r="Y568" s="545"/>
      <c r="Z568" s="545"/>
    </row>
    <row r="569" spans="1:26" ht="22.5" customHeight="1">
      <c r="A569" s="545"/>
      <c r="B569" s="545"/>
      <c r="C569" s="545"/>
      <c r="D569" s="545"/>
      <c r="E569" s="545"/>
      <c r="F569" s="545"/>
      <c r="G569" s="545"/>
      <c r="H569" s="545"/>
      <c r="I569" s="545"/>
      <c r="J569" s="545"/>
      <c r="K569" s="545"/>
      <c r="L569" s="545"/>
      <c r="M569" s="545"/>
      <c r="N569" s="545"/>
      <c r="O569" s="545"/>
      <c r="P569" s="545"/>
      <c r="Q569" s="545"/>
      <c r="R569" s="545"/>
      <c r="S569" s="545"/>
      <c r="T569" s="545"/>
      <c r="U569" s="545"/>
      <c r="V569" s="545"/>
      <c r="W569" s="545"/>
      <c r="X569" s="545"/>
      <c r="Y569" s="545"/>
      <c r="Z569" s="545"/>
    </row>
    <row r="570" spans="1:26" ht="22.5" customHeight="1">
      <c r="A570" s="545"/>
      <c r="B570" s="545"/>
      <c r="C570" s="545"/>
      <c r="D570" s="545"/>
      <c r="E570" s="545"/>
      <c r="F570" s="545"/>
      <c r="G570" s="545"/>
      <c r="H570" s="545"/>
      <c r="I570" s="545"/>
      <c r="J570" s="545"/>
      <c r="K570" s="545"/>
      <c r="L570" s="545"/>
      <c r="M570" s="545"/>
      <c r="N570" s="545"/>
      <c r="O570" s="545"/>
      <c r="P570" s="545"/>
      <c r="Q570" s="545"/>
      <c r="R570" s="545"/>
      <c r="S570" s="545"/>
      <c r="T570" s="545"/>
      <c r="U570" s="545"/>
      <c r="V570" s="545"/>
      <c r="W570" s="545"/>
      <c r="X570" s="545"/>
      <c r="Y570" s="545"/>
      <c r="Z570" s="545"/>
    </row>
    <row r="571" spans="1:26" ht="22.5" customHeight="1">
      <c r="A571" s="545"/>
      <c r="B571" s="545"/>
      <c r="C571" s="545"/>
      <c r="D571" s="545"/>
      <c r="E571" s="545"/>
      <c r="F571" s="545"/>
      <c r="G571" s="545"/>
      <c r="H571" s="545"/>
      <c r="I571" s="545"/>
      <c r="J571" s="545"/>
      <c r="K571" s="545"/>
      <c r="L571" s="545"/>
      <c r="M571" s="545"/>
      <c r="N571" s="545"/>
      <c r="O571" s="545"/>
      <c r="P571" s="545"/>
      <c r="Q571" s="545"/>
      <c r="R571" s="545"/>
      <c r="S571" s="545"/>
      <c r="T571" s="545"/>
      <c r="U571" s="545"/>
      <c r="V571" s="545"/>
      <c r="W571" s="545"/>
      <c r="X571" s="545"/>
      <c r="Y571" s="545"/>
      <c r="Z571" s="545"/>
    </row>
    <row r="572" spans="1:26" ht="22.5" customHeight="1">
      <c r="A572" s="545"/>
      <c r="B572" s="545"/>
      <c r="C572" s="545"/>
      <c r="D572" s="545"/>
      <c r="E572" s="545"/>
      <c r="F572" s="545"/>
      <c r="G572" s="545"/>
      <c r="H572" s="545"/>
      <c r="I572" s="545"/>
      <c r="J572" s="545"/>
      <c r="K572" s="545"/>
      <c r="L572" s="545"/>
      <c r="M572" s="545"/>
      <c r="N572" s="545"/>
      <c r="O572" s="545"/>
      <c r="P572" s="545"/>
      <c r="Q572" s="545"/>
      <c r="R572" s="545"/>
      <c r="S572" s="545"/>
      <c r="T572" s="545"/>
      <c r="U572" s="545"/>
      <c r="V572" s="545"/>
      <c r="W572" s="545"/>
      <c r="X572" s="545"/>
      <c r="Y572" s="545"/>
      <c r="Z572" s="545"/>
    </row>
    <row r="573" spans="1:26" ht="22.5" customHeight="1">
      <c r="A573" s="545"/>
      <c r="B573" s="545"/>
      <c r="C573" s="545"/>
      <c r="D573" s="545"/>
      <c r="E573" s="545"/>
      <c r="F573" s="545"/>
      <c r="G573" s="545"/>
      <c r="H573" s="545"/>
      <c r="I573" s="545"/>
      <c r="J573" s="545"/>
      <c r="K573" s="545"/>
      <c r="L573" s="545"/>
      <c r="M573" s="545"/>
      <c r="N573" s="545"/>
      <c r="O573" s="545"/>
      <c r="P573" s="545"/>
      <c r="Q573" s="545"/>
      <c r="R573" s="545"/>
      <c r="S573" s="545"/>
      <c r="T573" s="545"/>
      <c r="U573" s="545"/>
      <c r="V573" s="545"/>
      <c r="W573" s="545"/>
      <c r="X573" s="545"/>
      <c r="Y573" s="545"/>
      <c r="Z573" s="545"/>
    </row>
    <row r="574" spans="1:26" ht="22.5" customHeight="1">
      <c r="A574" s="545"/>
      <c r="B574" s="545"/>
      <c r="C574" s="545"/>
      <c r="D574" s="545"/>
      <c r="E574" s="545"/>
      <c r="F574" s="545"/>
      <c r="G574" s="545"/>
      <c r="H574" s="545"/>
      <c r="I574" s="545"/>
      <c r="J574" s="545"/>
      <c r="K574" s="545"/>
      <c r="L574" s="545"/>
      <c r="M574" s="545"/>
      <c r="N574" s="545"/>
      <c r="O574" s="545"/>
      <c r="P574" s="545"/>
      <c r="Q574" s="545"/>
      <c r="R574" s="545"/>
      <c r="S574" s="545"/>
      <c r="T574" s="545"/>
      <c r="U574" s="545"/>
      <c r="V574" s="545"/>
      <c r="W574" s="545"/>
      <c r="X574" s="545"/>
      <c r="Y574" s="545"/>
      <c r="Z574" s="545"/>
    </row>
    <row r="575" spans="1:26" ht="22.5" customHeight="1">
      <c r="A575" s="545"/>
      <c r="B575" s="545"/>
      <c r="C575" s="545"/>
      <c r="D575" s="545"/>
      <c r="E575" s="545"/>
      <c r="F575" s="545"/>
      <c r="G575" s="545"/>
      <c r="H575" s="545"/>
      <c r="I575" s="545"/>
      <c r="J575" s="545"/>
      <c r="K575" s="545"/>
      <c r="L575" s="545"/>
      <c r="M575" s="545"/>
      <c r="N575" s="545"/>
      <c r="O575" s="545"/>
      <c r="P575" s="545"/>
      <c r="Q575" s="545"/>
      <c r="R575" s="545"/>
      <c r="S575" s="545"/>
      <c r="T575" s="545"/>
      <c r="U575" s="545"/>
      <c r="V575" s="545"/>
      <c r="W575" s="545"/>
      <c r="X575" s="545"/>
      <c r="Y575" s="545"/>
      <c r="Z575" s="545"/>
    </row>
    <row r="576" spans="1:26" ht="22.5" customHeight="1">
      <c r="A576" s="545"/>
      <c r="B576" s="545"/>
      <c r="C576" s="545"/>
      <c r="D576" s="545"/>
      <c r="E576" s="545"/>
      <c r="F576" s="545"/>
      <c r="G576" s="545"/>
      <c r="H576" s="545"/>
      <c r="I576" s="545"/>
      <c r="J576" s="545"/>
      <c r="K576" s="545"/>
      <c r="L576" s="545"/>
      <c r="M576" s="545"/>
      <c r="N576" s="545"/>
      <c r="O576" s="545"/>
      <c r="P576" s="545"/>
      <c r="Q576" s="545"/>
      <c r="R576" s="545"/>
      <c r="S576" s="545"/>
      <c r="T576" s="545"/>
      <c r="U576" s="545"/>
      <c r="V576" s="545"/>
      <c r="W576" s="545"/>
      <c r="X576" s="545"/>
      <c r="Y576" s="545"/>
      <c r="Z576" s="545"/>
    </row>
    <row r="577" spans="1:26" ht="22.5" customHeight="1">
      <c r="A577" s="545"/>
      <c r="B577" s="545"/>
      <c r="C577" s="545"/>
      <c r="D577" s="545"/>
      <c r="E577" s="545"/>
      <c r="F577" s="545"/>
      <c r="G577" s="545"/>
      <c r="H577" s="545"/>
      <c r="I577" s="545"/>
      <c r="J577" s="545"/>
      <c r="K577" s="545"/>
      <c r="L577" s="545"/>
      <c r="M577" s="545"/>
      <c r="N577" s="545"/>
      <c r="O577" s="545"/>
      <c r="P577" s="545"/>
      <c r="Q577" s="545"/>
      <c r="R577" s="545"/>
      <c r="S577" s="545"/>
      <c r="T577" s="545"/>
      <c r="U577" s="545"/>
      <c r="V577" s="545"/>
      <c r="W577" s="545"/>
      <c r="X577" s="545"/>
      <c r="Y577" s="545"/>
      <c r="Z577" s="545"/>
    </row>
    <row r="578" spans="1:26" ht="22.5" customHeight="1">
      <c r="A578" s="545"/>
      <c r="B578" s="545"/>
      <c r="C578" s="545"/>
      <c r="D578" s="545"/>
      <c r="E578" s="545"/>
      <c r="F578" s="545"/>
      <c r="G578" s="545"/>
      <c r="H578" s="545"/>
      <c r="I578" s="545"/>
      <c r="J578" s="545"/>
      <c r="K578" s="545"/>
      <c r="L578" s="545"/>
      <c r="M578" s="545"/>
      <c r="N578" s="545"/>
      <c r="O578" s="545"/>
      <c r="P578" s="545"/>
      <c r="Q578" s="545"/>
      <c r="R578" s="545"/>
      <c r="S578" s="545"/>
      <c r="T578" s="545"/>
      <c r="U578" s="545"/>
      <c r="V578" s="545"/>
      <c r="W578" s="545"/>
      <c r="X578" s="545"/>
      <c r="Y578" s="545"/>
      <c r="Z578" s="545"/>
    </row>
    <row r="579" spans="1:26" ht="22.5" customHeight="1">
      <c r="A579" s="545"/>
      <c r="B579" s="545"/>
      <c r="C579" s="545"/>
      <c r="D579" s="545"/>
      <c r="E579" s="545"/>
      <c r="F579" s="545"/>
      <c r="G579" s="545"/>
      <c r="H579" s="545"/>
      <c r="I579" s="545"/>
      <c r="J579" s="545"/>
      <c r="K579" s="545"/>
      <c r="L579" s="545"/>
      <c r="M579" s="545"/>
      <c r="N579" s="545"/>
      <c r="O579" s="545"/>
      <c r="P579" s="545"/>
      <c r="Q579" s="545"/>
      <c r="R579" s="545"/>
      <c r="S579" s="545"/>
      <c r="T579" s="545"/>
      <c r="U579" s="545"/>
      <c r="V579" s="545"/>
      <c r="W579" s="545"/>
      <c r="X579" s="545"/>
      <c r="Y579" s="545"/>
      <c r="Z579" s="545"/>
    </row>
    <row r="580" spans="1:26" ht="22.5" customHeight="1">
      <c r="A580" s="545"/>
      <c r="B580" s="545"/>
      <c r="C580" s="545"/>
      <c r="D580" s="545"/>
      <c r="E580" s="545"/>
      <c r="F580" s="545"/>
      <c r="G580" s="545"/>
      <c r="H580" s="545"/>
      <c r="I580" s="545"/>
      <c r="J580" s="545"/>
      <c r="K580" s="545"/>
      <c r="L580" s="545"/>
      <c r="M580" s="545"/>
      <c r="N580" s="545"/>
      <c r="O580" s="545"/>
      <c r="P580" s="545"/>
      <c r="Q580" s="545"/>
      <c r="R580" s="545"/>
      <c r="S580" s="545"/>
      <c r="T580" s="545"/>
      <c r="U580" s="545"/>
      <c r="V580" s="545"/>
      <c r="W580" s="545"/>
      <c r="X580" s="545"/>
      <c r="Y580" s="545"/>
      <c r="Z580" s="545"/>
    </row>
    <row r="581" spans="1:26" ht="22.5" customHeight="1">
      <c r="A581" s="545"/>
      <c r="B581" s="545"/>
      <c r="C581" s="545"/>
      <c r="D581" s="545"/>
      <c r="E581" s="545"/>
      <c r="F581" s="545"/>
      <c r="G581" s="545"/>
      <c r="H581" s="545"/>
      <c r="I581" s="545"/>
      <c r="J581" s="545"/>
      <c r="K581" s="545"/>
      <c r="L581" s="545"/>
      <c r="M581" s="545"/>
      <c r="N581" s="545"/>
      <c r="O581" s="545"/>
      <c r="P581" s="545"/>
      <c r="Q581" s="545"/>
      <c r="R581" s="545"/>
      <c r="S581" s="545"/>
      <c r="T581" s="545"/>
      <c r="U581" s="545"/>
      <c r="V581" s="545"/>
      <c r="W581" s="545"/>
      <c r="X581" s="545"/>
      <c r="Y581" s="545"/>
      <c r="Z581" s="545"/>
    </row>
    <row r="582" spans="1:26" ht="22.5" customHeight="1">
      <c r="A582" s="545"/>
      <c r="B582" s="545"/>
      <c r="C582" s="545"/>
      <c r="D582" s="545"/>
      <c r="E582" s="545"/>
      <c r="F582" s="545"/>
      <c r="G582" s="545"/>
      <c r="H582" s="545"/>
      <c r="I582" s="545"/>
      <c r="J582" s="545"/>
      <c r="K582" s="545"/>
      <c r="L582" s="545"/>
      <c r="M582" s="545"/>
      <c r="N582" s="545"/>
      <c r="O582" s="545"/>
      <c r="P582" s="545"/>
      <c r="Q582" s="545"/>
      <c r="R582" s="545"/>
      <c r="S582" s="545"/>
      <c r="T582" s="545"/>
      <c r="U582" s="545"/>
      <c r="V582" s="545"/>
      <c r="W582" s="545"/>
      <c r="X582" s="545"/>
      <c r="Y582" s="545"/>
      <c r="Z582" s="545"/>
    </row>
    <row r="583" spans="1:26" ht="22.5" customHeight="1">
      <c r="A583" s="545"/>
      <c r="B583" s="545"/>
      <c r="C583" s="545"/>
      <c r="D583" s="545"/>
      <c r="E583" s="545"/>
      <c r="F583" s="545"/>
      <c r="G583" s="545"/>
      <c r="H583" s="545"/>
      <c r="I583" s="545"/>
      <c r="J583" s="545"/>
      <c r="K583" s="545"/>
      <c r="L583" s="545"/>
      <c r="M583" s="545"/>
      <c r="N583" s="545"/>
      <c r="O583" s="545"/>
      <c r="P583" s="545"/>
      <c r="Q583" s="545"/>
      <c r="R583" s="545"/>
      <c r="S583" s="545"/>
      <c r="T583" s="545"/>
      <c r="U583" s="545"/>
      <c r="V583" s="545"/>
      <c r="W583" s="545"/>
      <c r="X583" s="545"/>
      <c r="Y583" s="545"/>
      <c r="Z583" s="545"/>
    </row>
    <row r="584" spans="1:26" ht="22.5" customHeight="1">
      <c r="A584" s="545"/>
      <c r="B584" s="545"/>
      <c r="C584" s="545"/>
      <c r="D584" s="545"/>
      <c r="E584" s="545"/>
      <c r="F584" s="545"/>
      <c r="G584" s="545"/>
      <c r="H584" s="545"/>
      <c r="I584" s="545"/>
      <c r="J584" s="545"/>
      <c r="K584" s="545"/>
      <c r="L584" s="545"/>
      <c r="M584" s="545"/>
      <c r="N584" s="545"/>
      <c r="O584" s="545"/>
      <c r="P584" s="545"/>
      <c r="Q584" s="545"/>
      <c r="R584" s="545"/>
      <c r="S584" s="545"/>
      <c r="T584" s="545"/>
      <c r="U584" s="545"/>
      <c r="V584" s="545"/>
      <c r="W584" s="545"/>
      <c r="X584" s="545"/>
      <c r="Y584" s="545"/>
      <c r="Z584" s="545"/>
    </row>
    <row r="585" spans="1:26" ht="22.5" customHeight="1">
      <c r="A585" s="545"/>
      <c r="B585" s="545"/>
      <c r="C585" s="545"/>
      <c r="D585" s="545"/>
      <c r="E585" s="545"/>
      <c r="F585" s="545"/>
      <c r="G585" s="545"/>
      <c r="H585" s="545"/>
      <c r="I585" s="545"/>
      <c r="J585" s="545"/>
      <c r="K585" s="545"/>
      <c r="L585" s="545"/>
      <c r="M585" s="545"/>
      <c r="N585" s="545"/>
      <c r="O585" s="545"/>
      <c r="P585" s="545"/>
      <c r="Q585" s="545"/>
      <c r="R585" s="545"/>
      <c r="S585" s="545"/>
      <c r="T585" s="545"/>
      <c r="U585" s="545"/>
      <c r="V585" s="545"/>
      <c r="W585" s="545"/>
      <c r="X585" s="545"/>
      <c r="Y585" s="545"/>
      <c r="Z585" s="545"/>
    </row>
    <row r="586" spans="1:26" ht="22.5" customHeight="1">
      <c r="A586" s="545"/>
      <c r="B586" s="545"/>
      <c r="C586" s="545"/>
      <c r="D586" s="545"/>
      <c r="E586" s="545"/>
      <c r="F586" s="545"/>
      <c r="G586" s="545"/>
      <c r="H586" s="545"/>
      <c r="I586" s="545"/>
      <c r="J586" s="545"/>
      <c r="K586" s="545"/>
      <c r="L586" s="545"/>
      <c r="M586" s="545"/>
      <c r="N586" s="545"/>
      <c r="O586" s="545"/>
      <c r="P586" s="545"/>
      <c r="Q586" s="545"/>
      <c r="R586" s="545"/>
      <c r="S586" s="545"/>
      <c r="T586" s="545"/>
      <c r="U586" s="545"/>
      <c r="V586" s="545"/>
      <c r="W586" s="545"/>
      <c r="X586" s="545"/>
      <c r="Y586" s="545"/>
      <c r="Z586" s="545"/>
    </row>
    <row r="587" spans="1:26" ht="22.5" customHeight="1">
      <c r="A587" s="545"/>
      <c r="B587" s="545"/>
      <c r="C587" s="545"/>
      <c r="D587" s="545"/>
      <c r="E587" s="545"/>
      <c r="F587" s="545"/>
      <c r="G587" s="545"/>
      <c r="H587" s="545"/>
      <c r="I587" s="545"/>
      <c r="J587" s="545"/>
      <c r="K587" s="545"/>
      <c r="L587" s="545"/>
      <c r="M587" s="545"/>
      <c r="N587" s="545"/>
      <c r="O587" s="545"/>
      <c r="P587" s="545"/>
      <c r="Q587" s="545"/>
      <c r="R587" s="545"/>
      <c r="S587" s="545"/>
      <c r="T587" s="545"/>
      <c r="U587" s="545"/>
      <c r="V587" s="545"/>
      <c r="W587" s="545"/>
      <c r="X587" s="545"/>
      <c r="Y587" s="545"/>
      <c r="Z587" s="545"/>
    </row>
    <row r="588" spans="1:26" ht="22.5" customHeight="1">
      <c r="A588" s="545"/>
      <c r="B588" s="545"/>
      <c r="C588" s="545"/>
      <c r="D588" s="545"/>
      <c r="E588" s="545"/>
      <c r="F588" s="545"/>
      <c r="G588" s="545"/>
      <c r="H588" s="545"/>
      <c r="I588" s="545"/>
      <c r="J588" s="545"/>
      <c r="K588" s="545"/>
      <c r="L588" s="545"/>
      <c r="M588" s="545"/>
      <c r="N588" s="545"/>
      <c r="O588" s="545"/>
      <c r="P588" s="545"/>
      <c r="Q588" s="545"/>
      <c r="R588" s="545"/>
      <c r="S588" s="545"/>
      <c r="T588" s="545"/>
      <c r="U588" s="545"/>
      <c r="V588" s="545"/>
      <c r="W588" s="545"/>
      <c r="X588" s="545"/>
      <c r="Y588" s="545"/>
      <c r="Z588" s="545"/>
    </row>
    <row r="589" spans="1:26" ht="22.5" customHeight="1">
      <c r="A589" s="545"/>
      <c r="B589" s="545"/>
      <c r="C589" s="545"/>
      <c r="D589" s="545"/>
      <c r="E589" s="545"/>
      <c r="F589" s="545"/>
      <c r="G589" s="545"/>
      <c r="H589" s="545"/>
      <c r="I589" s="545"/>
      <c r="J589" s="545"/>
      <c r="K589" s="545"/>
      <c r="L589" s="545"/>
      <c r="M589" s="545"/>
      <c r="N589" s="545"/>
      <c r="O589" s="545"/>
      <c r="P589" s="545"/>
      <c r="Q589" s="545"/>
      <c r="R589" s="545"/>
      <c r="S589" s="545"/>
      <c r="T589" s="545"/>
      <c r="U589" s="545"/>
      <c r="V589" s="545"/>
      <c r="W589" s="545"/>
      <c r="X589" s="545"/>
      <c r="Y589" s="545"/>
      <c r="Z589" s="545"/>
    </row>
    <row r="590" spans="1:26" ht="22.5" customHeight="1">
      <c r="A590" s="545"/>
      <c r="B590" s="545"/>
      <c r="C590" s="545"/>
      <c r="D590" s="545"/>
      <c r="E590" s="545"/>
      <c r="F590" s="545"/>
      <c r="G590" s="545"/>
      <c r="H590" s="545"/>
      <c r="I590" s="545"/>
      <c r="J590" s="545"/>
      <c r="K590" s="545"/>
      <c r="L590" s="545"/>
      <c r="M590" s="545"/>
      <c r="N590" s="545"/>
      <c r="O590" s="545"/>
      <c r="P590" s="545"/>
      <c r="Q590" s="545"/>
      <c r="R590" s="545"/>
      <c r="S590" s="545"/>
      <c r="T590" s="545"/>
      <c r="U590" s="545"/>
      <c r="V590" s="545"/>
      <c r="W590" s="545"/>
      <c r="X590" s="545"/>
      <c r="Y590" s="545"/>
      <c r="Z590" s="545"/>
    </row>
    <row r="591" spans="1:26" ht="22.5" customHeight="1">
      <c r="A591" s="545"/>
      <c r="B591" s="545"/>
      <c r="C591" s="545"/>
      <c r="D591" s="545"/>
      <c r="E591" s="545"/>
      <c r="F591" s="545"/>
      <c r="G591" s="545"/>
      <c r="H591" s="545"/>
      <c r="I591" s="545"/>
      <c r="J591" s="545"/>
      <c r="K591" s="545"/>
      <c r="L591" s="545"/>
      <c r="M591" s="545"/>
      <c r="N591" s="545"/>
      <c r="O591" s="545"/>
      <c r="P591" s="545"/>
      <c r="Q591" s="545"/>
      <c r="R591" s="545"/>
      <c r="S591" s="545"/>
      <c r="T591" s="545"/>
      <c r="U591" s="545"/>
      <c r="V591" s="545"/>
      <c r="W591" s="545"/>
      <c r="X591" s="545"/>
      <c r="Y591" s="545"/>
      <c r="Z591" s="545"/>
    </row>
    <row r="592" spans="1:26" ht="22.5" customHeight="1">
      <c r="A592" s="545"/>
      <c r="B592" s="545"/>
      <c r="C592" s="545"/>
      <c r="D592" s="545"/>
      <c r="E592" s="545"/>
      <c r="F592" s="545"/>
      <c r="G592" s="545"/>
      <c r="H592" s="545"/>
      <c r="I592" s="545"/>
      <c r="J592" s="545"/>
      <c r="K592" s="545"/>
      <c r="L592" s="545"/>
      <c r="M592" s="545"/>
      <c r="N592" s="545"/>
      <c r="O592" s="545"/>
      <c r="P592" s="545"/>
      <c r="Q592" s="545"/>
      <c r="R592" s="545"/>
      <c r="S592" s="545"/>
      <c r="T592" s="545"/>
      <c r="U592" s="545"/>
      <c r="V592" s="545"/>
      <c r="W592" s="545"/>
      <c r="X592" s="545"/>
      <c r="Y592" s="545"/>
      <c r="Z592" s="545"/>
    </row>
    <row r="593" spans="1:26" ht="22.5" customHeight="1">
      <c r="A593" s="545"/>
      <c r="B593" s="545"/>
      <c r="C593" s="545"/>
      <c r="D593" s="545"/>
      <c r="E593" s="545"/>
      <c r="F593" s="545"/>
      <c r="G593" s="545"/>
      <c r="H593" s="545"/>
      <c r="I593" s="545"/>
      <c r="J593" s="545"/>
      <c r="K593" s="545"/>
      <c r="L593" s="545"/>
      <c r="M593" s="545"/>
      <c r="N593" s="545"/>
      <c r="O593" s="545"/>
      <c r="P593" s="545"/>
      <c r="Q593" s="545"/>
      <c r="R593" s="545"/>
      <c r="S593" s="545"/>
      <c r="T593" s="545"/>
      <c r="U593" s="545"/>
      <c r="V593" s="545"/>
      <c r="W593" s="545"/>
      <c r="X593" s="545"/>
      <c r="Y593" s="545"/>
      <c r="Z593" s="545"/>
    </row>
    <row r="594" spans="1:26" ht="22.5" customHeight="1">
      <c r="A594" s="545"/>
      <c r="B594" s="545"/>
      <c r="C594" s="545"/>
      <c r="D594" s="545"/>
      <c r="E594" s="545"/>
      <c r="F594" s="545"/>
      <c r="G594" s="545"/>
      <c r="H594" s="545"/>
      <c r="I594" s="545"/>
      <c r="J594" s="545"/>
      <c r="K594" s="545"/>
      <c r="L594" s="545"/>
      <c r="M594" s="545"/>
      <c r="N594" s="545"/>
      <c r="O594" s="545"/>
      <c r="P594" s="545"/>
      <c r="Q594" s="545"/>
      <c r="R594" s="545"/>
      <c r="S594" s="545"/>
      <c r="T594" s="545"/>
      <c r="U594" s="545"/>
      <c r="V594" s="545"/>
      <c r="W594" s="545"/>
      <c r="X594" s="545"/>
      <c r="Y594" s="545"/>
      <c r="Z594" s="545"/>
    </row>
    <row r="595" spans="1:26" ht="22.5" customHeight="1">
      <c r="A595" s="545"/>
      <c r="B595" s="545"/>
      <c r="C595" s="545"/>
      <c r="D595" s="545"/>
      <c r="E595" s="545"/>
      <c r="F595" s="545"/>
      <c r="G595" s="545"/>
      <c r="H595" s="545"/>
      <c r="I595" s="545"/>
      <c r="J595" s="545"/>
      <c r="K595" s="545"/>
      <c r="L595" s="545"/>
      <c r="M595" s="545"/>
      <c r="N595" s="545"/>
      <c r="O595" s="545"/>
      <c r="P595" s="545"/>
      <c r="Q595" s="545"/>
      <c r="R595" s="545"/>
      <c r="S595" s="545"/>
      <c r="T595" s="545"/>
      <c r="U595" s="545"/>
      <c r="V595" s="545"/>
      <c r="W595" s="545"/>
      <c r="X595" s="545"/>
      <c r="Y595" s="545"/>
      <c r="Z595" s="545"/>
    </row>
    <row r="596" spans="1:26" ht="22.5" customHeight="1">
      <c r="A596" s="545"/>
      <c r="B596" s="545"/>
      <c r="C596" s="545"/>
      <c r="D596" s="545"/>
      <c r="E596" s="545"/>
      <c r="F596" s="545"/>
      <c r="G596" s="545"/>
      <c r="H596" s="545"/>
      <c r="I596" s="545"/>
      <c r="J596" s="545"/>
      <c r="K596" s="545"/>
      <c r="L596" s="545"/>
      <c r="M596" s="545"/>
      <c r="N596" s="545"/>
      <c r="O596" s="545"/>
      <c r="P596" s="545"/>
      <c r="Q596" s="545"/>
      <c r="R596" s="545"/>
      <c r="S596" s="545"/>
      <c r="T596" s="545"/>
      <c r="U596" s="545"/>
      <c r="V596" s="545"/>
      <c r="W596" s="545"/>
      <c r="X596" s="545"/>
      <c r="Y596" s="545"/>
      <c r="Z596" s="545"/>
    </row>
    <row r="597" spans="1:26" ht="22.5" customHeight="1">
      <c r="A597" s="545"/>
      <c r="B597" s="545"/>
      <c r="C597" s="545"/>
      <c r="D597" s="545"/>
      <c r="E597" s="545"/>
      <c r="F597" s="545"/>
      <c r="G597" s="545"/>
      <c r="H597" s="545"/>
      <c r="I597" s="545"/>
      <c r="J597" s="545"/>
      <c r="K597" s="545"/>
      <c r="L597" s="545"/>
      <c r="M597" s="545"/>
      <c r="N597" s="545"/>
      <c r="O597" s="545"/>
      <c r="P597" s="545"/>
      <c r="Q597" s="545"/>
      <c r="R597" s="545"/>
      <c r="S597" s="545"/>
      <c r="T597" s="545"/>
      <c r="U597" s="545"/>
      <c r="V597" s="545"/>
      <c r="W597" s="545"/>
      <c r="X597" s="545"/>
      <c r="Y597" s="545"/>
      <c r="Z597" s="545"/>
    </row>
    <row r="598" spans="1:26" ht="22.5" customHeight="1">
      <c r="A598" s="545"/>
      <c r="B598" s="545"/>
      <c r="C598" s="545"/>
      <c r="D598" s="545"/>
      <c r="E598" s="545"/>
      <c r="F598" s="545"/>
      <c r="G598" s="545"/>
      <c r="H598" s="545"/>
      <c r="I598" s="545"/>
      <c r="J598" s="545"/>
      <c r="K598" s="545"/>
      <c r="L598" s="545"/>
      <c r="M598" s="545"/>
      <c r="N598" s="545"/>
      <c r="O598" s="545"/>
      <c r="P598" s="545"/>
      <c r="Q598" s="545"/>
      <c r="R598" s="545"/>
      <c r="S598" s="545"/>
      <c r="T598" s="545"/>
      <c r="U598" s="545"/>
      <c r="V598" s="545"/>
      <c r="W598" s="545"/>
      <c r="X598" s="545"/>
      <c r="Y598" s="545"/>
      <c r="Z598" s="545"/>
    </row>
    <row r="599" spans="1:26" ht="22.5" customHeight="1">
      <c r="A599" s="545"/>
      <c r="B599" s="545"/>
      <c r="C599" s="545"/>
      <c r="D599" s="545"/>
      <c r="E599" s="545"/>
      <c r="F599" s="545"/>
      <c r="G599" s="545"/>
      <c r="H599" s="545"/>
      <c r="I599" s="545"/>
      <c r="J599" s="545"/>
      <c r="K599" s="545"/>
      <c r="L599" s="545"/>
      <c r="M599" s="545"/>
      <c r="N599" s="545"/>
      <c r="O599" s="545"/>
      <c r="P599" s="545"/>
      <c r="Q599" s="545"/>
      <c r="R599" s="545"/>
      <c r="S599" s="545"/>
      <c r="T599" s="545"/>
      <c r="U599" s="545"/>
      <c r="V599" s="545"/>
      <c r="W599" s="545"/>
      <c r="X599" s="545"/>
      <c r="Y599" s="545"/>
      <c r="Z599" s="545"/>
    </row>
    <row r="600" spans="1:26" ht="22.5" customHeight="1">
      <c r="A600" s="545"/>
      <c r="B600" s="545"/>
      <c r="C600" s="545"/>
      <c r="D600" s="545"/>
      <c r="E600" s="545"/>
      <c r="F600" s="545"/>
      <c r="G600" s="545"/>
      <c r="H600" s="545"/>
      <c r="I600" s="545"/>
      <c r="J600" s="545"/>
      <c r="K600" s="545"/>
      <c r="L600" s="545"/>
      <c r="M600" s="545"/>
      <c r="N600" s="545"/>
      <c r="O600" s="545"/>
      <c r="P600" s="545"/>
      <c r="Q600" s="545"/>
      <c r="R600" s="545"/>
      <c r="S600" s="545"/>
      <c r="T600" s="545"/>
      <c r="U600" s="545"/>
      <c r="V600" s="545"/>
      <c r="W600" s="545"/>
      <c r="X600" s="545"/>
      <c r="Y600" s="545"/>
      <c r="Z600" s="545"/>
    </row>
    <row r="601" spans="1:26" ht="22.5" customHeight="1">
      <c r="A601" s="545"/>
      <c r="B601" s="545"/>
      <c r="C601" s="545"/>
      <c r="D601" s="545"/>
      <c r="E601" s="545"/>
      <c r="F601" s="545"/>
      <c r="G601" s="545"/>
      <c r="H601" s="545"/>
      <c r="I601" s="545"/>
      <c r="J601" s="545"/>
      <c r="K601" s="545"/>
      <c r="L601" s="545"/>
      <c r="M601" s="545"/>
      <c r="N601" s="545"/>
      <c r="O601" s="545"/>
      <c r="P601" s="545"/>
      <c r="Q601" s="545"/>
      <c r="R601" s="545"/>
      <c r="S601" s="545"/>
      <c r="T601" s="545"/>
      <c r="U601" s="545"/>
      <c r="V601" s="545"/>
      <c r="W601" s="545"/>
      <c r="X601" s="545"/>
      <c r="Y601" s="545"/>
      <c r="Z601" s="545"/>
    </row>
    <row r="602" spans="1:26" ht="22.5" customHeight="1">
      <c r="A602" s="545"/>
      <c r="B602" s="545"/>
      <c r="C602" s="545"/>
      <c r="D602" s="545"/>
      <c r="E602" s="545"/>
      <c r="F602" s="545"/>
      <c r="G602" s="545"/>
      <c r="H602" s="545"/>
      <c r="I602" s="545"/>
      <c r="J602" s="545"/>
      <c r="K602" s="545"/>
      <c r="L602" s="545"/>
      <c r="M602" s="545"/>
      <c r="N602" s="545"/>
      <c r="O602" s="545"/>
      <c r="P602" s="545"/>
      <c r="Q602" s="545"/>
      <c r="R602" s="545"/>
      <c r="S602" s="545"/>
      <c r="T602" s="545"/>
      <c r="U602" s="545"/>
      <c r="V602" s="545"/>
      <c r="W602" s="545"/>
      <c r="X602" s="545"/>
      <c r="Y602" s="545"/>
      <c r="Z602" s="545"/>
    </row>
    <row r="603" spans="1:26" ht="22.5" customHeight="1">
      <c r="A603" s="545"/>
      <c r="B603" s="545"/>
      <c r="C603" s="545"/>
      <c r="D603" s="545"/>
      <c r="E603" s="545"/>
      <c r="F603" s="545"/>
      <c r="G603" s="545"/>
      <c r="H603" s="545"/>
      <c r="I603" s="545"/>
      <c r="J603" s="545"/>
      <c r="K603" s="545"/>
      <c r="L603" s="545"/>
      <c r="M603" s="545"/>
      <c r="N603" s="545"/>
      <c r="O603" s="545"/>
      <c r="P603" s="545"/>
      <c r="Q603" s="545"/>
      <c r="R603" s="545"/>
      <c r="S603" s="545"/>
      <c r="T603" s="545"/>
      <c r="U603" s="545"/>
      <c r="V603" s="545"/>
      <c r="W603" s="545"/>
      <c r="X603" s="545"/>
      <c r="Y603" s="545"/>
      <c r="Z603" s="545"/>
    </row>
    <row r="604" spans="1:26" ht="22.5" customHeight="1">
      <c r="A604" s="545"/>
      <c r="B604" s="545"/>
      <c r="C604" s="545"/>
      <c r="D604" s="545"/>
      <c r="E604" s="545"/>
      <c r="F604" s="545"/>
      <c r="G604" s="545"/>
      <c r="H604" s="545"/>
      <c r="I604" s="545"/>
      <c r="J604" s="545"/>
      <c r="K604" s="545"/>
      <c r="L604" s="545"/>
      <c r="M604" s="545"/>
      <c r="N604" s="545"/>
      <c r="O604" s="545"/>
      <c r="P604" s="545"/>
      <c r="Q604" s="545"/>
      <c r="R604" s="545"/>
      <c r="S604" s="545"/>
      <c r="T604" s="545"/>
      <c r="U604" s="545"/>
      <c r="V604" s="545"/>
      <c r="W604" s="545"/>
      <c r="X604" s="545"/>
      <c r="Y604" s="545"/>
      <c r="Z604" s="545"/>
    </row>
    <row r="605" spans="1:26" ht="22.5" customHeight="1">
      <c r="A605" s="545"/>
      <c r="B605" s="545"/>
      <c r="C605" s="545"/>
      <c r="D605" s="545"/>
      <c r="E605" s="545"/>
      <c r="F605" s="545"/>
      <c r="G605" s="545"/>
      <c r="H605" s="545"/>
      <c r="I605" s="545"/>
      <c r="J605" s="545"/>
      <c r="K605" s="545"/>
      <c r="L605" s="545"/>
      <c r="M605" s="545"/>
      <c r="N605" s="545"/>
      <c r="O605" s="545"/>
      <c r="P605" s="545"/>
      <c r="Q605" s="545"/>
      <c r="R605" s="545"/>
      <c r="S605" s="545"/>
      <c r="T605" s="545"/>
      <c r="U605" s="545"/>
      <c r="V605" s="545"/>
      <c r="W605" s="545"/>
      <c r="X605" s="545"/>
      <c r="Y605" s="545"/>
      <c r="Z605" s="545"/>
    </row>
    <row r="606" spans="1:26" ht="22.5" customHeight="1">
      <c r="A606" s="545"/>
      <c r="B606" s="545"/>
      <c r="C606" s="545"/>
      <c r="D606" s="545"/>
      <c r="E606" s="545"/>
      <c r="F606" s="545"/>
      <c r="G606" s="545"/>
      <c r="H606" s="545"/>
      <c r="I606" s="545"/>
      <c r="J606" s="545"/>
      <c r="K606" s="545"/>
      <c r="L606" s="545"/>
      <c r="M606" s="545"/>
      <c r="N606" s="545"/>
      <c r="O606" s="545"/>
      <c r="P606" s="545"/>
      <c r="Q606" s="545"/>
      <c r="R606" s="545"/>
      <c r="S606" s="545"/>
      <c r="T606" s="545"/>
      <c r="U606" s="545"/>
      <c r="V606" s="545"/>
      <c r="W606" s="545"/>
      <c r="X606" s="545"/>
      <c r="Y606" s="545"/>
      <c r="Z606" s="545"/>
    </row>
    <row r="607" spans="1:26" ht="22.5" customHeight="1">
      <c r="A607" s="545"/>
      <c r="B607" s="545"/>
      <c r="C607" s="545"/>
      <c r="D607" s="545"/>
      <c r="E607" s="545"/>
      <c r="F607" s="545"/>
      <c r="G607" s="545"/>
      <c r="H607" s="545"/>
      <c r="I607" s="545"/>
      <c r="J607" s="545"/>
      <c r="K607" s="545"/>
      <c r="L607" s="545"/>
      <c r="M607" s="545"/>
      <c r="N607" s="545"/>
      <c r="O607" s="545"/>
      <c r="P607" s="545"/>
      <c r="Q607" s="545"/>
      <c r="R607" s="545"/>
      <c r="S607" s="545"/>
      <c r="T607" s="545"/>
      <c r="U607" s="545"/>
      <c r="V607" s="545"/>
      <c r="W607" s="545"/>
      <c r="X607" s="545"/>
      <c r="Y607" s="545"/>
      <c r="Z607" s="545"/>
    </row>
    <row r="608" spans="1:26" ht="22.5" customHeight="1">
      <c r="A608" s="545"/>
      <c r="B608" s="545"/>
      <c r="C608" s="545"/>
      <c r="D608" s="545"/>
      <c r="E608" s="545"/>
      <c r="F608" s="545"/>
      <c r="G608" s="545"/>
      <c r="H608" s="545"/>
      <c r="I608" s="545"/>
      <c r="J608" s="545"/>
      <c r="K608" s="545"/>
      <c r="L608" s="545"/>
      <c r="M608" s="545"/>
      <c r="N608" s="545"/>
      <c r="O608" s="545"/>
      <c r="P608" s="545"/>
      <c r="Q608" s="545"/>
      <c r="R608" s="545"/>
      <c r="S608" s="545"/>
      <c r="T608" s="545"/>
      <c r="U608" s="545"/>
      <c r="V608" s="545"/>
      <c r="W608" s="545"/>
      <c r="X608" s="545"/>
      <c r="Y608" s="545"/>
      <c r="Z608" s="545"/>
    </row>
    <row r="609" spans="1:26" ht="22.5" customHeight="1">
      <c r="A609" s="545"/>
      <c r="B609" s="545"/>
      <c r="C609" s="545"/>
      <c r="D609" s="545"/>
      <c r="E609" s="545"/>
      <c r="F609" s="545"/>
      <c r="G609" s="545"/>
      <c r="H609" s="545"/>
      <c r="I609" s="545"/>
      <c r="J609" s="545"/>
      <c r="K609" s="545"/>
      <c r="L609" s="545"/>
      <c r="M609" s="545"/>
      <c r="N609" s="545"/>
      <c r="O609" s="545"/>
      <c r="P609" s="545"/>
      <c r="Q609" s="545"/>
      <c r="R609" s="545"/>
      <c r="S609" s="545"/>
      <c r="T609" s="545"/>
      <c r="U609" s="545"/>
      <c r="V609" s="545"/>
      <c r="W609" s="545"/>
      <c r="X609" s="545"/>
      <c r="Y609" s="545"/>
      <c r="Z609" s="545"/>
    </row>
    <row r="610" spans="1:26" ht="22.5" customHeight="1">
      <c r="A610" s="545"/>
      <c r="B610" s="545"/>
      <c r="C610" s="545"/>
      <c r="D610" s="545"/>
      <c r="E610" s="545"/>
      <c r="F610" s="545"/>
      <c r="G610" s="545"/>
      <c r="H610" s="545"/>
      <c r="I610" s="545"/>
      <c r="J610" s="545"/>
      <c r="K610" s="545"/>
      <c r="L610" s="545"/>
      <c r="M610" s="545"/>
      <c r="N610" s="545"/>
      <c r="O610" s="545"/>
      <c r="P610" s="545"/>
      <c r="Q610" s="545"/>
      <c r="R610" s="545"/>
      <c r="S610" s="545"/>
      <c r="T610" s="545"/>
      <c r="U610" s="545"/>
      <c r="V610" s="545"/>
      <c r="W610" s="545"/>
      <c r="X610" s="545"/>
      <c r="Y610" s="545"/>
      <c r="Z610" s="545"/>
    </row>
    <row r="611" spans="1:26" ht="22.5" customHeight="1">
      <c r="A611" s="545"/>
      <c r="B611" s="545"/>
      <c r="C611" s="545"/>
      <c r="D611" s="545"/>
      <c r="E611" s="545"/>
      <c r="F611" s="545"/>
      <c r="G611" s="545"/>
      <c r="H611" s="545"/>
      <c r="I611" s="545"/>
      <c r="J611" s="545"/>
      <c r="K611" s="545"/>
      <c r="L611" s="545"/>
      <c r="M611" s="545"/>
      <c r="N611" s="545"/>
      <c r="O611" s="545"/>
      <c r="P611" s="545"/>
      <c r="Q611" s="545"/>
      <c r="R611" s="545"/>
      <c r="S611" s="545"/>
      <c r="T611" s="545"/>
      <c r="U611" s="545"/>
      <c r="V611" s="545"/>
      <c r="W611" s="545"/>
      <c r="X611" s="545"/>
      <c r="Y611" s="545"/>
      <c r="Z611" s="545"/>
    </row>
    <row r="612" spans="1:26" ht="22.5" customHeight="1">
      <c r="A612" s="545"/>
      <c r="B612" s="545"/>
      <c r="C612" s="545"/>
      <c r="D612" s="545"/>
      <c r="E612" s="545"/>
      <c r="F612" s="545"/>
      <c r="G612" s="545"/>
      <c r="H612" s="545"/>
      <c r="I612" s="545"/>
      <c r="J612" s="545"/>
      <c r="K612" s="545"/>
      <c r="L612" s="545"/>
      <c r="M612" s="545"/>
      <c r="N612" s="545"/>
      <c r="O612" s="545"/>
      <c r="P612" s="545"/>
      <c r="Q612" s="545"/>
      <c r="R612" s="545"/>
      <c r="S612" s="545"/>
      <c r="T612" s="545"/>
      <c r="U612" s="545"/>
      <c r="V612" s="545"/>
      <c r="W612" s="545"/>
      <c r="X612" s="545"/>
      <c r="Y612" s="545"/>
      <c r="Z612" s="545"/>
    </row>
    <row r="613" spans="1:26" ht="22.5" customHeight="1">
      <c r="A613" s="545"/>
      <c r="B613" s="545"/>
      <c r="C613" s="545"/>
      <c r="D613" s="545"/>
      <c r="E613" s="545"/>
      <c r="F613" s="545"/>
      <c r="G613" s="545"/>
      <c r="H613" s="545"/>
      <c r="I613" s="545"/>
      <c r="J613" s="545"/>
      <c r="K613" s="545"/>
      <c r="L613" s="545"/>
      <c r="M613" s="545"/>
      <c r="N613" s="545"/>
      <c r="O613" s="545"/>
      <c r="P613" s="545"/>
      <c r="Q613" s="545"/>
      <c r="R613" s="545"/>
      <c r="S613" s="545"/>
      <c r="T613" s="545"/>
      <c r="U613" s="545"/>
      <c r="V613" s="545"/>
      <c r="W613" s="545"/>
      <c r="X613" s="545"/>
      <c r="Y613" s="545"/>
      <c r="Z613" s="545"/>
    </row>
    <row r="614" spans="1:26" ht="22.5" customHeight="1">
      <c r="A614" s="545"/>
      <c r="B614" s="545"/>
      <c r="C614" s="545"/>
      <c r="D614" s="545"/>
      <c r="E614" s="545"/>
      <c r="F614" s="545"/>
      <c r="G614" s="545"/>
      <c r="H614" s="545"/>
      <c r="I614" s="545"/>
      <c r="J614" s="545"/>
      <c r="K614" s="545"/>
      <c r="L614" s="545"/>
      <c r="M614" s="545"/>
      <c r="N614" s="545"/>
      <c r="O614" s="545"/>
      <c r="P614" s="545"/>
      <c r="Q614" s="545"/>
      <c r="R614" s="545"/>
      <c r="S614" s="545"/>
      <c r="T614" s="545"/>
      <c r="U614" s="545"/>
      <c r="V614" s="545"/>
      <c r="W614" s="545"/>
      <c r="X614" s="545"/>
      <c r="Y614" s="545"/>
      <c r="Z614" s="545"/>
    </row>
    <row r="615" spans="1:26" ht="22.5" customHeight="1">
      <c r="A615" s="545"/>
      <c r="B615" s="545"/>
      <c r="C615" s="545"/>
      <c r="D615" s="545"/>
      <c r="E615" s="545"/>
      <c r="F615" s="545"/>
      <c r="G615" s="545"/>
      <c r="H615" s="545"/>
      <c r="I615" s="545"/>
      <c r="J615" s="545"/>
      <c r="K615" s="545"/>
      <c r="L615" s="545"/>
      <c r="M615" s="545"/>
      <c r="N615" s="545"/>
      <c r="O615" s="545"/>
      <c r="P615" s="545"/>
      <c r="Q615" s="545"/>
      <c r="R615" s="545"/>
      <c r="S615" s="545"/>
      <c r="T615" s="545"/>
      <c r="U615" s="545"/>
      <c r="V615" s="545"/>
      <c r="W615" s="545"/>
      <c r="X615" s="545"/>
      <c r="Y615" s="545"/>
      <c r="Z615" s="545"/>
    </row>
    <row r="616" spans="1:26" ht="22.5" customHeight="1">
      <c r="A616" s="545"/>
      <c r="B616" s="545"/>
      <c r="C616" s="545"/>
      <c r="D616" s="545"/>
      <c r="E616" s="545"/>
      <c r="F616" s="545"/>
      <c r="G616" s="545"/>
      <c r="H616" s="545"/>
      <c r="I616" s="545"/>
      <c r="J616" s="545"/>
      <c r="K616" s="545"/>
      <c r="L616" s="545"/>
      <c r="M616" s="545"/>
      <c r="N616" s="545"/>
      <c r="O616" s="545"/>
      <c r="P616" s="545"/>
      <c r="Q616" s="545"/>
      <c r="R616" s="545"/>
      <c r="S616" s="545"/>
      <c r="T616" s="545"/>
      <c r="U616" s="545"/>
      <c r="V616" s="545"/>
      <c r="W616" s="545"/>
      <c r="X616" s="545"/>
      <c r="Y616" s="545"/>
      <c r="Z616" s="545"/>
    </row>
    <row r="617" spans="1:26" ht="22.5" customHeight="1">
      <c r="A617" s="545"/>
      <c r="B617" s="545"/>
      <c r="C617" s="545"/>
      <c r="D617" s="545"/>
      <c r="E617" s="545"/>
      <c r="F617" s="545"/>
      <c r="G617" s="545"/>
      <c r="H617" s="545"/>
      <c r="I617" s="545"/>
      <c r="J617" s="545"/>
      <c r="K617" s="545"/>
      <c r="L617" s="545"/>
      <c r="M617" s="545"/>
      <c r="N617" s="545"/>
      <c r="O617" s="545"/>
      <c r="P617" s="545"/>
      <c r="Q617" s="545"/>
      <c r="R617" s="545"/>
      <c r="S617" s="545"/>
      <c r="T617" s="545"/>
      <c r="U617" s="545"/>
      <c r="V617" s="545"/>
      <c r="W617" s="545"/>
      <c r="X617" s="545"/>
      <c r="Y617" s="545"/>
      <c r="Z617" s="545"/>
    </row>
    <row r="618" spans="1:26" ht="22.5" customHeight="1">
      <c r="A618" s="545"/>
      <c r="B618" s="545"/>
      <c r="C618" s="545"/>
      <c r="D618" s="545"/>
      <c r="E618" s="545"/>
      <c r="F618" s="545"/>
      <c r="G618" s="545"/>
      <c r="H618" s="545"/>
      <c r="I618" s="545"/>
      <c r="J618" s="545"/>
      <c r="K618" s="545"/>
      <c r="L618" s="545"/>
      <c r="M618" s="545"/>
      <c r="N618" s="545"/>
      <c r="O618" s="545"/>
      <c r="P618" s="545"/>
      <c r="Q618" s="545"/>
      <c r="R618" s="545"/>
      <c r="S618" s="545"/>
      <c r="T618" s="545"/>
      <c r="U618" s="545"/>
      <c r="V618" s="545"/>
      <c r="W618" s="545"/>
      <c r="X618" s="545"/>
      <c r="Y618" s="545"/>
      <c r="Z618" s="545"/>
    </row>
    <row r="619" spans="1:26" ht="22.5" customHeight="1">
      <c r="A619" s="545"/>
      <c r="B619" s="545"/>
      <c r="C619" s="545"/>
      <c r="D619" s="545"/>
      <c r="E619" s="545"/>
      <c r="F619" s="545"/>
      <c r="G619" s="545"/>
      <c r="H619" s="545"/>
      <c r="I619" s="545"/>
      <c r="J619" s="545"/>
      <c r="K619" s="545"/>
      <c r="L619" s="545"/>
      <c r="M619" s="545"/>
      <c r="N619" s="545"/>
      <c r="O619" s="545"/>
      <c r="P619" s="545"/>
      <c r="Q619" s="545"/>
      <c r="R619" s="545"/>
      <c r="S619" s="545"/>
      <c r="T619" s="545"/>
      <c r="U619" s="545"/>
      <c r="V619" s="545"/>
      <c r="W619" s="545"/>
      <c r="X619" s="545"/>
      <c r="Y619" s="545"/>
      <c r="Z619" s="545"/>
    </row>
    <row r="620" spans="1:26" ht="22.5" customHeight="1">
      <c r="A620" s="545"/>
      <c r="B620" s="545"/>
      <c r="C620" s="545"/>
      <c r="D620" s="545"/>
      <c r="E620" s="545"/>
      <c r="F620" s="545"/>
      <c r="G620" s="545"/>
      <c r="H620" s="545"/>
      <c r="I620" s="545"/>
      <c r="J620" s="545"/>
      <c r="K620" s="545"/>
      <c r="L620" s="545"/>
      <c r="M620" s="545"/>
      <c r="N620" s="545"/>
      <c r="O620" s="545"/>
      <c r="P620" s="545"/>
      <c r="Q620" s="545"/>
      <c r="R620" s="545"/>
      <c r="S620" s="545"/>
      <c r="T620" s="545"/>
      <c r="U620" s="545"/>
      <c r="V620" s="545"/>
      <c r="W620" s="545"/>
      <c r="X620" s="545"/>
      <c r="Y620" s="545"/>
      <c r="Z620" s="545"/>
    </row>
    <row r="621" spans="1:26" ht="22.5" customHeight="1">
      <c r="A621" s="545"/>
      <c r="B621" s="545"/>
      <c r="C621" s="545"/>
      <c r="D621" s="545"/>
      <c r="E621" s="545"/>
      <c r="F621" s="545"/>
      <c r="G621" s="545"/>
      <c r="H621" s="545"/>
      <c r="I621" s="545"/>
      <c r="J621" s="545"/>
      <c r="K621" s="545"/>
      <c r="L621" s="545"/>
      <c r="M621" s="545"/>
      <c r="N621" s="545"/>
      <c r="O621" s="545"/>
      <c r="P621" s="545"/>
      <c r="Q621" s="545"/>
      <c r="R621" s="545"/>
      <c r="S621" s="545"/>
      <c r="T621" s="545"/>
      <c r="U621" s="545"/>
      <c r="V621" s="545"/>
      <c r="W621" s="545"/>
      <c r="X621" s="545"/>
      <c r="Y621" s="545"/>
      <c r="Z621" s="545"/>
    </row>
    <row r="622" spans="1:26" ht="22.5" customHeight="1">
      <c r="A622" s="545"/>
      <c r="B622" s="545"/>
      <c r="C622" s="545"/>
      <c r="D622" s="545"/>
      <c r="E622" s="545"/>
      <c r="F622" s="545"/>
      <c r="G622" s="545"/>
      <c r="H622" s="545"/>
      <c r="I622" s="545"/>
      <c r="J622" s="545"/>
      <c r="K622" s="545"/>
      <c r="L622" s="545"/>
      <c r="M622" s="545"/>
      <c r="N622" s="545"/>
      <c r="O622" s="545"/>
      <c r="P622" s="545"/>
      <c r="Q622" s="545"/>
      <c r="R622" s="545"/>
      <c r="S622" s="545"/>
      <c r="T622" s="545"/>
      <c r="U622" s="545"/>
      <c r="V622" s="545"/>
      <c r="W622" s="545"/>
      <c r="X622" s="545"/>
      <c r="Y622" s="545"/>
      <c r="Z622" s="545"/>
    </row>
    <row r="623" spans="1:26" ht="22.5" customHeight="1">
      <c r="A623" s="545"/>
      <c r="B623" s="545"/>
      <c r="C623" s="545"/>
      <c r="D623" s="545"/>
      <c r="E623" s="545"/>
      <c r="F623" s="545"/>
      <c r="G623" s="545"/>
      <c r="H623" s="545"/>
      <c r="I623" s="545"/>
      <c r="J623" s="545"/>
      <c r="K623" s="545"/>
      <c r="L623" s="545"/>
      <c r="M623" s="545"/>
      <c r="N623" s="545"/>
      <c r="O623" s="545"/>
      <c r="P623" s="545"/>
      <c r="Q623" s="545"/>
      <c r="R623" s="545"/>
      <c r="S623" s="545"/>
      <c r="T623" s="545"/>
      <c r="U623" s="545"/>
      <c r="V623" s="545"/>
      <c r="W623" s="545"/>
      <c r="X623" s="545"/>
      <c r="Y623" s="545"/>
      <c r="Z623" s="545"/>
    </row>
    <row r="624" spans="1:26" ht="22.5" customHeight="1">
      <c r="A624" s="545"/>
      <c r="B624" s="545"/>
      <c r="C624" s="545"/>
      <c r="D624" s="545"/>
      <c r="E624" s="545"/>
      <c r="F624" s="545"/>
      <c r="G624" s="545"/>
      <c r="H624" s="545"/>
      <c r="I624" s="545"/>
      <c r="J624" s="545"/>
      <c r="K624" s="545"/>
      <c r="L624" s="545"/>
      <c r="M624" s="545"/>
      <c r="N624" s="545"/>
      <c r="O624" s="545"/>
      <c r="P624" s="545"/>
      <c r="Q624" s="545"/>
      <c r="R624" s="545"/>
      <c r="S624" s="545"/>
      <c r="T624" s="545"/>
      <c r="U624" s="545"/>
      <c r="V624" s="545"/>
      <c r="W624" s="545"/>
      <c r="X624" s="545"/>
      <c r="Y624" s="545"/>
      <c r="Z624" s="545"/>
    </row>
    <row r="625" spans="1:26" ht="22.5" customHeight="1">
      <c r="A625" s="545"/>
      <c r="B625" s="545"/>
      <c r="C625" s="545"/>
      <c r="D625" s="545"/>
      <c r="E625" s="545"/>
      <c r="F625" s="545"/>
      <c r="G625" s="545"/>
      <c r="H625" s="545"/>
      <c r="I625" s="545"/>
      <c r="J625" s="545"/>
      <c r="K625" s="545"/>
      <c r="L625" s="545"/>
      <c r="M625" s="545"/>
      <c r="N625" s="545"/>
      <c r="O625" s="545"/>
      <c r="P625" s="545"/>
      <c r="Q625" s="545"/>
      <c r="R625" s="545"/>
      <c r="S625" s="545"/>
      <c r="T625" s="545"/>
      <c r="U625" s="545"/>
      <c r="V625" s="545"/>
      <c r="W625" s="545"/>
      <c r="X625" s="545"/>
      <c r="Y625" s="545"/>
      <c r="Z625" s="545"/>
    </row>
    <row r="626" spans="1:26" ht="22.5" customHeight="1">
      <c r="A626" s="545"/>
      <c r="B626" s="545"/>
      <c r="C626" s="545"/>
      <c r="D626" s="545"/>
      <c r="E626" s="545"/>
      <c r="F626" s="545"/>
      <c r="G626" s="545"/>
      <c r="H626" s="545"/>
      <c r="I626" s="545"/>
      <c r="J626" s="545"/>
      <c r="K626" s="545"/>
      <c r="L626" s="545"/>
      <c r="M626" s="545"/>
      <c r="N626" s="545"/>
      <c r="O626" s="545"/>
      <c r="P626" s="545"/>
      <c r="Q626" s="545"/>
      <c r="R626" s="545"/>
      <c r="S626" s="545"/>
      <c r="T626" s="545"/>
      <c r="U626" s="545"/>
      <c r="V626" s="545"/>
      <c r="W626" s="545"/>
      <c r="X626" s="545"/>
      <c r="Y626" s="545"/>
      <c r="Z626" s="545"/>
    </row>
    <row r="627" spans="1:26" ht="22.5" customHeight="1">
      <c r="A627" s="545"/>
      <c r="B627" s="545"/>
      <c r="C627" s="545"/>
      <c r="D627" s="545"/>
      <c r="E627" s="545"/>
      <c r="F627" s="545"/>
      <c r="G627" s="545"/>
      <c r="H627" s="545"/>
      <c r="I627" s="545"/>
      <c r="J627" s="545"/>
      <c r="K627" s="545"/>
      <c r="L627" s="545"/>
      <c r="M627" s="545"/>
      <c r="N627" s="545"/>
      <c r="O627" s="545"/>
      <c r="P627" s="545"/>
      <c r="Q627" s="545"/>
      <c r="R627" s="545"/>
      <c r="S627" s="545"/>
      <c r="T627" s="545"/>
      <c r="U627" s="545"/>
      <c r="V627" s="545"/>
      <c r="W627" s="545"/>
      <c r="X627" s="545"/>
      <c r="Y627" s="545"/>
      <c r="Z627" s="545"/>
    </row>
    <row r="628" spans="1:26" ht="22.5" customHeight="1">
      <c r="A628" s="545"/>
      <c r="B628" s="545"/>
      <c r="C628" s="545"/>
      <c r="D628" s="545"/>
      <c r="E628" s="545"/>
      <c r="F628" s="545"/>
      <c r="G628" s="545"/>
      <c r="H628" s="545"/>
      <c r="I628" s="545"/>
      <c r="J628" s="545"/>
      <c r="K628" s="545"/>
      <c r="L628" s="545"/>
      <c r="M628" s="545"/>
      <c r="N628" s="545"/>
      <c r="O628" s="545"/>
      <c r="P628" s="545"/>
      <c r="Q628" s="545"/>
      <c r="R628" s="545"/>
      <c r="S628" s="545"/>
      <c r="T628" s="545"/>
      <c r="U628" s="545"/>
      <c r="V628" s="545"/>
      <c r="W628" s="545"/>
      <c r="X628" s="545"/>
      <c r="Y628" s="545"/>
      <c r="Z628" s="545"/>
    </row>
    <row r="629" spans="1:26" ht="22.5" customHeight="1">
      <c r="A629" s="545"/>
      <c r="B629" s="545"/>
      <c r="C629" s="545"/>
      <c r="D629" s="545"/>
      <c r="E629" s="545"/>
      <c r="F629" s="545"/>
      <c r="G629" s="545"/>
      <c r="H629" s="545"/>
      <c r="I629" s="545"/>
      <c r="J629" s="545"/>
      <c r="K629" s="545"/>
      <c r="L629" s="545"/>
      <c r="M629" s="545"/>
      <c r="N629" s="545"/>
      <c r="O629" s="545"/>
      <c r="P629" s="545"/>
      <c r="Q629" s="545"/>
      <c r="R629" s="545"/>
      <c r="S629" s="545"/>
      <c r="T629" s="545"/>
      <c r="U629" s="545"/>
      <c r="V629" s="545"/>
      <c r="W629" s="545"/>
      <c r="X629" s="545"/>
      <c r="Y629" s="545"/>
      <c r="Z629" s="545"/>
    </row>
    <row r="630" spans="1:26" ht="22.5" customHeight="1">
      <c r="A630" s="545"/>
      <c r="B630" s="545"/>
      <c r="C630" s="545"/>
      <c r="D630" s="545"/>
      <c r="E630" s="545"/>
      <c r="F630" s="545"/>
      <c r="G630" s="545"/>
      <c r="H630" s="545"/>
      <c r="I630" s="545"/>
      <c r="J630" s="545"/>
      <c r="K630" s="545"/>
      <c r="L630" s="545"/>
      <c r="M630" s="545"/>
      <c r="N630" s="545"/>
      <c r="O630" s="545"/>
      <c r="P630" s="545"/>
      <c r="Q630" s="545"/>
      <c r="R630" s="545"/>
      <c r="S630" s="545"/>
      <c r="T630" s="545"/>
      <c r="U630" s="545"/>
      <c r="V630" s="545"/>
      <c r="W630" s="545"/>
      <c r="X630" s="545"/>
      <c r="Y630" s="545"/>
      <c r="Z630" s="545"/>
    </row>
    <row r="631" spans="1:26" ht="22.5" customHeight="1">
      <c r="A631" s="545"/>
      <c r="B631" s="545"/>
      <c r="C631" s="545"/>
      <c r="D631" s="545"/>
      <c r="E631" s="545"/>
      <c r="F631" s="545"/>
      <c r="G631" s="545"/>
      <c r="H631" s="545"/>
      <c r="I631" s="545"/>
      <c r="J631" s="545"/>
      <c r="K631" s="545"/>
      <c r="L631" s="545"/>
      <c r="M631" s="545"/>
      <c r="N631" s="545"/>
      <c r="O631" s="545"/>
      <c r="P631" s="545"/>
      <c r="Q631" s="545"/>
      <c r="R631" s="545"/>
      <c r="S631" s="545"/>
      <c r="T631" s="545"/>
      <c r="U631" s="545"/>
      <c r="V631" s="545"/>
      <c r="W631" s="545"/>
      <c r="X631" s="545"/>
      <c r="Y631" s="545"/>
      <c r="Z631" s="545"/>
    </row>
    <row r="632" spans="1:26" ht="22.5" customHeight="1">
      <c r="A632" s="545"/>
      <c r="B632" s="545"/>
      <c r="C632" s="545"/>
      <c r="D632" s="545"/>
      <c r="E632" s="545"/>
      <c r="F632" s="545"/>
      <c r="G632" s="545"/>
      <c r="H632" s="545"/>
      <c r="I632" s="545"/>
      <c r="J632" s="545"/>
      <c r="K632" s="545"/>
      <c r="L632" s="545"/>
      <c r="M632" s="545"/>
      <c r="N632" s="545"/>
      <c r="O632" s="545"/>
      <c r="P632" s="545"/>
      <c r="Q632" s="545"/>
      <c r="R632" s="545"/>
      <c r="S632" s="545"/>
      <c r="T632" s="545"/>
      <c r="U632" s="545"/>
      <c r="V632" s="545"/>
      <c r="W632" s="545"/>
      <c r="X632" s="545"/>
      <c r="Y632" s="545"/>
      <c r="Z632" s="545"/>
    </row>
    <row r="633" spans="1:26" ht="22.5" customHeight="1">
      <c r="A633" s="545"/>
      <c r="B633" s="545"/>
      <c r="C633" s="545"/>
      <c r="D633" s="545"/>
      <c r="E633" s="545"/>
      <c r="F633" s="545"/>
      <c r="G633" s="545"/>
      <c r="H633" s="545"/>
      <c r="I633" s="545"/>
      <c r="J633" s="545"/>
      <c r="K633" s="545"/>
      <c r="L633" s="545"/>
      <c r="M633" s="545"/>
      <c r="N633" s="545"/>
      <c r="O633" s="545"/>
      <c r="P633" s="545"/>
      <c r="Q633" s="545"/>
      <c r="R633" s="545"/>
      <c r="S633" s="545"/>
      <c r="T633" s="545"/>
      <c r="U633" s="545"/>
      <c r="V633" s="545"/>
      <c r="W633" s="545"/>
      <c r="X633" s="545"/>
      <c r="Y633" s="545"/>
      <c r="Z633" s="545"/>
    </row>
    <row r="634" spans="1:26" ht="22.5" customHeight="1">
      <c r="A634" s="545"/>
      <c r="B634" s="545"/>
      <c r="C634" s="545"/>
      <c r="D634" s="545"/>
      <c r="E634" s="545"/>
      <c r="F634" s="545"/>
      <c r="G634" s="545"/>
      <c r="H634" s="545"/>
      <c r="I634" s="545"/>
      <c r="J634" s="545"/>
      <c r="K634" s="545"/>
      <c r="L634" s="545"/>
      <c r="M634" s="545"/>
      <c r="N634" s="545"/>
      <c r="O634" s="545"/>
      <c r="P634" s="545"/>
      <c r="Q634" s="545"/>
      <c r="R634" s="545"/>
      <c r="S634" s="545"/>
      <c r="T634" s="545"/>
      <c r="U634" s="545"/>
      <c r="V634" s="545"/>
      <c r="W634" s="545"/>
      <c r="X634" s="545"/>
      <c r="Y634" s="545"/>
      <c r="Z634" s="545"/>
    </row>
    <row r="635" spans="1:26" ht="22.5" customHeight="1">
      <c r="A635" s="545"/>
      <c r="B635" s="545"/>
      <c r="C635" s="545"/>
      <c r="D635" s="545"/>
      <c r="E635" s="545"/>
      <c r="F635" s="545"/>
      <c r="G635" s="545"/>
      <c r="H635" s="545"/>
      <c r="I635" s="545"/>
      <c r="J635" s="545"/>
      <c r="K635" s="545"/>
      <c r="L635" s="545"/>
      <c r="M635" s="545"/>
      <c r="N635" s="545"/>
      <c r="O635" s="545"/>
      <c r="P635" s="545"/>
      <c r="Q635" s="545"/>
      <c r="R635" s="545"/>
      <c r="S635" s="545"/>
      <c r="T635" s="545"/>
      <c r="U635" s="545"/>
      <c r="V635" s="545"/>
      <c r="W635" s="545"/>
      <c r="X635" s="545"/>
      <c r="Y635" s="545"/>
      <c r="Z635" s="545"/>
    </row>
    <row r="636" spans="1:26" ht="22.5" customHeight="1">
      <c r="A636" s="545"/>
      <c r="B636" s="545"/>
      <c r="C636" s="545"/>
      <c r="D636" s="545"/>
      <c r="E636" s="545"/>
      <c r="F636" s="545"/>
      <c r="G636" s="545"/>
      <c r="H636" s="545"/>
      <c r="I636" s="545"/>
      <c r="J636" s="545"/>
      <c r="K636" s="545"/>
      <c r="L636" s="545"/>
      <c r="M636" s="545"/>
      <c r="N636" s="545"/>
      <c r="O636" s="545"/>
      <c r="P636" s="545"/>
      <c r="Q636" s="545"/>
      <c r="R636" s="545"/>
      <c r="S636" s="545"/>
      <c r="T636" s="545"/>
      <c r="U636" s="545"/>
      <c r="V636" s="545"/>
      <c r="W636" s="545"/>
      <c r="X636" s="545"/>
      <c r="Y636" s="545"/>
      <c r="Z636" s="545"/>
    </row>
    <row r="637" spans="1:26" ht="22.5" customHeight="1">
      <c r="A637" s="545"/>
      <c r="B637" s="545"/>
      <c r="C637" s="545"/>
      <c r="D637" s="545"/>
      <c r="E637" s="545"/>
      <c r="F637" s="545"/>
      <c r="G637" s="545"/>
      <c r="H637" s="545"/>
      <c r="I637" s="545"/>
      <c r="J637" s="545"/>
      <c r="K637" s="545"/>
      <c r="L637" s="545"/>
      <c r="M637" s="545"/>
      <c r="N637" s="545"/>
      <c r="O637" s="545"/>
      <c r="P637" s="545"/>
      <c r="Q637" s="545"/>
      <c r="R637" s="545"/>
      <c r="S637" s="545"/>
      <c r="T637" s="545"/>
      <c r="U637" s="545"/>
      <c r="V637" s="545"/>
      <c r="W637" s="545"/>
      <c r="X637" s="545"/>
      <c r="Y637" s="545"/>
      <c r="Z637" s="545"/>
    </row>
    <row r="638" spans="1:26" ht="22.5" customHeight="1">
      <c r="A638" s="545"/>
      <c r="B638" s="545"/>
      <c r="C638" s="545"/>
      <c r="D638" s="545"/>
      <c r="E638" s="545"/>
      <c r="F638" s="545"/>
      <c r="G638" s="545"/>
      <c r="H638" s="545"/>
      <c r="I638" s="545"/>
      <c r="J638" s="545"/>
      <c r="K638" s="545"/>
      <c r="L638" s="545"/>
      <c r="M638" s="545"/>
      <c r="N638" s="545"/>
      <c r="O638" s="545"/>
      <c r="P638" s="545"/>
      <c r="Q638" s="545"/>
      <c r="R638" s="545"/>
      <c r="S638" s="545"/>
      <c r="T638" s="545"/>
      <c r="U638" s="545"/>
      <c r="V638" s="545"/>
      <c r="W638" s="545"/>
      <c r="X638" s="545"/>
      <c r="Y638" s="545"/>
      <c r="Z638" s="545"/>
    </row>
    <row r="639" spans="1:26" ht="22.5" customHeight="1">
      <c r="A639" s="545"/>
      <c r="B639" s="545"/>
      <c r="C639" s="545"/>
      <c r="D639" s="545"/>
      <c r="E639" s="545"/>
      <c r="F639" s="545"/>
      <c r="G639" s="545"/>
      <c r="H639" s="545"/>
      <c r="I639" s="545"/>
      <c r="J639" s="545"/>
      <c r="K639" s="545"/>
      <c r="L639" s="545"/>
      <c r="M639" s="545"/>
      <c r="N639" s="545"/>
      <c r="O639" s="545"/>
      <c r="P639" s="545"/>
      <c r="Q639" s="545"/>
      <c r="R639" s="545"/>
      <c r="S639" s="545"/>
      <c r="T639" s="545"/>
      <c r="U639" s="545"/>
      <c r="V639" s="545"/>
      <c r="W639" s="545"/>
      <c r="X639" s="545"/>
      <c r="Y639" s="545"/>
      <c r="Z639" s="545"/>
    </row>
    <row r="640" spans="1:26" ht="22.5" customHeight="1">
      <c r="A640" s="545"/>
      <c r="B640" s="545"/>
      <c r="C640" s="545"/>
      <c r="D640" s="545"/>
      <c r="E640" s="545"/>
      <c r="F640" s="545"/>
      <c r="G640" s="545"/>
      <c r="H640" s="545"/>
      <c r="I640" s="545"/>
      <c r="J640" s="545"/>
      <c r="K640" s="545"/>
      <c r="L640" s="545"/>
      <c r="M640" s="545"/>
      <c r="N640" s="545"/>
      <c r="O640" s="545"/>
      <c r="P640" s="545"/>
      <c r="Q640" s="545"/>
      <c r="R640" s="545"/>
      <c r="S640" s="545"/>
      <c r="T640" s="545"/>
      <c r="U640" s="545"/>
      <c r="V640" s="545"/>
      <c r="W640" s="545"/>
      <c r="X640" s="545"/>
      <c r="Y640" s="545"/>
      <c r="Z640" s="545"/>
    </row>
    <row r="641" spans="1:26" ht="22.5" customHeight="1">
      <c r="A641" s="545"/>
      <c r="B641" s="545"/>
      <c r="C641" s="545"/>
      <c r="D641" s="545"/>
      <c r="E641" s="545"/>
      <c r="F641" s="545"/>
      <c r="G641" s="545"/>
      <c r="H641" s="545"/>
      <c r="I641" s="545"/>
      <c r="J641" s="545"/>
      <c r="K641" s="545"/>
      <c r="L641" s="545"/>
      <c r="M641" s="545"/>
      <c r="N641" s="545"/>
      <c r="O641" s="545"/>
      <c r="P641" s="545"/>
      <c r="Q641" s="545"/>
      <c r="R641" s="545"/>
      <c r="S641" s="545"/>
      <c r="T641" s="545"/>
      <c r="U641" s="545"/>
      <c r="V641" s="545"/>
      <c r="W641" s="545"/>
      <c r="X641" s="545"/>
      <c r="Y641" s="545"/>
      <c r="Z641" s="545"/>
    </row>
    <row r="642" spans="1:26" ht="22.5" customHeight="1">
      <c r="A642" s="545"/>
      <c r="B642" s="545"/>
      <c r="C642" s="545"/>
      <c r="D642" s="545"/>
      <c r="E642" s="545"/>
      <c r="F642" s="545"/>
      <c r="G642" s="545"/>
      <c r="H642" s="545"/>
      <c r="I642" s="545"/>
      <c r="J642" s="545"/>
      <c r="K642" s="545"/>
      <c r="L642" s="545"/>
      <c r="M642" s="545"/>
      <c r="N642" s="545"/>
      <c r="O642" s="545"/>
      <c r="P642" s="545"/>
      <c r="Q642" s="545"/>
      <c r="R642" s="545"/>
      <c r="S642" s="545"/>
      <c r="T642" s="545"/>
      <c r="U642" s="545"/>
      <c r="V642" s="545"/>
      <c r="W642" s="545"/>
      <c r="X642" s="545"/>
      <c r="Y642" s="545"/>
      <c r="Z642" s="545"/>
    </row>
    <row r="643" spans="1:26" ht="22.5" customHeight="1">
      <c r="A643" s="545"/>
      <c r="B643" s="545"/>
      <c r="C643" s="545"/>
      <c r="D643" s="545"/>
      <c r="E643" s="545"/>
      <c r="F643" s="545"/>
      <c r="G643" s="545"/>
      <c r="H643" s="545"/>
      <c r="I643" s="545"/>
      <c r="J643" s="545"/>
      <c r="K643" s="545"/>
      <c r="L643" s="545"/>
      <c r="M643" s="545"/>
      <c r="N643" s="545"/>
      <c r="O643" s="545"/>
      <c r="P643" s="545"/>
      <c r="Q643" s="545"/>
      <c r="R643" s="545"/>
      <c r="S643" s="545"/>
      <c r="T643" s="545"/>
      <c r="U643" s="545"/>
      <c r="V643" s="545"/>
      <c r="W643" s="545"/>
      <c r="X643" s="545"/>
      <c r="Y643" s="545"/>
      <c r="Z643" s="545"/>
    </row>
    <row r="644" spans="1:26" ht="22.5" customHeight="1">
      <c r="A644" s="545"/>
      <c r="B644" s="545"/>
      <c r="C644" s="545"/>
      <c r="D644" s="545"/>
      <c r="E644" s="545"/>
      <c r="F644" s="545"/>
      <c r="G644" s="545"/>
      <c r="H644" s="545"/>
      <c r="I644" s="545"/>
      <c r="J644" s="545"/>
      <c r="K644" s="545"/>
      <c r="L644" s="545"/>
      <c r="M644" s="545"/>
      <c r="N644" s="545"/>
      <c r="O644" s="545"/>
      <c r="P644" s="545"/>
      <c r="Q644" s="545"/>
      <c r="R644" s="545"/>
      <c r="S644" s="545"/>
      <c r="T644" s="545"/>
      <c r="U644" s="545"/>
      <c r="V644" s="545"/>
      <c r="W644" s="545"/>
      <c r="X644" s="545"/>
      <c r="Y644" s="545"/>
      <c r="Z644" s="545"/>
    </row>
    <row r="645" spans="1:26" ht="22.5" customHeight="1">
      <c r="A645" s="545"/>
      <c r="B645" s="545"/>
      <c r="C645" s="545"/>
      <c r="D645" s="545"/>
      <c r="E645" s="545"/>
      <c r="F645" s="545"/>
      <c r="G645" s="545"/>
      <c r="H645" s="545"/>
      <c r="I645" s="545"/>
      <c r="J645" s="545"/>
      <c r="K645" s="545"/>
      <c r="L645" s="545"/>
      <c r="M645" s="545"/>
      <c r="N645" s="545"/>
      <c r="O645" s="545"/>
      <c r="P645" s="545"/>
      <c r="Q645" s="545"/>
      <c r="R645" s="545"/>
      <c r="S645" s="545"/>
      <c r="T645" s="545"/>
      <c r="U645" s="545"/>
      <c r="V645" s="545"/>
      <c r="W645" s="545"/>
      <c r="X645" s="545"/>
      <c r="Y645" s="545"/>
      <c r="Z645" s="545"/>
    </row>
    <row r="646" spans="1:26" ht="22.5" customHeight="1">
      <c r="A646" s="545"/>
      <c r="B646" s="545"/>
      <c r="C646" s="545"/>
      <c r="D646" s="545"/>
      <c r="E646" s="545"/>
      <c r="F646" s="545"/>
      <c r="G646" s="545"/>
      <c r="H646" s="545"/>
      <c r="I646" s="545"/>
      <c r="J646" s="545"/>
      <c r="K646" s="545"/>
      <c r="L646" s="545"/>
      <c r="M646" s="545"/>
      <c r="N646" s="545"/>
      <c r="O646" s="545"/>
      <c r="P646" s="545"/>
      <c r="Q646" s="545"/>
      <c r="R646" s="545"/>
      <c r="S646" s="545"/>
      <c r="T646" s="545"/>
      <c r="U646" s="545"/>
      <c r="V646" s="545"/>
      <c r="W646" s="545"/>
      <c r="X646" s="545"/>
      <c r="Y646" s="545"/>
      <c r="Z646" s="545"/>
    </row>
    <row r="647" spans="1:26" ht="22.5" customHeight="1">
      <c r="A647" s="545"/>
      <c r="B647" s="545"/>
      <c r="C647" s="545"/>
      <c r="D647" s="545"/>
      <c r="E647" s="545"/>
      <c r="F647" s="545"/>
      <c r="G647" s="545"/>
      <c r="H647" s="545"/>
      <c r="I647" s="545"/>
      <c r="J647" s="545"/>
      <c r="K647" s="545"/>
      <c r="L647" s="545"/>
      <c r="M647" s="545"/>
      <c r="N647" s="545"/>
      <c r="O647" s="545"/>
      <c r="P647" s="545"/>
      <c r="Q647" s="545"/>
      <c r="R647" s="545"/>
      <c r="S647" s="545"/>
      <c r="T647" s="545"/>
      <c r="U647" s="545"/>
      <c r="V647" s="545"/>
      <c r="W647" s="545"/>
      <c r="X647" s="545"/>
      <c r="Y647" s="545"/>
      <c r="Z647" s="545"/>
    </row>
    <row r="648" spans="1:26" ht="22.5" customHeight="1">
      <c r="A648" s="545"/>
      <c r="B648" s="545"/>
      <c r="C648" s="545"/>
      <c r="D648" s="545"/>
      <c r="E648" s="545"/>
      <c r="F648" s="545"/>
      <c r="G648" s="545"/>
      <c r="H648" s="545"/>
      <c r="I648" s="545"/>
      <c r="J648" s="545"/>
      <c r="K648" s="545"/>
      <c r="L648" s="545"/>
      <c r="M648" s="545"/>
      <c r="N648" s="545"/>
      <c r="O648" s="545"/>
      <c r="P648" s="545"/>
      <c r="Q648" s="545"/>
      <c r="R648" s="545"/>
      <c r="S648" s="545"/>
      <c r="T648" s="545"/>
      <c r="U648" s="545"/>
      <c r="V648" s="545"/>
      <c r="W648" s="545"/>
      <c r="X648" s="545"/>
      <c r="Y648" s="545"/>
      <c r="Z648" s="545"/>
    </row>
    <row r="649" spans="1:26" ht="22.5" customHeight="1">
      <c r="A649" s="545"/>
      <c r="B649" s="545"/>
      <c r="C649" s="545"/>
      <c r="D649" s="545"/>
      <c r="E649" s="545"/>
      <c r="F649" s="545"/>
      <c r="G649" s="545"/>
      <c r="H649" s="545"/>
      <c r="I649" s="545"/>
      <c r="J649" s="545"/>
      <c r="K649" s="545"/>
      <c r="L649" s="545"/>
      <c r="M649" s="545"/>
      <c r="N649" s="545"/>
      <c r="O649" s="545"/>
      <c r="P649" s="545"/>
      <c r="Q649" s="545"/>
      <c r="R649" s="545"/>
      <c r="S649" s="545"/>
      <c r="T649" s="545"/>
      <c r="U649" s="545"/>
      <c r="V649" s="545"/>
      <c r="W649" s="545"/>
      <c r="X649" s="545"/>
      <c r="Y649" s="545"/>
      <c r="Z649" s="545"/>
    </row>
    <row r="650" spans="1:26" ht="22.5" customHeight="1">
      <c r="A650" s="545"/>
      <c r="B650" s="545"/>
      <c r="C650" s="545"/>
      <c r="D650" s="545"/>
      <c r="E650" s="545"/>
      <c r="F650" s="545"/>
      <c r="G650" s="545"/>
      <c r="H650" s="545"/>
      <c r="I650" s="545"/>
      <c r="J650" s="545"/>
      <c r="K650" s="545"/>
      <c r="L650" s="545"/>
      <c r="M650" s="545"/>
      <c r="N650" s="545"/>
      <c r="O650" s="545"/>
      <c r="P650" s="545"/>
      <c r="Q650" s="545"/>
      <c r="R650" s="545"/>
      <c r="S650" s="545"/>
      <c r="T650" s="545"/>
      <c r="U650" s="545"/>
      <c r="V650" s="545"/>
      <c r="W650" s="545"/>
      <c r="X650" s="545"/>
      <c r="Y650" s="545"/>
      <c r="Z650" s="545"/>
    </row>
    <row r="651" spans="1:26" ht="22.5" customHeight="1">
      <c r="A651" s="545"/>
      <c r="B651" s="545"/>
      <c r="C651" s="545"/>
      <c r="D651" s="545"/>
      <c r="E651" s="545"/>
      <c r="F651" s="545"/>
      <c r="G651" s="545"/>
      <c r="H651" s="545"/>
      <c r="I651" s="545"/>
      <c r="J651" s="545"/>
      <c r="K651" s="545"/>
      <c r="L651" s="545"/>
      <c r="M651" s="545"/>
      <c r="N651" s="545"/>
      <c r="O651" s="545"/>
      <c r="P651" s="545"/>
      <c r="Q651" s="545"/>
      <c r="R651" s="545"/>
      <c r="S651" s="545"/>
      <c r="T651" s="545"/>
      <c r="U651" s="545"/>
      <c r="V651" s="545"/>
      <c r="W651" s="545"/>
      <c r="X651" s="545"/>
      <c r="Y651" s="545"/>
      <c r="Z651" s="545"/>
    </row>
    <row r="652" spans="1:26" ht="22.5" customHeight="1">
      <c r="A652" s="545"/>
      <c r="B652" s="545"/>
      <c r="C652" s="545"/>
      <c r="D652" s="545"/>
      <c r="E652" s="545"/>
      <c r="F652" s="545"/>
      <c r="G652" s="545"/>
      <c r="H652" s="545"/>
      <c r="I652" s="545"/>
      <c r="J652" s="545"/>
      <c r="K652" s="545"/>
      <c r="L652" s="545"/>
      <c r="M652" s="545"/>
      <c r="N652" s="545"/>
      <c r="O652" s="545"/>
      <c r="P652" s="545"/>
      <c r="Q652" s="545"/>
      <c r="R652" s="545"/>
      <c r="S652" s="545"/>
      <c r="T652" s="545"/>
      <c r="U652" s="545"/>
      <c r="V652" s="545"/>
      <c r="W652" s="545"/>
      <c r="X652" s="545"/>
      <c r="Y652" s="545"/>
      <c r="Z652" s="545"/>
    </row>
    <row r="653" spans="1:26" ht="22.5" customHeight="1">
      <c r="A653" s="545"/>
      <c r="B653" s="545"/>
      <c r="C653" s="545"/>
      <c r="D653" s="545"/>
      <c r="E653" s="545"/>
      <c r="F653" s="545"/>
      <c r="G653" s="545"/>
      <c r="H653" s="545"/>
      <c r="I653" s="545"/>
      <c r="J653" s="545"/>
      <c r="K653" s="545"/>
      <c r="L653" s="545"/>
      <c r="M653" s="545"/>
      <c r="N653" s="545"/>
      <c r="O653" s="545"/>
      <c r="P653" s="545"/>
      <c r="Q653" s="545"/>
      <c r="R653" s="545"/>
      <c r="S653" s="545"/>
      <c r="T653" s="545"/>
      <c r="U653" s="545"/>
      <c r="V653" s="545"/>
      <c r="W653" s="545"/>
      <c r="X653" s="545"/>
      <c r="Y653" s="545"/>
      <c r="Z653" s="545"/>
    </row>
    <row r="654" spans="1:26" ht="22.5" customHeight="1">
      <c r="A654" s="545"/>
      <c r="B654" s="545"/>
      <c r="C654" s="545"/>
      <c r="D654" s="545"/>
      <c r="E654" s="545"/>
      <c r="F654" s="545"/>
      <c r="G654" s="545"/>
      <c r="H654" s="545"/>
      <c r="I654" s="545"/>
      <c r="J654" s="545"/>
      <c r="K654" s="545"/>
      <c r="L654" s="545"/>
      <c r="M654" s="545"/>
      <c r="N654" s="545"/>
      <c r="O654" s="545"/>
      <c r="P654" s="545"/>
      <c r="Q654" s="545"/>
      <c r="R654" s="545"/>
      <c r="S654" s="545"/>
      <c r="T654" s="545"/>
      <c r="U654" s="545"/>
      <c r="V654" s="545"/>
      <c r="W654" s="545"/>
      <c r="X654" s="545"/>
      <c r="Y654" s="545"/>
      <c r="Z654" s="545"/>
    </row>
    <row r="655" spans="1:26" ht="22.5" customHeight="1">
      <c r="A655" s="545"/>
      <c r="B655" s="545"/>
      <c r="C655" s="545"/>
      <c r="D655" s="545"/>
      <c r="E655" s="545"/>
      <c r="F655" s="545"/>
      <c r="G655" s="545"/>
      <c r="H655" s="545"/>
      <c r="I655" s="545"/>
      <c r="J655" s="545"/>
      <c r="K655" s="545"/>
      <c r="L655" s="545"/>
      <c r="M655" s="545"/>
      <c r="N655" s="545"/>
      <c r="O655" s="545"/>
      <c r="P655" s="545"/>
      <c r="Q655" s="545"/>
      <c r="R655" s="545"/>
      <c r="S655" s="545"/>
      <c r="T655" s="545"/>
      <c r="U655" s="545"/>
      <c r="V655" s="545"/>
      <c r="W655" s="545"/>
      <c r="X655" s="545"/>
      <c r="Y655" s="545"/>
      <c r="Z655" s="545"/>
    </row>
    <row r="656" spans="1:26" ht="22.5" customHeight="1">
      <c r="A656" s="545"/>
      <c r="B656" s="545"/>
      <c r="C656" s="545"/>
      <c r="D656" s="545"/>
      <c r="E656" s="545"/>
      <c r="F656" s="545"/>
      <c r="G656" s="545"/>
      <c r="H656" s="545"/>
      <c r="I656" s="545"/>
      <c r="J656" s="545"/>
      <c r="K656" s="545"/>
      <c r="L656" s="545"/>
      <c r="M656" s="545"/>
      <c r="N656" s="545"/>
      <c r="O656" s="545"/>
      <c r="P656" s="545"/>
      <c r="Q656" s="545"/>
      <c r="R656" s="545"/>
      <c r="S656" s="545"/>
      <c r="T656" s="545"/>
      <c r="U656" s="545"/>
      <c r="V656" s="545"/>
      <c r="W656" s="545"/>
      <c r="X656" s="545"/>
      <c r="Y656" s="545"/>
      <c r="Z656" s="545"/>
    </row>
    <row r="657" spans="1:26" ht="22.5" customHeight="1">
      <c r="A657" s="545"/>
      <c r="B657" s="545"/>
      <c r="C657" s="545"/>
      <c r="D657" s="545"/>
      <c r="E657" s="545"/>
      <c r="F657" s="545"/>
      <c r="G657" s="545"/>
      <c r="H657" s="545"/>
      <c r="I657" s="545"/>
      <c r="J657" s="545"/>
      <c r="K657" s="545"/>
      <c r="L657" s="545"/>
      <c r="M657" s="545"/>
      <c r="N657" s="545"/>
      <c r="O657" s="545"/>
      <c r="P657" s="545"/>
      <c r="Q657" s="545"/>
      <c r="R657" s="545"/>
      <c r="S657" s="545"/>
      <c r="T657" s="545"/>
      <c r="U657" s="545"/>
      <c r="V657" s="545"/>
      <c r="W657" s="545"/>
      <c r="X657" s="545"/>
      <c r="Y657" s="545"/>
      <c r="Z657" s="545"/>
    </row>
    <row r="658" spans="1:26" ht="22.5" customHeight="1">
      <c r="A658" s="545"/>
      <c r="B658" s="545"/>
      <c r="C658" s="545"/>
      <c r="D658" s="545"/>
      <c r="E658" s="545"/>
      <c r="F658" s="545"/>
      <c r="G658" s="545"/>
      <c r="H658" s="545"/>
      <c r="I658" s="545"/>
      <c r="J658" s="545"/>
      <c r="K658" s="545"/>
      <c r="L658" s="545"/>
      <c r="M658" s="545"/>
      <c r="N658" s="545"/>
      <c r="O658" s="545"/>
      <c r="P658" s="545"/>
      <c r="Q658" s="545"/>
      <c r="R658" s="545"/>
      <c r="S658" s="545"/>
      <c r="T658" s="545"/>
      <c r="U658" s="545"/>
      <c r="V658" s="545"/>
      <c r="W658" s="545"/>
      <c r="X658" s="545"/>
      <c r="Y658" s="545"/>
      <c r="Z658" s="545"/>
    </row>
    <row r="659" spans="1:26" ht="22.5" customHeight="1">
      <c r="A659" s="545"/>
      <c r="B659" s="545"/>
      <c r="C659" s="545"/>
      <c r="D659" s="545"/>
      <c r="E659" s="545"/>
      <c r="F659" s="545"/>
      <c r="G659" s="545"/>
      <c r="H659" s="545"/>
      <c r="I659" s="545"/>
      <c r="J659" s="545"/>
      <c r="K659" s="545"/>
      <c r="L659" s="545"/>
      <c r="M659" s="545"/>
      <c r="N659" s="545"/>
      <c r="O659" s="545"/>
      <c r="P659" s="545"/>
      <c r="Q659" s="545"/>
      <c r="R659" s="545"/>
      <c r="S659" s="545"/>
      <c r="T659" s="545"/>
      <c r="U659" s="545"/>
      <c r="V659" s="545"/>
      <c r="W659" s="545"/>
      <c r="X659" s="545"/>
      <c r="Y659" s="545"/>
      <c r="Z659" s="545"/>
    </row>
    <row r="660" spans="1:26" ht="22.5" customHeight="1">
      <c r="A660" s="545"/>
      <c r="B660" s="545"/>
      <c r="C660" s="545"/>
      <c r="D660" s="545"/>
      <c r="E660" s="545"/>
      <c r="F660" s="545"/>
      <c r="G660" s="545"/>
      <c r="H660" s="545"/>
      <c r="I660" s="545"/>
      <c r="J660" s="545"/>
      <c r="K660" s="545"/>
      <c r="L660" s="545"/>
      <c r="M660" s="545"/>
      <c r="N660" s="545"/>
      <c r="O660" s="545"/>
      <c r="P660" s="545"/>
      <c r="Q660" s="545"/>
      <c r="R660" s="545"/>
      <c r="S660" s="545"/>
      <c r="T660" s="545"/>
      <c r="U660" s="545"/>
      <c r="V660" s="545"/>
      <c r="W660" s="545"/>
      <c r="X660" s="545"/>
      <c r="Y660" s="545"/>
      <c r="Z660" s="545"/>
    </row>
    <row r="661" spans="1:26" ht="22.5" customHeight="1">
      <c r="A661" s="545"/>
      <c r="B661" s="545"/>
      <c r="C661" s="545"/>
      <c r="D661" s="545"/>
      <c r="E661" s="545"/>
      <c r="F661" s="545"/>
      <c r="G661" s="545"/>
      <c r="H661" s="545"/>
      <c r="I661" s="545"/>
      <c r="J661" s="545"/>
      <c r="K661" s="545"/>
      <c r="L661" s="545"/>
      <c r="M661" s="545"/>
      <c r="N661" s="545"/>
      <c r="O661" s="545"/>
      <c r="P661" s="545"/>
      <c r="Q661" s="545"/>
      <c r="R661" s="545"/>
      <c r="S661" s="545"/>
      <c r="T661" s="545"/>
      <c r="U661" s="545"/>
      <c r="V661" s="545"/>
      <c r="W661" s="545"/>
      <c r="X661" s="545"/>
      <c r="Y661" s="545"/>
      <c r="Z661" s="545"/>
    </row>
    <row r="662" spans="1:26" ht="22.5" customHeight="1">
      <c r="A662" s="545"/>
      <c r="B662" s="545"/>
      <c r="C662" s="545"/>
      <c r="D662" s="545"/>
      <c r="E662" s="545"/>
      <c r="F662" s="545"/>
      <c r="G662" s="545"/>
      <c r="H662" s="545"/>
      <c r="I662" s="545"/>
      <c r="J662" s="545"/>
      <c r="K662" s="545"/>
      <c r="L662" s="545"/>
      <c r="M662" s="545"/>
      <c r="N662" s="545"/>
      <c r="O662" s="545"/>
      <c r="P662" s="545"/>
      <c r="Q662" s="545"/>
      <c r="R662" s="545"/>
      <c r="S662" s="545"/>
      <c r="T662" s="545"/>
      <c r="U662" s="545"/>
      <c r="V662" s="545"/>
      <c r="W662" s="545"/>
      <c r="X662" s="545"/>
      <c r="Y662" s="545"/>
      <c r="Z662" s="545"/>
    </row>
    <row r="663" spans="1:26" ht="22.5" customHeight="1">
      <c r="A663" s="545"/>
      <c r="B663" s="545"/>
      <c r="C663" s="545"/>
      <c r="D663" s="545"/>
      <c r="E663" s="545"/>
      <c r="F663" s="545"/>
      <c r="G663" s="545"/>
      <c r="H663" s="545"/>
      <c r="I663" s="545"/>
      <c r="J663" s="545"/>
      <c r="K663" s="545"/>
      <c r="L663" s="545"/>
      <c r="M663" s="545"/>
      <c r="N663" s="545"/>
      <c r="O663" s="545"/>
      <c r="P663" s="545"/>
      <c r="Q663" s="545"/>
      <c r="R663" s="545"/>
      <c r="S663" s="545"/>
      <c r="T663" s="545"/>
      <c r="U663" s="545"/>
      <c r="V663" s="545"/>
      <c r="W663" s="545"/>
      <c r="X663" s="545"/>
      <c r="Y663" s="545"/>
      <c r="Z663" s="545"/>
    </row>
    <row r="664" spans="1:26" ht="22.5" customHeight="1">
      <c r="A664" s="545"/>
      <c r="B664" s="545"/>
      <c r="C664" s="545"/>
      <c r="D664" s="545"/>
      <c r="E664" s="545"/>
      <c r="F664" s="545"/>
      <c r="G664" s="545"/>
      <c r="H664" s="545"/>
      <c r="I664" s="545"/>
      <c r="J664" s="545"/>
      <c r="K664" s="545"/>
      <c r="L664" s="545"/>
      <c r="M664" s="545"/>
      <c r="N664" s="545"/>
      <c r="O664" s="545"/>
      <c r="P664" s="545"/>
      <c r="Q664" s="545"/>
      <c r="R664" s="545"/>
      <c r="S664" s="545"/>
      <c r="T664" s="545"/>
      <c r="U664" s="545"/>
      <c r="V664" s="545"/>
      <c r="W664" s="545"/>
      <c r="X664" s="545"/>
      <c r="Y664" s="545"/>
      <c r="Z664" s="545"/>
    </row>
    <row r="665" spans="1:26" ht="22.5" customHeight="1">
      <c r="A665" s="545"/>
      <c r="B665" s="545"/>
      <c r="C665" s="545"/>
      <c r="D665" s="545"/>
      <c r="E665" s="545"/>
      <c r="F665" s="545"/>
      <c r="G665" s="545"/>
      <c r="H665" s="545"/>
      <c r="I665" s="545"/>
      <c r="J665" s="545"/>
      <c r="K665" s="545"/>
      <c r="L665" s="545"/>
      <c r="M665" s="545"/>
      <c r="N665" s="545"/>
      <c r="O665" s="545"/>
      <c r="P665" s="545"/>
      <c r="Q665" s="545"/>
      <c r="R665" s="545"/>
      <c r="S665" s="545"/>
      <c r="T665" s="545"/>
      <c r="U665" s="545"/>
      <c r="V665" s="545"/>
      <c r="W665" s="545"/>
      <c r="X665" s="545"/>
      <c r="Y665" s="545"/>
      <c r="Z665" s="545"/>
    </row>
    <row r="666" spans="1:26" ht="22.5" customHeight="1">
      <c r="A666" s="545"/>
      <c r="B666" s="545"/>
      <c r="C666" s="545"/>
      <c r="D666" s="545"/>
      <c r="E666" s="545"/>
      <c r="F666" s="545"/>
      <c r="G666" s="545"/>
      <c r="H666" s="545"/>
      <c r="I666" s="545"/>
      <c r="J666" s="545"/>
      <c r="K666" s="545"/>
      <c r="L666" s="545"/>
      <c r="M666" s="545"/>
      <c r="N666" s="545"/>
      <c r="O666" s="545"/>
      <c r="P666" s="545"/>
      <c r="Q666" s="545"/>
      <c r="R666" s="545"/>
      <c r="S666" s="545"/>
      <c r="T666" s="545"/>
      <c r="U666" s="545"/>
      <c r="V666" s="545"/>
      <c r="W666" s="545"/>
      <c r="X666" s="545"/>
      <c r="Y666" s="545"/>
      <c r="Z666" s="545"/>
    </row>
    <row r="667" spans="1:26" ht="22.5" customHeight="1">
      <c r="A667" s="545"/>
      <c r="B667" s="545"/>
      <c r="C667" s="545"/>
      <c r="D667" s="545"/>
      <c r="E667" s="545"/>
      <c r="F667" s="545"/>
      <c r="G667" s="545"/>
      <c r="H667" s="545"/>
      <c r="I667" s="545"/>
      <c r="J667" s="545"/>
      <c r="K667" s="545"/>
      <c r="L667" s="545"/>
      <c r="M667" s="545"/>
      <c r="N667" s="545"/>
      <c r="O667" s="545"/>
      <c r="P667" s="545"/>
      <c r="Q667" s="545"/>
      <c r="R667" s="545"/>
      <c r="S667" s="545"/>
      <c r="T667" s="545"/>
      <c r="U667" s="545"/>
      <c r="V667" s="545"/>
      <c r="W667" s="545"/>
      <c r="X667" s="545"/>
      <c r="Y667" s="545"/>
      <c r="Z667" s="545"/>
    </row>
    <row r="668" spans="1:26" ht="22.5" customHeight="1">
      <c r="A668" s="545"/>
      <c r="B668" s="545"/>
      <c r="C668" s="545"/>
      <c r="D668" s="545"/>
      <c r="E668" s="545"/>
      <c r="F668" s="545"/>
      <c r="G668" s="545"/>
      <c r="H668" s="545"/>
      <c r="I668" s="545"/>
      <c r="J668" s="545"/>
      <c r="K668" s="545"/>
      <c r="L668" s="545"/>
      <c r="M668" s="545"/>
      <c r="N668" s="545"/>
      <c r="O668" s="545"/>
      <c r="P668" s="545"/>
      <c r="Q668" s="545"/>
      <c r="R668" s="545"/>
      <c r="S668" s="545"/>
      <c r="T668" s="545"/>
      <c r="U668" s="545"/>
      <c r="V668" s="545"/>
      <c r="W668" s="545"/>
      <c r="X668" s="545"/>
      <c r="Y668" s="545"/>
      <c r="Z668" s="545"/>
    </row>
    <row r="669" spans="1:26" ht="22.5" customHeight="1">
      <c r="A669" s="545"/>
      <c r="B669" s="545"/>
      <c r="C669" s="545"/>
      <c r="D669" s="545"/>
      <c r="E669" s="545"/>
      <c r="F669" s="545"/>
      <c r="G669" s="545"/>
      <c r="H669" s="545"/>
      <c r="I669" s="545"/>
      <c r="J669" s="545"/>
      <c r="K669" s="545"/>
      <c r="L669" s="545"/>
      <c r="M669" s="545"/>
      <c r="N669" s="545"/>
      <c r="O669" s="545"/>
      <c r="P669" s="545"/>
      <c r="Q669" s="545"/>
      <c r="R669" s="545"/>
      <c r="S669" s="545"/>
      <c r="T669" s="545"/>
      <c r="U669" s="545"/>
      <c r="V669" s="545"/>
      <c r="W669" s="545"/>
      <c r="X669" s="545"/>
      <c r="Y669" s="545"/>
      <c r="Z669" s="545"/>
    </row>
    <row r="670" spans="1:26" ht="22.5" customHeight="1">
      <c r="A670" s="545"/>
      <c r="B670" s="545"/>
      <c r="C670" s="545"/>
      <c r="D670" s="545"/>
      <c r="E670" s="545"/>
      <c r="F670" s="545"/>
      <c r="G670" s="545"/>
      <c r="H670" s="545"/>
      <c r="I670" s="545"/>
      <c r="J670" s="545"/>
      <c r="K670" s="545"/>
      <c r="L670" s="545"/>
      <c r="M670" s="545"/>
      <c r="N670" s="545"/>
      <c r="O670" s="545"/>
      <c r="P670" s="545"/>
      <c r="Q670" s="545"/>
      <c r="R670" s="545"/>
      <c r="S670" s="545"/>
      <c r="T670" s="545"/>
      <c r="U670" s="545"/>
      <c r="V670" s="545"/>
      <c r="W670" s="545"/>
      <c r="X670" s="545"/>
      <c r="Y670" s="545"/>
      <c r="Z670" s="545"/>
    </row>
    <row r="671" spans="1:26" ht="22.5" customHeight="1">
      <c r="A671" s="545"/>
      <c r="B671" s="545"/>
      <c r="C671" s="545"/>
      <c r="D671" s="545"/>
      <c r="E671" s="545"/>
      <c r="F671" s="545"/>
      <c r="G671" s="545"/>
      <c r="H671" s="545"/>
      <c r="I671" s="545"/>
      <c r="J671" s="545"/>
      <c r="K671" s="545"/>
      <c r="L671" s="545"/>
      <c r="M671" s="545"/>
      <c r="N671" s="545"/>
      <c r="O671" s="545"/>
      <c r="P671" s="545"/>
      <c r="Q671" s="545"/>
      <c r="R671" s="545"/>
      <c r="S671" s="545"/>
      <c r="T671" s="545"/>
      <c r="U671" s="545"/>
      <c r="V671" s="545"/>
      <c r="W671" s="545"/>
      <c r="X671" s="545"/>
      <c r="Y671" s="545"/>
      <c r="Z671" s="545"/>
    </row>
    <row r="672" spans="1:26" ht="22.5" customHeight="1">
      <c r="A672" s="545"/>
      <c r="B672" s="545"/>
      <c r="C672" s="545"/>
      <c r="D672" s="545"/>
      <c r="E672" s="545"/>
      <c r="F672" s="545"/>
      <c r="G672" s="545"/>
      <c r="H672" s="545"/>
      <c r="I672" s="545"/>
      <c r="J672" s="545"/>
      <c r="K672" s="545"/>
      <c r="L672" s="545"/>
      <c r="M672" s="545"/>
      <c r="N672" s="545"/>
      <c r="O672" s="545"/>
      <c r="P672" s="545"/>
      <c r="Q672" s="545"/>
      <c r="R672" s="545"/>
      <c r="S672" s="545"/>
      <c r="T672" s="545"/>
      <c r="U672" s="545"/>
      <c r="V672" s="545"/>
      <c r="W672" s="545"/>
      <c r="X672" s="545"/>
      <c r="Y672" s="545"/>
      <c r="Z672" s="545"/>
    </row>
    <row r="673" spans="1:26" ht="22.5" customHeight="1">
      <c r="A673" s="545"/>
      <c r="B673" s="545"/>
      <c r="C673" s="545"/>
      <c r="D673" s="545"/>
      <c r="E673" s="545"/>
      <c r="F673" s="545"/>
      <c r="G673" s="545"/>
      <c r="H673" s="545"/>
      <c r="I673" s="545"/>
      <c r="J673" s="545"/>
      <c r="K673" s="545"/>
      <c r="L673" s="545"/>
      <c r="M673" s="545"/>
      <c r="N673" s="545"/>
      <c r="O673" s="545"/>
      <c r="P673" s="545"/>
      <c r="Q673" s="545"/>
      <c r="R673" s="545"/>
      <c r="S673" s="545"/>
      <c r="T673" s="545"/>
      <c r="U673" s="545"/>
      <c r="V673" s="545"/>
      <c r="W673" s="545"/>
      <c r="X673" s="545"/>
      <c r="Y673" s="545"/>
      <c r="Z673" s="545"/>
    </row>
    <row r="674" spans="1:26" ht="22.5" customHeight="1">
      <c r="A674" s="545"/>
      <c r="B674" s="545"/>
      <c r="C674" s="545"/>
      <c r="D674" s="545"/>
      <c r="E674" s="545"/>
      <c r="F674" s="545"/>
      <c r="G674" s="545"/>
      <c r="H674" s="545"/>
      <c r="I674" s="545"/>
      <c r="J674" s="545"/>
      <c r="K674" s="545"/>
      <c r="L674" s="545"/>
      <c r="M674" s="545"/>
      <c r="N674" s="545"/>
      <c r="O674" s="545"/>
      <c r="P674" s="545"/>
      <c r="Q674" s="545"/>
      <c r="R674" s="545"/>
      <c r="S674" s="545"/>
      <c r="T674" s="545"/>
      <c r="U674" s="545"/>
      <c r="V674" s="545"/>
      <c r="W674" s="545"/>
      <c r="X674" s="545"/>
      <c r="Y674" s="545"/>
      <c r="Z674" s="545"/>
    </row>
    <row r="675" spans="1:26" ht="22.5" customHeight="1">
      <c r="A675" s="545"/>
      <c r="B675" s="545"/>
      <c r="C675" s="545"/>
      <c r="D675" s="545"/>
      <c r="E675" s="545"/>
      <c r="F675" s="545"/>
      <c r="G675" s="545"/>
      <c r="H675" s="545"/>
      <c r="I675" s="545"/>
      <c r="J675" s="545"/>
      <c r="K675" s="545"/>
      <c r="L675" s="545"/>
      <c r="M675" s="545"/>
      <c r="N675" s="545"/>
      <c r="O675" s="545"/>
      <c r="P675" s="545"/>
      <c r="Q675" s="545"/>
      <c r="R675" s="545"/>
      <c r="S675" s="545"/>
      <c r="T675" s="545"/>
      <c r="U675" s="545"/>
      <c r="V675" s="545"/>
      <c r="W675" s="545"/>
      <c r="X675" s="545"/>
      <c r="Y675" s="545"/>
      <c r="Z675" s="545"/>
    </row>
    <row r="676" spans="1:26" ht="22.5" customHeight="1">
      <c r="A676" s="545"/>
      <c r="B676" s="545"/>
      <c r="C676" s="545"/>
      <c r="D676" s="545"/>
      <c r="E676" s="545"/>
      <c r="F676" s="545"/>
      <c r="G676" s="545"/>
      <c r="H676" s="545"/>
      <c r="I676" s="545"/>
      <c r="J676" s="545"/>
      <c r="K676" s="545"/>
      <c r="L676" s="545"/>
      <c r="M676" s="545"/>
      <c r="N676" s="545"/>
      <c r="O676" s="545"/>
      <c r="P676" s="545"/>
      <c r="Q676" s="545"/>
      <c r="R676" s="545"/>
      <c r="S676" s="545"/>
      <c r="T676" s="545"/>
      <c r="U676" s="545"/>
      <c r="V676" s="545"/>
      <c r="W676" s="545"/>
      <c r="X676" s="545"/>
      <c r="Y676" s="545"/>
      <c r="Z676" s="545"/>
    </row>
    <row r="677" spans="1:26" ht="22.5" customHeight="1">
      <c r="A677" s="545"/>
      <c r="B677" s="545"/>
      <c r="C677" s="545"/>
      <c r="D677" s="545"/>
      <c r="E677" s="545"/>
      <c r="F677" s="545"/>
      <c r="G677" s="545"/>
      <c r="H677" s="545"/>
      <c r="I677" s="545"/>
      <c r="J677" s="545"/>
      <c r="K677" s="545"/>
      <c r="L677" s="545"/>
      <c r="M677" s="545"/>
      <c r="N677" s="545"/>
      <c r="O677" s="545"/>
      <c r="P677" s="545"/>
      <c r="Q677" s="545"/>
      <c r="R677" s="545"/>
      <c r="S677" s="545"/>
      <c r="T677" s="545"/>
      <c r="U677" s="545"/>
      <c r="V677" s="545"/>
      <c r="W677" s="545"/>
      <c r="X677" s="545"/>
      <c r="Y677" s="545"/>
      <c r="Z677" s="545"/>
    </row>
    <row r="678" spans="1:26" ht="22.5" customHeight="1">
      <c r="A678" s="545"/>
      <c r="B678" s="545"/>
      <c r="C678" s="545"/>
      <c r="D678" s="545"/>
      <c r="E678" s="545"/>
      <c r="F678" s="545"/>
      <c r="G678" s="545"/>
      <c r="H678" s="545"/>
      <c r="I678" s="545"/>
      <c r="J678" s="545"/>
      <c r="K678" s="545"/>
      <c r="L678" s="545"/>
      <c r="M678" s="545"/>
      <c r="N678" s="545"/>
      <c r="O678" s="545"/>
      <c r="P678" s="545"/>
      <c r="Q678" s="545"/>
      <c r="R678" s="545"/>
      <c r="S678" s="545"/>
      <c r="T678" s="545"/>
      <c r="U678" s="545"/>
      <c r="V678" s="545"/>
      <c r="W678" s="545"/>
      <c r="X678" s="545"/>
      <c r="Y678" s="545"/>
      <c r="Z678" s="545"/>
    </row>
    <row r="679" spans="1:26" ht="22.5" customHeight="1">
      <c r="A679" s="545"/>
      <c r="B679" s="545"/>
      <c r="C679" s="545"/>
      <c r="D679" s="545"/>
      <c r="E679" s="545"/>
      <c r="F679" s="545"/>
      <c r="G679" s="545"/>
      <c r="H679" s="545"/>
      <c r="I679" s="545"/>
      <c r="J679" s="545"/>
      <c r="K679" s="545"/>
      <c r="L679" s="545"/>
      <c r="M679" s="545"/>
      <c r="N679" s="545"/>
      <c r="O679" s="545"/>
      <c r="P679" s="545"/>
      <c r="Q679" s="545"/>
      <c r="R679" s="545"/>
      <c r="S679" s="545"/>
      <c r="T679" s="545"/>
      <c r="U679" s="545"/>
      <c r="V679" s="545"/>
      <c r="W679" s="545"/>
      <c r="X679" s="545"/>
      <c r="Y679" s="545"/>
      <c r="Z679" s="545"/>
    </row>
    <row r="680" spans="1:26" ht="22.5" customHeight="1">
      <c r="A680" s="545"/>
      <c r="B680" s="545"/>
      <c r="C680" s="545"/>
      <c r="D680" s="545"/>
      <c r="E680" s="545"/>
      <c r="F680" s="545"/>
      <c r="G680" s="545"/>
      <c r="H680" s="545"/>
      <c r="I680" s="545"/>
      <c r="J680" s="545"/>
      <c r="K680" s="545"/>
      <c r="L680" s="545"/>
      <c r="M680" s="545"/>
      <c r="N680" s="545"/>
      <c r="O680" s="545"/>
      <c r="P680" s="545"/>
      <c r="Q680" s="545"/>
      <c r="R680" s="545"/>
      <c r="S680" s="545"/>
      <c r="T680" s="545"/>
      <c r="U680" s="545"/>
      <c r="V680" s="545"/>
      <c r="W680" s="545"/>
      <c r="X680" s="545"/>
      <c r="Y680" s="545"/>
      <c r="Z680" s="545"/>
    </row>
    <row r="681" spans="1:26" ht="22.5" customHeight="1">
      <c r="A681" s="545"/>
      <c r="B681" s="545"/>
      <c r="C681" s="545"/>
      <c r="D681" s="545"/>
      <c r="E681" s="545"/>
      <c r="F681" s="545"/>
      <c r="G681" s="545"/>
      <c r="H681" s="545"/>
      <c r="I681" s="545"/>
      <c r="J681" s="545"/>
      <c r="K681" s="545"/>
      <c r="L681" s="545"/>
      <c r="M681" s="545"/>
      <c r="N681" s="545"/>
      <c r="O681" s="545"/>
      <c r="P681" s="545"/>
      <c r="Q681" s="545"/>
      <c r="R681" s="545"/>
      <c r="S681" s="545"/>
      <c r="T681" s="545"/>
      <c r="U681" s="545"/>
      <c r="V681" s="545"/>
      <c r="W681" s="545"/>
      <c r="X681" s="545"/>
      <c r="Y681" s="545"/>
      <c r="Z681" s="545"/>
    </row>
    <row r="682" spans="1:26" ht="22.5" customHeight="1">
      <c r="A682" s="545"/>
      <c r="B682" s="545"/>
      <c r="C682" s="545"/>
      <c r="D682" s="545"/>
      <c r="E682" s="545"/>
      <c r="F682" s="545"/>
      <c r="G682" s="545"/>
      <c r="H682" s="545"/>
      <c r="I682" s="545"/>
      <c r="J682" s="545"/>
      <c r="K682" s="545"/>
      <c r="L682" s="545"/>
      <c r="M682" s="545"/>
      <c r="N682" s="545"/>
      <c r="O682" s="545"/>
      <c r="P682" s="545"/>
      <c r="Q682" s="545"/>
      <c r="R682" s="545"/>
      <c r="S682" s="545"/>
      <c r="T682" s="545"/>
      <c r="U682" s="545"/>
      <c r="V682" s="545"/>
      <c r="W682" s="545"/>
      <c r="X682" s="545"/>
      <c r="Y682" s="545"/>
      <c r="Z682" s="545"/>
    </row>
    <row r="683" spans="1:26" ht="22.5" customHeight="1">
      <c r="A683" s="545"/>
      <c r="B683" s="545"/>
      <c r="C683" s="545"/>
      <c r="D683" s="545"/>
      <c r="E683" s="545"/>
      <c r="F683" s="545"/>
      <c r="G683" s="545"/>
      <c r="H683" s="545"/>
      <c r="I683" s="545"/>
      <c r="J683" s="545"/>
      <c r="K683" s="545"/>
      <c r="L683" s="545"/>
      <c r="M683" s="545"/>
      <c r="N683" s="545"/>
      <c r="O683" s="545"/>
      <c r="P683" s="545"/>
      <c r="Q683" s="545"/>
      <c r="R683" s="545"/>
      <c r="S683" s="545"/>
      <c r="T683" s="545"/>
      <c r="U683" s="545"/>
      <c r="V683" s="545"/>
      <c r="W683" s="545"/>
      <c r="X683" s="545"/>
      <c r="Y683" s="545"/>
      <c r="Z683" s="545"/>
    </row>
    <row r="684" spans="1:26" ht="22.5" customHeight="1">
      <c r="A684" s="545"/>
      <c r="B684" s="545"/>
      <c r="C684" s="545"/>
      <c r="D684" s="545"/>
      <c r="E684" s="545"/>
      <c r="F684" s="545"/>
      <c r="G684" s="545"/>
      <c r="H684" s="545"/>
      <c r="I684" s="545"/>
      <c r="J684" s="545"/>
      <c r="K684" s="545"/>
      <c r="L684" s="545"/>
      <c r="M684" s="545"/>
      <c r="N684" s="545"/>
      <c r="O684" s="545"/>
      <c r="P684" s="545"/>
      <c r="Q684" s="545"/>
      <c r="R684" s="545"/>
      <c r="S684" s="545"/>
      <c r="T684" s="545"/>
      <c r="U684" s="545"/>
      <c r="V684" s="545"/>
      <c r="W684" s="545"/>
      <c r="X684" s="545"/>
      <c r="Y684" s="545"/>
      <c r="Z684" s="545"/>
    </row>
    <row r="685" spans="1:26" ht="22.5" customHeight="1">
      <c r="A685" s="545"/>
      <c r="B685" s="545"/>
      <c r="C685" s="545"/>
      <c r="D685" s="545"/>
      <c r="E685" s="545"/>
      <c r="F685" s="545"/>
      <c r="G685" s="545"/>
      <c r="H685" s="545"/>
      <c r="I685" s="545"/>
      <c r="J685" s="545"/>
      <c r="K685" s="545"/>
      <c r="L685" s="545"/>
      <c r="M685" s="545"/>
      <c r="N685" s="545"/>
      <c r="O685" s="545"/>
      <c r="P685" s="545"/>
      <c r="Q685" s="545"/>
      <c r="R685" s="545"/>
      <c r="S685" s="545"/>
      <c r="T685" s="545"/>
      <c r="U685" s="545"/>
      <c r="V685" s="545"/>
      <c r="W685" s="545"/>
      <c r="X685" s="545"/>
      <c r="Y685" s="545"/>
      <c r="Z685" s="545"/>
    </row>
    <row r="686" spans="1:26" ht="22.5" customHeight="1">
      <c r="A686" s="545"/>
      <c r="B686" s="545"/>
      <c r="C686" s="545"/>
      <c r="D686" s="545"/>
      <c r="E686" s="545"/>
      <c r="F686" s="545"/>
      <c r="G686" s="545"/>
      <c r="H686" s="545"/>
      <c r="I686" s="545"/>
      <c r="J686" s="545"/>
      <c r="K686" s="545"/>
      <c r="L686" s="545"/>
      <c r="M686" s="545"/>
      <c r="N686" s="545"/>
      <c r="O686" s="545"/>
      <c r="P686" s="545"/>
      <c r="Q686" s="545"/>
      <c r="R686" s="545"/>
      <c r="S686" s="545"/>
      <c r="T686" s="545"/>
      <c r="U686" s="545"/>
      <c r="V686" s="545"/>
      <c r="W686" s="545"/>
      <c r="X686" s="545"/>
      <c r="Y686" s="545"/>
      <c r="Z686" s="545"/>
    </row>
    <row r="687" spans="1:26" ht="22.5" customHeight="1">
      <c r="A687" s="545"/>
      <c r="B687" s="545"/>
      <c r="C687" s="545"/>
      <c r="D687" s="545"/>
      <c r="E687" s="545"/>
      <c r="F687" s="545"/>
      <c r="G687" s="545"/>
      <c r="H687" s="545"/>
      <c r="I687" s="545"/>
      <c r="J687" s="545"/>
      <c r="K687" s="545"/>
      <c r="L687" s="545"/>
      <c r="M687" s="545"/>
      <c r="N687" s="545"/>
      <c r="O687" s="545"/>
      <c r="P687" s="545"/>
      <c r="Q687" s="545"/>
      <c r="R687" s="545"/>
      <c r="S687" s="545"/>
      <c r="T687" s="545"/>
      <c r="U687" s="545"/>
      <c r="V687" s="545"/>
      <c r="W687" s="545"/>
      <c r="X687" s="545"/>
      <c r="Y687" s="545"/>
      <c r="Z687" s="545"/>
    </row>
    <row r="688" spans="1:26" ht="22.5" customHeight="1">
      <c r="A688" s="545"/>
      <c r="B688" s="545"/>
      <c r="C688" s="545"/>
      <c r="D688" s="545"/>
      <c r="E688" s="545"/>
      <c r="F688" s="545"/>
      <c r="G688" s="545"/>
      <c r="H688" s="545"/>
      <c r="I688" s="545"/>
      <c r="J688" s="545"/>
      <c r="K688" s="545"/>
      <c r="L688" s="545"/>
      <c r="M688" s="545"/>
      <c r="N688" s="545"/>
      <c r="O688" s="545"/>
      <c r="P688" s="545"/>
      <c r="Q688" s="545"/>
      <c r="R688" s="545"/>
      <c r="S688" s="545"/>
      <c r="T688" s="545"/>
      <c r="U688" s="545"/>
      <c r="V688" s="545"/>
      <c r="W688" s="545"/>
      <c r="X688" s="545"/>
      <c r="Y688" s="545"/>
      <c r="Z688" s="545"/>
    </row>
    <row r="689" spans="1:26" ht="22.5" customHeight="1">
      <c r="A689" s="545"/>
      <c r="B689" s="545"/>
      <c r="C689" s="545"/>
      <c r="D689" s="545"/>
      <c r="E689" s="545"/>
      <c r="F689" s="545"/>
      <c r="G689" s="545"/>
      <c r="H689" s="545"/>
      <c r="I689" s="545"/>
      <c r="J689" s="545"/>
      <c r="K689" s="545"/>
      <c r="L689" s="545"/>
      <c r="M689" s="545"/>
      <c r="N689" s="545"/>
      <c r="O689" s="545"/>
      <c r="P689" s="545"/>
      <c r="Q689" s="545"/>
      <c r="R689" s="545"/>
      <c r="S689" s="545"/>
      <c r="T689" s="545"/>
      <c r="U689" s="545"/>
      <c r="V689" s="545"/>
      <c r="W689" s="545"/>
      <c r="X689" s="545"/>
      <c r="Y689" s="545"/>
      <c r="Z689" s="545"/>
    </row>
    <row r="690" spans="1:26" ht="22.5" customHeight="1">
      <c r="A690" s="545"/>
      <c r="B690" s="545"/>
      <c r="C690" s="545"/>
      <c r="D690" s="545"/>
      <c r="E690" s="545"/>
      <c r="F690" s="545"/>
      <c r="G690" s="545"/>
      <c r="H690" s="545"/>
      <c r="I690" s="545"/>
      <c r="J690" s="545"/>
      <c r="K690" s="545"/>
      <c r="L690" s="545"/>
      <c r="M690" s="545"/>
      <c r="N690" s="545"/>
      <c r="O690" s="545"/>
      <c r="P690" s="545"/>
      <c r="Q690" s="545"/>
      <c r="R690" s="545"/>
      <c r="S690" s="545"/>
      <c r="T690" s="545"/>
      <c r="U690" s="545"/>
      <c r="V690" s="545"/>
      <c r="W690" s="545"/>
      <c r="X690" s="545"/>
      <c r="Y690" s="545"/>
      <c r="Z690" s="545"/>
    </row>
    <row r="691" spans="1:26" ht="22.5" customHeight="1">
      <c r="A691" s="545"/>
      <c r="B691" s="545"/>
      <c r="C691" s="545"/>
      <c r="D691" s="545"/>
      <c r="E691" s="545"/>
      <c r="F691" s="545"/>
      <c r="G691" s="545"/>
      <c r="H691" s="545"/>
      <c r="I691" s="545"/>
      <c r="J691" s="545"/>
      <c r="K691" s="545"/>
      <c r="L691" s="545"/>
      <c r="M691" s="545"/>
      <c r="N691" s="545"/>
      <c r="O691" s="545"/>
      <c r="P691" s="545"/>
      <c r="Q691" s="545"/>
      <c r="R691" s="545"/>
      <c r="S691" s="545"/>
      <c r="T691" s="545"/>
      <c r="U691" s="545"/>
      <c r="V691" s="545"/>
      <c r="W691" s="545"/>
      <c r="X691" s="545"/>
      <c r="Y691" s="545"/>
      <c r="Z691" s="545"/>
    </row>
    <row r="692" spans="1:26" ht="22.5" customHeight="1">
      <c r="A692" s="545"/>
      <c r="B692" s="545"/>
      <c r="C692" s="545"/>
      <c r="D692" s="545"/>
      <c r="E692" s="545"/>
      <c r="F692" s="545"/>
      <c r="G692" s="545"/>
      <c r="H692" s="545"/>
      <c r="I692" s="545"/>
      <c r="J692" s="545"/>
      <c r="K692" s="545"/>
      <c r="L692" s="545"/>
      <c r="M692" s="545"/>
      <c r="N692" s="545"/>
      <c r="O692" s="545"/>
      <c r="P692" s="545"/>
      <c r="Q692" s="545"/>
      <c r="R692" s="545"/>
      <c r="S692" s="545"/>
      <c r="T692" s="545"/>
      <c r="U692" s="545"/>
      <c r="V692" s="545"/>
      <c r="W692" s="545"/>
      <c r="X692" s="545"/>
      <c r="Y692" s="545"/>
      <c r="Z692" s="545"/>
    </row>
    <row r="693" spans="1:26" ht="22.5" customHeight="1">
      <c r="A693" s="545"/>
      <c r="B693" s="545"/>
      <c r="C693" s="545"/>
      <c r="D693" s="545"/>
      <c r="E693" s="545"/>
      <c r="F693" s="545"/>
      <c r="G693" s="545"/>
      <c r="H693" s="545"/>
      <c r="I693" s="545"/>
      <c r="J693" s="545"/>
      <c r="K693" s="545"/>
      <c r="L693" s="545"/>
      <c r="M693" s="545"/>
      <c r="N693" s="545"/>
      <c r="O693" s="545"/>
      <c r="P693" s="545"/>
      <c r="Q693" s="545"/>
      <c r="R693" s="545"/>
      <c r="S693" s="545"/>
      <c r="T693" s="545"/>
      <c r="U693" s="545"/>
      <c r="V693" s="545"/>
      <c r="W693" s="545"/>
      <c r="X693" s="545"/>
      <c r="Y693" s="545"/>
      <c r="Z693" s="545"/>
    </row>
    <row r="694" spans="1:26" ht="22.5" customHeight="1">
      <c r="A694" s="545"/>
      <c r="B694" s="545"/>
      <c r="C694" s="545"/>
      <c r="D694" s="545"/>
      <c r="E694" s="545"/>
      <c r="F694" s="545"/>
      <c r="G694" s="545"/>
      <c r="H694" s="545"/>
      <c r="I694" s="545"/>
      <c r="J694" s="545"/>
      <c r="K694" s="545"/>
      <c r="L694" s="545"/>
      <c r="M694" s="545"/>
      <c r="N694" s="545"/>
      <c r="O694" s="545"/>
      <c r="P694" s="545"/>
      <c r="Q694" s="545"/>
      <c r="R694" s="545"/>
      <c r="S694" s="545"/>
      <c r="T694" s="545"/>
      <c r="U694" s="545"/>
      <c r="V694" s="545"/>
      <c r="W694" s="545"/>
      <c r="X694" s="545"/>
      <c r="Y694" s="545"/>
      <c r="Z694" s="545"/>
    </row>
    <row r="695" spans="1:26" ht="22.5" customHeight="1">
      <c r="A695" s="545"/>
      <c r="B695" s="545"/>
      <c r="C695" s="545"/>
      <c r="D695" s="545"/>
      <c r="E695" s="545"/>
      <c r="F695" s="545"/>
      <c r="G695" s="545"/>
      <c r="H695" s="545"/>
      <c r="I695" s="545"/>
      <c r="J695" s="545"/>
      <c r="K695" s="545"/>
      <c r="L695" s="545"/>
      <c r="M695" s="545"/>
      <c r="N695" s="545"/>
      <c r="O695" s="545"/>
      <c r="P695" s="545"/>
      <c r="Q695" s="545"/>
      <c r="R695" s="545"/>
      <c r="S695" s="545"/>
      <c r="T695" s="545"/>
      <c r="U695" s="545"/>
      <c r="V695" s="545"/>
      <c r="W695" s="545"/>
      <c r="X695" s="545"/>
      <c r="Y695" s="545"/>
      <c r="Z695" s="545"/>
    </row>
    <row r="696" spans="1:26" ht="22.5" customHeight="1">
      <c r="A696" s="545"/>
      <c r="B696" s="545"/>
      <c r="C696" s="545"/>
      <c r="D696" s="545"/>
      <c r="E696" s="545"/>
      <c r="F696" s="545"/>
      <c r="G696" s="545"/>
      <c r="H696" s="545"/>
      <c r="I696" s="545"/>
      <c r="J696" s="545"/>
      <c r="K696" s="545"/>
      <c r="L696" s="545"/>
      <c r="M696" s="545"/>
      <c r="N696" s="545"/>
      <c r="O696" s="545"/>
      <c r="P696" s="545"/>
      <c r="Q696" s="545"/>
      <c r="R696" s="545"/>
      <c r="S696" s="545"/>
      <c r="T696" s="545"/>
      <c r="U696" s="545"/>
      <c r="V696" s="545"/>
      <c r="W696" s="545"/>
      <c r="X696" s="545"/>
      <c r="Y696" s="545"/>
      <c r="Z696" s="545"/>
    </row>
    <row r="697" spans="1:26" ht="22.5" customHeight="1">
      <c r="A697" s="545"/>
      <c r="B697" s="545"/>
      <c r="C697" s="545"/>
      <c r="D697" s="545"/>
      <c r="E697" s="545"/>
      <c r="F697" s="545"/>
      <c r="G697" s="545"/>
      <c r="H697" s="545"/>
      <c r="I697" s="545"/>
      <c r="J697" s="545"/>
      <c r="K697" s="545"/>
      <c r="L697" s="545"/>
      <c r="M697" s="545"/>
      <c r="N697" s="545"/>
      <c r="O697" s="545"/>
      <c r="P697" s="545"/>
      <c r="Q697" s="545"/>
      <c r="R697" s="545"/>
      <c r="S697" s="545"/>
      <c r="T697" s="545"/>
      <c r="U697" s="545"/>
      <c r="V697" s="545"/>
      <c r="W697" s="545"/>
      <c r="X697" s="545"/>
      <c r="Y697" s="545"/>
      <c r="Z697" s="545"/>
    </row>
    <row r="698" spans="1:26" ht="22.5" customHeight="1">
      <c r="A698" s="545"/>
      <c r="B698" s="545"/>
      <c r="C698" s="545"/>
      <c r="D698" s="545"/>
      <c r="E698" s="545"/>
      <c r="F698" s="545"/>
      <c r="G698" s="545"/>
      <c r="H698" s="545"/>
      <c r="I698" s="545"/>
      <c r="J698" s="545"/>
      <c r="K698" s="545"/>
      <c r="L698" s="545"/>
      <c r="M698" s="545"/>
      <c r="N698" s="545"/>
      <c r="O698" s="545"/>
      <c r="P698" s="545"/>
      <c r="Q698" s="545"/>
      <c r="R698" s="545"/>
      <c r="S698" s="545"/>
      <c r="T698" s="545"/>
      <c r="U698" s="545"/>
      <c r="V698" s="545"/>
      <c r="W698" s="545"/>
      <c r="X698" s="545"/>
      <c r="Y698" s="545"/>
      <c r="Z698" s="545"/>
    </row>
    <row r="699" spans="1:26" ht="22.5" customHeight="1">
      <c r="A699" s="545"/>
      <c r="B699" s="545"/>
      <c r="C699" s="545"/>
      <c r="D699" s="545"/>
      <c r="E699" s="545"/>
      <c r="F699" s="545"/>
      <c r="G699" s="545"/>
      <c r="H699" s="545"/>
      <c r="I699" s="545"/>
      <c r="J699" s="545"/>
      <c r="K699" s="545"/>
      <c r="L699" s="545"/>
      <c r="M699" s="545"/>
      <c r="N699" s="545"/>
      <c r="O699" s="545"/>
      <c r="P699" s="545"/>
      <c r="Q699" s="545"/>
      <c r="R699" s="545"/>
      <c r="S699" s="545"/>
      <c r="T699" s="545"/>
      <c r="U699" s="545"/>
      <c r="V699" s="545"/>
      <c r="W699" s="545"/>
      <c r="X699" s="545"/>
      <c r="Y699" s="545"/>
      <c r="Z699" s="545"/>
    </row>
    <row r="700" spans="1:26" ht="22.5" customHeight="1">
      <c r="A700" s="545"/>
      <c r="B700" s="545"/>
      <c r="C700" s="545"/>
      <c r="D700" s="545"/>
      <c r="E700" s="545"/>
      <c r="F700" s="545"/>
      <c r="G700" s="545"/>
      <c r="H700" s="545"/>
      <c r="I700" s="545"/>
      <c r="J700" s="545"/>
      <c r="K700" s="545"/>
      <c r="L700" s="545"/>
      <c r="M700" s="545"/>
      <c r="N700" s="545"/>
      <c r="O700" s="545"/>
      <c r="P700" s="545"/>
      <c r="Q700" s="545"/>
      <c r="R700" s="545"/>
      <c r="S700" s="545"/>
      <c r="T700" s="545"/>
      <c r="U700" s="545"/>
      <c r="V700" s="545"/>
      <c r="W700" s="545"/>
      <c r="X700" s="545"/>
      <c r="Y700" s="545"/>
      <c r="Z700" s="545"/>
    </row>
    <row r="701" spans="1:26" ht="22.5" customHeight="1">
      <c r="A701" s="545"/>
      <c r="B701" s="545"/>
      <c r="C701" s="545"/>
      <c r="D701" s="545"/>
      <c r="E701" s="545"/>
      <c r="F701" s="545"/>
      <c r="G701" s="545"/>
      <c r="H701" s="545"/>
      <c r="I701" s="545"/>
      <c r="J701" s="545"/>
      <c r="K701" s="545"/>
      <c r="L701" s="545"/>
      <c r="M701" s="545"/>
      <c r="N701" s="545"/>
      <c r="O701" s="545"/>
      <c r="P701" s="545"/>
      <c r="Q701" s="545"/>
      <c r="R701" s="545"/>
      <c r="S701" s="545"/>
      <c r="T701" s="545"/>
      <c r="U701" s="545"/>
      <c r="V701" s="545"/>
      <c r="W701" s="545"/>
      <c r="X701" s="545"/>
      <c r="Y701" s="545"/>
      <c r="Z701" s="545"/>
    </row>
    <row r="702" spans="1:26" ht="22.5" customHeight="1">
      <c r="A702" s="545"/>
      <c r="B702" s="545"/>
      <c r="C702" s="545"/>
      <c r="D702" s="545"/>
      <c r="E702" s="545"/>
      <c r="F702" s="545"/>
      <c r="G702" s="545"/>
      <c r="H702" s="545"/>
      <c r="I702" s="545"/>
      <c r="J702" s="545"/>
      <c r="K702" s="545"/>
      <c r="L702" s="545"/>
      <c r="M702" s="545"/>
      <c r="N702" s="545"/>
      <c r="O702" s="545"/>
      <c r="P702" s="545"/>
      <c r="Q702" s="545"/>
      <c r="R702" s="545"/>
      <c r="S702" s="545"/>
      <c r="T702" s="545"/>
      <c r="U702" s="545"/>
      <c r="V702" s="545"/>
      <c r="W702" s="545"/>
      <c r="X702" s="545"/>
      <c r="Y702" s="545"/>
      <c r="Z702" s="545"/>
    </row>
    <row r="703" spans="1:26" ht="22.5" customHeight="1">
      <c r="A703" s="545"/>
      <c r="B703" s="545"/>
      <c r="C703" s="545"/>
      <c r="D703" s="545"/>
      <c r="E703" s="545"/>
      <c r="F703" s="545"/>
      <c r="G703" s="545"/>
      <c r="H703" s="545"/>
      <c r="I703" s="545"/>
      <c r="J703" s="545"/>
      <c r="K703" s="545"/>
      <c r="L703" s="545"/>
      <c r="M703" s="545"/>
      <c r="N703" s="545"/>
      <c r="O703" s="545"/>
      <c r="P703" s="545"/>
      <c r="Q703" s="545"/>
      <c r="R703" s="545"/>
      <c r="S703" s="545"/>
      <c r="T703" s="545"/>
      <c r="U703" s="545"/>
      <c r="V703" s="545"/>
      <c r="W703" s="545"/>
      <c r="X703" s="545"/>
      <c r="Y703" s="545"/>
      <c r="Z703" s="545"/>
    </row>
    <row r="704" spans="1:26" ht="22.5" customHeight="1">
      <c r="A704" s="545"/>
      <c r="B704" s="545"/>
      <c r="C704" s="545"/>
      <c r="D704" s="545"/>
      <c r="E704" s="545"/>
      <c r="F704" s="545"/>
      <c r="G704" s="545"/>
      <c r="H704" s="545"/>
      <c r="I704" s="545"/>
      <c r="J704" s="545"/>
      <c r="K704" s="545"/>
      <c r="L704" s="545"/>
      <c r="M704" s="545"/>
      <c r="N704" s="545"/>
      <c r="O704" s="545"/>
      <c r="P704" s="545"/>
      <c r="Q704" s="545"/>
      <c r="R704" s="545"/>
      <c r="S704" s="545"/>
      <c r="T704" s="545"/>
      <c r="U704" s="545"/>
      <c r="V704" s="545"/>
      <c r="W704" s="545"/>
      <c r="X704" s="545"/>
      <c r="Y704" s="545"/>
      <c r="Z704" s="545"/>
    </row>
    <row r="705" spans="1:26" ht="22.5" customHeight="1">
      <c r="A705" s="545"/>
      <c r="B705" s="545"/>
      <c r="C705" s="545"/>
      <c r="D705" s="545"/>
      <c r="E705" s="545"/>
      <c r="F705" s="545"/>
      <c r="G705" s="545"/>
      <c r="H705" s="545"/>
      <c r="I705" s="545"/>
      <c r="J705" s="545"/>
      <c r="K705" s="545"/>
      <c r="L705" s="545"/>
      <c r="M705" s="545"/>
      <c r="N705" s="545"/>
      <c r="O705" s="545"/>
      <c r="P705" s="545"/>
      <c r="Q705" s="545"/>
      <c r="R705" s="545"/>
      <c r="S705" s="545"/>
      <c r="T705" s="545"/>
      <c r="U705" s="545"/>
      <c r="V705" s="545"/>
      <c r="W705" s="545"/>
      <c r="X705" s="545"/>
      <c r="Y705" s="545"/>
      <c r="Z705" s="545"/>
    </row>
    <row r="706" spans="1:26" ht="22.5" customHeight="1">
      <c r="A706" s="545"/>
      <c r="B706" s="545"/>
      <c r="C706" s="545"/>
      <c r="D706" s="545"/>
      <c r="E706" s="545"/>
      <c r="F706" s="545"/>
      <c r="G706" s="545"/>
      <c r="H706" s="545"/>
      <c r="I706" s="545"/>
      <c r="J706" s="545"/>
      <c r="K706" s="545"/>
      <c r="L706" s="545"/>
      <c r="M706" s="545"/>
      <c r="N706" s="545"/>
      <c r="O706" s="545"/>
      <c r="P706" s="545"/>
      <c r="Q706" s="545"/>
      <c r="R706" s="545"/>
      <c r="S706" s="545"/>
      <c r="T706" s="545"/>
      <c r="U706" s="545"/>
      <c r="V706" s="545"/>
      <c r="W706" s="545"/>
      <c r="X706" s="545"/>
      <c r="Y706" s="545"/>
      <c r="Z706" s="545"/>
    </row>
    <row r="707" spans="1:26" ht="22.5" customHeight="1">
      <c r="A707" s="545"/>
      <c r="B707" s="545"/>
      <c r="C707" s="545"/>
      <c r="D707" s="545"/>
      <c r="E707" s="545"/>
      <c r="F707" s="545"/>
      <c r="G707" s="545"/>
      <c r="H707" s="545"/>
      <c r="I707" s="545"/>
      <c r="J707" s="545"/>
      <c r="K707" s="545"/>
      <c r="L707" s="545"/>
      <c r="M707" s="545"/>
      <c r="N707" s="545"/>
      <c r="O707" s="545"/>
      <c r="P707" s="545"/>
      <c r="Q707" s="545"/>
      <c r="R707" s="545"/>
      <c r="S707" s="545"/>
      <c r="T707" s="545"/>
      <c r="U707" s="545"/>
      <c r="V707" s="545"/>
      <c r="W707" s="545"/>
      <c r="X707" s="545"/>
      <c r="Y707" s="545"/>
      <c r="Z707" s="545"/>
    </row>
    <row r="708" spans="1:26" ht="22.5" customHeight="1">
      <c r="A708" s="545"/>
      <c r="B708" s="545"/>
      <c r="C708" s="545"/>
      <c r="D708" s="545"/>
      <c r="E708" s="545"/>
      <c r="F708" s="545"/>
      <c r="G708" s="545"/>
      <c r="H708" s="545"/>
      <c r="I708" s="545"/>
      <c r="J708" s="545"/>
      <c r="K708" s="545"/>
      <c r="L708" s="545"/>
      <c r="M708" s="545"/>
      <c r="N708" s="545"/>
      <c r="O708" s="545"/>
      <c r="P708" s="545"/>
      <c r="Q708" s="545"/>
      <c r="R708" s="545"/>
      <c r="S708" s="545"/>
      <c r="T708" s="545"/>
      <c r="U708" s="545"/>
      <c r="V708" s="545"/>
      <c r="W708" s="545"/>
      <c r="X708" s="545"/>
      <c r="Y708" s="545"/>
      <c r="Z708" s="545"/>
    </row>
    <row r="709" spans="1:26" ht="22.5" customHeight="1">
      <c r="A709" s="545"/>
      <c r="B709" s="545"/>
      <c r="C709" s="545"/>
      <c r="D709" s="545"/>
      <c r="E709" s="545"/>
      <c r="F709" s="545"/>
      <c r="G709" s="545"/>
      <c r="H709" s="545"/>
      <c r="I709" s="545"/>
      <c r="J709" s="545"/>
      <c r="K709" s="545"/>
      <c r="L709" s="545"/>
      <c r="M709" s="545"/>
      <c r="N709" s="545"/>
      <c r="O709" s="545"/>
      <c r="P709" s="545"/>
      <c r="Q709" s="545"/>
      <c r="R709" s="545"/>
      <c r="S709" s="545"/>
      <c r="T709" s="545"/>
      <c r="U709" s="545"/>
      <c r="V709" s="545"/>
      <c r="W709" s="545"/>
      <c r="X709" s="545"/>
      <c r="Y709" s="545"/>
      <c r="Z709" s="545"/>
    </row>
    <row r="710" spans="1:26" ht="22.5" customHeight="1">
      <c r="A710" s="545"/>
      <c r="B710" s="545"/>
      <c r="C710" s="545"/>
      <c r="D710" s="545"/>
      <c r="E710" s="545"/>
      <c r="F710" s="545"/>
      <c r="G710" s="545"/>
      <c r="H710" s="545"/>
      <c r="I710" s="545"/>
      <c r="J710" s="545"/>
      <c r="K710" s="545"/>
      <c r="L710" s="545"/>
      <c r="M710" s="545"/>
      <c r="N710" s="545"/>
      <c r="O710" s="545"/>
      <c r="P710" s="545"/>
      <c r="Q710" s="545"/>
      <c r="R710" s="545"/>
      <c r="S710" s="545"/>
      <c r="T710" s="545"/>
      <c r="U710" s="545"/>
      <c r="V710" s="545"/>
      <c r="W710" s="545"/>
      <c r="X710" s="545"/>
      <c r="Y710" s="545"/>
      <c r="Z710" s="545"/>
    </row>
    <row r="711" spans="1:26" ht="22.5" customHeight="1">
      <c r="A711" s="545"/>
      <c r="B711" s="545"/>
      <c r="C711" s="545"/>
      <c r="D711" s="545"/>
      <c r="E711" s="545"/>
      <c r="F711" s="545"/>
      <c r="G711" s="545"/>
      <c r="H711" s="545"/>
      <c r="I711" s="545"/>
      <c r="J711" s="545"/>
      <c r="K711" s="545"/>
      <c r="L711" s="545"/>
      <c r="M711" s="545"/>
      <c r="N711" s="545"/>
      <c r="O711" s="545"/>
      <c r="P711" s="545"/>
      <c r="Q711" s="545"/>
      <c r="R711" s="545"/>
      <c r="S711" s="545"/>
      <c r="T711" s="545"/>
      <c r="U711" s="545"/>
      <c r="V711" s="545"/>
      <c r="W711" s="545"/>
      <c r="X711" s="545"/>
      <c r="Y711" s="545"/>
      <c r="Z711" s="545"/>
    </row>
    <row r="712" spans="1:26" ht="22.5" customHeight="1">
      <c r="A712" s="545"/>
      <c r="B712" s="545"/>
      <c r="C712" s="545"/>
      <c r="D712" s="545"/>
      <c r="E712" s="545"/>
      <c r="F712" s="545"/>
      <c r="G712" s="545"/>
      <c r="H712" s="545"/>
      <c r="I712" s="545"/>
      <c r="J712" s="545"/>
      <c r="K712" s="545"/>
      <c r="L712" s="545"/>
      <c r="M712" s="545"/>
      <c r="N712" s="545"/>
      <c r="O712" s="545"/>
      <c r="P712" s="545"/>
      <c r="Q712" s="545"/>
      <c r="R712" s="545"/>
      <c r="S712" s="545"/>
      <c r="T712" s="545"/>
      <c r="U712" s="545"/>
      <c r="V712" s="545"/>
      <c r="W712" s="545"/>
      <c r="X712" s="545"/>
      <c r="Y712" s="545"/>
      <c r="Z712" s="545"/>
    </row>
    <row r="713" spans="1:26" ht="22.5" customHeight="1">
      <c r="A713" s="545"/>
      <c r="B713" s="545"/>
      <c r="C713" s="545"/>
      <c r="D713" s="545"/>
      <c r="E713" s="545"/>
      <c r="F713" s="545"/>
      <c r="G713" s="545"/>
      <c r="H713" s="545"/>
      <c r="I713" s="545"/>
      <c r="J713" s="545"/>
      <c r="K713" s="545"/>
      <c r="L713" s="545"/>
      <c r="M713" s="545"/>
      <c r="N713" s="545"/>
      <c r="O713" s="545"/>
      <c r="P713" s="545"/>
      <c r="Q713" s="545"/>
      <c r="R713" s="545"/>
      <c r="S713" s="545"/>
      <c r="T713" s="545"/>
      <c r="U713" s="545"/>
      <c r="V713" s="545"/>
      <c r="W713" s="545"/>
      <c r="X713" s="545"/>
      <c r="Y713" s="545"/>
      <c r="Z713" s="545"/>
    </row>
    <row r="714" spans="1:26" ht="22.5" customHeight="1">
      <c r="A714" s="545"/>
      <c r="B714" s="545"/>
      <c r="C714" s="545"/>
      <c r="D714" s="545"/>
      <c r="E714" s="545"/>
      <c r="F714" s="545"/>
      <c r="G714" s="545"/>
      <c r="H714" s="545"/>
      <c r="I714" s="545"/>
      <c r="J714" s="545"/>
      <c r="K714" s="545"/>
      <c r="L714" s="545"/>
      <c r="M714" s="545"/>
      <c r="N714" s="545"/>
      <c r="O714" s="545"/>
      <c r="P714" s="545"/>
      <c r="Q714" s="545"/>
      <c r="R714" s="545"/>
      <c r="S714" s="545"/>
      <c r="T714" s="545"/>
      <c r="U714" s="545"/>
      <c r="V714" s="545"/>
      <c r="W714" s="545"/>
      <c r="X714" s="545"/>
      <c r="Y714" s="545"/>
      <c r="Z714" s="545"/>
    </row>
    <row r="715" spans="1:26" ht="22.5" customHeight="1">
      <c r="A715" s="545"/>
      <c r="B715" s="545"/>
      <c r="C715" s="545"/>
      <c r="D715" s="545"/>
      <c r="E715" s="545"/>
      <c r="F715" s="545"/>
      <c r="G715" s="545"/>
      <c r="H715" s="545"/>
      <c r="I715" s="545"/>
      <c r="J715" s="545"/>
      <c r="K715" s="545"/>
      <c r="L715" s="545"/>
      <c r="M715" s="545"/>
      <c r="N715" s="545"/>
      <c r="O715" s="545"/>
      <c r="P715" s="545"/>
      <c r="Q715" s="545"/>
      <c r="R715" s="545"/>
      <c r="S715" s="545"/>
      <c r="T715" s="545"/>
      <c r="U715" s="545"/>
      <c r="V715" s="545"/>
      <c r="W715" s="545"/>
      <c r="X715" s="545"/>
      <c r="Y715" s="545"/>
      <c r="Z715" s="545"/>
    </row>
    <row r="716" spans="1:26" ht="22.5" customHeight="1">
      <c r="A716" s="545"/>
      <c r="B716" s="545"/>
      <c r="C716" s="545"/>
      <c r="D716" s="545"/>
      <c r="E716" s="545"/>
      <c r="F716" s="545"/>
      <c r="G716" s="545"/>
      <c r="H716" s="545"/>
      <c r="I716" s="545"/>
      <c r="J716" s="545"/>
      <c r="K716" s="545"/>
      <c r="L716" s="545"/>
      <c r="M716" s="545"/>
      <c r="N716" s="545"/>
      <c r="O716" s="545"/>
      <c r="P716" s="545"/>
      <c r="Q716" s="545"/>
      <c r="R716" s="545"/>
      <c r="S716" s="545"/>
      <c r="T716" s="545"/>
      <c r="U716" s="545"/>
      <c r="V716" s="545"/>
      <c r="W716" s="545"/>
      <c r="X716" s="545"/>
      <c r="Y716" s="545"/>
      <c r="Z716" s="545"/>
    </row>
    <row r="717" spans="1:26" ht="22.5" customHeight="1">
      <c r="A717" s="545"/>
      <c r="B717" s="545"/>
      <c r="C717" s="545"/>
      <c r="D717" s="545"/>
      <c r="E717" s="545"/>
      <c r="F717" s="545"/>
      <c r="G717" s="545"/>
      <c r="H717" s="545"/>
      <c r="I717" s="545"/>
      <c r="J717" s="545"/>
      <c r="K717" s="545"/>
      <c r="L717" s="545"/>
      <c r="M717" s="545"/>
      <c r="N717" s="545"/>
      <c r="O717" s="545"/>
      <c r="P717" s="545"/>
      <c r="Q717" s="545"/>
      <c r="R717" s="545"/>
      <c r="S717" s="545"/>
      <c r="T717" s="545"/>
      <c r="U717" s="545"/>
      <c r="V717" s="545"/>
      <c r="W717" s="545"/>
      <c r="X717" s="545"/>
      <c r="Y717" s="545"/>
      <c r="Z717" s="545"/>
    </row>
    <row r="718" spans="1:26" ht="22.5" customHeight="1">
      <c r="A718" s="545"/>
      <c r="B718" s="545"/>
      <c r="C718" s="545"/>
      <c r="D718" s="545"/>
      <c r="E718" s="545"/>
      <c r="F718" s="545"/>
      <c r="G718" s="545"/>
      <c r="H718" s="545"/>
      <c r="I718" s="545"/>
      <c r="J718" s="545"/>
      <c r="K718" s="545"/>
      <c r="L718" s="545"/>
      <c r="M718" s="545"/>
      <c r="N718" s="545"/>
      <c r="O718" s="545"/>
      <c r="P718" s="545"/>
      <c r="Q718" s="545"/>
      <c r="R718" s="545"/>
      <c r="S718" s="545"/>
      <c r="T718" s="545"/>
      <c r="U718" s="545"/>
      <c r="V718" s="545"/>
      <c r="W718" s="545"/>
      <c r="X718" s="545"/>
      <c r="Y718" s="545"/>
      <c r="Z718" s="545"/>
    </row>
    <row r="719" spans="1:26" ht="22.5" customHeight="1">
      <c r="A719" s="545"/>
      <c r="B719" s="545"/>
      <c r="C719" s="545"/>
      <c r="D719" s="545"/>
      <c r="E719" s="545"/>
      <c r="F719" s="545"/>
      <c r="G719" s="545"/>
      <c r="H719" s="545"/>
      <c r="I719" s="545"/>
      <c r="J719" s="545"/>
      <c r="K719" s="545"/>
      <c r="L719" s="545"/>
      <c r="M719" s="545"/>
      <c r="N719" s="545"/>
      <c r="O719" s="545"/>
      <c r="P719" s="545"/>
      <c r="Q719" s="545"/>
      <c r="R719" s="545"/>
      <c r="S719" s="545"/>
      <c r="T719" s="545"/>
      <c r="U719" s="545"/>
      <c r="V719" s="545"/>
      <c r="W719" s="545"/>
      <c r="X719" s="545"/>
      <c r="Y719" s="545"/>
      <c r="Z719" s="545"/>
    </row>
    <row r="720" spans="1:26" ht="22.5" customHeight="1">
      <c r="A720" s="545"/>
      <c r="B720" s="545"/>
      <c r="C720" s="545"/>
      <c r="D720" s="545"/>
      <c r="E720" s="545"/>
      <c r="F720" s="545"/>
      <c r="G720" s="545"/>
      <c r="H720" s="545"/>
      <c r="I720" s="545"/>
      <c r="J720" s="545"/>
      <c r="K720" s="545"/>
      <c r="L720" s="545"/>
      <c r="M720" s="545"/>
      <c r="N720" s="545"/>
      <c r="O720" s="545"/>
      <c r="P720" s="545"/>
      <c r="Q720" s="545"/>
      <c r="R720" s="545"/>
      <c r="S720" s="545"/>
      <c r="T720" s="545"/>
      <c r="U720" s="545"/>
      <c r="V720" s="545"/>
      <c r="W720" s="545"/>
      <c r="X720" s="545"/>
      <c r="Y720" s="545"/>
      <c r="Z720" s="545"/>
    </row>
    <row r="721" spans="1:26" ht="22.5" customHeight="1">
      <c r="A721" s="545"/>
      <c r="B721" s="545"/>
      <c r="C721" s="545"/>
      <c r="D721" s="545"/>
      <c r="E721" s="545"/>
      <c r="F721" s="545"/>
      <c r="G721" s="545"/>
      <c r="H721" s="545"/>
      <c r="I721" s="545"/>
      <c r="J721" s="545"/>
      <c r="K721" s="545"/>
      <c r="L721" s="545"/>
      <c r="M721" s="545"/>
      <c r="N721" s="545"/>
      <c r="O721" s="545"/>
      <c r="P721" s="545"/>
      <c r="Q721" s="545"/>
      <c r="R721" s="545"/>
      <c r="S721" s="545"/>
      <c r="T721" s="545"/>
      <c r="U721" s="545"/>
      <c r="V721" s="545"/>
      <c r="W721" s="545"/>
      <c r="X721" s="545"/>
      <c r="Y721" s="545"/>
      <c r="Z721" s="545"/>
    </row>
    <row r="722" spans="1:26" ht="22.5" customHeight="1">
      <c r="A722" s="545"/>
      <c r="B722" s="545"/>
      <c r="C722" s="545"/>
      <c r="D722" s="545"/>
      <c r="E722" s="545"/>
      <c r="F722" s="545"/>
      <c r="G722" s="545"/>
      <c r="H722" s="545"/>
      <c r="I722" s="545"/>
      <c r="J722" s="545"/>
      <c r="K722" s="545"/>
      <c r="L722" s="545"/>
      <c r="M722" s="545"/>
      <c r="N722" s="545"/>
      <c r="O722" s="545"/>
      <c r="P722" s="545"/>
      <c r="Q722" s="545"/>
      <c r="R722" s="545"/>
      <c r="S722" s="545"/>
      <c r="T722" s="545"/>
      <c r="U722" s="545"/>
      <c r="V722" s="545"/>
      <c r="W722" s="545"/>
      <c r="X722" s="545"/>
      <c r="Y722" s="545"/>
      <c r="Z722" s="545"/>
    </row>
    <row r="723" spans="1:26" ht="22.5" customHeight="1">
      <c r="A723" s="545"/>
      <c r="B723" s="545"/>
      <c r="C723" s="545"/>
      <c r="D723" s="545"/>
      <c r="E723" s="545"/>
      <c r="F723" s="545"/>
      <c r="G723" s="545"/>
      <c r="H723" s="545"/>
      <c r="I723" s="545"/>
      <c r="J723" s="545"/>
      <c r="K723" s="545"/>
      <c r="L723" s="545"/>
      <c r="M723" s="545"/>
      <c r="N723" s="545"/>
      <c r="O723" s="545"/>
      <c r="P723" s="545"/>
      <c r="Q723" s="545"/>
      <c r="R723" s="545"/>
      <c r="S723" s="545"/>
      <c r="T723" s="545"/>
      <c r="U723" s="545"/>
      <c r="V723" s="545"/>
      <c r="W723" s="545"/>
      <c r="X723" s="545"/>
      <c r="Y723" s="545"/>
      <c r="Z723" s="545"/>
    </row>
    <row r="724" spans="1:26" ht="22.5" customHeight="1">
      <c r="A724" s="545"/>
      <c r="B724" s="545"/>
      <c r="C724" s="545"/>
      <c r="D724" s="545"/>
      <c r="E724" s="545"/>
      <c r="F724" s="545"/>
      <c r="G724" s="545"/>
      <c r="H724" s="545"/>
      <c r="I724" s="545"/>
      <c r="J724" s="545"/>
      <c r="K724" s="545"/>
      <c r="L724" s="545"/>
      <c r="M724" s="545"/>
      <c r="N724" s="545"/>
      <c r="O724" s="545"/>
      <c r="P724" s="545"/>
      <c r="Q724" s="545"/>
      <c r="R724" s="545"/>
      <c r="S724" s="545"/>
      <c r="T724" s="545"/>
      <c r="U724" s="545"/>
      <c r="V724" s="545"/>
      <c r="W724" s="545"/>
      <c r="X724" s="545"/>
      <c r="Y724" s="545"/>
      <c r="Z724" s="545"/>
    </row>
    <row r="725" spans="1:26" ht="22.5" customHeight="1">
      <c r="A725" s="545"/>
      <c r="B725" s="545"/>
      <c r="C725" s="545"/>
      <c r="D725" s="545"/>
      <c r="E725" s="545"/>
      <c r="F725" s="545"/>
      <c r="G725" s="545"/>
      <c r="H725" s="545"/>
      <c r="I725" s="545"/>
      <c r="J725" s="545"/>
      <c r="K725" s="545"/>
      <c r="L725" s="545"/>
      <c r="M725" s="545"/>
      <c r="N725" s="545"/>
      <c r="O725" s="545"/>
      <c r="P725" s="545"/>
      <c r="Q725" s="545"/>
      <c r="R725" s="545"/>
      <c r="S725" s="545"/>
      <c r="T725" s="545"/>
      <c r="U725" s="545"/>
      <c r="V725" s="545"/>
      <c r="W725" s="545"/>
      <c r="X725" s="545"/>
      <c r="Y725" s="545"/>
      <c r="Z725" s="545"/>
    </row>
    <row r="726" spans="1:26" ht="22.5" customHeight="1">
      <c r="A726" s="545"/>
      <c r="B726" s="545"/>
      <c r="C726" s="545"/>
      <c r="D726" s="545"/>
      <c r="E726" s="545"/>
      <c r="F726" s="545"/>
      <c r="G726" s="545"/>
      <c r="H726" s="545"/>
      <c r="I726" s="545"/>
      <c r="J726" s="545"/>
      <c r="K726" s="545"/>
      <c r="L726" s="545"/>
      <c r="M726" s="545"/>
      <c r="N726" s="545"/>
      <c r="O726" s="545"/>
      <c r="P726" s="545"/>
      <c r="Q726" s="545"/>
      <c r="R726" s="545"/>
      <c r="S726" s="545"/>
      <c r="T726" s="545"/>
      <c r="U726" s="545"/>
      <c r="V726" s="545"/>
      <c r="W726" s="545"/>
      <c r="X726" s="545"/>
      <c r="Y726" s="545"/>
      <c r="Z726" s="545"/>
    </row>
    <row r="727" spans="1:26" ht="22.5" customHeight="1">
      <c r="A727" s="545"/>
      <c r="B727" s="545"/>
      <c r="C727" s="545"/>
      <c r="D727" s="545"/>
      <c r="E727" s="545"/>
      <c r="F727" s="545"/>
      <c r="G727" s="545"/>
      <c r="H727" s="545"/>
      <c r="I727" s="545"/>
      <c r="J727" s="545"/>
      <c r="K727" s="545"/>
      <c r="L727" s="545"/>
      <c r="M727" s="545"/>
      <c r="N727" s="545"/>
      <c r="O727" s="545"/>
      <c r="P727" s="545"/>
      <c r="Q727" s="545"/>
      <c r="R727" s="545"/>
      <c r="S727" s="545"/>
      <c r="T727" s="545"/>
      <c r="U727" s="545"/>
      <c r="V727" s="545"/>
      <c r="W727" s="545"/>
      <c r="X727" s="545"/>
      <c r="Y727" s="545"/>
      <c r="Z727" s="545"/>
    </row>
    <row r="728" spans="1:26" ht="22.5" customHeight="1">
      <c r="A728" s="545"/>
      <c r="B728" s="545"/>
      <c r="C728" s="545"/>
      <c r="D728" s="545"/>
      <c r="E728" s="545"/>
      <c r="F728" s="545"/>
      <c r="G728" s="545"/>
      <c r="H728" s="545"/>
      <c r="I728" s="545"/>
      <c r="J728" s="545"/>
      <c r="K728" s="545"/>
      <c r="L728" s="545"/>
      <c r="M728" s="545"/>
      <c r="N728" s="545"/>
      <c r="O728" s="545"/>
      <c r="P728" s="545"/>
      <c r="Q728" s="545"/>
      <c r="R728" s="545"/>
      <c r="S728" s="545"/>
      <c r="T728" s="545"/>
      <c r="U728" s="545"/>
      <c r="V728" s="545"/>
      <c r="W728" s="545"/>
      <c r="X728" s="545"/>
      <c r="Y728" s="545"/>
      <c r="Z728" s="545"/>
    </row>
    <row r="729" spans="1:26" ht="22.5" customHeight="1">
      <c r="A729" s="545"/>
      <c r="B729" s="545"/>
      <c r="C729" s="545"/>
      <c r="D729" s="545"/>
      <c r="E729" s="545"/>
      <c r="F729" s="545"/>
      <c r="G729" s="545"/>
      <c r="H729" s="545"/>
      <c r="I729" s="545"/>
      <c r="J729" s="545"/>
      <c r="K729" s="545"/>
      <c r="L729" s="545"/>
      <c r="M729" s="545"/>
      <c r="N729" s="545"/>
      <c r="O729" s="545"/>
      <c r="P729" s="545"/>
      <c r="Q729" s="545"/>
      <c r="R729" s="545"/>
      <c r="S729" s="545"/>
      <c r="T729" s="545"/>
      <c r="U729" s="545"/>
      <c r="V729" s="545"/>
      <c r="W729" s="545"/>
      <c r="X729" s="545"/>
      <c r="Y729" s="545"/>
      <c r="Z729" s="545"/>
    </row>
    <row r="730" spans="1:26" ht="22.5" customHeight="1">
      <c r="A730" s="545"/>
      <c r="B730" s="545"/>
      <c r="C730" s="545"/>
      <c r="D730" s="545"/>
      <c r="E730" s="545"/>
      <c r="F730" s="545"/>
      <c r="G730" s="545"/>
      <c r="H730" s="545"/>
      <c r="I730" s="545"/>
      <c r="J730" s="545"/>
      <c r="K730" s="545"/>
      <c r="L730" s="545"/>
      <c r="M730" s="545"/>
      <c r="N730" s="545"/>
      <c r="O730" s="545"/>
      <c r="P730" s="545"/>
      <c r="Q730" s="545"/>
      <c r="R730" s="545"/>
      <c r="S730" s="545"/>
      <c r="T730" s="545"/>
      <c r="U730" s="545"/>
      <c r="V730" s="545"/>
      <c r="W730" s="545"/>
      <c r="X730" s="545"/>
      <c r="Y730" s="545"/>
      <c r="Z730" s="545"/>
    </row>
    <row r="731" spans="1:26" ht="22.5" customHeight="1">
      <c r="A731" s="545"/>
      <c r="B731" s="545"/>
      <c r="C731" s="545"/>
      <c r="D731" s="545"/>
      <c r="E731" s="545"/>
      <c r="F731" s="545"/>
      <c r="G731" s="545"/>
      <c r="H731" s="545"/>
      <c r="I731" s="545"/>
      <c r="J731" s="545"/>
      <c r="K731" s="545"/>
      <c r="L731" s="545"/>
      <c r="M731" s="545"/>
      <c r="N731" s="545"/>
      <c r="O731" s="545"/>
      <c r="P731" s="545"/>
      <c r="Q731" s="545"/>
      <c r="R731" s="545"/>
      <c r="S731" s="545"/>
      <c r="T731" s="545"/>
      <c r="U731" s="545"/>
      <c r="V731" s="545"/>
      <c r="W731" s="545"/>
      <c r="X731" s="545"/>
      <c r="Y731" s="545"/>
      <c r="Z731" s="545"/>
    </row>
    <row r="732" spans="1:26" ht="22.5" customHeight="1">
      <c r="A732" s="545"/>
      <c r="B732" s="545"/>
      <c r="C732" s="545"/>
      <c r="D732" s="545"/>
      <c r="E732" s="545"/>
      <c r="F732" s="545"/>
      <c r="G732" s="545"/>
      <c r="H732" s="545"/>
      <c r="I732" s="545"/>
      <c r="J732" s="545"/>
      <c r="K732" s="545"/>
      <c r="L732" s="545"/>
      <c r="M732" s="545"/>
      <c r="N732" s="545"/>
      <c r="O732" s="545"/>
      <c r="P732" s="545"/>
      <c r="Q732" s="545"/>
      <c r="R732" s="545"/>
      <c r="S732" s="545"/>
      <c r="T732" s="545"/>
      <c r="U732" s="545"/>
      <c r="V732" s="545"/>
      <c r="W732" s="545"/>
      <c r="X732" s="545"/>
      <c r="Y732" s="545"/>
      <c r="Z732" s="545"/>
    </row>
    <row r="733" spans="1:26" ht="22.5" customHeight="1">
      <c r="A733" s="545"/>
      <c r="B733" s="545"/>
      <c r="C733" s="545"/>
      <c r="D733" s="545"/>
      <c r="E733" s="545"/>
      <c r="F733" s="545"/>
      <c r="G733" s="545"/>
      <c r="H733" s="545"/>
      <c r="I733" s="545"/>
      <c r="J733" s="545"/>
      <c r="K733" s="545"/>
      <c r="L733" s="545"/>
      <c r="M733" s="545"/>
      <c r="N733" s="545"/>
      <c r="O733" s="545"/>
      <c r="P733" s="545"/>
      <c r="Q733" s="545"/>
      <c r="R733" s="545"/>
      <c r="S733" s="545"/>
      <c r="T733" s="545"/>
      <c r="U733" s="545"/>
      <c r="V733" s="545"/>
      <c r="W733" s="545"/>
      <c r="X733" s="545"/>
      <c r="Y733" s="545"/>
      <c r="Z733" s="545"/>
    </row>
    <row r="734" spans="1:26" ht="22.5" customHeight="1">
      <c r="A734" s="545"/>
      <c r="B734" s="545"/>
      <c r="C734" s="545"/>
      <c r="D734" s="545"/>
      <c r="E734" s="545"/>
      <c r="F734" s="545"/>
      <c r="G734" s="545"/>
      <c r="H734" s="545"/>
      <c r="I734" s="545"/>
      <c r="J734" s="545"/>
      <c r="K734" s="545"/>
      <c r="L734" s="545"/>
      <c r="M734" s="545"/>
      <c r="N734" s="545"/>
      <c r="O734" s="545"/>
      <c r="P734" s="545"/>
      <c r="Q734" s="545"/>
      <c r="R734" s="545"/>
      <c r="S734" s="545"/>
      <c r="T734" s="545"/>
      <c r="U734" s="545"/>
      <c r="V734" s="545"/>
      <c r="W734" s="545"/>
      <c r="X734" s="545"/>
      <c r="Y734" s="545"/>
      <c r="Z734" s="545"/>
    </row>
    <row r="735" spans="1:26" ht="22.5" customHeight="1">
      <c r="A735" s="545"/>
      <c r="B735" s="545"/>
      <c r="C735" s="545"/>
      <c r="D735" s="545"/>
      <c r="E735" s="545"/>
      <c r="F735" s="545"/>
      <c r="G735" s="545"/>
      <c r="H735" s="545"/>
      <c r="I735" s="545"/>
      <c r="J735" s="545"/>
      <c r="K735" s="545"/>
      <c r="L735" s="545"/>
      <c r="M735" s="545"/>
      <c r="N735" s="545"/>
      <c r="O735" s="545"/>
      <c r="P735" s="545"/>
      <c r="Q735" s="545"/>
      <c r="R735" s="545"/>
      <c r="S735" s="545"/>
      <c r="T735" s="545"/>
      <c r="U735" s="545"/>
      <c r="V735" s="545"/>
      <c r="W735" s="545"/>
      <c r="X735" s="545"/>
      <c r="Y735" s="545"/>
      <c r="Z735" s="545"/>
    </row>
    <row r="736" spans="1:26" ht="22.5" customHeight="1">
      <c r="A736" s="545"/>
      <c r="B736" s="545"/>
      <c r="C736" s="545"/>
      <c r="D736" s="545"/>
      <c r="E736" s="545"/>
      <c r="F736" s="545"/>
      <c r="G736" s="545"/>
      <c r="H736" s="545"/>
      <c r="I736" s="545"/>
      <c r="J736" s="545"/>
      <c r="K736" s="545"/>
      <c r="L736" s="545"/>
      <c r="M736" s="545"/>
      <c r="N736" s="545"/>
      <c r="O736" s="545"/>
      <c r="P736" s="545"/>
      <c r="Q736" s="545"/>
      <c r="R736" s="545"/>
      <c r="S736" s="545"/>
      <c r="T736" s="545"/>
      <c r="U736" s="545"/>
      <c r="V736" s="545"/>
      <c r="W736" s="545"/>
      <c r="X736" s="545"/>
      <c r="Y736" s="545"/>
      <c r="Z736" s="545"/>
    </row>
    <row r="737" spans="1:26" ht="22.5" customHeight="1">
      <c r="A737" s="545"/>
      <c r="B737" s="545"/>
      <c r="C737" s="545"/>
      <c r="D737" s="545"/>
      <c r="E737" s="545"/>
      <c r="F737" s="545"/>
      <c r="G737" s="545"/>
      <c r="H737" s="545"/>
      <c r="I737" s="545"/>
      <c r="J737" s="545"/>
      <c r="K737" s="545"/>
      <c r="L737" s="545"/>
      <c r="M737" s="545"/>
      <c r="N737" s="545"/>
      <c r="O737" s="545"/>
      <c r="P737" s="545"/>
      <c r="Q737" s="545"/>
      <c r="R737" s="545"/>
      <c r="S737" s="545"/>
      <c r="T737" s="545"/>
      <c r="U737" s="545"/>
      <c r="V737" s="545"/>
      <c r="W737" s="545"/>
      <c r="X737" s="545"/>
      <c r="Y737" s="545"/>
      <c r="Z737" s="545"/>
    </row>
    <row r="738" spans="1:26" ht="22.5" customHeight="1">
      <c r="A738" s="545"/>
      <c r="B738" s="545"/>
      <c r="C738" s="545"/>
      <c r="D738" s="545"/>
      <c r="E738" s="545"/>
      <c r="F738" s="545"/>
      <c r="G738" s="545"/>
      <c r="H738" s="545"/>
      <c r="I738" s="545"/>
      <c r="J738" s="545"/>
      <c r="K738" s="545"/>
      <c r="L738" s="545"/>
      <c r="M738" s="545"/>
      <c r="N738" s="545"/>
      <c r="O738" s="545"/>
      <c r="P738" s="545"/>
      <c r="Q738" s="545"/>
      <c r="R738" s="545"/>
      <c r="S738" s="545"/>
      <c r="T738" s="545"/>
      <c r="U738" s="545"/>
      <c r="V738" s="545"/>
      <c r="W738" s="545"/>
      <c r="X738" s="545"/>
      <c r="Y738" s="545"/>
      <c r="Z738" s="545"/>
    </row>
    <row r="739" spans="1:26" ht="22.5" customHeight="1">
      <c r="A739" s="545"/>
      <c r="B739" s="545"/>
      <c r="C739" s="545"/>
      <c r="D739" s="545"/>
      <c r="E739" s="545"/>
      <c r="F739" s="545"/>
      <c r="G739" s="545"/>
      <c r="H739" s="545"/>
      <c r="I739" s="545"/>
      <c r="J739" s="545"/>
      <c r="K739" s="545"/>
      <c r="L739" s="545"/>
      <c r="M739" s="545"/>
      <c r="N739" s="545"/>
      <c r="O739" s="545"/>
      <c r="P739" s="545"/>
      <c r="Q739" s="545"/>
      <c r="R739" s="545"/>
      <c r="S739" s="545"/>
      <c r="T739" s="545"/>
      <c r="U739" s="545"/>
      <c r="V739" s="545"/>
      <c r="W739" s="545"/>
      <c r="X739" s="545"/>
      <c r="Y739" s="545"/>
      <c r="Z739" s="545"/>
    </row>
    <row r="740" spans="1:26" ht="22.5" customHeight="1">
      <c r="A740" s="545"/>
      <c r="B740" s="545"/>
      <c r="C740" s="545"/>
      <c r="D740" s="545"/>
      <c r="E740" s="545"/>
      <c r="F740" s="545"/>
      <c r="G740" s="545"/>
      <c r="H740" s="545"/>
      <c r="I740" s="545"/>
      <c r="J740" s="545"/>
      <c r="K740" s="545"/>
      <c r="L740" s="545"/>
      <c r="M740" s="545"/>
      <c r="N740" s="545"/>
      <c r="O740" s="545"/>
      <c r="P740" s="545"/>
      <c r="Q740" s="545"/>
      <c r="R740" s="545"/>
      <c r="S740" s="545"/>
      <c r="T740" s="545"/>
      <c r="U740" s="545"/>
      <c r="V740" s="545"/>
      <c r="W740" s="545"/>
      <c r="X740" s="545"/>
      <c r="Y740" s="545"/>
      <c r="Z740" s="545"/>
    </row>
    <row r="741" spans="1:26" ht="22.5" customHeight="1">
      <c r="A741" s="545"/>
      <c r="B741" s="545"/>
      <c r="C741" s="545"/>
      <c r="D741" s="545"/>
      <c r="E741" s="545"/>
      <c r="F741" s="545"/>
      <c r="G741" s="545"/>
      <c r="H741" s="545"/>
      <c r="I741" s="545"/>
      <c r="J741" s="545"/>
      <c r="K741" s="545"/>
      <c r="L741" s="545"/>
      <c r="M741" s="545"/>
      <c r="N741" s="545"/>
      <c r="O741" s="545"/>
      <c r="P741" s="545"/>
      <c r="Q741" s="545"/>
      <c r="R741" s="545"/>
      <c r="S741" s="545"/>
      <c r="T741" s="545"/>
      <c r="U741" s="545"/>
      <c r="V741" s="545"/>
      <c r="W741" s="545"/>
      <c r="X741" s="545"/>
      <c r="Y741" s="545"/>
      <c r="Z741" s="545"/>
    </row>
    <row r="742" spans="1:26" ht="22.5" customHeight="1">
      <c r="A742" s="545"/>
      <c r="B742" s="545"/>
      <c r="C742" s="545"/>
      <c r="D742" s="545"/>
      <c r="E742" s="545"/>
      <c r="F742" s="545"/>
      <c r="G742" s="545"/>
      <c r="H742" s="545"/>
      <c r="I742" s="545"/>
      <c r="J742" s="545"/>
      <c r="K742" s="545"/>
      <c r="L742" s="545"/>
      <c r="M742" s="545"/>
      <c r="N742" s="545"/>
      <c r="O742" s="545"/>
      <c r="P742" s="545"/>
      <c r="Q742" s="545"/>
      <c r="R742" s="545"/>
      <c r="S742" s="545"/>
      <c r="T742" s="545"/>
      <c r="U742" s="545"/>
      <c r="V742" s="545"/>
      <c r="W742" s="545"/>
      <c r="X742" s="545"/>
      <c r="Y742" s="545"/>
      <c r="Z742" s="545"/>
    </row>
    <row r="743" spans="1:26" ht="22.5" customHeight="1">
      <c r="A743" s="545"/>
      <c r="B743" s="545"/>
      <c r="C743" s="545"/>
      <c r="D743" s="545"/>
      <c r="E743" s="545"/>
      <c r="F743" s="545"/>
      <c r="G743" s="545"/>
      <c r="H743" s="545"/>
      <c r="I743" s="545"/>
      <c r="J743" s="545"/>
      <c r="K743" s="545"/>
      <c r="L743" s="545"/>
      <c r="M743" s="545"/>
      <c r="N743" s="545"/>
      <c r="O743" s="545"/>
      <c r="P743" s="545"/>
      <c r="Q743" s="545"/>
      <c r="R743" s="545"/>
      <c r="S743" s="545"/>
      <c r="T743" s="545"/>
      <c r="U743" s="545"/>
      <c r="V743" s="545"/>
      <c r="W743" s="545"/>
      <c r="X743" s="545"/>
      <c r="Y743" s="545"/>
      <c r="Z743" s="545"/>
    </row>
    <row r="744" spans="1:26" ht="22.5" customHeight="1">
      <c r="A744" s="545"/>
      <c r="B744" s="545"/>
      <c r="C744" s="545"/>
      <c r="D744" s="545"/>
      <c r="E744" s="545"/>
      <c r="F744" s="545"/>
      <c r="G744" s="545"/>
      <c r="H744" s="545"/>
      <c r="I744" s="545"/>
      <c r="J744" s="545"/>
      <c r="K744" s="545"/>
      <c r="L744" s="545"/>
      <c r="M744" s="545"/>
      <c r="N744" s="545"/>
      <c r="O744" s="545"/>
      <c r="P744" s="545"/>
      <c r="Q744" s="545"/>
      <c r="R744" s="545"/>
      <c r="S744" s="545"/>
      <c r="T744" s="545"/>
      <c r="U744" s="545"/>
      <c r="V744" s="545"/>
      <c r="W744" s="545"/>
      <c r="X744" s="545"/>
      <c r="Y744" s="545"/>
      <c r="Z744" s="545"/>
    </row>
    <row r="745" spans="1:26" ht="22.5" customHeight="1">
      <c r="A745" s="545"/>
      <c r="B745" s="545"/>
      <c r="C745" s="545"/>
      <c r="D745" s="545"/>
      <c r="E745" s="545"/>
      <c r="F745" s="545"/>
      <c r="G745" s="545"/>
      <c r="H745" s="545"/>
      <c r="I745" s="545"/>
      <c r="J745" s="545"/>
      <c r="K745" s="545"/>
      <c r="L745" s="545"/>
      <c r="M745" s="545"/>
      <c r="N745" s="545"/>
      <c r="O745" s="545"/>
      <c r="P745" s="545"/>
      <c r="Q745" s="545"/>
      <c r="R745" s="545"/>
      <c r="S745" s="545"/>
      <c r="T745" s="545"/>
      <c r="U745" s="545"/>
      <c r="V745" s="545"/>
      <c r="W745" s="545"/>
      <c r="X745" s="545"/>
      <c r="Y745" s="545"/>
      <c r="Z745" s="545"/>
    </row>
    <row r="746" spans="1:26" ht="22.5" customHeight="1">
      <c r="A746" s="545"/>
      <c r="B746" s="545"/>
      <c r="C746" s="545"/>
      <c r="D746" s="545"/>
      <c r="E746" s="545"/>
      <c r="F746" s="545"/>
      <c r="G746" s="545"/>
      <c r="H746" s="545"/>
      <c r="I746" s="545"/>
      <c r="J746" s="545"/>
      <c r="K746" s="545"/>
      <c r="L746" s="545"/>
      <c r="M746" s="545"/>
      <c r="N746" s="545"/>
      <c r="O746" s="545"/>
      <c r="P746" s="545"/>
      <c r="Q746" s="545"/>
      <c r="R746" s="545"/>
      <c r="S746" s="545"/>
      <c r="T746" s="545"/>
      <c r="U746" s="545"/>
      <c r="V746" s="545"/>
      <c r="W746" s="545"/>
      <c r="X746" s="545"/>
      <c r="Y746" s="545"/>
      <c r="Z746" s="545"/>
    </row>
    <row r="747" spans="1:26" ht="22.5" customHeight="1">
      <c r="A747" s="545"/>
      <c r="B747" s="545"/>
      <c r="C747" s="545"/>
      <c r="D747" s="545"/>
      <c r="E747" s="545"/>
      <c r="F747" s="545"/>
      <c r="G747" s="545"/>
      <c r="H747" s="545"/>
      <c r="I747" s="545"/>
      <c r="J747" s="545"/>
      <c r="K747" s="545"/>
      <c r="L747" s="545"/>
      <c r="M747" s="545"/>
      <c r="N747" s="545"/>
      <c r="O747" s="545"/>
      <c r="P747" s="545"/>
      <c r="Q747" s="545"/>
      <c r="R747" s="545"/>
      <c r="S747" s="545"/>
      <c r="T747" s="545"/>
      <c r="U747" s="545"/>
      <c r="V747" s="545"/>
      <c r="W747" s="545"/>
      <c r="X747" s="545"/>
      <c r="Y747" s="545"/>
      <c r="Z747" s="545"/>
    </row>
    <row r="748" spans="1:26" ht="22.5" customHeight="1">
      <c r="A748" s="545"/>
      <c r="B748" s="545"/>
      <c r="C748" s="545"/>
      <c r="D748" s="545"/>
      <c r="E748" s="545"/>
      <c r="F748" s="545"/>
      <c r="G748" s="545"/>
      <c r="H748" s="545"/>
      <c r="I748" s="545"/>
      <c r="J748" s="545"/>
      <c r="K748" s="545"/>
      <c r="L748" s="545"/>
      <c r="M748" s="545"/>
      <c r="N748" s="545"/>
      <c r="O748" s="545"/>
      <c r="P748" s="545"/>
      <c r="Q748" s="545"/>
      <c r="R748" s="545"/>
      <c r="S748" s="545"/>
      <c r="T748" s="545"/>
      <c r="U748" s="545"/>
      <c r="V748" s="545"/>
      <c r="W748" s="545"/>
      <c r="X748" s="545"/>
      <c r="Y748" s="545"/>
      <c r="Z748" s="545"/>
    </row>
    <row r="749" spans="1:26" ht="22.5" customHeight="1">
      <c r="A749" s="545"/>
      <c r="B749" s="545"/>
      <c r="C749" s="545"/>
      <c r="D749" s="545"/>
      <c r="E749" s="545"/>
      <c r="F749" s="545"/>
      <c r="G749" s="545"/>
      <c r="H749" s="545"/>
      <c r="I749" s="545"/>
      <c r="J749" s="545"/>
      <c r="K749" s="545"/>
      <c r="L749" s="545"/>
      <c r="M749" s="545"/>
      <c r="N749" s="545"/>
      <c r="O749" s="545"/>
      <c r="P749" s="545"/>
      <c r="Q749" s="545"/>
      <c r="R749" s="545"/>
      <c r="S749" s="545"/>
      <c r="T749" s="545"/>
      <c r="U749" s="545"/>
      <c r="V749" s="545"/>
      <c r="W749" s="545"/>
      <c r="X749" s="545"/>
      <c r="Y749" s="545"/>
      <c r="Z749" s="545"/>
    </row>
    <row r="750" spans="1:26" ht="22.5" customHeight="1">
      <c r="A750" s="545"/>
      <c r="B750" s="545"/>
      <c r="C750" s="545"/>
      <c r="D750" s="545"/>
      <c r="E750" s="545"/>
      <c r="F750" s="545"/>
      <c r="G750" s="545"/>
      <c r="H750" s="545"/>
      <c r="I750" s="545"/>
      <c r="J750" s="545"/>
      <c r="K750" s="545"/>
      <c r="L750" s="545"/>
      <c r="M750" s="545"/>
      <c r="N750" s="545"/>
      <c r="O750" s="545"/>
      <c r="P750" s="545"/>
      <c r="Q750" s="545"/>
      <c r="R750" s="545"/>
      <c r="S750" s="545"/>
      <c r="T750" s="545"/>
      <c r="U750" s="545"/>
      <c r="V750" s="545"/>
      <c r="W750" s="545"/>
      <c r="X750" s="545"/>
      <c r="Y750" s="545"/>
      <c r="Z750" s="545"/>
    </row>
    <row r="751" spans="1:26" ht="22.5" customHeight="1">
      <c r="A751" s="545"/>
      <c r="B751" s="545"/>
      <c r="C751" s="545"/>
      <c r="D751" s="545"/>
      <c r="E751" s="545"/>
      <c r="F751" s="545"/>
      <c r="G751" s="545"/>
      <c r="H751" s="545"/>
      <c r="I751" s="545"/>
      <c r="J751" s="545"/>
      <c r="K751" s="545"/>
      <c r="L751" s="545"/>
      <c r="M751" s="545"/>
      <c r="N751" s="545"/>
      <c r="O751" s="545"/>
      <c r="P751" s="545"/>
      <c r="Q751" s="545"/>
      <c r="R751" s="545"/>
      <c r="S751" s="545"/>
      <c r="T751" s="545"/>
      <c r="U751" s="545"/>
      <c r="V751" s="545"/>
      <c r="W751" s="545"/>
      <c r="X751" s="545"/>
      <c r="Y751" s="545"/>
      <c r="Z751" s="545"/>
    </row>
    <row r="752" spans="1:26" ht="22.5" customHeight="1">
      <c r="A752" s="545"/>
      <c r="B752" s="545"/>
      <c r="C752" s="545"/>
      <c r="D752" s="545"/>
      <c r="E752" s="545"/>
      <c r="F752" s="545"/>
      <c r="G752" s="545"/>
      <c r="H752" s="545"/>
      <c r="I752" s="545"/>
      <c r="J752" s="545"/>
      <c r="K752" s="545"/>
      <c r="L752" s="545"/>
      <c r="M752" s="545"/>
      <c r="N752" s="545"/>
      <c r="O752" s="545"/>
      <c r="P752" s="545"/>
      <c r="Q752" s="545"/>
      <c r="R752" s="545"/>
      <c r="S752" s="545"/>
      <c r="T752" s="545"/>
      <c r="U752" s="545"/>
      <c r="V752" s="545"/>
      <c r="W752" s="545"/>
      <c r="X752" s="545"/>
      <c r="Y752" s="545"/>
      <c r="Z752" s="545"/>
    </row>
    <row r="753" spans="1:26" ht="22.5" customHeight="1">
      <c r="A753" s="545"/>
      <c r="B753" s="545"/>
      <c r="C753" s="545"/>
      <c r="D753" s="545"/>
      <c r="E753" s="545"/>
      <c r="F753" s="545"/>
      <c r="G753" s="545"/>
      <c r="H753" s="545"/>
      <c r="I753" s="545"/>
      <c r="J753" s="545"/>
      <c r="K753" s="545"/>
      <c r="L753" s="545"/>
      <c r="M753" s="545"/>
      <c r="N753" s="545"/>
      <c r="O753" s="545"/>
      <c r="P753" s="545"/>
      <c r="Q753" s="545"/>
      <c r="R753" s="545"/>
      <c r="S753" s="545"/>
      <c r="T753" s="545"/>
      <c r="U753" s="545"/>
      <c r="V753" s="545"/>
      <c r="W753" s="545"/>
      <c r="X753" s="545"/>
      <c r="Y753" s="545"/>
      <c r="Z753" s="545"/>
    </row>
    <row r="754" spans="1:26" ht="22.5" customHeight="1">
      <c r="A754" s="545"/>
      <c r="B754" s="545"/>
      <c r="C754" s="545"/>
      <c r="D754" s="545"/>
      <c r="E754" s="545"/>
      <c r="F754" s="545"/>
      <c r="G754" s="545"/>
      <c r="H754" s="545"/>
      <c r="I754" s="545"/>
      <c r="J754" s="545"/>
      <c r="K754" s="545"/>
      <c r="L754" s="545"/>
      <c r="M754" s="545"/>
      <c r="N754" s="545"/>
      <c r="O754" s="545"/>
      <c r="P754" s="545"/>
      <c r="Q754" s="545"/>
      <c r="R754" s="545"/>
      <c r="S754" s="545"/>
      <c r="T754" s="545"/>
      <c r="U754" s="545"/>
      <c r="V754" s="545"/>
      <c r="W754" s="545"/>
      <c r="X754" s="545"/>
      <c r="Y754" s="545"/>
      <c r="Z754" s="545"/>
    </row>
    <row r="755" spans="1:26" ht="22.5" customHeight="1">
      <c r="A755" s="545"/>
      <c r="B755" s="545"/>
      <c r="C755" s="545"/>
      <c r="D755" s="545"/>
      <c r="E755" s="545"/>
      <c r="F755" s="545"/>
      <c r="G755" s="545"/>
      <c r="H755" s="545"/>
      <c r="I755" s="545"/>
      <c r="J755" s="545"/>
      <c r="K755" s="545"/>
      <c r="L755" s="545"/>
      <c r="M755" s="545"/>
      <c r="N755" s="545"/>
      <c r="O755" s="545"/>
      <c r="P755" s="545"/>
      <c r="Q755" s="545"/>
      <c r="R755" s="545"/>
      <c r="S755" s="545"/>
      <c r="T755" s="545"/>
      <c r="U755" s="545"/>
      <c r="V755" s="545"/>
      <c r="W755" s="545"/>
      <c r="X755" s="545"/>
      <c r="Y755" s="545"/>
      <c r="Z755" s="545"/>
    </row>
    <row r="756" spans="1:26" ht="22.5" customHeight="1">
      <c r="A756" s="545"/>
      <c r="B756" s="545"/>
      <c r="C756" s="545"/>
      <c r="D756" s="545"/>
      <c r="E756" s="545"/>
      <c r="F756" s="545"/>
      <c r="G756" s="545"/>
      <c r="H756" s="545"/>
      <c r="I756" s="545"/>
      <c r="J756" s="545"/>
      <c r="K756" s="545"/>
      <c r="L756" s="545"/>
      <c r="M756" s="545"/>
      <c r="N756" s="545"/>
      <c r="O756" s="545"/>
      <c r="P756" s="545"/>
      <c r="Q756" s="545"/>
      <c r="R756" s="545"/>
      <c r="S756" s="545"/>
      <c r="T756" s="545"/>
      <c r="U756" s="545"/>
      <c r="V756" s="545"/>
      <c r="W756" s="545"/>
      <c r="X756" s="545"/>
      <c r="Y756" s="545"/>
      <c r="Z756" s="545"/>
    </row>
    <row r="757" spans="1:26" ht="22.5" customHeight="1">
      <c r="A757" s="545"/>
      <c r="B757" s="545"/>
      <c r="C757" s="545"/>
      <c r="D757" s="545"/>
      <c r="E757" s="545"/>
      <c r="F757" s="545"/>
      <c r="G757" s="545"/>
      <c r="H757" s="545"/>
      <c r="I757" s="545"/>
      <c r="J757" s="545"/>
      <c r="K757" s="545"/>
      <c r="L757" s="545"/>
      <c r="M757" s="545"/>
      <c r="N757" s="545"/>
      <c r="O757" s="545"/>
      <c r="P757" s="545"/>
      <c r="Q757" s="545"/>
      <c r="R757" s="545"/>
      <c r="S757" s="545"/>
      <c r="T757" s="545"/>
      <c r="U757" s="545"/>
      <c r="V757" s="545"/>
      <c r="W757" s="545"/>
      <c r="X757" s="545"/>
      <c r="Y757" s="545"/>
      <c r="Z757" s="545"/>
    </row>
    <row r="758" spans="1:26" ht="22.5" customHeight="1">
      <c r="A758" s="545"/>
      <c r="B758" s="545"/>
      <c r="C758" s="545"/>
      <c r="D758" s="545"/>
      <c r="E758" s="545"/>
      <c r="F758" s="545"/>
      <c r="G758" s="545"/>
      <c r="H758" s="545"/>
      <c r="I758" s="545"/>
      <c r="J758" s="545"/>
      <c r="K758" s="545"/>
      <c r="L758" s="545"/>
      <c r="M758" s="545"/>
      <c r="N758" s="545"/>
      <c r="O758" s="545"/>
      <c r="P758" s="545"/>
      <c r="Q758" s="545"/>
      <c r="R758" s="545"/>
      <c r="S758" s="545"/>
      <c r="T758" s="545"/>
      <c r="U758" s="545"/>
      <c r="V758" s="545"/>
      <c r="W758" s="545"/>
      <c r="X758" s="545"/>
      <c r="Y758" s="545"/>
      <c r="Z758" s="545"/>
    </row>
    <row r="759" spans="1:26" ht="22.5" customHeight="1">
      <c r="A759" s="545"/>
      <c r="B759" s="545"/>
      <c r="C759" s="545"/>
      <c r="D759" s="545"/>
      <c r="E759" s="545"/>
      <c r="F759" s="545"/>
      <c r="G759" s="545"/>
      <c r="H759" s="545"/>
      <c r="I759" s="545"/>
      <c r="J759" s="545"/>
      <c r="K759" s="545"/>
      <c r="L759" s="545"/>
      <c r="M759" s="545"/>
      <c r="N759" s="545"/>
      <c r="O759" s="545"/>
      <c r="P759" s="545"/>
      <c r="Q759" s="545"/>
      <c r="R759" s="545"/>
      <c r="S759" s="545"/>
      <c r="T759" s="545"/>
      <c r="U759" s="545"/>
      <c r="V759" s="545"/>
      <c r="W759" s="545"/>
      <c r="X759" s="545"/>
      <c r="Y759" s="545"/>
      <c r="Z759" s="545"/>
    </row>
    <row r="760" spans="1:26" ht="22.5" customHeight="1">
      <c r="A760" s="545"/>
      <c r="B760" s="545"/>
      <c r="C760" s="545"/>
      <c r="D760" s="545"/>
      <c r="E760" s="545"/>
      <c r="F760" s="545"/>
      <c r="G760" s="545"/>
      <c r="H760" s="545"/>
      <c r="I760" s="545"/>
      <c r="J760" s="545"/>
      <c r="K760" s="545"/>
      <c r="L760" s="545"/>
      <c r="M760" s="545"/>
      <c r="N760" s="545"/>
      <c r="O760" s="545"/>
      <c r="P760" s="545"/>
      <c r="Q760" s="545"/>
      <c r="R760" s="545"/>
      <c r="S760" s="545"/>
      <c r="T760" s="545"/>
      <c r="U760" s="545"/>
      <c r="V760" s="545"/>
      <c r="W760" s="545"/>
      <c r="X760" s="545"/>
      <c r="Y760" s="545"/>
      <c r="Z760" s="545"/>
    </row>
    <row r="761" spans="1:26" ht="22.5" customHeight="1">
      <c r="A761" s="545"/>
      <c r="B761" s="545"/>
      <c r="C761" s="545"/>
      <c r="D761" s="545"/>
      <c r="E761" s="545"/>
      <c r="F761" s="545"/>
      <c r="G761" s="545"/>
      <c r="H761" s="545"/>
      <c r="I761" s="545"/>
      <c r="J761" s="545"/>
      <c r="K761" s="545"/>
      <c r="L761" s="545"/>
      <c r="M761" s="545"/>
      <c r="N761" s="545"/>
      <c r="O761" s="545"/>
      <c r="P761" s="545"/>
      <c r="Q761" s="545"/>
      <c r="R761" s="545"/>
      <c r="S761" s="545"/>
      <c r="T761" s="545"/>
      <c r="U761" s="545"/>
      <c r="V761" s="545"/>
      <c r="W761" s="545"/>
      <c r="X761" s="545"/>
      <c r="Y761" s="545"/>
      <c r="Z761" s="545"/>
    </row>
    <row r="762" spans="1:26" ht="22.5" customHeight="1">
      <c r="A762" s="545"/>
      <c r="B762" s="545"/>
      <c r="C762" s="545"/>
      <c r="D762" s="545"/>
      <c r="E762" s="545"/>
      <c r="F762" s="545"/>
      <c r="G762" s="545"/>
      <c r="H762" s="545"/>
      <c r="I762" s="545"/>
      <c r="J762" s="545"/>
      <c r="K762" s="545"/>
      <c r="L762" s="545"/>
      <c r="M762" s="545"/>
      <c r="N762" s="545"/>
      <c r="O762" s="545"/>
      <c r="P762" s="545"/>
      <c r="Q762" s="545"/>
      <c r="R762" s="545"/>
      <c r="S762" s="545"/>
      <c r="T762" s="545"/>
      <c r="U762" s="545"/>
      <c r="V762" s="545"/>
      <c r="W762" s="545"/>
      <c r="X762" s="545"/>
      <c r="Y762" s="545"/>
      <c r="Z762" s="545"/>
    </row>
    <row r="763" spans="1:26" ht="22.5" customHeight="1">
      <c r="A763" s="545"/>
      <c r="B763" s="545"/>
      <c r="C763" s="545"/>
      <c r="D763" s="545"/>
      <c r="E763" s="545"/>
      <c r="F763" s="545"/>
      <c r="G763" s="545"/>
      <c r="H763" s="545"/>
      <c r="I763" s="545"/>
      <c r="J763" s="545"/>
      <c r="K763" s="545"/>
      <c r="L763" s="545"/>
      <c r="M763" s="545"/>
      <c r="N763" s="545"/>
      <c r="O763" s="545"/>
      <c r="P763" s="545"/>
      <c r="Q763" s="545"/>
      <c r="R763" s="545"/>
      <c r="S763" s="545"/>
      <c r="T763" s="545"/>
      <c r="U763" s="545"/>
      <c r="V763" s="545"/>
      <c r="W763" s="545"/>
      <c r="X763" s="545"/>
      <c r="Y763" s="545"/>
      <c r="Z763" s="545"/>
    </row>
    <row r="764" spans="1:26" ht="22.5" customHeight="1">
      <c r="A764" s="545"/>
      <c r="B764" s="545"/>
      <c r="C764" s="545"/>
      <c r="D764" s="545"/>
      <c r="E764" s="545"/>
      <c r="F764" s="545"/>
      <c r="G764" s="545"/>
      <c r="H764" s="545"/>
      <c r="I764" s="545"/>
      <c r="J764" s="545"/>
      <c r="K764" s="545"/>
      <c r="L764" s="545"/>
      <c r="M764" s="545"/>
      <c r="N764" s="545"/>
      <c r="O764" s="545"/>
      <c r="P764" s="545"/>
      <c r="Q764" s="545"/>
      <c r="R764" s="545"/>
      <c r="S764" s="545"/>
      <c r="T764" s="545"/>
      <c r="U764" s="545"/>
      <c r="V764" s="545"/>
      <c r="W764" s="545"/>
      <c r="X764" s="545"/>
      <c r="Y764" s="545"/>
      <c r="Z764" s="545"/>
    </row>
    <row r="765" spans="1:26" ht="22.5" customHeight="1">
      <c r="A765" s="545"/>
      <c r="B765" s="545"/>
      <c r="C765" s="545"/>
      <c r="D765" s="545"/>
      <c r="E765" s="545"/>
      <c r="F765" s="545"/>
      <c r="G765" s="545"/>
      <c r="H765" s="545"/>
      <c r="I765" s="545"/>
      <c r="J765" s="545"/>
      <c r="K765" s="545"/>
      <c r="L765" s="545"/>
      <c r="M765" s="545"/>
      <c r="N765" s="545"/>
      <c r="O765" s="545"/>
      <c r="P765" s="545"/>
      <c r="Q765" s="545"/>
      <c r="R765" s="545"/>
      <c r="S765" s="545"/>
      <c r="T765" s="545"/>
      <c r="U765" s="545"/>
      <c r="V765" s="545"/>
      <c r="W765" s="545"/>
      <c r="X765" s="545"/>
      <c r="Y765" s="545"/>
      <c r="Z765" s="545"/>
    </row>
    <row r="766" spans="1:26" ht="22.5" customHeight="1">
      <c r="A766" s="545"/>
      <c r="B766" s="545"/>
      <c r="C766" s="545"/>
      <c r="D766" s="545"/>
      <c r="E766" s="545"/>
      <c r="F766" s="545"/>
      <c r="G766" s="545"/>
      <c r="H766" s="545"/>
      <c r="I766" s="545"/>
      <c r="J766" s="545"/>
      <c r="K766" s="545"/>
      <c r="L766" s="545"/>
      <c r="M766" s="545"/>
      <c r="N766" s="545"/>
      <c r="O766" s="545"/>
      <c r="P766" s="545"/>
      <c r="Q766" s="545"/>
      <c r="R766" s="545"/>
      <c r="S766" s="545"/>
      <c r="T766" s="545"/>
      <c r="U766" s="545"/>
      <c r="V766" s="545"/>
      <c r="W766" s="545"/>
      <c r="X766" s="545"/>
      <c r="Y766" s="545"/>
      <c r="Z766" s="545"/>
    </row>
    <row r="767" spans="1:26" ht="22.5" customHeight="1">
      <c r="A767" s="545"/>
      <c r="B767" s="545"/>
      <c r="C767" s="545"/>
      <c r="D767" s="545"/>
      <c r="E767" s="545"/>
      <c r="F767" s="545"/>
      <c r="G767" s="545"/>
      <c r="H767" s="545"/>
      <c r="I767" s="545"/>
      <c r="J767" s="545"/>
      <c r="K767" s="545"/>
      <c r="L767" s="545"/>
      <c r="M767" s="545"/>
      <c r="N767" s="545"/>
      <c r="O767" s="545"/>
      <c r="P767" s="545"/>
      <c r="Q767" s="545"/>
      <c r="R767" s="545"/>
      <c r="S767" s="545"/>
      <c r="T767" s="545"/>
      <c r="U767" s="545"/>
      <c r="V767" s="545"/>
      <c r="W767" s="545"/>
      <c r="X767" s="545"/>
      <c r="Y767" s="545"/>
      <c r="Z767" s="545"/>
    </row>
    <row r="768" spans="1:26" ht="22.5" customHeight="1">
      <c r="A768" s="545"/>
      <c r="B768" s="545"/>
      <c r="C768" s="545"/>
      <c r="D768" s="545"/>
      <c r="E768" s="545"/>
      <c r="F768" s="545"/>
      <c r="G768" s="545"/>
      <c r="H768" s="545"/>
      <c r="I768" s="545"/>
      <c r="J768" s="545"/>
      <c r="K768" s="545"/>
      <c r="L768" s="545"/>
      <c r="M768" s="545"/>
      <c r="N768" s="545"/>
      <c r="O768" s="545"/>
      <c r="P768" s="545"/>
      <c r="Q768" s="545"/>
      <c r="R768" s="545"/>
      <c r="S768" s="545"/>
      <c r="T768" s="545"/>
      <c r="U768" s="545"/>
      <c r="V768" s="545"/>
      <c r="W768" s="545"/>
      <c r="X768" s="545"/>
      <c r="Y768" s="545"/>
      <c r="Z768" s="545"/>
    </row>
    <row r="769" spans="1:26" ht="22.5" customHeight="1">
      <c r="A769" s="545"/>
      <c r="B769" s="545"/>
      <c r="C769" s="545"/>
      <c r="D769" s="545"/>
      <c r="E769" s="545"/>
      <c r="F769" s="545"/>
      <c r="G769" s="545"/>
      <c r="H769" s="545"/>
      <c r="I769" s="545"/>
      <c r="J769" s="545"/>
      <c r="K769" s="545"/>
      <c r="L769" s="545"/>
      <c r="M769" s="545"/>
      <c r="N769" s="545"/>
      <c r="O769" s="545"/>
      <c r="P769" s="545"/>
      <c r="Q769" s="545"/>
      <c r="R769" s="545"/>
      <c r="S769" s="545"/>
      <c r="T769" s="545"/>
      <c r="U769" s="545"/>
      <c r="V769" s="545"/>
      <c r="W769" s="545"/>
      <c r="X769" s="545"/>
      <c r="Y769" s="545"/>
      <c r="Z769" s="545"/>
    </row>
    <row r="770" spans="1:26" ht="22.5" customHeight="1">
      <c r="A770" s="545"/>
      <c r="B770" s="545"/>
      <c r="C770" s="545"/>
      <c r="D770" s="545"/>
      <c r="E770" s="545"/>
      <c r="F770" s="545"/>
      <c r="G770" s="545"/>
      <c r="H770" s="545"/>
      <c r="I770" s="545"/>
      <c r="J770" s="545"/>
      <c r="K770" s="545"/>
      <c r="L770" s="545"/>
      <c r="M770" s="545"/>
      <c r="N770" s="545"/>
      <c r="O770" s="545"/>
      <c r="P770" s="545"/>
      <c r="Q770" s="545"/>
      <c r="R770" s="545"/>
      <c r="S770" s="545"/>
      <c r="T770" s="545"/>
      <c r="U770" s="545"/>
      <c r="V770" s="545"/>
      <c r="W770" s="545"/>
      <c r="X770" s="545"/>
      <c r="Y770" s="545"/>
      <c r="Z770" s="545"/>
    </row>
    <row r="771" spans="1:26" ht="22.5" customHeight="1">
      <c r="A771" s="545"/>
      <c r="B771" s="545"/>
      <c r="C771" s="545"/>
      <c r="D771" s="545"/>
      <c r="E771" s="545"/>
      <c r="F771" s="545"/>
      <c r="G771" s="545"/>
      <c r="H771" s="545"/>
      <c r="I771" s="545"/>
      <c r="J771" s="545"/>
      <c r="K771" s="545"/>
      <c r="L771" s="545"/>
      <c r="M771" s="545"/>
      <c r="N771" s="545"/>
      <c r="O771" s="545"/>
      <c r="P771" s="545"/>
      <c r="Q771" s="545"/>
      <c r="R771" s="545"/>
      <c r="S771" s="545"/>
      <c r="T771" s="545"/>
      <c r="U771" s="545"/>
      <c r="V771" s="545"/>
      <c r="W771" s="545"/>
      <c r="X771" s="545"/>
      <c r="Y771" s="545"/>
      <c r="Z771" s="545"/>
    </row>
    <row r="772" spans="1:26" ht="22.5" customHeight="1">
      <c r="A772" s="545"/>
      <c r="B772" s="545"/>
      <c r="C772" s="545"/>
      <c r="D772" s="545"/>
      <c r="E772" s="545"/>
      <c r="F772" s="545"/>
      <c r="G772" s="545"/>
      <c r="H772" s="545"/>
      <c r="I772" s="545"/>
      <c r="J772" s="545"/>
      <c r="K772" s="545"/>
      <c r="L772" s="545"/>
      <c r="M772" s="545"/>
      <c r="N772" s="545"/>
      <c r="O772" s="545"/>
      <c r="P772" s="545"/>
      <c r="Q772" s="545"/>
      <c r="R772" s="545"/>
      <c r="S772" s="545"/>
      <c r="T772" s="545"/>
      <c r="U772" s="545"/>
      <c r="V772" s="545"/>
      <c r="W772" s="545"/>
      <c r="X772" s="545"/>
      <c r="Y772" s="545"/>
      <c r="Z772" s="545"/>
    </row>
    <row r="773" spans="1:26" ht="22.5" customHeight="1">
      <c r="A773" s="545"/>
      <c r="B773" s="545"/>
      <c r="C773" s="545"/>
      <c r="D773" s="545"/>
      <c r="E773" s="545"/>
      <c r="F773" s="545"/>
      <c r="G773" s="545"/>
      <c r="H773" s="545"/>
      <c r="I773" s="545"/>
      <c r="J773" s="545"/>
      <c r="K773" s="545"/>
      <c r="L773" s="545"/>
      <c r="M773" s="545"/>
      <c r="N773" s="545"/>
      <c r="O773" s="545"/>
      <c r="P773" s="545"/>
      <c r="Q773" s="545"/>
      <c r="R773" s="545"/>
      <c r="S773" s="545"/>
      <c r="T773" s="545"/>
      <c r="U773" s="545"/>
      <c r="V773" s="545"/>
      <c r="W773" s="545"/>
      <c r="X773" s="545"/>
      <c r="Y773" s="545"/>
      <c r="Z773" s="545"/>
    </row>
    <row r="774" spans="1:26" ht="22.5" customHeight="1">
      <c r="A774" s="545"/>
      <c r="B774" s="545"/>
      <c r="C774" s="545"/>
      <c r="D774" s="545"/>
      <c r="E774" s="545"/>
      <c r="F774" s="545"/>
      <c r="G774" s="545"/>
      <c r="H774" s="545"/>
      <c r="I774" s="545"/>
      <c r="J774" s="545"/>
      <c r="K774" s="545"/>
      <c r="L774" s="545"/>
      <c r="M774" s="545"/>
      <c r="N774" s="545"/>
      <c r="O774" s="545"/>
      <c r="P774" s="545"/>
      <c r="Q774" s="545"/>
      <c r="R774" s="545"/>
      <c r="S774" s="545"/>
      <c r="T774" s="545"/>
      <c r="U774" s="545"/>
      <c r="V774" s="545"/>
      <c r="W774" s="545"/>
      <c r="X774" s="545"/>
      <c r="Y774" s="545"/>
      <c r="Z774" s="545"/>
    </row>
    <row r="775" spans="1:26" ht="22.5" customHeight="1">
      <c r="A775" s="545"/>
      <c r="B775" s="545"/>
      <c r="C775" s="545"/>
      <c r="D775" s="545"/>
      <c r="E775" s="545"/>
      <c r="F775" s="545"/>
      <c r="G775" s="545"/>
      <c r="H775" s="545"/>
      <c r="I775" s="545"/>
      <c r="J775" s="545"/>
      <c r="K775" s="545"/>
      <c r="L775" s="545"/>
      <c r="M775" s="545"/>
      <c r="N775" s="545"/>
      <c r="O775" s="545"/>
      <c r="P775" s="545"/>
      <c r="Q775" s="545"/>
      <c r="R775" s="545"/>
      <c r="S775" s="545"/>
      <c r="T775" s="545"/>
      <c r="U775" s="545"/>
      <c r="V775" s="545"/>
      <c r="W775" s="545"/>
      <c r="X775" s="545"/>
      <c r="Y775" s="545"/>
      <c r="Z775" s="545"/>
    </row>
    <row r="776" spans="1:26" ht="22.5" customHeight="1">
      <c r="A776" s="545"/>
      <c r="B776" s="545"/>
      <c r="C776" s="545"/>
      <c r="D776" s="545"/>
      <c r="E776" s="545"/>
      <c r="F776" s="545"/>
      <c r="G776" s="545"/>
      <c r="H776" s="545"/>
      <c r="I776" s="545"/>
      <c r="J776" s="545"/>
      <c r="K776" s="545"/>
      <c r="L776" s="545"/>
      <c r="M776" s="545"/>
      <c r="N776" s="545"/>
      <c r="O776" s="545"/>
      <c r="P776" s="545"/>
      <c r="Q776" s="545"/>
      <c r="R776" s="545"/>
      <c r="S776" s="545"/>
      <c r="T776" s="545"/>
      <c r="U776" s="545"/>
      <c r="V776" s="545"/>
      <c r="W776" s="545"/>
      <c r="X776" s="545"/>
      <c r="Y776" s="545"/>
      <c r="Z776" s="545"/>
    </row>
    <row r="777" spans="1:26" ht="22.5" customHeight="1">
      <c r="A777" s="545"/>
      <c r="B777" s="545"/>
      <c r="C777" s="545"/>
      <c r="D777" s="545"/>
      <c r="E777" s="545"/>
      <c r="F777" s="545"/>
      <c r="G777" s="545"/>
      <c r="H777" s="545"/>
      <c r="I777" s="545"/>
      <c r="J777" s="545"/>
      <c r="K777" s="545"/>
      <c r="L777" s="545"/>
      <c r="M777" s="545"/>
      <c r="N777" s="545"/>
      <c r="O777" s="545"/>
      <c r="P777" s="545"/>
      <c r="Q777" s="545"/>
      <c r="R777" s="545"/>
      <c r="S777" s="545"/>
      <c r="T777" s="545"/>
      <c r="U777" s="545"/>
      <c r="V777" s="545"/>
      <c r="W777" s="545"/>
      <c r="X777" s="545"/>
      <c r="Y777" s="545"/>
      <c r="Z777" s="545"/>
    </row>
    <row r="778" spans="1:26" ht="22.5" customHeight="1">
      <c r="A778" s="545"/>
      <c r="B778" s="545"/>
      <c r="C778" s="545"/>
      <c r="D778" s="545"/>
      <c r="E778" s="545"/>
      <c r="F778" s="545"/>
      <c r="G778" s="545"/>
      <c r="H778" s="545"/>
      <c r="I778" s="545"/>
      <c r="J778" s="545"/>
      <c r="K778" s="545"/>
      <c r="L778" s="545"/>
      <c r="M778" s="545"/>
      <c r="N778" s="545"/>
      <c r="O778" s="545"/>
      <c r="P778" s="545"/>
      <c r="Q778" s="545"/>
      <c r="R778" s="545"/>
      <c r="S778" s="545"/>
      <c r="T778" s="545"/>
      <c r="U778" s="545"/>
      <c r="V778" s="545"/>
      <c r="W778" s="545"/>
      <c r="X778" s="545"/>
      <c r="Y778" s="545"/>
      <c r="Z778" s="545"/>
    </row>
    <row r="779" spans="1:26" ht="22.5" customHeight="1">
      <c r="A779" s="545"/>
      <c r="B779" s="545"/>
      <c r="C779" s="545"/>
      <c r="D779" s="545"/>
      <c r="E779" s="545"/>
      <c r="F779" s="545"/>
      <c r="G779" s="545"/>
      <c r="H779" s="545"/>
      <c r="I779" s="545"/>
      <c r="J779" s="545"/>
      <c r="K779" s="545"/>
      <c r="L779" s="545"/>
      <c r="M779" s="545"/>
      <c r="N779" s="545"/>
      <c r="O779" s="545"/>
      <c r="P779" s="545"/>
      <c r="Q779" s="545"/>
      <c r="R779" s="545"/>
      <c r="S779" s="545"/>
      <c r="T779" s="545"/>
      <c r="U779" s="545"/>
      <c r="V779" s="545"/>
      <c r="W779" s="545"/>
      <c r="X779" s="545"/>
      <c r="Y779" s="545"/>
      <c r="Z779" s="545"/>
    </row>
    <row r="780" spans="1:26" ht="22.5" customHeight="1">
      <c r="A780" s="545"/>
      <c r="B780" s="545"/>
      <c r="C780" s="545"/>
      <c r="D780" s="545"/>
      <c r="E780" s="545"/>
      <c r="F780" s="545"/>
      <c r="G780" s="545"/>
      <c r="H780" s="545"/>
      <c r="I780" s="545"/>
      <c r="J780" s="545"/>
      <c r="K780" s="545"/>
      <c r="L780" s="545"/>
      <c r="M780" s="545"/>
      <c r="N780" s="545"/>
      <c r="O780" s="545"/>
      <c r="P780" s="545"/>
      <c r="Q780" s="545"/>
      <c r="R780" s="545"/>
      <c r="S780" s="545"/>
      <c r="T780" s="545"/>
      <c r="U780" s="545"/>
      <c r="V780" s="545"/>
      <c r="W780" s="545"/>
      <c r="X780" s="545"/>
      <c r="Y780" s="545"/>
      <c r="Z780" s="545"/>
    </row>
    <row r="781" spans="1:26" ht="22.5" customHeight="1">
      <c r="A781" s="545"/>
      <c r="B781" s="545"/>
      <c r="C781" s="545"/>
      <c r="D781" s="545"/>
      <c r="E781" s="545"/>
      <c r="F781" s="545"/>
      <c r="G781" s="545"/>
      <c r="H781" s="545"/>
      <c r="I781" s="545"/>
      <c r="J781" s="545"/>
      <c r="K781" s="545"/>
      <c r="L781" s="545"/>
      <c r="M781" s="545"/>
      <c r="N781" s="545"/>
      <c r="O781" s="545"/>
      <c r="P781" s="545"/>
      <c r="Q781" s="545"/>
      <c r="R781" s="545"/>
      <c r="S781" s="545"/>
      <c r="T781" s="545"/>
      <c r="U781" s="545"/>
      <c r="V781" s="545"/>
      <c r="W781" s="545"/>
      <c r="X781" s="545"/>
      <c r="Y781" s="545"/>
      <c r="Z781" s="545"/>
    </row>
    <row r="782" spans="1:26" ht="22.5" customHeight="1">
      <c r="A782" s="545"/>
      <c r="B782" s="545"/>
      <c r="C782" s="545"/>
      <c r="D782" s="545"/>
      <c r="E782" s="545"/>
      <c r="F782" s="545"/>
      <c r="G782" s="545"/>
      <c r="H782" s="545"/>
      <c r="I782" s="545"/>
      <c r="J782" s="545"/>
      <c r="K782" s="545"/>
      <c r="L782" s="545"/>
      <c r="M782" s="545"/>
      <c r="N782" s="545"/>
      <c r="O782" s="545"/>
      <c r="P782" s="545"/>
      <c r="Q782" s="545"/>
      <c r="R782" s="545"/>
      <c r="S782" s="545"/>
      <c r="T782" s="545"/>
      <c r="U782" s="545"/>
      <c r="V782" s="545"/>
      <c r="W782" s="545"/>
      <c r="X782" s="545"/>
      <c r="Y782" s="545"/>
      <c r="Z782" s="545"/>
    </row>
    <row r="783" spans="1:26" ht="22.5" customHeight="1">
      <c r="A783" s="545"/>
      <c r="B783" s="545"/>
      <c r="C783" s="545"/>
      <c r="D783" s="545"/>
      <c r="E783" s="545"/>
      <c r="F783" s="545"/>
      <c r="G783" s="545"/>
      <c r="H783" s="545"/>
      <c r="I783" s="545"/>
      <c r="J783" s="545"/>
      <c r="K783" s="545"/>
      <c r="L783" s="545"/>
      <c r="M783" s="545"/>
      <c r="N783" s="545"/>
      <c r="O783" s="545"/>
      <c r="P783" s="545"/>
      <c r="Q783" s="545"/>
      <c r="R783" s="545"/>
      <c r="S783" s="545"/>
      <c r="T783" s="545"/>
      <c r="U783" s="545"/>
      <c r="V783" s="545"/>
      <c r="W783" s="545"/>
      <c r="X783" s="545"/>
      <c r="Y783" s="545"/>
      <c r="Z783" s="545"/>
    </row>
    <row r="784" spans="1:26" ht="22.5" customHeight="1">
      <c r="A784" s="545"/>
      <c r="B784" s="545"/>
      <c r="C784" s="545"/>
      <c r="D784" s="545"/>
      <c r="E784" s="545"/>
      <c r="F784" s="545"/>
      <c r="G784" s="545"/>
      <c r="H784" s="545"/>
      <c r="I784" s="545"/>
      <c r="J784" s="545"/>
      <c r="K784" s="545"/>
      <c r="L784" s="545"/>
      <c r="M784" s="545"/>
      <c r="N784" s="545"/>
      <c r="O784" s="545"/>
      <c r="P784" s="545"/>
      <c r="Q784" s="545"/>
      <c r="R784" s="545"/>
      <c r="S784" s="545"/>
      <c r="T784" s="545"/>
      <c r="U784" s="545"/>
      <c r="V784" s="545"/>
      <c r="W784" s="545"/>
      <c r="X784" s="545"/>
      <c r="Y784" s="545"/>
      <c r="Z784" s="545"/>
    </row>
    <row r="785" spans="1:26" ht="22.5" customHeight="1">
      <c r="A785" s="545"/>
      <c r="B785" s="545"/>
      <c r="C785" s="545"/>
      <c r="D785" s="545"/>
      <c r="E785" s="545"/>
      <c r="F785" s="545"/>
      <c r="G785" s="545"/>
      <c r="H785" s="545"/>
      <c r="I785" s="545"/>
      <c r="J785" s="545"/>
      <c r="K785" s="545"/>
      <c r="L785" s="545"/>
      <c r="M785" s="545"/>
      <c r="N785" s="545"/>
      <c r="O785" s="545"/>
      <c r="P785" s="545"/>
      <c r="Q785" s="545"/>
      <c r="R785" s="545"/>
      <c r="S785" s="545"/>
      <c r="T785" s="545"/>
      <c r="U785" s="545"/>
      <c r="V785" s="545"/>
      <c r="W785" s="545"/>
      <c r="X785" s="545"/>
      <c r="Y785" s="545"/>
      <c r="Z785" s="545"/>
    </row>
    <row r="786" spans="1:26" ht="22.5" customHeight="1">
      <c r="A786" s="545"/>
      <c r="B786" s="545"/>
      <c r="C786" s="545"/>
      <c r="D786" s="545"/>
      <c r="E786" s="545"/>
      <c r="F786" s="545"/>
      <c r="G786" s="545"/>
      <c r="H786" s="545"/>
      <c r="I786" s="545"/>
      <c r="J786" s="545"/>
      <c r="K786" s="545"/>
      <c r="L786" s="545"/>
      <c r="M786" s="545"/>
      <c r="N786" s="545"/>
      <c r="O786" s="545"/>
      <c r="P786" s="545"/>
      <c r="Q786" s="545"/>
      <c r="R786" s="545"/>
      <c r="S786" s="545"/>
      <c r="T786" s="545"/>
      <c r="U786" s="545"/>
      <c r="V786" s="545"/>
      <c r="W786" s="545"/>
      <c r="X786" s="545"/>
      <c r="Y786" s="545"/>
      <c r="Z786" s="545"/>
    </row>
    <row r="787" spans="1:26" ht="22.5" customHeight="1">
      <c r="A787" s="545"/>
      <c r="B787" s="545"/>
      <c r="C787" s="545"/>
      <c r="D787" s="545"/>
      <c r="E787" s="545"/>
      <c r="F787" s="545"/>
      <c r="G787" s="545"/>
      <c r="H787" s="545"/>
      <c r="I787" s="545"/>
      <c r="J787" s="545"/>
      <c r="K787" s="545"/>
      <c r="L787" s="545"/>
      <c r="M787" s="545"/>
      <c r="N787" s="545"/>
      <c r="O787" s="545"/>
      <c r="P787" s="545"/>
      <c r="Q787" s="545"/>
      <c r="R787" s="545"/>
      <c r="S787" s="545"/>
      <c r="T787" s="545"/>
      <c r="U787" s="545"/>
      <c r="V787" s="545"/>
      <c r="W787" s="545"/>
      <c r="X787" s="545"/>
      <c r="Y787" s="545"/>
      <c r="Z787" s="545"/>
    </row>
    <row r="788" spans="1:26" ht="22.5" customHeight="1">
      <c r="A788" s="545"/>
      <c r="B788" s="545"/>
      <c r="C788" s="545"/>
      <c r="D788" s="545"/>
      <c r="E788" s="545"/>
      <c r="F788" s="545"/>
      <c r="G788" s="545"/>
      <c r="H788" s="545"/>
      <c r="I788" s="545"/>
      <c r="J788" s="545"/>
      <c r="K788" s="545"/>
      <c r="L788" s="545"/>
      <c r="M788" s="545"/>
      <c r="N788" s="545"/>
      <c r="O788" s="545"/>
      <c r="P788" s="545"/>
      <c r="Q788" s="545"/>
      <c r="R788" s="545"/>
      <c r="S788" s="545"/>
      <c r="T788" s="545"/>
      <c r="U788" s="545"/>
      <c r="V788" s="545"/>
      <c r="W788" s="545"/>
      <c r="X788" s="545"/>
      <c r="Y788" s="545"/>
      <c r="Z788" s="545"/>
    </row>
    <row r="789" spans="1:26" ht="22.5" customHeight="1">
      <c r="A789" s="545"/>
      <c r="B789" s="545"/>
      <c r="C789" s="545"/>
      <c r="D789" s="545"/>
      <c r="E789" s="545"/>
      <c r="F789" s="545"/>
      <c r="G789" s="545"/>
      <c r="H789" s="545"/>
      <c r="I789" s="545"/>
      <c r="J789" s="545"/>
      <c r="K789" s="545"/>
      <c r="L789" s="545"/>
      <c r="M789" s="545"/>
      <c r="N789" s="545"/>
      <c r="O789" s="545"/>
      <c r="P789" s="545"/>
      <c r="Q789" s="545"/>
      <c r="R789" s="545"/>
      <c r="S789" s="545"/>
      <c r="T789" s="545"/>
      <c r="U789" s="545"/>
      <c r="V789" s="545"/>
      <c r="W789" s="545"/>
      <c r="X789" s="545"/>
      <c r="Y789" s="545"/>
      <c r="Z789" s="545"/>
    </row>
    <row r="790" spans="1:26" ht="22.5" customHeight="1">
      <c r="A790" s="545"/>
      <c r="B790" s="545"/>
      <c r="C790" s="545"/>
      <c r="D790" s="545"/>
      <c r="E790" s="545"/>
      <c r="F790" s="545"/>
      <c r="G790" s="545"/>
      <c r="H790" s="545"/>
      <c r="I790" s="545"/>
      <c r="J790" s="545"/>
      <c r="K790" s="545"/>
      <c r="L790" s="545"/>
      <c r="M790" s="545"/>
      <c r="N790" s="545"/>
      <c r="O790" s="545"/>
      <c r="P790" s="545"/>
      <c r="Q790" s="545"/>
      <c r="R790" s="545"/>
      <c r="S790" s="545"/>
      <c r="T790" s="545"/>
      <c r="U790" s="545"/>
      <c r="V790" s="545"/>
      <c r="W790" s="545"/>
      <c r="X790" s="545"/>
      <c r="Y790" s="545"/>
      <c r="Z790" s="545"/>
    </row>
    <row r="791" spans="1:26" ht="22.5" customHeight="1">
      <c r="A791" s="545"/>
      <c r="B791" s="545"/>
      <c r="C791" s="545"/>
      <c r="D791" s="545"/>
      <c r="E791" s="545"/>
      <c r="F791" s="545"/>
      <c r="G791" s="545"/>
      <c r="H791" s="545"/>
      <c r="I791" s="545"/>
      <c r="J791" s="545"/>
      <c r="K791" s="545"/>
      <c r="L791" s="545"/>
      <c r="M791" s="545"/>
      <c r="N791" s="545"/>
      <c r="O791" s="545"/>
      <c r="P791" s="545"/>
      <c r="Q791" s="545"/>
      <c r="R791" s="545"/>
      <c r="S791" s="545"/>
      <c r="T791" s="545"/>
      <c r="U791" s="545"/>
      <c r="V791" s="545"/>
      <c r="W791" s="545"/>
      <c r="X791" s="545"/>
      <c r="Y791" s="545"/>
      <c r="Z791" s="545"/>
    </row>
    <row r="792" spans="1:26" ht="22.5" customHeight="1">
      <c r="A792" s="545"/>
      <c r="B792" s="545"/>
      <c r="C792" s="545"/>
      <c r="D792" s="545"/>
      <c r="E792" s="545"/>
      <c r="F792" s="545"/>
      <c r="G792" s="545"/>
      <c r="H792" s="545"/>
      <c r="I792" s="545"/>
      <c r="J792" s="545"/>
      <c r="K792" s="545"/>
      <c r="L792" s="545"/>
      <c r="M792" s="545"/>
      <c r="N792" s="545"/>
      <c r="O792" s="545"/>
      <c r="P792" s="545"/>
      <c r="Q792" s="545"/>
      <c r="R792" s="545"/>
      <c r="S792" s="545"/>
      <c r="T792" s="545"/>
      <c r="U792" s="545"/>
      <c r="V792" s="545"/>
      <c r="W792" s="545"/>
      <c r="X792" s="545"/>
      <c r="Y792" s="545"/>
      <c r="Z792" s="545"/>
    </row>
    <row r="793" spans="1:26" ht="22.5" customHeight="1">
      <c r="A793" s="545"/>
      <c r="B793" s="545"/>
      <c r="C793" s="545"/>
      <c r="D793" s="545"/>
      <c r="E793" s="545"/>
      <c r="F793" s="545"/>
      <c r="G793" s="545"/>
      <c r="H793" s="545"/>
      <c r="I793" s="545"/>
      <c r="J793" s="545"/>
      <c r="K793" s="545"/>
      <c r="L793" s="545"/>
      <c r="M793" s="545"/>
      <c r="N793" s="545"/>
      <c r="O793" s="545"/>
      <c r="P793" s="545"/>
      <c r="Q793" s="545"/>
      <c r="R793" s="545"/>
      <c r="S793" s="545"/>
      <c r="T793" s="545"/>
      <c r="U793" s="545"/>
      <c r="V793" s="545"/>
      <c r="W793" s="545"/>
      <c r="X793" s="545"/>
      <c r="Y793" s="545"/>
      <c r="Z793" s="545"/>
    </row>
    <row r="794" spans="1:26" ht="22.5" customHeight="1">
      <c r="A794" s="545"/>
      <c r="B794" s="545"/>
      <c r="C794" s="545"/>
      <c r="D794" s="545"/>
      <c r="E794" s="545"/>
      <c r="F794" s="545"/>
      <c r="G794" s="545"/>
      <c r="H794" s="545"/>
      <c r="I794" s="545"/>
      <c r="J794" s="545"/>
      <c r="K794" s="545"/>
      <c r="L794" s="545"/>
      <c r="M794" s="545"/>
      <c r="N794" s="545"/>
      <c r="O794" s="545"/>
      <c r="P794" s="545"/>
      <c r="Q794" s="545"/>
      <c r="R794" s="545"/>
      <c r="S794" s="545"/>
      <c r="T794" s="545"/>
      <c r="U794" s="545"/>
      <c r="V794" s="545"/>
      <c r="W794" s="545"/>
      <c r="X794" s="545"/>
      <c r="Y794" s="545"/>
      <c r="Z794" s="545"/>
    </row>
    <row r="795" spans="1:26" ht="22.5" customHeight="1">
      <c r="A795" s="545"/>
      <c r="B795" s="545"/>
      <c r="C795" s="545"/>
      <c r="D795" s="545"/>
      <c r="E795" s="545"/>
      <c r="F795" s="545"/>
      <c r="G795" s="545"/>
      <c r="H795" s="545"/>
      <c r="I795" s="545"/>
      <c r="J795" s="545"/>
      <c r="K795" s="545"/>
      <c r="L795" s="545"/>
      <c r="M795" s="545"/>
      <c r="N795" s="545"/>
      <c r="O795" s="545"/>
      <c r="P795" s="545"/>
      <c r="Q795" s="545"/>
      <c r="R795" s="545"/>
      <c r="S795" s="545"/>
      <c r="T795" s="545"/>
      <c r="U795" s="545"/>
      <c r="V795" s="545"/>
      <c r="W795" s="545"/>
      <c r="X795" s="545"/>
      <c r="Y795" s="545"/>
      <c r="Z795" s="545"/>
    </row>
    <row r="796" spans="1:26" ht="22.5" customHeight="1">
      <c r="A796" s="545"/>
      <c r="B796" s="545"/>
      <c r="C796" s="545"/>
      <c r="D796" s="545"/>
      <c r="E796" s="545"/>
      <c r="F796" s="545"/>
      <c r="G796" s="545"/>
      <c r="H796" s="545"/>
      <c r="I796" s="545"/>
      <c r="J796" s="545"/>
      <c r="K796" s="545"/>
      <c r="L796" s="545"/>
      <c r="M796" s="545"/>
      <c r="N796" s="545"/>
      <c r="O796" s="545"/>
      <c r="P796" s="545"/>
      <c r="Q796" s="545"/>
      <c r="R796" s="545"/>
      <c r="S796" s="545"/>
      <c r="T796" s="545"/>
      <c r="U796" s="545"/>
      <c r="V796" s="545"/>
      <c r="W796" s="545"/>
      <c r="X796" s="545"/>
      <c r="Y796" s="545"/>
      <c r="Z796" s="545"/>
    </row>
    <row r="797" spans="1:26" ht="22.5" customHeight="1">
      <c r="A797" s="545"/>
      <c r="B797" s="545"/>
      <c r="C797" s="545"/>
      <c r="D797" s="545"/>
      <c r="E797" s="545"/>
      <c r="F797" s="545"/>
      <c r="G797" s="545"/>
      <c r="H797" s="545"/>
      <c r="I797" s="545"/>
      <c r="J797" s="545"/>
      <c r="K797" s="545"/>
      <c r="L797" s="545"/>
      <c r="M797" s="545"/>
      <c r="N797" s="545"/>
      <c r="O797" s="545"/>
      <c r="P797" s="545"/>
      <c r="Q797" s="545"/>
      <c r="R797" s="545"/>
      <c r="S797" s="545"/>
      <c r="T797" s="545"/>
      <c r="U797" s="545"/>
      <c r="V797" s="545"/>
      <c r="W797" s="545"/>
      <c r="X797" s="545"/>
      <c r="Y797" s="545"/>
      <c r="Z797" s="545"/>
    </row>
    <row r="798" spans="1:26" ht="22.5" customHeight="1">
      <c r="A798" s="545"/>
      <c r="B798" s="545"/>
      <c r="C798" s="545"/>
      <c r="D798" s="545"/>
      <c r="E798" s="545"/>
      <c r="F798" s="545"/>
      <c r="G798" s="545"/>
      <c r="H798" s="545"/>
      <c r="I798" s="545"/>
      <c r="J798" s="545"/>
      <c r="K798" s="545"/>
      <c r="L798" s="545"/>
      <c r="M798" s="545"/>
      <c r="N798" s="545"/>
      <c r="O798" s="545"/>
      <c r="P798" s="545"/>
      <c r="Q798" s="545"/>
      <c r="R798" s="545"/>
      <c r="S798" s="545"/>
      <c r="T798" s="545"/>
      <c r="U798" s="545"/>
      <c r="V798" s="545"/>
      <c r="W798" s="545"/>
      <c r="X798" s="545"/>
      <c r="Y798" s="545"/>
      <c r="Z798" s="545"/>
    </row>
    <row r="799" spans="1:26" ht="22.5" customHeight="1">
      <c r="A799" s="545"/>
      <c r="B799" s="545"/>
      <c r="C799" s="545"/>
      <c r="D799" s="545"/>
      <c r="E799" s="545"/>
      <c r="F799" s="545"/>
      <c r="G799" s="545"/>
      <c r="H799" s="545"/>
      <c r="I799" s="545"/>
      <c r="J799" s="545"/>
      <c r="K799" s="545"/>
      <c r="L799" s="545"/>
      <c r="M799" s="545"/>
      <c r="N799" s="545"/>
      <c r="O799" s="545"/>
      <c r="P799" s="545"/>
      <c r="Q799" s="545"/>
      <c r="R799" s="545"/>
      <c r="S799" s="545"/>
      <c r="T799" s="545"/>
      <c r="U799" s="545"/>
      <c r="V799" s="545"/>
      <c r="W799" s="545"/>
      <c r="X799" s="545"/>
      <c r="Y799" s="545"/>
      <c r="Z799" s="545"/>
    </row>
    <row r="800" spans="1:26" ht="22.5" customHeight="1">
      <c r="A800" s="545"/>
      <c r="B800" s="545"/>
      <c r="C800" s="545"/>
      <c r="D800" s="545"/>
      <c r="E800" s="545"/>
      <c r="F800" s="545"/>
      <c r="G800" s="545"/>
      <c r="H800" s="545"/>
      <c r="I800" s="545"/>
      <c r="J800" s="545"/>
      <c r="K800" s="545"/>
      <c r="L800" s="545"/>
      <c r="M800" s="545"/>
      <c r="N800" s="545"/>
      <c r="O800" s="545"/>
      <c r="P800" s="545"/>
      <c r="Q800" s="545"/>
      <c r="R800" s="545"/>
      <c r="S800" s="545"/>
      <c r="T800" s="545"/>
      <c r="U800" s="545"/>
      <c r="V800" s="545"/>
      <c r="W800" s="545"/>
      <c r="X800" s="545"/>
      <c r="Y800" s="545"/>
      <c r="Z800" s="545"/>
    </row>
    <row r="801" spans="1:26" ht="22.5" customHeight="1">
      <c r="A801" s="545"/>
      <c r="B801" s="545"/>
      <c r="C801" s="545"/>
      <c r="D801" s="545"/>
      <c r="E801" s="545"/>
      <c r="F801" s="545"/>
      <c r="G801" s="545"/>
      <c r="H801" s="545"/>
      <c r="I801" s="545"/>
      <c r="J801" s="545"/>
      <c r="K801" s="545"/>
      <c r="L801" s="545"/>
      <c r="M801" s="545"/>
      <c r="N801" s="545"/>
      <c r="O801" s="545"/>
      <c r="P801" s="545"/>
      <c r="Q801" s="545"/>
      <c r="R801" s="545"/>
      <c r="S801" s="545"/>
      <c r="T801" s="545"/>
      <c r="U801" s="545"/>
      <c r="V801" s="545"/>
      <c r="W801" s="545"/>
      <c r="X801" s="545"/>
      <c r="Y801" s="545"/>
      <c r="Z801" s="545"/>
    </row>
    <row r="802" spans="1:26" ht="22.5" customHeight="1">
      <c r="A802" s="545"/>
      <c r="B802" s="545"/>
      <c r="C802" s="545"/>
      <c r="D802" s="545"/>
      <c r="E802" s="545"/>
      <c r="F802" s="545"/>
      <c r="G802" s="545"/>
      <c r="H802" s="545"/>
      <c r="I802" s="545"/>
      <c r="J802" s="545"/>
      <c r="K802" s="545"/>
      <c r="L802" s="545"/>
      <c r="M802" s="545"/>
      <c r="N802" s="545"/>
      <c r="O802" s="545"/>
      <c r="P802" s="545"/>
      <c r="Q802" s="545"/>
      <c r="R802" s="545"/>
      <c r="S802" s="545"/>
      <c r="T802" s="545"/>
      <c r="U802" s="545"/>
      <c r="V802" s="545"/>
      <c r="W802" s="545"/>
      <c r="X802" s="545"/>
      <c r="Y802" s="545"/>
      <c r="Z802" s="545"/>
    </row>
    <row r="803" spans="1:26" ht="22.5" customHeight="1">
      <c r="A803" s="545"/>
      <c r="B803" s="545"/>
      <c r="C803" s="545"/>
      <c r="D803" s="545"/>
      <c r="E803" s="545"/>
      <c r="F803" s="545"/>
      <c r="G803" s="545"/>
      <c r="H803" s="545"/>
      <c r="I803" s="545"/>
      <c r="J803" s="545"/>
      <c r="K803" s="545"/>
      <c r="L803" s="545"/>
      <c r="M803" s="545"/>
      <c r="N803" s="545"/>
      <c r="O803" s="545"/>
      <c r="P803" s="545"/>
      <c r="Q803" s="545"/>
      <c r="R803" s="545"/>
      <c r="S803" s="545"/>
      <c r="T803" s="545"/>
      <c r="U803" s="545"/>
      <c r="V803" s="545"/>
      <c r="W803" s="545"/>
      <c r="X803" s="545"/>
      <c r="Y803" s="545"/>
      <c r="Z803" s="545"/>
    </row>
    <row r="804" spans="1:26" ht="22.5" customHeight="1">
      <c r="A804" s="545"/>
      <c r="B804" s="545"/>
      <c r="C804" s="545"/>
      <c r="D804" s="545"/>
      <c r="E804" s="545"/>
      <c r="F804" s="545"/>
      <c r="G804" s="545"/>
      <c r="H804" s="545"/>
      <c r="I804" s="545"/>
      <c r="J804" s="545"/>
      <c r="K804" s="545"/>
      <c r="L804" s="545"/>
      <c r="M804" s="545"/>
      <c r="N804" s="545"/>
      <c r="O804" s="545"/>
      <c r="P804" s="545"/>
      <c r="Q804" s="545"/>
      <c r="R804" s="545"/>
      <c r="S804" s="545"/>
      <c r="T804" s="545"/>
      <c r="U804" s="545"/>
      <c r="V804" s="545"/>
      <c r="W804" s="545"/>
      <c r="X804" s="545"/>
      <c r="Y804" s="545"/>
      <c r="Z804" s="545"/>
    </row>
    <row r="805" spans="1:26" ht="22.5" customHeight="1">
      <c r="A805" s="545"/>
      <c r="B805" s="545"/>
      <c r="C805" s="545"/>
      <c r="D805" s="545"/>
      <c r="E805" s="545"/>
      <c r="F805" s="545"/>
      <c r="G805" s="545"/>
      <c r="H805" s="545"/>
      <c r="I805" s="545"/>
      <c r="J805" s="545"/>
      <c r="K805" s="545"/>
      <c r="L805" s="545"/>
      <c r="M805" s="545"/>
      <c r="N805" s="545"/>
      <c r="O805" s="545"/>
      <c r="P805" s="545"/>
      <c r="Q805" s="545"/>
      <c r="R805" s="545"/>
      <c r="S805" s="545"/>
      <c r="T805" s="545"/>
      <c r="U805" s="545"/>
      <c r="V805" s="545"/>
      <c r="W805" s="545"/>
      <c r="X805" s="545"/>
      <c r="Y805" s="545"/>
      <c r="Z805" s="545"/>
    </row>
    <row r="806" spans="1:26" ht="22.5" customHeight="1">
      <c r="A806" s="545"/>
      <c r="B806" s="545"/>
      <c r="C806" s="545"/>
      <c r="D806" s="545"/>
      <c r="E806" s="545"/>
      <c r="F806" s="545"/>
      <c r="G806" s="545"/>
      <c r="H806" s="545"/>
      <c r="I806" s="545"/>
      <c r="J806" s="545"/>
      <c r="K806" s="545"/>
      <c r="L806" s="545"/>
      <c r="M806" s="545"/>
      <c r="N806" s="545"/>
      <c r="O806" s="545"/>
      <c r="P806" s="545"/>
      <c r="Q806" s="545"/>
      <c r="R806" s="545"/>
      <c r="S806" s="545"/>
      <c r="T806" s="545"/>
      <c r="U806" s="545"/>
      <c r="V806" s="545"/>
      <c r="W806" s="545"/>
      <c r="X806" s="545"/>
      <c r="Y806" s="545"/>
      <c r="Z806" s="545"/>
    </row>
    <row r="807" spans="1:26" ht="22.5" customHeight="1">
      <c r="A807" s="545"/>
      <c r="B807" s="545"/>
      <c r="C807" s="545"/>
      <c r="D807" s="545"/>
      <c r="E807" s="545"/>
      <c r="F807" s="545"/>
      <c r="G807" s="545"/>
      <c r="H807" s="545"/>
      <c r="I807" s="545"/>
      <c r="J807" s="545"/>
      <c r="K807" s="545"/>
      <c r="L807" s="545"/>
      <c r="M807" s="545"/>
      <c r="N807" s="545"/>
      <c r="O807" s="545"/>
      <c r="P807" s="545"/>
      <c r="Q807" s="545"/>
      <c r="R807" s="545"/>
      <c r="S807" s="545"/>
      <c r="T807" s="545"/>
      <c r="U807" s="545"/>
      <c r="V807" s="545"/>
      <c r="W807" s="545"/>
      <c r="X807" s="545"/>
      <c r="Y807" s="545"/>
      <c r="Z807" s="545"/>
    </row>
    <row r="808" spans="1:26" ht="22.5" customHeight="1">
      <c r="A808" s="545"/>
      <c r="B808" s="545"/>
      <c r="C808" s="545"/>
      <c r="D808" s="545"/>
      <c r="E808" s="545"/>
      <c r="F808" s="545"/>
      <c r="G808" s="545"/>
      <c r="H808" s="545"/>
      <c r="I808" s="545"/>
      <c r="J808" s="545"/>
      <c r="K808" s="545"/>
      <c r="L808" s="545"/>
      <c r="M808" s="545"/>
      <c r="N808" s="545"/>
      <c r="O808" s="545"/>
      <c r="P808" s="545"/>
      <c r="Q808" s="545"/>
      <c r="R808" s="545"/>
      <c r="S808" s="545"/>
      <c r="T808" s="545"/>
      <c r="U808" s="545"/>
      <c r="V808" s="545"/>
      <c r="W808" s="545"/>
      <c r="X808" s="545"/>
      <c r="Y808" s="545"/>
      <c r="Z808" s="545"/>
    </row>
    <row r="809" spans="1:26" ht="22.5" customHeight="1">
      <c r="A809" s="545"/>
      <c r="B809" s="545"/>
      <c r="C809" s="545"/>
      <c r="D809" s="545"/>
      <c r="E809" s="545"/>
      <c r="F809" s="545"/>
      <c r="G809" s="545"/>
      <c r="H809" s="545"/>
      <c r="I809" s="545"/>
      <c r="J809" s="545"/>
      <c r="K809" s="545"/>
      <c r="L809" s="545"/>
      <c r="M809" s="545"/>
      <c r="N809" s="545"/>
      <c r="O809" s="545"/>
      <c r="P809" s="545"/>
      <c r="Q809" s="545"/>
      <c r="R809" s="545"/>
      <c r="S809" s="545"/>
      <c r="T809" s="545"/>
      <c r="U809" s="545"/>
      <c r="V809" s="545"/>
      <c r="W809" s="545"/>
      <c r="X809" s="545"/>
      <c r="Y809" s="545"/>
      <c r="Z809" s="545"/>
    </row>
    <row r="810" spans="1:26" ht="22.5" customHeight="1">
      <c r="A810" s="545"/>
      <c r="B810" s="545"/>
      <c r="C810" s="545"/>
      <c r="D810" s="545"/>
      <c r="E810" s="545"/>
      <c r="F810" s="545"/>
      <c r="G810" s="545"/>
      <c r="H810" s="545"/>
      <c r="I810" s="545"/>
      <c r="J810" s="545"/>
      <c r="K810" s="545"/>
      <c r="L810" s="545"/>
      <c r="M810" s="545"/>
      <c r="N810" s="545"/>
      <c r="O810" s="545"/>
      <c r="P810" s="545"/>
      <c r="Q810" s="545"/>
      <c r="R810" s="545"/>
      <c r="S810" s="545"/>
      <c r="T810" s="545"/>
      <c r="U810" s="545"/>
      <c r="V810" s="545"/>
      <c r="W810" s="545"/>
      <c r="X810" s="545"/>
      <c r="Y810" s="545"/>
      <c r="Z810" s="545"/>
    </row>
    <row r="811" spans="1:26" ht="22.5" customHeight="1">
      <c r="A811" s="545"/>
      <c r="B811" s="545"/>
      <c r="C811" s="545"/>
      <c r="D811" s="545"/>
      <c r="E811" s="545"/>
      <c r="F811" s="545"/>
      <c r="G811" s="545"/>
      <c r="H811" s="545"/>
      <c r="I811" s="545"/>
      <c r="J811" s="545"/>
      <c r="K811" s="545"/>
      <c r="L811" s="545"/>
      <c r="M811" s="545"/>
      <c r="N811" s="545"/>
      <c r="O811" s="545"/>
      <c r="P811" s="545"/>
      <c r="Q811" s="545"/>
      <c r="R811" s="545"/>
      <c r="S811" s="545"/>
      <c r="T811" s="545"/>
      <c r="U811" s="545"/>
      <c r="V811" s="545"/>
      <c r="W811" s="545"/>
      <c r="X811" s="545"/>
      <c r="Y811" s="545"/>
      <c r="Z811" s="545"/>
    </row>
    <row r="812" spans="1:26" ht="22.5" customHeight="1">
      <c r="A812" s="545"/>
      <c r="B812" s="545"/>
      <c r="C812" s="545"/>
      <c r="D812" s="545"/>
      <c r="E812" s="545"/>
      <c r="F812" s="545"/>
      <c r="G812" s="545"/>
      <c r="H812" s="545"/>
      <c r="I812" s="545"/>
      <c r="J812" s="545"/>
      <c r="K812" s="545"/>
      <c r="L812" s="545"/>
      <c r="M812" s="545"/>
      <c r="N812" s="545"/>
      <c r="O812" s="545"/>
      <c r="P812" s="545"/>
      <c r="Q812" s="545"/>
      <c r="R812" s="545"/>
      <c r="S812" s="545"/>
      <c r="T812" s="545"/>
      <c r="U812" s="545"/>
      <c r="V812" s="545"/>
      <c r="W812" s="545"/>
      <c r="X812" s="545"/>
      <c r="Y812" s="545"/>
      <c r="Z812" s="545"/>
    </row>
    <row r="813" spans="1:26" ht="22.5" customHeight="1">
      <c r="A813" s="545"/>
      <c r="B813" s="545"/>
      <c r="C813" s="545"/>
      <c r="D813" s="545"/>
      <c r="E813" s="545"/>
      <c r="F813" s="545"/>
      <c r="G813" s="545"/>
      <c r="H813" s="545"/>
      <c r="I813" s="545"/>
      <c r="J813" s="545"/>
      <c r="K813" s="545"/>
      <c r="L813" s="545"/>
      <c r="M813" s="545"/>
      <c r="N813" s="545"/>
      <c r="O813" s="545"/>
      <c r="P813" s="545"/>
      <c r="Q813" s="545"/>
      <c r="R813" s="545"/>
      <c r="S813" s="545"/>
      <c r="T813" s="545"/>
      <c r="U813" s="545"/>
      <c r="V813" s="545"/>
      <c r="W813" s="545"/>
      <c r="X813" s="545"/>
      <c r="Y813" s="545"/>
      <c r="Z813" s="545"/>
    </row>
    <row r="814" spans="1:26" ht="22.5" customHeight="1">
      <c r="A814" s="545"/>
      <c r="B814" s="545"/>
      <c r="C814" s="545"/>
      <c r="D814" s="545"/>
      <c r="E814" s="545"/>
      <c r="F814" s="545"/>
      <c r="G814" s="545"/>
      <c r="H814" s="545"/>
      <c r="I814" s="545"/>
      <c r="J814" s="545"/>
      <c r="K814" s="545"/>
      <c r="L814" s="545"/>
      <c r="M814" s="545"/>
      <c r="N814" s="545"/>
      <c r="O814" s="545"/>
      <c r="P814" s="545"/>
      <c r="Q814" s="545"/>
      <c r="R814" s="545"/>
      <c r="S814" s="545"/>
      <c r="T814" s="545"/>
      <c r="U814" s="545"/>
      <c r="V814" s="545"/>
      <c r="W814" s="545"/>
      <c r="X814" s="545"/>
      <c r="Y814" s="545"/>
      <c r="Z814" s="545"/>
    </row>
    <row r="815" spans="1:26" ht="22.5" customHeight="1">
      <c r="A815" s="545"/>
      <c r="B815" s="545"/>
      <c r="C815" s="545"/>
      <c r="D815" s="545"/>
      <c r="E815" s="545"/>
      <c r="F815" s="545"/>
      <c r="G815" s="545"/>
      <c r="H815" s="545"/>
      <c r="I815" s="545"/>
      <c r="J815" s="545"/>
      <c r="K815" s="545"/>
      <c r="L815" s="545"/>
      <c r="M815" s="545"/>
      <c r="N815" s="545"/>
      <c r="O815" s="545"/>
      <c r="P815" s="545"/>
      <c r="Q815" s="545"/>
      <c r="R815" s="545"/>
      <c r="S815" s="545"/>
      <c r="T815" s="545"/>
      <c r="U815" s="545"/>
      <c r="V815" s="545"/>
      <c r="W815" s="545"/>
      <c r="X815" s="545"/>
      <c r="Y815" s="545"/>
      <c r="Z815" s="545"/>
    </row>
    <row r="816" spans="1:26" ht="22.5" customHeight="1">
      <c r="A816" s="545"/>
      <c r="B816" s="545"/>
      <c r="C816" s="545"/>
      <c r="D816" s="545"/>
      <c r="E816" s="545"/>
      <c r="F816" s="545"/>
      <c r="G816" s="545"/>
      <c r="H816" s="545"/>
      <c r="I816" s="545"/>
      <c r="J816" s="545"/>
      <c r="K816" s="545"/>
      <c r="L816" s="545"/>
      <c r="M816" s="545"/>
      <c r="N816" s="545"/>
      <c r="O816" s="545"/>
      <c r="P816" s="545"/>
      <c r="Q816" s="545"/>
      <c r="R816" s="545"/>
      <c r="S816" s="545"/>
      <c r="T816" s="545"/>
      <c r="U816" s="545"/>
      <c r="V816" s="545"/>
      <c r="W816" s="545"/>
      <c r="X816" s="545"/>
      <c r="Y816" s="545"/>
      <c r="Z816" s="545"/>
    </row>
    <row r="817" spans="1:26" ht="22.5" customHeight="1">
      <c r="A817" s="545"/>
      <c r="B817" s="545"/>
      <c r="C817" s="545"/>
      <c r="D817" s="545"/>
      <c r="E817" s="545"/>
      <c r="F817" s="545"/>
      <c r="G817" s="545"/>
      <c r="H817" s="545"/>
      <c r="I817" s="545"/>
      <c r="J817" s="545"/>
      <c r="K817" s="545"/>
      <c r="L817" s="545"/>
      <c r="M817" s="545"/>
      <c r="N817" s="545"/>
      <c r="O817" s="545"/>
      <c r="P817" s="545"/>
      <c r="Q817" s="545"/>
      <c r="R817" s="545"/>
      <c r="S817" s="545"/>
      <c r="T817" s="545"/>
      <c r="U817" s="545"/>
      <c r="V817" s="545"/>
      <c r="W817" s="545"/>
      <c r="X817" s="545"/>
      <c r="Y817" s="545"/>
      <c r="Z817" s="545"/>
    </row>
    <row r="818" spans="1:26" ht="22.5" customHeight="1">
      <c r="A818" s="545"/>
      <c r="B818" s="545"/>
      <c r="C818" s="545"/>
      <c r="D818" s="545"/>
      <c r="E818" s="545"/>
      <c r="F818" s="545"/>
      <c r="G818" s="545"/>
      <c r="H818" s="545"/>
      <c r="I818" s="545"/>
      <c r="J818" s="545"/>
      <c r="K818" s="545"/>
      <c r="L818" s="545"/>
      <c r="M818" s="545"/>
      <c r="N818" s="545"/>
      <c r="O818" s="545"/>
      <c r="P818" s="545"/>
      <c r="Q818" s="545"/>
      <c r="R818" s="545"/>
      <c r="S818" s="545"/>
      <c r="T818" s="545"/>
      <c r="U818" s="545"/>
      <c r="V818" s="545"/>
      <c r="W818" s="545"/>
      <c r="X818" s="545"/>
      <c r="Y818" s="545"/>
      <c r="Z818" s="545"/>
    </row>
    <row r="819" spans="1:26" ht="22.5" customHeight="1">
      <c r="A819" s="545"/>
      <c r="B819" s="545"/>
      <c r="C819" s="545"/>
      <c r="D819" s="545"/>
      <c r="E819" s="545"/>
      <c r="F819" s="545"/>
      <c r="G819" s="545"/>
      <c r="H819" s="545"/>
      <c r="I819" s="545"/>
      <c r="J819" s="545"/>
      <c r="K819" s="545"/>
      <c r="L819" s="545"/>
      <c r="M819" s="545"/>
      <c r="N819" s="545"/>
      <c r="O819" s="545"/>
      <c r="P819" s="545"/>
      <c r="Q819" s="545"/>
      <c r="R819" s="545"/>
      <c r="S819" s="545"/>
      <c r="T819" s="545"/>
      <c r="U819" s="545"/>
      <c r="V819" s="545"/>
      <c r="W819" s="545"/>
      <c r="X819" s="545"/>
      <c r="Y819" s="545"/>
      <c r="Z819" s="545"/>
    </row>
    <row r="820" spans="1:26" ht="22.5" customHeight="1">
      <c r="A820" s="545"/>
      <c r="B820" s="545"/>
      <c r="C820" s="545"/>
      <c r="D820" s="545"/>
      <c r="E820" s="545"/>
      <c r="F820" s="545"/>
      <c r="G820" s="545"/>
      <c r="H820" s="545"/>
      <c r="I820" s="545"/>
      <c r="J820" s="545"/>
      <c r="K820" s="545"/>
      <c r="L820" s="545"/>
      <c r="M820" s="545"/>
      <c r="N820" s="545"/>
      <c r="O820" s="545"/>
      <c r="P820" s="545"/>
      <c r="Q820" s="545"/>
      <c r="R820" s="545"/>
      <c r="S820" s="545"/>
      <c r="T820" s="545"/>
      <c r="U820" s="545"/>
      <c r="V820" s="545"/>
      <c r="W820" s="545"/>
      <c r="X820" s="545"/>
      <c r="Y820" s="545"/>
      <c r="Z820" s="545"/>
    </row>
    <row r="821" spans="1:26" ht="22.5" customHeight="1">
      <c r="A821" s="545"/>
      <c r="B821" s="545"/>
      <c r="C821" s="545"/>
      <c r="D821" s="545"/>
      <c r="E821" s="545"/>
      <c r="F821" s="545"/>
      <c r="G821" s="545"/>
      <c r="H821" s="545"/>
      <c r="I821" s="545"/>
      <c r="J821" s="545"/>
      <c r="K821" s="545"/>
      <c r="L821" s="545"/>
      <c r="M821" s="545"/>
      <c r="N821" s="545"/>
      <c r="O821" s="545"/>
      <c r="P821" s="545"/>
      <c r="Q821" s="545"/>
      <c r="R821" s="545"/>
      <c r="S821" s="545"/>
      <c r="T821" s="545"/>
      <c r="U821" s="545"/>
      <c r="V821" s="545"/>
      <c r="W821" s="545"/>
      <c r="X821" s="545"/>
      <c r="Y821" s="545"/>
      <c r="Z821" s="545"/>
    </row>
    <row r="822" spans="1:26" ht="22.5" customHeight="1">
      <c r="A822" s="545"/>
      <c r="B822" s="545"/>
      <c r="C822" s="545"/>
      <c r="D822" s="545"/>
      <c r="E822" s="545"/>
      <c r="F822" s="545"/>
      <c r="G822" s="545"/>
      <c r="H822" s="545"/>
      <c r="I822" s="545"/>
      <c r="J822" s="545"/>
      <c r="K822" s="545"/>
      <c r="L822" s="545"/>
      <c r="M822" s="545"/>
      <c r="N822" s="545"/>
      <c r="O822" s="545"/>
      <c r="P822" s="545"/>
      <c r="Q822" s="545"/>
      <c r="R822" s="545"/>
      <c r="S822" s="545"/>
      <c r="T822" s="545"/>
      <c r="U822" s="545"/>
      <c r="V822" s="545"/>
      <c r="W822" s="545"/>
      <c r="X822" s="545"/>
      <c r="Y822" s="545"/>
      <c r="Z822" s="545"/>
    </row>
    <row r="823" spans="1:26" ht="22.5" customHeight="1">
      <c r="A823" s="545"/>
      <c r="B823" s="545"/>
      <c r="C823" s="545"/>
      <c r="D823" s="545"/>
      <c r="E823" s="545"/>
      <c r="F823" s="545"/>
      <c r="G823" s="545"/>
      <c r="H823" s="545"/>
      <c r="I823" s="545"/>
      <c r="J823" s="545"/>
      <c r="K823" s="545"/>
      <c r="L823" s="545"/>
      <c r="M823" s="545"/>
      <c r="N823" s="545"/>
      <c r="O823" s="545"/>
      <c r="P823" s="545"/>
      <c r="Q823" s="545"/>
      <c r="R823" s="545"/>
      <c r="S823" s="545"/>
      <c r="T823" s="545"/>
      <c r="U823" s="545"/>
      <c r="V823" s="545"/>
      <c r="W823" s="545"/>
      <c r="X823" s="545"/>
      <c r="Y823" s="545"/>
      <c r="Z823" s="545"/>
    </row>
    <row r="824" spans="1:26" ht="22.5" customHeight="1">
      <c r="A824" s="545"/>
      <c r="B824" s="545"/>
      <c r="C824" s="545"/>
      <c r="D824" s="545"/>
      <c r="E824" s="545"/>
      <c r="F824" s="545"/>
      <c r="G824" s="545"/>
      <c r="H824" s="545"/>
      <c r="I824" s="545"/>
      <c r="J824" s="545"/>
      <c r="K824" s="545"/>
      <c r="L824" s="545"/>
      <c r="M824" s="545"/>
      <c r="N824" s="545"/>
      <c r="O824" s="545"/>
      <c r="P824" s="545"/>
      <c r="Q824" s="545"/>
      <c r="R824" s="545"/>
      <c r="S824" s="545"/>
      <c r="T824" s="545"/>
      <c r="U824" s="545"/>
      <c r="V824" s="545"/>
      <c r="W824" s="545"/>
      <c r="X824" s="545"/>
      <c r="Y824" s="545"/>
      <c r="Z824" s="545"/>
    </row>
    <row r="825" spans="1:26" ht="22.5" customHeight="1">
      <c r="A825" s="545"/>
      <c r="B825" s="545"/>
      <c r="C825" s="545"/>
      <c r="D825" s="545"/>
      <c r="E825" s="545"/>
      <c r="F825" s="545"/>
      <c r="G825" s="545"/>
      <c r="H825" s="545"/>
      <c r="I825" s="545"/>
      <c r="J825" s="545"/>
      <c r="K825" s="545"/>
      <c r="L825" s="545"/>
      <c r="M825" s="545"/>
      <c r="N825" s="545"/>
      <c r="O825" s="545"/>
      <c r="P825" s="545"/>
      <c r="Q825" s="545"/>
      <c r="R825" s="545"/>
      <c r="S825" s="545"/>
      <c r="T825" s="545"/>
      <c r="U825" s="545"/>
      <c r="V825" s="545"/>
      <c r="W825" s="545"/>
      <c r="X825" s="545"/>
      <c r="Y825" s="545"/>
      <c r="Z825" s="545"/>
    </row>
    <row r="826" spans="1:26" ht="22.5" customHeight="1">
      <c r="A826" s="545"/>
      <c r="B826" s="545"/>
      <c r="C826" s="545"/>
      <c r="D826" s="545"/>
      <c r="E826" s="545"/>
      <c r="F826" s="545"/>
      <c r="G826" s="545"/>
      <c r="H826" s="545"/>
      <c r="I826" s="545"/>
      <c r="J826" s="545"/>
      <c r="K826" s="545"/>
      <c r="L826" s="545"/>
      <c r="M826" s="545"/>
      <c r="N826" s="545"/>
      <c r="O826" s="545"/>
      <c r="P826" s="545"/>
      <c r="Q826" s="545"/>
      <c r="R826" s="545"/>
      <c r="S826" s="545"/>
      <c r="T826" s="545"/>
      <c r="U826" s="545"/>
      <c r="V826" s="545"/>
      <c r="W826" s="545"/>
      <c r="X826" s="545"/>
      <c r="Y826" s="545"/>
      <c r="Z826" s="545"/>
    </row>
    <row r="827" spans="1:26" ht="22.5" customHeight="1">
      <c r="A827" s="545"/>
      <c r="B827" s="545"/>
      <c r="C827" s="545"/>
      <c r="D827" s="545"/>
      <c r="E827" s="545"/>
      <c r="F827" s="545"/>
      <c r="G827" s="545"/>
      <c r="H827" s="545"/>
      <c r="I827" s="545"/>
      <c r="J827" s="545"/>
      <c r="K827" s="545"/>
      <c r="L827" s="545"/>
      <c r="M827" s="545"/>
      <c r="N827" s="545"/>
      <c r="O827" s="545"/>
      <c r="P827" s="545"/>
      <c r="Q827" s="545"/>
      <c r="R827" s="545"/>
      <c r="S827" s="545"/>
      <c r="T827" s="545"/>
      <c r="U827" s="545"/>
      <c r="V827" s="545"/>
      <c r="W827" s="545"/>
      <c r="X827" s="545"/>
      <c r="Y827" s="545"/>
      <c r="Z827" s="545"/>
    </row>
    <row r="828" spans="1:26" ht="22.5" customHeight="1">
      <c r="A828" s="545"/>
      <c r="B828" s="545"/>
      <c r="C828" s="545"/>
      <c r="D828" s="545"/>
      <c r="E828" s="545"/>
      <c r="F828" s="545"/>
      <c r="G828" s="545"/>
      <c r="H828" s="545"/>
      <c r="I828" s="545"/>
      <c r="J828" s="545"/>
      <c r="K828" s="545"/>
      <c r="L828" s="545"/>
      <c r="M828" s="545"/>
      <c r="N828" s="545"/>
      <c r="O828" s="545"/>
      <c r="P828" s="545"/>
      <c r="Q828" s="545"/>
      <c r="R828" s="545"/>
      <c r="S828" s="545"/>
      <c r="T828" s="545"/>
      <c r="U828" s="545"/>
      <c r="V828" s="545"/>
      <c r="W828" s="545"/>
      <c r="X828" s="545"/>
      <c r="Y828" s="545"/>
      <c r="Z828" s="545"/>
    </row>
    <row r="829" spans="1:26" ht="22.5" customHeight="1">
      <c r="A829" s="545"/>
      <c r="B829" s="545"/>
      <c r="C829" s="545"/>
      <c r="D829" s="545"/>
      <c r="E829" s="545"/>
      <c r="F829" s="545"/>
      <c r="G829" s="545"/>
      <c r="H829" s="545"/>
      <c r="I829" s="545"/>
      <c r="J829" s="545"/>
      <c r="K829" s="545"/>
      <c r="L829" s="545"/>
      <c r="M829" s="545"/>
      <c r="N829" s="545"/>
      <c r="O829" s="545"/>
      <c r="P829" s="545"/>
      <c r="Q829" s="545"/>
      <c r="R829" s="545"/>
      <c r="S829" s="545"/>
      <c r="T829" s="545"/>
      <c r="U829" s="545"/>
      <c r="V829" s="545"/>
      <c r="W829" s="545"/>
      <c r="X829" s="545"/>
      <c r="Y829" s="545"/>
      <c r="Z829" s="545"/>
    </row>
    <row r="830" spans="1:26" ht="22.5" customHeight="1">
      <c r="A830" s="545"/>
      <c r="B830" s="545"/>
      <c r="C830" s="545"/>
      <c r="D830" s="545"/>
      <c r="E830" s="545"/>
      <c r="F830" s="545"/>
      <c r="G830" s="545"/>
      <c r="H830" s="545"/>
      <c r="I830" s="545"/>
      <c r="J830" s="545"/>
      <c r="K830" s="545"/>
      <c r="L830" s="545"/>
      <c r="M830" s="545"/>
      <c r="N830" s="545"/>
      <c r="O830" s="545"/>
      <c r="P830" s="545"/>
      <c r="Q830" s="545"/>
      <c r="R830" s="545"/>
      <c r="S830" s="545"/>
      <c r="T830" s="545"/>
      <c r="U830" s="545"/>
      <c r="V830" s="545"/>
      <c r="W830" s="545"/>
      <c r="X830" s="545"/>
      <c r="Y830" s="545"/>
      <c r="Z830" s="545"/>
    </row>
    <row r="831" spans="1:26" ht="22.5" customHeight="1">
      <c r="A831" s="545"/>
      <c r="B831" s="545"/>
      <c r="C831" s="545"/>
      <c r="D831" s="545"/>
      <c r="E831" s="545"/>
      <c r="F831" s="545"/>
      <c r="G831" s="545"/>
      <c r="H831" s="545"/>
      <c r="I831" s="545"/>
      <c r="J831" s="545"/>
      <c r="K831" s="545"/>
      <c r="L831" s="545"/>
      <c r="M831" s="545"/>
      <c r="N831" s="545"/>
      <c r="O831" s="545"/>
      <c r="P831" s="545"/>
      <c r="Q831" s="545"/>
      <c r="R831" s="545"/>
      <c r="S831" s="545"/>
      <c r="T831" s="545"/>
      <c r="U831" s="545"/>
      <c r="V831" s="545"/>
      <c r="W831" s="545"/>
      <c r="X831" s="545"/>
      <c r="Y831" s="545"/>
      <c r="Z831" s="545"/>
    </row>
    <row r="832" spans="1:26" ht="22.5" customHeight="1">
      <c r="A832" s="545"/>
      <c r="B832" s="545"/>
      <c r="C832" s="545"/>
      <c r="D832" s="545"/>
      <c r="E832" s="545"/>
      <c r="F832" s="545"/>
      <c r="G832" s="545"/>
      <c r="H832" s="545"/>
      <c r="I832" s="545"/>
      <c r="J832" s="545"/>
      <c r="K832" s="545"/>
      <c r="L832" s="545"/>
      <c r="M832" s="545"/>
      <c r="N832" s="545"/>
      <c r="O832" s="545"/>
      <c r="P832" s="545"/>
      <c r="Q832" s="545"/>
      <c r="R832" s="545"/>
      <c r="S832" s="545"/>
      <c r="T832" s="545"/>
      <c r="U832" s="545"/>
      <c r="V832" s="545"/>
      <c r="W832" s="545"/>
      <c r="X832" s="545"/>
      <c r="Y832" s="545"/>
      <c r="Z832" s="545"/>
    </row>
    <row r="833" spans="1:26" ht="22.5" customHeight="1">
      <c r="A833" s="545"/>
      <c r="B833" s="545"/>
      <c r="C833" s="545"/>
      <c r="D833" s="545"/>
      <c r="E833" s="545"/>
      <c r="F833" s="545"/>
      <c r="G833" s="545"/>
      <c r="H833" s="545"/>
      <c r="I833" s="545"/>
      <c r="J833" s="545"/>
      <c r="K833" s="545"/>
      <c r="L833" s="545"/>
      <c r="M833" s="545"/>
      <c r="N833" s="545"/>
      <c r="O833" s="545"/>
      <c r="P833" s="545"/>
      <c r="Q833" s="545"/>
      <c r="R833" s="545"/>
      <c r="S833" s="545"/>
      <c r="T833" s="545"/>
      <c r="U833" s="545"/>
      <c r="V833" s="545"/>
      <c r="W833" s="545"/>
      <c r="X833" s="545"/>
      <c r="Y833" s="545"/>
      <c r="Z833" s="545"/>
    </row>
    <row r="834" spans="1:26" ht="22.5" customHeight="1">
      <c r="A834" s="545"/>
      <c r="B834" s="545"/>
      <c r="C834" s="545"/>
      <c r="D834" s="545"/>
      <c r="E834" s="545"/>
      <c r="F834" s="545"/>
      <c r="G834" s="545"/>
      <c r="H834" s="545"/>
      <c r="I834" s="545"/>
      <c r="J834" s="545"/>
      <c r="K834" s="545"/>
      <c r="L834" s="545"/>
      <c r="M834" s="545"/>
      <c r="N834" s="545"/>
      <c r="O834" s="545"/>
      <c r="P834" s="545"/>
      <c r="Q834" s="545"/>
      <c r="R834" s="545"/>
      <c r="S834" s="545"/>
      <c r="T834" s="545"/>
      <c r="U834" s="545"/>
      <c r="V834" s="545"/>
      <c r="W834" s="545"/>
      <c r="X834" s="545"/>
      <c r="Y834" s="545"/>
      <c r="Z834" s="545"/>
    </row>
    <row r="835" spans="1:26" ht="22.5" customHeight="1">
      <c r="A835" s="545"/>
      <c r="B835" s="545"/>
      <c r="C835" s="545"/>
      <c r="D835" s="545"/>
      <c r="E835" s="545"/>
      <c r="F835" s="545"/>
      <c r="G835" s="545"/>
      <c r="H835" s="545"/>
      <c r="I835" s="545"/>
      <c r="J835" s="545"/>
      <c r="K835" s="545"/>
      <c r="L835" s="545"/>
      <c r="M835" s="545"/>
      <c r="N835" s="545"/>
      <c r="O835" s="545"/>
      <c r="P835" s="545"/>
      <c r="Q835" s="545"/>
      <c r="R835" s="545"/>
      <c r="S835" s="545"/>
      <c r="T835" s="545"/>
      <c r="U835" s="545"/>
      <c r="V835" s="545"/>
      <c r="W835" s="545"/>
      <c r="X835" s="545"/>
      <c r="Y835" s="545"/>
      <c r="Z835" s="545"/>
    </row>
    <row r="836" spans="1:26" ht="22.5" customHeight="1">
      <c r="A836" s="545"/>
      <c r="B836" s="545"/>
      <c r="C836" s="545"/>
      <c r="D836" s="545"/>
      <c r="E836" s="545"/>
      <c r="F836" s="545"/>
      <c r="G836" s="545"/>
      <c r="H836" s="545"/>
      <c r="I836" s="545"/>
      <c r="J836" s="545"/>
      <c r="K836" s="545"/>
      <c r="L836" s="545"/>
      <c r="M836" s="545"/>
      <c r="N836" s="545"/>
      <c r="O836" s="545"/>
      <c r="P836" s="545"/>
      <c r="Q836" s="545"/>
      <c r="R836" s="545"/>
      <c r="S836" s="545"/>
      <c r="T836" s="545"/>
      <c r="U836" s="545"/>
      <c r="V836" s="545"/>
      <c r="W836" s="545"/>
      <c r="X836" s="545"/>
      <c r="Y836" s="545"/>
      <c r="Z836" s="545"/>
    </row>
    <row r="837" spans="1:26" ht="22.5" customHeight="1">
      <c r="A837" s="545"/>
      <c r="B837" s="545"/>
      <c r="C837" s="545"/>
      <c r="D837" s="545"/>
      <c r="E837" s="545"/>
      <c r="F837" s="545"/>
      <c r="G837" s="545"/>
      <c r="H837" s="545"/>
      <c r="I837" s="545"/>
      <c r="J837" s="545"/>
      <c r="K837" s="545"/>
      <c r="L837" s="545"/>
      <c r="M837" s="545"/>
      <c r="N837" s="545"/>
      <c r="O837" s="545"/>
      <c r="P837" s="545"/>
      <c r="Q837" s="545"/>
      <c r="R837" s="545"/>
      <c r="S837" s="545"/>
      <c r="T837" s="545"/>
      <c r="U837" s="545"/>
      <c r="V837" s="545"/>
      <c r="W837" s="545"/>
      <c r="X837" s="545"/>
      <c r="Y837" s="545"/>
      <c r="Z837" s="545"/>
    </row>
    <row r="838" spans="1:26" ht="22.5" customHeight="1">
      <c r="A838" s="545"/>
      <c r="B838" s="545"/>
      <c r="C838" s="545"/>
      <c r="D838" s="545"/>
      <c r="E838" s="545"/>
      <c r="F838" s="545"/>
      <c r="G838" s="545"/>
      <c r="H838" s="545"/>
      <c r="I838" s="545"/>
      <c r="J838" s="545"/>
      <c r="K838" s="545"/>
      <c r="L838" s="545"/>
      <c r="M838" s="545"/>
      <c r="N838" s="545"/>
      <c r="O838" s="545"/>
      <c r="P838" s="545"/>
      <c r="Q838" s="545"/>
      <c r="R838" s="545"/>
      <c r="S838" s="545"/>
      <c r="T838" s="545"/>
      <c r="U838" s="545"/>
      <c r="V838" s="545"/>
      <c r="W838" s="545"/>
      <c r="X838" s="545"/>
      <c r="Y838" s="545"/>
      <c r="Z838" s="545"/>
    </row>
    <row r="839" spans="1:26" ht="22.5" customHeight="1">
      <c r="A839" s="545"/>
      <c r="B839" s="545"/>
      <c r="C839" s="545"/>
      <c r="D839" s="545"/>
      <c r="E839" s="545"/>
      <c r="F839" s="545"/>
      <c r="G839" s="545"/>
      <c r="H839" s="545"/>
      <c r="I839" s="545"/>
      <c r="J839" s="545"/>
      <c r="K839" s="545"/>
      <c r="L839" s="545"/>
      <c r="M839" s="545"/>
      <c r="N839" s="545"/>
      <c r="O839" s="545"/>
      <c r="P839" s="545"/>
      <c r="Q839" s="545"/>
      <c r="R839" s="545"/>
      <c r="S839" s="545"/>
      <c r="T839" s="545"/>
      <c r="U839" s="545"/>
      <c r="V839" s="545"/>
      <c r="W839" s="545"/>
      <c r="X839" s="545"/>
      <c r="Y839" s="545"/>
      <c r="Z839" s="545"/>
    </row>
    <row r="840" spans="1:26" ht="22.5" customHeight="1">
      <c r="A840" s="545"/>
      <c r="B840" s="545"/>
      <c r="C840" s="545"/>
      <c r="D840" s="545"/>
      <c r="E840" s="545"/>
      <c r="F840" s="545"/>
      <c r="G840" s="545"/>
      <c r="H840" s="545"/>
      <c r="I840" s="545"/>
      <c r="J840" s="545"/>
      <c r="K840" s="545"/>
      <c r="L840" s="545"/>
      <c r="M840" s="545"/>
      <c r="N840" s="545"/>
      <c r="O840" s="545"/>
      <c r="P840" s="545"/>
      <c r="Q840" s="545"/>
      <c r="R840" s="545"/>
      <c r="S840" s="545"/>
      <c r="T840" s="545"/>
      <c r="U840" s="545"/>
      <c r="V840" s="545"/>
      <c r="W840" s="545"/>
      <c r="X840" s="545"/>
      <c r="Y840" s="545"/>
      <c r="Z840" s="545"/>
    </row>
    <row r="841" spans="1:26" ht="22.5" customHeight="1">
      <c r="A841" s="545"/>
      <c r="B841" s="545"/>
      <c r="C841" s="545"/>
      <c r="D841" s="545"/>
      <c r="E841" s="545"/>
      <c r="F841" s="545"/>
      <c r="G841" s="545"/>
      <c r="H841" s="545"/>
      <c r="I841" s="545"/>
      <c r="J841" s="545"/>
      <c r="K841" s="545"/>
      <c r="L841" s="545"/>
      <c r="M841" s="545"/>
      <c r="N841" s="545"/>
      <c r="O841" s="545"/>
      <c r="P841" s="545"/>
      <c r="Q841" s="545"/>
      <c r="R841" s="545"/>
      <c r="S841" s="545"/>
      <c r="T841" s="545"/>
      <c r="U841" s="545"/>
      <c r="V841" s="545"/>
      <c r="W841" s="545"/>
      <c r="X841" s="545"/>
      <c r="Y841" s="545"/>
      <c r="Z841" s="545"/>
    </row>
    <row r="842" spans="1:26" ht="22.5" customHeight="1">
      <c r="A842" s="545"/>
      <c r="B842" s="545"/>
      <c r="C842" s="545"/>
      <c r="D842" s="545"/>
      <c r="E842" s="545"/>
      <c r="F842" s="545"/>
      <c r="G842" s="545"/>
      <c r="H842" s="545"/>
      <c r="I842" s="545"/>
      <c r="J842" s="545"/>
      <c r="K842" s="545"/>
      <c r="L842" s="545"/>
      <c r="M842" s="545"/>
      <c r="N842" s="545"/>
      <c r="O842" s="545"/>
      <c r="P842" s="545"/>
      <c r="Q842" s="545"/>
      <c r="R842" s="545"/>
      <c r="S842" s="545"/>
      <c r="T842" s="545"/>
      <c r="U842" s="545"/>
      <c r="V842" s="545"/>
      <c r="W842" s="545"/>
      <c r="X842" s="545"/>
      <c r="Y842" s="545"/>
      <c r="Z842" s="545"/>
    </row>
    <row r="843" spans="1:26" ht="22.5" customHeight="1">
      <c r="A843" s="545"/>
      <c r="B843" s="545"/>
      <c r="C843" s="545"/>
      <c r="D843" s="545"/>
      <c r="E843" s="545"/>
      <c r="F843" s="545"/>
      <c r="G843" s="545"/>
      <c r="H843" s="545"/>
      <c r="I843" s="545"/>
      <c r="J843" s="545"/>
      <c r="K843" s="545"/>
      <c r="L843" s="545"/>
      <c r="M843" s="545"/>
      <c r="N843" s="545"/>
      <c r="O843" s="545"/>
      <c r="P843" s="545"/>
      <c r="Q843" s="545"/>
      <c r="R843" s="545"/>
      <c r="S843" s="545"/>
      <c r="T843" s="545"/>
      <c r="U843" s="545"/>
      <c r="V843" s="545"/>
      <c r="W843" s="545"/>
      <c r="X843" s="545"/>
      <c r="Y843" s="545"/>
      <c r="Z843" s="545"/>
    </row>
    <row r="844" spans="1:26" ht="22.5" customHeight="1">
      <c r="A844" s="545"/>
      <c r="B844" s="545"/>
      <c r="C844" s="545"/>
      <c r="D844" s="545"/>
      <c r="E844" s="545"/>
      <c r="F844" s="545"/>
      <c r="G844" s="545"/>
      <c r="H844" s="545"/>
      <c r="I844" s="545"/>
      <c r="J844" s="545"/>
      <c r="K844" s="545"/>
      <c r="L844" s="545"/>
      <c r="M844" s="545"/>
      <c r="N844" s="545"/>
      <c r="O844" s="545"/>
      <c r="P844" s="545"/>
      <c r="Q844" s="545"/>
      <c r="R844" s="545"/>
      <c r="S844" s="545"/>
      <c r="T844" s="545"/>
      <c r="U844" s="545"/>
      <c r="V844" s="545"/>
      <c r="W844" s="545"/>
      <c r="X844" s="545"/>
      <c r="Y844" s="545"/>
      <c r="Z844" s="545"/>
    </row>
    <row r="845" spans="1:26" ht="22.5" customHeight="1">
      <c r="A845" s="545"/>
      <c r="B845" s="545"/>
      <c r="C845" s="545"/>
      <c r="D845" s="545"/>
      <c r="E845" s="545"/>
      <c r="F845" s="545"/>
      <c r="G845" s="545"/>
      <c r="H845" s="545"/>
      <c r="I845" s="545"/>
      <c r="J845" s="545"/>
      <c r="K845" s="545"/>
      <c r="L845" s="545"/>
      <c r="M845" s="545"/>
      <c r="N845" s="545"/>
      <c r="O845" s="545"/>
      <c r="P845" s="545"/>
      <c r="Q845" s="545"/>
      <c r="R845" s="545"/>
      <c r="S845" s="545"/>
      <c r="T845" s="545"/>
      <c r="U845" s="545"/>
      <c r="V845" s="545"/>
      <c r="W845" s="545"/>
      <c r="X845" s="545"/>
      <c r="Y845" s="545"/>
      <c r="Z845" s="545"/>
    </row>
    <row r="846" spans="1:26" ht="22.5" customHeight="1">
      <c r="A846" s="545"/>
      <c r="B846" s="545"/>
      <c r="C846" s="545"/>
      <c r="D846" s="545"/>
      <c r="E846" s="545"/>
      <c r="F846" s="545"/>
      <c r="G846" s="545"/>
      <c r="H846" s="545"/>
      <c r="I846" s="545"/>
      <c r="J846" s="545"/>
      <c r="K846" s="545"/>
      <c r="L846" s="545"/>
      <c r="M846" s="545"/>
      <c r="N846" s="545"/>
      <c r="O846" s="545"/>
      <c r="P846" s="545"/>
      <c r="Q846" s="545"/>
      <c r="R846" s="545"/>
      <c r="S846" s="545"/>
      <c r="T846" s="545"/>
      <c r="U846" s="545"/>
      <c r="V846" s="545"/>
      <c r="W846" s="545"/>
      <c r="X846" s="545"/>
      <c r="Y846" s="545"/>
      <c r="Z846" s="545"/>
    </row>
    <row r="847" spans="1:26" ht="22.5" customHeight="1">
      <c r="A847" s="545"/>
      <c r="B847" s="545"/>
      <c r="C847" s="545"/>
      <c r="D847" s="545"/>
      <c r="E847" s="545"/>
      <c r="F847" s="545"/>
      <c r="G847" s="545"/>
      <c r="H847" s="545"/>
      <c r="I847" s="545"/>
      <c r="J847" s="545"/>
      <c r="K847" s="545"/>
      <c r="L847" s="545"/>
      <c r="M847" s="545"/>
      <c r="N847" s="545"/>
      <c r="O847" s="545"/>
      <c r="P847" s="545"/>
      <c r="Q847" s="545"/>
      <c r="R847" s="545"/>
      <c r="S847" s="545"/>
      <c r="T847" s="545"/>
      <c r="U847" s="545"/>
      <c r="V847" s="545"/>
      <c r="W847" s="545"/>
      <c r="X847" s="545"/>
      <c r="Y847" s="545"/>
      <c r="Z847" s="545"/>
    </row>
    <row r="848" spans="1:26" ht="22.5" customHeight="1">
      <c r="A848" s="545"/>
      <c r="B848" s="545"/>
      <c r="C848" s="545"/>
      <c r="D848" s="545"/>
      <c r="E848" s="545"/>
      <c r="F848" s="545"/>
      <c r="G848" s="545"/>
      <c r="H848" s="545"/>
      <c r="I848" s="545"/>
      <c r="J848" s="545"/>
      <c r="K848" s="545"/>
      <c r="L848" s="545"/>
      <c r="M848" s="545"/>
      <c r="N848" s="545"/>
      <c r="O848" s="545"/>
      <c r="P848" s="545"/>
      <c r="Q848" s="545"/>
      <c r="R848" s="545"/>
      <c r="S848" s="545"/>
      <c r="T848" s="545"/>
      <c r="U848" s="545"/>
      <c r="V848" s="545"/>
      <c r="W848" s="545"/>
      <c r="X848" s="545"/>
      <c r="Y848" s="545"/>
      <c r="Z848" s="545"/>
    </row>
    <row r="849" spans="1:26" ht="22.5" customHeight="1">
      <c r="A849" s="545"/>
      <c r="B849" s="545"/>
      <c r="C849" s="545"/>
      <c r="D849" s="545"/>
      <c r="E849" s="545"/>
      <c r="F849" s="545"/>
      <c r="G849" s="545"/>
      <c r="H849" s="545"/>
      <c r="I849" s="545"/>
      <c r="J849" s="545"/>
      <c r="K849" s="545"/>
      <c r="L849" s="545"/>
      <c r="M849" s="545"/>
      <c r="N849" s="545"/>
      <c r="O849" s="545"/>
      <c r="P849" s="545"/>
      <c r="Q849" s="545"/>
      <c r="R849" s="545"/>
      <c r="S849" s="545"/>
      <c r="T849" s="545"/>
      <c r="U849" s="545"/>
      <c r="V849" s="545"/>
      <c r="W849" s="545"/>
      <c r="X849" s="545"/>
      <c r="Y849" s="545"/>
      <c r="Z849" s="545"/>
    </row>
    <row r="850" spans="1:26" ht="22.5" customHeight="1">
      <c r="A850" s="545"/>
      <c r="B850" s="545"/>
      <c r="C850" s="545"/>
      <c r="D850" s="545"/>
      <c r="E850" s="545"/>
      <c r="F850" s="545"/>
      <c r="G850" s="545"/>
      <c r="H850" s="545"/>
      <c r="I850" s="545"/>
      <c r="J850" s="545"/>
      <c r="K850" s="545"/>
      <c r="L850" s="545"/>
      <c r="M850" s="545"/>
      <c r="N850" s="545"/>
      <c r="O850" s="545"/>
      <c r="P850" s="545"/>
      <c r="Q850" s="545"/>
      <c r="R850" s="545"/>
      <c r="S850" s="545"/>
      <c r="T850" s="545"/>
      <c r="U850" s="545"/>
      <c r="V850" s="545"/>
      <c r="W850" s="545"/>
      <c r="X850" s="545"/>
      <c r="Y850" s="545"/>
      <c r="Z850" s="545"/>
    </row>
    <row r="851" spans="1:26" ht="22.5" customHeight="1">
      <c r="A851" s="545"/>
      <c r="B851" s="545"/>
      <c r="C851" s="545"/>
      <c r="D851" s="545"/>
      <c r="E851" s="545"/>
      <c r="F851" s="545"/>
      <c r="G851" s="545"/>
      <c r="H851" s="545"/>
      <c r="I851" s="545"/>
      <c r="J851" s="545"/>
      <c r="K851" s="545"/>
      <c r="L851" s="545"/>
      <c r="M851" s="545"/>
      <c r="N851" s="545"/>
      <c r="O851" s="545"/>
      <c r="P851" s="545"/>
      <c r="Q851" s="545"/>
      <c r="R851" s="545"/>
      <c r="S851" s="545"/>
      <c r="T851" s="545"/>
      <c r="U851" s="545"/>
      <c r="V851" s="545"/>
      <c r="W851" s="545"/>
      <c r="X851" s="545"/>
      <c r="Y851" s="545"/>
      <c r="Z851" s="545"/>
    </row>
    <row r="852" spans="1:26" ht="22.5" customHeight="1">
      <c r="A852" s="545"/>
      <c r="B852" s="545"/>
      <c r="C852" s="545"/>
      <c r="D852" s="545"/>
      <c r="E852" s="545"/>
      <c r="F852" s="545"/>
      <c r="G852" s="545"/>
      <c r="H852" s="545"/>
      <c r="I852" s="545"/>
      <c r="J852" s="545"/>
      <c r="K852" s="545"/>
      <c r="L852" s="545"/>
      <c r="M852" s="545"/>
      <c r="N852" s="545"/>
      <c r="O852" s="545"/>
      <c r="P852" s="545"/>
      <c r="Q852" s="545"/>
      <c r="R852" s="545"/>
      <c r="S852" s="545"/>
      <c r="T852" s="545"/>
      <c r="U852" s="545"/>
      <c r="V852" s="545"/>
      <c r="W852" s="545"/>
      <c r="X852" s="545"/>
      <c r="Y852" s="545"/>
      <c r="Z852" s="545"/>
    </row>
    <row r="853" spans="1:26" ht="22.5" customHeight="1">
      <c r="A853" s="545"/>
      <c r="B853" s="545"/>
      <c r="C853" s="545"/>
      <c r="D853" s="545"/>
      <c r="E853" s="545"/>
      <c r="F853" s="545"/>
      <c r="G853" s="545"/>
      <c r="H853" s="545"/>
      <c r="I853" s="545"/>
      <c r="J853" s="545"/>
      <c r="K853" s="545"/>
      <c r="L853" s="545"/>
      <c r="M853" s="545"/>
      <c r="N853" s="545"/>
      <c r="O853" s="545"/>
      <c r="P853" s="545"/>
      <c r="Q853" s="545"/>
      <c r="R853" s="545"/>
      <c r="S853" s="545"/>
      <c r="T853" s="545"/>
      <c r="U853" s="545"/>
      <c r="V853" s="545"/>
      <c r="W853" s="545"/>
      <c r="X853" s="545"/>
      <c r="Y853" s="545"/>
      <c r="Z853" s="545"/>
    </row>
    <row r="854" spans="1:26" ht="22.5" customHeight="1">
      <c r="A854" s="545"/>
      <c r="B854" s="545"/>
      <c r="C854" s="545"/>
      <c r="D854" s="545"/>
      <c r="E854" s="545"/>
      <c r="F854" s="545"/>
      <c r="G854" s="545"/>
      <c r="H854" s="545"/>
      <c r="I854" s="545"/>
      <c r="J854" s="545"/>
      <c r="K854" s="545"/>
      <c r="L854" s="545"/>
      <c r="M854" s="545"/>
      <c r="N854" s="545"/>
      <c r="O854" s="545"/>
      <c r="P854" s="545"/>
      <c r="Q854" s="545"/>
      <c r="R854" s="545"/>
      <c r="S854" s="545"/>
      <c r="T854" s="545"/>
      <c r="U854" s="545"/>
      <c r="V854" s="545"/>
      <c r="W854" s="545"/>
      <c r="X854" s="545"/>
      <c r="Y854" s="545"/>
      <c r="Z854" s="545"/>
    </row>
    <row r="855" spans="1:26" ht="22.5" customHeight="1">
      <c r="A855" s="545"/>
      <c r="B855" s="545"/>
      <c r="C855" s="545"/>
      <c r="D855" s="545"/>
      <c r="E855" s="545"/>
      <c r="F855" s="545"/>
      <c r="G855" s="545"/>
      <c r="H855" s="545"/>
      <c r="I855" s="545"/>
      <c r="J855" s="545"/>
      <c r="K855" s="545"/>
      <c r="L855" s="545"/>
      <c r="M855" s="545"/>
      <c r="N855" s="545"/>
      <c r="O855" s="545"/>
      <c r="P855" s="545"/>
      <c r="Q855" s="545"/>
      <c r="R855" s="545"/>
      <c r="S855" s="545"/>
      <c r="T855" s="545"/>
      <c r="U855" s="545"/>
      <c r="V855" s="545"/>
      <c r="W855" s="545"/>
      <c r="X855" s="545"/>
      <c r="Y855" s="545"/>
      <c r="Z855" s="545"/>
    </row>
    <row r="856" spans="1:26" ht="22.5" customHeight="1">
      <c r="A856" s="545"/>
      <c r="B856" s="545"/>
      <c r="C856" s="545"/>
      <c r="D856" s="545"/>
      <c r="E856" s="545"/>
      <c r="F856" s="545"/>
      <c r="G856" s="545"/>
      <c r="H856" s="545"/>
      <c r="I856" s="545"/>
      <c r="J856" s="545"/>
      <c r="K856" s="545"/>
      <c r="L856" s="545"/>
      <c r="M856" s="545"/>
      <c r="N856" s="545"/>
      <c r="O856" s="545"/>
      <c r="P856" s="545"/>
      <c r="Q856" s="545"/>
      <c r="R856" s="545"/>
      <c r="S856" s="545"/>
      <c r="T856" s="545"/>
      <c r="U856" s="545"/>
      <c r="V856" s="545"/>
      <c r="W856" s="545"/>
      <c r="X856" s="545"/>
      <c r="Y856" s="545"/>
      <c r="Z856" s="545"/>
    </row>
    <row r="857" spans="1:26" ht="22.5" customHeight="1">
      <c r="A857" s="545"/>
      <c r="B857" s="545"/>
      <c r="C857" s="545"/>
      <c r="D857" s="545"/>
      <c r="E857" s="545"/>
      <c r="F857" s="545"/>
      <c r="G857" s="545"/>
      <c r="H857" s="545"/>
      <c r="I857" s="545"/>
      <c r="J857" s="545"/>
      <c r="K857" s="545"/>
      <c r="L857" s="545"/>
      <c r="M857" s="545"/>
      <c r="N857" s="545"/>
      <c r="O857" s="545"/>
      <c r="P857" s="545"/>
      <c r="Q857" s="545"/>
      <c r="R857" s="545"/>
      <c r="S857" s="545"/>
      <c r="T857" s="545"/>
      <c r="U857" s="545"/>
      <c r="V857" s="545"/>
      <c r="W857" s="545"/>
      <c r="X857" s="545"/>
      <c r="Y857" s="545"/>
      <c r="Z857" s="545"/>
    </row>
    <row r="858" spans="1:26" ht="22.5" customHeight="1">
      <c r="A858" s="545"/>
      <c r="B858" s="545"/>
      <c r="C858" s="545"/>
      <c r="D858" s="545"/>
      <c r="E858" s="545"/>
      <c r="F858" s="545"/>
      <c r="G858" s="545"/>
      <c r="H858" s="545"/>
      <c r="I858" s="545"/>
      <c r="J858" s="545"/>
      <c r="K858" s="545"/>
      <c r="L858" s="545"/>
      <c r="M858" s="545"/>
      <c r="N858" s="545"/>
      <c r="O858" s="545"/>
      <c r="P858" s="545"/>
      <c r="Q858" s="545"/>
      <c r="R858" s="545"/>
      <c r="S858" s="545"/>
      <c r="T858" s="545"/>
      <c r="U858" s="545"/>
      <c r="V858" s="545"/>
      <c r="W858" s="545"/>
      <c r="X858" s="545"/>
      <c r="Y858" s="545"/>
      <c r="Z858" s="545"/>
    </row>
    <row r="859" spans="1:26" ht="22.5" customHeight="1">
      <c r="A859" s="545"/>
      <c r="B859" s="545"/>
      <c r="C859" s="545"/>
      <c r="D859" s="545"/>
      <c r="E859" s="545"/>
      <c r="F859" s="545"/>
      <c r="G859" s="545"/>
      <c r="H859" s="545"/>
      <c r="I859" s="545"/>
      <c r="J859" s="545"/>
      <c r="K859" s="545"/>
      <c r="L859" s="545"/>
      <c r="M859" s="545"/>
      <c r="N859" s="545"/>
      <c r="O859" s="545"/>
      <c r="P859" s="545"/>
      <c r="Q859" s="545"/>
      <c r="R859" s="545"/>
      <c r="S859" s="545"/>
      <c r="T859" s="545"/>
      <c r="U859" s="545"/>
      <c r="V859" s="545"/>
      <c r="W859" s="545"/>
      <c r="X859" s="545"/>
      <c r="Y859" s="545"/>
      <c r="Z859" s="545"/>
    </row>
    <row r="860" spans="1:26" ht="22.5" customHeight="1">
      <c r="A860" s="545"/>
      <c r="B860" s="545"/>
      <c r="C860" s="545"/>
      <c r="D860" s="545"/>
      <c r="E860" s="545"/>
      <c r="F860" s="545"/>
      <c r="G860" s="545"/>
      <c r="H860" s="545"/>
      <c r="I860" s="545"/>
      <c r="J860" s="545"/>
      <c r="K860" s="545"/>
      <c r="L860" s="545"/>
      <c r="M860" s="545"/>
      <c r="N860" s="545"/>
      <c r="O860" s="545"/>
      <c r="P860" s="545"/>
      <c r="Q860" s="545"/>
      <c r="R860" s="545"/>
      <c r="S860" s="545"/>
      <c r="T860" s="545"/>
      <c r="U860" s="545"/>
      <c r="V860" s="545"/>
      <c r="W860" s="545"/>
      <c r="X860" s="545"/>
      <c r="Y860" s="545"/>
      <c r="Z860" s="545"/>
    </row>
    <row r="861" spans="1:26" ht="22.5" customHeight="1">
      <c r="A861" s="545"/>
      <c r="B861" s="545"/>
      <c r="C861" s="545"/>
      <c r="D861" s="545"/>
      <c r="E861" s="545"/>
      <c r="F861" s="545"/>
      <c r="G861" s="545"/>
      <c r="H861" s="545"/>
      <c r="I861" s="545"/>
      <c r="J861" s="545"/>
      <c r="K861" s="545"/>
      <c r="L861" s="545"/>
      <c r="M861" s="545"/>
      <c r="N861" s="545"/>
      <c r="O861" s="545"/>
      <c r="P861" s="545"/>
      <c r="Q861" s="545"/>
      <c r="R861" s="545"/>
      <c r="S861" s="545"/>
      <c r="T861" s="545"/>
      <c r="U861" s="545"/>
      <c r="V861" s="545"/>
      <c r="W861" s="545"/>
      <c r="X861" s="545"/>
      <c r="Y861" s="545"/>
      <c r="Z861" s="545"/>
    </row>
    <row r="862" spans="1:26" ht="22.5" customHeight="1">
      <c r="A862" s="545"/>
      <c r="B862" s="545"/>
      <c r="C862" s="545"/>
      <c r="D862" s="545"/>
      <c r="E862" s="545"/>
      <c r="F862" s="545"/>
      <c r="G862" s="545"/>
      <c r="H862" s="545"/>
      <c r="I862" s="545"/>
      <c r="J862" s="545"/>
      <c r="K862" s="545"/>
      <c r="L862" s="545"/>
      <c r="M862" s="545"/>
      <c r="N862" s="545"/>
      <c r="O862" s="545"/>
      <c r="P862" s="545"/>
      <c r="Q862" s="545"/>
      <c r="R862" s="545"/>
      <c r="S862" s="545"/>
      <c r="T862" s="545"/>
      <c r="U862" s="545"/>
      <c r="V862" s="545"/>
      <c r="W862" s="545"/>
      <c r="X862" s="545"/>
      <c r="Y862" s="545"/>
      <c r="Z862" s="545"/>
    </row>
    <row r="863" spans="1:26" ht="22.5" customHeight="1">
      <c r="A863" s="545"/>
      <c r="B863" s="545"/>
      <c r="C863" s="545"/>
      <c r="D863" s="545"/>
      <c r="E863" s="545"/>
      <c r="F863" s="545"/>
      <c r="G863" s="545"/>
      <c r="H863" s="545"/>
      <c r="I863" s="545"/>
      <c r="J863" s="545"/>
      <c r="K863" s="545"/>
      <c r="L863" s="545"/>
      <c r="M863" s="545"/>
      <c r="N863" s="545"/>
      <c r="O863" s="545"/>
      <c r="P863" s="545"/>
      <c r="Q863" s="545"/>
      <c r="R863" s="545"/>
      <c r="S863" s="545"/>
      <c r="T863" s="545"/>
      <c r="U863" s="545"/>
      <c r="V863" s="545"/>
      <c r="W863" s="545"/>
      <c r="X863" s="545"/>
      <c r="Y863" s="545"/>
      <c r="Z863" s="545"/>
    </row>
    <row r="864" spans="1:26" ht="22.5" customHeight="1">
      <c r="A864" s="545"/>
      <c r="B864" s="545"/>
      <c r="C864" s="545"/>
      <c r="D864" s="545"/>
      <c r="E864" s="545"/>
      <c r="F864" s="545"/>
      <c r="G864" s="545"/>
      <c r="H864" s="545"/>
      <c r="I864" s="545"/>
      <c r="J864" s="545"/>
      <c r="K864" s="545"/>
      <c r="L864" s="545"/>
      <c r="M864" s="545"/>
      <c r="N864" s="545"/>
      <c r="O864" s="545"/>
      <c r="P864" s="545"/>
      <c r="Q864" s="545"/>
      <c r="R864" s="545"/>
      <c r="S864" s="545"/>
      <c r="T864" s="545"/>
      <c r="U864" s="545"/>
      <c r="V864" s="545"/>
      <c r="W864" s="545"/>
      <c r="X864" s="545"/>
      <c r="Y864" s="545"/>
      <c r="Z864" s="545"/>
    </row>
    <row r="865" spans="1:26" ht="22.5" customHeight="1">
      <c r="A865" s="545"/>
      <c r="B865" s="545"/>
      <c r="C865" s="545"/>
      <c r="D865" s="545"/>
      <c r="E865" s="545"/>
      <c r="F865" s="545"/>
      <c r="G865" s="545"/>
      <c r="H865" s="545"/>
      <c r="I865" s="545"/>
      <c r="J865" s="545"/>
      <c r="K865" s="545"/>
      <c r="L865" s="545"/>
      <c r="M865" s="545"/>
      <c r="N865" s="545"/>
      <c r="O865" s="545"/>
      <c r="P865" s="545"/>
      <c r="Q865" s="545"/>
      <c r="R865" s="545"/>
      <c r="S865" s="545"/>
      <c r="T865" s="545"/>
      <c r="U865" s="545"/>
      <c r="V865" s="545"/>
      <c r="W865" s="545"/>
      <c r="X865" s="545"/>
      <c r="Y865" s="545"/>
      <c r="Z865" s="545"/>
    </row>
    <row r="866" spans="1:26" ht="22.5" customHeight="1">
      <c r="A866" s="545"/>
      <c r="B866" s="545"/>
      <c r="C866" s="545"/>
      <c r="D866" s="545"/>
      <c r="E866" s="545"/>
      <c r="F866" s="545"/>
      <c r="G866" s="545"/>
      <c r="H866" s="545"/>
      <c r="I866" s="545"/>
      <c r="J866" s="545"/>
      <c r="K866" s="545"/>
      <c r="L866" s="545"/>
      <c r="M866" s="545"/>
      <c r="N866" s="545"/>
      <c r="O866" s="545"/>
      <c r="P866" s="545"/>
      <c r="Q866" s="545"/>
      <c r="R866" s="545"/>
      <c r="S866" s="545"/>
      <c r="T866" s="545"/>
      <c r="U866" s="545"/>
      <c r="V866" s="545"/>
      <c r="W866" s="545"/>
      <c r="X866" s="545"/>
      <c r="Y866" s="545"/>
      <c r="Z866" s="545"/>
    </row>
    <row r="867" spans="1:26" ht="22.5" customHeight="1">
      <c r="A867" s="545"/>
      <c r="B867" s="545"/>
      <c r="C867" s="545"/>
      <c r="D867" s="545"/>
      <c r="E867" s="545"/>
      <c r="F867" s="545"/>
      <c r="G867" s="545"/>
      <c r="H867" s="545"/>
      <c r="I867" s="545"/>
      <c r="J867" s="545"/>
      <c r="K867" s="545"/>
      <c r="L867" s="545"/>
      <c r="M867" s="545"/>
      <c r="N867" s="545"/>
      <c r="O867" s="545"/>
      <c r="P867" s="545"/>
      <c r="Q867" s="545"/>
      <c r="R867" s="545"/>
      <c r="S867" s="545"/>
      <c r="T867" s="545"/>
      <c r="U867" s="545"/>
      <c r="V867" s="545"/>
      <c r="W867" s="545"/>
      <c r="X867" s="545"/>
      <c r="Y867" s="545"/>
      <c r="Z867" s="545"/>
    </row>
    <row r="868" spans="1:26" ht="22.5" customHeight="1">
      <c r="A868" s="545"/>
      <c r="B868" s="545"/>
      <c r="C868" s="545"/>
      <c r="D868" s="545"/>
      <c r="E868" s="545"/>
      <c r="F868" s="545"/>
      <c r="G868" s="545"/>
      <c r="H868" s="545"/>
      <c r="I868" s="545"/>
      <c r="J868" s="545"/>
      <c r="K868" s="545"/>
      <c r="L868" s="545"/>
      <c r="M868" s="545"/>
      <c r="N868" s="545"/>
      <c r="O868" s="545"/>
      <c r="P868" s="545"/>
      <c r="Q868" s="545"/>
      <c r="R868" s="545"/>
      <c r="S868" s="545"/>
      <c r="T868" s="545"/>
      <c r="U868" s="545"/>
      <c r="V868" s="545"/>
      <c r="W868" s="545"/>
      <c r="X868" s="545"/>
      <c r="Y868" s="545"/>
      <c r="Z868" s="545"/>
    </row>
    <row r="869" spans="1:26" ht="22.5" customHeight="1">
      <c r="A869" s="545"/>
      <c r="B869" s="545"/>
      <c r="C869" s="545"/>
      <c r="D869" s="545"/>
      <c r="E869" s="545"/>
      <c r="F869" s="545"/>
      <c r="G869" s="545"/>
      <c r="H869" s="545"/>
      <c r="I869" s="545"/>
      <c r="J869" s="545"/>
      <c r="K869" s="545"/>
      <c r="L869" s="545"/>
      <c r="M869" s="545"/>
      <c r="N869" s="545"/>
      <c r="O869" s="545"/>
      <c r="P869" s="545"/>
      <c r="Q869" s="545"/>
      <c r="R869" s="545"/>
      <c r="S869" s="545"/>
      <c r="T869" s="545"/>
      <c r="U869" s="545"/>
      <c r="V869" s="545"/>
      <c r="W869" s="545"/>
      <c r="X869" s="545"/>
      <c r="Y869" s="545"/>
      <c r="Z869" s="545"/>
    </row>
    <row r="870" spans="1:26" ht="22.5" customHeight="1">
      <c r="A870" s="545"/>
      <c r="B870" s="545"/>
      <c r="C870" s="545"/>
      <c r="D870" s="545"/>
      <c r="E870" s="545"/>
      <c r="F870" s="545"/>
      <c r="G870" s="545"/>
      <c r="H870" s="545"/>
      <c r="I870" s="545"/>
      <c r="J870" s="545"/>
      <c r="K870" s="545"/>
      <c r="L870" s="545"/>
      <c r="M870" s="545"/>
      <c r="N870" s="545"/>
      <c r="O870" s="545"/>
      <c r="P870" s="545"/>
      <c r="Q870" s="545"/>
      <c r="R870" s="545"/>
      <c r="S870" s="545"/>
      <c r="T870" s="545"/>
      <c r="U870" s="545"/>
      <c r="V870" s="545"/>
      <c r="W870" s="545"/>
      <c r="X870" s="545"/>
      <c r="Y870" s="545"/>
      <c r="Z870" s="545"/>
    </row>
    <row r="871" spans="1:26" ht="22.5" customHeight="1">
      <c r="A871" s="545"/>
      <c r="B871" s="545"/>
      <c r="C871" s="545"/>
      <c r="D871" s="545"/>
      <c r="E871" s="545"/>
      <c r="F871" s="545"/>
      <c r="G871" s="545"/>
      <c r="H871" s="545"/>
      <c r="I871" s="545"/>
      <c r="J871" s="545"/>
      <c r="K871" s="545"/>
      <c r="L871" s="545"/>
      <c r="M871" s="545"/>
      <c r="N871" s="545"/>
      <c r="O871" s="545"/>
      <c r="P871" s="545"/>
      <c r="Q871" s="545"/>
      <c r="R871" s="545"/>
      <c r="S871" s="545"/>
      <c r="T871" s="545"/>
      <c r="U871" s="545"/>
      <c r="V871" s="545"/>
      <c r="W871" s="545"/>
      <c r="X871" s="545"/>
      <c r="Y871" s="545"/>
      <c r="Z871" s="545"/>
    </row>
    <row r="872" spans="1:26" ht="22.5" customHeight="1">
      <c r="A872" s="545"/>
      <c r="B872" s="545"/>
      <c r="C872" s="545"/>
      <c r="D872" s="545"/>
      <c r="E872" s="545"/>
      <c r="F872" s="545"/>
      <c r="G872" s="545"/>
      <c r="H872" s="545"/>
      <c r="I872" s="545"/>
      <c r="J872" s="545"/>
      <c r="K872" s="545"/>
      <c r="L872" s="545"/>
      <c r="M872" s="545"/>
      <c r="N872" s="545"/>
      <c r="O872" s="545"/>
      <c r="P872" s="545"/>
      <c r="Q872" s="545"/>
      <c r="R872" s="545"/>
      <c r="S872" s="545"/>
      <c r="T872" s="545"/>
      <c r="U872" s="545"/>
      <c r="V872" s="545"/>
      <c r="W872" s="545"/>
      <c r="X872" s="545"/>
      <c r="Y872" s="545"/>
      <c r="Z872" s="545"/>
    </row>
    <row r="873" spans="1:26" ht="22.5" customHeight="1">
      <c r="A873" s="545"/>
      <c r="B873" s="545"/>
      <c r="C873" s="545"/>
      <c r="D873" s="545"/>
      <c r="E873" s="545"/>
      <c r="F873" s="545"/>
      <c r="G873" s="545"/>
      <c r="H873" s="545"/>
      <c r="I873" s="545"/>
      <c r="J873" s="545"/>
      <c r="K873" s="545"/>
      <c r="L873" s="545"/>
      <c r="M873" s="545"/>
      <c r="N873" s="545"/>
      <c r="O873" s="545"/>
      <c r="P873" s="545"/>
      <c r="Q873" s="545"/>
      <c r="R873" s="545"/>
      <c r="S873" s="545"/>
      <c r="T873" s="545"/>
      <c r="U873" s="545"/>
      <c r="V873" s="545"/>
      <c r="W873" s="545"/>
      <c r="X873" s="545"/>
      <c r="Y873" s="545"/>
      <c r="Z873" s="545"/>
    </row>
    <row r="874" spans="1:26" ht="22.5" customHeight="1">
      <c r="A874" s="545"/>
      <c r="B874" s="545"/>
      <c r="C874" s="545"/>
      <c r="D874" s="545"/>
      <c r="E874" s="545"/>
      <c r="F874" s="545"/>
      <c r="G874" s="545"/>
      <c r="H874" s="545"/>
      <c r="I874" s="545"/>
      <c r="J874" s="545"/>
      <c r="K874" s="545"/>
      <c r="L874" s="545"/>
      <c r="M874" s="545"/>
      <c r="N874" s="545"/>
      <c r="O874" s="545"/>
      <c r="P874" s="545"/>
      <c r="Q874" s="545"/>
      <c r="R874" s="545"/>
      <c r="S874" s="545"/>
      <c r="T874" s="545"/>
      <c r="U874" s="545"/>
      <c r="V874" s="545"/>
      <c r="W874" s="545"/>
      <c r="X874" s="545"/>
      <c r="Y874" s="545"/>
      <c r="Z874" s="545"/>
    </row>
    <row r="875" spans="1:26" ht="22.5" customHeight="1">
      <c r="A875" s="545"/>
      <c r="B875" s="545"/>
      <c r="C875" s="545"/>
      <c r="D875" s="545"/>
      <c r="E875" s="545"/>
      <c r="F875" s="545"/>
      <c r="G875" s="545"/>
      <c r="H875" s="545"/>
      <c r="I875" s="545"/>
      <c r="J875" s="545"/>
      <c r="K875" s="545"/>
      <c r="L875" s="545"/>
      <c r="M875" s="545"/>
      <c r="N875" s="545"/>
      <c r="O875" s="545"/>
      <c r="P875" s="545"/>
      <c r="Q875" s="545"/>
      <c r="R875" s="545"/>
      <c r="S875" s="545"/>
      <c r="T875" s="545"/>
      <c r="U875" s="545"/>
      <c r="V875" s="545"/>
      <c r="W875" s="545"/>
      <c r="X875" s="545"/>
      <c r="Y875" s="545"/>
      <c r="Z875" s="545"/>
    </row>
    <row r="876" spans="1:26" ht="22.5" customHeight="1">
      <c r="A876" s="545"/>
      <c r="B876" s="545"/>
      <c r="C876" s="545"/>
      <c r="D876" s="545"/>
      <c r="E876" s="545"/>
      <c r="F876" s="545"/>
      <c r="G876" s="545"/>
      <c r="H876" s="545"/>
      <c r="I876" s="545"/>
      <c r="J876" s="545"/>
      <c r="K876" s="545"/>
      <c r="L876" s="545"/>
      <c r="M876" s="545"/>
      <c r="N876" s="545"/>
      <c r="O876" s="545"/>
      <c r="P876" s="545"/>
      <c r="Q876" s="545"/>
      <c r="R876" s="545"/>
      <c r="S876" s="545"/>
      <c r="T876" s="545"/>
      <c r="U876" s="545"/>
      <c r="V876" s="545"/>
      <c r="W876" s="545"/>
      <c r="X876" s="545"/>
      <c r="Y876" s="545"/>
      <c r="Z876" s="545"/>
    </row>
    <row r="877" spans="1:26" ht="22.5" customHeight="1">
      <c r="A877" s="545"/>
      <c r="B877" s="545"/>
      <c r="C877" s="545"/>
      <c r="D877" s="545"/>
      <c r="E877" s="545"/>
      <c r="F877" s="545"/>
      <c r="G877" s="545"/>
      <c r="H877" s="545"/>
      <c r="I877" s="545"/>
      <c r="J877" s="545"/>
      <c r="K877" s="545"/>
      <c r="L877" s="545"/>
      <c r="M877" s="545"/>
      <c r="N877" s="545"/>
      <c r="O877" s="545"/>
      <c r="P877" s="545"/>
      <c r="Q877" s="545"/>
      <c r="R877" s="545"/>
      <c r="S877" s="545"/>
      <c r="T877" s="545"/>
      <c r="U877" s="545"/>
      <c r="V877" s="545"/>
      <c r="W877" s="545"/>
      <c r="X877" s="545"/>
      <c r="Y877" s="545"/>
      <c r="Z877" s="545"/>
    </row>
    <row r="878" spans="1:26" ht="22.5" customHeight="1">
      <c r="A878" s="545"/>
      <c r="B878" s="545"/>
      <c r="C878" s="545"/>
      <c r="D878" s="545"/>
      <c r="E878" s="545"/>
      <c r="F878" s="545"/>
      <c r="G878" s="545"/>
      <c r="H878" s="545"/>
      <c r="I878" s="545"/>
      <c r="J878" s="545"/>
      <c r="K878" s="545"/>
      <c r="L878" s="545"/>
      <c r="M878" s="545"/>
      <c r="N878" s="545"/>
      <c r="O878" s="545"/>
      <c r="P878" s="545"/>
      <c r="Q878" s="545"/>
      <c r="R878" s="545"/>
      <c r="S878" s="545"/>
      <c r="T878" s="545"/>
      <c r="U878" s="545"/>
      <c r="V878" s="545"/>
      <c r="W878" s="545"/>
      <c r="X878" s="545"/>
      <c r="Y878" s="545"/>
      <c r="Z878" s="545"/>
    </row>
    <row r="879" spans="1:26" ht="22.5" customHeight="1">
      <c r="A879" s="545"/>
      <c r="B879" s="545"/>
      <c r="C879" s="545"/>
      <c r="D879" s="545"/>
      <c r="E879" s="545"/>
      <c r="F879" s="545"/>
      <c r="G879" s="545"/>
      <c r="H879" s="545"/>
      <c r="I879" s="545"/>
      <c r="J879" s="545"/>
      <c r="K879" s="545"/>
      <c r="L879" s="545"/>
      <c r="M879" s="545"/>
      <c r="N879" s="545"/>
      <c r="O879" s="545"/>
      <c r="P879" s="545"/>
      <c r="Q879" s="545"/>
      <c r="R879" s="545"/>
      <c r="S879" s="545"/>
      <c r="T879" s="545"/>
      <c r="U879" s="545"/>
      <c r="V879" s="545"/>
      <c r="W879" s="545"/>
      <c r="X879" s="545"/>
      <c r="Y879" s="545"/>
      <c r="Z879" s="545"/>
    </row>
    <row r="880" spans="1:26" ht="22.5" customHeight="1">
      <c r="A880" s="545"/>
      <c r="B880" s="545"/>
      <c r="C880" s="545"/>
      <c r="D880" s="545"/>
      <c r="E880" s="545"/>
      <c r="F880" s="545"/>
      <c r="G880" s="545"/>
      <c r="H880" s="545"/>
      <c r="I880" s="545"/>
      <c r="J880" s="545"/>
      <c r="K880" s="545"/>
      <c r="L880" s="545"/>
      <c r="M880" s="545"/>
      <c r="N880" s="545"/>
      <c r="O880" s="545"/>
      <c r="P880" s="545"/>
      <c r="Q880" s="545"/>
      <c r="R880" s="545"/>
      <c r="S880" s="545"/>
      <c r="T880" s="545"/>
      <c r="U880" s="545"/>
      <c r="V880" s="545"/>
      <c r="W880" s="545"/>
      <c r="X880" s="545"/>
      <c r="Y880" s="545"/>
      <c r="Z880" s="545"/>
    </row>
    <row r="881" spans="1:26" ht="22.5" customHeight="1">
      <c r="A881" s="545"/>
      <c r="B881" s="545"/>
      <c r="C881" s="545"/>
      <c r="D881" s="545"/>
      <c r="E881" s="545"/>
      <c r="F881" s="545"/>
      <c r="G881" s="545"/>
      <c r="H881" s="545"/>
      <c r="I881" s="545"/>
      <c r="J881" s="545"/>
      <c r="K881" s="545"/>
      <c r="L881" s="545"/>
      <c r="M881" s="545"/>
      <c r="N881" s="545"/>
      <c r="O881" s="545"/>
      <c r="P881" s="545"/>
      <c r="Q881" s="545"/>
      <c r="R881" s="545"/>
      <c r="S881" s="545"/>
      <c r="T881" s="545"/>
      <c r="U881" s="545"/>
      <c r="V881" s="545"/>
      <c r="W881" s="545"/>
      <c r="X881" s="545"/>
      <c r="Y881" s="545"/>
      <c r="Z881" s="545"/>
    </row>
    <row r="882" spans="1:26" ht="22.5" customHeight="1">
      <c r="A882" s="545"/>
      <c r="B882" s="545"/>
      <c r="C882" s="545"/>
      <c r="D882" s="545"/>
      <c r="E882" s="545"/>
      <c r="F882" s="545"/>
      <c r="G882" s="545"/>
      <c r="H882" s="545"/>
      <c r="I882" s="545"/>
      <c r="J882" s="545"/>
      <c r="K882" s="545"/>
      <c r="L882" s="545"/>
      <c r="M882" s="545"/>
      <c r="N882" s="545"/>
      <c r="O882" s="545"/>
      <c r="P882" s="545"/>
      <c r="Q882" s="545"/>
      <c r="R882" s="545"/>
      <c r="S882" s="545"/>
      <c r="T882" s="545"/>
      <c r="U882" s="545"/>
      <c r="V882" s="545"/>
      <c r="W882" s="545"/>
      <c r="X882" s="545"/>
      <c r="Y882" s="545"/>
      <c r="Z882" s="545"/>
    </row>
    <row r="883" spans="1:26" ht="22.5" customHeight="1">
      <c r="A883" s="545"/>
      <c r="B883" s="545"/>
      <c r="C883" s="545"/>
      <c r="D883" s="545"/>
      <c r="E883" s="545"/>
      <c r="F883" s="545"/>
      <c r="G883" s="545"/>
      <c r="H883" s="545"/>
      <c r="I883" s="545"/>
      <c r="J883" s="545"/>
      <c r="K883" s="545"/>
      <c r="L883" s="545"/>
      <c r="M883" s="545"/>
      <c r="N883" s="545"/>
      <c r="O883" s="545"/>
      <c r="P883" s="545"/>
      <c r="Q883" s="545"/>
      <c r="R883" s="545"/>
      <c r="S883" s="545"/>
      <c r="T883" s="545"/>
      <c r="U883" s="545"/>
      <c r="V883" s="545"/>
      <c r="W883" s="545"/>
      <c r="X883" s="545"/>
      <c r="Y883" s="545"/>
      <c r="Z883" s="545"/>
    </row>
    <row r="884" spans="1:26" ht="22.5" customHeight="1">
      <c r="A884" s="545"/>
      <c r="B884" s="545"/>
      <c r="C884" s="545"/>
      <c r="D884" s="545"/>
      <c r="E884" s="545"/>
      <c r="F884" s="545"/>
      <c r="G884" s="545"/>
      <c r="H884" s="545"/>
      <c r="I884" s="545"/>
      <c r="J884" s="545"/>
      <c r="K884" s="545"/>
      <c r="L884" s="545"/>
      <c r="M884" s="545"/>
      <c r="N884" s="545"/>
      <c r="O884" s="545"/>
      <c r="P884" s="545"/>
      <c r="Q884" s="545"/>
      <c r="R884" s="545"/>
      <c r="S884" s="545"/>
      <c r="T884" s="545"/>
      <c r="U884" s="545"/>
      <c r="V884" s="545"/>
      <c r="W884" s="545"/>
      <c r="X884" s="545"/>
      <c r="Y884" s="545"/>
      <c r="Z884" s="545"/>
    </row>
    <row r="885" spans="1:26" ht="22.5" customHeight="1">
      <c r="A885" s="545"/>
      <c r="B885" s="545"/>
      <c r="C885" s="545"/>
      <c r="D885" s="545"/>
      <c r="E885" s="545"/>
      <c r="F885" s="545"/>
      <c r="G885" s="545"/>
      <c r="H885" s="545"/>
      <c r="I885" s="545"/>
      <c r="J885" s="545"/>
      <c r="K885" s="545"/>
      <c r="L885" s="545"/>
      <c r="M885" s="545"/>
      <c r="N885" s="545"/>
      <c r="O885" s="545"/>
      <c r="P885" s="545"/>
      <c r="Q885" s="545"/>
      <c r="R885" s="545"/>
      <c r="S885" s="545"/>
      <c r="T885" s="545"/>
      <c r="U885" s="545"/>
      <c r="V885" s="545"/>
      <c r="W885" s="545"/>
      <c r="X885" s="545"/>
      <c r="Y885" s="545"/>
      <c r="Z885" s="545"/>
    </row>
    <row r="886" spans="1:26" ht="22.5" customHeight="1">
      <c r="A886" s="545"/>
      <c r="B886" s="545"/>
      <c r="C886" s="545"/>
      <c r="D886" s="545"/>
      <c r="E886" s="545"/>
      <c r="F886" s="545"/>
      <c r="G886" s="545"/>
      <c r="H886" s="545"/>
      <c r="I886" s="545"/>
      <c r="J886" s="545"/>
      <c r="K886" s="545"/>
      <c r="L886" s="545"/>
      <c r="M886" s="545"/>
      <c r="N886" s="545"/>
      <c r="O886" s="545"/>
      <c r="P886" s="545"/>
      <c r="Q886" s="545"/>
      <c r="R886" s="545"/>
      <c r="S886" s="545"/>
      <c r="T886" s="545"/>
      <c r="U886" s="545"/>
      <c r="V886" s="545"/>
      <c r="W886" s="545"/>
      <c r="X886" s="545"/>
      <c r="Y886" s="545"/>
      <c r="Z886" s="545"/>
    </row>
    <row r="887" spans="1:26" ht="22.5" customHeight="1">
      <c r="A887" s="545"/>
      <c r="B887" s="545"/>
      <c r="C887" s="545"/>
      <c r="D887" s="545"/>
      <c r="E887" s="545"/>
      <c r="F887" s="545"/>
      <c r="G887" s="545"/>
      <c r="H887" s="545"/>
      <c r="I887" s="545"/>
      <c r="J887" s="545"/>
      <c r="K887" s="545"/>
      <c r="L887" s="545"/>
      <c r="M887" s="545"/>
      <c r="N887" s="545"/>
      <c r="O887" s="545"/>
      <c r="P887" s="545"/>
      <c r="Q887" s="545"/>
      <c r="R887" s="545"/>
      <c r="S887" s="545"/>
      <c r="T887" s="545"/>
      <c r="U887" s="545"/>
      <c r="V887" s="545"/>
      <c r="W887" s="545"/>
      <c r="X887" s="545"/>
      <c r="Y887" s="545"/>
      <c r="Z887" s="545"/>
    </row>
    <row r="888" spans="1:26" ht="22.5" customHeight="1">
      <c r="A888" s="545"/>
      <c r="B888" s="545"/>
      <c r="C888" s="545"/>
      <c r="D888" s="545"/>
      <c r="E888" s="545"/>
      <c r="F888" s="545"/>
      <c r="G888" s="545"/>
      <c r="H888" s="545"/>
      <c r="I888" s="545"/>
      <c r="J888" s="545"/>
      <c r="K888" s="545"/>
      <c r="L888" s="545"/>
      <c r="M888" s="545"/>
      <c r="N888" s="545"/>
      <c r="O888" s="545"/>
      <c r="P888" s="545"/>
      <c r="Q888" s="545"/>
      <c r="R888" s="545"/>
      <c r="S888" s="545"/>
      <c r="T888" s="545"/>
      <c r="U888" s="545"/>
      <c r="V888" s="545"/>
      <c r="W888" s="545"/>
      <c r="X888" s="545"/>
      <c r="Y888" s="545"/>
      <c r="Z888" s="545"/>
    </row>
    <row r="889" spans="1:26" ht="22.5" customHeight="1">
      <c r="A889" s="545"/>
      <c r="B889" s="545"/>
      <c r="C889" s="545"/>
      <c r="D889" s="545"/>
      <c r="E889" s="545"/>
      <c r="F889" s="545"/>
      <c r="G889" s="545"/>
      <c r="H889" s="545"/>
      <c r="I889" s="545"/>
      <c r="J889" s="545"/>
      <c r="K889" s="545"/>
      <c r="L889" s="545"/>
      <c r="M889" s="545"/>
      <c r="N889" s="545"/>
      <c r="O889" s="545"/>
      <c r="P889" s="545"/>
      <c r="Q889" s="545"/>
      <c r="R889" s="545"/>
      <c r="S889" s="545"/>
      <c r="T889" s="545"/>
      <c r="U889" s="545"/>
      <c r="V889" s="545"/>
      <c r="W889" s="545"/>
      <c r="X889" s="545"/>
      <c r="Y889" s="545"/>
      <c r="Z889" s="545"/>
    </row>
    <row r="890" spans="1:26" ht="22.5" customHeight="1">
      <c r="A890" s="545"/>
      <c r="B890" s="545"/>
      <c r="C890" s="545"/>
      <c r="D890" s="545"/>
      <c r="E890" s="545"/>
      <c r="F890" s="545"/>
      <c r="G890" s="545"/>
      <c r="H890" s="545"/>
      <c r="I890" s="545"/>
      <c r="J890" s="545"/>
      <c r="K890" s="545"/>
      <c r="L890" s="545"/>
      <c r="M890" s="545"/>
      <c r="N890" s="545"/>
      <c r="O890" s="545"/>
      <c r="P890" s="545"/>
      <c r="Q890" s="545"/>
      <c r="R890" s="545"/>
      <c r="S890" s="545"/>
      <c r="T890" s="545"/>
      <c r="U890" s="545"/>
      <c r="V890" s="545"/>
      <c r="W890" s="545"/>
      <c r="X890" s="545"/>
      <c r="Y890" s="545"/>
      <c r="Z890" s="545"/>
    </row>
    <row r="891" spans="1:26" ht="22.5" customHeight="1">
      <c r="A891" s="545"/>
      <c r="B891" s="545"/>
      <c r="C891" s="545"/>
      <c r="D891" s="545"/>
      <c r="E891" s="545"/>
      <c r="F891" s="545"/>
      <c r="G891" s="545"/>
      <c r="H891" s="545"/>
      <c r="I891" s="545"/>
      <c r="J891" s="545"/>
      <c r="K891" s="545"/>
      <c r="L891" s="545"/>
      <c r="M891" s="545"/>
      <c r="N891" s="545"/>
      <c r="O891" s="545"/>
      <c r="P891" s="545"/>
      <c r="Q891" s="545"/>
      <c r="R891" s="545"/>
      <c r="S891" s="545"/>
      <c r="T891" s="545"/>
      <c r="U891" s="545"/>
      <c r="V891" s="545"/>
      <c r="W891" s="545"/>
      <c r="X891" s="545"/>
      <c r="Y891" s="545"/>
      <c r="Z891" s="545"/>
    </row>
    <row r="892" spans="1:26" ht="22.5" customHeight="1">
      <c r="A892" s="545"/>
      <c r="B892" s="545"/>
      <c r="C892" s="545"/>
      <c r="D892" s="545"/>
      <c r="E892" s="545"/>
      <c r="F892" s="545"/>
      <c r="G892" s="545"/>
      <c r="H892" s="545"/>
      <c r="I892" s="545"/>
      <c r="J892" s="545"/>
      <c r="K892" s="545"/>
      <c r="L892" s="545"/>
      <c r="M892" s="545"/>
      <c r="N892" s="545"/>
      <c r="O892" s="545"/>
      <c r="P892" s="545"/>
      <c r="Q892" s="545"/>
      <c r="R892" s="545"/>
      <c r="S892" s="545"/>
      <c r="T892" s="545"/>
      <c r="U892" s="545"/>
      <c r="V892" s="545"/>
      <c r="W892" s="545"/>
      <c r="X892" s="545"/>
      <c r="Y892" s="545"/>
      <c r="Z892" s="545"/>
    </row>
    <row r="893" spans="1:26" ht="22.5" customHeight="1">
      <c r="A893" s="545"/>
      <c r="B893" s="545"/>
      <c r="C893" s="545"/>
      <c r="D893" s="545"/>
      <c r="E893" s="545"/>
      <c r="F893" s="545"/>
      <c r="G893" s="545"/>
      <c r="H893" s="545"/>
      <c r="I893" s="545"/>
      <c r="J893" s="545"/>
      <c r="K893" s="545"/>
      <c r="L893" s="545"/>
      <c r="M893" s="545"/>
      <c r="N893" s="545"/>
      <c r="O893" s="545"/>
      <c r="P893" s="545"/>
      <c r="Q893" s="545"/>
      <c r="R893" s="545"/>
      <c r="S893" s="545"/>
      <c r="T893" s="545"/>
      <c r="U893" s="545"/>
      <c r="V893" s="545"/>
      <c r="W893" s="545"/>
      <c r="X893" s="545"/>
      <c r="Y893" s="545"/>
      <c r="Z893" s="545"/>
    </row>
    <row r="894" spans="1:26" ht="22.5" customHeight="1">
      <c r="A894" s="545"/>
      <c r="B894" s="545"/>
      <c r="C894" s="545"/>
      <c r="D894" s="545"/>
      <c r="E894" s="545"/>
      <c r="F894" s="545"/>
      <c r="G894" s="545"/>
      <c r="H894" s="545"/>
      <c r="I894" s="545"/>
      <c r="J894" s="545"/>
      <c r="K894" s="545"/>
      <c r="L894" s="545"/>
      <c r="M894" s="545"/>
      <c r="N894" s="545"/>
      <c r="O894" s="545"/>
      <c r="P894" s="545"/>
      <c r="Q894" s="545"/>
      <c r="R894" s="545"/>
      <c r="S894" s="545"/>
      <c r="T894" s="545"/>
      <c r="U894" s="545"/>
      <c r="V894" s="545"/>
      <c r="W894" s="545"/>
      <c r="X894" s="545"/>
      <c r="Y894" s="545"/>
      <c r="Z894" s="545"/>
    </row>
    <row r="895" spans="1:26" ht="22.5" customHeight="1">
      <c r="A895" s="545"/>
      <c r="B895" s="545"/>
      <c r="C895" s="545"/>
      <c r="D895" s="545"/>
      <c r="E895" s="545"/>
      <c r="F895" s="545"/>
      <c r="G895" s="545"/>
      <c r="H895" s="545"/>
      <c r="I895" s="545"/>
      <c r="J895" s="545"/>
      <c r="K895" s="545"/>
      <c r="L895" s="545"/>
      <c r="M895" s="545"/>
      <c r="N895" s="545"/>
      <c r="O895" s="545"/>
      <c r="P895" s="545"/>
      <c r="Q895" s="545"/>
      <c r="R895" s="545"/>
      <c r="S895" s="545"/>
      <c r="T895" s="545"/>
      <c r="U895" s="545"/>
      <c r="V895" s="545"/>
      <c r="W895" s="545"/>
      <c r="X895" s="545"/>
      <c r="Y895" s="545"/>
      <c r="Z895" s="545"/>
    </row>
    <row r="896" spans="1:26" ht="22.5" customHeight="1">
      <c r="A896" s="545"/>
      <c r="B896" s="545"/>
      <c r="C896" s="545"/>
      <c r="D896" s="545"/>
      <c r="E896" s="545"/>
      <c r="F896" s="545"/>
      <c r="G896" s="545"/>
      <c r="H896" s="545"/>
      <c r="I896" s="545"/>
      <c r="J896" s="545"/>
      <c r="K896" s="545"/>
      <c r="L896" s="545"/>
      <c r="M896" s="545"/>
      <c r="N896" s="545"/>
      <c r="O896" s="545"/>
      <c r="P896" s="545"/>
      <c r="Q896" s="545"/>
      <c r="R896" s="545"/>
      <c r="S896" s="545"/>
      <c r="T896" s="545"/>
      <c r="U896" s="545"/>
      <c r="V896" s="545"/>
      <c r="W896" s="545"/>
      <c r="X896" s="545"/>
      <c r="Y896" s="545"/>
      <c r="Z896" s="545"/>
    </row>
    <row r="897" spans="1:26" ht="22.5" customHeight="1">
      <c r="A897" s="545"/>
      <c r="B897" s="545"/>
      <c r="C897" s="545"/>
      <c r="D897" s="545"/>
      <c r="E897" s="545"/>
      <c r="F897" s="545"/>
      <c r="G897" s="545"/>
      <c r="H897" s="545"/>
      <c r="I897" s="545"/>
      <c r="J897" s="545"/>
      <c r="K897" s="545"/>
      <c r="L897" s="545"/>
      <c r="M897" s="545"/>
      <c r="N897" s="545"/>
      <c r="O897" s="545"/>
      <c r="P897" s="545"/>
      <c r="Q897" s="545"/>
      <c r="R897" s="545"/>
      <c r="S897" s="545"/>
      <c r="T897" s="545"/>
      <c r="U897" s="545"/>
      <c r="V897" s="545"/>
      <c r="W897" s="545"/>
      <c r="X897" s="545"/>
      <c r="Y897" s="545"/>
      <c r="Z897" s="545"/>
    </row>
    <row r="898" spans="1:26" ht="22.5" customHeight="1">
      <c r="A898" s="545"/>
      <c r="B898" s="545"/>
      <c r="C898" s="545"/>
      <c r="D898" s="545"/>
      <c r="E898" s="545"/>
      <c r="F898" s="545"/>
      <c r="G898" s="545"/>
      <c r="H898" s="545"/>
      <c r="I898" s="545"/>
      <c r="J898" s="545"/>
      <c r="K898" s="545"/>
      <c r="L898" s="545"/>
      <c r="M898" s="545"/>
      <c r="N898" s="545"/>
      <c r="O898" s="545"/>
      <c r="P898" s="545"/>
      <c r="Q898" s="545"/>
      <c r="R898" s="545"/>
      <c r="S898" s="545"/>
      <c r="T898" s="545"/>
      <c r="U898" s="545"/>
      <c r="V898" s="545"/>
      <c r="W898" s="545"/>
      <c r="X898" s="545"/>
      <c r="Y898" s="545"/>
      <c r="Z898" s="545"/>
    </row>
    <row r="899" spans="1:26" ht="22.5" customHeight="1">
      <c r="A899" s="545"/>
      <c r="B899" s="545"/>
      <c r="C899" s="545"/>
      <c r="D899" s="545"/>
      <c r="E899" s="545"/>
      <c r="F899" s="545"/>
      <c r="G899" s="545"/>
      <c r="H899" s="545"/>
      <c r="I899" s="545"/>
      <c r="J899" s="545"/>
      <c r="K899" s="545"/>
      <c r="L899" s="545"/>
      <c r="M899" s="545"/>
      <c r="N899" s="545"/>
      <c r="O899" s="545"/>
      <c r="P899" s="545"/>
      <c r="Q899" s="545"/>
      <c r="R899" s="545"/>
      <c r="S899" s="545"/>
      <c r="T899" s="545"/>
      <c r="U899" s="545"/>
      <c r="V899" s="545"/>
      <c r="W899" s="545"/>
      <c r="X899" s="545"/>
      <c r="Y899" s="545"/>
      <c r="Z899" s="545"/>
    </row>
    <row r="900" spans="1:26" ht="22.5" customHeight="1">
      <c r="A900" s="545"/>
      <c r="B900" s="545"/>
      <c r="C900" s="545"/>
      <c r="D900" s="545"/>
      <c r="E900" s="545"/>
      <c r="F900" s="545"/>
      <c r="G900" s="545"/>
      <c r="H900" s="545"/>
      <c r="I900" s="545"/>
      <c r="J900" s="545"/>
      <c r="K900" s="545"/>
      <c r="L900" s="545"/>
      <c r="M900" s="545"/>
      <c r="N900" s="545"/>
      <c r="O900" s="545"/>
      <c r="P900" s="545"/>
      <c r="Q900" s="545"/>
      <c r="R900" s="545"/>
      <c r="S900" s="545"/>
      <c r="T900" s="545"/>
      <c r="U900" s="545"/>
      <c r="V900" s="545"/>
      <c r="W900" s="545"/>
      <c r="X900" s="545"/>
      <c r="Y900" s="545"/>
      <c r="Z900" s="545"/>
    </row>
    <row r="901" spans="1:26" ht="22.5" customHeight="1">
      <c r="A901" s="545"/>
      <c r="B901" s="545"/>
      <c r="C901" s="545"/>
      <c r="D901" s="545"/>
      <c r="E901" s="545"/>
      <c r="F901" s="545"/>
      <c r="G901" s="545"/>
      <c r="H901" s="545"/>
      <c r="I901" s="545"/>
      <c r="J901" s="545"/>
      <c r="K901" s="545"/>
      <c r="L901" s="545"/>
      <c r="M901" s="545"/>
      <c r="N901" s="545"/>
      <c r="O901" s="545"/>
      <c r="P901" s="545"/>
      <c r="Q901" s="545"/>
      <c r="R901" s="545"/>
      <c r="S901" s="545"/>
      <c r="T901" s="545"/>
      <c r="U901" s="545"/>
      <c r="V901" s="545"/>
      <c r="W901" s="545"/>
      <c r="X901" s="545"/>
      <c r="Y901" s="545"/>
      <c r="Z901" s="545"/>
    </row>
    <row r="902" spans="1:26" ht="22.5" customHeight="1">
      <c r="A902" s="545"/>
      <c r="B902" s="545"/>
      <c r="C902" s="545"/>
      <c r="D902" s="545"/>
      <c r="E902" s="545"/>
      <c r="F902" s="545"/>
      <c r="G902" s="545"/>
      <c r="H902" s="545"/>
      <c r="I902" s="545"/>
      <c r="J902" s="545"/>
      <c r="K902" s="545"/>
      <c r="L902" s="545"/>
      <c r="M902" s="545"/>
      <c r="N902" s="545"/>
      <c r="O902" s="545"/>
      <c r="P902" s="545"/>
      <c r="Q902" s="545"/>
      <c r="R902" s="545"/>
      <c r="S902" s="545"/>
      <c r="T902" s="545"/>
      <c r="U902" s="545"/>
      <c r="V902" s="545"/>
      <c r="W902" s="545"/>
      <c r="X902" s="545"/>
      <c r="Y902" s="545"/>
      <c r="Z902" s="545"/>
    </row>
    <row r="903" spans="1:26" ht="22.5" customHeight="1">
      <c r="A903" s="545"/>
      <c r="B903" s="545"/>
      <c r="C903" s="545"/>
      <c r="D903" s="545"/>
      <c r="E903" s="545"/>
      <c r="F903" s="545"/>
      <c r="G903" s="545"/>
      <c r="H903" s="545"/>
      <c r="I903" s="545"/>
      <c r="J903" s="545"/>
      <c r="K903" s="545"/>
      <c r="L903" s="545"/>
      <c r="M903" s="545"/>
      <c r="N903" s="545"/>
      <c r="O903" s="545"/>
      <c r="P903" s="545"/>
      <c r="Q903" s="545"/>
      <c r="R903" s="545"/>
      <c r="S903" s="545"/>
      <c r="T903" s="545"/>
      <c r="U903" s="545"/>
      <c r="V903" s="545"/>
      <c r="W903" s="545"/>
      <c r="X903" s="545"/>
      <c r="Y903" s="545"/>
      <c r="Z903" s="545"/>
    </row>
    <row r="904" spans="1:26" ht="22.5" customHeight="1">
      <c r="A904" s="545"/>
      <c r="B904" s="545"/>
      <c r="C904" s="545"/>
      <c r="D904" s="545"/>
      <c r="E904" s="545"/>
      <c r="F904" s="545"/>
      <c r="G904" s="545"/>
      <c r="H904" s="545"/>
      <c r="I904" s="545"/>
      <c r="J904" s="545"/>
      <c r="K904" s="545"/>
      <c r="L904" s="545"/>
      <c r="M904" s="545"/>
      <c r="N904" s="545"/>
      <c r="O904" s="545"/>
      <c r="P904" s="545"/>
      <c r="Q904" s="545"/>
      <c r="R904" s="545"/>
      <c r="S904" s="545"/>
      <c r="T904" s="545"/>
      <c r="U904" s="545"/>
      <c r="V904" s="545"/>
      <c r="W904" s="545"/>
      <c r="X904" s="545"/>
      <c r="Y904" s="545"/>
      <c r="Z904" s="545"/>
    </row>
    <row r="905" spans="1:26" ht="22.5" customHeight="1">
      <c r="A905" s="545"/>
      <c r="B905" s="545"/>
      <c r="C905" s="545"/>
      <c r="D905" s="545"/>
      <c r="E905" s="545"/>
      <c r="F905" s="545"/>
      <c r="G905" s="545"/>
      <c r="H905" s="545"/>
      <c r="I905" s="545"/>
      <c r="J905" s="545"/>
      <c r="K905" s="545"/>
      <c r="L905" s="545"/>
      <c r="M905" s="545"/>
      <c r="N905" s="545"/>
      <c r="O905" s="545"/>
      <c r="P905" s="545"/>
      <c r="Q905" s="545"/>
      <c r="R905" s="545"/>
      <c r="S905" s="545"/>
      <c r="T905" s="545"/>
      <c r="U905" s="545"/>
      <c r="V905" s="545"/>
      <c r="W905" s="545"/>
      <c r="X905" s="545"/>
      <c r="Y905" s="545"/>
      <c r="Z905" s="545"/>
    </row>
    <row r="906" spans="1:26" ht="22.5" customHeight="1">
      <c r="A906" s="545"/>
      <c r="B906" s="545"/>
      <c r="C906" s="545"/>
      <c r="D906" s="545"/>
      <c r="E906" s="545"/>
      <c r="F906" s="545"/>
      <c r="G906" s="545"/>
      <c r="H906" s="545"/>
      <c r="I906" s="545"/>
      <c r="J906" s="545"/>
      <c r="K906" s="545"/>
      <c r="L906" s="545"/>
      <c r="M906" s="545"/>
      <c r="N906" s="545"/>
      <c r="O906" s="545"/>
      <c r="P906" s="545"/>
      <c r="Q906" s="545"/>
      <c r="R906" s="545"/>
      <c r="S906" s="545"/>
      <c r="T906" s="545"/>
      <c r="U906" s="545"/>
      <c r="V906" s="545"/>
      <c r="W906" s="545"/>
      <c r="X906" s="545"/>
      <c r="Y906" s="545"/>
      <c r="Z906" s="545"/>
    </row>
    <row r="907" spans="1:26" ht="22.5" customHeight="1">
      <c r="A907" s="545"/>
      <c r="B907" s="545"/>
      <c r="C907" s="545"/>
      <c r="D907" s="545"/>
      <c r="E907" s="545"/>
      <c r="F907" s="545"/>
      <c r="G907" s="545"/>
      <c r="H907" s="545"/>
      <c r="I907" s="545"/>
      <c r="J907" s="545"/>
      <c r="K907" s="545"/>
      <c r="L907" s="545"/>
      <c r="M907" s="545"/>
      <c r="N907" s="545"/>
      <c r="O907" s="545"/>
      <c r="P907" s="545"/>
      <c r="Q907" s="545"/>
      <c r="R907" s="545"/>
      <c r="S907" s="545"/>
      <c r="T907" s="545"/>
      <c r="U907" s="545"/>
      <c r="V907" s="545"/>
      <c r="W907" s="545"/>
      <c r="X907" s="545"/>
      <c r="Y907" s="545"/>
      <c r="Z907" s="545"/>
    </row>
    <row r="908" spans="1:26" ht="22.5" customHeight="1">
      <c r="A908" s="545"/>
      <c r="B908" s="545"/>
      <c r="C908" s="545"/>
      <c r="D908" s="545"/>
      <c r="E908" s="545"/>
      <c r="F908" s="545"/>
      <c r="G908" s="545"/>
      <c r="H908" s="545"/>
      <c r="I908" s="545"/>
      <c r="J908" s="545"/>
      <c r="K908" s="545"/>
      <c r="L908" s="545"/>
      <c r="M908" s="545"/>
      <c r="N908" s="545"/>
      <c r="O908" s="545"/>
      <c r="P908" s="545"/>
      <c r="Q908" s="545"/>
      <c r="R908" s="545"/>
      <c r="S908" s="545"/>
      <c r="T908" s="545"/>
      <c r="U908" s="545"/>
      <c r="V908" s="545"/>
      <c r="W908" s="545"/>
      <c r="X908" s="545"/>
      <c r="Y908" s="545"/>
      <c r="Z908" s="545"/>
    </row>
    <row r="909" spans="1:26" ht="22.5" customHeight="1">
      <c r="A909" s="545"/>
      <c r="B909" s="545"/>
      <c r="C909" s="545"/>
      <c r="D909" s="545"/>
      <c r="E909" s="545"/>
      <c r="F909" s="545"/>
      <c r="G909" s="545"/>
      <c r="H909" s="545"/>
      <c r="I909" s="545"/>
      <c r="J909" s="545"/>
      <c r="K909" s="545"/>
      <c r="L909" s="545"/>
      <c r="M909" s="545"/>
      <c r="N909" s="545"/>
      <c r="O909" s="545"/>
      <c r="P909" s="545"/>
      <c r="Q909" s="545"/>
      <c r="R909" s="545"/>
      <c r="S909" s="545"/>
      <c r="T909" s="545"/>
      <c r="U909" s="545"/>
      <c r="V909" s="545"/>
      <c r="W909" s="545"/>
      <c r="X909" s="545"/>
      <c r="Y909" s="545"/>
      <c r="Z909" s="545"/>
    </row>
    <row r="910" spans="1:26" ht="22.5" customHeight="1">
      <c r="A910" s="545"/>
      <c r="B910" s="545"/>
      <c r="C910" s="545"/>
      <c r="D910" s="545"/>
      <c r="E910" s="545"/>
      <c r="F910" s="545"/>
      <c r="G910" s="545"/>
      <c r="H910" s="545"/>
      <c r="I910" s="545"/>
      <c r="J910" s="545"/>
      <c r="K910" s="545"/>
      <c r="L910" s="545"/>
      <c r="M910" s="545"/>
      <c r="N910" s="545"/>
      <c r="O910" s="545"/>
      <c r="P910" s="545"/>
      <c r="Q910" s="545"/>
      <c r="R910" s="545"/>
      <c r="S910" s="545"/>
      <c r="T910" s="545"/>
      <c r="U910" s="545"/>
      <c r="V910" s="545"/>
      <c r="W910" s="545"/>
      <c r="X910" s="545"/>
      <c r="Y910" s="545"/>
      <c r="Z910" s="545"/>
    </row>
    <row r="911" spans="1:26" ht="22.5" customHeight="1">
      <c r="A911" s="545"/>
      <c r="B911" s="545"/>
      <c r="C911" s="545"/>
      <c r="D911" s="545"/>
      <c r="E911" s="545"/>
      <c r="F911" s="545"/>
      <c r="G911" s="545"/>
      <c r="H911" s="545"/>
      <c r="I911" s="545"/>
      <c r="J911" s="545"/>
      <c r="K911" s="545"/>
      <c r="L911" s="545"/>
      <c r="M911" s="545"/>
      <c r="N911" s="545"/>
      <c r="O911" s="545"/>
      <c r="P911" s="545"/>
      <c r="Q911" s="545"/>
      <c r="R911" s="545"/>
      <c r="S911" s="545"/>
      <c r="T911" s="545"/>
      <c r="U911" s="545"/>
      <c r="V911" s="545"/>
      <c r="W911" s="545"/>
      <c r="X911" s="545"/>
      <c r="Y911" s="545"/>
      <c r="Z911" s="545"/>
    </row>
    <row r="912" spans="1:26" ht="22.5" customHeight="1">
      <c r="A912" s="545"/>
      <c r="B912" s="545"/>
      <c r="C912" s="545"/>
      <c r="D912" s="545"/>
      <c r="E912" s="545"/>
      <c r="F912" s="545"/>
      <c r="G912" s="545"/>
      <c r="H912" s="545"/>
      <c r="I912" s="545"/>
      <c r="J912" s="545"/>
      <c r="K912" s="545"/>
      <c r="L912" s="545"/>
      <c r="M912" s="545"/>
      <c r="N912" s="545"/>
      <c r="O912" s="545"/>
      <c r="P912" s="545"/>
      <c r="Q912" s="545"/>
      <c r="R912" s="545"/>
      <c r="S912" s="545"/>
      <c r="T912" s="545"/>
      <c r="U912" s="545"/>
      <c r="V912" s="545"/>
      <c r="W912" s="545"/>
      <c r="X912" s="545"/>
      <c r="Y912" s="545"/>
      <c r="Z912" s="545"/>
    </row>
    <row r="913" spans="1:26" ht="22.5" customHeight="1">
      <c r="A913" s="545"/>
      <c r="B913" s="545"/>
      <c r="C913" s="545"/>
      <c r="D913" s="545"/>
      <c r="E913" s="545"/>
      <c r="F913" s="545"/>
      <c r="G913" s="545"/>
      <c r="H913" s="545"/>
      <c r="I913" s="545"/>
      <c r="J913" s="545"/>
      <c r="K913" s="545"/>
      <c r="L913" s="545"/>
      <c r="M913" s="545"/>
      <c r="N913" s="545"/>
      <c r="O913" s="545"/>
      <c r="P913" s="545"/>
      <c r="Q913" s="545"/>
      <c r="R913" s="545"/>
      <c r="S913" s="545"/>
      <c r="T913" s="545"/>
      <c r="U913" s="545"/>
      <c r="V913" s="545"/>
      <c r="W913" s="545"/>
      <c r="X913" s="545"/>
      <c r="Y913" s="545"/>
      <c r="Z913" s="545"/>
    </row>
    <row r="914" spans="1:26" ht="22.5" customHeight="1">
      <c r="A914" s="545"/>
      <c r="B914" s="545"/>
      <c r="C914" s="545"/>
      <c r="D914" s="545"/>
      <c r="E914" s="545"/>
      <c r="F914" s="545"/>
      <c r="G914" s="545"/>
      <c r="H914" s="545"/>
      <c r="I914" s="545"/>
      <c r="J914" s="545"/>
      <c r="K914" s="545"/>
      <c r="L914" s="545"/>
      <c r="M914" s="545"/>
      <c r="N914" s="545"/>
      <c r="O914" s="545"/>
      <c r="P914" s="545"/>
      <c r="Q914" s="545"/>
      <c r="R914" s="545"/>
      <c r="S914" s="545"/>
      <c r="T914" s="545"/>
      <c r="U914" s="545"/>
      <c r="V914" s="545"/>
      <c r="W914" s="545"/>
      <c r="X914" s="545"/>
      <c r="Y914" s="545"/>
      <c r="Z914" s="545"/>
    </row>
    <row r="915" spans="1:26" ht="22.5" customHeight="1">
      <c r="A915" s="545"/>
      <c r="B915" s="545"/>
      <c r="C915" s="545"/>
      <c r="D915" s="545"/>
      <c r="E915" s="545"/>
      <c r="F915" s="545"/>
      <c r="G915" s="545"/>
      <c r="H915" s="545"/>
      <c r="I915" s="545"/>
      <c r="J915" s="545"/>
      <c r="K915" s="545"/>
      <c r="L915" s="545"/>
      <c r="M915" s="545"/>
      <c r="N915" s="545"/>
      <c r="O915" s="545"/>
      <c r="P915" s="545"/>
      <c r="Q915" s="545"/>
      <c r="R915" s="545"/>
      <c r="S915" s="545"/>
      <c r="T915" s="545"/>
      <c r="U915" s="545"/>
      <c r="V915" s="545"/>
      <c r="W915" s="545"/>
      <c r="X915" s="545"/>
      <c r="Y915" s="545"/>
      <c r="Z915" s="545"/>
    </row>
    <row r="916" spans="1:26" ht="22.5" customHeight="1">
      <c r="A916" s="545"/>
      <c r="B916" s="545"/>
      <c r="C916" s="545"/>
      <c r="D916" s="545"/>
      <c r="E916" s="545"/>
      <c r="F916" s="545"/>
      <c r="G916" s="545"/>
      <c r="H916" s="545"/>
      <c r="I916" s="545"/>
      <c r="J916" s="545"/>
      <c r="K916" s="545"/>
      <c r="L916" s="545"/>
      <c r="M916" s="545"/>
      <c r="N916" s="545"/>
      <c r="O916" s="545"/>
      <c r="P916" s="545"/>
      <c r="Q916" s="545"/>
      <c r="R916" s="545"/>
      <c r="S916" s="545"/>
      <c r="T916" s="545"/>
      <c r="U916" s="545"/>
      <c r="V916" s="545"/>
      <c r="W916" s="545"/>
      <c r="X916" s="545"/>
      <c r="Y916" s="545"/>
      <c r="Z916" s="545"/>
    </row>
    <row r="917" spans="1:26" ht="22.5" customHeight="1">
      <c r="A917" s="545"/>
      <c r="B917" s="545"/>
      <c r="C917" s="545"/>
      <c r="D917" s="545"/>
      <c r="E917" s="545"/>
      <c r="F917" s="545"/>
      <c r="G917" s="545"/>
      <c r="H917" s="545"/>
      <c r="I917" s="545"/>
      <c r="J917" s="545"/>
      <c r="K917" s="545"/>
      <c r="L917" s="545"/>
      <c r="M917" s="545"/>
      <c r="N917" s="545"/>
      <c r="O917" s="545"/>
      <c r="P917" s="545"/>
      <c r="Q917" s="545"/>
      <c r="R917" s="545"/>
      <c r="S917" s="545"/>
      <c r="T917" s="545"/>
      <c r="U917" s="545"/>
      <c r="V917" s="545"/>
      <c r="W917" s="545"/>
      <c r="X917" s="545"/>
      <c r="Y917" s="545"/>
      <c r="Z917" s="545"/>
    </row>
    <row r="918" spans="1:26" ht="22.5" customHeight="1">
      <c r="A918" s="545"/>
      <c r="B918" s="545"/>
      <c r="C918" s="545"/>
      <c r="D918" s="545"/>
      <c r="E918" s="545"/>
      <c r="F918" s="545"/>
      <c r="G918" s="545"/>
      <c r="H918" s="545"/>
      <c r="I918" s="545"/>
      <c r="J918" s="545"/>
      <c r="K918" s="545"/>
      <c r="L918" s="545"/>
      <c r="M918" s="545"/>
      <c r="N918" s="545"/>
      <c r="O918" s="545"/>
      <c r="P918" s="545"/>
      <c r="Q918" s="545"/>
      <c r="R918" s="545"/>
      <c r="S918" s="545"/>
      <c r="T918" s="545"/>
      <c r="U918" s="545"/>
      <c r="V918" s="545"/>
      <c r="W918" s="545"/>
      <c r="X918" s="545"/>
      <c r="Y918" s="545"/>
      <c r="Z918" s="545"/>
    </row>
    <row r="919" spans="1:26" ht="22.5" customHeight="1">
      <c r="A919" s="545"/>
      <c r="B919" s="545"/>
      <c r="C919" s="545"/>
      <c r="D919" s="545"/>
      <c r="E919" s="545"/>
      <c r="F919" s="545"/>
      <c r="G919" s="545"/>
      <c r="H919" s="545"/>
      <c r="I919" s="545"/>
      <c r="J919" s="545"/>
      <c r="K919" s="545"/>
      <c r="L919" s="545"/>
      <c r="M919" s="545"/>
      <c r="N919" s="545"/>
      <c r="O919" s="545"/>
      <c r="P919" s="545"/>
      <c r="Q919" s="545"/>
      <c r="R919" s="545"/>
      <c r="S919" s="545"/>
      <c r="T919" s="545"/>
      <c r="U919" s="545"/>
      <c r="V919" s="545"/>
      <c r="W919" s="545"/>
      <c r="X919" s="545"/>
      <c r="Y919" s="545"/>
      <c r="Z919" s="545"/>
    </row>
    <row r="920" spans="1:26" ht="22.5" customHeight="1">
      <c r="A920" s="545"/>
      <c r="B920" s="545"/>
      <c r="C920" s="545"/>
      <c r="D920" s="545"/>
      <c r="E920" s="545"/>
      <c r="F920" s="545"/>
      <c r="G920" s="545"/>
      <c r="H920" s="545"/>
      <c r="I920" s="545"/>
      <c r="J920" s="545"/>
      <c r="K920" s="545"/>
      <c r="L920" s="545"/>
      <c r="M920" s="545"/>
      <c r="N920" s="545"/>
      <c r="O920" s="545"/>
      <c r="P920" s="545"/>
      <c r="Q920" s="545"/>
      <c r="R920" s="545"/>
      <c r="S920" s="545"/>
      <c r="T920" s="545"/>
      <c r="U920" s="545"/>
      <c r="V920" s="545"/>
      <c r="W920" s="545"/>
      <c r="X920" s="545"/>
      <c r="Y920" s="545"/>
      <c r="Z920" s="545"/>
    </row>
    <row r="921" spans="1:26" ht="22.5" customHeight="1">
      <c r="A921" s="545"/>
      <c r="B921" s="545"/>
      <c r="C921" s="545"/>
      <c r="D921" s="545"/>
      <c r="E921" s="545"/>
      <c r="F921" s="545"/>
      <c r="G921" s="545"/>
      <c r="H921" s="545"/>
      <c r="I921" s="545"/>
      <c r="J921" s="545"/>
      <c r="K921" s="545"/>
      <c r="L921" s="545"/>
      <c r="M921" s="545"/>
      <c r="N921" s="545"/>
      <c r="O921" s="545"/>
      <c r="P921" s="545"/>
      <c r="Q921" s="545"/>
      <c r="R921" s="545"/>
      <c r="S921" s="545"/>
      <c r="T921" s="545"/>
      <c r="U921" s="545"/>
      <c r="V921" s="545"/>
      <c r="W921" s="545"/>
      <c r="X921" s="545"/>
      <c r="Y921" s="545"/>
      <c r="Z921" s="545"/>
    </row>
    <row r="922" spans="1:26" ht="22.5" customHeight="1">
      <c r="A922" s="545"/>
      <c r="B922" s="545"/>
      <c r="C922" s="545"/>
      <c r="D922" s="545"/>
      <c r="E922" s="545"/>
      <c r="F922" s="545"/>
      <c r="G922" s="545"/>
      <c r="H922" s="545"/>
      <c r="I922" s="545"/>
      <c r="J922" s="545"/>
      <c r="K922" s="545"/>
      <c r="L922" s="545"/>
      <c r="M922" s="545"/>
      <c r="N922" s="545"/>
      <c r="O922" s="545"/>
      <c r="P922" s="545"/>
      <c r="Q922" s="545"/>
      <c r="R922" s="545"/>
      <c r="S922" s="545"/>
      <c r="T922" s="545"/>
      <c r="U922" s="545"/>
      <c r="V922" s="545"/>
      <c r="W922" s="545"/>
      <c r="X922" s="545"/>
      <c r="Y922" s="545"/>
      <c r="Z922" s="545"/>
    </row>
    <row r="923" spans="1:26" ht="22.5" customHeight="1">
      <c r="A923" s="545"/>
      <c r="B923" s="545"/>
      <c r="C923" s="545"/>
      <c r="D923" s="545"/>
      <c r="E923" s="545"/>
      <c r="F923" s="545"/>
      <c r="G923" s="545"/>
      <c r="H923" s="545"/>
      <c r="I923" s="545"/>
      <c r="J923" s="545"/>
      <c r="K923" s="545"/>
      <c r="L923" s="545"/>
      <c r="M923" s="545"/>
      <c r="N923" s="545"/>
      <c r="O923" s="545"/>
      <c r="P923" s="545"/>
      <c r="Q923" s="545"/>
      <c r="R923" s="545"/>
      <c r="S923" s="545"/>
      <c r="T923" s="545"/>
      <c r="U923" s="545"/>
      <c r="V923" s="545"/>
      <c r="W923" s="545"/>
      <c r="X923" s="545"/>
      <c r="Y923" s="545"/>
      <c r="Z923" s="545"/>
    </row>
    <row r="924" spans="1:26" ht="22.5" customHeight="1">
      <c r="A924" s="545"/>
      <c r="B924" s="545"/>
      <c r="C924" s="545"/>
      <c r="D924" s="545"/>
      <c r="E924" s="545"/>
      <c r="F924" s="545"/>
      <c r="G924" s="545"/>
      <c r="H924" s="545"/>
      <c r="I924" s="545"/>
      <c r="J924" s="545"/>
      <c r="K924" s="545"/>
      <c r="L924" s="545"/>
      <c r="M924" s="545"/>
      <c r="N924" s="545"/>
      <c r="O924" s="545"/>
      <c r="P924" s="545"/>
      <c r="Q924" s="545"/>
      <c r="R924" s="545"/>
      <c r="S924" s="545"/>
      <c r="T924" s="545"/>
      <c r="U924" s="545"/>
      <c r="V924" s="545"/>
      <c r="W924" s="545"/>
      <c r="X924" s="545"/>
      <c r="Y924" s="545"/>
      <c r="Z924" s="545"/>
    </row>
    <row r="925" spans="1:26" ht="22.5" customHeight="1">
      <c r="A925" s="545"/>
      <c r="B925" s="545"/>
      <c r="C925" s="545"/>
      <c r="D925" s="545"/>
      <c r="E925" s="545"/>
      <c r="F925" s="545"/>
      <c r="G925" s="545"/>
      <c r="H925" s="545"/>
      <c r="I925" s="545"/>
      <c r="J925" s="545"/>
      <c r="K925" s="545"/>
      <c r="L925" s="545"/>
      <c r="M925" s="545"/>
      <c r="N925" s="545"/>
      <c r="O925" s="545"/>
      <c r="P925" s="545"/>
      <c r="Q925" s="545"/>
      <c r="R925" s="545"/>
      <c r="S925" s="545"/>
      <c r="T925" s="545"/>
      <c r="U925" s="545"/>
      <c r="V925" s="545"/>
      <c r="W925" s="545"/>
      <c r="X925" s="545"/>
      <c r="Y925" s="545"/>
      <c r="Z925" s="545"/>
    </row>
    <row r="926" spans="1:26" ht="22.5" customHeight="1">
      <c r="A926" s="545"/>
      <c r="B926" s="545"/>
      <c r="C926" s="545"/>
      <c r="D926" s="545"/>
      <c r="E926" s="545"/>
      <c r="F926" s="545"/>
      <c r="G926" s="545"/>
      <c r="H926" s="545"/>
      <c r="I926" s="545"/>
      <c r="J926" s="545"/>
      <c r="K926" s="545"/>
      <c r="L926" s="545"/>
      <c r="M926" s="545"/>
      <c r="N926" s="545"/>
      <c r="O926" s="545"/>
      <c r="P926" s="545"/>
      <c r="Q926" s="545"/>
      <c r="R926" s="545"/>
      <c r="S926" s="545"/>
      <c r="T926" s="545"/>
      <c r="U926" s="545"/>
      <c r="V926" s="545"/>
      <c r="W926" s="545"/>
      <c r="X926" s="545"/>
      <c r="Y926" s="545"/>
      <c r="Z926" s="545"/>
    </row>
    <row r="927" spans="1:26" ht="22.5" customHeight="1">
      <c r="A927" s="545"/>
      <c r="B927" s="545"/>
      <c r="C927" s="545"/>
      <c r="D927" s="545"/>
      <c r="E927" s="545"/>
      <c r="F927" s="545"/>
      <c r="G927" s="545"/>
      <c r="H927" s="545"/>
      <c r="I927" s="545"/>
      <c r="J927" s="545"/>
      <c r="K927" s="545"/>
      <c r="L927" s="545"/>
      <c r="M927" s="545"/>
      <c r="N927" s="545"/>
      <c r="O927" s="545"/>
      <c r="P927" s="545"/>
      <c r="Q927" s="545"/>
      <c r="R927" s="545"/>
      <c r="S927" s="545"/>
      <c r="T927" s="545"/>
      <c r="U927" s="545"/>
      <c r="V927" s="545"/>
      <c r="W927" s="545"/>
      <c r="X927" s="545"/>
      <c r="Y927" s="545"/>
      <c r="Z927" s="545"/>
    </row>
    <row r="928" spans="1:26" ht="22.5" customHeight="1">
      <c r="A928" s="545"/>
      <c r="B928" s="545"/>
      <c r="C928" s="545"/>
      <c r="D928" s="545"/>
      <c r="E928" s="545"/>
      <c r="F928" s="545"/>
      <c r="G928" s="545"/>
      <c r="H928" s="545"/>
      <c r="I928" s="545"/>
      <c r="J928" s="545"/>
      <c r="K928" s="545"/>
      <c r="L928" s="545"/>
      <c r="M928" s="545"/>
      <c r="N928" s="545"/>
      <c r="O928" s="545"/>
      <c r="P928" s="545"/>
      <c r="Q928" s="545"/>
      <c r="R928" s="545"/>
      <c r="S928" s="545"/>
      <c r="T928" s="545"/>
      <c r="U928" s="545"/>
      <c r="V928" s="545"/>
      <c r="W928" s="545"/>
      <c r="X928" s="545"/>
      <c r="Y928" s="545"/>
      <c r="Z928" s="545"/>
    </row>
    <row r="929" spans="1:26" ht="22.5" customHeight="1">
      <c r="A929" s="545"/>
      <c r="B929" s="545"/>
      <c r="C929" s="545"/>
      <c r="D929" s="545"/>
      <c r="E929" s="545"/>
      <c r="F929" s="545"/>
      <c r="G929" s="545"/>
      <c r="H929" s="545"/>
      <c r="I929" s="545"/>
      <c r="J929" s="545"/>
      <c r="K929" s="545"/>
      <c r="L929" s="545"/>
      <c r="M929" s="545"/>
      <c r="N929" s="545"/>
      <c r="O929" s="545"/>
      <c r="P929" s="545"/>
      <c r="Q929" s="545"/>
      <c r="R929" s="545"/>
      <c r="S929" s="545"/>
      <c r="T929" s="545"/>
      <c r="U929" s="545"/>
      <c r="V929" s="545"/>
      <c r="W929" s="545"/>
      <c r="X929" s="545"/>
      <c r="Y929" s="545"/>
      <c r="Z929" s="545"/>
    </row>
    <row r="930" spans="1:26" ht="22.5" customHeight="1">
      <c r="A930" s="545"/>
      <c r="B930" s="545"/>
      <c r="C930" s="545"/>
      <c r="D930" s="545"/>
      <c r="E930" s="545"/>
      <c r="F930" s="545"/>
      <c r="G930" s="545"/>
      <c r="H930" s="545"/>
      <c r="I930" s="545"/>
      <c r="J930" s="545"/>
      <c r="K930" s="545"/>
      <c r="L930" s="545"/>
      <c r="M930" s="545"/>
      <c r="N930" s="545"/>
      <c r="O930" s="545"/>
      <c r="P930" s="545"/>
      <c r="Q930" s="545"/>
      <c r="R930" s="545"/>
      <c r="S930" s="545"/>
      <c r="T930" s="545"/>
      <c r="U930" s="545"/>
      <c r="V930" s="545"/>
      <c r="W930" s="545"/>
      <c r="X930" s="545"/>
      <c r="Y930" s="545"/>
      <c r="Z930" s="545"/>
    </row>
    <row r="931" spans="1:26" ht="22.5" customHeight="1">
      <c r="A931" s="545"/>
      <c r="B931" s="545"/>
      <c r="C931" s="545"/>
      <c r="D931" s="545"/>
      <c r="E931" s="545"/>
      <c r="F931" s="545"/>
      <c r="G931" s="545"/>
      <c r="H931" s="545"/>
      <c r="I931" s="545"/>
      <c r="J931" s="545"/>
      <c r="K931" s="545"/>
      <c r="L931" s="545"/>
      <c r="M931" s="545"/>
      <c r="N931" s="545"/>
      <c r="O931" s="545"/>
      <c r="P931" s="545"/>
      <c r="Q931" s="545"/>
      <c r="R931" s="545"/>
      <c r="S931" s="545"/>
      <c r="T931" s="545"/>
      <c r="U931" s="545"/>
      <c r="V931" s="545"/>
      <c r="W931" s="545"/>
      <c r="X931" s="545"/>
      <c r="Y931" s="545"/>
      <c r="Z931" s="545"/>
    </row>
    <row r="932" spans="1:26" ht="22.5" customHeight="1">
      <c r="A932" s="545"/>
      <c r="B932" s="545"/>
      <c r="C932" s="545"/>
      <c r="D932" s="545"/>
      <c r="E932" s="545"/>
      <c r="F932" s="545"/>
      <c r="G932" s="545"/>
      <c r="H932" s="545"/>
      <c r="I932" s="545"/>
      <c r="J932" s="545"/>
      <c r="K932" s="545"/>
      <c r="L932" s="545"/>
      <c r="M932" s="545"/>
      <c r="N932" s="545"/>
      <c r="O932" s="545"/>
      <c r="P932" s="545"/>
      <c r="Q932" s="545"/>
      <c r="R932" s="545"/>
      <c r="S932" s="545"/>
      <c r="T932" s="545"/>
      <c r="U932" s="545"/>
      <c r="V932" s="545"/>
      <c r="W932" s="545"/>
      <c r="X932" s="545"/>
      <c r="Y932" s="545"/>
      <c r="Z932" s="545"/>
    </row>
    <row r="933" spans="1:26" ht="22.5" customHeight="1">
      <c r="A933" s="545"/>
      <c r="B933" s="545"/>
      <c r="C933" s="545"/>
      <c r="D933" s="545"/>
      <c r="E933" s="545"/>
      <c r="F933" s="545"/>
      <c r="G933" s="545"/>
      <c r="H933" s="545"/>
      <c r="I933" s="545"/>
      <c r="J933" s="545"/>
      <c r="K933" s="545"/>
      <c r="L933" s="545"/>
      <c r="M933" s="545"/>
      <c r="N933" s="545"/>
      <c r="O933" s="545"/>
      <c r="P933" s="545"/>
      <c r="Q933" s="545"/>
      <c r="R933" s="545"/>
      <c r="S933" s="545"/>
      <c r="T933" s="545"/>
      <c r="U933" s="545"/>
      <c r="V933" s="545"/>
      <c r="W933" s="545"/>
      <c r="X933" s="545"/>
      <c r="Y933" s="545"/>
      <c r="Z933" s="545"/>
    </row>
    <row r="934" spans="1:26" ht="22.5" customHeight="1">
      <c r="A934" s="545"/>
      <c r="B934" s="545"/>
      <c r="C934" s="545"/>
      <c r="D934" s="545"/>
      <c r="E934" s="545"/>
      <c r="F934" s="545"/>
      <c r="G934" s="545"/>
      <c r="H934" s="545"/>
      <c r="I934" s="545"/>
      <c r="J934" s="545"/>
      <c r="K934" s="545"/>
      <c r="L934" s="545"/>
      <c r="M934" s="545"/>
      <c r="N934" s="545"/>
      <c r="O934" s="545"/>
      <c r="P934" s="545"/>
      <c r="Q934" s="545"/>
      <c r="R934" s="545"/>
      <c r="S934" s="545"/>
      <c r="T934" s="545"/>
      <c r="U934" s="545"/>
      <c r="V934" s="545"/>
      <c r="W934" s="545"/>
      <c r="X934" s="545"/>
      <c r="Y934" s="545"/>
      <c r="Z934" s="545"/>
    </row>
    <row r="935" spans="1:26" ht="22.5" customHeight="1">
      <c r="A935" s="545"/>
      <c r="B935" s="545"/>
      <c r="C935" s="545"/>
      <c r="D935" s="545"/>
      <c r="E935" s="545"/>
      <c r="F935" s="545"/>
      <c r="G935" s="545"/>
      <c r="H935" s="545"/>
      <c r="I935" s="545"/>
      <c r="J935" s="545"/>
      <c r="K935" s="545"/>
      <c r="L935" s="545"/>
      <c r="M935" s="545"/>
      <c r="N935" s="545"/>
      <c r="O935" s="545"/>
      <c r="P935" s="545"/>
      <c r="Q935" s="545"/>
      <c r="R935" s="545"/>
      <c r="S935" s="545"/>
      <c r="T935" s="545"/>
      <c r="U935" s="545"/>
      <c r="V935" s="545"/>
      <c r="W935" s="545"/>
      <c r="X935" s="545"/>
      <c r="Y935" s="545"/>
      <c r="Z935" s="545"/>
    </row>
    <row r="936" spans="1:26" ht="22.5" customHeight="1">
      <c r="A936" s="545"/>
      <c r="B936" s="545"/>
      <c r="C936" s="545"/>
      <c r="D936" s="545"/>
      <c r="E936" s="545"/>
      <c r="F936" s="545"/>
      <c r="G936" s="545"/>
      <c r="H936" s="545"/>
      <c r="I936" s="545"/>
      <c r="J936" s="545"/>
      <c r="K936" s="545"/>
      <c r="L936" s="545"/>
      <c r="M936" s="545"/>
      <c r="N936" s="545"/>
      <c r="O936" s="545"/>
      <c r="P936" s="545"/>
      <c r="Q936" s="545"/>
      <c r="R936" s="545"/>
      <c r="S936" s="545"/>
      <c r="T936" s="545"/>
      <c r="U936" s="545"/>
      <c r="V936" s="545"/>
      <c r="W936" s="545"/>
      <c r="X936" s="545"/>
      <c r="Y936" s="545"/>
      <c r="Z936" s="545"/>
    </row>
    <row r="937" spans="1:26" ht="22.5" customHeight="1">
      <c r="A937" s="545"/>
      <c r="B937" s="545"/>
      <c r="C937" s="545"/>
      <c r="D937" s="545"/>
      <c r="E937" s="545"/>
      <c r="F937" s="545"/>
      <c r="G937" s="545"/>
      <c r="H937" s="545"/>
      <c r="I937" s="545"/>
      <c r="J937" s="545"/>
      <c r="K937" s="545"/>
      <c r="L937" s="545"/>
      <c r="M937" s="545"/>
      <c r="N937" s="545"/>
      <c r="O937" s="545"/>
      <c r="P937" s="545"/>
      <c r="Q937" s="545"/>
      <c r="R937" s="545"/>
      <c r="S937" s="545"/>
      <c r="T937" s="545"/>
      <c r="U937" s="545"/>
      <c r="V937" s="545"/>
      <c r="W937" s="545"/>
      <c r="X937" s="545"/>
      <c r="Y937" s="545"/>
      <c r="Z937" s="545"/>
    </row>
    <row r="938" spans="1:26" ht="22.5" customHeight="1">
      <c r="A938" s="545"/>
      <c r="B938" s="545"/>
      <c r="C938" s="545"/>
      <c r="D938" s="545"/>
      <c r="E938" s="545"/>
      <c r="F938" s="545"/>
      <c r="G938" s="545"/>
      <c r="H938" s="545"/>
      <c r="I938" s="545"/>
      <c r="J938" s="545"/>
      <c r="K938" s="545"/>
      <c r="L938" s="545"/>
      <c r="M938" s="545"/>
      <c r="N938" s="545"/>
      <c r="O938" s="545"/>
      <c r="P938" s="545"/>
      <c r="Q938" s="545"/>
      <c r="R938" s="545"/>
      <c r="S938" s="545"/>
      <c r="T938" s="545"/>
      <c r="U938" s="545"/>
      <c r="V938" s="545"/>
      <c r="W938" s="545"/>
      <c r="X938" s="545"/>
      <c r="Y938" s="545"/>
      <c r="Z938" s="545"/>
    </row>
    <row r="939" spans="1:26" ht="22.5" customHeight="1">
      <c r="A939" s="545"/>
      <c r="B939" s="545"/>
      <c r="C939" s="545"/>
      <c r="D939" s="545"/>
      <c r="E939" s="545"/>
      <c r="F939" s="545"/>
      <c r="G939" s="545"/>
      <c r="H939" s="545"/>
      <c r="I939" s="545"/>
      <c r="J939" s="545"/>
      <c r="K939" s="545"/>
      <c r="L939" s="545"/>
      <c r="M939" s="545"/>
      <c r="N939" s="545"/>
      <c r="O939" s="545"/>
      <c r="P939" s="545"/>
      <c r="Q939" s="545"/>
      <c r="R939" s="545"/>
      <c r="S939" s="545"/>
      <c r="T939" s="545"/>
      <c r="U939" s="545"/>
      <c r="V939" s="545"/>
      <c r="W939" s="545"/>
      <c r="X939" s="545"/>
      <c r="Y939" s="545"/>
      <c r="Z939" s="545"/>
    </row>
    <row r="940" spans="1:26" ht="22.5" customHeight="1">
      <c r="A940" s="545"/>
      <c r="B940" s="545"/>
      <c r="C940" s="545"/>
      <c r="D940" s="545"/>
      <c r="E940" s="545"/>
      <c r="F940" s="545"/>
      <c r="G940" s="545"/>
      <c r="H940" s="545"/>
      <c r="I940" s="545"/>
      <c r="J940" s="545"/>
      <c r="K940" s="545"/>
      <c r="L940" s="545"/>
      <c r="M940" s="545"/>
      <c r="N940" s="545"/>
      <c r="O940" s="545"/>
      <c r="P940" s="545"/>
      <c r="Q940" s="545"/>
      <c r="R940" s="545"/>
      <c r="S940" s="545"/>
      <c r="T940" s="545"/>
      <c r="U940" s="545"/>
      <c r="V940" s="545"/>
      <c r="W940" s="545"/>
      <c r="X940" s="545"/>
      <c r="Y940" s="545"/>
      <c r="Z940" s="545"/>
    </row>
    <row r="941" spans="1:26" ht="22.5" customHeight="1">
      <c r="A941" s="545"/>
      <c r="B941" s="545"/>
      <c r="C941" s="545"/>
      <c r="D941" s="545"/>
      <c r="E941" s="545"/>
      <c r="F941" s="545"/>
      <c r="G941" s="545"/>
      <c r="H941" s="545"/>
      <c r="I941" s="545"/>
      <c r="J941" s="545"/>
      <c r="K941" s="545"/>
      <c r="L941" s="545"/>
      <c r="M941" s="545"/>
      <c r="N941" s="545"/>
      <c r="O941" s="545"/>
      <c r="P941" s="545"/>
      <c r="Q941" s="545"/>
      <c r="R941" s="545"/>
      <c r="S941" s="545"/>
      <c r="T941" s="545"/>
      <c r="U941" s="545"/>
      <c r="V941" s="545"/>
      <c r="W941" s="545"/>
      <c r="X941" s="545"/>
      <c r="Y941" s="545"/>
      <c r="Z941" s="545"/>
    </row>
    <row r="942" spans="1:26" ht="22.5" customHeight="1">
      <c r="A942" s="545"/>
      <c r="B942" s="545"/>
      <c r="C942" s="545"/>
      <c r="D942" s="545"/>
      <c r="E942" s="545"/>
      <c r="F942" s="545"/>
      <c r="G942" s="545"/>
      <c r="H942" s="545"/>
      <c r="I942" s="545"/>
      <c r="J942" s="545"/>
      <c r="K942" s="545"/>
      <c r="L942" s="545"/>
      <c r="M942" s="545"/>
      <c r="N942" s="545"/>
      <c r="O942" s="545"/>
      <c r="P942" s="545"/>
      <c r="Q942" s="545"/>
      <c r="R942" s="545"/>
      <c r="S942" s="545"/>
      <c r="T942" s="545"/>
      <c r="U942" s="545"/>
      <c r="V942" s="545"/>
      <c r="W942" s="545"/>
      <c r="X942" s="545"/>
      <c r="Y942" s="545"/>
      <c r="Z942" s="545"/>
    </row>
    <row r="943" spans="1:26" ht="22.5" customHeight="1">
      <c r="A943" s="545"/>
      <c r="B943" s="545"/>
      <c r="C943" s="545"/>
      <c r="D943" s="545"/>
      <c r="E943" s="545"/>
      <c r="F943" s="545"/>
      <c r="G943" s="545"/>
      <c r="H943" s="545"/>
      <c r="I943" s="545"/>
      <c r="J943" s="545"/>
      <c r="K943" s="545"/>
      <c r="L943" s="545"/>
      <c r="M943" s="545"/>
      <c r="N943" s="545"/>
      <c r="O943" s="545"/>
      <c r="P943" s="545"/>
      <c r="Q943" s="545"/>
      <c r="R943" s="545"/>
      <c r="S943" s="545"/>
      <c r="T943" s="545"/>
      <c r="U943" s="545"/>
      <c r="V943" s="545"/>
      <c r="W943" s="545"/>
      <c r="X943" s="545"/>
      <c r="Y943" s="545"/>
      <c r="Z943" s="545"/>
    </row>
    <row r="944" spans="1:26" ht="22.5" customHeight="1">
      <c r="A944" s="545"/>
      <c r="B944" s="545"/>
      <c r="C944" s="545"/>
      <c r="D944" s="545"/>
      <c r="E944" s="545"/>
      <c r="F944" s="545"/>
      <c r="G944" s="545"/>
      <c r="H944" s="545"/>
      <c r="I944" s="545"/>
      <c r="J944" s="545"/>
      <c r="K944" s="545"/>
      <c r="L944" s="545"/>
      <c r="M944" s="545"/>
      <c r="N944" s="545"/>
      <c r="O944" s="545"/>
      <c r="P944" s="545"/>
      <c r="Q944" s="545"/>
      <c r="R944" s="545"/>
      <c r="S944" s="545"/>
      <c r="T944" s="545"/>
      <c r="U944" s="545"/>
      <c r="V944" s="545"/>
      <c r="W944" s="545"/>
      <c r="X944" s="545"/>
      <c r="Y944" s="545"/>
      <c r="Z944" s="545"/>
    </row>
    <row r="945" spans="1:26" ht="22.5" customHeight="1">
      <c r="A945" s="545"/>
      <c r="B945" s="545"/>
      <c r="C945" s="545"/>
      <c r="D945" s="545"/>
      <c r="E945" s="545"/>
      <c r="F945" s="545"/>
      <c r="G945" s="545"/>
      <c r="H945" s="545"/>
      <c r="I945" s="545"/>
      <c r="J945" s="545"/>
      <c r="K945" s="545"/>
      <c r="L945" s="545"/>
      <c r="M945" s="545"/>
      <c r="N945" s="545"/>
      <c r="O945" s="545"/>
      <c r="P945" s="545"/>
      <c r="Q945" s="545"/>
      <c r="R945" s="545"/>
      <c r="S945" s="545"/>
      <c r="T945" s="545"/>
      <c r="U945" s="545"/>
      <c r="V945" s="545"/>
      <c r="W945" s="545"/>
      <c r="X945" s="545"/>
      <c r="Y945" s="545"/>
      <c r="Z945" s="545"/>
    </row>
    <row r="946" spans="1:26" ht="22.5" customHeight="1">
      <c r="A946" s="545"/>
      <c r="B946" s="545"/>
      <c r="C946" s="545"/>
      <c r="D946" s="545"/>
      <c r="E946" s="545"/>
      <c r="F946" s="545"/>
      <c r="G946" s="545"/>
      <c r="H946" s="545"/>
      <c r="I946" s="545"/>
      <c r="J946" s="545"/>
      <c r="K946" s="545"/>
      <c r="L946" s="545"/>
      <c r="M946" s="545"/>
      <c r="N946" s="545"/>
      <c r="O946" s="545"/>
      <c r="P946" s="545"/>
      <c r="Q946" s="545"/>
      <c r="R946" s="545"/>
      <c r="S946" s="545"/>
      <c r="T946" s="545"/>
      <c r="U946" s="545"/>
      <c r="V946" s="545"/>
      <c r="W946" s="545"/>
      <c r="X946" s="545"/>
      <c r="Y946" s="545"/>
      <c r="Z946" s="545"/>
    </row>
    <row r="947" spans="1:26" ht="22.5" customHeight="1">
      <c r="A947" s="545"/>
      <c r="B947" s="545"/>
      <c r="C947" s="545"/>
      <c r="D947" s="545"/>
      <c r="E947" s="545"/>
      <c r="F947" s="545"/>
      <c r="G947" s="545"/>
      <c r="H947" s="545"/>
      <c r="I947" s="545"/>
      <c r="J947" s="545"/>
      <c r="K947" s="545"/>
      <c r="L947" s="545"/>
      <c r="M947" s="545"/>
      <c r="N947" s="545"/>
      <c r="O947" s="545"/>
      <c r="P947" s="545"/>
      <c r="Q947" s="545"/>
      <c r="R947" s="545"/>
      <c r="S947" s="545"/>
      <c r="T947" s="545"/>
      <c r="U947" s="545"/>
      <c r="V947" s="545"/>
      <c r="W947" s="545"/>
      <c r="X947" s="545"/>
      <c r="Y947" s="545"/>
      <c r="Z947" s="545"/>
    </row>
    <row r="948" spans="1:26" ht="22.5" customHeight="1">
      <c r="A948" s="545"/>
      <c r="B948" s="545"/>
      <c r="C948" s="545"/>
      <c r="D948" s="545"/>
      <c r="E948" s="545"/>
      <c r="F948" s="545"/>
      <c r="G948" s="545"/>
      <c r="H948" s="545"/>
      <c r="I948" s="545"/>
      <c r="J948" s="545"/>
      <c r="K948" s="545"/>
      <c r="L948" s="545"/>
      <c r="M948" s="545"/>
      <c r="N948" s="545"/>
      <c r="O948" s="545"/>
      <c r="P948" s="545"/>
      <c r="Q948" s="545"/>
      <c r="R948" s="545"/>
      <c r="S948" s="545"/>
      <c r="T948" s="545"/>
      <c r="U948" s="545"/>
      <c r="V948" s="545"/>
      <c r="W948" s="545"/>
      <c r="X948" s="545"/>
      <c r="Y948" s="545"/>
      <c r="Z948" s="545"/>
    </row>
    <row r="949" spans="1:26" ht="22.5" customHeight="1">
      <c r="A949" s="545"/>
      <c r="B949" s="545"/>
      <c r="C949" s="545"/>
      <c r="D949" s="545"/>
      <c r="E949" s="545"/>
      <c r="F949" s="545"/>
      <c r="G949" s="545"/>
      <c r="H949" s="545"/>
      <c r="I949" s="545"/>
      <c r="J949" s="545"/>
      <c r="K949" s="545"/>
      <c r="L949" s="545"/>
      <c r="M949" s="545"/>
      <c r="N949" s="545"/>
      <c r="O949" s="545"/>
      <c r="P949" s="545"/>
      <c r="Q949" s="545"/>
      <c r="R949" s="545"/>
      <c r="S949" s="545"/>
      <c r="T949" s="545"/>
      <c r="U949" s="545"/>
      <c r="V949" s="545"/>
      <c r="W949" s="545"/>
      <c r="X949" s="545"/>
      <c r="Y949" s="545"/>
      <c r="Z949" s="545"/>
    </row>
    <row r="950" spans="1:26" ht="22.5" customHeight="1">
      <c r="A950" s="545"/>
      <c r="B950" s="545"/>
      <c r="C950" s="545"/>
      <c r="D950" s="545"/>
      <c r="E950" s="545"/>
      <c r="F950" s="545"/>
      <c r="G950" s="545"/>
      <c r="H950" s="545"/>
      <c r="I950" s="545"/>
      <c r="J950" s="545"/>
      <c r="K950" s="545"/>
      <c r="L950" s="545"/>
      <c r="M950" s="545"/>
      <c r="N950" s="545"/>
      <c r="O950" s="545"/>
      <c r="P950" s="545"/>
      <c r="Q950" s="545"/>
      <c r="R950" s="545"/>
      <c r="S950" s="545"/>
      <c r="T950" s="545"/>
      <c r="U950" s="545"/>
      <c r="V950" s="545"/>
      <c r="W950" s="545"/>
      <c r="X950" s="545"/>
      <c r="Y950" s="545"/>
      <c r="Z950" s="545"/>
    </row>
    <row r="951" spans="1:26" ht="22.5" customHeight="1">
      <c r="A951" s="545"/>
      <c r="B951" s="545"/>
      <c r="C951" s="545"/>
      <c r="D951" s="545"/>
      <c r="E951" s="545"/>
      <c r="F951" s="545"/>
      <c r="G951" s="545"/>
      <c r="H951" s="545"/>
      <c r="I951" s="545"/>
      <c r="J951" s="545"/>
      <c r="K951" s="545"/>
      <c r="L951" s="545"/>
      <c r="M951" s="545"/>
      <c r="N951" s="545"/>
      <c r="O951" s="545"/>
      <c r="P951" s="545"/>
      <c r="Q951" s="545"/>
      <c r="R951" s="545"/>
      <c r="S951" s="545"/>
      <c r="T951" s="545"/>
      <c r="U951" s="545"/>
      <c r="V951" s="545"/>
      <c r="W951" s="545"/>
      <c r="X951" s="545"/>
      <c r="Y951" s="545"/>
      <c r="Z951" s="545"/>
    </row>
    <row r="952" spans="1:26" ht="22.5" customHeight="1">
      <c r="A952" s="545"/>
      <c r="B952" s="545"/>
      <c r="C952" s="545"/>
      <c r="D952" s="545"/>
      <c r="E952" s="545"/>
      <c r="F952" s="545"/>
      <c r="G952" s="545"/>
      <c r="H952" s="545"/>
      <c r="I952" s="545"/>
      <c r="J952" s="545"/>
      <c r="K952" s="545"/>
      <c r="L952" s="545"/>
      <c r="M952" s="545"/>
      <c r="N952" s="545"/>
      <c r="O952" s="545"/>
      <c r="P952" s="545"/>
      <c r="Q952" s="545"/>
      <c r="R952" s="545"/>
      <c r="S952" s="545"/>
      <c r="T952" s="545"/>
      <c r="U952" s="545"/>
      <c r="V952" s="545"/>
      <c r="W952" s="545"/>
      <c r="X952" s="545"/>
      <c r="Y952" s="545"/>
      <c r="Z952" s="545"/>
    </row>
    <row r="953" spans="1:26" ht="22.5" customHeight="1">
      <c r="A953" s="545"/>
      <c r="B953" s="545"/>
      <c r="C953" s="545"/>
      <c r="D953" s="545"/>
      <c r="E953" s="545"/>
      <c r="F953" s="545"/>
      <c r="G953" s="545"/>
      <c r="H953" s="545"/>
      <c r="I953" s="545"/>
      <c r="J953" s="545"/>
      <c r="K953" s="545"/>
      <c r="L953" s="545"/>
      <c r="M953" s="545"/>
      <c r="N953" s="545"/>
      <c r="O953" s="545"/>
      <c r="P953" s="545"/>
      <c r="Q953" s="545"/>
      <c r="R953" s="545"/>
      <c r="S953" s="545"/>
      <c r="T953" s="545"/>
      <c r="U953" s="545"/>
      <c r="V953" s="545"/>
      <c r="W953" s="545"/>
      <c r="X953" s="545"/>
      <c r="Y953" s="545"/>
      <c r="Z953" s="545"/>
    </row>
    <row r="954" spans="1:26" ht="22.5" customHeight="1">
      <c r="A954" s="545"/>
      <c r="B954" s="545"/>
      <c r="C954" s="545"/>
      <c r="D954" s="545"/>
      <c r="E954" s="545"/>
      <c r="F954" s="545"/>
      <c r="G954" s="545"/>
      <c r="H954" s="545"/>
      <c r="I954" s="545"/>
      <c r="J954" s="545"/>
      <c r="K954" s="545"/>
      <c r="L954" s="545"/>
      <c r="M954" s="545"/>
      <c r="N954" s="545"/>
      <c r="O954" s="545"/>
      <c r="P954" s="545"/>
      <c r="Q954" s="545"/>
      <c r="R954" s="545"/>
      <c r="S954" s="545"/>
      <c r="T954" s="545"/>
      <c r="U954" s="545"/>
      <c r="V954" s="545"/>
      <c r="W954" s="545"/>
      <c r="X954" s="545"/>
      <c r="Y954" s="545"/>
      <c r="Z954" s="545"/>
    </row>
    <row r="955" spans="1:26" ht="22.5" customHeight="1">
      <c r="A955" s="545"/>
      <c r="B955" s="545"/>
      <c r="C955" s="545"/>
      <c r="D955" s="545"/>
      <c r="E955" s="545"/>
      <c r="F955" s="545"/>
      <c r="G955" s="545"/>
      <c r="H955" s="545"/>
      <c r="I955" s="545"/>
      <c r="J955" s="545"/>
      <c r="K955" s="545"/>
      <c r="L955" s="545"/>
      <c r="M955" s="545"/>
      <c r="N955" s="545"/>
      <c r="O955" s="545"/>
      <c r="P955" s="545"/>
      <c r="Q955" s="545"/>
      <c r="R955" s="545"/>
      <c r="S955" s="545"/>
      <c r="T955" s="545"/>
      <c r="U955" s="545"/>
      <c r="V955" s="545"/>
      <c r="W955" s="545"/>
      <c r="X955" s="545"/>
      <c r="Y955" s="545"/>
      <c r="Z955" s="545"/>
    </row>
    <row r="956" spans="1:26" ht="22.5" customHeight="1">
      <c r="A956" s="545"/>
      <c r="B956" s="545"/>
      <c r="C956" s="545"/>
      <c r="D956" s="545"/>
      <c r="E956" s="545"/>
      <c r="F956" s="545"/>
      <c r="G956" s="545"/>
      <c r="H956" s="545"/>
      <c r="I956" s="545"/>
      <c r="J956" s="545"/>
      <c r="K956" s="545"/>
      <c r="L956" s="545"/>
      <c r="M956" s="545"/>
      <c r="N956" s="545"/>
      <c r="O956" s="545"/>
      <c r="P956" s="545"/>
      <c r="Q956" s="545"/>
      <c r="R956" s="545"/>
      <c r="S956" s="545"/>
      <c r="T956" s="545"/>
      <c r="U956" s="545"/>
      <c r="V956" s="545"/>
      <c r="W956" s="545"/>
      <c r="X956" s="545"/>
      <c r="Y956" s="545"/>
      <c r="Z956" s="545"/>
    </row>
    <row r="957" spans="1:26" ht="22.5" customHeight="1">
      <c r="A957" s="545"/>
      <c r="B957" s="545"/>
      <c r="C957" s="545"/>
      <c r="D957" s="545"/>
      <c r="E957" s="545"/>
      <c r="F957" s="545"/>
      <c r="G957" s="545"/>
      <c r="H957" s="545"/>
      <c r="I957" s="545"/>
      <c r="J957" s="545"/>
      <c r="K957" s="545"/>
      <c r="L957" s="545"/>
      <c r="M957" s="545"/>
      <c r="N957" s="545"/>
      <c r="O957" s="545"/>
      <c r="P957" s="545"/>
      <c r="Q957" s="545"/>
      <c r="R957" s="545"/>
      <c r="S957" s="545"/>
      <c r="T957" s="545"/>
      <c r="U957" s="545"/>
      <c r="V957" s="545"/>
      <c r="W957" s="545"/>
      <c r="X957" s="545"/>
      <c r="Y957" s="545"/>
      <c r="Z957" s="545"/>
    </row>
    <row r="958" spans="1:26" ht="22.5" customHeight="1">
      <c r="A958" s="545"/>
      <c r="B958" s="545"/>
      <c r="C958" s="545"/>
      <c r="D958" s="545"/>
      <c r="E958" s="545"/>
      <c r="F958" s="545"/>
      <c r="G958" s="545"/>
      <c r="H958" s="545"/>
      <c r="I958" s="545"/>
      <c r="J958" s="545"/>
      <c r="K958" s="545"/>
      <c r="L958" s="545"/>
      <c r="M958" s="545"/>
      <c r="N958" s="545"/>
      <c r="O958" s="545"/>
      <c r="P958" s="545"/>
      <c r="Q958" s="545"/>
      <c r="R958" s="545"/>
      <c r="S958" s="545"/>
      <c r="T958" s="545"/>
      <c r="U958" s="545"/>
      <c r="V958" s="545"/>
      <c r="W958" s="545"/>
      <c r="X958" s="545"/>
      <c r="Y958" s="545"/>
      <c r="Z958" s="545"/>
    </row>
    <row r="959" spans="1:26" ht="22.5" customHeight="1">
      <c r="A959" s="545"/>
      <c r="B959" s="545"/>
      <c r="C959" s="545"/>
      <c r="D959" s="545"/>
      <c r="E959" s="545"/>
      <c r="F959" s="545"/>
      <c r="G959" s="545"/>
      <c r="H959" s="545"/>
      <c r="I959" s="545"/>
      <c r="J959" s="545"/>
      <c r="K959" s="545"/>
      <c r="L959" s="545"/>
      <c r="M959" s="545"/>
      <c r="N959" s="545"/>
      <c r="O959" s="545"/>
      <c r="P959" s="545"/>
      <c r="Q959" s="545"/>
      <c r="R959" s="545"/>
      <c r="S959" s="545"/>
      <c r="T959" s="545"/>
      <c r="U959" s="545"/>
      <c r="V959" s="545"/>
      <c r="W959" s="545"/>
      <c r="X959" s="545"/>
      <c r="Y959" s="545"/>
      <c r="Z959" s="545"/>
    </row>
    <row r="960" spans="1:26" ht="22.5" customHeight="1">
      <c r="A960" s="545"/>
      <c r="B960" s="545"/>
      <c r="C960" s="545"/>
      <c r="D960" s="545"/>
      <c r="E960" s="545"/>
      <c r="F960" s="545"/>
      <c r="G960" s="545"/>
      <c r="H960" s="545"/>
      <c r="I960" s="545"/>
      <c r="J960" s="545"/>
      <c r="K960" s="545"/>
      <c r="L960" s="545"/>
      <c r="M960" s="545"/>
      <c r="N960" s="545"/>
      <c r="O960" s="545"/>
      <c r="P960" s="545"/>
      <c r="Q960" s="545"/>
      <c r="R960" s="545"/>
      <c r="S960" s="545"/>
      <c r="T960" s="545"/>
      <c r="U960" s="545"/>
      <c r="V960" s="545"/>
      <c r="W960" s="545"/>
      <c r="X960" s="545"/>
      <c r="Y960" s="545"/>
      <c r="Z960" s="545"/>
    </row>
    <row r="961" spans="1:26" ht="22.5" customHeight="1">
      <c r="A961" s="545"/>
      <c r="B961" s="545"/>
      <c r="C961" s="545"/>
      <c r="D961" s="545"/>
      <c r="E961" s="545"/>
      <c r="F961" s="545"/>
      <c r="G961" s="545"/>
      <c r="H961" s="545"/>
      <c r="I961" s="545"/>
      <c r="J961" s="545"/>
      <c r="K961" s="545"/>
      <c r="L961" s="545"/>
      <c r="M961" s="545"/>
      <c r="N961" s="545"/>
      <c r="O961" s="545"/>
      <c r="P961" s="545"/>
      <c r="Q961" s="545"/>
      <c r="R961" s="545"/>
      <c r="S961" s="545"/>
      <c r="T961" s="545"/>
      <c r="U961" s="545"/>
      <c r="V961" s="545"/>
      <c r="W961" s="545"/>
      <c r="X961" s="545"/>
      <c r="Y961" s="545"/>
      <c r="Z961" s="545"/>
    </row>
    <row r="962" spans="1:26" ht="22.5" customHeight="1">
      <c r="A962" s="545"/>
      <c r="B962" s="545"/>
      <c r="C962" s="545"/>
      <c r="D962" s="545"/>
      <c r="E962" s="545"/>
      <c r="F962" s="545"/>
      <c r="G962" s="545"/>
      <c r="H962" s="545"/>
      <c r="I962" s="545"/>
      <c r="J962" s="545"/>
      <c r="K962" s="545"/>
      <c r="L962" s="545"/>
      <c r="M962" s="545"/>
      <c r="N962" s="545"/>
      <c r="O962" s="545"/>
      <c r="P962" s="545"/>
      <c r="Q962" s="545"/>
      <c r="R962" s="545"/>
      <c r="S962" s="545"/>
      <c r="T962" s="545"/>
      <c r="U962" s="545"/>
      <c r="V962" s="545"/>
      <c r="W962" s="545"/>
      <c r="X962" s="545"/>
      <c r="Y962" s="545"/>
      <c r="Z962" s="545"/>
    </row>
    <row r="963" spans="1:26" ht="22.5" customHeight="1">
      <c r="A963" s="545"/>
      <c r="B963" s="545"/>
      <c r="C963" s="545"/>
      <c r="D963" s="545"/>
      <c r="E963" s="545"/>
      <c r="F963" s="545"/>
      <c r="G963" s="545"/>
      <c r="H963" s="545"/>
      <c r="I963" s="545"/>
      <c r="J963" s="545"/>
      <c r="K963" s="545"/>
      <c r="L963" s="545"/>
      <c r="M963" s="545"/>
      <c r="N963" s="545"/>
      <c r="O963" s="545"/>
      <c r="P963" s="545"/>
      <c r="Q963" s="545"/>
      <c r="R963" s="545"/>
      <c r="S963" s="545"/>
      <c r="T963" s="545"/>
      <c r="U963" s="545"/>
      <c r="V963" s="545"/>
      <c r="W963" s="545"/>
      <c r="X963" s="545"/>
      <c r="Y963" s="545"/>
      <c r="Z963" s="545"/>
    </row>
    <row r="964" spans="1:26" ht="22.5" customHeight="1">
      <c r="A964" s="545"/>
      <c r="B964" s="545"/>
      <c r="C964" s="545"/>
      <c r="D964" s="545"/>
      <c r="E964" s="545"/>
      <c r="F964" s="545"/>
      <c r="G964" s="545"/>
      <c r="H964" s="545"/>
      <c r="I964" s="545"/>
      <c r="J964" s="545"/>
      <c r="K964" s="545"/>
      <c r="L964" s="545"/>
      <c r="M964" s="545"/>
      <c r="N964" s="545"/>
      <c r="O964" s="545"/>
      <c r="P964" s="545"/>
      <c r="Q964" s="545"/>
      <c r="R964" s="545"/>
      <c r="S964" s="545"/>
      <c r="T964" s="545"/>
      <c r="U964" s="545"/>
      <c r="V964" s="545"/>
      <c r="W964" s="545"/>
      <c r="X964" s="545"/>
      <c r="Y964" s="545"/>
      <c r="Z964" s="545"/>
    </row>
    <row r="965" spans="1:26" ht="22.5" customHeight="1">
      <c r="A965" s="545"/>
      <c r="B965" s="545"/>
      <c r="C965" s="545"/>
      <c r="D965" s="545"/>
      <c r="E965" s="545"/>
      <c r="F965" s="545"/>
      <c r="G965" s="545"/>
      <c r="H965" s="545"/>
      <c r="I965" s="545"/>
      <c r="J965" s="545"/>
      <c r="K965" s="545"/>
      <c r="L965" s="545"/>
      <c r="M965" s="545"/>
      <c r="N965" s="545"/>
      <c r="O965" s="545"/>
      <c r="P965" s="545"/>
      <c r="Q965" s="545"/>
      <c r="R965" s="545"/>
      <c r="S965" s="545"/>
      <c r="T965" s="545"/>
      <c r="U965" s="545"/>
      <c r="V965" s="545"/>
      <c r="W965" s="545"/>
      <c r="X965" s="545"/>
      <c r="Y965" s="545"/>
      <c r="Z965" s="545"/>
    </row>
    <row r="966" spans="1:26" ht="22.5" customHeight="1">
      <c r="A966" s="545"/>
      <c r="B966" s="545"/>
      <c r="C966" s="545"/>
      <c r="D966" s="545"/>
      <c r="E966" s="545"/>
      <c r="F966" s="545"/>
      <c r="G966" s="545"/>
      <c r="H966" s="545"/>
      <c r="I966" s="545"/>
      <c r="J966" s="545"/>
      <c r="K966" s="545"/>
      <c r="L966" s="545"/>
      <c r="M966" s="545"/>
      <c r="N966" s="545"/>
      <c r="O966" s="545"/>
      <c r="P966" s="545"/>
      <c r="Q966" s="545"/>
      <c r="R966" s="545"/>
      <c r="S966" s="545"/>
      <c r="T966" s="545"/>
      <c r="U966" s="545"/>
      <c r="V966" s="545"/>
      <c r="W966" s="545"/>
      <c r="X966" s="545"/>
      <c r="Y966" s="545"/>
      <c r="Z966" s="545"/>
    </row>
    <row r="967" spans="1:26" ht="22.5" customHeight="1">
      <c r="A967" s="545"/>
      <c r="B967" s="545"/>
      <c r="C967" s="545"/>
      <c r="D967" s="545"/>
      <c r="E967" s="545"/>
      <c r="F967" s="545"/>
      <c r="G967" s="545"/>
      <c r="H967" s="545"/>
      <c r="I967" s="545"/>
      <c r="J967" s="545"/>
      <c r="K967" s="545"/>
      <c r="L967" s="545"/>
      <c r="M967" s="545"/>
      <c r="N967" s="545"/>
      <c r="O967" s="545"/>
      <c r="P967" s="545"/>
      <c r="Q967" s="545"/>
      <c r="R967" s="545"/>
      <c r="S967" s="545"/>
      <c r="T967" s="545"/>
      <c r="U967" s="545"/>
      <c r="V967" s="545"/>
      <c r="W967" s="545"/>
      <c r="X967" s="545"/>
      <c r="Y967" s="545"/>
      <c r="Z967" s="545"/>
    </row>
    <row r="968" spans="1:26" ht="22.5" customHeight="1">
      <c r="A968" s="545"/>
      <c r="B968" s="545"/>
      <c r="C968" s="545"/>
      <c r="D968" s="545"/>
      <c r="E968" s="545"/>
      <c r="F968" s="545"/>
      <c r="G968" s="545"/>
      <c r="H968" s="545"/>
      <c r="I968" s="545"/>
      <c r="J968" s="545"/>
      <c r="K968" s="545"/>
      <c r="L968" s="545"/>
      <c r="M968" s="545"/>
      <c r="N968" s="545"/>
      <c r="O968" s="545"/>
      <c r="P968" s="545"/>
      <c r="Q968" s="545"/>
      <c r="R968" s="545"/>
      <c r="S968" s="545"/>
      <c r="T968" s="545"/>
      <c r="U968" s="545"/>
      <c r="V968" s="545"/>
      <c r="W968" s="545"/>
      <c r="X968" s="545"/>
      <c r="Y968" s="545"/>
      <c r="Z968" s="545"/>
    </row>
    <row r="969" spans="1:26" ht="22.5" customHeight="1">
      <c r="A969" s="545"/>
      <c r="B969" s="545"/>
      <c r="C969" s="545"/>
      <c r="D969" s="545"/>
      <c r="E969" s="545"/>
      <c r="F969" s="545"/>
      <c r="G969" s="545"/>
      <c r="H969" s="545"/>
      <c r="I969" s="545"/>
      <c r="J969" s="545"/>
      <c r="K969" s="545"/>
      <c r="L969" s="545"/>
      <c r="M969" s="545"/>
      <c r="N969" s="545"/>
      <c r="O969" s="545"/>
      <c r="P969" s="545"/>
      <c r="Q969" s="545"/>
      <c r="R969" s="545"/>
      <c r="S969" s="545"/>
      <c r="T969" s="545"/>
      <c r="U969" s="545"/>
      <c r="V969" s="545"/>
      <c r="W969" s="545"/>
      <c r="X969" s="545"/>
      <c r="Y969" s="545"/>
      <c r="Z969" s="545"/>
    </row>
    <row r="970" spans="1:26" ht="22.5" customHeight="1">
      <c r="A970" s="545"/>
      <c r="B970" s="545"/>
      <c r="C970" s="545"/>
      <c r="D970" s="545"/>
      <c r="E970" s="545"/>
      <c r="F970" s="545"/>
      <c r="G970" s="545"/>
      <c r="H970" s="545"/>
      <c r="I970" s="545"/>
      <c r="J970" s="545"/>
      <c r="K970" s="545"/>
      <c r="L970" s="545"/>
      <c r="M970" s="545"/>
      <c r="N970" s="545"/>
      <c r="O970" s="545"/>
      <c r="P970" s="545"/>
      <c r="Q970" s="545"/>
      <c r="R970" s="545"/>
      <c r="S970" s="545"/>
      <c r="T970" s="545"/>
      <c r="U970" s="545"/>
      <c r="V970" s="545"/>
      <c r="W970" s="545"/>
      <c r="X970" s="545"/>
      <c r="Y970" s="545"/>
      <c r="Z970" s="545"/>
    </row>
    <row r="971" spans="1:26" ht="22.5" customHeight="1">
      <c r="A971" s="545"/>
      <c r="B971" s="545"/>
      <c r="C971" s="545"/>
      <c r="D971" s="545"/>
      <c r="E971" s="545"/>
      <c r="F971" s="545"/>
      <c r="G971" s="545"/>
      <c r="H971" s="545"/>
      <c r="I971" s="545"/>
      <c r="J971" s="545"/>
      <c r="K971" s="545"/>
      <c r="L971" s="545"/>
      <c r="M971" s="545"/>
      <c r="N971" s="545"/>
      <c r="O971" s="545"/>
      <c r="P971" s="545"/>
      <c r="Q971" s="545"/>
      <c r="R971" s="545"/>
      <c r="S971" s="545"/>
      <c r="T971" s="545"/>
      <c r="U971" s="545"/>
      <c r="V971" s="545"/>
      <c r="W971" s="545"/>
      <c r="X971" s="545"/>
      <c r="Y971" s="545"/>
      <c r="Z971" s="545"/>
    </row>
    <row r="972" spans="1:26" ht="22.5" customHeight="1">
      <c r="A972" s="545"/>
      <c r="B972" s="545"/>
      <c r="C972" s="545"/>
      <c r="D972" s="545"/>
      <c r="E972" s="545"/>
      <c r="F972" s="545"/>
      <c r="G972" s="545"/>
      <c r="H972" s="545"/>
      <c r="I972" s="545"/>
      <c r="J972" s="545"/>
      <c r="K972" s="545"/>
      <c r="L972" s="545"/>
      <c r="M972" s="545"/>
      <c r="N972" s="545"/>
      <c r="O972" s="545"/>
      <c r="P972" s="545"/>
      <c r="Q972" s="545"/>
      <c r="R972" s="545"/>
      <c r="S972" s="545"/>
      <c r="T972" s="545"/>
      <c r="U972" s="545"/>
      <c r="V972" s="545"/>
      <c r="W972" s="545"/>
      <c r="X972" s="545"/>
      <c r="Y972" s="545"/>
      <c r="Z972" s="545"/>
    </row>
    <row r="973" spans="1:26" ht="22.5" customHeight="1">
      <c r="A973" s="545"/>
      <c r="B973" s="545"/>
      <c r="C973" s="545"/>
      <c r="D973" s="545"/>
      <c r="E973" s="545"/>
      <c r="F973" s="545"/>
      <c r="G973" s="545"/>
      <c r="H973" s="545"/>
      <c r="I973" s="545"/>
      <c r="J973" s="545"/>
      <c r="K973" s="545"/>
      <c r="L973" s="545"/>
      <c r="M973" s="545"/>
      <c r="N973" s="545"/>
      <c r="O973" s="545"/>
      <c r="P973" s="545"/>
      <c r="Q973" s="545"/>
      <c r="R973" s="545"/>
      <c r="S973" s="545"/>
      <c r="T973" s="545"/>
      <c r="U973" s="545"/>
      <c r="V973" s="545"/>
      <c r="W973" s="545"/>
      <c r="X973" s="545"/>
      <c r="Y973" s="545"/>
      <c r="Z973" s="545"/>
    </row>
    <row r="974" spans="1:26" ht="22.5" customHeight="1">
      <c r="A974" s="545"/>
      <c r="B974" s="545"/>
      <c r="C974" s="545"/>
      <c r="D974" s="545"/>
      <c r="E974" s="545"/>
      <c r="F974" s="545"/>
      <c r="G974" s="545"/>
      <c r="H974" s="545"/>
      <c r="I974" s="545"/>
      <c r="J974" s="545"/>
      <c r="K974" s="545"/>
      <c r="L974" s="545"/>
      <c r="M974" s="545"/>
      <c r="N974" s="545"/>
      <c r="O974" s="545"/>
      <c r="P974" s="545"/>
      <c r="Q974" s="545"/>
      <c r="R974" s="545"/>
      <c r="S974" s="545"/>
      <c r="T974" s="545"/>
      <c r="U974" s="545"/>
      <c r="V974" s="545"/>
      <c r="W974" s="545"/>
      <c r="X974" s="545"/>
      <c r="Y974" s="545"/>
      <c r="Z974" s="545"/>
    </row>
    <row r="975" spans="1:26" ht="22.5" customHeight="1">
      <c r="A975" s="545"/>
      <c r="B975" s="545"/>
      <c r="C975" s="545"/>
      <c r="D975" s="545"/>
      <c r="E975" s="545"/>
      <c r="F975" s="545"/>
      <c r="G975" s="545"/>
      <c r="H975" s="545"/>
      <c r="I975" s="545"/>
      <c r="J975" s="545"/>
      <c r="K975" s="545"/>
      <c r="L975" s="545"/>
      <c r="M975" s="545"/>
      <c r="N975" s="545"/>
      <c r="O975" s="545"/>
      <c r="P975" s="545"/>
      <c r="Q975" s="545"/>
      <c r="R975" s="545"/>
      <c r="S975" s="545"/>
      <c r="T975" s="545"/>
      <c r="U975" s="545"/>
      <c r="V975" s="545"/>
      <c r="W975" s="545"/>
      <c r="X975" s="545"/>
      <c r="Y975" s="545"/>
      <c r="Z975" s="545"/>
    </row>
    <row r="976" spans="1:26" ht="22.5" customHeight="1">
      <c r="A976" s="545"/>
      <c r="B976" s="545"/>
      <c r="C976" s="545"/>
      <c r="D976" s="545"/>
      <c r="E976" s="545"/>
      <c r="F976" s="545"/>
      <c r="G976" s="545"/>
      <c r="H976" s="545"/>
      <c r="I976" s="545"/>
      <c r="J976" s="545"/>
      <c r="K976" s="545"/>
      <c r="L976" s="545"/>
      <c r="M976" s="545"/>
      <c r="N976" s="545"/>
      <c r="O976" s="545"/>
      <c r="P976" s="545"/>
      <c r="Q976" s="545"/>
      <c r="R976" s="545"/>
      <c r="S976" s="545"/>
      <c r="T976" s="545"/>
      <c r="U976" s="545"/>
      <c r="V976" s="545"/>
      <c r="W976" s="545"/>
      <c r="X976" s="545"/>
      <c r="Y976" s="545"/>
      <c r="Z976" s="545"/>
    </row>
    <row r="977" spans="1:26" ht="22.5" customHeight="1">
      <c r="A977" s="545"/>
      <c r="B977" s="545"/>
      <c r="C977" s="545"/>
      <c r="D977" s="545"/>
      <c r="E977" s="545"/>
      <c r="F977" s="545"/>
      <c r="G977" s="545"/>
      <c r="H977" s="545"/>
      <c r="I977" s="545"/>
      <c r="J977" s="545"/>
      <c r="K977" s="545"/>
      <c r="L977" s="545"/>
      <c r="M977" s="545"/>
      <c r="N977" s="545"/>
      <c r="O977" s="545"/>
      <c r="P977" s="545"/>
      <c r="Q977" s="545"/>
      <c r="R977" s="545"/>
      <c r="S977" s="545"/>
      <c r="T977" s="545"/>
      <c r="U977" s="545"/>
      <c r="V977" s="545"/>
      <c r="W977" s="545"/>
      <c r="X977" s="545"/>
      <c r="Y977" s="545"/>
      <c r="Z977" s="545"/>
    </row>
    <row r="978" spans="1:26" ht="22.5" customHeight="1">
      <c r="A978" s="545"/>
      <c r="B978" s="545"/>
      <c r="C978" s="545"/>
      <c r="D978" s="545"/>
      <c r="E978" s="545"/>
      <c r="F978" s="545"/>
      <c r="G978" s="545"/>
      <c r="H978" s="545"/>
      <c r="I978" s="545"/>
      <c r="J978" s="545"/>
      <c r="K978" s="545"/>
      <c r="L978" s="545"/>
      <c r="M978" s="545"/>
      <c r="N978" s="545"/>
      <c r="O978" s="545"/>
      <c r="P978" s="545"/>
      <c r="Q978" s="545"/>
      <c r="R978" s="545"/>
      <c r="S978" s="545"/>
      <c r="T978" s="545"/>
      <c r="U978" s="545"/>
      <c r="V978" s="545"/>
      <c r="W978" s="545"/>
      <c r="X978" s="545"/>
      <c r="Y978" s="545"/>
      <c r="Z978" s="545"/>
    </row>
    <row r="979" spans="1:26" ht="22.5" customHeight="1">
      <c r="A979" s="545"/>
      <c r="B979" s="545"/>
      <c r="C979" s="545"/>
      <c r="D979" s="545"/>
      <c r="E979" s="545"/>
      <c r="F979" s="545"/>
      <c r="G979" s="545"/>
      <c r="H979" s="545"/>
      <c r="I979" s="545"/>
      <c r="J979" s="545"/>
      <c r="K979" s="545"/>
      <c r="L979" s="545"/>
      <c r="M979" s="545"/>
      <c r="N979" s="545"/>
      <c r="O979" s="545"/>
      <c r="P979" s="545"/>
      <c r="Q979" s="545"/>
      <c r="R979" s="545"/>
      <c r="S979" s="545"/>
      <c r="T979" s="545"/>
      <c r="U979" s="545"/>
      <c r="V979" s="545"/>
      <c r="W979" s="545"/>
      <c r="X979" s="545"/>
      <c r="Y979" s="545"/>
      <c r="Z979" s="545"/>
    </row>
    <row r="980" spans="1:26" ht="22.5" customHeight="1">
      <c r="A980" s="545"/>
      <c r="B980" s="545"/>
      <c r="C980" s="545"/>
      <c r="D980" s="545"/>
      <c r="E980" s="545"/>
      <c r="F980" s="545"/>
      <c r="G980" s="545"/>
      <c r="H980" s="545"/>
      <c r="I980" s="545"/>
      <c r="J980" s="545"/>
      <c r="K980" s="545"/>
      <c r="L980" s="545"/>
      <c r="M980" s="545"/>
      <c r="N980" s="545"/>
      <c r="O980" s="545"/>
      <c r="P980" s="545"/>
      <c r="Q980" s="545"/>
      <c r="R980" s="545"/>
      <c r="S980" s="545"/>
      <c r="T980" s="545"/>
      <c r="U980" s="545"/>
      <c r="V980" s="545"/>
      <c r="W980" s="545"/>
      <c r="X980" s="545"/>
      <c r="Y980" s="545"/>
      <c r="Z980" s="545"/>
    </row>
    <row r="981" spans="1:26" ht="22.5" customHeight="1">
      <c r="A981" s="545"/>
      <c r="B981" s="545"/>
      <c r="C981" s="545"/>
      <c r="D981" s="545"/>
      <c r="E981" s="545"/>
      <c r="F981" s="545"/>
      <c r="G981" s="545"/>
      <c r="H981" s="545"/>
      <c r="I981" s="545"/>
      <c r="J981" s="545"/>
      <c r="K981" s="545"/>
      <c r="L981" s="545"/>
      <c r="M981" s="545"/>
      <c r="N981" s="545"/>
      <c r="O981" s="545"/>
      <c r="P981" s="545"/>
      <c r="Q981" s="545"/>
      <c r="R981" s="545"/>
      <c r="S981" s="545"/>
      <c r="T981" s="545"/>
      <c r="U981" s="545"/>
      <c r="V981" s="545"/>
      <c r="W981" s="545"/>
      <c r="X981" s="545"/>
      <c r="Y981" s="545"/>
      <c r="Z981" s="545"/>
    </row>
    <row r="982" spans="1:26" ht="22.5" customHeight="1">
      <c r="A982" s="545"/>
      <c r="B982" s="545"/>
      <c r="C982" s="545"/>
      <c r="D982" s="545"/>
      <c r="E982" s="545"/>
      <c r="F982" s="545"/>
      <c r="G982" s="545"/>
      <c r="H982" s="545"/>
      <c r="I982" s="545"/>
      <c r="J982" s="545"/>
      <c r="K982" s="545"/>
      <c r="L982" s="545"/>
      <c r="M982" s="545"/>
      <c r="N982" s="545"/>
      <c r="O982" s="545"/>
      <c r="P982" s="545"/>
      <c r="Q982" s="545"/>
      <c r="R982" s="545"/>
      <c r="S982" s="545"/>
      <c r="T982" s="545"/>
      <c r="U982" s="545"/>
      <c r="V982" s="545"/>
      <c r="W982" s="545"/>
      <c r="X982" s="545"/>
      <c r="Y982" s="545"/>
      <c r="Z982" s="545"/>
    </row>
    <row r="983" spans="1:26" ht="22.5" customHeight="1">
      <c r="A983" s="545"/>
      <c r="B983" s="545"/>
      <c r="C983" s="545"/>
      <c r="D983" s="545"/>
      <c r="E983" s="545"/>
      <c r="F983" s="545"/>
      <c r="G983" s="545"/>
      <c r="H983" s="545"/>
      <c r="I983" s="545"/>
      <c r="J983" s="545"/>
      <c r="K983" s="545"/>
      <c r="L983" s="545"/>
      <c r="M983" s="545"/>
      <c r="N983" s="545"/>
      <c r="O983" s="545"/>
      <c r="P983" s="545"/>
      <c r="Q983" s="545"/>
      <c r="R983" s="545"/>
      <c r="S983" s="545"/>
      <c r="T983" s="545"/>
      <c r="U983" s="545"/>
      <c r="V983" s="545"/>
      <c r="W983" s="545"/>
      <c r="X983" s="545"/>
      <c r="Y983" s="545"/>
      <c r="Z983" s="545"/>
    </row>
    <row r="984" spans="1:26" ht="22.5" customHeight="1">
      <c r="A984" s="545"/>
      <c r="B984" s="545"/>
      <c r="C984" s="545"/>
      <c r="D984" s="545"/>
      <c r="E984" s="545"/>
      <c r="F984" s="545"/>
      <c r="G984" s="545"/>
      <c r="H984" s="545"/>
      <c r="I984" s="545"/>
      <c r="J984" s="545"/>
      <c r="K984" s="545"/>
      <c r="L984" s="545"/>
      <c r="M984" s="545"/>
      <c r="N984" s="545"/>
      <c r="O984" s="545"/>
      <c r="P984" s="545"/>
      <c r="Q984" s="545"/>
      <c r="R984" s="545"/>
      <c r="S984" s="545"/>
      <c r="T984" s="545"/>
      <c r="U984" s="545"/>
      <c r="V984" s="545"/>
      <c r="W984" s="545"/>
      <c r="X984" s="545"/>
      <c r="Y984" s="545"/>
      <c r="Z984" s="545"/>
    </row>
    <row r="985" spans="1:26" ht="22.5" customHeight="1">
      <c r="A985" s="545"/>
      <c r="B985" s="545"/>
      <c r="C985" s="545"/>
      <c r="D985" s="545"/>
      <c r="E985" s="545"/>
      <c r="F985" s="545"/>
      <c r="G985" s="545"/>
      <c r="H985" s="545"/>
      <c r="I985" s="545"/>
      <c r="J985" s="545"/>
      <c r="K985" s="545"/>
      <c r="L985" s="545"/>
      <c r="M985" s="545"/>
      <c r="N985" s="545"/>
      <c r="O985" s="545"/>
      <c r="P985" s="545"/>
      <c r="Q985" s="545"/>
      <c r="R985" s="545"/>
      <c r="S985" s="545"/>
      <c r="T985" s="545"/>
      <c r="U985" s="545"/>
      <c r="V985" s="545"/>
      <c r="W985" s="545"/>
      <c r="X985" s="545"/>
      <c r="Y985" s="545"/>
      <c r="Z985" s="545"/>
    </row>
    <row r="986" spans="1:26" ht="22.5" customHeight="1">
      <c r="A986" s="545"/>
      <c r="B986" s="545"/>
      <c r="C986" s="545"/>
      <c r="D986" s="545"/>
      <c r="E986" s="545"/>
      <c r="F986" s="545"/>
      <c r="G986" s="545"/>
      <c r="H986" s="545"/>
      <c r="I986" s="545"/>
      <c r="J986" s="545"/>
      <c r="K986" s="545"/>
      <c r="L986" s="545"/>
      <c r="M986" s="545"/>
      <c r="N986" s="545"/>
      <c r="O986" s="545"/>
      <c r="P986" s="545"/>
      <c r="Q986" s="545"/>
      <c r="R986" s="545"/>
      <c r="S986" s="545"/>
      <c r="T986" s="545"/>
      <c r="U986" s="545"/>
      <c r="V986" s="545"/>
      <c r="W986" s="545"/>
      <c r="X986" s="545"/>
      <c r="Y986" s="545"/>
      <c r="Z986" s="545"/>
    </row>
    <row r="987" spans="1:26" ht="22.5" customHeight="1">
      <c r="A987" s="545"/>
      <c r="B987" s="545"/>
      <c r="C987" s="545"/>
      <c r="D987" s="545"/>
      <c r="E987" s="545"/>
      <c r="F987" s="545"/>
      <c r="G987" s="545"/>
      <c r="H987" s="545"/>
      <c r="I987" s="545"/>
      <c r="J987" s="545"/>
      <c r="K987" s="545"/>
      <c r="L987" s="545"/>
      <c r="M987" s="545"/>
      <c r="N987" s="545"/>
      <c r="O987" s="545"/>
      <c r="P987" s="545"/>
      <c r="Q987" s="545"/>
      <c r="R987" s="545"/>
      <c r="S987" s="545"/>
      <c r="T987" s="545"/>
      <c r="U987" s="545"/>
      <c r="V987" s="545"/>
      <c r="W987" s="545"/>
      <c r="X987" s="545"/>
      <c r="Y987" s="545"/>
      <c r="Z987" s="545"/>
    </row>
    <row r="988" spans="1:26" ht="22.5" customHeight="1">
      <c r="A988" s="545"/>
      <c r="B988" s="545"/>
      <c r="C988" s="545"/>
      <c r="D988" s="545"/>
      <c r="E988" s="545"/>
      <c r="F988" s="545"/>
      <c r="G988" s="545"/>
      <c r="H988" s="545"/>
      <c r="I988" s="545"/>
      <c r="J988" s="545"/>
      <c r="K988" s="545"/>
      <c r="L988" s="545"/>
      <c r="M988" s="545"/>
      <c r="N988" s="545"/>
      <c r="O988" s="545"/>
      <c r="P988" s="545"/>
      <c r="Q988" s="545"/>
      <c r="R988" s="545"/>
      <c r="S988" s="545"/>
      <c r="T988" s="545"/>
      <c r="U988" s="545"/>
      <c r="V988" s="545"/>
      <c r="W988" s="545"/>
      <c r="X988" s="545"/>
      <c r="Y988" s="545"/>
      <c r="Z988" s="545"/>
    </row>
    <row r="989" spans="1:26" ht="22.5" customHeight="1">
      <c r="A989" s="545"/>
      <c r="B989" s="545"/>
      <c r="C989" s="545"/>
      <c r="D989" s="545"/>
      <c r="E989" s="545"/>
      <c r="F989" s="545"/>
      <c r="G989" s="545"/>
      <c r="H989" s="545"/>
      <c r="I989" s="545"/>
      <c r="J989" s="545"/>
      <c r="K989" s="545"/>
      <c r="L989" s="545"/>
      <c r="M989" s="545"/>
      <c r="N989" s="545"/>
      <c r="O989" s="545"/>
      <c r="P989" s="545"/>
      <c r="Q989" s="545"/>
      <c r="R989" s="545"/>
      <c r="S989" s="545"/>
      <c r="T989" s="545"/>
      <c r="U989" s="545"/>
      <c r="V989" s="545"/>
      <c r="W989" s="545"/>
      <c r="X989" s="545"/>
      <c r="Y989" s="545"/>
      <c r="Z989" s="545"/>
    </row>
    <row r="990" spans="1:26" ht="22.5" customHeight="1">
      <c r="A990" s="545"/>
      <c r="B990" s="545"/>
      <c r="C990" s="545"/>
      <c r="D990" s="545"/>
      <c r="E990" s="545"/>
      <c r="F990" s="545"/>
      <c r="G990" s="545"/>
      <c r="H990" s="545"/>
      <c r="I990" s="545"/>
      <c r="J990" s="545"/>
      <c r="K990" s="545"/>
      <c r="L990" s="545"/>
      <c r="M990" s="545"/>
      <c r="N990" s="545"/>
      <c r="O990" s="545"/>
      <c r="P990" s="545"/>
      <c r="Q990" s="545"/>
      <c r="R990" s="545"/>
      <c r="S990" s="545"/>
      <c r="T990" s="545"/>
      <c r="U990" s="545"/>
      <c r="V990" s="545"/>
      <c r="W990" s="545"/>
      <c r="X990" s="545"/>
      <c r="Y990" s="545"/>
      <c r="Z990" s="545"/>
    </row>
    <row r="991" spans="1:26" ht="22.5" customHeight="1">
      <c r="A991" s="545"/>
      <c r="B991" s="545"/>
      <c r="C991" s="545"/>
      <c r="D991" s="545"/>
      <c r="E991" s="545"/>
      <c r="F991" s="545"/>
      <c r="G991" s="545"/>
      <c r="H991" s="545"/>
      <c r="I991" s="545"/>
      <c r="J991" s="545"/>
      <c r="K991" s="545"/>
      <c r="L991" s="545"/>
      <c r="M991" s="545"/>
      <c r="N991" s="545"/>
      <c r="O991" s="545"/>
      <c r="P991" s="545"/>
      <c r="Q991" s="545"/>
      <c r="R991" s="545"/>
      <c r="S991" s="545"/>
      <c r="T991" s="545"/>
      <c r="U991" s="545"/>
      <c r="V991" s="545"/>
      <c r="W991" s="545"/>
      <c r="X991" s="545"/>
      <c r="Y991" s="545"/>
      <c r="Z991" s="545"/>
    </row>
    <row r="992" spans="1:26" ht="22.5" customHeight="1">
      <c r="A992" s="545"/>
      <c r="B992" s="545"/>
      <c r="C992" s="545"/>
      <c r="D992" s="545"/>
      <c r="E992" s="545"/>
      <c r="F992" s="545"/>
      <c r="G992" s="545"/>
      <c r="H992" s="545"/>
      <c r="I992" s="545"/>
      <c r="J992" s="545"/>
      <c r="K992" s="545"/>
      <c r="L992" s="545"/>
      <c r="M992" s="545"/>
      <c r="N992" s="545"/>
      <c r="O992" s="545"/>
      <c r="P992" s="545"/>
      <c r="Q992" s="545"/>
      <c r="R992" s="545"/>
      <c r="S992" s="545"/>
      <c r="T992" s="545"/>
      <c r="U992" s="545"/>
      <c r="V992" s="545"/>
      <c r="W992" s="545"/>
      <c r="X992" s="545"/>
      <c r="Y992" s="545"/>
      <c r="Z992" s="545"/>
    </row>
    <row r="993" spans="1:26" ht="22.5" customHeight="1">
      <c r="A993" s="545"/>
      <c r="B993" s="545"/>
      <c r="C993" s="545"/>
      <c r="D993" s="545"/>
      <c r="E993" s="545"/>
      <c r="F993" s="545"/>
      <c r="G993" s="545"/>
      <c r="H993" s="545"/>
      <c r="I993" s="545"/>
      <c r="J993" s="545"/>
      <c r="K993" s="545"/>
      <c r="L993" s="545"/>
      <c r="M993" s="545"/>
      <c r="N993" s="545"/>
      <c r="O993" s="545"/>
      <c r="P993" s="545"/>
      <c r="Q993" s="545"/>
      <c r="R993" s="545"/>
      <c r="S993" s="545"/>
      <c r="T993" s="545"/>
      <c r="U993" s="545"/>
      <c r="V993" s="545"/>
      <c r="W993" s="545"/>
      <c r="X993" s="545"/>
      <c r="Y993" s="545"/>
      <c r="Z993" s="545"/>
    </row>
    <row r="994" spans="1:26" ht="22.5" customHeight="1">
      <c r="A994" s="545"/>
      <c r="B994" s="545"/>
      <c r="C994" s="545"/>
      <c r="D994" s="545"/>
      <c r="E994" s="545"/>
      <c r="F994" s="545"/>
      <c r="G994" s="545"/>
      <c r="H994" s="545"/>
      <c r="I994" s="545"/>
      <c r="J994" s="545"/>
      <c r="K994" s="545"/>
      <c r="L994" s="545"/>
      <c r="M994" s="545"/>
      <c r="N994" s="545"/>
      <c r="O994" s="545"/>
      <c r="P994" s="545"/>
      <c r="Q994" s="545"/>
      <c r="R994" s="545"/>
      <c r="S994" s="545"/>
      <c r="T994" s="545"/>
      <c r="U994" s="545"/>
      <c r="V994" s="545"/>
      <c r="W994" s="545"/>
      <c r="X994" s="545"/>
      <c r="Y994" s="545"/>
      <c r="Z994" s="545"/>
    </row>
    <row r="995" spans="1:26" ht="22.5" customHeight="1">
      <c r="A995" s="545"/>
      <c r="B995" s="545"/>
      <c r="C995" s="545"/>
      <c r="D995" s="545"/>
      <c r="E995" s="545"/>
      <c r="F995" s="545"/>
      <c r="G995" s="545"/>
      <c r="H995" s="545"/>
      <c r="I995" s="545"/>
      <c r="J995" s="545"/>
      <c r="K995" s="545"/>
      <c r="L995" s="545"/>
      <c r="M995" s="545"/>
      <c r="N995" s="545"/>
      <c r="O995" s="545"/>
      <c r="P995" s="545"/>
      <c r="Q995" s="545"/>
      <c r="R995" s="545"/>
      <c r="S995" s="545"/>
      <c r="T995" s="545"/>
      <c r="U995" s="545"/>
      <c r="V995" s="545"/>
      <c r="W995" s="545"/>
      <c r="X995" s="545"/>
      <c r="Y995" s="545"/>
      <c r="Z995" s="545"/>
    </row>
    <row r="996" spans="1:26" ht="22.5" customHeight="1">
      <c r="A996" s="545"/>
      <c r="B996" s="545"/>
      <c r="C996" s="545"/>
      <c r="D996" s="545"/>
      <c r="E996" s="545"/>
      <c r="F996" s="545"/>
      <c r="G996" s="545"/>
      <c r="H996" s="545"/>
      <c r="I996" s="545"/>
      <c r="J996" s="545"/>
      <c r="K996" s="545"/>
      <c r="L996" s="545"/>
      <c r="M996" s="545"/>
      <c r="N996" s="545"/>
      <c r="O996" s="545"/>
      <c r="P996" s="545"/>
      <c r="Q996" s="545"/>
      <c r="R996" s="545"/>
      <c r="S996" s="545"/>
      <c r="T996" s="545"/>
      <c r="U996" s="545"/>
      <c r="V996" s="545"/>
      <c r="W996" s="545"/>
      <c r="X996" s="545"/>
      <c r="Y996" s="545"/>
      <c r="Z996" s="545"/>
    </row>
    <row r="997" spans="1:26" ht="22.5" customHeight="1">
      <c r="A997" s="545"/>
      <c r="B997" s="545"/>
      <c r="C997" s="545"/>
      <c r="D997" s="545"/>
      <c r="E997" s="545"/>
      <c r="F997" s="545"/>
      <c r="G997" s="545"/>
      <c r="H997" s="545"/>
      <c r="I997" s="545"/>
      <c r="J997" s="545"/>
      <c r="K997" s="545"/>
      <c r="L997" s="545"/>
      <c r="M997" s="545"/>
      <c r="N997" s="545"/>
      <c r="O997" s="545"/>
      <c r="P997" s="545"/>
      <c r="Q997" s="545"/>
      <c r="R997" s="545"/>
      <c r="S997" s="545"/>
      <c r="T997" s="545"/>
      <c r="U997" s="545"/>
      <c r="V997" s="545"/>
      <c r="W997" s="545"/>
      <c r="X997" s="545"/>
      <c r="Y997" s="545"/>
      <c r="Z997" s="545"/>
    </row>
    <row r="998" spans="1:26" ht="22.5" customHeight="1">
      <c r="A998" s="545"/>
      <c r="B998" s="545"/>
      <c r="C998" s="545"/>
      <c r="D998" s="545"/>
      <c r="E998" s="545"/>
      <c r="F998" s="545"/>
      <c r="G998" s="545"/>
      <c r="H998" s="545"/>
      <c r="I998" s="545"/>
      <c r="J998" s="545"/>
      <c r="K998" s="545"/>
      <c r="L998" s="545"/>
      <c r="M998" s="545"/>
      <c r="N998" s="545"/>
      <c r="O998" s="545"/>
      <c r="P998" s="545"/>
      <c r="Q998" s="545"/>
      <c r="R998" s="545"/>
      <c r="S998" s="545"/>
      <c r="T998" s="545"/>
      <c r="U998" s="545"/>
      <c r="V998" s="545"/>
      <c r="W998" s="545"/>
      <c r="X998" s="545"/>
      <c r="Y998" s="545"/>
      <c r="Z998" s="545"/>
    </row>
    <row r="999" spans="1:26" ht="22.5" customHeight="1">
      <c r="A999" s="545"/>
      <c r="B999" s="545"/>
      <c r="C999" s="545"/>
      <c r="D999" s="545"/>
      <c r="E999" s="545"/>
      <c r="F999" s="545"/>
      <c r="G999" s="545"/>
      <c r="H999" s="545"/>
      <c r="I999" s="545"/>
      <c r="J999" s="545"/>
      <c r="K999" s="545"/>
      <c r="L999" s="545"/>
      <c r="M999" s="545"/>
      <c r="N999" s="545"/>
      <c r="O999" s="545"/>
      <c r="P999" s="545"/>
      <c r="Q999" s="545"/>
      <c r="R999" s="545"/>
      <c r="S999" s="545"/>
      <c r="T999" s="545"/>
      <c r="U999" s="545"/>
      <c r="V999" s="545"/>
      <c r="W999" s="545"/>
      <c r="X999" s="545"/>
      <c r="Y999" s="545"/>
      <c r="Z999" s="545"/>
    </row>
    <row r="1000" spans="1:26" ht="22.5" customHeight="1">
      <c r="A1000" s="545"/>
      <c r="B1000" s="545"/>
      <c r="C1000" s="545"/>
      <c r="D1000" s="545"/>
      <c r="E1000" s="545"/>
      <c r="F1000" s="545"/>
      <c r="G1000" s="545"/>
      <c r="H1000" s="545"/>
      <c r="I1000" s="545"/>
      <c r="J1000" s="545"/>
      <c r="K1000" s="545"/>
      <c r="L1000" s="545"/>
      <c r="M1000" s="545"/>
      <c r="N1000" s="545"/>
      <c r="O1000" s="545"/>
      <c r="P1000" s="545"/>
      <c r="Q1000" s="545"/>
      <c r="R1000" s="545"/>
      <c r="S1000" s="545"/>
      <c r="T1000" s="545"/>
      <c r="U1000" s="545"/>
      <c r="V1000" s="545"/>
      <c r="W1000" s="545"/>
      <c r="X1000" s="545"/>
      <c r="Y1000" s="545"/>
      <c r="Z1000" s="545"/>
    </row>
  </sheetData>
  <mergeCells count="30">
    <mergeCell ref="B2:H2"/>
    <mergeCell ref="B4:H4"/>
    <mergeCell ref="B7:B8"/>
    <mergeCell ref="C7:C8"/>
    <mergeCell ref="B9:B12"/>
    <mergeCell ref="C9:C12"/>
    <mergeCell ref="B15:B23"/>
    <mergeCell ref="C15:C23"/>
    <mergeCell ref="F15:F17"/>
    <mergeCell ref="F18:F20"/>
    <mergeCell ref="F21:F23"/>
    <mergeCell ref="A26:A27"/>
    <mergeCell ref="B26:B27"/>
    <mergeCell ref="C26:C27"/>
    <mergeCell ref="B38:B41"/>
    <mergeCell ref="C38:C41"/>
    <mergeCell ref="A29:A30"/>
    <mergeCell ref="B29:B30"/>
    <mergeCell ref="C29:C30"/>
    <mergeCell ref="B31:B33"/>
    <mergeCell ref="C31:C33"/>
    <mergeCell ref="B35:B37"/>
    <mergeCell ref="C35:C37"/>
    <mergeCell ref="E38:E39"/>
    <mergeCell ref="F38:F39"/>
    <mergeCell ref="E40:E41"/>
    <mergeCell ref="F40:F41"/>
    <mergeCell ref="A45:A46"/>
    <mergeCell ref="B45:B46"/>
    <mergeCell ref="C45:C46"/>
  </mergeCells>
  <dataValidations count="2">
    <dataValidation type="list" allowBlank="1" showInputMessage="1" showErrorMessage="1" prompt=" - " sqref="H24 H42:H43 H45:H46" xr:uid="{00000000-0002-0000-0600-000000000000}">
      <formula1>"Yes,No"</formula1>
    </dataValidation>
    <dataValidation type="list" allowBlank="1" showInputMessage="1" showErrorMessage="1" prompt=" - " sqref="H44" xr:uid="{00000000-0002-0000-0600-000001000000}">
      <formula1>"DESE codes,Crosswalk,Both"</formula1>
    </dataValidation>
  </dataValidations>
  <hyperlinks>
    <hyperlink ref="C42" r:id="rId1" xr:uid="{00000000-0004-0000-0600-000000000000}"/>
  </hyperlinks>
  <pageMargins left="0.7" right="0.7" top="0.75" bottom="0.75" header="0" footer="0"/>
  <pageSetup orientation="landscape"/>
  <headerFooter>
    <oddFooter>&amp;CSchedule 18 Page 2 of 2</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12"/>
  <dimension ref="A1:AN1000"/>
  <sheetViews>
    <sheetView topLeftCell="C1" workbookViewId="0"/>
  </sheetViews>
  <sheetFormatPr defaultColWidth="11.21875" defaultRowHeight="15" customHeight="1"/>
  <cols>
    <col min="1" max="2" width="7.77734375" hidden="1" customWidth="1"/>
    <col min="3" max="40" width="7.77734375" customWidth="1"/>
  </cols>
  <sheetData>
    <row r="1" spans="1:40" ht="15.75" customHeight="1">
      <c r="A1" s="13"/>
      <c r="B1" s="13"/>
      <c r="C1" s="4" t="str">
        <f>schedule3!H6</f>
        <v>010</v>
      </c>
      <c r="D1" s="251" t="s">
        <v>932</v>
      </c>
      <c r="E1" s="179">
        <v>1</v>
      </c>
      <c r="F1" s="179">
        <v>2</v>
      </c>
      <c r="G1" s="179">
        <v>3</v>
      </c>
      <c r="H1" s="179">
        <v>4</v>
      </c>
      <c r="I1" s="179">
        <v>5</v>
      </c>
      <c r="J1" s="179">
        <v>6</v>
      </c>
      <c r="K1" s="179">
        <v>7</v>
      </c>
      <c r="L1" s="179">
        <v>8</v>
      </c>
      <c r="M1" s="179">
        <v>9</v>
      </c>
      <c r="N1" s="179">
        <v>10</v>
      </c>
      <c r="O1" s="179">
        <v>11</v>
      </c>
      <c r="P1" s="179">
        <v>12</v>
      </c>
      <c r="Q1" s="179">
        <v>13</v>
      </c>
      <c r="R1" s="179">
        <v>14</v>
      </c>
      <c r="S1" s="179">
        <v>15</v>
      </c>
      <c r="T1" s="179">
        <v>16</v>
      </c>
      <c r="U1" s="179">
        <v>17</v>
      </c>
      <c r="V1" s="179">
        <v>18</v>
      </c>
      <c r="W1" s="179">
        <v>19</v>
      </c>
      <c r="X1" s="179">
        <v>20</v>
      </c>
      <c r="Y1" s="179">
        <v>21</v>
      </c>
      <c r="Z1" s="179">
        <v>22</v>
      </c>
      <c r="AA1" s="179">
        <v>23</v>
      </c>
      <c r="AB1" s="179">
        <v>24</v>
      </c>
      <c r="AC1" s="179">
        <v>25</v>
      </c>
      <c r="AD1" s="13"/>
      <c r="AE1" s="13"/>
      <c r="AF1" s="13"/>
      <c r="AG1" s="13"/>
      <c r="AH1" s="13"/>
      <c r="AI1" s="13"/>
      <c r="AJ1" s="13"/>
      <c r="AK1" s="13"/>
      <c r="AL1" s="13"/>
      <c r="AM1" s="13"/>
      <c r="AN1" s="13"/>
    </row>
    <row r="2" spans="1:40" ht="15.75" customHeight="1">
      <c r="A2" s="13"/>
      <c r="B2" s="13"/>
      <c r="C2" s="94" t="s">
        <v>1054</v>
      </c>
      <c r="D2" s="404">
        <v>3401</v>
      </c>
      <c r="E2" s="219"/>
      <c r="F2" s="220"/>
      <c r="G2" s="13"/>
      <c r="H2" s="13"/>
      <c r="I2" s="13"/>
      <c r="J2" s="13">
        <v>0</v>
      </c>
      <c r="K2" s="13"/>
      <c r="L2" s="13"/>
      <c r="M2" s="13"/>
      <c r="N2" s="13"/>
      <c r="O2" s="13"/>
      <c r="P2" s="13"/>
      <c r="Q2" s="13"/>
      <c r="R2" s="13"/>
      <c r="S2" s="13"/>
      <c r="T2" s="13"/>
      <c r="U2" s="13"/>
      <c r="V2" s="13"/>
      <c r="W2" s="13"/>
      <c r="X2" s="13"/>
      <c r="Y2" s="13"/>
      <c r="Z2" s="13"/>
      <c r="AA2" s="13"/>
      <c r="AB2" s="13"/>
      <c r="AC2" s="13"/>
      <c r="AD2" s="13">
        <v>330431</v>
      </c>
      <c r="AE2" s="13"/>
      <c r="AF2" s="13"/>
      <c r="AG2" s="13"/>
      <c r="AH2" s="13"/>
      <c r="AI2" s="13"/>
      <c r="AJ2" s="13"/>
      <c r="AK2" s="13"/>
      <c r="AL2" s="13"/>
      <c r="AM2" s="13"/>
      <c r="AN2" s="13"/>
    </row>
    <row r="3" spans="1:40">
      <c r="A3" s="13"/>
      <c r="B3" s="13"/>
      <c r="C3" s="94" t="s">
        <v>1054</v>
      </c>
      <c r="D3" s="404">
        <v>3402</v>
      </c>
      <c r="E3" s="13"/>
      <c r="F3" s="13"/>
      <c r="G3" s="13"/>
      <c r="H3" s="13"/>
      <c r="I3" s="13"/>
      <c r="J3" s="13">
        <v>0</v>
      </c>
      <c r="K3" s="13"/>
      <c r="L3" s="13"/>
      <c r="M3" s="13"/>
      <c r="N3" s="13"/>
      <c r="O3" s="13"/>
      <c r="P3" s="13"/>
      <c r="Q3" s="13"/>
      <c r="R3" s="13"/>
      <c r="S3" s="13"/>
      <c r="T3" s="13"/>
      <c r="U3" s="13"/>
      <c r="V3" s="13"/>
      <c r="W3" s="13"/>
      <c r="X3" s="13"/>
      <c r="Y3" s="13"/>
      <c r="Z3" s="13"/>
      <c r="AA3" s="13"/>
      <c r="AB3" s="13"/>
      <c r="AC3" s="13"/>
      <c r="AD3" s="13">
        <v>53631</v>
      </c>
      <c r="AE3" s="13"/>
      <c r="AF3" s="13"/>
      <c r="AG3" s="13"/>
      <c r="AH3" s="13"/>
      <c r="AI3" s="13"/>
      <c r="AJ3" s="13"/>
      <c r="AK3" s="13"/>
      <c r="AL3" s="13"/>
      <c r="AM3" s="13"/>
      <c r="AN3" s="13"/>
    </row>
    <row r="4" spans="1:40">
      <c r="A4" s="13"/>
      <c r="B4" s="13"/>
      <c r="C4" s="94" t="s">
        <v>1054</v>
      </c>
      <c r="D4" s="404">
        <v>3403</v>
      </c>
      <c r="E4" s="13"/>
      <c r="F4" s="13"/>
      <c r="G4" s="13"/>
      <c r="H4" s="13"/>
      <c r="I4" s="13"/>
      <c r="J4" s="13">
        <v>0</v>
      </c>
      <c r="K4" s="13"/>
      <c r="L4" s="13"/>
      <c r="M4" s="13"/>
      <c r="N4" s="13"/>
      <c r="O4" s="13"/>
      <c r="P4" s="13"/>
      <c r="Q4" s="13"/>
      <c r="R4" s="13"/>
      <c r="S4" s="13"/>
      <c r="T4" s="13"/>
      <c r="U4" s="13"/>
      <c r="V4" s="13"/>
      <c r="W4" s="13"/>
      <c r="X4" s="13"/>
      <c r="Y4" s="13"/>
      <c r="Z4" s="13"/>
      <c r="AA4" s="13"/>
      <c r="AB4" s="13"/>
      <c r="AC4" s="13"/>
      <c r="AD4" s="13">
        <v>0</v>
      </c>
      <c r="AE4" s="13"/>
      <c r="AF4" s="13"/>
      <c r="AG4" s="13"/>
      <c r="AH4" s="13"/>
      <c r="AI4" s="13"/>
      <c r="AJ4" s="13"/>
      <c r="AK4" s="13"/>
      <c r="AL4" s="13"/>
      <c r="AM4" s="13"/>
      <c r="AN4" s="13"/>
    </row>
    <row r="5" spans="1:40">
      <c r="A5" s="13"/>
      <c r="B5" s="13"/>
      <c r="C5" s="94" t="s">
        <v>1054</v>
      </c>
      <c r="D5" s="404">
        <v>3404</v>
      </c>
      <c r="E5" s="13"/>
      <c r="F5" s="13"/>
      <c r="G5" s="13"/>
      <c r="H5" s="13"/>
      <c r="I5" s="13"/>
      <c r="J5" s="13">
        <v>0</v>
      </c>
      <c r="K5" s="13"/>
      <c r="L5" s="13"/>
      <c r="M5" s="13"/>
      <c r="N5" s="13"/>
      <c r="O5" s="13"/>
      <c r="P5" s="13"/>
      <c r="Q5" s="13"/>
      <c r="R5" s="13"/>
      <c r="S5" s="13"/>
      <c r="T5" s="13"/>
      <c r="U5" s="13"/>
      <c r="V5" s="13"/>
      <c r="W5" s="13"/>
      <c r="X5" s="13"/>
      <c r="Y5" s="13"/>
      <c r="Z5" s="13"/>
      <c r="AA5" s="13"/>
      <c r="AB5" s="13"/>
      <c r="AC5" s="13"/>
      <c r="AD5" s="13">
        <v>123833</v>
      </c>
      <c r="AE5" s="13"/>
      <c r="AF5" s="13"/>
      <c r="AG5" s="13"/>
      <c r="AH5" s="13"/>
      <c r="AI5" s="13"/>
      <c r="AJ5" s="13"/>
      <c r="AK5" s="13"/>
      <c r="AL5" s="13"/>
      <c r="AM5" s="13"/>
      <c r="AN5" s="13"/>
    </row>
    <row r="6" spans="1:40">
      <c r="A6" s="13"/>
      <c r="B6" s="13"/>
      <c r="C6" s="94" t="s">
        <v>1054</v>
      </c>
      <c r="D6" s="404">
        <v>3405</v>
      </c>
      <c r="E6" s="13"/>
      <c r="F6" s="13"/>
      <c r="G6" s="13"/>
      <c r="H6" s="13"/>
      <c r="I6" s="13"/>
      <c r="J6" s="13">
        <v>0</v>
      </c>
      <c r="K6" s="13"/>
      <c r="L6" s="13"/>
      <c r="M6" s="13"/>
      <c r="N6" s="13"/>
      <c r="O6" s="13"/>
      <c r="P6" s="13"/>
      <c r="Q6" s="13"/>
      <c r="R6" s="13"/>
      <c r="S6" s="13"/>
      <c r="T6" s="13"/>
      <c r="U6" s="13"/>
      <c r="V6" s="13"/>
      <c r="W6" s="13"/>
      <c r="X6" s="13"/>
      <c r="Y6" s="13"/>
      <c r="Z6" s="13"/>
      <c r="AA6" s="13"/>
      <c r="AB6" s="13"/>
      <c r="AC6" s="13"/>
      <c r="AD6" s="13">
        <v>41760</v>
      </c>
      <c r="AE6" s="13"/>
      <c r="AF6" s="13"/>
      <c r="AG6" s="13"/>
      <c r="AH6" s="13"/>
      <c r="AI6" s="13"/>
      <c r="AJ6" s="13"/>
      <c r="AK6" s="13"/>
      <c r="AL6" s="13"/>
      <c r="AM6" s="13"/>
      <c r="AN6" s="13"/>
    </row>
    <row r="7" spans="1:40">
      <c r="A7" s="13"/>
      <c r="B7" s="13"/>
      <c r="C7" s="94" t="s">
        <v>1054</v>
      </c>
      <c r="D7" s="404">
        <v>3406</v>
      </c>
      <c r="E7" s="13"/>
      <c r="F7" s="13"/>
      <c r="G7" s="13"/>
      <c r="H7" s="13"/>
      <c r="I7" s="13"/>
      <c r="J7" s="13">
        <v>0</v>
      </c>
      <c r="K7" s="13"/>
      <c r="L7" s="13"/>
      <c r="M7" s="13"/>
      <c r="N7" s="13"/>
      <c r="O7" s="13"/>
      <c r="P7" s="13"/>
      <c r="Q7" s="13"/>
      <c r="R7" s="13"/>
      <c r="S7" s="13"/>
      <c r="T7" s="13"/>
      <c r="U7" s="13"/>
      <c r="V7" s="13"/>
      <c r="W7" s="13"/>
      <c r="X7" s="13"/>
      <c r="Y7" s="13"/>
      <c r="Z7" s="13"/>
      <c r="AA7" s="13"/>
      <c r="AB7" s="13"/>
      <c r="AC7" s="13"/>
      <c r="AD7" s="13">
        <v>2500</v>
      </c>
      <c r="AE7" s="13"/>
      <c r="AF7" s="13"/>
      <c r="AG7" s="13"/>
      <c r="AH7" s="13"/>
      <c r="AI7" s="13"/>
      <c r="AJ7" s="13"/>
      <c r="AK7" s="13"/>
      <c r="AL7" s="13"/>
      <c r="AM7" s="13"/>
      <c r="AN7" s="13"/>
    </row>
    <row r="8" spans="1:40">
      <c r="A8" s="13"/>
      <c r="B8" s="13"/>
      <c r="C8" s="94" t="s">
        <v>1054</v>
      </c>
      <c r="D8" s="404">
        <v>3411</v>
      </c>
      <c r="E8" s="13"/>
      <c r="F8" s="13"/>
      <c r="G8" s="13"/>
      <c r="H8" s="13"/>
      <c r="I8" s="13"/>
      <c r="J8" s="13">
        <v>0</v>
      </c>
      <c r="K8" s="13"/>
      <c r="L8" s="13"/>
      <c r="M8" s="13"/>
      <c r="N8" s="13"/>
      <c r="O8" s="13"/>
      <c r="P8" s="13"/>
      <c r="Q8" s="13"/>
      <c r="R8" s="13"/>
      <c r="S8" s="13"/>
      <c r="T8" s="13"/>
      <c r="U8" s="13"/>
      <c r="V8" s="13"/>
      <c r="W8" s="13"/>
      <c r="X8" s="13"/>
      <c r="Y8" s="13"/>
      <c r="Z8" s="13"/>
      <c r="AA8" s="13"/>
      <c r="AB8" s="13"/>
      <c r="AC8" s="13"/>
      <c r="AD8" s="13">
        <v>20974</v>
      </c>
      <c r="AE8" s="13"/>
      <c r="AF8" s="13"/>
      <c r="AG8" s="13"/>
      <c r="AH8" s="13"/>
      <c r="AI8" s="13"/>
      <c r="AJ8" s="13"/>
      <c r="AK8" s="13"/>
      <c r="AL8" s="13"/>
      <c r="AM8" s="13"/>
      <c r="AN8" s="13"/>
    </row>
    <row r="9" spans="1:40">
      <c r="A9" s="13"/>
      <c r="B9" s="13"/>
      <c r="C9" s="94" t="s">
        <v>1054</v>
      </c>
      <c r="D9" s="404">
        <v>3412</v>
      </c>
      <c r="E9" s="13"/>
      <c r="F9" s="13"/>
      <c r="G9" s="13"/>
      <c r="H9" s="13"/>
      <c r="I9" s="13"/>
      <c r="J9" s="13">
        <v>0</v>
      </c>
      <c r="K9" s="13"/>
      <c r="L9" s="13"/>
      <c r="M9" s="13"/>
      <c r="N9" s="13"/>
      <c r="O9" s="13"/>
      <c r="P9" s="13"/>
      <c r="Q9" s="13"/>
      <c r="R9" s="13"/>
      <c r="S9" s="13"/>
      <c r="T9" s="13"/>
      <c r="U9" s="13"/>
      <c r="V9" s="13"/>
      <c r="W9" s="13"/>
      <c r="X9" s="13"/>
      <c r="Y9" s="13"/>
      <c r="Z9" s="13"/>
      <c r="AA9" s="13"/>
      <c r="AB9" s="13"/>
      <c r="AC9" s="13"/>
      <c r="AD9" s="13">
        <v>13674</v>
      </c>
      <c r="AE9" s="13"/>
      <c r="AF9" s="13"/>
      <c r="AG9" s="13"/>
      <c r="AH9" s="13"/>
      <c r="AI9" s="13"/>
      <c r="AJ9" s="13"/>
      <c r="AK9" s="13"/>
      <c r="AL9" s="13"/>
      <c r="AM9" s="13"/>
      <c r="AN9" s="13"/>
    </row>
    <row r="10" spans="1:40">
      <c r="A10" s="13"/>
      <c r="B10" s="13"/>
      <c r="C10" s="94" t="s">
        <v>1054</v>
      </c>
      <c r="D10" s="404">
        <v>3413</v>
      </c>
      <c r="E10" s="13"/>
      <c r="F10" s="13"/>
      <c r="G10" s="13"/>
      <c r="H10" s="13"/>
      <c r="I10" s="13"/>
      <c r="J10" s="13">
        <v>0</v>
      </c>
      <c r="K10" s="13"/>
      <c r="L10" s="13"/>
      <c r="M10" s="13"/>
      <c r="N10" s="13"/>
      <c r="O10" s="13"/>
      <c r="P10" s="13"/>
      <c r="Q10" s="13"/>
      <c r="R10" s="13"/>
      <c r="S10" s="13"/>
      <c r="T10" s="13"/>
      <c r="U10" s="13"/>
      <c r="V10" s="13"/>
      <c r="W10" s="13"/>
      <c r="X10" s="13"/>
      <c r="Y10" s="13"/>
      <c r="Z10" s="13"/>
      <c r="AA10" s="13"/>
      <c r="AB10" s="13"/>
      <c r="AC10" s="13"/>
      <c r="AD10" s="13">
        <v>0</v>
      </c>
      <c r="AE10" s="13"/>
      <c r="AF10" s="13"/>
      <c r="AG10" s="13"/>
      <c r="AH10" s="13"/>
      <c r="AI10" s="13"/>
      <c r="AJ10" s="13"/>
      <c r="AK10" s="13"/>
      <c r="AL10" s="13"/>
      <c r="AM10" s="13"/>
      <c r="AN10" s="13"/>
    </row>
    <row r="11" spans="1:40">
      <c r="A11" s="13"/>
      <c r="B11" s="13"/>
      <c r="C11" s="94" t="s">
        <v>1054</v>
      </c>
      <c r="D11" s="404">
        <v>3414</v>
      </c>
      <c r="E11" s="13"/>
      <c r="F11" s="13"/>
      <c r="G11" s="13"/>
      <c r="H11" s="13"/>
      <c r="I11" s="13"/>
      <c r="J11" s="13">
        <v>0</v>
      </c>
      <c r="K11" s="13"/>
      <c r="L11" s="13"/>
      <c r="M11" s="13"/>
      <c r="N11" s="13"/>
      <c r="O11" s="13"/>
      <c r="P11" s="13"/>
      <c r="Q11" s="13"/>
      <c r="R11" s="13"/>
      <c r="S11" s="13"/>
      <c r="T11" s="13"/>
      <c r="U11" s="13"/>
      <c r="V11" s="13"/>
      <c r="W11" s="13"/>
      <c r="X11" s="13"/>
      <c r="Y11" s="13"/>
      <c r="Z11" s="13"/>
      <c r="AA11" s="13"/>
      <c r="AB11" s="13"/>
      <c r="AC11" s="13"/>
      <c r="AD11" s="13">
        <v>0</v>
      </c>
      <c r="AE11" s="13"/>
      <c r="AF11" s="13"/>
      <c r="AG11" s="13"/>
      <c r="AH11" s="13"/>
      <c r="AI11" s="13"/>
      <c r="AJ11" s="13"/>
      <c r="AK11" s="13"/>
      <c r="AL11" s="13"/>
      <c r="AM11" s="13"/>
      <c r="AN11" s="13"/>
    </row>
    <row r="12" spans="1:40">
      <c r="A12" s="13"/>
      <c r="B12" s="13"/>
      <c r="C12" s="94" t="s">
        <v>1054</v>
      </c>
      <c r="D12" s="404">
        <v>3415</v>
      </c>
      <c r="E12" s="13"/>
      <c r="F12" s="13"/>
      <c r="G12" s="13"/>
      <c r="H12" s="13"/>
      <c r="I12" s="13"/>
      <c r="J12" s="13">
        <v>0</v>
      </c>
      <c r="K12" s="13"/>
      <c r="L12" s="13"/>
      <c r="M12" s="13"/>
      <c r="N12" s="13"/>
      <c r="O12" s="13"/>
      <c r="P12" s="13"/>
      <c r="Q12" s="13"/>
      <c r="R12" s="13"/>
      <c r="S12" s="13"/>
      <c r="T12" s="13"/>
      <c r="U12" s="13"/>
      <c r="V12" s="13"/>
      <c r="W12" s="13"/>
      <c r="X12" s="13"/>
      <c r="Y12" s="13"/>
      <c r="Z12" s="13"/>
      <c r="AA12" s="13"/>
      <c r="AB12" s="13"/>
      <c r="AC12" s="13"/>
      <c r="AD12" s="13">
        <v>3015</v>
      </c>
      <c r="AE12" s="13"/>
      <c r="AF12" s="13"/>
      <c r="AG12" s="13"/>
      <c r="AH12" s="13"/>
      <c r="AI12" s="13"/>
      <c r="AJ12" s="13"/>
      <c r="AK12" s="13"/>
      <c r="AL12" s="13"/>
      <c r="AM12" s="13"/>
      <c r="AN12" s="13"/>
    </row>
    <row r="13" spans="1:40">
      <c r="A13" s="13"/>
      <c r="B13" s="13"/>
      <c r="C13" s="94" t="s">
        <v>1054</v>
      </c>
      <c r="D13" s="404">
        <v>3416</v>
      </c>
      <c r="E13" s="13"/>
      <c r="F13" s="13"/>
      <c r="G13" s="13"/>
      <c r="H13" s="13"/>
      <c r="I13" s="13"/>
      <c r="J13" s="13">
        <v>0</v>
      </c>
      <c r="K13" s="13"/>
      <c r="L13" s="13"/>
      <c r="M13" s="13"/>
      <c r="N13" s="13"/>
      <c r="O13" s="13"/>
      <c r="P13" s="13"/>
      <c r="Q13" s="13"/>
      <c r="R13" s="13"/>
      <c r="S13" s="13"/>
      <c r="T13" s="13"/>
      <c r="U13" s="13"/>
      <c r="V13" s="13"/>
      <c r="W13" s="13"/>
      <c r="X13" s="13"/>
      <c r="Y13" s="13"/>
      <c r="Z13" s="13"/>
      <c r="AA13" s="13"/>
      <c r="AB13" s="13"/>
      <c r="AC13" s="13"/>
      <c r="AD13" s="13">
        <v>4015</v>
      </c>
      <c r="AE13" s="13"/>
      <c r="AF13" s="13"/>
      <c r="AG13" s="13"/>
      <c r="AH13" s="13"/>
      <c r="AI13" s="13"/>
      <c r="AJ13" s="13"/>
      <c r="AK13" s="13"/>
      <c r="AL13" s="13"/>
      <c r="AM13" s="13"/>
      <c r="AN13" s="13"/>
    </row>
    <row r="14" spans="1:40">
      <c r="A14" s="13"/>
      <c r="B14" s="13"/>
      <c r="C14" s="94" t="s">
        <v>1054</v>
      </c>
      <c r="D14" s="404">
        <v>3421</v>
      </c>
      <c r="E14" s="13">
        <v>0</v>
      </c>
      <c r="F14" s="13"/>
      <c r="G14" s="13"/>
      <c r="H14" s="13"/>
      <c r="I14" s="13"/>
      <c r="J14" s="13">
        <v>0</v>
      </c>
      <c r="K14" s="13"/>
      <c r="L14" s="13"/>
      <c r="M14" s="13"/>
      <c r="N14" s="13"/>
      <c r="O14" s="13"/>
      <c r="P14" s="13"/>
      <c r="Q14" s="13"/>
      <c r="R14" s="13"/>
      <c r="S14" s="13"/>
      <c r="T14" s="13"/>
      <c r="U14" s="13"/>
      <c r="V14" s="13"/>
      <c r="W14" s="13"/>
      <c r="X14" s="13"/>
      <c r="Y14" s="13"/>
      <c r="Z14" s="13"/>
      <c r="AA14" s="13"/>
      <c r="AB14" s="13"/>
      <c r="AC14" s="13"/>
      <c r="AD14" s="13">
        <v>0</v>
      </c>
      <c r="AE14" s="13"/>
      <c r="AF14" s="13"/>
      <c r="AG14" s="13"/>
      <c r="AH14" s="13"/>
      <c r="AI14" s="13"/>
      <c r="AJ14" s="13"/>
      <c r="AK14" s="13"/>
      <c r="AL14" s="13"/>
      <c r="AM14" s="13"/>
      <c r="AN14" s="13"/>
    </row>
    <row r="15" spans="1:40">
      <c r="A15" s="13"/>
      <c r="B15" s="13"/>
      <c r="C15" s="94" t="s">
        <v>1054</v>
      </c>
      <c r="D15" s="404">
        <v>3422</v>
      </c>
      <c r="E15" s="13">
        <v>0</v>
      </c>
      <c r="F15" s="13"/>
      <c r="G15" s="13"/>
      <c r="H15" s="13"/>
      <c r="I15" s="13"/>
      <c r="J15" s="13">
        <v>0</v>
      </c>
      <c r="K15" s="13"/>
      <c r="L15" s="13"/>
      <c r="M15" s="13"/>
      <c r="N15" s="13"/>
      <c r="O15" s="13"/>
      <c r="P15" s="13"/>
      <c r="Q15" s="13"/>
      <c r="R15" s="13"/>
      <c r="S15" s="13"/>
      <c r="T15" s="13"/>
      <c r="U15" s="13"/>
      <c r="V15" s="13"/>
      <c r="W15" s="13"/>
      <c r="X15" s="13"/>
      <c r="Y15" s="13"/>
      <c r="Z15" s="13"/>
      <c r="AA15" s="13"/>
      <c r="AB15" s="13"/>
      <c r="AC15" s="13"/>
      <c r="AD15" s="13">
        <v>0</v>
      </c>
      <c r="AE15" s="13"/>
      <c r="AF15" s="13"/>
      <c r="AG15" s="13"/>
      <c r="AH15" s="13"/>
      <c r="AI15" s="13"/>
      <c r="AJ15" s="13"/>
      <c r="AK15" s="13"/>
      <c r="AL15" s="13"/>
      <c r="AM15" s="13"/>
      <c r="AN15" s="13"/>
    </row>
    <row r="16" spans="1:40">
      <c r="A16" s="13"/>
      <c r="B16" s="13"/>
      <c r="C16" s="94" t="s">
        <v>1054</v>
      </c>
      <c r="D16" s="404">
        <v>3423</v>
      </c>
      <c r="E16" s="13"/>
      <c r="F16" s="13"/>
      <c r="G16" s="13"/>
      <c r="H16" s="13"/>
      <c r="I16" s="13"/>
      <c r="J16" s="13">
        <v>0</v>
      </c>
      <c r="K16" s="13"/>
      <c r="L16" s="13"/>
      <c r="M16" s="13"/>
      <c r="N16" s="13"/>
      <c r="O16" s="13"/>
      <c r="P16" s="13"/>
      <c r="Q16" s="13"/>
      <c r="R16" s="13"/>
      <c r="S16" s="13"/>
      <c r="T16" s="13"/>
      <c r="U16" s="13"/>
      <c r="V16" s="13"/>
      <c r="W16" s="13"/>
      <c r="X16" s="13"/>
      <c r="Y16" s="13"/>
      <c r="Z16" s="13"/>
      <c r="AA16" s="13"/>
      <c r="AB16" s="13"/>
      <c r="AC16" s="13"/>
      <c r="AD16" s="13">
        <v>21314</v>
      </c>
      <c r="AE16" s="13"/>
      <c r="AF16" s="13"/>
      <c r="AG16" s="13"/>
      <c r="AH16" s="13"/>
      <c r="AI16" s="13"/>
      <c r="AJ16" s="13"/>
      <c r="AK16" s="13"/>
      <c r="AL16" s="13"/>
      <c r="AM16" s="13"/>
      <c r="AN16" s="13"/>
    </row>
    <row r="17" spans="1:40">
      <c r="A17" s="13"/>
      <c r="B17" s="13"/>
      <c r="C17" s="94" t="s">
        <v>1054</v>
      </c>
      <c r="D17" s="404">
        <v>3424</v>
      </c>
      <c r="E17" s="13"/>
      <c r="F17" s="13"/>
      <c r="G17" s="13"/>
      <c r="H17" s="13"/>
      <c r="I17" s="13"/>
      <c r="J17" s="13">
        <v>0</v>
      </c>
      <c r="K17" s="13"/>
      <c r="L17" s="13"/>
      <c r="M17" s="13"/>
      <c r="N17" s="13"/>
      <c r="O17" s="13"/>
      <c r="P17" s="13"/>
      <c r="Q17" s="13"/>
      <c r="R17" s="13"/>
      <c r="S17" s="13"/>
      <c r="T17" s="13"/>
      <c r="U17" s="13"/>
      <c r="V17" s="13"/>
      <c r="W17" s="13"/>
      <c r="X17" s="13"/>
      <c r="Y17" s="13"/>
      <c r="Z17" s="13"/>
      <c r="AA17" s="13"/>
      <c r="AB17" s="13"/>
      <c r="AC17" s="13"/>
      <c r="AD17" s="13">
        <v>8604</v>
      </c>
      <c r="AE17" s="13"/>
      <c r="AF17" s="13"/>
      <c r="AG17" s="13"/>
      <c r="AH17" s="13"/>
      <c r="AI17" s="13"/>
      <c r="AJ17" s="13"/>
      <c r="AK17" s="13"/>
      <c r="AL17" s="13"/>
      <c r="AM17" s="13"/>
      <c r="AN17" s="13"/>
    </row>
    <row r="18" spans="1:40">
      <c r="A18" s="13"/>
      <c r="B18" s="13"/>
      <c r="C18" s="94" t="s">
        <v>1054</v>
      </c>
      <c r="D18" s="404">
        <v>3425</v>
      </c>
      <c r="E18" s="13"/>
      <c r="F18" s="13"/>
      <c r="G18" s="13"/>
      <c r="H18" s="13"/>
      <c r="I18" s="13"/>
      <c r="J18" s="13">
        <v>0</v>
      </c>
      <c r="K18" s="13"/>
      <c r="L18" s="13"/>
      <c r="M18" s="13"/>
      <c r="N18" s="13"/>
      <c r="O18" s="13"/>
      <c r="P18" s="13"/>
      <c r="Q18" s="13"/>
      <c r="R18" s="13"/>
      <c r="S18" s="13"/>
      <c r="T18" s="13"/>
      <c r="U18" s="13"/>
      <c r="V18" s="13"/>
      <c r="W18" s="13"/>
      <c r="X18" s="13"/>
      <c r="Y18" s="13"/>
      <c r="Z18" s="13"/>
      <c r="AA18" s="13"/>
      <c r="AB18" s="13"/>
      <c r="AC18" s="13"/>
      <c r="AD18" s="13">
        <v>0</v>
      </c>
      <c r="AE18" s="13"/>
      <c r="AF18" s="13"/>
      <c r="AG18" s="13"/>
      <c r="AH18" s="13"/>
      <c r="AI18" s="13"/>
      <c r="AJ18" s="13"/>
      <c r="AK18" s="13"/>
      <c r="AL18" s="13"/>
      <c r="AM18" s="13"/>
      <c r="AN18" s="13"/>
    </row>
    <row r="19" spans="1:40">
      <c r="A19" s="13"/>
      <c r="B19" s="13"/>
      <c r="C19" s="94" t="s">
        <v>1054</v>
      </c>
      <c r="D19" s="404">
        <v>3426</v>
      </c>
      <c r="E19" s="13"/>
      <c r="F19" s="13"/>
      <c r="G19" s="13"/>
      <c r="H19" s="13"/>
      <c r="I19" s="13"/>
      <c r="J19" s="13">
        <v>0</v>
      </c>
      <c r="K19" s="13"/>
      <c r="L19" s="13"/>
      <c r="M19" s="13"/>
      <c r="N19" s="13"/>
      <c r="O19" s="13"/>
      <c r="P19" s="13"/>
      <c r="Q19" s="13"/>
      <c r="R19" s="13"/>
      <c r="S19" s="13"/>
      <c r="T19" s="13"/>
      <c r="U19" s="13"/>
      <c r="V19" s="13"/>
      <c r="W19" s="13"/>
      <c r="X19" s="13"/>
      <c r="Y19" s="13"/>
      <c r="Z19" s="13"/>
      <c r="AA19" s="13"/>
      <c r="AB19" s="13"/>
      <c r="AC19" s="13"/>
      <c r="AD19" s="13">
        <v>0</v>
      </c>
      <c r="AE19" s="13"/>
      <c r="AF19" s="13"/>
      <c r="AG19" s="13"/>
      <c r="AH19" s="13"/>
      <c r="AI19" s="13"/>
      <c r="AJ19" s="13"/>
      <c r="AK19" s="13"/>
      <c r="AL19" s="13"/>
      <c r="AM19" s="13"/>
      <c r="AN19" s="13"/>
    </row>
    <row r="20" spans="1:40">
      <c r="A20" s="13"/>
      <c r="B20" s="13"/>
      <c r="C20" s="94" t="s">
        <v>1054</v>
      </c>
      <c r="D20" s="404">
        <v>3428</v>
      </c>
      <c r="E20" s="13"/>
      <c r="F20" s="13"/>
      <c r="G20" s="13"/>
      <c r="H20" s="13"/>
      <c r="I20" s="13">
        <v>202729</v>
      </c>
      <c r="J20" s="13">
        <v>202729</v>
      </c>
      <c r="K20" s="13"/>
      <c r="L20" s="13"/>
      <c r="M20" s="13"/>
      <c r="N20" s="13"/>
      <c r="O20" s="13"/>
      <c r="P20" s="13"/>
      <c r="Q20" s="13"/>
      <c r="R20" s="13"/>
      <c r="S20" s="13"/>
      <c r="T20" s="13"/>
      <c r="U20" s="13"/>
      <c r="V20" s="13"/>
      <c r="W20" s="13"/>
      <c r="X20" s="13"/>
      <c r="Y20" s="13"/>
      <c r="Z20" s="13"/>
      <c r="AA20" s="13"/>
      <c r="AB20" s="13"/>
      <c r="AC20" s="13"/>
      <c r="AD20" s="13">
        <v>0</v>
      </c>
      <c r="AE20" s="13"/>
      <c r="AF20" s="13"/>
      <c r="AG20" s="13"/>
      <c r="AH20" s="13"/>
      <c r="AI20" s="13"/>
      <c r="AJ20" s="13"/>
      <c r="AK20" s="13"/>
      <c r="AL20" s="13"/>
      <c r="AM20" s="13"/>
      <c r="AN20" s="13"/>
    </row>
    <row r="21" spans="1:40" ht="15.75" customHeight="1">
      <c r="A21" s="13"/>
      <c r="B21" s="13"/>
      <c r="C21" s="94" t="s">
        <v>1054</v>
      </c>
      <c r="D21" s="404">
        <v>3429</v>
      </c>
      <c r="E21" s="13"/>
      <c r="F21" s="13"/>
      <c r="G21" s="13"/>
      <c r="H21" s="13"/>
      <c r="I21" s="13">
        <v>64980</v>
      </c>
      <c r="J21" s="13">
        <v>64980</v>
      </c>
      <c r="K21" s="13"/>
      <c r="L21" s="13"/>
      <c r="M21" s="13"/>
      <c r="N21" s="13"/>
      <c r="O21" s="13"/>
      <c r="P21" s="13"/>
      <c r="Q21" s="13"/>
      <c r="R21" s="13"/>
      <c r="S21" s="13"/>
      <c r="T21" s="13"/>
      <c r="U21" s="13"/>
      <c r="V21" s="13"/>
      <c r="W21" s="13"/>
      <c r="X21" s="13"/>
      <c r="Y21" s="13"/>
      <c r="Z21" s="13"/>
      <c r="AA21" s="13"/>
      <c r="AB21" s="13"/>
      <c r="AC21" s="13"/>
      <c r="AD21" s="13">
        <v>0</v>
      </c>
      <c r="AE21" s="13"/>
      <c r="AF21" s="13"/>
      <c r="AG21" s="13"/>
      <c r="AH21" s="13"/>
      <c r="AI21" s="13"/>
      <c r="AJ21" s="13"/>
      <c r="AK21" s="13"/>
      <c r="AL21" s="13"/>
      <c r="AM21" s="13"/>
      <c r="AN21" s="13"/>
    </row>
    <row r="22" spans="1:40" ht="15.75" customHeight="1">
      <c r="A22" s="13"/>
      <c r="B22" s="13"/>
      <c r="C22" s="94" t="s">
        <v>1054</v>
      </c>
      <c r="D22" s="404">
        <v>3430</v>
      </c>
      <c r="E22" s="13"/>
      <c r="F22" s="13"/>
      <c r="G22" s="13"/>
      <c r="H22" s="13"/>
      <c r="I22" s="13"/>
      <c r="J22" s="13">
        <v>0</v>
      </c>
      <c r="K22" s="13"/>
      <c r="L22" s="13"/>
      <c r="M22" s="13"/>
      <c r="N22" s="13"/>
      <c r="O22" s="13"/>
      <c r="P22" s="13"/>
      <c r="Q22" s="13"/>
      <c r="R22" s="13"/>
      <c r="S22" s="13"/>
      <c r="T22" s="13"/>
      <c r="U22" s="13"/>
      <c r="V22" s="13"/>
      <c r="W22" s="13"/>
      <c r="X22" s="13">
        <v>6399</v>
      </c>
      <c r="Y22" s="13"/>
      <c r="Z22" s="13"/>
      <c r="AA22" s="13"/>
      <c r="AB22" s="13"/>
      <c r="AC22" s="13"/>
      <c r="AD22" s="13">
        <v>14909</v>
      </c>
      <c r="AE22" s="13"/>
      <c r="AF22" s="13"/>
      <c r="AG22" s="13"/>
      <c r="AH22" s="13"/>
      <c r="AI22" s="13"/>
      <c r="AJ22" s="13"/>
      <c r="AK22" s="13"/>
      <c r="AL22" s="13"/>
      <c r="AM22" s="13"/>
      <c r="AN22" s="13"/>
    </row>
    <row r="23" spans="1:40" ht="15.75" customHeight="1">
      <c r="A23" s="13"/>
      <c r="B23" s="13"/>
      <c r="C23" s="94" t="s">
        <v>1054</v>
      </c>
      <c r="D23" s="404">
        <v>3431</v>
      </c>
      <c r="E23" s="13"/>
      <c r="F23" s="13"/>
      <c r="G23" s="13"/>
      <c r="H23" s="13"/>
      <c r="I23" s="13"/>
      <c r="J23" s="13">
        <v>0</v>
      </c>
      <c r="K23" s="13"/>
      <c r="L23" s="13"/>
      <c r="M23" s="13"/>
      <c r="N23" s="13"/>
      <c r="O23" s="13"/>
      <c r="P23" s="13"/>
      <c r="Q23" s="13"/>
      <c r="R23" s="13"/>
      <c r="S23" s="13"/>
      <c r="T23" s="13"/>
      <c r="U23" s="13"/>
      <c r="V23" s="13"/>
      <c r="W23" s="13"/>
      <c r="X23" s="13"/>
      <c r="Y23" s="13"/>
      <c r="Z23" s="13"/>
      <c r="AA23" s="13"/>
      <c r="AB23" s="13"/>
      <c r="AC23" s="13"/>
      <c r="AD23" s="13">
        <v>0</v>
      </c>
      <c r="AE23" s="13"/>
      <c r="AF23" s="13"/>
      <c r="AG23" s="13"/>
      <c r="AH23" s="13"/>
      <c r="AI23" s="13"/>
      <c r="AJ23" s="13"/>
      <c r="AK23" s="13"/>
      <c r="AL23" s="13"/>
      <c r="AM23" s="13"/>
      <c r="AN23" s="13"/>
    </row>
    <row r="24" spans="1:40" ht="15.75" customHeight="1">
      <c r="A24" s="13"/>
      <c r="B24" s="13"/>
      <c r="C24" s="94" t="s">
        <v>1054</v>
      </c>
      <c r="D24" s="404">
        <v>3432</v>
      </c>
      <c r="E24" s="13"/>
      <c r="F24" s="13"/>
      <c r="G24" s="13"/>
      <c r="H24" s="13"/>
      <c r="I24" s="13">
        <v>1639</v>
      </c>
      <c r="J24" s="13">
        <v>1639</v>
      </c>
      <c r="K24" s="13"/>
      <c r="L24" s="13"/>
      <c r="M24" s="13"/>
      <c r="N24" s="13"/>
      <c r="O24" s="13"/>
      <c r="P24" s="13"/>
      <c r="Q24" s="13"/>
      <c r="R24" s="13"/>
      <c r="S24" s="13"/>
      <c r="T24" s="13"/>
      <c r="U24" s="13"/>
      <c r="V24" s="13"/>
      <c r="W24" s="13"/>
      <c r="X24" s="13"/>
      <c r="Y24" s="13"/>
      <c r="Z24" s="13"/>
      <c r="AA24" s="13">
        <v>309</v>
      </c>
      <c r="AB24" s="13"/>
      <c r="AC24" s="13"/>
      <c r="AD24" s="13">
        <v>0</v>
      </c>
      <c r="AE24" s="13"/>
      <c r="AF24" s="13"/>
      <c r="AG24" s="13"/>
      <c r="AH24" s="13"/>
      <c r="AI24" s="13"/>
      <c r="AJ24" s="13"/>
      <c r="AK24" s="13"/>
      <c r="AL24" s="13"/>
      <c r="AM24" s="13"/>
      <c r="AN24" s="13"/>
    </row>
    <row r="25" spans="1:40" ht="15.75" customHeight="1">
      <c r="A25" s="13"/>
      <c r="B25" s="13"/>
      <c r="C25" s="94" t="s">
        <v>1054</v>
      </c>
      <c r="D25" s="404">
        <v>3433</v>
      </c>
      <c r="E25" s="13"/>
      <c r="F25" s="13"/>
      <c r="G25" s="13"/>
      <c r="H25" s="13"/>
      <c r="I25" s="13"/>
      <c r="J25" s="13">
        <v>0</v>
      </c>
      <c r="K25" s="13"/>
      <c r="L25" s="13"/>
      <c r="M25" s="13"/>
      <c r="N25" s="13"/>
      <c r="O25" s="13"/>
      <c r="P25" s="13"/>
      <c r="Q25" s="13"/>
      <c r="R25" s="13"/>
      <c r="S25" s="13"/>
      <c r="T25" s="13"/>
      <c r="U25" s="13"/>
      <c r="V25" s="13"/>
      <c r="W25" s="13"/>
      <c r="X25" s="13"/>
      <c r="Y25" s="13"/>
      <c r="Z25" s="13"/>
      <c r="AA25" s="13"/>
      <c r="AB25" s="13"/>
      <c r="AC25" s="13"/>
      <c r="AD25" s="13">
        <v>0</v>
      </c>
      <c r="AE25" s="13"/>
      <c r="AF25" s="13"/>
      <c r="AG25" s="13"/>
      <c r="AH25" s="13"/>
      <c r="AI25" s="13"/>
      <c r="AJ25" s="13"/>
      <c r="AK25" s="13"/>
      <c r="AL25" s="13"/>
      <c r="AM25" s="13"/>
      <c r="AN25" s="13"/>
    </row>
    <row r="26" spans="1:40" ht="15.75" customHeight="1">
      <c r="A26" s="13"/>
      <c r="B26" s="13"/>
      <c r="C26" s="94" t="s">
        <v>1054</v>
      </c>
      <c r="D26" s="404">
        <v>3444</v>
      </c>
      <c r="E26" s="13"/>
      <c r="F26" s="13"/>
      <c r="G26" s="13"/>
      <c r="H26" s="13"/>
      <c r="I26" s="13"/>
      <c r="J26" s="13">
        <v>0</v>
      </c>
      <c r="K26" s="13"/>
      <c r="L26" s="13"/>
      <c r="M26" s="13"/>
      <c r="N26" s="13"/>
      <c r="O26" s="13"/>
      <c r="P26" s="13"/>
      <c r="Q26" s="13"/>
      <c r="R26" s="13"/>
      <c r="S26" s="13"/>
      <c r="T26" s="13"/>
      <c r="U26" s="13"/>
      <c r="V26" s="13"/>
      <c r="W26" s="13"/>
      <c r="X26" s="13"/>
      <c r="Y26" s="13"/>
      <c r="Z26" s="13"/>
      <c r="AA26" s="13"/>
      <c r="AB26" s="13"/>
      <c r="AC26" s="13"/>
      <c r="AD26" s="13">
        <v>0</v>
      </c>
      <c r="AE26" s="13"/>
      <c r="AF26" s="13"/>
      <c r="AG26" s="13"/>
      <c r="AH26" s="13"/>
      <c r="AI26" s="13"/>
      <c r="AJ26" s="13"/>
      <c r="AK26" s="13"/>
      <c r="AL26" s="13"/>
      <c r="AM26" s="13"/>
      <c r="AN26" s="13"/>
    </row>
    <row r="27" spans="1:40" ht="15.75" customHeight="1">
      <c r="A27" s="13"/>
      <c r="B27" s="13"/>
      <c r="C27" s="94" t="s">
        <v>1054</v>
      </c>
      <c r="D27" s="404">
        <v>3445</v>
      </c>
      <c r="E27" s="13"/>
      <c r="F27" s="13"/>
      <c r="G27" s="13"/>
      <c r="H27" s="13"/>
      <c r="I27" s="13"/>
      <c r="J27" s="13">
        <v>0</v>
      </c>
      <c r="K27" s="13"/>
      <c r="L27" s="13"/>
      <c r="M27" s="13"/>
      <c r="N27" s="13"/>
      <c r="O27" s="13"/>
      <c r="P27" s="13"/>
      <c r="Q27" s="13"/>
      <c r="R27" s="13"/>
      <c r="S27" s="13"/>
      <c r="T27" s="13"/>
      <c r="U27" s="13">
        <v>4701</v>
      </c>
      <c r="V27" s="13"/>
      <c r="W27" s="13"/>
      <c r="X27" s="13"/>
      <c r="Y27" s="13"/>
      <c r="Z27" s="13"/>
      <c r="AA27" s="13"/>
      <c r="AB27" s="13"/>
      <c r="AC27" s="13"/>
      <c r="AD27" s="13">
        <v>11001</v>
      </c>
      <c r="AE27" s="13"/>
      <c r="AF27" s="13"/>
      <c r="AG27" s="13"/>
      <c r="AH27" s="13"/>
      <c r="AI27" s="13"/>
      <c r="AJ27" s="13"/>
      <c r="AK27" s="13"/>
      <c r="AL27" s="13"/>
      <c r="AM27" s="13"/>
      <c r="AN27" s="13"/>
    </row>
    <row r="28" spans="1:40" ht="15.75" customHeight="1">
      <c r="A28" s="13"/>
      <c r="B28" s="13"/>
      <c r="C28" s="94" t="s">
        <v>1054</v>
      </c>
      <c r="D28" s="404">
        <v>3446</v>
      </c>
      <c r="E28" s="13"/>
      <c r="F28" s="13"/>
      <c r="G28" s="13"/>
      <c r="H28" s="13"/>
      <c r="I28" s="13"/>
      <c r="J28" s="13">
        <v>0</v>
      </c>
      <c r="K28" s="13"/>
      <c r="L28" s="13"/>
      <c r="M28" s="13"/>
      <c r="N28" s="13"/>
      <c r="O28" s="13"/>
      <c r="P28" s="13"/>
      <c r="Q28" s="13"/>
      <c r="R28" s="13"/>
      <c r="S28" s="13"/>
      <c r="T28" s="13"/>
      <c r="U28" s="13"/>
      <c r="V28" s="13"/>
      <c r="W28" s="13"/>
      <c r="X28" s="13">
        <v>1040</v>
      </c>
      <c r="Y28" s="13"/>
      <c r="Z28" s="13"/>
      <c r="AA28" s="13"/>
      <c r="AB28" s="13"/>
      <c r="AC28" s="13"/>
      <c r="AD28" s="13">
        <v>0</v>
      </c>
      <c r="AE28" s="13"/>
      <c r="AF28" s="13"/>
      <c r="AG28" s="13"/>
      <c r="AH28" s="13"/>
      <c r="AI28" s="13"/>
      <c r="AJ28" s="13"/>
      <c r="AK28" s="13"/>
      <c r="AL28" s="13"/>
      <c r="AM28" s="13"/>
      <c r="AN28" s="13"/>
    </row>
    <row r="29" spans="1:40" ht="15.75" customHeight="1">
      <c r="A29" s="13"/>
      <c r="B29" s="13"/>
      <c r="C29" s="94" t="s">
        <v>1054</v>
      </c>
      <c r="D29" s="404">
        <v>3450</v>
      </c>
      <c r="E29" s="13">
        <v>1414787</v>
      </c>
      <c r="F29" s="13">
        <v>537723</v>
      </c>
      <c r="G29" s="13"/>
      <c r="H29" s="13"/>
      <c r="I29" s="13"/>
      <c r="J29" s="13">
        <v>1952510</v>
      </c>
      <c r="K29" s="13"/>
      <c r="L29" s="13"/>
      <c r="M29" s="13"/>
      <c r="N29" s="13"/>
      <c r="O29" s="13">
        <v>4196</v>
      </c>
      <c r="P29" s="13"/>
      <c r="Q29" s="13"/>
      <c r="R29" s="13"/>
      <c r="S29" s="13"/>
      <c r="T29" s="13"/>
      <c r="U29" s="13"/>
      <c r="V29" s="13"/>
      <c r="W29" s="13"/>
      <c r="X29" s="13"/>
      <c r="Y29" s="13"/>
      <c r="Z29" s="13"/>
      <c r="AA29" s="13"/>
      <c r="AB29" s="13"/>
      <c r="AC29" s="13"/>
      <c r="AD29" s="13">
        <v>142395</v>
      </c>
      <c r="AE29" s="13"/>
      <c r="AF29" s="13"/>
      <c r="AG29" s="13"/>
      <c r="AH29" s="13"/>
      <c r="AI29" s="13"/>
      <c r="AJ29" s="13"/>
      <c r="AK29" s="13"/>
      <c r="AL29" s="13"/>
      <c r="AM29" s="13"/>
      <c r="AN29" s="13"/>
    </row>
    <row r="30" spans="1:40" ht="15.75" customHeight="1">
      <c r="A30" s="13"/>
      <c r="B30" s="13"/>
      <c r="C30" s="94" t="s">
        <v>1054</v>
      </c>
      <c r="D30" s="404">
        <v>3452</v>
      </c>
      <c r="E30" s="13"/>
      <c r="F30" s="13">
        <v>190766</v>
      </c>
      <c r="G30" s="13"/>
      <c r="H30" s="13"/>
      <c r="I30" s="13"/>
      <c r="J30" s="13">
        <v>190766</v>
      </c>
      <c r="K30" s="13"/>
      <c r="L30" s="13"/>
      <c r="M30" s="13"/>
      <c r="N30" s="13"/>
      <c r="O30" s="13"/>
      <c r="P30" s="13"/>
      <c r="Q30" s="13"/>
      <c r="R30" s="13"/>
      <c r="S30" s="13"/>
      <c r="T30" s="13"/>
      <c r="U30" s="13"/>
      <c r="V30" s="13"/>
      <c r="W30" s="13"/>
      <c r="X30" s="13"/>
      <c r="Y30" s="13"/>
      <c r="Z30" s="13"/>
      <c r="AA30" s="13"/>
      <c r="AB30" s="13"/>
      <c r="AC30" s="13"/>
      <c r="AD30" s="13">
        <v>255355</v>
      </c>
      <c r="AE30" s="13"/>
      <c r="AF30" s="13"/>
      <c r="AG30" s="13"/>
      <c r="AH30" s="13"/>
      <c r="AI30" s="13"/>
      <c r="AJ30" s="13"/>
      <c r="AK30" s="13"/>
      <c r="AL30" s="13"/>
      <c r="AM30" s="13"/>
      <c r="AN30" s="13"/>
    </row>
    <row r="31" spans="1:40" ht="15.75" customHeight="1">
      <c r="A31" s="13"/>
      <c r="B31" s="13"/>
      <c r="C31" s="94" t="s">
        <v>1054</v>
      </c>
      <c r="D31" s="404">
        <v>3453</v>
      </c>
      <c r="E31" s="13"/>
      <c r="F31" s="13"/>
      <c r="G31" s="13"/>
      <c r="H31" s="13"/>
      <c r="I31" s="13"/>
      <c r="J31" s="13">
        <v>0</v>
      </c>
      <c r="K31" s="13"/>
      <c r="L31" s="13"/>
      <c r="M31" s="13"/>
      <c r="N31" s="13"/>
      <c r="O31" s="13"/>
      <c r="P31" s="13"/>
      <c r="Q31" s="13"/>
      <c r="R31" s="13"/>
      <c r="S31" s="13"/>
      <c r="T31" s="13"/>
      <c r="U31" s="13"/>
      <c r="V31" s="13"/>
      <c r="W31" s="13"/>
      <c r="X31" s="13"/>
      <c r="Y31" s="13"/>
      <c r="Z31" s="13"/>
      <c r="AA31" s="13"/>
      <c r="AB31" s="13"/>
      <c r="AC31" s="13"/>
      <c r="AD31" s="13">
        <v>0</v>
      </c>
      <c r="AE31" s="13"/>
      <c r="AF31" s="13"/>
      <c r="AG31" s="13"/>
      <c r="AH31" s="13"/>
      <c r="AI31" s="13"/>
      <c r="AJ31" s="13"/>
      <c r="AK31" s="13"/>
      <c r="AL31" s="13"/>
      <c r="AM31" s="13"/>
      <c r="AN31" s="13"/>
    </row>
    <row r="32" spans="1:40" ht="15.75" customHeight="1">
      <c r="A32" s="13"/>
      <c r="B32" s="13"/>
      <c r="C32" s="94" t="s">
        <v>1054</v>
      </c>
      <c r="D32" s="404">
        <v>3454</v>
      </c>
      <c r="E32" s="13"/>
      <c r="F32" s="13"/>
      <c r="G32" s="13"/>
      <c r="H32" s="13"/>
      <c r="I32" s="13"/>
      <c r="J32" s="13">
        <v>0</v>
      </c>
      <c r="K32" s="13"/>
      <c r="L32" s="13"/>
      <c r="M32" s="13"/>
      <c r="N32" s="13"/>
      <c r="O32" s="13"/>
      <c r="P32" s="13"/>
      <c r="Q32" s="13"/>
      <c r="R32" s="13"/>
      <c r="S32" s="13"/>
      <c r="T32" s="13"/>
      <c r="U32" s="13"/>
      <c r="V32" s="13"/>
      <c r="W32" s="13"/>
      <c r="X32" s="13"/>
      <c r="Y32" s="13"/>
      <c r="Z32" s="13"/>
      <c r="AA32" s="13"/>
      <c r="AB32" s="13"/>
      <c r="AC32" s="13"/>
      <c r="AD32" s="13">
        <v>0</v>
      </c>
      <c r="AE32" s="13"/>
      <c r="AF32" s="13"/>
      <c r="AG32" s="13"/>
      <c r="AH32" s="13"/>
      <c r="AI32" s="13"/>
      <c r="AJ32" s="13"/>
      <c r="AK32" s="13"/>
      <c r="AL32" s="13"/>
      <c r="AM32" s="13"/>
      <c r="AN32" s="13"/>
    </row>
    <row r="33" spans="1:40" ht="15.75" customHeight="1">
      <c r="A33" s="13"/>
      <c r="B33" s="13"/>
      <c r="C33" s="94" t="s">
        <v>1054</v>
      </c>
      <c r="D33" s="404">
        <v>3455</v>
      </c>
      <c r="E33" s="13"/>
      <c r="F33" s="13"/>
      <c r="G33" s="13"/>
      <c r="H33" s="13"/>
      <c r="I33" s="13"/>
      <c r="J33" s="13">
        <v>0</v>
      </c>
      <c r="K33" s="13"/>
      <c r="L33" s="13"/>
      <c r="M33" s="13"/>
      <c r="N33" s="13"/>
      <c r="O33" s="13"/>
      <c r="P33" s="13"/>
      <c r="Q33" s="13"/>
      <c r="R33" s="13"/>
      <c r="S33" s="13"/>
      <c r="T33" s="13"/>
      <c r="U33" s="13"/>
      <c r="V33" s="13"/>
      <c r="W33" s="13"/>
      <c r="X33" s="13"/>
      <c r="Y33" s="13"/>
      <c r="Z33" s="13"/>
      <c r="AA33" s="13"/>
      <c r="AB33" s="13"/>
      <c r="AC33" s="13"/>
      <c r="AD33" s="13">
        <v>0</v>
      </c>
      <c r="AE33" s="13"/>
      <c r="AF33" s="13"/>
      <c r="AG33" s="13"/>
      <c r="AH33" s="13"/>
      <c r="AI33" s="13"/>
      <c r="AJ33" s="13"/>
      <c r="AK33" s="13"/>
      <c r="AL33" s="13"/>
      <c r="AM33" s="13"/>
      <c r="AN33" s="13"/>
    </row>
    <row r="34" spans="1:40" ht="15.75" customHeight="1">
      <c r="A34" s="13"/>
      <c r="B34" s="13"/>
      <c r="C34" s="94" t="s">
        <v>1054</v>
      </c>
      <c r="D34" s="404">
        <v>3456</v>
      </c>
      <c r="E34" s="13"/>
      <c r="F34" s="13"/>
      <c r="G34" s="13"/>
      <c r="H34" s="13"/>
      <c r="I34" s="13"/>
      <c r="J34" s="13">
        <v>0</v>
      </c>
      <c r="K34" s="13"/>
      <c r="L34" s="13"/>
      <c r="M34" s="13"/>
      <c r="N34" s="13"/>
      <c r="O34" s="13"/>
      <c r="P34" s="13"/>
      <c r="Q34" s="13"/>
      <c r="R34" s="13"/>
      <c r="S34" s="13"/>
      <c r="T34" s="13"/>
      <c r="U34" s="13"/>
      <c r="V34" s="13"/>
      <c r="W34" s="13"/>
      <c r="X34" s="13"/>
      <c r="Y34" s="13"/>
      <c r="Z34" s="13"/>
      <c r="AA34" s="13"/>
      <c r="AB34" s="13"/>
      <c r="AC34" s="13"/>
      <c r="AD34" s="13">
        <v>0</v>
      </c>
      <c r="AE34" s="13"/>
      <c r="AF34" s="13"/>
      <c r="AG34" s="13"/>
      <c r="AH34" s="13"/>
      <c r="AI34" s="13"/>
      <c r="AJ34" s="13"/>
      <c r="AK34" s="13"/>
      <c r="AL34" s="13"/>
      <c r="AM34" s="13"/>
      <c r="AN34" s="13"/>
    </row>
    <row r="35" spans="1:40" ht="15.75" customHeight="1">
      <c r="A35" s="13"/>
      <c r="B35" s="13"/>
      <c r="C35" s="94" t="s">
        <v>1054</v>
      </c>
      <c r="D35" s="404" t="s">
        <v>1094</v>
      </c>
      <c r="E35" s="13"/>
      <c r="F35" s="13"/>
      <c r="G35" s="13"/>
      <c r="H35" s="13"/>
      <c r="I35" s="13"/>
      <c r="J35" s="13">
        <v>0</v>
      </c>
      <c r="K35" s="13"/>
      <c r="L35" s="13"/>
      <c r="M35" s="13"/>
      <c r="N35" s="13"/>
      <c r="O35" s="13"/>
      <c r="P35" s="13"/>
      <c r="Q35" s="13"/>
      <c r="R35" s="13"/>
      <c r="S35" s="13"/>
      <c r="T35" s="13"/>
      <c r="U35" s="13"/>
      <c r="V35" s="13"/>
      <c r="W35" s="13"/>
      <c r="X35" s="13"/>
      <c r="Y35" s="13"/>
      <c r="Z35" s="13"/>
      <c r="AA35" s="13"/>
      <c r="AB35" s="13"/>
      <c r="AC35" s="13"/>
      <c r="AD35" s="13">
        <v>0</v>
      </c>
      <c r="AE35" s="13"/>
      <c r="AF35" s="13"/>
      <c r="AG35" s="13"/>
      <c r="AH35" s="13"/>
      <c r="AI35" s="13"/>
      <c r="AJ35" s="13"/>
      <c r="AK35" s="13"/>
      <c r="AL35" s="13"/>
      <c r="AM35" s="13"/>
      <c r="AN35" s="13"/>
    </row>
    <row r="36" spans="1:40" ht="15.75" customHeight="1">
      <c r="A36" s="13"/>
      <c r="B36" s="13"/>
      <c r="C36" s="94" t="s">
        <v>1054</v>
      </c>
      <c r="D36" s="404">
        <v>3462</v>
      </c>
      <c r="E36" s="13">
        <v>4320</v>
      </c>
      <c r="F36" s="13"/>
      <c r="G36" s="13"/>
      <c r="H36" s="13"/>
      <c r="I36" s="13"/>
      <c r="J36" s="13">
        <v>4320</v>
      </c>
      <c r="K36" s="13"/>
      <c r="L36" s="13"/>
      <c r="M36" s="13"/>
      <c r="N36" s="13"/>
      <c r="O36" s="13"/>
      <c r="P36" s="13"/>
      <c r="Q36" s="13"/>
      <c r="R36" s="13"/>
      <c r="S36" s="13"/>
      <c r="T36" s="13"/>
      <c r="U36" s="13"/>
      <c r="V36" s="13"/>
      <c r="W36" s="13"/>
      <c r="X36" s="13"/>
      <c r="Y36" s="13"/>
      <c r="Z36" s="13"/>
      <c r="AA36" s="13"/>
      <c r="AB36" s="13"/>
      <c r="AC36" s="13"/>
      <c r="AD36" s="13">
        <v>0</v>
      </c>
      <c r="AE36" s="13"/>
      <c r="AF36" s="13"/>
      <c r="AG36" s="13"/>
      <c r="AH36" s="13"/>
      <c r="AI36" s="13"/>
      <c r="AJ36" s="13"/>
      <c r="AK36" s="13"/>
      <c r="AL36" s="13"/>
      <c r="AM36" s="13"/>
      <c r="AN36" s="13"/>
    </row>
    <row r="37" spans="1:40" ht="15.75" customHeight="1">
      <c r="A37" s="13"/>
      <c r="B37" s="13"/>
      <c r="C37" s="94" t="s">
        <v>1054</v>
      </c>
      <c r="D37" s="404">
        <v>3463</v>
      </c>
      <c r="E37" s="13"/>
      <c r="F37" s="13"/>
      <c r="G37" s="13"/>
      <c r="H37" s="13"/>
      <c r="I37" s="13"/>
      <c r="J37" s="13">
        <v>0</v>
      </c>
      <c r="K37" s="13"/>
      <c r="L37" s="13"/>
      <c r="M37" s="13"/>
      <c r="N37" s="13"/>
      <c r="O37" s="13"/>
      <c r="P37" s="13"/>
      <c r="Q37" s="13"/>
      <c r="R37" s="13"/>
      <c r="S37" s="13"/>
      <c r="T37" s="13"/>
      <c r="U37" s="13"/>
      <c r="V37" s="13"/>
      <c r="W37" s="13"/>
      <c r="X37" s="13"/>
      <c r="Y37" s="13"/>
      <c r="Z37" s="13"/>
      <c r="AA37" s="13"/>
      <c r="AB37" s="13"/>
      <c r="AC37" s="13"/>
      <c r="AD37" s="13">
        <v>0</v>
      </c>
      <c r="AE37" s="13"/>
      <c r="AF37" s="13"/>
      <c r="AG37" s="13"/>
      <c r="AH37" s="13"/>
      <c r="AI37" s="13"/>
      <c r="AJ37" s="13"/>
      <c r="AK37" s="13"/>
      <c r="AL37" s="13"/>
      <c r="AM37" s="13"/>
      <c r="AN37" s="13"/>
    </row>
    <row r="38" spans="1:40" ht="15.75" customHeight="1">
      <c r="A38" s="13"/>
      <c r="B38" s="13"/>
      <c r="C38" s="94" t="s">
        <v>1054</v>
      </c>
      <c r="D38" s="404">
        <v>3464</v>
      </c>
      <c r="E38" s="13"/>
      <c r="F38" s="13"/>
      <c r="G38" s="13"/>
      <c r="H38" s="13"/>
      <c r="I38" s="13"/>
      <c r="J38" s="13">
        <v>0</v>
      </c>
      <c r="K38" s="13"/>
      <c r="L38" s="13"/>
      <c r="M38" s="13"/>
      <c r="N38" s="13"/>
      <c r="O38" s="13"/>
      <c r="P38" s="13"/>
      <c r="Q38" s="13"/>
      <c r="R38" s="13"/>
      <c r="S38" s="13"/>
      <c r="T38" s="13"/>
      <c r="U38" s="13"/>
      <c r="V38" s="13"/>
      <c r="W38" s="13"/>
      <c r="X38" s="13"/>
      <c r="Y38" s="13"/>
      <c r="Z38" s="13"/>
      <c r="AA38" s="13"/>
      <c r="AB38" s="13"/>
      <c r="AC38" s="13"/>
      <c r="AD38" s="13">
        <v>0</v>
      </c>
      <c r="AE38" s="13"/>
      <c r="AF38" s="13"/>
      <c r="AG38" s="13"/>
      <c r="AH38" s="13"/>
      <c r="AI38" s="13"/>
      <c r="AJ38" s="13"/>
      <c r="AK38" s="13"/>
      <c r="AL38" s="13"/>
      <c r="AM38" s="13"/>
      <c r="AN38" s="13"/>
    </row>
    <row r="39" spans="1:40" ht="15.75" customHeight="1">
      <c r="A39" s="13"/>
      <c r="B39" s="13"/>
      <c r="C39" s="94" t="s">
        <v>1054</v>
      </c>
      <c r="D39" s="404">
        <v>3467</v>
      </c>
      <c r="E39" s="13">
        <v>12345</v>
      </c>
      <c r="F39" s="13">
        <v>13457</v>
      </c>
      <c r="G39" s="13"/>
      <c r="H39" s="13"/>
      <c r="I39" s="13"/>
      <c r="J39" s="13">
        <v>25802</v>
      </c>
      <c r="K39" s="13"/>
      <c r="L39" s="13"/>
      <c r="M39" s="13"/>
      <c r="N39" s="13"/>
      <c r="O39" s="13"/>
      <c r="P39" s="13"/>
      <c r="Q39" s="13"/>
      <c r="R39" s="13"/>
      <c r="S39" s="13"/>
      <c r="T39" s="13"/>
      <c r="U39" s="13"/>
      <c r="V39" s="13"/>
      <c r="W39" s="13"/>
      <c r="X39" s="13"/>
      <c r="Y39" s="13"/>
      <c r="Z39" s="13"/>
      <c r="AA39" s="13"/>
      <c r="AB39" s="13"/>
      <c r="AC39" s="13"/>
      <c r="AD39" s="13">
        <v>0</v>
      </c>
      <c r="AE39" s="13"/>
      <c r="AF39" s="13"/>
      <c r="AG39" s="13"/>
      <c r="AH39" s="13"/>
      <c r="AI39" s="13"/>
      <c r="AJ39" s="13"/>
      <c r="AK39" s="13"/>
      <c r="AL39" s="13"/>
      <c r="AM39" s="13"/>
      <c r="AN39" s="13"/>
    </row>
    <row r="40" spans="1:40" ht="15.75" customHeight="1">
      <c r="A40" s="13"/>
      <c r="B40" s="13"/>
      <c r="C40" s="94" t="s">
        <v>1054</v>
      </c>
      <c r="D40" s="404">
        <v>3468</v>
      </c>
      <c r="E40" s="13"/>
      <c r="F40" s="13"/>
      <c r="G40" s="13"/>
      <c r="H40" s="13"/>
      <c r="I40" s="13"/>
      <c r="J40" s="13">
        <v>0</v>
      </c>
      <c r="K40" s="13"/>
      <c r="L40" s="13"/>
      <c r="M40" s="13"/>
      <c r="N40" s="13"/>
      <c r="O40" s="13"/>
      <c r="P40" s="13"/>
      <c r="Q40" s="13"/>
      <c r="R40" s="13"/>
      <c r="S40" s="13"/>
      <c r="T40" s="13"/>
      <c r="U40" s="13"/>
      <c r="V40" s="13"/>
      <c r="W40" s="13"/>
      <c r="X40" s="13"/>
      <c r="Y40" s="13"/>
      <c r="Z40" s="13"/>
      <c r="AA40" s="13"/>
      <c r="AB40" s="13"/>
      <c r="AC40" s="13"/>
      <c r="AD40" s="13">
        <v>0</v>
      </c>
      <c r="AE40" s="13"/>
      <c r="AF40" s="13"/>
      <c r="AG40" s="13"/>
      <c r="AH40" s="13"/>
      <c r="AI40" s="13"/>
      <c r="AJ40" s="13"/>
      <c r="AK40" s="13"/>
      <c r="AL40" s="13"/>
      <c r="AM40" s="13"/>
      <c r="AN40" s="13"/>
    </row>
    <row r="41" spans="1:40" ht="11.25" customHeight="1">
      <c r="A41" s="13"/>
      <c r="B41" s="13"/>
      <c r="C41" s="94" t="s">
        <v>1054</v>
      </c>
      <c r="D41" s="404">
        <v>3473</v>
      </c>
      <c r="E41" s="13">
        <v>75502</v>
      </c>
      <c r="F41" s="13">
        <v>268188</v>
      </c>
      <c r="G41" s="13"/>
      <c r="H41" s="13"/>
      <c r="I41" s="13"/>
      <c r="J41" s="13">
        <v>343690</v>
      </c>
      <c r="K41" s="13"/>
      <c r="L41" s="13"/>
      <c r="M41" s="13">
        <v>110101</v>
      </c>
      <c r="N41" s="13"/>
      <c r="O41" s="13">
        <v>6945</v>
      </c>
      <c r="P41" s="13">
        <v>48720</v>
      </c>
      <c r="Q41" s="13"/>
      <c r="R41" s="13"/>
      <c r="S41" s="13"/>
      <c r="T41" s="13"/>
      <c r="U41" s="13"/>
      <c r="V41" s="13"/>
      <c r="W41" s="13"/>
      <c r="X41" s="13"/>
      <c r="Y41" s="13"/>
      <c r="Z41" s="13"/>
      <c r="AA41" s="13"/>
      <c r="AB41" s="13"/>
      <c r="AC41" s="13"/>
      <c r="AD41" s="13">
        <v>42250</v>
      </c>
      <c r="AE41" s="13"/>
      <c r="AF41" s="13"/>
      <c r="AG41" s="13"/>
      <c r="AH41" s="13"/>
      <c r="AI41" s="13"/>
      <c r="AJ41" s="13"/>
      <c r="AK41" s="13"/>
      <c r="AL41" s="13"/>
      <c r="AM41" s="13"/>
      <c r="AN41" s="13"/>
    </row>
    <row r="42" spans="1:40" ht="15.75" customHeight="1">
      <c r="A42" s="13"/>
      <c r="B42" s="13"/>
      <c r="C42" s="94" t="s">
        <v>1054</v>
      </c>
      <c r="D42" s="404">
        <v>3474</v>
      </c>
      <c r="E42" s="13"/>
      <c r="F42" s="13"/>
      <c r="G42" s="13"/>
      <c r="H42" s="13"/>
      <c r="I42" s="13"/>
      <c r="J42" s="13">
        <v>0</v>
      </c>
      <c r="K42" s="13"/>
      <c r="L42" s="13"/>
      <c r="M42" s="13"/>
      <c r="N42" s="13"/>
      <c r="O42" s="13"/>
      <c r="P42" s="13"/>
      <c r="Q42" s="13"/>
      <c r="R42" s="13"/>
      <c r="S42" s="13"/>
      <c r="T42" s="13"/>
      <c r="U42" s="13"/>
      <c r="V42" s="13"/>
      <c r="W42" s="13"/>
      <c r="X42" s="13"/>
      <c r="Y42" s="13"/>
      <c r="Z42" s="13"/>
      <c r="AA42" s="13"/>
      <c r="AB42" s="13"/>
      <c r="AC42" s="13"/>
      <c r="AD42" s="13">
        <v>0</v>
      </c>
      <c r="AE42" s="13"/>
      <c r="AF42" s="13"/>
      <c r="AG42" s="13"/>
      <c r="AH42" s="13"/>
      <c r="AI42" s="13"/>
      <c r="AJ42" s="13"/>
      <c r="AK42" s="13"/>
      <c r="AL42" s="13"/>
      <c r="AM42" s="13"/>
      <c r="AN42" s="13"/>
    </row>
    <row r="43" spans="1:40" ht="15.75" customHeight="1">
      <c r="A43" s="13"/>
      <c r="B43" s="13"/>
      <c r="C43" s="94" t="s">
        <v>1054</v>
      </c>
      <c r="D43" s="404">
        <v>3476</v>
      </c>
      <c r="E43" s="13"/>
      <c r="F43" s="13"/>
      <c r="G43" s="13"/>
      <c r="H43" s="13"/>
      <c r="I43" s="13">
        <v>42575</v>
      </c>
      <c r="J43" s="13">
        <v>42575</v>
      </c>
      <c r="K43" s="13"/>
      <c r="L43" s="13"/>
      <c r="M43" s="13"/>
      <c r="N43" s="13"/>
      <c r="O43" s="13"/>
      <c r="P43" s="13"/>
      <c r="Q43" s="13"/>
      <c r="R43" s="13"/>
      <c r="S43" s="13"/>
      <c r="T43" s="13"/>
      <c r="U43" s="13"/>
      <c r="V43" s="13"/>
      <c r="W43" s="13"/>
      <c r="X43" s="13"/>
      <c r="Y43" s="13"/>
      <c r="Z43" s="13"/>
      <c r="AA43" s="13"/>
      <c r="AB43" s="13"/>
      <c r="AC43" s="13"/>
      <c r="AD43" s="13">
        <v>0</v>
      </c>
      <c r="AE43" s="13"/>
      <c r="AF43" s="13"/>
      <c r="AG43" s="13"/>
      <c r="AH43" s="13"/>
      <c r="AI43" s="13"/>
      <c r="AJ43" s="13"/>
      <c r="AK43" s="13"/>
      <c r="AL43" s="13"/>
      <c r="AM43" s="13"/>
      <c r="AN43" s="13"/>
    </row>
    <row r="44" spans="1:40" ht="15.75" customHeight="1">
      <c r="A44" s="13"/>
      <c r="B44" s="13"/>
      <c r="C44" s="94" t="s">
        <v>1054</v>
      </c>
      <c r="D44" s="404">
        <v>3477</v>
      </c>
      <c r="E44" s="13"/>
      <c r="F44" s="13"/>
      <c r="G44" s="13"/>
      <c r="H44" s="13"/>
      <c r="I44" s="13"/>
      <c r="J44" s="13">
        <v>0</v>
      </c>
      <c r="K44" s="13"/>
      <c r="L44" s="13"/>
      <c r="M44" s="13"/>
      <c r="N44" s="13"/>
      <c r="O44" s="13"/>
      <c r="P44" s="13"/>
      <c r="Q44" s="13"/>
      <c r="R44" s="13"/>
      <c r="S44" s="13"/>
      <c r="T44" s="13"/>
      <c r="U44" s="13"/>
      <c r="V44" s="13"/>
      <c r="W44" s="13"/>
      <c r="X44" s="13"/>
      <c r="Y44" s="13"/>
      <c r="Z44" s="13"/>
      <c r="AA44" s="13"/>
      <c r="AB44" s="13"/>
      <c r="AC44" s="13"/>
      <c r="AD44" s="13">
        <v>0</v>
      </c>
      <c r="AE44" s="13"/>
      <c r="AF44" s="13"/>
      <c r="AG44" s="13"/>
      <c r="AH44" s="13"/>
      <c r="AI44" s="13"/>
      <c r="AJ44" s="13"/>
      <c r="AK44" s="13"/>
      <c r="AL44" s="13"/>
      <c r="AM44" s="13"/>
      <c r="AN44" s="13"/>
    </row>
    <row r="45" spans="1:40" ht="15.75" customHeight="1">
      <c r="A45" s="13"/>
      <c r="B45" s="13"/>
      <c r="C45" s="94" t="s">
        <v>1054</v>
      </c>
      <c r="D45" s="404">
        <v>3478</v>
      </c>
      <c r="E45" s="13"/>
      <c r="F45" s="13"/>
      <c r="G45" s="13"/>
      <c r="H45" s="13"/>
      <c r="I45" s="13"/>
      <c r="J45" s="13">
        <v>0</v>
      </c>
      <c r="K45" s="13"/>
      <c r="L45" s="13"/>
      <c r="M45" s="13"/>
      <c r="N45" s="13"/>
      <c r="O45" s="13"/>
      <c r="P45" s="13"/>
      <c r="Q45" s="13"/>
      <c r="R45" s="13"/>
      <c r="S45" s="13"/>
      <c r="T45" s="13"/>
      <c r="U45" s="13"/>
      <c r="V45" s="13"/>
      <c r="W45" s="13"/>
      <c r="X45" s="13"/>
      <c r="Y45" s="13"/>
      <c r="Z45" s="13"/>
      <c r="AA45" s="13"/>
      <c r="AB45" s="13"/>
      <c r="AC45" s="13"/>
      <c r="AD45" s="13">
        <v>0</v>
      </c>
      <c r="AE45" s="13"/>
      <c r="AF45" s="13"/>
      <c r="AG45" s="13"/>
      <c r="AH45" s="13"/>
      <c r="AI45" s="13"/>
      <c r="AJ45" s="13"/>
      <c r="AK45" s="13"/>
      <c r="AL45" s="13"/>
      <c r="AM45" s="13"/>
      <c r="AN45" s="13"/>
    </row>
    <row r="46" spans="1:40" ht="15.75" customHeight="1">
      <c r="A46" s="13"/>
      <c r="B46" s="13"/>
      <c r="C46" s="94" t="s">
        <v>1054</v>
      </c>
      <c r="D46" s="404">
        <v>3481</v>
      </c>
      <c r="E46" s="13"/>
      <c r="F46" s="13"/>
      <c r="G46" s="13"/>
      <c r="H46" s="13"/>
      <c r="I46" s="13"/>
      <c r="J46" s="13">
        <v>0</v>
      </c>
      <c r="K46" s="13"/>
      <c r="L46" s="13"/>
      <c r="M46" s="13"/>
      <c r="N46" s="13"/>
      <c r="O46" s="13"/>
      <c r="P46" s="13"/>
      <c r="Q46" s="13"/>
      <c r="R46" s="13"/>
      <c r="S46" s="13"/>
      <c r="T46" s="13"/>
      <c r="U46" s="13"/>
      <c r="V46" s="13"/>
      <c r="W46" s="13"/>
      <c r="X46" s="13"/>
      <c r="Y46" s="13"/>
      <c r="Z46" s="13"/>
      <c r="AA46" s="13"/>
      <c r="AB46" s="13"/>
      <c r="AC46" s="13"/>
      <c r="AD46" s="13">
        <v>0</v>
      </c>
      <c r="AE46" s="13"/>
      <c r="AF46" s="13"/>
      <c r="AG46" s="13"/>
      <c r="AH46" s="13"/>
      <c r="AI46" s="13"/>
      <c r="AJ46" s="13"/>
      <c r="AK46" s="13"/>
      <c r="AL46" s="13"/>
      <c r="AM46" s="13"/>
      <c r="AN46" s="13"/>
    </row>
    <row r="47" spans="1:40" ht="15.75" customHeight="1">
      <c r="A47" s="13"/>
      <c r="B47" s="13"/>
      <c r="C47" s="94" t="s">
        <v>1054</v>
      </c>
      <c r="D47" s="404">
        <v>3482</v>
      </c>
      <c r="E47" s="13"/>
      <c r="F47" s="13"/>
      <c r="G47" s="13"/>
      <c r="H47" s="13"/>
      <c r="I47" s="13"/>
      <c r="J47" s="13">
        <v>0</v>
      </c>
      <c r="K47" s="13"/>
      <c r="L47" s="13"/>
      <c r="M47" s="13"/>
      <c r="N47" s="13"/>
      <c r="O47" s="13"/>
      <c r="P47" s="13"/>
      <c r="Q47" s="13"/>
      <c r="R47" s="13"/>
      <c r="S47" s="13"/>
      <c r="T47" s="13"/>
      <c r="U47" s="13"/>
      <c r="V47" s="13"/>
      <c r="W47" s="13"/>
      <c r="X47" s="13"/>
      <c r="Y47" s="13"/>
      <c r="Z47" s="13"/>
      <c r="AA47" s="13"/>
      <c r="AB47" s="13"/>
      <c r="AC47" s="13"/>
      <c r="AD47" s="13">
        <v>0</v>
      </c>
      <c r="AE47" s="13"/>
      <c r="AF47" s="13"/>
      <c r="AG47" s="13"/>
      <c r="AH47" s="13"/>
      <c r="AI47" s="13"/>
      <c r="AJ47" s="13"/>
      <c r="AK47" s="13"/>
      <c r="AL47" s="13"/>
      <c r="AM47" s="13"/>
      <c r="AN47" s="13"/>
    </row>
    <row r="48" spans="1:40" ht="15.75" customHeight="1">
      <c r="A48" s="13"/>
      <c r="B48" s="13"/>
      <c r="C48" s="94" t="s">
        <v>1054</v>
      </c>
      <c r="D48" s="404">
        <v>3485</v>
      </c>
      <c r="E48" s="13"/>
      <c r="F48" s="13"/>
      <c r="G48" s="13"/>
      <c r="H48" s="13"/>
      <c r="I48" s="13"/>
      <c r="J48" s="13">
        <v>0</v>
      </c>
      <c r="K48" s="13"/>
      <c r="L48" s="13"/>
      <c r="M48" s="13"/>
      <c r="N48" s="13"/>
      <c r="O48" s="13"/>
      <c r="P48" s="13"/>
      <c r="Q48" s="13"/>
      <c r="R48" s="13"/>
      <c r="S48" s="13"/>
      <c r="T48" s="13"/>
      <c r="U48" s="13"/>
      <c r="V48" s="13"/>
      <c r="W48" s="13"/>
      <c r="X48" s="13"/>
      <c r="Y48" s="13"/>
      <c r="Z48" s="13"/>
      <c r="AA48" s="13"/>
      <c r="AB48" s="13"/>
      <c r="AC48" s="13"/>
      <c r="AD48" s="13">
        <v>0</v>
      </c>
      <c r="AE48" s="13"/>
      <c r="AF48" s="13"/>
      <c r="AG48" s="13"/>
      <c r="AH48" s="13"/>
      <c r="AI48" s="13"/>
      <c r="AJ48" s="13"/>
      <c r="AK48" s="13"/>
      <c r="AL48" s="13"/>
      <c r="AM48" s="13"/>
      <c r="AN48" s="13"/>
    </row>
    <row r="49" spans="1:40" ht="15.75" customHeight="1">
      <c r="A49" s="13"/>
      <c r="B49" s="13"/>
      <c r="C49" s="94" t="s">
        <v>1054</v>
      </c>
      <c r="D49" s="404">
        <v>3487</v>
      </c>
      <c r="E49" s="13"/>
      <c r="F49" s="13"/>
      <c r="G49" s="13"/>
      <c r="H49" s="13"/>
      <c r="I49" s="13"/>
      <c r="J49" s="13">
        <v>0</v>
      </c>
      <c r="K49" s="13"/>
      <c r="L49" s="13"/>
      <c r="M49" s="13"/>
      <c r="N49" s="13"/>
      <c r="O49" s="13"/>
      <c r="P49" s="13"/>
      <c r="Q49" s="13"/>
      <c r="R49" s="13"/>
      <c r="S49" s="13"/>
      <c r="T49" s="13"/>
      <c r="U49" s="13"/>
      <c r="V49" s="13"/>
      <c r="W49" s="13"/>
      <c r="X49" s="13"/>
      <c r="Y49" s="13"/>
      <c r="Z49" s="13"/>
      <c r="AA49" s="13"/>
      <c r="AB49" s="13"/>
      <c r="AC49" s="13"/>
      <c r="AD49" s="13">
        <v>0</v>
      </c>
      <c r="AE49" s="13"/>
      <c r="AF49" s="13"/>
      <c r="AG49" s="13"/>
      <c r="AH49" s="13"/>
      <c r="AI49" s="13"/>
      <c r="AJ49" s="13"/>
      <c r="AK49" s="13"/>
      <c r="AL49" s="13"/>
      <c r="AM49" s="13"/>
      <c r="AN49" s="13"/>
    </row>
    <row r="50" spans="1:40" ht="15.75" customHeight="1">
      <c r="A50" s="13"/>
      <c r="B50" s="13"/>
      <c r="C50" s="94" t="s">
        <v>1054</v>
      </c>
      <c r="D50" s="404">
        <v>3488</v>
      </c>
      <c r="E50" s="13"/>
      <c r="F50" s="13"/>
      <c r="G50" s="13"/>
      <c r="H50" s="13"/>
      <c r="I50" s="13"/>
      <c r="J50" s="13">
        <v>0</v>
      </c>
      <c r="K50" s="13"/>
      <c r="L50" s="13"/>
      <c r="M50" s="13"/>
      <c r="N50" s="13"/>
      <c r="O50" s="13"/>
      <c r="P50" s="13"/>
      <c r="Q50" s="13"/>
      <c r="R50" s="13"/>
      <c r="S50" s="13"/>
      <c r="T50" s="13"/>
      <c r="U50" s="13"/>
      <c r="V50" s="13"/>
      <c r="W50" s="13"/>
      <c r="X50" s="13"/>
      <c r="Y50" s="13"/>
      <c r="Z50" s="13"/>
      <c r="AA50" s="13"/>
      <c r="AB50" s="13"/>
      <c r="AC50" s="13"/>
      <c r="AD50" s="13">
        <v>0</v>
      </c>
      <c r="AE50" s="13"/>
      <c r="AF50" s="13"/>
      <c r="AG50" s="13"/>
      <c r="AH50" s="13"/>
      <c r="AI50" s="13"/>
      <c r="AJ50" s="13"/>
      <c r="AK50" s="13"/>
      <c r="AL50" s="13"/>
      <c r="AM50" s="13"/>
      <c r="AN50" s="13"/>
    </row>
    <row r="51" spans="1:40" ht="15.75" customHeight="1">
      <c r="A51" s="13"/>
      <c r="B51" s="13"/>
      <c r="C51" s="94" t="s">
        <v>1054</v>
      </c>
      <c r="D51" s="404">
        <v>3489</v>
      </c>
      <c r="E51" s="13"/>
      <c r="F51" s="13"/>
      <c r="G51" s="13"/>
      <c r="H51" s="13"/>
      <c r="I51" s="13"/>
      <c r="J51" s="13">
        <v>0</v>
      </c>
      <c r="K51" s="13"/>
      <c r="L51" s="13"/>
      <c r="M51" s="13"/>
      <c r="N51" s="13"/>
      <c r="O51" s="13"/>
      <c r="P51" s="13"/>
      <c r="Q51" s="13"/>
      <c r="R51" s="13"/>
      <c r="S51" s="13"/>
      <c r="T51" s="13"/>
      <c r="U51" s="13"/>
      <c r="V51" s="13"/>
      <c r="W51" s="13"/>
      <c r="X51" s="13"/>
      <c r="Y51" s="13"/>
      <c r="Z51" s="13"/>
      <c r="AA51" s="13"/>
      <c r="AB51" s="13"/>
      <c r="AC51" s="13"/>
      <c r="AD51" s="13">
        <v>0</v>
      </c>
      <c r="AE51" s="13"/>
      <c r="AF51" s="13"/>
      <c r="AG51" s="13"/>
      <c r="AH51" s="13"/>
      <c r="AI51" s="13"/>
      <c r="AJ51" s="13"/>
      <c r="AK51" s="13"/>
      <c r="AL51" s="13"/>
      <c r="AM51" s="13"/>
      <c r="AN51" s="13"/>
    </row>
    <row r="52" spans="1:40" ht="15.75" customHeight="1">
      <c r="A52" s="13"/>
      <c r="B52" s="13"/>
      <c r="C52" s="94" t="s">
        <v>1054</v>
      </c>
      <c r="D52" s="404">
        <v>3490</v>
      </c>
      <c r="E52" s="13"/>
      <c r="F52" s="13"/>
      <c r="G52" s="13"/>
      <c r="H52" s="13"/>
      <c r="I52" s="13"/>
      <c r="J52" s="13">
        <v>0</v>
      </c>
      <c r="K52" s="13"/>
      <c r="L52" s="13"/>
      <c r="M52" s="13"/>
      <c r="N52" s="13"/>
      <c r="O52" s="13"/>
      <c r="P52" s="13"/>
      <c r="Q52" s="13"/>
      <c r="R52" s="13"/>
      <c r="S52" s="13"/>
      <c r="T52" s="13"/>
      <c r="U52" s="13"/>
      <c r="V52" s="13"/>
      <c r="W52" s="13"/>
      <c r="X52" s="13"/>
      <c r="Y52" s="13"/>
      <c r="Z52" s="13"/>
      <c r="AA52" s="13"/>
      <c r="AB52" s="13"/>
      <c r="AC52" s="13"/>
      <c r="AD52" s="13">
        <v>55220</v>
      </c>
      <c r="AE52" s="13"/>
      <c r="AF52" s="13"/>
      <c r="AG52" s="13"/>
      <c r="AH52" s="13"/>
      <c r="AI52" s="13"/>
      <c r="AJ52" s="13"/>
      <c r="AK52" s="13"/>
      <c r="AL52" s="13"/>
      <c r="AM52" s="13"/>
      <c r="AN52" s="13"/>
    </row>
    <row r="53" spans="1:40" ht="15.75" customHeight="1">
      <c r="A53" s="13"/>
      <c r="B53" s="13"/>
      <c r="C53" s="94" t="s">
        <v>1054</v>
      </c>
      <c r="D53" s="404">
        <v>3491</v>
      </c>
      <c r="E53" s="13"/>
      <c r="F53" s="13"/>
      <c r="G53" s="13"/>
      <c r="H53" s="13"/>
      <c r="I53" s="13"/>
      <c r="J53" s="13">
        <v>0</v>
      </c>
      <c r="K53" s="13"/>
      <c r="L53" s="13"/>
      <c r="M53" s="13"/>
      <c r="N53" s="13"/>
      <c r="O53" s="13"/>
      <c r="P53" s="13"/>
      <c r="Q53" s="13"/>
      <c r="R53" s="13"/>
      <c r="S53" s="13"/>
      <c r="T53" s="13"/>
      <c r="U53" s="13"/>
      <c r="V53" s="13"/>
      <c r="W53" s="13"/>
      <c r="X53" s="13"/>
      <c r="Y53" s="13"/>
      <c r="Z53" s="13"/>
      <c r="AA53" s="13"/>
      <c r="AB53" s="13"/>
      <c r="AC53" s="13"/>
      <c r="AD53" s="13">
        <v>0</v>
      </c>
      <c r="AE53" s="13"/>
      <c r="AF53" s="13"/>
      <c r="AG53" s="13"/>
      <c r="AH53" s="13"/>
      <c r="AI53" s="13"/>
      <c r="AJ53" s="13"/>
      <c r="AK53" s="13"/>
      <c r="AL53" s="13"/>
      <c r="AM53" s="13"/>
      <c r="AN53" s="13"/>
    </row>
    <row r="54" spans="1:40" ht="15.75" customHeight="1">
      <c r="A54" s="13"/>
      <c r="B54" s="13"/>
      <c r="C54" s="94" t="s">
        <v>1054</v>
      </c>
      <c r="D54" s="404">
        <v>3492</v>
      </c>
      <c r="E54" s="13"/>
      <c r="F54" s="13"/>
      <c r="G54" s="13"/>
      <c r="H54" s="13"/>
      <c r="I54" s="13"/>
      <c r="J54" s="13">
        <v>0</v>
      </c>
      <c r="K54" s="13"/>
      <c r="L54" s="13"/>
      <c r="M54" s="13"/>
      <c r="N54" s="13"/>
      <c r="O54" s="13"/>
      <c r="P54" s="13"/>
      <c r="Q54" s="13"/>
      <c r="R54" s="13"/>
      <c r="S54" s="13"/>
      <c r="T54" s="13"/>
      <c r="U54" s="13"/>
      <c r="V54" s="13"/>
      <c r="W54" s="13"/>
      <c r="X54" s="13"/>
      <c r="Y54" s="13"/>
      <c r="Z54" s="13"/>
      <c r="AA54" s="13"/>
      <c r="AB54" s="13"/>
      <c r="AC54" s="13"/>
      <c r="AD54" s="13">
        <v>0</v>
      </c>
      <c r="AE54" s="13"/>
      <c r="AF54" s="13"/>
      <c r="AG54" s="13"/>
      <c r="AH54" s="13"/>
      <c r="AI54" s="13"/>
      <c r="AJ54" s="13"/>
      <c r="AK54" s="13"/>
      <c r="AL54" s="13"/>
      <c r="AM54" s="13"/>
      <c r="AN54" s="13"/>
    </row>
    <row r="55" spans="1:40" ht="15.75" customHeight="1">
      <c r="A55" s="13"/>
      <c r="B55" s="13"/>
      <c r="C55" s="94" t="s">
        <v>1054</v>
      </c>
      <c r="D55" s="404">
        <v>3494</v>
      </c>
      <c r="E55" s="13"/>
      <c r="F55" s="13"/>
      <c r="G55" s="13"/>
      <c r="H55" s="13"/>
      <c r="I55" s="13"/>
      <c r="J55" s="13">
        <v>0</v>
      </c>
      <c r="K55" s="13"/>
      <c r="L55" s="13"/>
      <c r="M55" s="13"/>
      <c r="N55" s="13"/>
      <c r="O55" s="13"/>
      <c r="P55" s="13"/>
      <c r="Q55" s="13"/>
      <c r="R55" s="13"/>
      <c r="S55" s="13"/>
      <c r="T55" s="13"/>
      <c r="U55" s="13"/>
      <c r="V55" s="13"/>
      <c r="W55" s="13"/>
      <c r="X55" s="13"/>
      <c r="Y55" s="13"/>
      <c r="Z55" s="13"/>
      <c r="AA55" s="13"/>
      <c r="AB55" s="13"/>
      <c r="AC55" s="13"/>
      <c r="AD55" s="13">
        <v>92242</v>
      </c>
      <c r="AE55" s="13"/>
      <c r="AF55" s="13"/>
      <c r="AG55" s="13"/>
      <c r="AH55" s="13"/>
      <c r="AI55" s="13"/>
      <c r="AJ55" s="13"/>
      <c r="AK55" s="13"/>
      <c r="AL55" s="13"/>
      <c r="AM55" s="13"/>
      <c r="AN55" s="13"/>
    </row>
    <row r="56" spans="1:40" ht="15.75" customHeight="1">
      <c r="A56" s="13"/>
      <c r="B56" s="13"/>
      <c r="C56" s="94" t="s">
        <v>1054</v>
      </c>
      <c r="D56" s="404">
        <v>3495</v>
      </c>
      <c r="E56" s="13"/>
      <c r="F56" s="13"/>
      <c r="G56" s="13"/>
      <c r="H56" s="13"/>
      <c r="I56" s="13"/>
      <c r="J56" s="13">
        <v>0</v>
      </c>
      <c r="K56" s="13"/>
      <c r="L56" s="13"/>
      <c r="M56" s="13"/>
      <c r="N56" s="13"/>
      <c r="O56" s="13"/>
      <c r="P56" s="13"/>
      <c r="Q56" s="13"/>
      <c r="R56" s="13"/>
      <c r="S56" s="13"/>
      <c r="T56" s="13"/>
      <c r="U56" s="13"/>
      <c r="V56" s="13"/>
      <c r="W56" s="13"/>
      <c r="X56" s="13"/>
      <c r="Y56" s="13"/>
      <c r="Z56" s="13"/>
      <c r="AA56" s="13"/>
      <c r="AB56" s="13"/>
      <c r="AC56" s="13"/>
      <c r="AD56" s="13">
        <v>0</v>
      </c>
      <c r="AE56" s="13"/>
      <c r="AF56" s="13"/>
      <c r="AG56" s="13"/>
      <c r="AH56" s="13"/>
      <c r="AI56" s="13"/>
      <c r="AJ56" s="13"/>
      <c r="AK56" s="13"/>
      <c r="AL56" s="13"/>
      <c r="AM56" s="13"/>
      <c r="AN56" s="13"/>
    </row>
    <row r="57" spans="1:40" ht="15.75" customHeight="1">
      <c r="A57" s="13"/>
      <c r="B57" s="13"/>
      <c r="C57" s="94" t="s">
        <v>1054</v>
      </c>
      <c r="D57" s="404">
        <v>3496</v>
      </c>
      <c r="E57" s="13"/>
      <c r="F57" s="13"/>
      <c r="G57" s="13"/>
      <c r="H57" s="13"/>
      <c r="I57" s="13"/>
      <c r="J57" s="13">
        <v>0</v>
      </c>
      <c r="K57" s="13"/>
      <c r="L57" s="13"/>
      <c r="M57" s="13"/>
      <c r="N57" s="13"/>
      <c r="O57" s="13"/>
      <c r="P57" s="13"/>
      <c r="Q57" s="13"/>
      <c r="R57" s="13"/>
      <c r="S57" s="13"/>
      <c r="T57" s="13"/>
      <c r="U57" s="13"/>
      <c r="V57" s="13"/>
      <c r="W57" s="13"/>
      <c r="X57" s="13"/>
      <c r="Y57" s="13"/>
      <c r="Z57" s="13"/>
      <c r="AA57" s="13"/>
      <c r="AB57" s="13"/>
      <c r="AC57" s="13"/>
      <c r="AD57" s="13">
        <v>0</v>
      </c>
      <c r="AE57" s="13"/>
      <c r="AF57" s="13"/>
      <c r="AG57" s="13"/>
      <c r="AH57" s="13"/>
      <c r="AI57" s="13"/>
      <c r="AJ57" s="13"/>
      <c r="AK57" s="13"/>
      <c r="AL57" s="13"/>
      <c r="AM57" s="13"/>
      <c r="AN57" s="13"/>
    </row>
    <row r="58" spans="1:40" ht="15.75" customHeight="1">
      <c r="A58" s="13"/>
      <c r="B58" s="13"/>
      <c r="C58" s="94" t="s">
        <v>1054</v>
      </c>
      <c r="D58" s="404">
        <v>3497</v>
      </c>
      <c r="E58" s="13"/>
      <c r="F58" s="13"/>
      <c r="G58" s="13"/>
      <c r="H58" s="13"/>
      <c r="I58" s="13"/>
      <c r="J58" s="13">
        <v>0</v>
      </c>
      <c r="K58" s="13"/>
      <c r="L58" s="13"/>
      <c r="M58" s="13"/>
      <c r="N58" s="13"/>
      <c r="O58" s="13"/>
      <c r="P58" s="13"/>
      <c r="Q58" s="13"/>
      <c r="R58" s="13"/>
      <c r="S58" s="13"/>
      <c r="T58" s="13"/>
      <c r="U58" s="13"/>
      <c r="V58" s="13"/>
      <c r="W58" s="13"/>
      <c r="X58" s="13"/>
      <c r="Y58" s="13"/>
      <c r="Z58" s="13"/>
      <c r="AA58" s="13"/>
      <c r="AB58" s="13"/>
      <c r="AC58" s="13"/>
      <c r="AD58" s="13">
        <v>0</v>
      </c>
      <c r="AE58" s="13"/>
      <c r="AF58" s="13"/>
      <c r="AG58" s="13"/>
      <c r="AH58" s="13"/>
      <c r="AI58" s="13"/>
      <c r="AJ58" s="13"/>
      <c r="AK58" s="13"/>
      <c r="AL58" s="13"/>
      <c r="AM58" s="13"/>
      <c r="AN58" s="13"/>
    </row>
    <row r="59" spans="1:40" ht="15.75" customHeight="1">
      <c r="A59" s="13"/>
      <c r="B59" s="13"/>
      <c r="C59" s="94" t="s">
        <v>1054</v>
      </c>
      <c r="D59" s="404">
        <v>3499</v>
      </c>
      <c r="E59" s="13"/>
      <c r="F59" s="13"/>
      <c r="G59" s="13"/>
      <c r="H59" s="13"/>
      <c r="I59" s="13"/>
      <c r="J59" s="13">
        <v>0</v>
      </c>
      <c r="K59" s="13"/>
      <c r="L59" s="13">
        <v>55483</v>
      </c>
      <c r="M59" s="13"/>
      <c r="N59" s="13"/>
      <c r="O59" s="13"/>
      <c r="P59" s="13"/>
      <c r="Q59" s="13"/>
      <c r="R59" s="13"/>
      <c r="S59" s="13"/>
      <c r="T59" s="13"/>
      <c r="U59" s="13"/>
      <c r="V59" s="13"/>
      <c r="W59" s="13"/>
      <c r="X59" s="13"/>
      <c r="Y59" s="13"/>
      <c r="Z59" s="13"/>
      <c r="AA59" s="13"/>
      <c r="AB59" s="13"/>
      <c r="AC59" s="13"/>
      <c r="AD59" s="13">
        <v>0</v>
      </c>
      <c r="AE59" s="13"/>
      <c r="AF59" s="13"/>
      <c r="AG59" s="13"/>
      <c r="AH59" s="13"/>
      <c r="AI59" s="13"/>
      <c r="AJ59" s="13"/>
      <c r="AK59" s="13"/>
      <c r="AL59" s="13"/>
      <c r="AM59" s="13"/>
      <c r="AN59" s="13"/>
    </row>
    <row r="60" spans="1:40" ht="15.75" customHeight="1">
      <c r="A60" s="13"/>
      <c r="B60" s="13"/>
      <c r="C60" s="94" t="s">
        <v>1054</v>
      </c>
      <c r="D60" s="404">
        <v>3501</v>
      </c>
      <c r="E60" s="13"/>
      <c r="F60" s="13"/>
      <c r="G60" s="13"/>
      <c r="H60" s="13"/>
      <c r="I60" s="13"/>
      <c r="J60" s="13">
        <v>0</v>
      </c>
      <c r="K60" s="13"/>
      <c r="L60" s="13"/>
      <c r="M60" s="13"/>
      <c r="N60" s="13"/>
      <c r="O60" s="13"/>
      <c r="P60" s="13"/>
      <c r="Q60" s="13"/>
      <c r="R60" s="13"/>
      <c r="S60" s="13"/>
      <c r="T60" s="13"/>
      <c r="U60" s="13"/>
      <c r="V60" s="13"/>
      <c r="W60" s="13"/>
      <c r="X60" s="13"/>
      <c r="Y60" s="13"/>
      <c r="Z60" s="13"/>
      <c r="AA60" s="13"/>
      <c r="AB60" s="13"/>
      <c r="AC60" s="13"/>
      <c r="AD60" s="13">
        <v>0</v>
      </c>
      <c r="AE60" s="13"/>
      <c r="AF60" s="13"/>
      <c r="AG60" s="13"/>
      <c r="AH60" s="13"/>
      <c r="AI60" s="13"/>
      <c r="AJ60" s="13"/>
      <c r="AK60" s="13"/>
      <c r="AL60" s="13"/>
      <c r="AM60" s="13"/>
      <c r="AN60" s="13"/>
    </row>
    <row r="61" spans="1:40" ht="15.75" customHeight="1">
      <c r="A61" s="13"/>
      <c r="B61" s="13"/>
      <c r="C61" s="94" t="s">
        <v>1054</v>
      </c>
      <c r="D61" s="404">
        <v>3502</v>
      </c>
      <c r="E61" s="13"/>
      <c r="F61" s="13"/>
      <c r="G61" s="13"/>
      <c r="H61" s="13"/>
      <c r="I61" s="13"/>
      <c r="J61" s="13">
        <v>0</v>
      </c>
      <c r="K61" s="13"/>
      <c r="L61" s="13"/>
      <c r="M61" s="13"/>
      <c r="N61" s="13"/>
      <c r="O61" s="13"/>
      <c r="P61" s="13"/>
      <c r="Q61" s="13"/>
      <c r="R61" s="13"/>
      <c r="S61" s="13"/>
      <c r="T61" s="13"/>
      <c r="U61" s="13"/>
      <c r="V61" s="13"/>
      <c r="W61" s="13"/>
      <c r="X61" s="13"/>
      <c r="Y61" s="13"/>
      <c r="Z61" s="13"/>
      <c r="AA61" s="13"/>
      <c r="AB61" s="13"/>
      <c r="AC61" s="13"/>
      <c r="AD61" s="13">
        <v>0</v>
      </c>
      <c r="AE61" s="13"/>
      <c r="AF61" s="13"/>
      <c r="AG61" s="13"/>
      <c r="AH61" s="13"/>
      <c r="AI61" s="13"/>
      <c r="AJ61" s="13"/>
      <c r="AK61" s="13"/>
      <c r="AL61" s="13"/>
      <c r="AM61" s="13"/>
      <c r="AN61" s="13"/>
    </row>
    <row r="62" spans="1:40" ht="15.75" customHeight="1">
      <c r="A62" s="13"/>
      <c r="B62" s="13"/>
      <c r="C62" s="94" t="s">
        <v>1054</v>
      </c>
      <c r="D62" s="404">
        <v>3503</v>
      </c>
      <c r="E62" s="13"/>
      <c r="F62" s="13"/>
      <c r="G62" s="13"/>
      <c r="H62" s="13"/>
      <c r="I62" s="13"/>
      <c r="J62" s="13">
        <v>0</v>
      </c>
      <c r="K62" s="13"/>
      <c r="L62" s="13"/>
      <c r="M62" s="13"/>
      <c r="N62" s="13"/>
      <c r="O62" s="13"/>
      <c r="P62" s="13"/>
      <c r="Q62" s="13"/>
      <c r="R62" s="13"/>
      <c r="S62" s="13"/>
      <c r="T62" s="13"/>
      <c r="U62" s="13"/>
      <c r="V62" s="13"/>
      <c r="W62" s="13"/>
      <c r="X62" s="13"/>
      <c r="Y62" s="13"/>
      <c r="Z62" s="13"/>
      <c r="AA62" s="13"/>
      <c r="AB62" s="13"/>
      <c r="AC62" s="13"/>
      <c r="AD62" s="13">
        <v>0</v>
      </c>
      <c r="AE62" s="13"/>
      <c r="AF62" s="13"/>
      <c r="AG62" s="13"/>
      <c r="AH62" s="13"/>
      <c r="AI62" s="13"/>
      <c r="AJ62" s="13"/>
      <c r="AK62" s="13"/>
      <c r="AL62" s="13"/>
      <c r="AM62" s="13"/>
      <c r="AN62" s="13"/>
    </row>
    <row r="63" spans="1:40" ht="15.75" customHeight="1">
      <c r="A63" s="13"/>
      <c r="B63" s="13"/>
      <c r="C63" s="94" t="s">
        <v>1054</v>
      </c>
      <c r="D63" s="404">
        <v>3504</v>
      </c>
      <c r="E63" s="13"/>
      <c r="F63" s="13"/>
      <c r="G63" s="13"/>
      <c r="H63" s="13"/>
      <c r="I63" s="13"/>
      <c r="J63" s="13">
        <v>0</v>
      </c>
      <c r="K63" s="13"/>
      <c r="L63" s="13">
        <v>564</v>
      </c>
      <c r="M63" s="13"/>
      <c r="N63" s="13"/>
      <c r="O63" s="13"/>
      <c r="P63" s="13"/>
      <c r="Q63" s="13"/>
      <c r="R63" s="13"/>
      <c r="S63" s="13"/>
      <c r="T63" s="13"/>
      <c r="U63" s="13"/>
      <c r="V63" s="13"/>
      <c r="W63" s="13"/>
      <c r="X63" s="13"/>
      <c r="Y63" s="13"/>
      <c r="Z63" s="13"/>
      <c r="AA63" s="13"/>
      <c r="AB63" s="13"/>
      <c r="AC63" s="13"/>
      <c r="AD63" s="13">
        <v>0</v>
      </c>
      <c r="AE63" s="13"/>
      <c r="AF63" s="13"/>
      <c r="AG63" s="13"/>
      <c r="AH63" s="13"/>
      <c r="AI63" s="13"/>
      <c r="AJ63" s="13"/>
      <c r="AK63" s="13"/>
      <c r="AL63" s="13"/>
      <c r="AM63" s="13"/>
      <c r="AN63" s="13"/>
    </row>
    <row r="64" spans="1:40" ht="15.75" customHeight="1">
      <c r="A64" s="13"/>
      <c r="B64" s="13"/>
      <c r="C64" s="94" t="s">
        <v>1054</v>
      </c>
      <c r="D64" s="404">
        <v>3506</v>
      </c>
      <c r="E64" s="13"/>
      <c r="F64" s="13"/>
      <c r="G64" s="13"/>
      <c r="H64" s="13"/>
      <c r="I64" s="13"/>
      <c r="J64" s="13">
        <v>0</v>
      </c>
      <c r="K64" s="13"/>
      <c r="L64" s="13"/>
      <c r="M64" s="13">
        <v>415</v>
      </c>
      <c r="N64" s="13"/>
      <c r="O64" s="13"/>
      <c r="P64" s="13"/>
      <c r="Q64" s="13"/>
      <c r="R64" s="13"/>
      <c r="S64" s="13"/>
      <c r="T64" s="13"/>
      <c r="U64" s="13"/>
      <c r="V64" s="13"/>
      <c r="W64" s="13"/>
      <c r="X64" s="13"/>
      <c r="Y64" s="13"/>
      <c r="Z64" s="13"/>
      <c r="AA64" s="13"/>
      <c r="AB64" s="13"/>
      <c r="AC64" s="13"/>
      <c r="AD64" s="13">
        <v>0</v>
      </c>
      <c r="AE64" s="13"/>
      <c r="AF64" s="13"/>
      <c r="AG64" s="13"/>
      <c r="AH64" s="13"/>
      <c r="AI64" s="13"/>
      <c r="AJ64" s="13"/>
      <c r="AK64" s="13"/>
      <c r="AL64" s="13"/>
      <c r="AM64" s="13"/>
      <c r="AN64" s="13"/>
    </row>
    <row r="65" spans="1:40" ht="15.75" customHeight="1">
      <c r="A65" s="13"/>
      <c r="B65" s="13"/>
      <c r="C65" s="94" t="s">
        <v>1054</v>
      </c>
      <c r="D65" s="404">
        <v>3507</v>
      </c>
      <c r="E65" s="13"/>
      <c r="F65" s="13"/>
      <c r="G65" s="13"/>
      <c r="H65" s="13"/>
      <c r="I65" s="13"/>
      <c r="J65" s="13">
        <v>0</v>
      </c>
      <c r="K65" s="13"/>
      <c r="L65" s="13"/>
      <c r="M65" s="13"/>
      <c r="N65" s="13"/>
      <c r="O65" s="13"/>
      <c r="P65" s="13"/>
      <c r="Q65" s="13"/>
      <c r="R65" s="13"/>
      <c r="S65" s="13"/>
      <c r="T65" s="13"/>
      <c r="U65" s="13"/>
      <c r="V65" s="13"/>
      <c r="W65" s="13"/>
      <c r="X65" s="13"/>
      <c r="Y65" s="13"/>
      <c r="Z65" s="13"/>
      <c r="AA65" s="13"/>
      <c r="AB65" s="13"/>
      <c r="AC65" s="13"/>
      <c r="AD65" s="13">
        <v>0</v>
      </c>
      <c r="AE65" s="13"/>
      <c r="AF65" s="13"/>
      <c r="AG65" s="13"/>
      <c r="AH65" s="13"/>
      <c r="AI65" s="13"/>
      <c r="AJ65" s="13"/>
      <c r="AK65" s="13"/>
      <c r="AL65" s="13"/>
      <c r="AM65" s="13"/>
      <c r="AN65" s="13"/>
    </row>
    <row r="66" spans="1:40" ht="15.75" customHeight="1">
      <c r="A66" s="13"/>
      <c r="B66" s="13"/>
      <c r="C66" s="94" t="s">
        <v>1054</v>
      </c>
      <c r="D66" s="404">
        <v>3508</v>
      </c>
      <c r="E66" s="13"/>
      <c r="F66" s="13"/>
      <c r="G66" s="13"/>
      <c r="H66" s="13"/>
      <c r="I66" s="13"/>
      <c r="J66" s="13">
        <v>0</v>
      </c>
      <c r="K66" s="13"/>
      <c r="L66" s="13"/>
      <c r="M66" s="13"/>
      <c r="N66" s="13"/>
      <c r="O66" s="13"/>
      <c r="P66" s="13"/>
      <c r="Q66" s="13"/>
      <c r="R66" s="13"/>
      <c r="S66" s="13"/>
      <c r="T66" s="13"/>
      <c r="U66" s="13"/>
      <c r="V66" s="13"/>
      <c r="W66" s="13"/>
      <c r="X66" s="13"/>
      <c r="Y66" s="13"/>
      <c r="Z66" s="13"/>
      <c r="AA66" s="13"/>
      <c r="AB66" s="13">
        <v>4991</v>
      </c>
      <c r="AC66" s="13"/>
      <c r="AD66" s="13">
        <v>58427</v>
      </c>
      <c r="AE66" s="13"/>
      <c r="AF66" s="13"/>
      <c r="AG66" s="13"/>
      <c r="AH66" s="13"/>
      <c r="AI66" s="13"/>
      <c r="AJ66" s="13"/>
      <c r="AK66" s="13"/>
      <c r="AL66" s="13"/>
      <c r="AM66" s="13"/>
      <c r="AN66" s="13"/>
    </row>
    <row r="67" spans="1:40" ht="15.75" customHeight="1">
      <c r="A67" s="13"/>
      <c r="B67" s="13"/>
      <c r="C67" s="94" t="s">
        <v>1054</v>
      </c>
      <c r="D67" s="404">
        <v>3511</v>
      </c>
      <c r="E67" s="13"/>
      <c r="F67" s="13"/>
      <c r="G67" s="13"/>
      <c r="H67" s="13"/>
      <c r="I67" s="13"/>
      <c r="J67" s="13">
        <v>0</v>
      </c>
      <c r="K67" s="13"/>
      <c r="L67" s="13">
        <v>0</v>
      </c>
      <c r="M67" s="13">
        <v>9367</v>
      </c>
      <c r="N67" s="13"/>
      <c r="O67" s="13"/>
      <c r="P67" s="13"/>
      <c r="Q67" s="13"/>
      <c r="R67" s="13"/>
      <c r="S67" s="13"/>
      <c r="T67" s="13"/>
      <c r="U67" s="13"/>
      <c r="V67" s="13"/>
      <c r="W67" s="13"/>
      <c r="X67" s="13"/>
      <c r="Y67" s="13">
        <v>12496</v>
      </c>
      <c r="Z67" s="13"/>
      <c r="AA67" s="13"/>
      <c r="AB67" s="13"/>
      <c r="AC67" s="13"/>
      <c r="AD67" s="13">
        <v>0</v>
      </c>
      <c r="AE67" s="13"/>
      <c r="AF67" s="13"/>
      <c r="AG67" s="13"/>
      <c r="AH67" s="13"/>
      <c r="AI67" s="13"/>
      <c r="AJ67" s="13"/>
      <c r="AK67" s="13"/>
      <c r="AL67" s="13"/>
      <c r="AM67" s="13"/>
      <c r="AN67" s="13"/>
    </row>
    <row r="68" spans="1:40" ht="15.75" customHeight="1">
      <c r="A68" s="13"/>
      <c r="B68" s="13"/>
      <c r="C68" s="94" t="s">
        <v>1054</v>
      </c>
      <c r="D68" s="404">
        <v>3514</v>
      </c>
      <c r="E68" s="13"/>
      <c r="F68" s="13"/>
      <c r="G68" s="13"/>
      <c r="H68" s="13"/>
      <c r="I68" s="13"/>
      <c r="J68" s="13">
        <v>0</v>
      </c>
      <c r="K68" s="13"/>
      <c r="L68" s="13"/>
      <c r="M68" s="13"/>
      <c r="N68" s="13"/>
      <c r="O68" s="13"/>
      <c r="P68" s="13"/>
      <c r="Q68" s="13"/>
      <c r="R68" s="13"/>
      <c r="S68" s="13"/>
      <c r="T68" s="13"/>
      <c r="U68" s="13"/>
      <c r="V68" s="13"/>
      <c r="W68" s="13"/>
      <c r="X68" s="13"/>
      <c r="Y68" s="13"/>
      <c r="Z68" s="13"/>
      <c r="AA68" s="13"/>
      <c r="AB68" s="13"/>
      <c r="AC68" s="13"/>
      <c r="AD68" s="13">
        <v>0</v>
      </c>
      <c r="AE68" s="13"/>
      <c r="AF68" s="13"/>
      <c r="AG68" s="13"/>
      <c r="AH68" s="13"/>
      <c r="AI68" s="13"/>
      <c r="AJ68" s="13"/>
      <c r="AK68" s="13"/>
      <c r="AL68" s="13"/>
      <c r="AM68" s="13"/>
      <c r="AN68" s="13"/>
    </row>
    <row r="69" spans="1:40" ht="15.75" customHeight="1">
      <c r="A69" s="13"/>
      <c r="B69" s="13"/>
      <c r="C69" s="94" t="s">
        <v>1054</v>
      </c>
      <c r="D69" s="404">
        <v>3515</v>
      </c>
      <c r="E69" s="13">
        <v>4577</v>
      </c>
      <c r="F69" s="13">
        <v>1294</v>
      </c>
      <c r="G69" s="13"/>
      <c r="H69" s="13"/>
      <c r="I69" s="13"/>
      <c r="J69" s="13">
        <v>5871</v>
      </c>
      <c r="K69" s="13"/>
      <c r="L69" s="13">
        <v>0</v>
      </c>
      <c r="M69" s="13"/>
      <c r="N69" s="13"/>
      <c r="O69" s="13"/>
      <c r="P69" s="13"/>
      <c r="Q69" s="13"/>
      <c r="R69" s="13"/>
      <c r="S69" s="13"/>
      <c r="T69" s="13"/>
      <c r="U69" s="13">
        <v>9947</v>
      </c>
      <c r="V69" s="13">
        <v>0</v>
      </c>
      <c r="W69" s="13"/>
      <c r="X69" s="13">
        <v>199</v>
      </c>
      <c r="Y69" s="13"/>
      <c r="Z69" s="13"/>
      <c r="AA69" s="13"/>
      <c r="AB69" s="13"/>
      <c r="AC69" s="13"/>
      <c r="AD69" s="13">
        <v>0</v>
      </c>
      <c r="AE69" s="13"/>
      <c r="AF69" s="13"/>
      <c r="AG69" s="13"/>
      <c r="AH69" s="13"/>
      <c r="AI69" s="13"/>
      <c r="AJ69" s="13"/>
      <c r="AK69" s="13"/>
      <c r="AL69" s="13"/>
      <c r="AM69" s="13"/>
      <c r="AN69" s="13"/>
    </row>
    <row r="70" spans="1:40" ht="15.75" customHeight="1">
      <c r="A70" s="13"/>
      <c r="B70" s="13"/>
      <c r="C70" s="94" t="s">
        <v>1054</v>
      </c>
      <c r="D70" s="404">
        <v>3516</v>
      </c>
      <c r="E70" s="13"/>
      <c r="F70" s="13"/>
      <c r="G70" s="13"/>
      <c r="H70" s="13"/>
      <c r="I70" s="13"/>
      <c r="J70" s="13">
        <v>0</v>
      </c>
      <c r="K70" s="13"/>
      <c r="L70" s="13"/>
      <c r="M70" s="13"/>
      <c r="N70" s="13"/>
      <c r="O70" s="13"/>
      <c r="P70" s="13"/>
      <c r="Q70" s="13"/>
      <c r="R70" s="13"/>
      <c r="S70" s="13"/>
      <c r="T70" s="13"/>
      <c r="U70" s="13">
        <v>4115</v>
      </c>
      <c r="V70" s="13"/>
      <c r="W70" s="13"/>
      <c r="X70" s="13"/>
      <c r="Y70" s="13"/>
      <c r="Z70" s="13"/>
      <c r="AA70" s="13"/>
      <c r="AB70" s="13"/>
      <c r="AC70" s="13"/>
      <c r="AD70" s="13">
        <v>0</v>
      </c>
      <c r="AE70" s="13"/>
      <c r="AF70" s="13"/>
      <c r="AG70" s="13"/>
      <c r="AH70" s="13"/>
      <c r="AI70" s="13"/>
      <c r="AJ70" s="13"/>
      <c r="AK70" s="13"/>
      <c r="AL70" s="13"/>
      <c r="AM70" s="13"/>
      <c r="AN70" s="13"/>
    </row>
    <row r="71" spans="1:40" ht="15.75" customHeight="1">
      <c r="A71" s="13"/>
      <c r="B71" s="13"/>
      <c r="C71" s="94" t="s">
        <v>1054</v>
      </c>
      <c r="D71" s="404">
        <v>3524</v>
      </c>
      <c r="E71" s="13"/>
      <c r="F71" s="13"/>
      <c r="G71" s="13"/>
      <c r="H71" s="13"/>
      <c r="I71" s="13"/>
      <c r="J71" s="13">
        <v>0</v>
      </c>
      <c r="K71" s="13"/>
      <c r="L71" s="13"/>
      <c r="M71" s="13"/>
      <c r="N71" s="13"/>
      <c r="O71" s="13"/>
      <c r="P71" s="13"/>
      <c r="Q71" s="13"/>
      <c r="R71" s="13"/>
      <c r="S71" s="13"/>
      <c r="T71" s="13"/>
      <c r="U71" s="13"/>
      <c r="V71" s="13"/>
      <c r="W71" s="13"/>
      <c r="X71" s="13"/>
      <c r="Y71" s="13"/>
      <c r="Z71" s="13"/>
      <c r="AA71" s="13"/>
      <c r="AB71" s="13"/>
      <c r="AC71" s="13"/>
      <c r="AD71" s="13">
        <v>0</v>
      </c>
      <c r="AE71" s="13"/>
      <c r="AF71" s="13"/>
      <c r="AG71" s="13"/>
      <c r="AH71" s="13"/>
      <c r="AI71" s="13"/>
      <c r="AJ71" s="13"/>
      <c r="AK71" s="13"/>
      <c r="AL71" s="13"/>
      <c r="AM71" s="13"/>
      <c r="AN71" s="13"/>
    </row>
    <row r="72" spans="1:40" ht="15.75" customHeight="1">
      <c r="A72" s="13"/>
      <c r="B72" s="13"/>
      <c r="C72" s="94" t="s">
        <v>1054</v>
      </c>
      <c r="D72" s="404">
        <v>3525</v>
      </c>
      <c r="E72" s="13">
        <v>5142</v>
      </c>
      <c r="F72" s="13"/>
      <c r="G72" s="13"/>
      <c r="H72" s="13"/>
      <c r="I72" s="13"/>
      <c r="J72" s="13">
        <v>5142</v>
      </c>
      <c r="K72" s="13"/>
      <c r="L72" s="13"/>
      <c r="M72" s="13"/>
      <c r="N72" s="13"/>
      <c r="O72" s="13"/>
      <c r="P72" s="13"/>
      <c r="Q72" s="13"/>
      <c r="R72" s="13"/>
      <c r="S72" s="13"/>
      <c r="T72" s="13"/>
      <c r="U72" s="13"/>
      <c r="V72" s="13"/>
      <c r="W72" s="13"/>
      <c r="X72" s="13"/>
      <c r="Y72" s="13"/>
      <c r="Z72" s="13"/>
      <c r="AA72" s="13"/>
      <c r="AB72" s="13"/>
      <c r="AC72" s="13"/>
      <c r="AD72" s="13">
        <v>0</v>
      </c>
      <c r="AE72" s="13"/>
      <c r="AF72" s="13"/>
      <c r="AG72" s="13"/>
      <c r="AH72" s="13"/>
      <c r="AI72" s="13"/>
      <c r="AJ72" s="13"/>
      <c r="AK72" s="13"/>
      <c r="AL72" s="13"/>
      <c r="AM72" s="13"/>
      <c r="AN72" s="13"/>
    </row>
    <row r="73" spans="1:40" ht="15.75" customHeight="1">
      <c r="A73" s="13"/>
      <c r="B73" s="13"/>
      <c r="C73" s="94" t="s">
        <v>1054</v>
      </c>
      <c r="D73" s="404">
        <v>3526</v>
      </c>
      <c r="E73" s="13"/>
      <c r="F73" s="13"/>
      <c r="G73" s="13"/>
      <c r="H73" s="13"/>
      <c r="I73" s="13"/>
      <c r="J73" s="13">
        <v>0</v>
      </c>
      <c r="K73" s="13"/>
      <c r="L73" s="13"/>
      <c r="M73" s="13"/>
      <c r="N73" s="13"/>
      <c r="O73" s="13"/>
      <c r="P73" s="13"/>
      <c r="Q73" s="13"/>
      <c r="R73" s="13"/>
      <c r="S73" s="13"/>
      <c r="T73" s="13"/>
      <c r="U73" s="13"/>
      <c r="V73" s="13"/>
      <c r="W73" s="13"/>
      <c r="X73" s="13"/>
      <c r="Y73" s="13">
        <v>2764</v>
      </c>
      <c r="Z73" s="13"/>
      <c r="AA73" s="13"/>
      <c r="AB73" s="13"/>
      <c r="AC73" s="13"/>
      <c r="AD73" s="13">
        <v>0</v>
      </c>
      <c r="AE73" s="13"/>
      <c r="AF73" s="13"/>
      <c r="AG73" s="13"/>
      <c r="AH73" s="13"/>
      <c r="AI73" s="13"/>
      <c r="AJ73" s="13"/>
      <c r="AK73" s="13"/>
      <c r="AL73" s="13"/>
      <c r="AM73" s="13"/>
      <c r="AN73" s="13"/>
    </row>
    <row r="74" spans="1:40" ht="15.75" customHeight="1">
      <c r="A74" s="13"/>
      <c r="B74" s="13"/>
      <c r="C74" s="94" t="s">
        <v>1054</v>
      </c>
      <c r="D74" s="404">
        <v>3535</v>
      </c>
      <c r="E74" s="13">
        <v>23349</v>
      </c>
      <c r="F74" s="13"/>
      <c r="G74" s="13"/>
      <c r="H74" s="13"/>
      <c r="I74" s="13"/>
      <c r="J74" s="13">
        <v>23349</v>
      </c>
      <c r="K74" s="13"/>
      <c r="L74" s="13"/>
      <c r="M74" s="13"/>
      <c r="N74" s="13"/>
      <c r="O74" s="13"/>
      <c r="P74" s="13"/>
      <c r="Q74" s="13"/>
      <c r="R74" s="13"/>
      <c r="S74" s="13"/>
      <c r="T74" s="13"/>
      <c r="U74" s="13"/>
      <c r="V74" s="13"/>
      <c r="W74" s="13"/>
      <c r="X74" s="13"/>
      <c r="Y74" s="13"/>
      <c r="Z74" s="13"/>
      <c r="AA74" s="13"/>
      <c r="AB74" s="13"/>
      <c r="AC74" s="13"/>
      <c r="AD74" s="13">
        <v>16633</v>
      </c>
      <c r="AE74" s="13"/>
      <c r="AF74" s="13"/>
      <c r="AG74" s="13"/>
      <c r="AH74" s="13"/>
      <c r="AI74" s="13"/>
      <c r="AJ74" s="13"/>
      <c r="AK74" s="13"/>
      <c r="AL74" s="13"/>
      <c r="AM74" s="13"/>
      <c r="AN74" s="13"/>
    </row>
    <row r="75" spans="1:40" ht="15.75" customHeight="1">
      <c r="A75" s="13"/>
      <c r="B75" s="13"/>
      <c r="C75" s="94" t="s">
        <v>1054</v>
      </c>
      <c r="D75" s="404">
        <v>3540</v>
      </c>
      <c r="E75" s="13"/>
      <c r="F75" s="13"/>
      <c r="G75" s="13"/>
      <c r="H75" s="13"/>
      <c r="I75" s="13"/>
      <c r="J75" s="13">
        <v>0</v>
      </c>
      <c r="K75" s="13"/>
      <c r="L75" s="13"/>
      <c r="M75" s="13"/>
      <c r="N75" s="13"/>
      <c r="O75" s="13">
        <v>1404</v>
      </c>
      <c r="P75" s="13"/>
      <c r="Q75" s="13"/>
      <c r="R75" s="13"/>
      <c r="S75" s="13"/>
      <c r="T75" s="13"/>
      <c r="U75" s="13"/>
      <c r="V75" s="13"/>
      <c r="W75" s="13"/>
      <c r="X75" s="13"/>
      <c r="Y75" s="13"/>
      <c r="Z75" s="13"/>
      <c r="AA75" s="13"/>
      <c r="AB75" s="13"/>
      <c r="AC75" s="13"/>
      <c r="AD75" s="13">
        <v>0</v>
      </c>
      <c r="AE75" s="13"/>
      <c r="AF75" s="13"/>
      <c r="AG75" s="13"/>
      <c r="AH75" s="13"/>
      <c r="AI75" s="13"/>
      <c r="AJ75" s="13"/>
      <c r="AK75" s="13"/>
      <c r="AL75" s="13"/>
      <c r="AM75" s="13"/>
      <c r="AN75" s="13"/>
    </row>
    <row r="76" spans="1:40" ht="15.75" customHeight="1">
      <c r="A76" s="13"/>
      <c r="B76" s="13"/>
      <c r="C76" s="94" t="s">
        <v>1054</v>
      </c>
      <c r="D76" s="404">
        <v>3541</v>
      </c>
      <c r="E76" s="13"/>
      <c r="F76" s="13"/>
      <c r="G76" s="13"/>
      <c r="H76" s="13"/>
      <c r="I76" s="13"/>
      <c r="J76" s="13">
        <v>0</v>
      </c>
      <c r="K76" s="13"/>
      <c r="L76" s="13"/>
      <c r="M76" s="13"/>
      <c r="N76" s="13"/>
      <c r="O76" s="13"/>
      <c r="P76" s="13"/>
      <c r="Q76" s="13"/>
      <c r="R76" s="13"/>
      <c r="S76" s="13"/>
      <c r="T76" s="13"/>
      <c r="U76" s="13"/>
      <c r="V76" s="13"/>
      <c r="W76" s="13"/>
      <c r="X76" s="13"/>
      <c r="Y76" s="13"/>
      <c r="Z76" s="13"/>
      <c r="AA76" s="13"/>
      <c r="AB76" s="13"/>
      <c r="AC76" s="13"/>
      <c r="AD76" s="13">
        <v>0</v>
      </c>
      <c r="AE76" s="13"/>
      <c r="AF76" s="13"/>
      <c r="AG76" s="13"/>
      <c r="AH76" s="13"/>
      <c r="AI76" s="13"/>
      <c r="AJ76" s="13"/>
      <c r="AK76" s="13"/>
      <c r="AL76" s="13"/>
      <c r="AM76" s="13"/>
      <c r="AN76" s="13"/>
    </row>
    <row r="77" spans="1:40" ht="15.75" customHeight="1">
      <c r="A77" s="13"/>
      <c r="B77" s="13"/>
      <c r="C77" s="94" t="s">
        <v>1054</v>
      </c>
      <c r="D77" s="404">
        <v>3542</v>
      </c>
      <c r="E77" s="13">
        <v>7378</v>
      </c>
      <c r="F77" s="13"/>
      <c r="G77" s="13"/>
      <c r="H77" s="13"/>
      <c r="I77" s="13"/>
      <c r="J77" s="13">
        <v>7378</v>
      </c>
      <c r="K77" s="13"/>
      <c r="L77" s="13"/>
      <c r="M77" s="13"/>
      <c r="N77" s="13"/>
      <c r="O77" s="13">
        <v>15485</v>
      </c>
      <c r="P77" s="13"/>
      <c r="Q77" s="13"/>
      <c r="R77" s="13"/>
      <c r="S77" s="13"/>
      <c r="T77" s="13"/>
      <c r="U77" s="13"/>
      <c r="V77" s="13"/>
      <c r="W77" s="13"/>
      <c r="X77" s="13"/>
      <c r="Y77" s="13"/>
      <c r="Z77" s="13"/>
      <c r="AA77" s="13"/>
      <c r="AB77" s="13"/>
      <c r="AC77" s="13"/>
      <c r="AD77" s="13">
        <v>0</v>
      </c>
      <c r="AE77" s="13"/>
      <c r="AF77" s="13"/>
      <c r="AG77" s="13"/>
      <c r="AH77" s="13"/>
      <c r="AI77" s="13"/>
      <c r="AJ77" s="13"/>
      <c r="AK77" s="13"/>
      <c r="AL77" s="13"/>
      <c r="AM77" s="13"/>
      <c r="AN77" s="13"/>
    </row>
    <row r="78" spans="1:40" ht="15.75" customHeight="1">
      <c r="A78" s="13"/>
      <c r="B78" s="13"/>
      <c r="C78" s="94" t="s">
        <v>1054</v>
      </c>
      <c r="D78" s="404">
        <v>3543</v>
      </c>
      <c r="E78" s="13"/>
      <c r="F78" s="13"/>
      <c r="G78" s="13"/>
      <c r="H78" s="13"/>
      <c r="I78" s="13"/>
      <c r="J78" s="13">
        <v>0</v>
      </c>
      <c r="K78" s="13"/>
      <c r="L78" s="13"/>
      <c r="M78" s="13"/>
      <c r="N78" s="13"/>
      <c r="O78" s="13"/>
      <c r="P78" s="13"/>
      <c r="Q78" s="13"/>
      <c r="R78" s="13"/>
      <c r="S78" s="13"/>
      <c r="T78" s="13"/>
      <c r="U78" s="13"/>
      <c r="V78" s="13"/>
      <c r="W78" s="13"/>
      <c r="X78" s="13"/>
      <c r="Y78" s="13"/>
      <c r="Z78" s="13"/>
      <c r="AA78" s="13">
        <v>4172</v>
      </c>
      <c r="AB78" s="13"/>
      <c r="AC78" s="13"/>
      <c r="AD78" s="13">
        <v>0</v>
      </c>
      <c r="AE78" s="13"/>
      <c r="AF78" s="13"/>
      <c r="AG78" s="13"/>
      <c r="AH78" s="13"/>
      <c r="AI78" s="13"/>
      <c r="AJ78" s="13"/>
      <c r="AK78" s="13"/>
      <c r="AL78" s="13"/>
      <c r="AM78" s="13"/>
      <c r="AN78" s="13"/>
    </row>
    <row r="79" spans="1:40" ht="15.75" customHeight="1">
      <c r="A79" s="13"/>
      <c r="B79" s="13"/>
      <c r="C79" s="94" t="s">
        <v>1054</v>
      </c>
      <c r="D79" s="404">
        <v>3545</v>
      </c>
      <c r="E79" s="13">
        <v>2464</v>
      </c>
      <c r="F79" s="13"/>
      <c r="G79" s="13"/>
      <c r="H79" s="13"/>
      <c r="I79" s="13"/>
      <c r="J79" s="13">
        <v>2464</v>
      </c>
      <c r="K79" s="13"/>
      <c r="L79" s="13"/>
      <c r="M79" s="13"/>
      <c r="N79" s="13"/>
      <c r="O79" s="13"/>
      <c r="P79" s="13"/>
      <c r="Q79" s="13"/>
      <c r="R79" s="13"/>
      <c r="S79" s="13"/>
      <c r="T79" s="13"/>
      <c r="U79" s="13"/>
      <c r="V79" s="13"/>
      <c r="W79" s="13"/>
      <c r="X79" s="13"/>
      <c r="Y79" s="13"/>
      <c r="Z79" s="13"/>
      <c r="AA79" s="13"/>
      <c r="AB79" s="13"/>
      <c r="AC79" s="13"/>
      <c r="AD79" s="13">
        <v>0</v>
      </c>
      <c r="AE79" s="13"/>
      <c r="AF79" s="13"/>
      <c r="AG79" s="13"/>
      <c r="AH79" s="13"/>
      <c r="AI79" s="13"/>
      <c r="AJ79" s="13"/>
      <c r="AK79" s="13"/>
      <c r="AL79" s="13"/>
      <c r="AM79" s="13"/>
      <c r="AN79" s="13"/>
    </row>
    <row r="80" spans="1:40" ht="15.75" customHeight="1">
      <c r="A80" s="13"/>
      <c r="B80" s="13"/>
      <c r="C80" s="94" t="s">
        <v>1054</v>
      </c>
      <c r="D80" s="404">
        <v>3546</v>
      </c>
      <c r="E80" s="13"/>
      <c r="F80" s="13"/>
      <c r="G80" s="13"/>
      <c r="H80" s="13"/>
      <c r="I80" s="13"/>
      <c r="J80" s="13">
        <v>0</v>
      </c>
      <c r="K80" s="13"/>
      <c r="L80" s="13"/>
      <c r="M80" s="13"/>
      <c r="N80" s="13"/>
      <c r="O80" s="13"/>
      <c r="P80" s="13"/>
      <c r="Q80" s="13"/>
      <c r="R80" s="13"/>
      <c r="S80" s="13"/>
      <c r="T80" s="13"/>
      <c r="U80" s="13"/>
      <c r="V80" s="13"/>
      <c r="W80" s="13"/>
      <c r="X80" s="13"/>
      <c r="Y80" s="13"/>
      <c r="Z80" s="13"/>
      <c r="AA80" s="13"/>
      <c r="AB80" s="13"/>
      <c r="AC80" s="13"/>
      <c r="AD80" s="13">
        <v>8040</v>
      </c>
      <c r="AE80" s="13"/>
      <c r="AF80" s="13"/>
      <c r="AG80" s="13"/>
      <c r="AH80" s="13"/>
      <c r="AI80" s="13"/>
      <c r="AJ80" s="13"/>
      <c r="AK80" s="13"/>
      <c r="AL80" s="13"/>
      <c r="AM80" s="13"/>
      <c r="AN80" s="13"/>
    </row>
    <row r="81" spans="1:40" ht="15.75" customHeight="1">
      <c r="A81" s="13"/>
      <c r="B81" s="13"/>
      <c r="C81" s="94" t="s">
        <v>1054</v>
      </c>
      <c r="D81" s="404">
        <v>3547</v>
      </c>
      <c r="E81" s="13"/>
      <c r="F81" s="13"/>
      <c r="G81" s="13"/>
      <c r="H81" s="13"/>
      <c r="I81" s="13"/>
      <c r="J81" s="13">
        <v>0</v>
      </c>
      <c r="K81" s="13"/>
      <c r="L81" s="13"/>
      <c r="M81" s="13"/>
      <c r="N81" s="13"/>
      <c r="O81" s="13"/>
      <c r="P81" s="13"/>
      <c r="Q81" s="13"/>
      <c r="R81" s="13"/>
      <c r="S81" s="13"/>
      <c r="T81" s="13"/>
      <c r="U81" s="13"/>
      <c r="V81" s="13"/>
      <c r="W81" s="13"/>
      <c r="X81" s="13"/>
      <c r="Y81" s="13"/>
      <c r="Z81" s="13"/>
      <c r="AA81" s="13"/>
      <c r="AB81" s="13"/>
      <c r="AC81" s="13"/>
      <c r="AD81" s="13">
        <v>0</v>
      </c>
      <c r="AE81" s="13"/>
      <c r="AF81" s="13"/>
      <c r="AG81" s="13"/>
      <c r="AH81" s="13"/>
      <c r="AI81" s="13"/>
      <c r="AJ81" s="13"/>
      <c r="AK81" s="13"/>
      <c r="AL81" s="13"/>
      <c r="AM81" s="13"/>
      <c r="AN81" s="13"/>
    </row>
    <row r="82" spans="1:40" ht="15.75" customHeight="1">
      <c r="A82" s="13"/>
      <c r="B82" s="13"/>
      <c r="C82" s="94" t="s">
        <v>1054</v>
      </c>
      <c r="D82" s="404">
        <v>3549</v>
      </c>
      <c r="E82" s="13"/>
      <c r="F82" s="13"/>
      <c r="G82" s="13"/>
      <c r="H82" s="13"/>
      <c r="I82" s="13"/>
      <c r="J82" s="13">
        <v>0</v>
      </c>
      <c r="K82" s="13"/>
      <c r="L82" s="13"/>
      <c r="M82" s="13"/>
      <c r="N82" s="13"/>
      <c r="O82" s="13"/>
      <c r="P82" s="13"/>
      <c r="Q82" s="13"/>
      <c r="R82" s="13"/>
      <c r="S82" s="13"/>
      <c r="T82" s="13"/>
      <c r="U82" s="13"/>
      <c r="V82" s="13"/>
      <c r="W82" s="13"/>
      <c r="X82" s="13"/>
      <c r="Y82" s="13"/>
      <c r="Z82" s="13"/>
      <c r="AA82" s="13"/>
      <c r="AB82" s="13"/>
      <c r="AC82" s="13"/>
      <c r="AD82" s="13">
        <v>0</v>
      </c>
      <c r="AE82" s="13"/>
      <c r="AF82" s="13"/>
      <c r="AG82" s="13"/>
      <c r="AH82" s="13"/>
      <c r="AI82" s="13"/>
      <c r="AJ82" s="13"/>
      <c r="AK82" s="13"/>
      <c r="AL82" s="13"/>
      <c r="AM82" s="13"/>
      <c r="AN82" s="13"/>
    </row>
    <row r="83" spans="1:40" ht="15.75" customHeight="1">
      <c r="A83" s="13"/>
      <c r="B83" s="13"/>
      <c r="C83" s="94" t="s">
        <v>1054</v>
      </c>
      <c r="D83" s="404">
        <v>3550</v>
      </c>
      <c r="E83" s="13"/>
      <c r="F83" s="13"/>
      <c r="G83" s="13"/>
      <c r="H83" s="13"/>
      <c r="I83" s="13"/>
      <c r="J83" s="13">
        <v>0</v>
      </c>
      <c r="K83" s="13"/>
      <c r="L83" s="13"/>
      <c r="M83" s="13"/>
      <c r="N83" s="13"/>
      <c r="O83" s="13"/>
      <c r="P83" s="13"/>
      <c r="Q83" s="13"/>
      <c r="R83" s="13"/>
      <c r="S83" s="13"/>
      <c r="T83" s="13"/>
      <c r="U83" s="13"/>
      <c r="V83" s="13"/>
      <c r="W83" s="13"/>
      <c r="X83" s="13"/>
      <c r="Y83" s="13"/>
      <c r="Z83" s="13"/>
      <c r="AA83" s="13"/>
      <c r="AB83" s="13"/>
      <c r="AC83" s="13"/>
      <c r="AD83" s="13">
        <v>0</v>
      </c>
      <c r="AE83" s="13"/>
      <c r="AF83" s="13"/>
      <c r="AG83" s="13"/>
      <c r="AH83" s="13"/>
      <c r="AI83" s="13"/>
      <c r="AJ83" s="13"/>
      <c r="AK83" s="13"/>
      <c r="AL83" s="13"/>
      <c r="AM83" s="13"/>
      <c r="AN83" s="13"/>
    </row>
    <row r="84" spans="1:40" ht="15.75" customHeight="1">
      <c r="A84" s="13"/>
      <c r="B84" s="13"/>
      <c r="C84" s="94" t="s">
        <v>1054</v>
      </c>
      <c r="D84" s="404">
        <v>3551</v>
      </c>
      <c r="E84" s="13"/>
      <c r="F84" s="13"/>
      <c r="G84" s="13"/>
      <c r="H84" s="13"/>
      <c r="I84" s="13"/>
      <c r="J84" s="13">
        <v>0</v>
      </c>
      <c r="K84" s="13"/>
      <c r="L84" s="13"/>
      <c r="M84" s="13"/>
      <c r="N84" s="13"/>
      <c r="O84" s="13"/>
      <c r="P84" s="13"/>
      <c r="Q84" s="13"/>
      <c r="R84" s="13"/>
      <c r="S84" s="13"/>
      <c r="T84" s="13"/>
      <c r="U84" s="13"/>
      <c r="V84" s="13"/>
      <c r="W84" s="13"/>
      <c r="X84" s="13"/>
      <c r="Y84" s="13"/>
      <c r="Z84" s="13"/>
      <c r="AA84" s="13"/>
      <c r="AB84" s="13"/>
      <c r="AC84" s="13"/>
      <c r="AD84" s="13">
        <v>0</v>
      </c>
      <c r="AE84" s="13"/>
      <c r="AF84" s="13"/>
      <c r="AG84" s="13"/>
      <c r="AH84" s="13"/>
      <c r="AI84" s="13"/>
      <c r="AJ84" s="13"/>
      <c r="AK84" s="13"/>
      <c r="AL84" s="13"/>
      <c r="AM84" s="13"/>
      <c r="AN84" s="13"/>
    </row>
    <row r="85" spans="1:40" ht="15.75" customHeight="1">
      <c r="A85" s="13"/>
      <c r="B85" s="13"/>
      <c r="C85" s="94" t="s">
        <v>1054</v>
      </c>
      <c r="D85" s="404">
        <v>3553</v>
      </c>
      <c r="E85" s="13">
        <v>2866</v>
      </c>
      <c r="F85" s="13"/>
      <c r="G85" s="13"/>
      <c r="H85" s="13"/>
      <c r="I85" s="13"/>
      <c r="J85" s="13">
        <v>2866</v>
      </c>
      <c r="K85" s="13"/>
      <c r="L85" s="13"/>
      <c r="M85" s="13"/>
      <c r="N85" s="13"/>
      <c r="O85" s="13"/>
      <c r="P85" s="13"/>
      <c r="Q85" s="13"/>
      <c r="R85" s="13"/>
      <c r="S85" s="13"/>
      <c r="T85" s="13"/>
      <c r="U85" s="13"/>
      <c r="V85" s="13"/>
      <c r="W85" s="13"/>
      <c r="X85" s="13"/>
      <c r="Y85" s="13"/>
      <c r="Z85" s="13"/>
      <c r="AA85" s="13"/>
      <c r="AB85" s="13"/>
      <c r="AC85" s="13"/>
      <c r="AD85" s="13">
        <v>0</v>
      </c>
      <c r="AE85" s="13"/>
      <c r="AF85" s="13"/>
      <c r="AG85" s="13"/>
      <c r="AH85" s="13"/>
      <c r="AI85" s="13"/>
      <c r="AJ85" s="13"/>
      <c r="AK85" s="13"/>
      <c r="AL85" s="13"/>
      <c r="AM85" s="13"/>
      <c r="AN85" s="13"/>
    </row>
    <row r="86" spans="1:40" ht="15.75" customHeight="1">
      <c r="A86" s="13"/>
      <c r="B86" s="13"/>
      <c r="C86" s="94" t="s">
        <v>1054</v>
      </c>
      <c r="D86" s="404">
        <v>3554</v>
      </c>
      <c r="E86" s="13"/>
      <c r="F86" s="13"/>
      <c r="G86" s="13"/>
      <c r="H86" s="13"/>
      <c r="I86" s="13"/>
      <c r="J86" s="13">
        <v>0</v>
      </c>
      <c r="K86" s="13"/>
      <c r="L86" s="13"/>
      <c r="M86" s="13"/>
      <c r="N86" s="13"/>
      <c r="O86" s="13"/>
      <c r="P86" s="13"/>
      <c r="Q86" s="13"/>
      <c r="R86" s="13"/>
      <c r="S86" s="13"/>
      <c r="T86" s="13"/>
      <c r="U86" s="13"/>
      <c r="V86" s="13"/>
      <c r="W86" s="13"/>
      <c r="X86" s="13"/>
      <c r="Y86" s="13"/>
      <c r="Z86" s="13"/>
      <c r="AA86" s="13"/>
      <c r="AB86" s="13"/>
      <c r="AC86" s="13"/>
      <c r="AD86" s="13">
        <v>0</v>
      </c>
      <c r="AE86" s="13"/>
      <c r="AF86" s="13"/>
      <c r="AG86" s="13"/>
      <c r="AH86" s="13"/>
      <c r="AI86" s="13"/>
      <c r="AJ86" s="13"/>
      <c r="AK86" s="13"/>
      <c r="AL86" s="13"/>
      <c r="AM86" s="13"/>
      <c r="AN86" s="13"/>
    </row>
    <row r="87" spans="1:40" ht="15.75" customHeight="1">
      <c r="A87" s="13"/>
      <c r="B87" s="13"/>
      <c r="C87" s="94" t="s">
        <v>1054</v>
      </c>
      <c r="D87" s="404">
        <v>3555</v>
      </c>
      <c r="E87" s="13"/>
      <c r="F87" s="13"/>
      <c r="G87" s="13"/>
      <c r="H87" s="13"/>
      <c r="I87" s="13"/>
      <c r="J87" s="13">
        <v>0</v>
      </c>
      <c r="K87" s="13"/>
      <c r="L87" s="13"/>
      <c r="M87" s="13"/>
      <c r="N87" s="13"/>
      <c r="O87" s="13"/>
      <c r="P87" s="13"/>
      <c r="Q87" s="13"/>
      <c r="R87" s="13"/>
      <c r="S87" s="13"/>
      <c r="T87" s="13"/>
      <c r="U87" s="13"/>
      <c r="V87" s="13"/>
      <c r="W87" s="13"/>
      <c r="X87" s="13"/>
      <c r="Y87" s="13"/>
      <c r="Z87" s="13"/>
      <c r="AA87" s="13"/>
      <c r="AB87" s="13"/>
      <c r="AC87" s="13"/>
      <c r="AD87" s="13">
        <v>0</v>
      </c>
      <c r="AE87" s="13"/>
      <c r="AF87" s="13"/>
      <c r="AG87" s="13"/>
      <c r="AH87" s="13"/>
      <c r="AI87" s="13"/>
      <c r="AJ87" s="13"/>
      <c r="AK87" s="13"/>
      <c r="AL87" s="13"/>
      <c r="AM87" s="13"/>
      <c r="AN87" s="13"/>
    </row>
    <row r="88" spans="1:40" ht="15.75" customHeight="1">
      <c r="A88" s="13"/>
      <c r="B88" s="13"/>
      <c r="C88" s="94" t="s">
        <v>1054</v>
      </c>
      <c r="D88" s="404">
        <v>3561</v>
      </c>
      <c r="E88" s="13">
        <v>0</v>
      </c>
      <c r="F88" s="13">
        <v>120726</v>
      </c>
      <c r="G88" s="13"/>
      <c r="H88" s="13"/>
      <c r="I88" s="13"/>
      <c r="J88" s="13">
        <v>120726</v>
      </c>
      <c r="K88" s="13"/>
      <c r="L88" s="13"/>
      <c r="M88" s="13"/>
      <c r="N88" s="13"/>
      <c r="O88" s="13"/>
      <c r="P88" s="13"/>
      <c r="Q88" s="13"/>
      <c r="R88" s="13"/>
      <c r="S88" s="13"/>
      <c r="T88" s="13"/>
      <c r="U88" s="13"/>
      <c r="V88" s="13"/>
      <c r="W88" s="13"/>
      <c r="X88" s="13"/>
      <c r="Y88" s="13"/>
      <c r="Z88" s="13"/>
      <c r="AA88" s="13"/>
      <c r="AB88" s="13"/>
      <c r="AC88" s="13"/>
      <c r="AD88" s="13">
        <v>0</v>
      </c>
      <c r="AE88" s="13"/>
      <c r="AF88" s="13"/>
      <c r="AG88" s="13"/>
      <c r="AH88" s="13"/>
      <c r="AI88" s="13"/>
      <c r="AJ88" s="13"/>
      <c r="AK88" s="13"/>
      <c r="AL88" s="13"/>
      <c r="AM88" s="13"/>
      <c r="AN88" s="13"/>
    </row>
    <row r="89" spans="1:40" ht="15.75" customHeight="1">
      <c r="A89" s="13"/>
      <c r="B89" s="13"/>
      <c r="C89" s="94" t="s">
        <v>1054</v>
      </c>
      <c r="D89" s="404">
        <v>3562</v>
      </c>
      <c r="E89" s="13"/>
      <c r="F89" s="13"/>
      <c r="G89" s="13"/>
      <c r="H89" s="13"/>
      <c r="I89" s="13"/>
      <c r="J89" s="13">
        <v>0</v>
      </c>
      <c r="K89" s="13"/>
      <c r="L89" s="13"/>
      <c r="M89" s="13"/>
      <c r="N89" s="13"/>
      <c r="O89" s="13"/>
      <c r="P89" s="13"/>
      <c r="Q89" s="13"/>
      <c r="R89" s="13"/>
      <c r="S89" s="13"/>
      <c r="T89" s="13"/>
      <c r="U89" s="13"/>
      <c r="V89" s="13"/>
      <c r="W89" s="13"/>
      <c r="X89" s="13"/>
      <c r="Y89" s="13"/>
      <c r="Z89" s="13"/>
      <c r="AA89" s="13"/>
      <c r="AB89" s="13"/>
      <c r="AC89" s="13"/>
      <c r="AD89" s="13">
        <v>0</v>
      </c>
      <c r="AE89" s="13"/>
      <c r="AF89" s="13"/>
      <c r="AG89" s="13"/>
      <c r="AH89" s="13"/>
      <c r="AI89" s="13"/>
      <c r="AJ89" s="13"/>
      <c r="AK89" s="13"/>
      <c r="AL89" s="13"/>
      <c r="AM89" s="13"/>
      <c r="AN89" s="13"/>
    </row>
    <row r="90" spans="1:40" ht="15.75" customHeight="1">
      <c r="A90" s="13"/>
      <c r="B90" s="13"/>
      <c r="C90" s="94" t="s">
        <v>1054</v>
      </c>
      <c r="D90" s="404">
        <v>3563</v>
      </c>
      <c r="E90" s="13"/>
      <c r="F90" s="13"/>
      <c r="G90" s="13"/>
      <c r="H90" s="13"/>
      <c r="I90" s="13"/>
      <c r="J90" s="13">
        <v>0</v>
      </c>
      <c r="K90" s="13"/>
      <c r="L90" s="13"/>
      <c r="M90" s="13"/>
      <c r="N90" s="13"/>
      <c r="O90" s="13"/>
      <c r="P90" s="13"/>
      <c r="Q90" s="13"/>
      <c r="R90" s="13"/>
      <c r="S90" s="13"/>
      <c r="T90" s="13"/>
      <c r="U90" s="13"/>
      <c r="V90" s="13"/>
      <c r="W90" s="13"/>
      <c r="X90" s="13"/>
      <c r="Y90" s="13"/>
      <c r="Z90" s="13"/>
      <c r="AA90" s="13"/>
      <c r="AB90" s="13"/>
      <c r="AC90" s="13"/>
      <c r="AD90" s="13">
        <v>0</v>
      </c>
      <c r="AE90" s="13"/>
      <c r="AF90" s="13"/>
      <c r="AG90" s="13"/>
      <c r="AH90" s="13"/>
      <c r="AI90" s="13"/>
      <c r="AJ90" s="13"/>
      <c r="AK90" s="13"/>
      <c r="AL90" s="13"/>
      <c r="AM90" s="13"/>
      <c r="AN90" s="13"/>
    </row>
    <row r="91" spans="1:40" ht="15.75" customHeight="1">
      <c r="A91" s="13"/>
      <c r="B91" s="13"/>
      <c r="C91" s="94" t="s">
        <v>1054</v>
      </c>
      <c r="D91" s="404">
        <v>3564</v>
      </c>
      <c r="E91" s="13"/>
      <c r="F91" s="13"/>
      <c r="G91" s="13"/>
      <c r="H91" s="13"/>
      <c r="I91" s="13"/>
      <c r="J91" s="13">
        <v>0</v>
      </c>
      <c r="K91" s="13"/>
      <c r="L91" s="13"/>
      <c r="M91" s="13"/>
      <c r="N91" s="13"/>
      <c r="O91" s="13"/>
      <c r="P91" s="13"/>
      <c r="Q91" s="13"/>
      <c r="R91" s="13"/>
      <c r="S91" s="13"/>
      <c r="T91" s="13"/>
      <c r="U91" s="13"/>
      <c r="V91" s="13"/>
      <c r="W91" s="13"/>
      <c r="X91" s="13"/>
      <c r="Y91" s="13"/>
      <c r="Z91" s="13"/>
      <c r="AA91" s="13"/>
      <c r="AB91" s="13"/>
      <c r="AC91" s="13"/>
      <c r="AD91" s="13">
        <v>0</v>
      </c>
      <c r="AE91" s="13"/>
      <c r="AF91" s="13"/>
      <c r="AG91" s="13"/>
      <c r="AH91" s="13"/>
      <c r="AI91" s="13"/>
      <c r="AJ91" s="13"/>
      <c r="AK91" s="13"/>
      <c r="AL91" s="13"/>
      <c r="AM91" s="13"/>
      <c r="AN91" s="13"/>
    </row>
    <row r="92" spans="1:40" ht="15.75" customHeight="1">
      <c r="A92" s="13"/>
      <c r="B92" s="13"/>
      <c r="C92" s="94" t="s">
        <v>1054</v>
      </c>
      <c r="D92" s="404">
        <v>3565</v>
      </c>
      <c r="E92" s="13">
        <v>0</v>
      </c>
      <c r="F92" s="13">
        <v>498</v>
      </c>
      <c r="G92" s="13"/>
      <c r="H92" s="13"/>
      <c r="I92" s="13"/>
      <c r="J92" s="13">
        <v>498</v>
      </c>
      <c r="K92" s="13"/>
      <c r="L92" s="13"/>
      <c r="M92" s="13"/>
      <c r="N92" s="13"/>
      <c r="O92" s="13"/>
      <c r="P92" s="13"/>
      <c r="Q92" s="13"/>
      <c r="R92" s="13"/>
      <c r="S92" s="13"/>
      <c r="T92" s="13"/>
      <c r="U92" s="13"/>
      <c r="V92" s="13"/>
      <c r="W92" s="13"/>
      <c r="X92" s="13"/>
      <c r="Y92" s="13"/>
      <c r="Z92" s="13"/>
      <c r="AA92" s="13"/>
      <c r="AB92" s="13"/>
      <c r="AC92" s="13"/>
      <c r="AD92" s="13">
        <v>0</v>
      </c>
      <c r="AE92" s="13"/>
      <c r="AF92" s="13"/>
      <c r="AG92" s="13"/>
      <c r="AH92" s="13"/>
      <c r="AI92" s="13"/>
      <c r="AJ92" s="13"/>
      <c r="AK92" s="13"/>
      <c r="AL92" s="13"/>
      <c r="AM92" s="13"/>
      <c r="AN92" s="13"/>
    </row>
    <row r="93" spans="1:40" ht="15.75" customHeight="1">
      <c r="A93" s="13"/>
      <c r="B93" s="13"/>
      <c r="C93" s="94" t="s">
        <v>1054</v>
      </c>
      <c r="D93" s="404">
        <v>3566</v>
      </c>
      <c r="E93" s="13"/>
      <c r="F93" s="13"/>
      <c r="G93" s="13"/>
      <c r="H93" s="13"/>
      <c r="I93" s="13"/>
      <c r="J93" s="13">
        <v>0</v>
      </c>
      <c r="K93" s="13"/>
      <c r="L93" s="13"/>
      <c r="M93" s="13"/>
      <c r="N93" s="13"/>
      <c r="O93" s="13"/>
      <c r="P93" s="13"/>
      <c r="Q93" s="13"/>
      <c r="R93" s="13"/>
      <c r="S93" s="13"/>
      <c r="T93" s="13"/>
      <c r="U93" s="13"/>
      <c r="V93" s="13"/>
      <c r="W93" s="13"/>
      <c r="X93" s="13"/>
      <c r="Y93" s="13"/>
      <c r="Z93" s="13"/>
      <c r="AA93" s="13"/>
      <c r="AB93" s="13"/>
      <c r="AC93" s="13"/>
      <c r="AD93" s="13">
        <v>0</v>
      </c>
      <c r="AE93" s="13"/>
      <c r="AF93" s="13"/>
      <c r="AG93" s="13"/>
      <c r="AH93" s="13"/>
      <c r="AI93" s="13"/>
      <c r="AJ93" s="13"/>
      <c r="AK93" s="13"/>
      <c r="AL93" s="13"/>
      <c r="AM93" s="13"/>
      <c r="AN93" s="13"/>
    </row>
    <row r="94" spans="1:40" ht="15.75" customHeight="1">
      <c r="A94" s="13"/>
      <c r="B94" s="13"/>
      <c r="C94" s="94" t="s">
        <v>1054</v>
      </c>
      <c r="D94" s="404">
        <v>3571</v>
      </c>
      <c r="E94" s="13"/>
      <c r="F94" s="13"/>
      <c r="G94" s="13"/>
      <c r="H94" s="13"/>
      <c r="I94" s="13"/>
      <c r="J94" s="13">
        <v>0</v>
      </c>
      <c r="K94" s="13"/>
      <c r="L94" s="13"/>
      <c r="M94" s="13"/>
      <c r="N94" s="13"/>
      <c r="O94" s="13"/>
      <c r="P94" s="13"/>
      <c r="Q94" s="13"/>
      <c r="R94" s="13"/>
      <c r="S94" s="13"/>
      <c r="T94" s="13"/>
      <c r="U94" s="13"/>
      <c r="V94" s="13"/>
      <c r="W94" s="13"/>
      <c r="X94" s="13"/>
      <c r="Y94" s="13"/>
      <c r="Z94" s="13"/>
      <c r="AA94" s="13"/>
      <c r="AB94" s="13"/>
      <c r="AC94" s="13"/>
      <c r="AD94" s="13">
        <v>0</v>
      </c>
      <c r="AE94" s="13"/>
      <c r="AF94" s="13"/>
      <c r="AG94" s="13"/>
      <c r="AH94" s="13"/>
      <c r="AI94" s="13"/>
      <c r="AJ94" s="13"/>
      <c r="AK94" s="13"/>
      <c r="AL94" s="13"/>
      <c r="AM94" s="13"/>
      <c r="AN94" s="13"/>
    </row>
    <row r="95" spans="1:40" ht="15.75" customHeight="1">
      <c r="A95" s="13"/>
      <c r="B95" s="13"/>
      <c r="C95" s="94" t="s">
        <v>1054</v>
      </c>
      <c r="D95" s="404">
        <v>3572</v>
      </c>
      <c r="E95" s="13"/>
      <c r="F95" s="13"/>
      <c r="G95" s="13"/>
      <c r="H95" s="13"/>
      <c r="I95" s="13"/>
      <c r="J95" s="13">
        <v>0</v>
      </c>
      <c r="K95" s="13"/>
      <c r="L95" s="13"/>
      <c r="M95" s="13"/>
      <c r="N95" s="13"/>
      <c r="O95" s="13"/>
      <c r="P95" s="13"/>
      <c r="Q95" s="13"/>
      <c r="R95" s="13"/>
      <c r="S95" s="13"/>
      <c r="T95" s="13"/>
      <c r="U95" s="13"/>
      <c r="V95" s="13"/>
      <c r="W95" s="13"/>
      <c r="X95" s="13"/>
      <c r="Y95" s="13"/>
      <c r="Z95" s="13"/>
      <c r="AA95" s="13"/>
      <c r="AB95" s="13"/>
      <c r="AC95" s="13"/>
      <c r="AD95" s="13">
        <v>0</v>
      </c>
      <c r="AE95" s="13"/>
      <c r="AF95" s="13"/>
      <c r="AG95" s="13"/>
      <c r="AH95" s="13"/>
      <c r="AI95" s="13"/>
      <c r="AJ95" s="13"/>
      <c r="AK95" s="13"/>
      <c r="AL95" s="13"/>
      <c r="AM95" s="13"/>
      <c r="AN95" s="13"/>
    </row>
    <row r="96" spans="1:40" ht="15.75" customHeight="1">
      <c r="A96" s="13"/>
      <c r="B96" s="13"/>
      <c r="C96" s="94" t="s">
        <v>1054</v>
      </c>
      <c r="D96" s="404">
        <v>3573</v>
      </c>
      <c r="E96" s="13"/>
      <c r="F96" s="13"/>
      <c r="G96" s="13"/>
      <c r="H96" s="13"/>
      <c r="I96" s="13"/>
      <c r="J96" s="13">
        <v>0</v>
      </c>
      <c r="K96" s="13"/>
      <c r="L96" s="13"/>
      <c r="M96" s="13"/>
      <c r="N96" s="13"/>
      <c r="O96" s="13"/>
      <c r="P96" s="13"/>
      <c r="Q96" s="13"/>
      <c r="R96" s="13"/>
      <c r="S96" s="13"/>
      <c r="T96" s="13"/>
      <c r="U96" s="13"/>
      <c r="V96" s="13"/>
      <c r="W96" s="13"/>
      <c r="X96" s="13"/>
      <c r="Y96" s="13"/>
      <c r="Z96" s="13"/>
      <c r="AA96" s="13"/>
      <c r="AB96" s="13"/>
      <c r="AC96" s="13"/>
      <c r="AD96" s="13">
        <v>0</v>
      </c>
      <c r="AE96" s="13"/>
      <c r="AF96" s="13"/>
      <c r="AG96" s="13"/>
      <c r="AH96" s="13"/>
      <c r="AI96" s="13"/>
      <c r="AJ96" s="13"/>
      <c r="AK96" s="13"/>
      <c r="AL96" s="13"/>
      <c r="AM96" s="13"/>
      <c r="AN96" s="13"/>
    </row>
    <row r="97" spans="1:40" ht="15.75" customHeight="1">
      <c r="A97" s="13"/>
      <c r="B97" s="13"/>
      <c r="C97" s="94" t="s">
        <v>1054</v>
      </c>
      <c r="D97" s="404">
        <v>3574</v>
      </c>
      <c r="E97" s="13"/>
      <c r="F97" s="13"/>
      <c r="G97" s="13"/>
      <c r="H97" s="13"/>
      <c r="I97" s="13"/>
      <c r="J97" s="13">
        <v>0</v>
      </c>
      <c r="K97" s="13"/>
      <c r="L97" s="13"/>
      <c r="M97" s="13"/>
      <c r="N97" s="13"/>
      <c r="O97" s="13"/>
      <c r="P97" s="13"/>
      <c r="Q97" s="13"/>
      <c r="R97" s="13"/>
      <c r="S97" s="13"/>
      <c r="T97" s="13"/>
      <c r="U97" s="13"/>
      <c r="V97" s="13"/>
      <c r="W97" s="13"/>
      <c r="X97" s="13"/>
      <c r="Y97" s="13"/>
      <c r="Z97" s="13"/>
      <c r="AA97" s="13"/>
      <c r="AB97" s="13"/>
      <c r="AC97" s="13"/>
      <c r="AD97" s="13">
        <v>0</v>
      </c>
      <c r="AE97" s="13"/>
      <c r="AF97" s="13"/>
      <c r="AG97" s="13"/>
      <c r="AH97" s="13"/>
      <c r="AI97" s="13"/>
      <c r="AJ97" s="13"/>
      <c r="AK97" s="13"/>
      <c r="AL97" s="13"/>
      <c r="AM97" s="13"/>
      <c r="AN97" s="13"/>
    </row>
    <row r="98" spans="1:40" ht="15.75" customHeight="1">
      <c r="A98" s="13"/>
      <c r="B98" s="13"/>
      <c r="C98" s="94" t="s">
        <v>1054</v>
      </c>
      <c r="D98" s="404">
        <v>3575</v>
      </c>
      <c r="E98" s="13"/>
      <c r="F98" s="13"/>
      <c r="G98" s="13"/>
      <c r="H98" s="13"/>
      <c r="I98" s="13"/>
      <c r="J98" s="13">
        <v>0</v>
      </c>
      <c r="K98" s="13"/>
      <c r="L98" s="13"/>
      <c r="M98" s="13"/>
      <c r="N98" s="13"/>
      <c r="O98" s="13"/>
      <c r="P98" s="13"/>
      <c r="Q98" s="13"/>
      <c r="R98" s="13"/>
      <c r="S98" s="13"/>
      <c r="T98" s="13"/>
      <c r="U98" s="13"/>
      <c r="V98" s="13"/>
      <c r="W98" s="13"/>
      <c r="X98" s="13"/>
      <c r="Y98" s="13"/>
      <c r="Z98" s="13"/>
      <c r="AA98" s="13"/>
      <c r="AB98" s="13"/>
      <c r="AC98" s="13"/>
      <c r="AD98" s="13">
        <v>0</v>
      </c>
      <c r="AE98" s="13"/>
      <c r="AF98" s="13"/>
      <c r="AG98" s="13"/>
      <c r="AH98" s="13"/>
      <c r="AI98" s="13"/>
      <c r="AJ98" s="13"/>
      <c r="AK98" s="13"/>
      <c r="AL98" s="13"/>
      <c r="AM98" s="13"/>
      <c r="AN98" s="13"/>
    </row>
    <row r="99" spans="1:40" ht="15.75" customHeight="1">
      <c r="A99" s="13"/>
      <c r="B99" s="13"/>
      <c r="C99" s="94" t="s">
        <v>1054</v>
      </c>
      <c r="D99" s="404">
        <v>3576</v>
      </c>
      <c r="E99" s="13"/>
      <c r="F99" s="13"/>
      <c r="G99" s="13"/>
      <c r="H99" s="13"/>
      <c r="I99" s="13"/>
      <c r="J99" s="13">
        <v>0</v>
      </c>
      <c r="K99" s="13"/>
      <c r="L99" s="13"/>
      <c r="M99" s="13"/>
      <c r="N99" s="13"/>
      <c r="O99" s="13"/>
      <c r="P99" s="13"/>
      <c r="Q99" s="13"/>
      <c r="R99" s="13"/>
      <c r="S99" s="13"/>
      <c r="T99" s="13"/>
      <c r="U99" s="13"/>
      <c r="V99" s="13"/>
      <c r="W99" s="13"/>
      <c r="X99" s="13"/>
      <c r="Y99" s="13"/>
      <c r="Z99" s="13"/>
      <c r="AA99" s="13"/>
      <c r="AB99" s="13"/>
      <c r="AC99" s="13"/>
      <c r="AD99" s="13">
        <v>0</v>
      </c>
      <c r="AE99" s="13"/>
      <c r="AF99" s="13"/>
      <c r="AG99" s="13"/>
      <c r="AH99" s="13"/>
      <c r="AI99" s="13"/>
      <c r="AJ99" s="13"/>
      <c r="AK99" s="13"/>
      <c r="AL99" s="13"/>
      <c r="AM99" s="13"/>
      <c r="AN99" s="13"/>
    </row>
    <row r="100" spans="1:40" ht="15.75" customHeight="1">
      <c r="A100" s="13"/>
      <c r="B100" s="13"/>
      <c r="C100" s="94" t="s">
        <v>1054</v>
      </c>
      <c r="D100" s="404">
        <v>3581</v>
      </c>
      <c r="E100" s="13"/>
      <c r="F100" s="13"/>
      <c r="G100" s="13"/>
      <c r="H100" s="13"/>
      <c r="I100" s="13"/>
      <c r="J100" s="13">
        <v>0</v>
      </c>
      <c r="K100" s="13"/>
      <c r="L100" s="13"/>
      <c r="M100" s="13"/>
      <c r="N100" s="13"/>
      <c r="O100" s="13"/>
      <c r="P100" s="13"/>
      <c r="Q100" s="13"/>
      <c r="R100" s="13"/>
      <c r="S100" s="13"/>
      <c r="T100" s="13"/>
      <c r="U100" s="13"/>
      <c r="V100" s="13"/>
      <c r="W100" s="13"/>
      <c r="X100" s="13"/>
      <c r="Y100" s="13"/>
      <c r="Z100" s="13"/>
      <c r="AA100" s="13"/>
      <c r="AB100" s="13"/>
      <c r="AC100" s="13"/>
      <c r="AD100" s="13">
        <v>0</v>
      </c>
      <c r="AE100" s="13"/>
      <c r="AF100" s="13"/>
      <c r="AG100" s="13"/>
      <c r="AH100" s="13"/>
      <c r="AI100" s="13"/>
      <c r="AJ100" s="13"/>
      <c r="AK100" s="13"/>
      <c r="AL100" s="13"/>
      <c r="AM100" s="13"/>
      <c r="AN100" s="13"/>
    </row>
    <row r="101" spans="1:40" ht="15.75" customHeight="1">
      <c r="A101" s="13"/>
      <c r="B101" s="13"/>
      <c r="C101" s="94" t="s">
        <v>1054</v>
      </c>
      <c r="D101" s="404">
        <v>3582</v>
      </c>
      <c r="E101" s="13"/>
      <c r="F101" s="13"/>
      <c r="G101" s="13"/>
      <c r="H101" s="13"/>
      <c r="I101" s="13"/>
      <c r="J101" s="13">
        <v>0</v>
      </c>
      <c r="K101" s="13"/>
      <c r="L101" s="13"/>
      <c r="M101" s="13"/>
      <c r="N101" s="13"/>
      <c r="O101" s="13"/>
      <c r="P101" s="13"/>
      <c r="Q101" s="13"/>
      <c r="R101" s="13"/>
      <c r="S101" s="13"/>
      <c r="T101" s="13"/>
      <c r="U101" s="13"/>
      <c r="V101" s="13"/>
      <c r="W101" s="13"/>
      <c r="X101" s="13"/>
      <c r="Y101" s="13"/>
      <c r="Z101" s="13"/>
      <c r="AA101" s="13"/>
      <c r="AB101" s="13"/>
      <c r="AC101" s="13"/>
      <c r="AD101" s="13">
        <v>0</v>
      </c>
      <c r="AE101" s="13"/>
      <c r="AF101" s="13"/>
      <c r="AG101" s="13"/>
      <c r="AH101" s="13"/>
      <c r="AI101" s="13"/>
      <c r="AJ101" s="13"/>
      <c r="AK101" s="13"/>
      <c r="AL101" s="13"/>
      <c r="AM101" s="13"/>
      <c r="AN101" s="13"/>
    </row>
    <row r="102" spans="1:40" ht="15.75" customHeight="1">
      <c r="A102" s="13"/>
      <c r="B102" s="13"/>
      <c r="C102" s="94" t="s">
        <v>1054</v>
      </c>
      <c r="D102" s="404">
        <v>3583</v>
      </c>
      <c r="E102" s="13"/>
      <c r="F102" s="13"/>
      <c r="G102" s="13"/>
      <c r="H102" s="13"/>
      <c r="I102" s="13"/>
      <c r="J102" s="13">
        <v>0</v>
      </c>
      <c r="K102" s="13"/>
      <c r="L102" s="13"/>
      <c r="M102" s="13"/>
      <c r="N102" s="13"/>
      <c r="O102" s="13"/>
      <c r="P102" s="13"/>
      <c r="Q102" s="13"/>
      <c r="R102" s="13"/>
      <c r="S102" s="13"/>
      <c r="T102" s="13"/>
      <c r="U102" s="13"/>
      <c r="V102" s="13"/>
      <c r="W102" s="13"/>
      <c r="X102" s="13"/>
      <c r="Y102" s="13"/>
      <c r="Z102" s="13"/>
      <c r="AA102" s="13"/>
      <c r="AB102" s="13"/>
      <c r="AC102" s="13"/>
      <c r="AD102" s="13">
        <v>0</v>
      </c>
      <c r="AE102" s="13"/>
      <c r="AF102" s="13"/>
      <c r="AG102" s="13"/>
      <c r="AH102" s="13"/>
      <c r="AI102" s="13"/>
      <c r="AJ102" s="13"/>
      <c r="AK102" s="13"/>
      <c r="AL102" s="13"/>
      <c r="AM102" s="13"/>
      <c r="AN102" s="13"/>
    </row>
    <row r="103" spans="1:40" ht="15.75" customHeight="1">
      <c r="A103" s="13"/>
      <c r="B103" s="13"/>
      <c r="C103" s="94" t="s">
        <v>1054</v>
      </c>
      <c r="D103" s="404">
        <v>3584</v>
      </c>
      <c r="E103" s="13"/>
      <c r="F103" s="13"/>
      <c r="G103" s="13"/>
      <c r="H103" s="13"/>
      <c r="I103" s="13"/>
      <c r="J103" s="13">
        <v>0</v>
      </c>
      <c r="K103" s="13"/>
      <c r="L103" s="13"/>
      <c r="M103" s="13">
        <v>50253</v>
      </c>
      <c r="N103" s="13"/>
      <c r="O103" s="13"/>
      <c r="P103" s="13"/>
      <c r="Q103" s="13"/>
      <c r="R103" s="13"/>
      <c r="S103" s="13"/>
      <c r="T103" s="13"/>
      <c r="U103" s="13">
        <v>63077</v>
      </c>
      <c r="V103" s="13"/>
      <c r="W103" s="13"/>
      <c r="X103" s="13"/>
      <c r="Y103" s="13"/>
      <c r="Z103" s="13"/>
      <c r="AA103" s="13"/>
      <c r="AB103" s="13"/>
      <c r="AC103" s="13"/>
      <c r="AD103" s="13">
        <v>42287</v>
      </c>
      <c r="AE103" s="13"/>
      <c r="AF103" s="13"/>
      <c r="AG103" s="13"/>
      <c r="AH103" s="13"/>
      <c r="AI103" s="13"/>
      <c r="AJ103" s="13"/>
      <c r="AK103" s="13"/>
      <c r="AL103" s="13"/>
      <c r="AM103" s="13"/>
      <c r="AN103" s="13"/>
    </row>
    <row r="104" spans="1:40" ht="15.75" customHeight="1">
      <c r="A104" s="13"/>
      <c r="B104" s="13"/>
      <c r="C104" s="94" t="s">
        <v>1054</v>
      </c>
      <c r="D104" s="404">
        <v>3585</v>
      </c>
      <c r="E104" s="13"/>
      <c r="F104" s="13"/>
      <c r="G104" s="13"/>
      <c r="H104" s="13"/>
      <c r="I104" s="13"/>
      <c r="J104" s="13">
        <v>0</v>
      </c>
      <c r="K104" s="13"/>
      <c r="L104" s="13"/>
      <c r="M104" s="13"/>
      <c r="N104" s="13"/>
      <c r="O104" s="13"/>
      <c r="P104" s="13"/>
      <c r="Q104" s="13"/>
      <c r="R104" s="13"/>
      <c r="S104" s="13"/>
      <c r="T104" s="13"/>
      <c r="U104" s="13"/>
      <c r="V104" s="13"/>
      <c r="W104" s="13"/>
      <c r="X104" s="13"/>
      <c r="Y104" s="13"/>
      <c r="Z104" s="13"/>
      <c r="AA104" s="13"/>
      <c r="AB104" s="13"/>
      <c r="AC104" s="13"/>
      <c r="AD104" s="13">
        <v>0</v>
      </c>
      <c r="AE104" s="13"/>
      <c r="AF104" s="13"/>
      <c r="AG104" s="13"/>
      <c r="AH104" s="13"/>
      <c r="AI104" s="13"/>
      <c r="AJ104" s="13"/>
      <c r="AK104" s="13"/>
      <c r="AL104" s="13"/>
      <c r="AM104" s="13"/>
      <c r="AN104" s="13"/>
    </row>
    <row r="105" spans="1:40" ht="15.75" customHeight="1">
      <c r="A105" s="13"/>
      <c r="B105" s="13"/>
      <c r="C105" s="94" t="s">
        <v>1054</v>
      </c>
      <c r="D105" s="404">
        <v>3586</v>
      </c>
      <c r="E105" s="13"/>
      <c r="F105" s="13"/>
      <c r="G105" s="13"/>
      <c r="H105" s="13"/>
      <c r="I105" s="13"/>
      <c r="J105" s="13">
        <v>0</v>
      </c>
      <c r="K105" s="13"/>
      <c r="L105" s="13"/>
      <c r="M105" s="13"/>
      <c r="N105" s="13"/>
      <c r="O105" s="13"/>
      <c r="P105" s="13"/>
      <c r="Q105" s="13"/>
      <c r="R105" s="13"/>
      <c r="S105" s="13"/>
      <c r="T105" s="13"/>
      <c r="U105" s="13"/>
      <c r="V105" s="13"/>
      <c r="W105" s="13"/>
      <c r="X105" s="13"/>
      <c r="Y105" s="13"/>
      <c r="Z105" s="13"/>
      <c r="AA105" s="13"/>
      <c r="AB105" s="13"/>
      <c r="AC105" s="13"/>
      <c r="AD105" s="13">
        <v>8684</v>
      </c>
      <c r="AE105" s="13"/>
      <c r="AF105" s="13"/>
      <c r="AG105" s="13"/>
      <c r="AH105" s="13"/>
      <c r="AI105" s="13"/>
      <c r="AJ105" s="13"/>
      <c r="AK105" s="13"/>
      <c r="AL105" s="13"/>
      <c r="AM105" s="13"/>
      <c r="AN105" s="13"/>
    </row>
    <row r="106" spans="1:40" ht="15.75" customHeight="1">
      <c r="A106" s="13"/>
      <c r="B106" s="13"/>
      <c r="C106" s="13"/>
      <c r="D106" s="13"/>
      <c r="E106" s="13"/>
      <c r="F106" s="13"/>
      <c r="G106" s="13"/>
      <c r="H106" s="13"/>
      <c r="I106" s="13"/>
      <c r="J106" s="13"/>
      <c r="K106" s="13"/>
      <c r="L106" s="13"/>
      <c r="M106" s="13"/>
      <c r="N106" s="13"/>
      <c r="O106" s="13"/>
      <c r="P106" s="13"/>
      <c r="Q106" s="13"/>
      <c r="R106" s="13"/>
      <c r="S106" s="13"/>
      <c r="T106" s="13"/>
      <c r="U106" s="13"/>
      <c r="V106" s="13"/>
      <c r="W106" s="13"/>
      <c r="X106" s="13"/>
      <c r="Y106" s="13"/>
      <c r="Z106" s="13"/>
      <c r="AA106" s="13"/>
      <c r="AB106" s="13"/>
      <c r="AC106" s="13"/>
      <c r="AD106" s="13"/>
      <c r="AE106" s="13"/>
      <c r="AF106" s="13"/>
      <c r="AG106" s="13"/>
      <c r="AH106" s="13"/>
      <c r="AI106" s="13"/>
      <c r="AJ106" s="13"/>
      <c r="AK106" s="13"/>
      <c r="AL106" s="13"/>
      <c r="AM106" s="13"/>
      <c r="AN106" s="13"/>
    </row>
    <row r="107" spans="1:40" ht="15.75" customHeight="1">
      <c r="A107" s="13"/>
      <c r="B107" s="13"/>
      <c r="C107" s="13"/>
      <c r="D107" s="13"/>
      <c r="E107" s="13"/>
      <c r="F107" s="13"/>
      <c r="G107" s="13"/>
      <c r="H107" s="13"/>
      <c r="I107" s="13"/>
      <c r="J107" s="13"/>
      <c r="K107" s="13"/>
      <c r="L107" s="13"/>
      <c r="M107" s="13"/>
      <c r="N107" s="13"/>
      <c r="O107" s="13"/>
      <c r="P107" s="13"/>
      <c r="Q107" s="13"/>
      <c r="R107" s="13"/>
      <c r="S107" s="13"/>
      <c r="T107" s="13"/>
      <c r="U107" s="13"/>
      <c r="V107" s="13"/>
      <c r="W107" s="13"/>
      <c r="X107" s="13"/>
      <c r="Y107" s="13"/>
      <c r="Z107" s="13"/>
      <c r="AA107" s="13"/>
      <c r="AB107" s="13"/>
      <c r="AC107" s="13"/>
      <c r="AD107" s="13"/>
      <c r="AE107" s="13"/>
      <c r="AF107" s="13"/>
      <c r="AG107" s="13"/>
      <c r="AH107" s="13"/>
      <c r="AI107" s="13"/>
      <c r="AJ107" s="13"/>
      <c r="AK107" s="13"/>
      <c r="AL107" s="13"/>
      <c r="AM107" s="13"/>
      <c r="AN107" s="13"/>
    </row>
    <row r="108" spans="1:40" ht="15.75" customHeight="1">
      <c r="A108" s="13"/>
      <c r="B108" s="13"/>
      <c r="C108" s="13"/>
      <c r="D108" s="13"/>
      <c r="E108" s="13"/>
      <c r="F108" s="13"/>
      <c r="G108" s="13"/>
      <c r="H108" s="13"/>
      <c r="I108" s="13"/>
      <c r="J108" s="13"/>
      <c r="K108" s="13"/>
      <c r="L108" s="13"/>
      <c r="M108" s="13"/>
      <c r="N108" s="13"/>
      <c r="O108" s="13"/>
      <c r="P108" s="13"/>
      <c r="Q108" s="13"/>
      <c r="R108" s="13"/>
      <c r="S108" s="13"/>
      <c r="T108" s="13"/>
      <c r="U108" s="13"/>
      <c r="V108" s="13"/>
      <c r="W108" s="13"/>
      <c r="X108" s="13"/>
      <c r="Y108" s="13"/>
      <c r="Z108" s="13"/>
      <c r="AA108" s="13"/>
      <c r="AB108" s="13"/>
      <c r="AC108" s="13"/>
      <c r="AD108" s="13"/>
      <c r="AE108" s="13"/>
      <c r="AF108" s="13"/>
      <c r="AG108" s="13"/>
      <c r="AH108" s="13"/>
      <c r="AI108" s="13"/>
      <c r="AJ108" s="13"/>
      <c r="AK108" s="13"/>
      <c r="AL108" s="13"/>
      <c r="AM108" s="13"/>
      <c r="AN108" s="13"/>
    </row>
    <row r="109" spans="1:40" ht="15.75" customHeight="1">
      <c r="A109" s="13"/>
      <c r="B109" s="13"/>
      <c r="C109" s="13"/>
      <c r="D109" s="13"/>
      <c r="E109" s="13"/>
      <c r="F109" s="13"/>
      <c r="G109" s="13"/>
      <c r="H109" s="13"/>
      <c r="I109" s="13"/>
      <c r="J109" s="13"/>
      <c r="K109" s="13"/>
      <c r="L109" s="13"/>
      <c r="M109" s="13"/>
      <c r="N109" s="13"/>
      <c r="O109" s="13"/>
      <c r="P109" s="13"/>
      <c r="Q109" s="13"/>
      <c r="R109" s="13"/>
      <c r="S109" s="13"/>
      <c r="T109" s="13"/>
      <c r="U109" s="13"/>
      <c r="V109" s="13"/>
      <c r="W109" s="13"/>
      <c r="X109" s="13"/>
      <c r="Y109" s="13"/>
      <c r="Z109" s="13"/>
      <c r="AA109" s="13"/>
      <c r="AB109" s="13"/>
      <c r="AC109" s="13"/>
      <c r="AD109" s="13"/>
      <c r="AE109" s="13"/>
      <c r="AF109" s="13"/>
      <c r="AG109" s="13"/>
      <c r="AH109" s="13"/>
      <c r="AI109" s="13"/>
      <c r="AJ109" s="13"/>
      <c r="AK109" s="13"/>
      <c r="AL109" s="13"/>
      <c r="AM109" s="13"/>
      <c r="AN109" s="13"/>
    </row>
    <row r="110" spans="1:40" ht="15.75" customHeight="1">
      <c r="A110" s="13"/>
      <c r="B110" s="13"/>
      <c r="C110" s="13"/>
      <c r="D110" s="13"/>
      <c r="E110" s="13"/>
      <c r="F110" s="13"/>
      <c r="G110" s="13"/>
      <c r="H110" s="13"/>
      <c r="I110" s="13"/>
      <c r="J110" s="13"/>
      <c r="K110" s="13"/>
      <c r="L110" s="13"/>
      <c r="M110" s="13"/>
      <c r="N110" s="13"/>
      <c r="O110" s="13"/>
      <c r="P110" s="13"/>
      <c r="Q110" s="13"/>
      <c r="R110" s="13"/>
      <c r="S110" s="13"/>
      <c r="T110" s="13"/>
      <c r="U110" s="13"/>
      <c r="V110" s="13"/>
      <c r="W110" s="13"/>
      <c r="X110" s="13"/>
      <c r="Y110" s="13"/>
      <c r="Z110" s="13"/>
      <c r="AA110" s="13"/>
      <c r="AB110" s="13"/>
      <c r="AC110" s="13"/>
      <c r="AD110" s="13"/>
      <c r="AE110" s="13"/>
      <c r="AF110" s="13"/>
      <c r="AG110" s="13"/>
      <c r="AH110" s="13"/>
      <c r="AI110" s="13"/>
      <c r="AJ110" s="13"/>
      <c r="AK110" s="13"/>
      <c r="AL110" s="13"/>
      <c r="AM110" s="13"/>
      <c r="AN110" s="13"/>
    </row>
    <row r="111" spans="1:40" ht="15.75" customHeight="1">
      <c r="A111" s="13"/>
      <c r="B111" s="13"/>
      <c r="C111" s="13"/>
      <c r="D111" s="13"/>
      <c r="E111" s="13"/>
      <c r="F111" s="13"/>
      <c r="G111" s="13"/>
      <c r="H111" s="13"/>
      <c r="I111" s="13"/>
      <c r="J111" s="13"/>
      <c r="K111" s="13"/>
      <c r="L111" s="13"/>
      <c r="M111" s="13"/>
      <c r="N111" s="13"/>
      <c r="O111" s="13"/>
      <c r="P111" s="13"/>
      <c r="Q111" s="13"/>
      <c r="R111" s="13"/>
      <c r="S111" s="13"/>
      <c r="T111" s="13"/>
      <c r="U111" s="13"/>
      <c r="V111" s="13"/>
      <c r="W111" s="13"/>
      <c r="X111" s="13"/>
      <c r="Y111" s="13"/>
      <c r="Z111" s="13"/>
      <c r="AA111" s="13"/>
      <c r="AB111" s="13"/>
      <c r="AC111" s="13"/>
      <c r="AD111" s="13"/>
      <c r="AE111" s="13"/>
      <c r="AF111" s="13"/>
      <c r="AG111" s="13"/>
      <c r="AH111" s="13"/>
      <c r="AI111" s="13"/>
      <c r="AJ111" s="13"/>
      <c r="AK111" s="13"/>
      <c r="AL111" s="13"/>
      <c r="AM111" s="13"/>
      <c r="AN111" s="13"/>
    </row>
    <row r="112" spans="1:40" ht="15.75" customHeight="1">
      <c r="A112" s="13"/>
      <c r="B112" s="13"/>
      <c r="C112" s="13"/>
      <c r="D112" s="13"/>
      <c r="E112" s="13"/>
      <c r="F112" s="13"/>
      <c r="G112" s="13"/>
      <c r="H112" s="13"/>
      <c r="I112" s="13"/>
      <c r="J112" s="13"/>
      <c r="K112" s="13"/>
      <c r="L112" s="13"/>
      <c r="M112" s="13"/>
      <c r="N112" s="13"/>
      <c r="O112" s="13"/>
      <c r="P112" s="13"/>
      <c r="Q112" s="13"/>
      <c r="R112" s="13"/>
      <c r="S112" s="13"/>
      <c r="T112" s="13"/>
      <c r="U112" s="13"/>
      <c r="V112" s="13"/>
      <c r="W112" s="13"/>
      <c r="X112" s="13"/>
      <c r="Y112" s="13"/>
      <c r="Z112" s="13"/>
      <c r="AA112" s="13"/>
      <c r="AB112" s="13"/>
      <c r="AC112" s="13"/>
      <c r="AD112" s="13"/>
      <c r="AE112" s="13"/>
      <c r="AF112" s="13"/>
      <c r="AG112" s="13"/>
      <c r="AH112" s="13"/>
      <c r="AI112" s="13"/>
      <c r="AJ112" s="13"/>
      <c r="AK112" s="13"/>
      <c r="AL112" s="13"/>
      <c r="AM112" s="13"/>
      <c r="AN112" s="13"/>
    </row>
    <row r="113" spans="1:40" ht="15.75" customHeight="1">
      <c r="A113" s="13"/>
      <c r="B113" s="13"/>
      <c r="C113" s="13"/>
      <c r="D113" s="13"/>
      <c r="E113" s="13"/>
      <c r="F113" s="13"/>
      <c r="G113" s="13"/>
      <c r="H113" s="13"/>
      <c r="I113" s="13"/>
      <c r="J113" s="13"/>
      <c r="K113" s="13"/>
      <c r="L113" s="13"/>
      <c r="M113" s="13"/>
      <c r="N113" s="13"/>
      <c r="O113" s="13"/>
      <c r="P113" s="13"/>
      <c r="Q113" s="13"/>
      <c r="R113" s="13"/>
      <c r="S113" s="13"/>
      <c r="T113" s="13"/>
      <c r="U113" s="13"/>
      <c r="V113" s="13"/>
      <c r="W113" s="13"/>
      <c r="X113" s="13"/>
      <c r="Y113" s="13"/>
      <c r="Z113" s="13"/>
      <c r="AA113" s="13"/>
      <c r="AB113" s="13"/>
      <c r="AC113" s="13"/>
      <c r="AD113" s="13"/>
      <c r="AE113" s="13"/>
      <c r="AF113" s="13"/>
      <c r="AG113" s="13"/>
      <c r="AH113" s="13"/>
      <c r="AI113" s="13"/>
      <c r="AJ113" s="13"/>
      <c r="AK113" s="13"/>
      <c r="AL113" s="13"/>
      <c r="AM113" s="13"/>
      <c r="AN113" s="13"/>
    </row>
    <row r="114" spans="1:40" ht="15.75" customHeight="1">
      <c r="A114" s="13"/>
      <c r="B114" s="13"/>
      <c r="C114" s="13"/>
      <c r="D114" s="13"/>
      <c r="E114" s="13"/>
      <c r="F114" s="13"/>
      <c r="G114" s="13"/>
      <c r="H114" s="13"/>
      <c r="I114" s="13"/>
      <c r="J114" s="13"/>
      <c r="K114" s="13"/>
      <c r="L114" s="13"/>
      <c r="M114" s="13"/>
      <c r="N114" s="13"/>
      <c r="O114" s="13"/>
      <c r="P114" s="13"/>
      <c r="Q114" s="13"/>
      <c r="R114" s="13"/>
      <c r="S114" s="13"/>
      <c r="T114" s="13"/>
      <c r="U114" s="13"/>
      <c r="V114" s="13"/>
      <c r="W114" s="13"/>
      <c r="X114" s="13"/>
      <c r="Y114" s="13"/>
      <c r="Z114" s="13"/>
      <c r="AA114" s="13"/>
      <c r="AB114" s="13"/>
      <c r="AC114" s="13"/>
      <c r="AD114" s="13"/>
      <c r="AE114" s="13"/>
      <c r="AF114" s="13"/>
      <c r="AG114" s="13"/>
      <c r="AH114" s="13"/>
      <c r="AI114" s="13"/>
      <c r="AJ114" s="13"/>
      <c r="AK114" s="13"/>
      <c r="AL114" s="13"/>
      <c r="AM114" s="13"/>
      <c r="AN114" s="13"/>
    </row>
    <row r="115" spans="1:40" ht="15.75" customHeight="1">
      <c r="A115" s="13"/>
      <c r="B115" s="13"/>
      <c r="C115" s="13"/>
      <c r="D115" s="13"/>
      <c r="E115" s="13"/>
      <c r="F115" s="13"/>
      <c r="G115" s="13"/>
      <c r="H115" s="13"/>
      <c r="I115" s="13"/>
      <c r="J115" s="13"/>
      <c r="K115" s="13"/>
      <c r="L115" s="13"/>
      <c r="M115" s="13"/>
      <c r="N115" s="13"/>
      <c r="O115" s="13"/>
      <c r="P115" s="13"/>
      <c r="Q115" s="13"/>
      <c r="R115" s="13"/>
      <c r="S115" s="13"/>
      <c r="T115" s="13"/>
      <c r="U115" s="13"/>
      <c r="V115" s="13"/>
      <c r="W115" s="13"/>
      <c r="X115" s="13"/>
      <c r="Y115" s="13"/>
      <c r="Z115" s="13"/>
      <c r="AA115" s="13"/>
      <c r="AB115" s="13"/>
      <c r="AC115" s="13"/>
      <c r="AD115" s="13"/>
      <c r="AE115" s="13"/>
      <c r="AF115" s="13"/>
      <c r="AG115" s="13"/>
      <c r="AH115" s="13"/>
      <c r="AI115" s="13"/>
      <c r="AJ115" s="13"/>
      <c r="AK115" s="13"/>
      <c r="AL115" s="13"/>
      <c r="AM115" s="13"/>
      <c r="AN115" s="13"/>
    </row>
    <row r="116" spans="1:40" ht="15.75" customHeight="1">
      <c r="A116" s="13"/>
      <c r="B116" s="13"/>
      <c r="C116" s="13"/>
      <c r="D116" s="13"/>
      <c r="E116" s="13"/>
      <c r="F116" s="13"/>
      <c r="G116" s="13"/>
      <c r="H116" s="13"/>
      <c r="I116" s="13"/>
      <c r="J116" s="13"/>
      <c r="K116" s="13"/>
      <c r="L116" s="13"/>
      <c r="M116" s="13"/>
      <c r="N116" s="13"/>
      <c r="O116" s="13"/>
      <c r="P116" s="13"/>
      <c r="Q116" s="13"/>
      <c r="R116" s="13"/>
      <c r="S116" s="13"/>
      <c r="T116" s="13"/>
      <c r="U116" s="13"/>
      <c r="V116" s="13"/>
      <c r="W116" s="13"/>
      <c r="X116" s="13"/>
      <c r="Y116" s="13"/>
      <c r="Z116" s="13"/>
      <c r="AA116" s="13"/>
      <c r="AB116" s="13"/>
      <c r="AC116" s="13"/>
      <c r="AD116" s="13"/>
      <c r="AE116" s="13"/>
      <c r="AF116" s="13"/>
      <c r="AG116" s="13"/>
      <c r="AH116" s="13"/>
      <c r="AI116" s="13"/>
      <c r="AJ116" s="13"/>
      <c r="AK116" s="13"/>
      <c r="AL116" s="13"/>
      <c r="AM116" s="13"/>
      <c r="AN116" s="13"/>
    </row>
    <row r="117" spans="1:40" ht="15.75" customHeight="1">
      <c r="A117" s="13"/>
      <c r="B117" s="13"/>
      <c r="C117" s="13"/>
      <c r="D117" s="13"/>
      <c r="E117" s="13"/>
      <c r="F117" s="13"/>
      <c r="G117" s="13"/>
      <c r="H117" s="13"/>
      <c r="I117" s="13"/>
      <c r="J117" s="13"/>
      <c r="K117" s="13"/>
      <c r="L117" s="13"/>
      <c r="M117" s="13"/>
      <c r="N117" s="13"/>
      <c r="O117" s="13"/>
      <c r="P117" s="13"/>
      <c r="Q117" s="13"/>
      <c r="R117" s="13"/>
      <c r="S117" s="13"/>
      <c r="T117" s="13"/>
      <c r="U117" s="13"/>
      <c r="V117" s="13"/>
      <c r="W117" s="13"/>
      <c r="X117" s="13"/>
      <c r="Y117" s="13"/>
      <c r="Z117" s="13"/>
      <c r="AA117" s="13"/>
      <c r="AB117" s="13"/>
      <c r="AC117" s="13"/>
      <c r="AD117" s="13"/>
      <c r="AE117" s="13"/>
      <c r="AF117" s="13"/>
      <c r="AG117" s="13"/>
      <c r="AH117" s="13"/>
      <c r="AI117" s="13"/>
      <c r="AJ117" s="13"/>
      <c r="AK117" s="13"/>
      <c r="AL117" s="13"/>
      <c r="AM117" s="13"/>
      <c r="AN117" s="13"/>
    </row>
    <row r="118" spans="1:40" ht="15.75" customHeight="1">
      <c r="A118" s="13"/>
      <c r="B118" s="13"/>
      <c r="C118" s="13"/>
      <c r="D118" s="13"/>
      <c r="E118" s="13"/>
      <c r="F118" s="13"/>
      <c r="G118" s="13"/>
      <c r="H118" s="13"/>
      <c r="I118" s="13"/>
      <c r="J118" s="13"/>
      <c r="K118" s="13"/>
      <c r="L118" s="13"/>
      <c r="M118" s="13"/>
      <c r="N118" s="13"/>
      <c r="O118" s="13"/>
      <c r="P118" s="13"/>
      <c r="Q118" s="13"/>
      <c r="R118" s="13"/>
      <c r="S118" s="13"/>
      <c r="T118" s="13"/>
      <c r="U118" s="13"/>
      <c r="V118" s="13"/>
      <c r="W118" s="13"/>
      <c r="X118" s="13"/>
      <c r="Y118" s="13"/>
      <c r="Z118" s="13"/>
      <c r="AA118" s="13"/>
      <c r="AB118" s="13"/>
      <c r="AC118" s="13"/>
      <c r="AD118" s="13"/>
      <c r="AE118" s="13"/>
      <c r="AF118" s="13"/>
      <c r="AG118" s="13"/>
      <c r="AH118" s="13"/>
      <c r="AI118" s="13"/>
      <c r="AJ118" s="13"/>
      <c r="AK118" s="13"/>
      <c r="AL118" s="13"/>
      <c r="AM118" s="13"/>
      <c r="AN118" s="13"/>
    </row>
    <row r="119" spans="1:40" ht="15.75" customHeight="1">
      <c r="A119" s="13"/>
      <c r="B119" s="13"/>
      <c r="C119" s="13"/>
      <c r="D119" s="13"/>
      <c r="E119" s="13"/>
      <c r="F119" s="13"/>
      <c r="G119" s="13"/>
      <c r="H119" s="13"/>
      <c r="I119" s="13"/>
      <c r="J119" s="13"/>
      <c r="K119" s="13"/>
      <c r="L119" s="13"/>
      <c r="M119" s="13"/>
      <c r="N119" s="13"/>
      <c r="O119" s="13"/>
      <c r="P119" s="13"/>
      <c r="Q119" s="13"/>
      <c r="R119" s="13"/>
      <c r="S119" s="13"/>
      <c r="T119" s="13"/>
      <c r="U119" s="13"/>
      <c r="V119" s="13"/>
      <c r="W119" s="13"/>
      <c r="X119" s="13"/>
      <c r="Y119" s="13"/>
      <c r="Z119" s="13"/>
      <c r="AA119" s="13"/>
      <c r="AB119" s="13"/>
      <c r="AC119" s="13"/>
      <c r="AD119" s="13"/>
      <c r="AE119" s="13"/>
      <c r="AF119" s="13"/>
      <c r="AG119" s="13"/>
      <c r="AH119" s="13"/>
      <c r="AI119" s="13"/>
      <c r="AJ119" s="13"/>
      <c r="AK119" s="13"/>
      <c r="AL119" s="13"/>
      <c r="AM119" s="13"/>
      <c r="AN119" s="13"/>
    </row>
    <row r="120" spans="1:40" ht="15.75" customHeight="1">
      <c r="A120" s="13"/>
      <c r="B120" s="13"/>
      <c r="C120" s="13"/>
      <c r="D120" s="13"/>
      <c r="E120" s="13"/>
      <c r="F120" s="13"/>
      <c r="G120" s="13"/>
      <c r="H120" s="13"/>
      <c r="I120" s="13"/>
      <c r="J120" s="13"/>
      <c r="K120" s="13"/>
      <c r="L120" s="13"/>
      <c r="M120" s="13"/>
      <c r="N120" s="13"/>
      <c r="O120" s="13"/>
      <c r="P120" s="13"/>
      <c r="Q120" s="13"/>
      <c r="R120" s="13"/>
      <c r="S120" s="13"/>
      <c r="T120" s="13"/>
      <c r="U120" s="13"/>
      <c r="V120" s="13"/>
      <c r="W120" s="13"/>
      <c r="X120" s="13"/>
      <c r="Y120" s="13"/>
      <c r="Z120" s="13"/>
      <c r="AA120" s="13"/>
      <c r="AB120" s="13"/>
      <c r="AC120" s="13"/>
      <c r="AD120" s="13"/>
      <c r="AE120" s="13"/>
      <c r="AF120" s="13"/>
      <c r="AG120" s="13"/>
      <c r="AH120" s="13"/>
      <c r="AI120" s="13"/>
      <c r="AJ120" s="13"/>
      <c r="AK120" s="13"/>
      <c r="AL120" s="13"/>
      <c r="AM120" s="13"/>
      <c r="AN120" s="13"/>
    </row>
    <row r="121" spans="1:40" ht="15.75" customHeight="1">
      <c r="A121" s="13"/>
      <c r="B121" s="13"/>
      <c r="C121" s="13"/>
      <c r="D121" s="13"/>
      <c r="E121" s="13"/>
      <c r="F121" s="13"/>
      <c r="G121" s="13"/>
      <c r="H121" s="13"/>
      <c r="I121" s="13"/>
      <c r="J121" s="13"/>
      <c r="K121" s="13"/>
      <c r="L121" s="13"/>
      <c r="M121" s="13"/>
      <c r="N121" s="13"/>
      <c r="O121" s="13"/>
      <c r="P121" s="13"/>
      <c r="Q121" s="13"/>
      <c r="R121" s="13"/>
      <c r="S121" s="13"/>
      <c r="T121" s="13"/>
      <c r="U121" s="13"/>
      <c r="V121" s="13"/>
      <c r="W121" s="13"/>
      <c r="X121" s="13"/>
      <c r="Y121" s="13"/>
      <c r="Z121" s="13"/>
      <c r="AA121" s="13"/>
      <c r="AB121" s="13"/>
      <c r="AC121" s="13"/>
      <c r="AD121" s="13"/>
      <c r="AE121" s="13"/>
      <c r="AF121" s="13"/>
      <c r="AG121" s="13"/>
      <c r="AH121" s="13"/>
      <c r="AI121" s="13"/>
      <c r="AJ121" s="13"/>
      <c r="AK121" s="13"/>
      <c r="AL121" s="13"/>
      <c r="AM121" s="13"/>
      <c r="AN121" s="13"/>
    </row>
    <row r="122" spans="1:40" ht="15.75" customHeight="1">
      <c r="A122" s="13"/>
      <c r="B122" s="13"/>
      <c r="C122" s="13"/>
      <c r="D122" s="13"/>
      <c r="E122" s="13"/>
      <c r="F122" s="13"/>
      <c r="G122" s="13"/>
      <c r="H122" s="13"/>
      <c r="I122" s="13"/>
      <c r="J122" s="13"/>
      <c r="K122" s="13"/>
      <c r="L122" s="13"/>
      <c r="M122" s="13"/>
      <c r="N122" s="13"/>
      <c r="O122" s="13"/>
      <c r="P122" s="13"/>
      <c r="Q122" s="13"/>
      <c r="R122" s="13"/>
      <c r="S122" s="13"/>
      <c r="T122" s="13"/>
      <c r="U122" s="13"/>
      <c r="V122" s="13"/>
      <c r="W122" s="13"/>
      <c r="X122" s="13"/>
      <c r="Y122" s="13"/>
      <c r="Z122" s="13"/>
      <c r="AA122" s="13"/>
      <c r="AB122" s="13"/>
      <c r="AC122" s="13"/>
      <c r="AD122" s="13"/>
      <c r="AE122" s="13"/>
      <c r="AF122" s="13"/>
      <c r="AG122" s="13"/>
      <c r="AH122" s="13"/>
      <c r="AI122" s="13"/>
      <c r="AJ122" s="13"/>
      <c r="AK122" s="13"/>
      <c r="AL122" s="13"/>
      <c r="AM122" s="13"/>
      <c r="AN122" s="13"/>
    </row>
    <row r="123" spans="1:40" ht="15.75" customHeight="1">
      <c r="A123" s="13"/>
      <c r="B123" s="13"/>
      <c r="C123" s="13"/>
      <c r="D123" s="13"/>
      <c r="E123" s="13"/>
      <c r="F123" s="13"/>
      <c r="G123" s="13"/>
      <c r="H123" s="13"/>
      <c r="I123" s="13"/>
      <c r="J123" s="13"/>
      <c r="K123" s="13"/>
      <c r="L123" s="13"/>
      <c r="M123" s="13"/>
      <c r="N123" s="13"/>
      <c r="O123" s="13"/>
      <c r="P123" s="13"/>
      <c r="Q123" s="13"/>
      <c r="R123" s="13"/>
      <c r="S123" s="13"/>
      <c r="T123" s="13"/>
      <c r="U123" s="13"/>
      <c r="V123" s="13"/>
      <c r="W123" s="13"/>
      <c r="X123" s="13"/>
      <c r="Y123" s="13"/>
      <c r="Z123" s="13"/>
      <c r="AA123" s="13"/>
      <c r="AB123" s="13"/>
      <c r="AC123" s="13"/>
      <c r="AD123" s="13"/>
      <c r="AE123" s="13"/>
      <c r="AF123" s="13"/>
      <c r="AG123" s="13"/>
      <c r="AH123" s="13"/>
      <c r="AI123" s="13"/>
      <c r="AJ123" s="13"/>
      <c r="AK123" s="13"/>
      <c r="AL123" s="13"/>
      <c r="AM123" s="13"/>
      <c r="AN123" s="13"/>
    </row>
    <row r="124" spans="1:40" ht="15.75" customHeight="1">
      <c r="A124" s="13"/>
      <c r="B124" s="13"/>
      <c r="C124" s="13"/>
      <c r="D124" s="13"/>
      <c r="E124" s="13"/>
      <c r="F124" s="13"/>
      <c r="G124" s="13"/>
      <c r="H124" s="13"/>
      <c r="I124" s="13"/>
      <c r="J124" s="13"/>
      <c r="K124" s="13"/>
      <c r="L124" s="13"/>
      <c r="M124" s="13"/>
      <c r="N124" s="13"/>
      <c r="O124" s="13"/>
      <c r="P124" s="13"/>
      <c r="Q124" s="13"/>
      <c r="R124" s="13"/>
      <c r="S124" s="13"/>
      <c r="T124" s="13"/>
      <c r="U124" s="13"/>
      <c r="V124" s="13"/>
      <c r="W124" s="13"/>
      <c r="X124" s="13"/>
      <c r="Y124" s="13"/>
      <c r="Z124" s="13"/>
      <c r="AA124" s="13"/>
      <c r="AB124" s="13"/>
      <c r="AC124" s="13"/>
      <c r="AD124" s="13"/>
      <c r="AE124" s="13"/>
      <c r="AF124" s="13"/>
      <c r="AG124" s="13"/>
      <c r="AH124" s="13"/>
      <c r="AI124" s="13"/>
      <c r="AJ124" s="13"/>
      <c r="AK124" s="13"/>
      <c r="AL124" s="13"/>
      <c r="AM124" s="13"/>
      <c r="AN124" s="13"/>
    </row>
    <row r="125" spans="1:40" ht="15.75" customHeight="1">
      <c r="A125" s="13"/>
      <c r="B125" s="13"/>
      <c r="C125" s="13"/>
      <c r="D125" s="13"/>
      <c r="E125" s="13"/>
      <c r="F125" s="13"/>
      <c r="G125" s="13"/>
      <c r="H125" s="13"/>
      <c r="I125" s="13"/>
      <c r="J125" s="13"/>
      <c r="K125" s="13"/>
      <c r="L125" s="13"/>
      <c r="M125" s="13"/>
      <c r="N125" s="13"/>
      <c r="O125" s="13"/>
      <c r="P125" s="13"/>
      <c r="Q125" s="13"/>
      <c r="R125" s="13"/>
      <c r="S125" s="13"/>
      <c r="T125" s="13"/>
      <c r="U125" s="13"/>
      <c r="V125" s="13"/>
      <c r="W125" s="13"/>
      <c r="X125" s="13"/>
      <c r="Y125" s="13"/>
      <c r="Z125" s="13"/>
      <c r="AA125" s="13"/>
      <c r="AB125" s="13"/>
      <c r="AC125" s="13"/>
      <c r="AD125" s="13"/>
      <c r="AE125" s="13"/>
      <c r="AF125" s="13"/>
      <c r="AG125" s="13"/>
      <c r="AH125" s="13"/>
      <c r="AI125" s="13"/>
      <c r="AJ125" s="13"/>
      <c r="AK125" s="13"/>
      <c r="AL125" s="13"/>
      <c r="AM125" s="13"/>
      <c r="AN125" s="13"/>
    </row>
    <row r="126" spans="1:40" ht="15.75" customHeight="1">
      <c r="A126" s="13"/>
      <c r="B126" s="13"/>
      <c r="C126" s="13"/>
      <c r="D126" s="13"/>
      <c r="E126" s="13"/>
      <c r="F126" s="13"/>
      <c r="G126" s="13"/>
      <c r="H126" s="13"/>
      <c r="I126" s="13"/>
      <c r="J126" s="13"/>
      <c r="K126" s="13"/>
      <c r="L126" s="13"/>
      <c r="M126" s="13"/>
      <c r="N126" s="13"/>
      <c r="O126" s="13"/>
      <c r="P126" s="13"/>
      <c r="Q126" s="13"/>
      <c r="R126" s="13"/>
      <c r="S126" s="13"/>
      <c r="T126" s="13"/>
      <c r="U126" s="13"/>
      <c r="V126" s="13"/>
      <c r="W126" s="13"/>
      <c r="X126" s="13"/>
      <c r="Y126" s="13"/>
      <c r="Z126" s="13"/>
      <c r="AA126" s="13"/>
      <c r="AB126" s="13"/>
      <c r="AC126" s="13"/>
      <c r="AD126" s="13"/>
      <c r="AE126" s="13"/>
      <c r="AF126" s="13"/>
      <c r="AG126" s="13"/>
      <c r="AH126" s="13"/>
      <c r="AI126" s="13"/>
      <c r="AJ126" s="13"/>
      <c r="AK126" s="13"/>
      <c r="AL126" s="13"/>
      <c r="AM126" s="13"/>
      <c r="AN126" s="13"/>
    </row>
    <row r="127" spans="1:40" ht="15.75" customHeight="1">
      <c r="A127" s="13"/>
      <c r="B127" s="13"/>
      <c r="C127" s="13"/>
      <c r="D127" s="13"/>
      <c r="E127" s="13"/>
      <c r="F127" s="13"/>
      <c r="G127" s="13"/>
      <c r="H127" s="13"/>
      <c r="I127" s="13"/>
      <c r="J127" s="13"/>
      <c r="K127" s="13"/>
      <c r="L127" s="13"/>
      <c r="M127" s="13"/>
      <c r="N127" s="13"/>
      <c r="O127" s="13"/>
      <c r="P127" s="13"/>
      <c r="Q127" s="13"/>
      <c r="R127" s="13"/>
      <c r="S127" s="13"/>
      <c r="T127" s="13"/>
      <c r="U127" s="13"/>
      <c r="V127" s="13"/>
      <c r="W127" s="13"/>
      <c r="X127" s="13"/>
      <c r="Y127" s="13"/>
      <c r="Z127" s="13"/>
      <c r="AA127" s="13"/>
      <c r="AB127" s="13"/>
      <c r="AC127" s="13"/>
      <c r="AD127" s="13"/>
      <c r="AE127" s="13"/>
      <c r="AF127" s="13"/>
      <c r="AG127" s="13"/>
      <c r="AH127" s="13"/>
      <c r="AI127" s="13"/>
      <c r="AJ127" s="13"/>
      <c r="AK127" s="13"/>
      <c r="AL127" s="13"/>
      <c r="AM127" s="13"/>
      <c r="AN127" s="13"/>
    </row>
    <row r="128" spans="1:40" ht="15.75" customHeight="1">
      <c r="A128" s="13"/>
      <c r="B128" s="13"/>
      <c r="C128" s="13"/>
      <c r="D128" s="13"/>
      <c r="E128" s="13"/>
      <c r="F128" s="13"/>
      <c r="G128" s="13"/>
      <c r="H128" s="13"/>
      <c r="I128" s="13"/>
      <c r="J128" s="13"/>
      <c r="K128" s="13"/>
      <c r="L128" s="13"/>
      <c r="M128" s="13"/>
      <c r="N128" s="13"/>
      <c r="O128" s="13"/>
      <c r="P128" s="13"/>
      <c r="Q128" s="13"/>
      <c r="R128" s="13"/>
      <c r="S128" s="13"/>
      <c r="T128" s="13"/>
      <c r="U128" s="13"/>
      <c r="V128" s="13"/>
      <c r="W128" s="13"/>
      <c r="X128" s="13"/>
      <c r="Y128" s="13"/>
      <c r="Z128" s="13"/>
      <c r="AA128" s="13"/>
      <c r="AB128" s="13"/>
      <c r="AC128" s="13"/>
      <c r="AD128" s="13"/>
      <c r="AE128" s="13"/>
      <c r="AF128" s="13"/>
      <c r="AG128" s="13"/>
      <c r="AH128" s="13"/>
      <c r="AI128" s="13"/>
      <c r="AJ128" s="13"/>
      <c r="AK128" s="13"/>
      <c r="AL128" s="13"/>
      <c r="AM128" s="13"/>
      <c r="AN128" s="13"/>
    </row>
    <row r="129" spans="1:40" ht="15.75" customHeight="1">
      <c r="A129" s="13"/>
      <c r="B129" s="13"/>
      <c r="C129" s="13"/>
      <c r="D129" s="13"/>
      <c r="E129" s="13"/>
      <c r="F129" s="13"/>
      <c r="G129" s="13"/>
      <c r="H129" s="13"/>
      <c r="I129" s="13"/>
      <c r="J129" s="13"/>
      <c r="K129" s="13"/>
      <c r="L129" s="13"/>
      <c r="M129" s="13"/>
      <c r="N129" s="13"/>
      <c r="O129" s="13"/>
      <c r="P129" s="13"/>
      <c r="Q129" s="13"/>
      <c r="R129" s="13"/>
      <c r="S129" s="13"/>
      <c r="T129" s="13"/>
      <c r="U129" s="13"/>
      <c r="V129" s="13"/>
      <c r="W129" s="13"/>
      <c r="X129" s="13"/>
      <c r="Y129" s="13"/>
      <c r="Z129" s="13"/>
      <c r="AA129" s="13"/>
      <c r="AB129" s="13"/>
      <c r="AC129" s="13"/>
      <c r="AD129" s="13"/>
      <c r="AE129" s="13"/>
      <c r="AF129" s="13"/>
      <c r="AG129" s="13"/>
      <c r="AH129" s="13"/>
      <c r="AI129" s="13"/>
      <c r="AJ129" s="13"/>
      <c r="AK129" s="13"/>
      <c r="AL129" s="13"/>
      <c r="AM129" s="13"/>
      <c r="AN129" s="13"/>
    </row>
    <row r="130" spans="1:40" ht="15.75" customHeight="1">
      <c r="A130" s="13"/>
      <c r="B130" s="13"/>
      <c r="C130" s="13"/>
      <c r="D130" s="13"/>
      <c r="E130" s="13"/>
      <c r="F130" s="13"/>
      <c r="G130" s="13"/>
      <c r="H130" s="13"/>
      <c r="I130" s="13"/>
      <c r="J130" s="13"/>
      <c r="K130" s="13"/>
      <c r="L130" s="13"/>
      <c r="M130" s="13"/>
      <c r="N130" s="13"/>
      <c r="O130" s="13"/>
      <c r="P130" s="13"/>
      <c r="Q130" s="13"/>
      <c r="R130" s="13"/>
      <c r="S130" s="13"/>
      <c r="T130" s="13"/>
      <c r="U130" s="13"/>
      <c r="V130" s="13"/>
      <c r="W130" s="13"/>
      <c r="X130" s="13"/>
      <c r="Y130" s="13"/>
      <c r="Z130" s="13"/>
      <c r="AA130" s="13"/>
      <c r="AB130" s="13"/>
      <c r="AC130" s="13"/>
      <c r="AD130" s="13"/>
      <c r="AE130" s="13"/>
      <c r="AF130" s="13"/>
      <c r="AG130" s="13"/>
      <c r="AH130" s="13"/>
      <c r="AI130" s="13"/>
      <c r="AJ130" s="13"/>
      <c r="AK130" s="13"/>
      <c r="AL130" s="13"/>
      <c r="AM130" s="13"/>
      <c r="AN130" s="13"/>
    </row>
    <row r="131" spans="1:40" ht="15.75" customHeight="1">
      <c r="A131" s="13"/>
      <c r="B131" s="13"/>
      <c r="C131" s="13"/>
      <c r="D131" s="13"/>
      <c r="E131" s="13"/>
      <c r="F131" s="13"/>
      <c r="G131" s="13"/>
      <c r="H131" s="13"/>
      <c r="I131" s="13"/>
      <c r="J131" s="13"/>
      <c r="K131" s="13"/>
      <c r="L131" s="13"/>
      <c r="M131" s="13"/>
      <c r="N131" s="13"/>
      <c r="O131" s="13"/>
      <c r="P131" s="13"/>
      <c r="Q131" s="13"/>
      <c r="R131" s="13"/>
      <c r="S131" s="13"/>
      <c r="T131" s="13"/>
      <c r="U131" s="13"/>
      <c r="V131" s="13"/>
      <c r="W131" s="13"/>
      <c r="X131" s="13"/>
      <c r="Y131" s="13"/>
      <c r="Z131" s="13"/>
      <c r="AA131" s="13"/>
      <c r="AB131" s="13"/>
      <c r="AC131" s="13"/>
      <c r="AD131" s="13"/>
      <c r="AE131" s="13"/>
      <c r="AF131" s="13"/>
      <c r="AG131" s="13"/>
      <c r="AH131" s="13"/>
      <c r="AI131" s="13"/>
      <c r="AJ131" s="13"/>
      <c r="AK131" s="13"/>
      <c r="AL131" s="13"/>
      <c r="AM131" s="13"/>
      <c r="AN131" s="13"/>
    </row>
    <row r="132" spans="1:40" ht="15.75" customHeight="1">
      <c r="A132" s="13"/>
      <c r="B132" s="13"/>
      <c r="C132" s="13"/>
      <c r="D132" s="13"/>
      <c r="E132" s="13"/>
      <c r="F132" s="13"/>
      <c r="G132" s="13"/>
      <c r="H132" s="13"/>
      <c r="I132" s="13"/>
      <c r="J132" s="13"/>
      <c r="K132" s="13"/>
      <c r="L132" s="13"/>
      <c r="M132" s="13"/>
      <c r="N132" s="13"/>
      <c r="O132" s="13"/>
      <c r="P132" s="13"/>
      <c r="Q132" s="13"/>
      <c r="R132" s="13"/>
      <c r="S132" s="13"/>
      <c r="T132" s="13"/>
      <c r="U132" s="13"/>
      <c r="V132" s="13"/>
      <c r="W132" s="13"/>
      <c r="X132" s="13"/>
      <c r="Y132" s="13"/>
      <c r="Z132" s="13"/>
      <c r="AA132" s="13"/>
      <c r="AB132" s="13"/>
      <c r="AC132" s="13"/>
      <c r="AD132" s="13"/>
      <c r="AE132" s="13"/>
      <c r="AF132" s="13"/>
      <c r="AG132" s="13"/>
      <c r="AH132" s="13"/>
      <c r="AI132" s="13"/>
      <c r="AJ132" s="13"/>
      <c r="AK132" s="13"/>
      <c r="AL132" s="13"/>
      <c r="AM132" s="13"/>
      <c r="AN132" s="13"/>
    </row>
    <row r="133" spans="1:40" ht="15.75" customHeight="1">
      <c r="A133" s="13"/>
      <c r="B133" s="13"/>
      <c r="C133" s="13"/>
      <c r="D133" s="13"/>
      <c r="E133" s="13"/>
      <c r="F133" s="13"/>
      <c r="G133" s="13"/>
      <c r="H133" s="13"/>
      <c r="I133" s="13"/>
      <c r="J133" s="13"/>
      <c r="K133" s="13"/>
      <c r="L133" s="13"/>
      <c r="M133" s="13"/>
      <c r="N133" s="13"/>
      <c r="O133" s="13"/>
      <c r="P133" s="13"/>
      <c r="Q133" s="13"/>
      <c r="R133" s="13"/>
      <c r="S133" s="13"/>
      <c r="T133" s="13"/>
      <c r="U133" s="13"/>
      <c r="V133" s="13"/>
      <c r="W133" s="13"/>
      <c r="X133" s="13"/>
      <c r="Y133" s="13"/>
      <c r="Z133" s="13"/>
      <c r="AA133" s="13"/>
      <c r="AB133" s="13"/>
      <c r="AC133" s="13"/>
      <c r="AD133" s="13"/>
      <c r="AE133" s="13"/>
      <c r="AF133" s="13"/>
      <c r="AG133" s="13"/>
      <c r="AH133" s="13"/>
      <c r="AI133" s="13"/>
      <c r="AJ133" s="13"/>
      <c r="AK133" s="13"/>
      <c r="AL133" s="13"/>
      <c r="AM133" s="13"/>
      <c r="AN133" s="13"/>
    </row>
    <row r="134" spans="1:40" ht="15.75" customHeight="1">
      <c r="A134" s="13"/>
      <c r="B134" s="13"/>
      <c r="C134" s="13"/>
      <c r="D134" s="13"/>
      <c r="E134" s="13"/>
      <c r="F134" s="13"/>
      <c r="G134" s="13"/>
      <c r="H134" s="13"/>
      <c r="I134" s="13"/>
      <c r="J134" s="13"/>
      <c r="K134" s="13"/>
      <c r="L134" s="13"/>
      <c r="M134" s="13"/>
      <c r="N134" s="13"/>
      <c r="O134" s="13"/>
      <c r="P134" s="13"/>
      <c r="Q134" s="13"/>
      <c r="R134" s="13"/>
      <c r="S134" s="13"/>
      <c r="T134" s="13"/>
      <c r="U134" s="13"/>
      <c r="V134" s="13"/>
      <c r="W134" s="13"/>
      <c r="X134" s="13"/>
      <c r="Y134" s="13"/>
      <c r="Z134" s="13"/>
      <c r="AA134" s="13"/>
      <c r="AB134" s="13"/>
      <c r="AC134" s="13"/>
      <c r="AD134" s="13"/>
      <c r="AE134" s="13"/>
      <c r="AF134" s="13"/>
      <c r="AG134" s="13"/>
      <c r="AH134" s="13"/>
      <c r="AI134" s="13"/>
      <c r="AJ134" s="13"/>
      <c r="AK134" s="13"/>
      <c r="AL134" s="13"/>
      <c r="AM134" s="13"/>
      <c r="AN134" s="13"/>
    </row>
    <row r="135" spans="1:40" ht="15.75" customHeight="1">
      <c r="A135" s="13"/>
      <c r="B135" s="13"/>
      <c r="C135" s="13"/>
      <c r="D135" s="13"/>
      <c r="E135" s="13"/>
      <c r="F135" s="13"/>
      <c r="G135" s="13"/>
      <c r="H135" s="13"/>
      <c r="I135" s="13"/>
      <c r="J135" s="13"/>
      <c r="K135" s="13"/>
      <c r="L135" s="13"/>
      <c r="M135" s="13"/>
      <c r="N135" s="13"/>
      <c r="O135" s="13"/>
      <c r="P135" s="13"/>
      <c r="Q135" s="13"/>
      <c r="R135" s="13"/>
      <c r="S135" s="13"/>
      <c r="T135" s="13"/>
      <c r="U135" s="13"/>
      <c r="V135" s="13"/>
      <c r="W135" s="13"/>
      <c r="X135" s="13"/>
      <c r="Y135" s="13"/>
      <c r="Z135" s="13"/>
      <c r="AA135" s="13"/>
      <c r="AB135" s="13"/>
      <c r="AC135" s="13"/>
      <c r="AD135" s="13"/>
      <c r="AE135" s="13"/>
      <c r="AF135" s="13"/>
      <c r="AG135" s="13"/>
      <c r="AH135" s="13"/>
      <c r="AI135" s="13"/>
      <c r="AJ135" s="13"/>
      <c r="AK135" s="13"/>
      <c r="AL135" s="13"/>
      <c r="AM135" s="13"/>
      <c r="AN135" s="13"/>
    </row>
    <row r="136" spans="1:40" ht="15.75" customHeight="1">
      <c r="A136" s="13"/>
      <c r="B136" s="13"/>
      <c r="C136" s="13"/>
      <c r="D136" s="13"/>
      <c r="E136" s="13"/>
      <c r="F136" s="13"/>
      <c r="G136" s="13"/>
      <c r="H136" s="13"/>
      <c r="I136" s="13"/>
      <c r="J136" s="13"/>
      <c r="K136" s="13"/>
      <c r="L136" s="13"/>
      <c r="M136" s="13"/>
      <c r="N136" s="13"/>
      <c r="O136" s="13"/>
      <c r="P136" s="13"/>
      <c r="Q136" s="13"/>
      <c r="R136" s="13"/>
      <c r="S136" s="13"/>
      <c r="T136" s="13"/>
      <c r="U136" s="13"/>
      <c r="V136" s="13"/>
      <c r="W136" s="13"/>
      <c r="X136" s="13"/>
      <c r="Y136" s="13"/>
      <c r="Z136" s="13"/>
      <c r="AA136" s="13"/>
      <c r="AB136" s="13"/>
      <c r="AC136" s="13"/>
      <c r="AD136" s="13"/>
      <c r="AE136" s="13"/>
      <c r="AF136" s="13"/>
      <c r="AG136" s="13"/>
      <c r="AH136" s="13"/>
      <c r="AI136" s="13"/>
      <c r="AJ136" s="13"/>
      <c r="AK136" s="13"/>
      <c r="AL136" s="13"/>
      <c r="AM136" s="13"/>
      <c r="AN136" s="13"/>
    </row>
    <row r="137" spans="1:40" ht="15.75" customHeight="1">
      <c r="A137" s="13"/>
      <c r="B137" s="13"/>
      <c r="C137" s="13"/>
      <c r="D137" s="13"/>
      <c r="E137" s="13"/>
      <c r="F137" s="13"/>
      <c r="G137" s="13"/>
      <c r="H137" s="13"/>
      <c r="I137" s="13"/>
      <c r="J137" s="13"/>
      <c r="K137" s="13"/>
      <c r="L137" s="13"/>
      <c r="M137" s="13"/>
      <c r="N137" s="13"/>
      <c r="O137" s="13"/>
      <c r="P137" s="13"/>
      <c r="Q137" s="13"/>
      <c r="R137" s="13"/>
      <c r="S137" s="13"/>
      <c r="T137" s="13"/>
      <c r="U137" s="13"/>
      <c r="V137" s="13"/>
      <c r="W137" s="13"/>
      <c r="X137" s="13"/>
      <c r="Y137" s="13"/>
      <c r="Z137" s="13"/>
      <c r="AA137" s="13"/>
      <c r="AB137" s="13"/>
      <c r="AC137" s="13"/>
      <c r="AD137" s="13"/>
      <c r="AE137" s="13"/>
      <c r="AF137" s="13"/>
      <c r="AG137" s="13"/>
      <c r="AH137" s="13"/>
      <c r="AI137" s="13"/>
      <c r="AJ137" s="13"/>
      <c r="AK137" s="13"/>
      <c r="AL137" s="13"/>
      <c r="AM137" s="13"/>
      <c r="AN137" s="13"/>
    </row>
    <row r="138" spans="1:40" ht="15.75" customHeight="1">
      <c r="A138" s="13"/>
      <c r="B138" s="13"/>
      <c r="C138" s="13"/>
      <c r="D138" s="13"/>
      <c r="E138" s="13"/>
      <c r="F138" s="13"/>
      <c r="G138" s="13"/>
      <c r="H138" s="13"/>
      <c r="I138" s="13"/>
      <c r="J138" s="13"/>
      <c r="K138" s="13"/>
      <c r="L138" s="13"/>
      <c r="M138" s="13"/>
      <c r="N138" s="13"/>
      <c r="O138" s="13"/>
      <c r="P138" s="13"/>
      <c r="Q138" s="13"/>
      <c r="R138" s="13"/>
      <c r="S138" s="13"/>
      <c r="T138" s="13"/>
      <c r="U138" s="13"/>
      <c r="V138" s="13"/>
      <c r="W138" s="13"/>
      <c r="X138" s="13"/>
      <c r="Y138" s="13"/>
      <c r="Z138" s="13"/>
      <c r="AA138" s="13"/>
      <c r="AB138" s="13"/>
      <c r="AC138" s="13"/>
      <c r="AD138" s="13"/>
      <c r="AE138" s="13"/>
      <c r="AF138" s="13"/>
      <c r="AG138" s="13"/>
      <c r="AH138" s="13"/>
      <c r="AI138" s="13"/>
      <c r="AJ138" s="13"/>
      <c r="AK138" s="13"/>
      <c r="AL138" s="13"/>
      <c r="AM138" s="13"/>
      <c r="AN138" s="13"/>
    </row>
    <row r="139" spans="1:40" ht="15.75" customHeight="1">
      <c r="A139" s="13"/>
      <c r="B139" s="13"/>
      <c r="C139" s="13"/>
      <c r="D139" s="13"/>
      <c r="E139" s="13"/>
      <c r="F139" s="13"/>
      <c r="G139" s="13"/>
      <c r="H139" s="13"/>
      <c r="I139" s="13"/>
      <c r="J139" s="13"/>
      <c r="K139" s="13"/>
      <c r="L139" s="13"/>
      <c r="M139" s="13"/>
      <c r="N139" s="13"/>
      <c r="O139" s="13"/>
      <c r="P139" s="13"/>
      <c r="Q139" s="13"/>
      <c r="R139" s="13"/>
      <c r="S139" s="13"/>
      <c r="T139" s="13"/>
      <c r="U139" s="13"/>
      <c r="V139" s="13"/>
      <c r="W139" s="13"/>
      <c r="X139" s="13"/>
      <c r="Y139" s="13"/>
      <c r="Z139" s="13"/>
      <c r="AA139" s="13"/>
      <c r="AB139" s="13"/>
      <c r="AC139" s="13"/>
      <c r="AD139" s="13"/>
      <c r="AE139" s="13"/>
      <c r="AF139" s="13"/>
      <c r="AG139" s="13"/>
      <c r="AH139" s="13"/>
      <c r="AI139" s="13"/>
      <c r="AJ139" s="13"/>
      <c r="AK139" s="13"/>
      <c r="AL139" s="13"/>
      <c r="AM139" s="13"/>
      <c r="AN139" s="13"/>
    </row>
    <row r="140" spans="1:40" ht="15.75" customHeight="1">
      <c r="A140" s="13"/>
      <c r="B140" s="13"/>
      <c r="C140" s="13"/>
      <c r="D140" s="13"/>
      <c r="E140" s="13"/>
      <c r="F140" s="13"/>
      <c r="G140" s="13"/>
      <c r="H140" s="13"/>
      <c r="I140" s="13"/>
      <c r="J140" s="13"/>
      <c r="K140" s="13"/>
      <c r="L140" s="13"/>
      <c r="M140" s="13"/>
      <c r="N140" s="13"/>
      <c r="O140" s="13"/>
      <c r="P140" s="13"/>
      <c r="Q140" s="13"/>
      <c r="R140" s="13"/>
      <c r="S140" s="13"/>
      <c r="T140" s="13"/>
      <c r="U140" s="13"/>
      <c r="V140" s="13"/>
      <c r="W140" s="13"/>
      <c r="X140" s="13"/>
      <c r="Y140" s="13"/>
      <c r="Z140" s="13"/>
      <c r="AA140" s="13"/>
      <c r="AB140" s="13"/>
      <c r="AC140" s="13"/>
      <c r="AD140" s="13"/>
      <c r="AE140" s="13"/>
      <c r="AF140" s="13"/>
      <c r="AG140" s="13"/>
      <c r="AH140" s="13"/>
      <c r="AI140" s="13"/>
      <c r="AJ140" s="13"/>
      <c r="AK140" s="13"/>
      <c r="AL140" s="13"/>
      <c r="AM140" s="13"/>
      <c r="AN140" s="13"/>
    </row>
    <row r="141" spans="1:40" ht="15.75" customHeight="1">
      <c r="A141" s="13"/>
      <c r="B141" s="13"/>
      <c r="C141" s="13"/>
      <c r="D141" s="13"/>
      <c r="E141" s="13"/>
      <c r="F141" s="13"/>
      <c r="G141" s="13"/>
      <c r="H141" s="13"/>
      <c r="I141" s="13"/>
      <c r="J141" s="13"/>
      <c r="K141" s="13"/>
      <c r="L141" s="13"/>
      <c r="M141" s="13"/>
      <c r="N141" s="13"/>
      <c r="O141" s="13"/>
      <c r="P141" s="13"/>
      <c r="Q141" s="13"/>
      <c r="R141" s="13"/>
      <c r="S141" s="13"/>
      <c r="T141" s="13"/>
      <c r="U141" s="13"/>
      <c r="V141" s="13"/>
      <c r="W141" s="13"/>
      <c r="X141" s="13"/>
      <c r="Y141" s="13"/>
      <c r="Z141" s="13"/>
      <c r="AA141" s="13"/>
      <c r="AB141" s="13"/>
      <c r="AC141" s="13"/>
      <c r="AD141" s="13"/>
      <c r="AE141" s="13"/>
      <c r="AF141" s="13"/>
      <c r="AG141" s="13"/>
      <c r="AH141" s="13"/>
      <c r="AI141" s="13"/>
      <c r="AJ141" s="13"/>
      <c r="AK141" s="13"/>
      <c r="AL141" s="13"/>
      <c r="AM141" s="13"/>
      <c r="AN141" s="13"/>
    </row>
    <row r="142" spans="1:40" ht="15.75" customHeight="1">
      <c r="A142" s="13"/>
      <c r="B142" s="13"/>
      <c r="C142" s="13"/>
      <c r="D142" s="13"/>
      <c r="E142" s="13"/>
      <c r="F142" s="13"/>
      <c r="G142" s="13"/>
      <c r="H142" s="13"/>
      <c r="I142" s="13"/>
      <c r="J142" s="13"/>
      <c r="K142" s="13"/>
      <c r="L142" s="13"/>
      <c r="M142" s="13"/>
      <c r="N142" s="13"/>
      <c r="O142" s="13"/>
      <c r="P142" s="13"/>
      <c r="Q142" s="13"/>
      <c r="R142" s="13"/>
      <c r="S142" s="13"/>
      <c r="T142" s="13"/>
      <c r="U142" s="13"/>
      <c r="V142" s="13"/>
      <c r="W142" s="13"/>
      <c r="X142" s="13"/>
      <c r="Y142" s="13"/>
      <c r="Z142" s="13"/>
      <c r="AA142" s="13"/>
      <c r="AB142" s="13"/>
      <c r="AC142" s="13"/>
      <c r="AD142" s="13"/>
      <c r="AE142" s="13"/>
      <c r="AF142" s="13"/>
      <c r="AG142" s="13"/>
      <c r="AH142" s="13"/>
      <c r="AI142" s="13"/>
      <c r="AJ142" s="13"/>
      <c r="AK142" s="13"/>
      <c r="AL142" s="13"/>
      <c r="AM142" s="13"/>
      <c r="AN142" s="13"/>
    </row>
    <row r="143" spans="1:40" ht="15.75" customHeight="1">
      <c r="A143" s="13"/>
      <c r="B143" s="13"/>
      <c r="C143" s="13"/>
      <c r="D143" s="13"/>
      <c r="E143" s="13"/>
      <c r="F143" s="13"/>
      <c r="G143" s="13"/>
      <c r="H143" s="13"/>
      <c r="I143" s="13"/>
      <c r="J143" s="13"/>
      <c r="K143" s="13"/>
      <c r="L143" s="13"/>
      <c r="M143" s="13"/>
      <c r="N143" s="13"/>
      <c r="O143" s="13"/>
      <c r="P143" s="13"/>
      <c r="Q143" s="13"/>
      <c r="R143" s="13"/>
      <c r="S143" s="13"/>
      <c r="T143" s="13"/>
      <c r="U143" s="13"/>
      <c r="V143" s="13"/>
      <c r="W143" s="13"/>
      <c r="X143" s="13"/>
      <c r="Y143" s="13"/>
      <c r="Z143" s="13"/>
      <c r="AA143" s="13"/>
      <c r="AB143" s="13"/>
      <c r="AC143" s="13"/>
      <c r="AD143" s="13"/>
      <c r="AE143" s="13"/>
      <c r="AF143" s="13"/>
      <c r="AG143" s="13"/>
      <c r="AH143" s="13"/>
      <c r="AI143" s="13"/>
      <c r="AJ143" s="13"/>
      <c r="AK143" s="13"/>
      <c r="AL143" s="13"/>
      <c r="AM143" s="13"/>
      <c r="AN143" s="13"/>
    </row>
    <row r="144" spans="1:40" ht="15.75" customHeight="1">
      <c r="A144" s="13"/>
      <c r="B144" s="13"/>
      <c r="C144" s="13"/>
      <c r="D144" s="13"/>
      <c r="E144" s="13"/>
      <c r="F144" s="13"/>
      <c r="G144" s="13"/>
      <c r="H144" s="13"/>
      <c r="I144" s="13"/>
      <c r="J144" s="13"/>
      <c r="K144" s="13"/>
      <c r="L144" s="13"/>
      <c r="M144" s="13"/>
      <c r="N144" s="13"/>
      <c r="O144" s="13"/>
      <c r="P144" s="13"/>
      <c r="Q144" s="13"/>
      <c r="R144" s="13"/>
      <c r="S144" s="13"/>
      <c r="T144" s="13"/>
      <c r="U144" s="13"/>
      <c r="V144" s="13"/>
      <c r="W144" s="13"/>
      <c r="X144" s="13"/>
      <c r="Y144" s="13"/>
      <c r="Z144" s="13"/>
      <c r="AA144" s="13"/>
      <c r="AB144" s="13"/>
      <c r="AC144" s="13"/>
      <c r="AD144" s="13"/>
      <c r="AE144" s="13"/>
      <c r="AF144" s="13"/>
      <c r="AG144" s="13"/>
      <c r="AH144" s="13"/>
      <c r="AI144" s="13"/>
      <c r="AJ144" s="13"/>
      <c r="AK144" s="13"/>
      <c r="AL144" s="13"/>
      <c r="AM144" s="13"/>
      <c r="AN144" s="13"/>
    </row>
    <row r="145" spans="1:40" ht="15.75" customHeight="1">
      <c r="A145" s="13"/>
      <c r="B145" s="13"/>
      <c r="C145" s="13"/>
      <c r="D145" s="13"/>
      <c r="E145" s="13"/>
      <c r="F145" s="13"/>
      <c r="G145" s="13"/>
      <c r="H145" s="13"/>
      <c r="I145" s="13"/>
      <c r="J145" s="13"/>
      <c r="K145" s="13"/>
      <c r="L145" s="13"/>
      <c r="M145" s="13"/>
      <c r="N145" s="13"/>
      <c r="O145" s="13"/>
      <c r="P145" s="13"/>
      <c r="Q145" s="13"/>
      <c r="R145" s="13"/>
      <c r="S145" s="13"/>
      <c r="T145" s="13"/>
      <c r="U145" s="13"/>
      <c r="V145" s="13"/>
      <c r="W145" s="13"/>
      <c r="X145" s="13"/>
      <c r="Y145" s="13"/>
      <c r="Z145" s="13"/>
      <c r="AA145" s="13"/>
      <c r="AB145" s="13"/>
      <c r="AC145" s="13"/>
      <c r="AD145" s="13"/>
      <c r="AE145" s="13"/>
      <c r="AF145" s="13"/>
      <c r="AG145" s="13"/>
      <c r="AH145" s="13"/>
      <c r="AI145" s="13"/>
      <c r="AJ145" s="13"/>
      <c r="AK145" s="13"/>
      <c r="AL145" s="13"/>
      <c r="AM145" s="13"/>
      <c r="AN145" s="13"/>
    </row>
    <row r="146" spans="1:40" ht="15.75" customHeight="1">
      <c r="A146" s="13"/>
      <c r="B146" s="13"/>
      <c r="C146" s="13"/>
      <c r="D146" s="13"/>
      <c r="E146" s="13"/>
      <c r="F146" s="13"/>
      <c r="G146" s="13"/>
      <c r="H146" s="13"/>
      <c r="I146" s="13"/>
      <c r="J146" s="13"/>
      <c r="K146" s="13"/>
      <c r="L146" s="13"/>
      <c r="M146" s="13"/>
      <c r="N146" s="13"/>
      <c r="O146" s="13"/>
      <c r="P146" s="13"/>
      <c r="Q146" s="13"/>
      <c r="R146" s="13"/>
      <c r="S146" s="13"/>
      <c r="T146" s="13"/>
      <c r="U146" s="13"/>
      <c r="V146" s="13"/>
      <c r="W146" s="13"/>
      <c r="X146" s="13"/>
      <c r="Y146" s="13"/>
      <c r="Z146" s="13"/>
      <c r="AA146" s="13"/>
      <c r="AB146" s="13"/>
      <c r="AC146" s="13"/>
      <c r="AD146" s="13"/>
      <c r="AE146" s="13"/>
      <c r="AF146" s="13"/>
      <c r="AG146" s="13"/>
      <c r="AH146" s="13"/>
      <c r="AI146" s="13"/>
      <c r="AJ146" s="13"/>
      <c r="AK146" s="13"/>
      <c r="AL146" s="13"/>
      <c r="AM146" s="13"/>
      <c r="AN146" s="13"/>
    </row>
    <row r="147" spans="1:40" ht="15.75" customHeight="1">
      <c r="A147" s="13"/>
      <c r="B147" s="13"/>
      <c r="C147" s="13"/>
      <c r="D147" s="13"/>
      <c r="E147" s="13"/>
      <c r="F147" s="13"/>
      <c r="G147" s="13"/>
      <c r="H147" s="13"/>
      <c r="I147" s="13"/>
      <c r="J147" s="13"/>
      <c r="K147" s="13"/>
      <c r="L147" s="13"/>
      <c r="M147" s="13"/>
      <c r="N147" s="13"/>
      <c r="O147" s="13"/>
      <c r="P147" s="13"/>
      <c r="Q147" s="13"/>
      <c r="R147" s="13"/>
      <c r="S147" s="13"/>
      <c r="T147" s="13"/>
      <c r="U147" s="13"/>
      <c r="V147" s="13"/>
      <c r="W147" s="13"/>
      <c r="X147" s="13"/>
      <c r="Y147" s="13"/>
      <c r="Z147" s="13"/>
      <c r="AA147" s="13"/>
      <c r="AB147" s="13"/>
      <c r="AC147" s="13"/>
      <c r="AD147" s="13"/>
      <c r="AE147" s="13"/>
      <c r="AF147" s="13"/>
      <c r="AG147" s="13"/>
      <c r="AH147" s="13"/>
      <c r="AI147" s="13"/>
      <c r="AJ147" s="13"/>
      <c r="AK147" s="13"/>
      <c r="AL147" s="13"/>
      <c r="AM147" s="13"/>
      <c r="AN147" s="13"/>
    </row>
    <row r="148" spans="1:40" ht="15.75" customHeight="1">
      <c r="A148" s="13"/>
      <c r="B148" s="13"/>
      <c r="C148" s="13"/>
      <c r="D148" s="13"/>
      <c r="E148" s="13"/>
      <c r="F148" s="13"/>
      <c r="G148" s="13"/>
      <c r="H148" s="13"/>
      <c r="I148" s="13"/>
      <c r="J148" s="13"/>
      <c r="K148" s="13"/>
      <c r="L148" s="13"/>
      <c r="M148" s="13"/>
      <c r="N148" s="13"/>
      <c r="O148" s="13"/>
      <c r="P148" s="13"/>
      <c r="Q148" s="13"/>
      <c r="R148" s="13"/>
      <c r="S148" s="13"/>
      <c r="T148" s="13"/>
      <c r="U148" s="13"/>
      <c r="V148" s="13"/>
      <c r="W148" s="13"/>
      <c r="X148" s="13"/>
      <c r="Y148" s="13"/>
      <c r="Z148" s="13"/>
      <c r="AA148" s="13"/>
      <c r="AB148" s="13"/>
      <c r="AC148" s="13"/>
      <c r="AD148" s="13"/>
      <c r="AE148" s="13"/>
      <c r="AF148" s="13"/>
      <c r="AG148" s="13"/>
      <c r="AH148" s="13"/>
      <c r="AI148" s="13"/>
      <c r="AJ148" s="13"/>
      <c r="AK148" s="13"/>
      <c r="AL148" s="13"/>
      <c r="AM148" s="13"/>
      <c r="AN148" s="13"/>
    </row>
    <row r="149" spans="1:40" ht="15.75" customHeight="1">
      <c r="A149" s="13"/>
      <c r="B149" s="13"/>
      <c r="C149" s="13"/>
      <c r="D149" s="13"/>
      <c r="E149" s="13"/>
      <c r="F149" s="13"/>
      <c r="G149" s="13"/>
      <c r="H149" s="13"/>
      <c r="I149" s="13"/>
      <c r="J149" s="13"/>
      <c r="K149" s="13"/>
      <c r="L149" s="13"/>
      <c r="M149" s="13"/>
      <c r="N149" s="13"/>
      <c r="O149" s="13"/>
      <c r="P149" s="13"/>
      <c r="Q149" s="13"/>
      <c r="R149" s="13"/>
      <c r="S149" s="13"/>
      <c r="T149" s="13"/>
      <c r="U149" s="13"/>
      <c r="V149" s="13"/>
      <c r="W149" s="13"/>
      <c r="X149" s="13"/>
      <c r="Y149" s="13"/>
      <c r="Z149" s="13"/>
      <c r="AA149" s="13"/>
      <c r="AB149" s="13"/>
      <c r="AC149" s="13"/>
      <c r="AD149" s="13"/>
      <c r="AE149" s="13"/>
      <c r="AF149" s="13"/>
      <c r="AG149" s="13"/>
      <c r="AH149" s="13"/>
      <c r="AI149" s="13"/>
      <c r="AJ149" s="13"/>
      <c r="AK149" s="13"/>
      <c r="AL149" s="13"/>
      <c r="AM149" s="13"/>
      <c r="AN149" s="13"/>
    </row>
    <row r="150" spans="1:40" ht="15.75" customHeight="1">
      <c r="A150" s="13"/>
      <c r="B150" s="13"/>
      <c r="C150" s="13"/>
      <c r="D150" s="13"/>
      <c r="E150" s="13"/>
      <c r="F150" s="13"/>
      <c r="G150" s="13"/>
      <c r="H150" s="13"/>
      <c r="I150" s="13"/>
      <c r="J150" s="13"/>
      <c r="K150" s="13"/>
      <c r="L150" s="13"/>
      <c r="M150" s="13"/>
      <c r="N150" s="13"/>
      <c r="O150" s="13"/>
      <c r="P150" s="13"/>
      <c r="Q150" s="13"/>
      <c r="R150" s="13"/>
      <c r="S150" s="13"/>
      <c r="T150" s="13"/>
      <c r="U150" s="13"/>
      <c r="V150" s="13"/>
      <c r="W150" s="13"/>
      <c r="X150" s="13"/>
      <c r="Y150" s="13"/>
      <c r="Z150" s="13"/>
      <c r="AA150" s="13"/>
      <c r="AB150" s="13"/>
      <c r="AC150" s="13"/>
      <c r="AD150" s="13"/>
      <c r="AE150" s="13"/>
      <c r="AF150" s="13"/>
      <c r="AG150" s="13"/>
      <c r="AH150" s="13"/>
      <c r="AI150" s="13"/>
      <c r="AJ150" s="13"/>
      <c r="AK150" s="13"/>
      <c r="AL150" s="13"/>
      <c r="AM150" s="13"/>
      <c r="AN150" s="13"/>
    </row>
    <row r="151" spans="1:40" ht="15.75" customHeight="1">
      <c r="A151" s="13"/>
      <c r="B151" s="13"/>
      <c r="C151" s="13"/>
      <c r="D151" s="13"/>
      <c r="E151" s="13"/>
      <c r="F151" s="13"/>
      <c r="G151" s="13"/>
      <c r="H151" s="13"/>
      <c r="I151" s="13"/>
      <c r="J151" s="13"/>
      <c r="K151" s="13"/>
      <c r="L151" s="13"/>
      <c r="M151" s="13"/>
      <c r="N151" s="13"/>
      <c r="O151" s="13"/>
      <c r="P151" s="13"/>
      <c r="Q151" s="13"/>
      <c r="R151" s="13"/>
      <c r="S151" s="13"/>
      <c r="T151" s="13"/>
      <c r="U151" s="13"/>
      <c r="V151" s="13"/>
      <c r="W151" s="13"/>
      <c r="X151" s="13"/>
      <c r="Y151" s="13"/>
      <c r="Z151" s="13"/>
      <c r="AA151" s="13"/>
      <c r="AB151" s="13"/>
      <c r="AC151" s="13"/>
      <c r="AD151" s="13"/>
      <c r="AE151" s="13"/>
      <c r="AF151" s="13"/>
      <c r="AG151" s="13"/>
      <c r="AH151" s="13"/>
      <c r="AI151" s="13"/>
      <c r="AJ151" s="13"/>
      <c r="AK151" s="13"/>
      <c r="AL151" s="13"/>
      <c r="AM151" s="13"/>
      <c r="AN151" s="13"/>
    </row>
    <row r="152" spans="1:40" ht="15.75" customHeight="1">
      <c r="A152" s="13"/>
      <c r="B152" s="13"/>
      <c r="C152" s="13"/>
      <c r="D152" s="13"/>
      <c r="E152" s="13"/>
      <c r="F152" s="13"/>
      <c r="G152" s="13"/>
      <c r="H152" s="13"/>
      <c r="I152" s="13"/>
      <c r="J152" s="13"/>
      <c r="K152" s="13"/>
      <c r="L152" s="13"/>
      <c r="M152" s="13"/>
      <c r="N152" s="13"/>
      <c r="O152" s="13"/>
      <c r="P152" s="13"/>
      <c r="Q152" s="13"/>
      <c r="R152" s="13"/>
      <c r="S152" s="13"/>
      <c r="T152" s="13"/>
      <c r="U152" s="13"/>
      <c r="V152" s="13"/>
      <c r="W152" s="13"/>
      <c r="X152" s="13"/>
      <c r="Y152" s="13"/>
      <c r="Z152" s="13"/>
      <c r="AA152" s="13"/>
      <c r="AB152" s="13"/>
      <c r="AC152" s="13"/>
      <c r="AD152" s="13"/>
      <c r="AE152" s="13"/>
      <c r="AF152" s="13"/>
      <c r="AG152" s="13"/>
      <c r="AH152" s="13"/>
      <c r="AI152" s="13"/>
      <c r="AJ152" s="13"/>
      <c r="AK152" s="13"/>
      <c r="AL152" s="13"/>
      <c r="AM152" s="13"/>
      <c r="AN152" s="13"/>
    </row>
    <row r="153" spans="1:40" ht="15.75" customHeight="1">
      <c r="A153" s="13"/>
      <c r="B153" s="13"/>
      <c r="C153" s="13"/>
      <c r="D153" s="13"/>
      <c r="E153" s="13"/>
      <c r="F153" s="13"/>
      <c r="G153" s="13"/>
      <c r="H153" s="13"/>
      <c r="I153" s="13"/>
      <c r="J153" s="13"/>
      <c r="K153" s="13"/>
      <c r="L153" s="13"/>
      <c r="M153" s="13"/>
      <c r="N153" s="13"/>
      <c r="O153" s="13"/>
      <c r="P153" s="13"/>
      <c r="Q153" s="13"/>
      <c r="R153" s="13"/>
      <c r="S153" s="13"/>
      <c r="T153" s="13"/>
      <c r="U153" s="13"/>
      <c r="V153" s="13"/>
      <c r="W153" s="13"/>
      <c r="X153" s="13"/>
      <c r="Y153" s="13"/>
      <c r="Z153" s="13"/>
      <c r="AA153" s="13"/>
      <c r="AB153" s="13"/>
      <c r="AC153" s="13"/>
      <c r="AD153" s="13"/>
      <c r="AE153" s="13"/>
      <c r="AF153" s="13"/>
      <c r="AG153" s="13"/>
      <c r="AH153" s="13"/>
      <c r="AI153" s="13"/>
      <c r="AJ153" s="13"/>
      <c r="AK153" s="13"/>
      <c r="AL153" s="13"/>
      <c r="AM153" s="13"/>
      <c r="AN153" s="13"/>
    </row>
    <row r="154" spans="1:40" ht="15.75" customHeight="1">
      <c r="A154" s="13"/>
      <c r="B154" s="13"/>
      <c r="C154" s="13"/>
      <c r="D154" s="13"/>
      <c r="E154" s="13"/>
      <c r="F154" s="13"/>
      <c r="G154" s="13"/>
      <c r="H154" s="13"/>
      <c r="I154" s="13"/>
      <c r="J154" s="13"/>
      <c r="K154" s="13"/>
      <c r="L154" s="13"/>
      <c r="M154" s="13"/>
      <c r="N154" s="13"/>
      <c r="O154" s="13"/>
      <c r="P154" s="13"/>
      <c r="Q154" s="13"/>
      <c r="R154" s="13"/>
      <c r="S154" s="13"/>
      <c r="T154" s="13"/>
      <c r="U154" s="13"/>
      <c r="V154" s="13"/>
      <c r="W154" s="13"/>
      <c r="X154" s="13"/>
      <c r="Y154" s="13"/>
      <c r="Z154" s="13"/>
      <c r="AA154" s="13"/>
      <c r="AB154" s="13"/>
      <c r="AC154" s="13"/>
      <c r="AD154" s="13"/>
      <c r="AE154" s="13"/>
      <c r="AF154" s="13"/>
      <c r="AG154" s="13"/>
      <c r="AH154" s="13"/>
      <c r="AI154" s="13"/>
      <c r="AJ154" s="13"/>
      <c r="AK154" s="13"/>
      <c r="AL154" s="13"/>
      <c r="AM154" s="13"/>
      <c r="AN154" s="13"/>
    </row>
    <row r="155" spans="1:40" ht="15.75" customHeight="1">
      <c r="A155" s="13"/>
      <c r="B155" s="13"/>
      <c r="C155" s="13"/>
      <c r="D155" s="13"/>
      <c r="E155" s="13"/>
      <c r="F155" s="13"/>
      <c r="G155" s="13"/>
      <c r="H155" s="13"/>
      <c r="I155" s="13"/>
      <c r="J155" s="13"/>
      <c r="K155" s="13"/>
      <c r="L155" s="13"/>
      <c r="M155" s="13"/>
      <c r="N155" s="13"/>
      <c r="O155" s="13"/>
      <c r="P155" s="13"/>
      <c r="Q155" s="13"/>
      <c r="R155" s="13"/>
      <c r="S155" s="13"/>
      <c r="T155" s="13"/>
      <c r="U155" s="13"/>
      <c r="V155" s="13"/>
      <c r="W155" s="13"/>
      <c r="X155" s="13"/>
      <c r="Y155" s="13"/>
      <c r="Z155" s="13"/>
      <c r="AA155" s="13"/>
      <c r="AB155" s="13"/>
      <c r="AC155" s="13"/>
      <c r="AD155" s="13"/>
      <c r="AE155" s="13"/>
      <c r="AF155" s="13"/>
      <c r="AG155" s="13"/>
      <c r="AH155" s="13"/>
      <c r="AI155" s="13"/>
      <c r="AJ155" s="13"/>
      <c r="AK155" s="13"/>
      <c r="AL155" s="13"/>
      <c r="AM155" s="13"/>
      <c r="AN155" s="13"/>
    </row>
    <row r="156" spans="1:40" ht="15.75" customHeight="1">
      <c r="A156" s="13"/>
      <c r="B156" s="13"/>
      <c r="C156" s="13"/>
      <c r="D156" s="13"/>
      <c r="E156" s="13"/>
      <c r="F156" s="13"/>
      <c r="G156" s="13"/>
      <c r="H156" s="13"/>
      <c r="I156" s="13"/>
      <c r="J156" s="13"/>
      <c r="K156" s="13"/>
      <c r="L156" s="13"/>
      <c r="M156" s="13"/>
      <c r="N156" s="13"/>
      <c r="O156" s="13"/>
      <c r="P156" s="13"/>
      <c r="Q156" s="13"/>
      <c r="R156" s="13"/>
      <c r="S156" s="13"/>
      <c r="T156" s="13"/>
      <c r="U156" s="13"/>
      <c r="V156" s="13"/>
      <c r="W156" s="13"/>
      <c r="X156" s="13"/>
      <c r="Y156" s="13"/>
      <c r="Z156" s="13"/>
      <c r="AA156" s="13"/>
      <c r="AB156" s="13"/>
      <c r="AC156" s="13"/>
      <c r="AD156" s="13"/>
      <c r="AE156" s="13"/>
      <c r="AF156" s="13"/>
      <c r="AG156" s="13"/>
      <c r="AH156" s="13"/>
      <c r="AI156" s="13"/>
      <c r="AJ156" s="13"/>
      <c r="AK156" s="13"/>
      <c r="AL156" s="13"/>
      <c r="AM156" s="13"/>
      <c r="AN156" s="13"/>
    </row>
    <row r="157" spans="1:40" ht="15.75" customHeight="1">
      <c r="A157" s="13"/>
      <c r="B157" s="13"/>
      <c r="C157" s="13"/>
      <c r="D157" s="13"/>
      <c r="E157" s="13"/>
      <c r="F157" s="13"/>
      <c r="G157" s="13"/>
      <c r="H157" s="13"/>
      <c r="I157" s="13"/>
      <c r="J157" s="13"/>
      <c r="K157" s="13"/>
      <c r="L157" s="13"/>
      <c r="M157" s="13"/>
      <c r="N157" s="13"/>
      <c r="O157" s="13"/>
      <c r="P157" s="13"/>
      <c r="Q157" s="13"/>
      <c r="R157" s="13"/>
      <c r="S157" s="13"/>
      <c r="T157" s="13"/>
      <c r="U157" s="13"/>
      <c r="V157" s="13"/>
      <c r="W157" s="13"/>
      <c r="X157" s="13"/>
      <c r="Y157" s="13"/>
      <c r="Z157" s="13"/>
      <c r="AA157" s="13"/>
      <c r="AB157" s="13"/>
      <c r="AC157" s="13"/>
      <c r="AD157" s="13"/>
      <c r="AE157" s="13"/>
      <c r="AF157" s="13"/>
      <c r="AG157" s="13"/>
      <c r="AH157" s="13"/>
      <c r="AI157" s="13"/>
      <c r="AJ157" s="13"/>
      <c r="AK157" s="13"/>
      <c r="AL157" s="13"/>
      <c r="AM157" s="13"/>
      <c r="AN157" s="13"/>
    </row>
    <row r="158" spans="1:40" ht="15.75" customHeight="1">
      <c r="A158" s="13"/>
      <c r="B158" s="13"/>
      <c r="C158" s="13"/>
      <c r="D158" s="13"/>
      <c r="E158" s="13"/>
      <c r="F158" s="13"/>
      <c r="G158" s="13"/>
      <c r="H158" s="13"/>
      <c r="I158" s="13"/>
      <c r="J158" s="13"/>
      <c r="K158" s="13"/>
      <c r="L158" s="13"/>
      <c r="M158" s="13"/>
      <c r="N158" s="13"/>
      <c r="O158" s="13"/>
      <c r="P158" s="13"/>
      <c r="Q158" s="13"/>
      <c r="R158" s="13"/>
      <c r="S158" s="13"/>
      <c r="T158" s="13"/>
      <c r="U158" s="13"/>
      <c r="V158" s="13"/>
      <c r="W158" s="13"/>
      <c r="X158" s="13"/>
      <c r="Y158" s="13"/>
      <c r="Z158" s="13"/>
      <c r="AA158" s="13"/>
      <c r="AB158" s="13"/>
      <c r="AC158" s="13"/>
      <c r="AD158" s="13"/>
      <c r="AE158" s="13"/>
      <c r="AF158" s="13"/>
      <c r="AG158" s="13"/>
      <c r="AH158" s="13"/>
      <c r="AI158" s="13"/>
      <c r="AJ158" s="13"/>
      <c r="AK158" s="13"/>
      <c r="AL158" s="13"/>
      <c r="AM158" s="13"/>
      <c r="AN158" s="13"/>
    </row>
    <row r="159" spans="1:40" ht="15.75" customHeight="1">
      <c r="A159" s="13"/>
      <c r="B159" s="13"/>
      <c r="C159" s="13"/>
      <c r="D159" s="13"/>
      <c r="E159" s="13"/>
      <c r="F159" s="13"/>
      <c r="G159" s="13"/>
      <c r="H159" s="13"/>
      <c r="I159" s="13"/>
      <c r="J159" s="13"/>
      <c r="K159" s="13"/>
      <c r="L159" s="13"/>
      <c r="M159" s="13"/>
      <c r="N159" s="13"/>
      <c r="O159" s="13"/>
      <c r="P159" s="13"/>
      <c r="Q159" s="13"/>
      <c r="R159" s="13"/>
      <c r="S159" s="13"/>
      <c r="T159" s="13"/>
      <c r="U159" s="13"/>
      <c r="V159" s="13"/>
      <c r="W159" s="13"/>
      <c r="X159" s="13"/>
      <c r="Y159" s="13"/>
      <c r="Z159" s="13"/>
      <c r="AA159" s="13"/>
      <c r="AB159" s="13"/>
      <c r="AC159" s="13"/>
      <c r="AD159" s="13"/>
      <c r="AE159" s="13"/>
      <c r="AF159" s="13"/>
      <c r="AG159" s="13"/>
      <c r="AH159" s="13"/>
      <c r="AI159" s="13"/>
      <c r="AJ159" s="13"/>
      <c r="AK159" s="13"/>
      <c r="AL159" s="13"/>
      <c r="AM159" s="13"/>
      <c r="AN159" s="13"/>
    </row>
    <row r="160" spans="1:40" ht="15.75" customHeight="1">
      <c r="A160" s="13"/>
      <c r="B160" s="13"/>
      <c r="C160" s="13"/>
      <c r="D160" s="13"/>
      <c r="E160" s="13"/>
      <c r="F160" s="13"/>
      <c r="G160" s="13"/>
      <c r="H160" s="13"/>
      <c r="I160" s="13"/>
      <c r="J160" s="13"/>
      <c r="K160" s="13"/>
      <c r="L160" s="13"/>
      <c r="M160" s="13"/>
      <c r="N160" s="13"/>
      <c r="O160" s="13"/>
      <c r="P160" s="13"/>
      <c r="Q160" s="13"/>
      <c r="R160" s="13"/>
      <c r="S160" s="13"/>
      <c r="T160" s="13"/>
      <c r="U160" s="13"/>
      <c r="V160" s="13"/>
      <c r="W160" s="13"/>
      <c r="X160" s="13"/>
      <c r="Y160" s="13"/>
      <c r="Z160" s="13"/>
      <c r="AA160" s="13"/>
      <c r="AB160" s="13"/>
      <c r="AC160" s="13"/>
      <c r="AD160" s="13"/>
      <c r="AE160" s="13"/>
      <c r="AF160" s="13"/>
      <c r="AG160" s="13"/>
      <c r="AH160" s="13"/>
      <c r="AI160" s="13"/>
      <c r="AJ160" s="13"/>
      <c r="AK160" s="13"/>
      <c r="AL160" s="13"/>
      <c r="AM160" s="13"/>
      <c r="AN160" s="13"/>
    </row>
    <row r="161" spans="1:40" ht="15.75" customHeight="1">
      <c r="A161" s="13"/>
      <c r="B161" s="13"/>
      <c r="C161" s="13"/>
      <c r="D161" s="13"/>
      <c r="E161" s="13"/>
      <c r="F161" s="13"/>
      <c r="G161" s="13"/>
      <c r="H161" s="13"/>
      <c r="I161" s="13"/>
      <c r="J161" s="13"/>
      <c r="K161" s="13"/>
      <c r="L161" s="13"/>
      <c r="M161" s="13"/>
      <c r="N161" s="13"/>
      <c r="O161" s="13"/>
      <c r="P161" s="13"/>
      <c r="Q161" s="13"/>
      <c r="R161" s="13"/>
      <c r="S161" s="13"/>
      <c r="T161" s="13"/>
      <c r="U161" s="13"/>
      <c r="V161" s="13"/>
      <c r="W161" s="13"/>
      <c r="X161" s="13"/>
      <c r="Y161" s="13"/>
      <c r="Z161" s="13"/>
      <c r="AA161" s="13"/>
      <c r="AB161" s="13"/>
      <c r="AC161" s="13"/>
      <c r="AD161" s="13"/>
      <c r="AE161" s="13"/>
      <c r="AF161" s="13"/>
      <c r="AG161" s="13"/>
      <c r="AH161" s="13"/>
      <c r="AI161" s="13"/>
      <c r="AJ161" s="13"/>
      <c r="AK161" s="13"/>
      <c r="AL161" s="13"/>
      <c r="AM161" s="13"/>
      <c r="AN161" s="13"/>
    </row>
    <row r="162" spans="1:40" ht="15.75" customHeight="1">
      <c r="A162" s="13"/>
      <c r="B162" s="13"/>
      <c r="C162" s="13"/>
      <c r="D162" s="13"/>
      <c r="E162" s="13"/>
      <c r="F162" s="13"/>
      <c r="G162" s="13"/>
      <c r="H162" s="13"/>
      <c r="I162" s="13"/>
      <c r="J162" s="13"/>
      <c r="K162" s="13"/>
      <c r="L162" s="13"/>
      <c r="M162" s="13"/>
      <c r="N162" s="13"/>
      <c r="O162" s="13"/>
      <c r="P162" s="13"/>
      <c r="Q162" s="13"/>
      <c r="R162" s="13"/>
      <c r="S162" s="13"/>
      <c r="T162" s="13"/>
      <c r="U162" s="13"/>
      <c r="V162" s="13"/>
      <c r="W162" s="13"/>
      <c r="X162" s="13"/>
      <c r="Y162" s="13"/>
      <c r="Z162" s="13"/>
      <c r="AA162" s="13"/>
      <c r="AB162" s="13"/>
      <c r="AC162" s="13"/>
      <c r="AD162" s="13"/>
      <c r="AE162" s="13"/>
      <c r="AF162" s="13"/>
      <c r="AG162" s="13"/>
      <c r="AH162" s="13"/>
      <c r="AI162" s="13"/>
      <c r="AJ162" s="13"/>
      <c r="AK162" s="13"/>
      <c r="AL162" s="13"/>
      <c r="AM162" s="13"/>
      <c r="AN162" s="13"/>
    </row>
    <row r="163" spans="1:40" ht="15.75" customHeight="1">
      <c r="A163" s="13"/>
      <c r="B163" s="13"/>
      <c r="C163" s="13"/>
      <c r="D163" s="13"/>
      <c r="E163" s="13"/>
      <c r="F163" s="13"/>
      <c r="G163" s="13"/>
      <c r="H163" s="13"/>
      <c r="I163" s="13"/>
      <c r="J163" s="13"/>
      <c r="K163" s="13"/>
      <c r="L163" s="13"/>
      <c r="M163" s="13"/>
      <c r="N163" s="13"/>
      <c r="O163" s="13"/>
      <c r="P163" s="13"/>
      <c r="Q163" s="13"/>
      <c r="R163" s="13"/>
      <c r="S163" s="13"/>
      <c r="T163" s="13"/>
      <c r="U163" s="13"/>
      <c r="V163" s="13"/>
      <c r="W163" s="13"/>
      <c r="X163" s="13"/>
      <c r="Y163" s="13"/>
      <c r="Z163" s="13"/>
      <c r="AA163" s="13"/>
      <c r="AB163" s="13"/>
      <c r="AC163" s="13"/>
      <c r="AD163" s="13"/>
      <c r="AE163" s="13"/>
      <c r="AF163" s="13"/>
      <c r="AG163" s="13"/>
      <c r="AH163" s="13"/>
      <c r="AI163" s="13"/>
      <c r="AJ163" s="13"/>
      <c r="AK163" s="13"/>
      <c r="AL163" s="13"/>
      <c r="AM163" s="13"/>
      <c r="AN163" s="13"/>
    </row>
    <row r="164" spans="1:40" ht="15.75" customHeight="1">
      <c r="A164" s="13"/>
      <c r="B164" s="13"/>
      <c r="C164" s="13"/>
      <c r="D164" s="13"/>
      <c r="E164" s="13"/>
      <c r="F164" s="13"/>
      <c r="G164" s="13"/>
      <c r="H164" s="13"/>
      <c r="I164" s="13"/>
      <c r="J164" s="13"/>
      <c r="K164" s="13"/>
      <c r="L164" s="13"/>
      <c r="M164" s="13"/>
      <c r="N164" s="13"/>
      <c r="O164" s="13"/>
      <c r="P164" s="13"/>
      <c r="Q164" s="13"/>
      <c r="R164" s="13"/>
      <c r="S164" s="13"/>
      <c r="T164" s="13"/>
      <c r="U164" s="13"/>
      <c r="V164" s="13"/>
      <c r="W164" s="13"/>
      <c r="X164" s="13"/>
      <c r="Y164" s="13"/>
      <c r="Z164" s="13"/>
      <c r="AA164" s="13"/>
      <c r="AB164" s="13"/>
      <c r="AC164" s="13"/>
      <c r="AD164" s="13"/>
      <c r="AE164" s="13"/>
      <c r="AF164" s="13"/>
      <c r="AG164" s="13"/>
      <c r="AH164" s="13"/>
      <c r="AI164" s="13"/>
      <c r="AJ164" s="13"/>
      <c r="AK164" s="13"/>
      <c r="AL164" s="13"/>
      <c r="AM164" s="13"/>
      <c r="AN164" s="13"/>
    </row>
    <row r="165" spans="1:40" ht="15.75" customHeight="1">
      <c r="A165" s="13"/>
      <c r="B165" s="13"/>
      <c r="C165" s="13"/>
      <c r="D165" s="13"/>
      <c r="E165" s="13"/>
      <c r="F165" s="13"/>
      <c r="G165" s="13"/>
      <c r="H165" s="13"/>
      <c r="I165" s="13"/>
      <c r="J165" s="13"/>
      <c r="K165" s="13"/>
      <c r="L165" s="13"/>
      <c r="M165" s="13"/>
      <c r="N165" s="13"/>
      <c r="O165" s="13"/>
      <c r="P165" s="13"/>
      <c r="Q165" s="13"/>
      <c r="R165" s="13"/>
      <c r="S165" s="13"/>
      <c r="T165" s="13"/>
      <c r="U165" s="13"/>
      <c r="V165" s="13"/>
      <c r="W165" s="13"/>
      <c r="X165" s="13"/>
      <c r="Y165" s="13"/>
      <c r="Z165" s="13"/>
      <c r="AA165" s="13"/>
      <c r="AB165" s="13"/>
      <c r="AC165" s="13"/>
      <c r="AD165" s="13"/>
      <c r="AE165" s="13"/>
      <c r="AF165" s="13"/>
      <c r="AG165" s="13"/>
      <c r="AH165" s="13"/>
      <c r="AI165" s="13"/>
      <c r="AJ165" s="13"/>
      <c r="AK165" s="13"/>
      <c r="AL165" s="13"/>
      <c r="AM165" s="13"/>
      <c r="AN165" s="13"/>
    </row>
    <row r="166" spans="1:40" ht="15.75" customHeight="1">
      <c r="A166" s="13"/>
      <c r="B166" s="13"/>
      <c r="C166" s="13"/>
      <c r="D166" s="13"/>
      <c r="E166" s="13"/>
      <c r="F166" s="13"/>
      <c r="G166" s="13"/>
      <c r="H166" s="13"/>
      <c r="I166" s="13"/>
      <c r="J166" s="13"/>
      <c r="K166" s="13"/>
      <c r="L166" s="13"/>
      <c r="M166" s="13"/>
      <c r="N166" s="13"/>
      <c r="O166" s="13"/>
      <c r="P166" s="13"/>
      <c r="Q166" s="13"/>
      <c r="R166" s="13"/>
      <c r="S166" s="13"/>
      <c r="T166" s="13"/>
      <c r="U166" s="13"/>
      <c r="V166" s="13"/>
      <c r="W166" s="13"/>
      <c r="X166" s="13"/>
      <c r="Y166" s="13"/>
      <c r="Z166" s="13"/>
      <c r="AA166" s="13"/>
      <c r="AB166" s="13"/>
      <c r="AC166" s="13"/>
      <c r="AD166" s="13"/>
      <c r="AE166" s="13"/>
      <c r="AF166" s="13"/>
      <c r="AG166" s="13"/>
      <c r="AH166" s="13"/>
      <c r="AI166" s="13"/>
      <c r="AJ166" s="13"/>
      <c r="AK166" s="13"/>
      <c r="AL166" s="13"/>
      <c r="AM166" s="13"/>
      <c r="AN166" s="13"/>
    </row>
    <row r="167" spans="1:40" ht="15.75" customHeight="1">
      <c r="A167" s="13"/>
      <c r="B167" s="13"/>
      <c r="C167" s="13"/>
      <c r="D167" s="13"/>
      <c r="E167" s="13"/>
      <c r="F167" s="13"/>
      <c r="G167" s="13"/>
      <c r="H167" s="13"/>
      <c r="I167" s="13"/>
      <c r="J167" s="13"/>
      <c r="K167" s="13"/>
      <c r="L167" s="13"/>
      <c r="M167" s="13"/>
      <c r="N167" s="13"/>
      <c r="O167" s="13"/>
      <c r="P167" s="13"/>
      <c r="Q167" s="13"/>
      <c r="R167" s="13"/>
      <c r="S167" s="13"/>
      <c r="T167" s="13"/>
      <c r="U167" s="13"/>
      <c r="V167" s="13"/>
      <c r="W167" s="13"/>
      <c r="X167" s="13"/>
      <c r="Y167" s="13"/>
      <c r="Z167" s="13"/>
      <c r="AA167" s="13"/>
      <c r="AB167" s="13"/>
      <c r="AC167" s="13"/>
      <c r="AD167" s="13"/>
      <c r="AE167" s="13"/>
      <c r="AF167" s="13"/>
      <c r="AG167" s="13"/>
      <c r="AH167" s="13"/>
      <c r="AI167" s="13"/>
      <c r="AJ167" s="13"/>
      <c r="AK167" s="13"/>
      <c r="AL167" s="13"/>
      <c r="AM167" s="13"/>
      <c r="AN167" s="13"/>
    </row>
    <row r="168" spans="1:40" ht="15.75" customHeight="1">
      <c r="A168" s="13"/>
      <c r="B168" s="13"/>
      <c r="C168" s="13"/>
      <c r="D168" s="13"/>
      <c r="E168" s="13"/>
      <c r="F168" s="13"/>
      <c r="G168" s="13"/>
      <c r="H168" s="13"/>
      <c r="I168" s="13"/>
      <c r="J168" s="13"/>
      <c r="K168" s="13"/>
      <c r="L168" s="13"/>
      <c r="M168" s="13"/>
      <c r="N168" s="13"/>
      <c r="O168" s="13"/>
      <c r="P168" s="13"/>
      <c r="Q168" s="13"/>
      <c r="R168" s="13"/>
      <c r="S168" s="13"/>
      <c r="T168" s="13"/>
      <c r="U168" s="13"/>
      <c r="V168" s="13"/>
      <c r="W168" s="13"/>
      <c r="X168" s="13"/>
      <c r="Y168" s="13"/>
      <c r="Z168" s="13"/>
      <c r="AA168" s="13"/>
      <c r="AB168" s="13"/>
      <c r="AC168" s="13"/>
      <c r="AD168" s="13"/>
      <c r="AE168" s="13"/>
      <c r="AF168" s="13"/>
      <c r="AG168" s="13"/>
      <c r="AH168" s="13"/>
      <c r="AI168" s="13"/>
      <c r="AJ168" s="13"/>
      <c r="AK168" s="13"/>
      <c r="AL168" s="13"/>
      <c r="AM168" s="13"/>
      <c r="AN168" s="13"/>
    </row>
    <row r="169" spans="1:40" ht="15.75" customHeight="1">
      <c r="A169" s="13"/>
      <c r="B169" s="13"/>
      <c r="C169" s="13"/>
      <c r="D169" s="13"/>
      <c r="E169" s="13"/>
      <c r="F169" s="13"/>
      <c r="G169" s="13"/>
      <c r="H169" s="13"/>
      <c r="I169" s="13"/>
      <c r="J169" s="13"/>
      <c r="K169" s="13"/>
      <c r="L169" s="13"/>
      <c r="M169" s="13"/>
      <c r="N169" s="13"/>
      <c r="O169" s="13"/>
      <c r="P169" s="13"/>
      <c r="Q169" s="13"/>
      <c r="R169" s="13"/>
      <c r="S169" s="13"/>
      <c r="T169" s="13"/>
      <c r="U169" s="13"/>
      <c r="V169" s="13"/>
      <c r="W169" s="13"/>
      <c r="X169" s="13"/>
      <c r="Y169" s="13"/>
      <c r="Z169" s="13"/>
      <c r="AA169" s="13"/>
      <c r="AB169" s="13"/>
      <c r="AC169" s="13"/>
      <c r="AD169" s="13"/>
      <c r="AE169" s="13"/>
      <c r="AF169" s="13"/>
      <c r="AG169" s="13"/>
      <c r="AH169" s="13"/>
      <c r="AI169" s="13"/>
      <c r="AJ169" s="13"/>
      <c r="AK169" s="13"/>
      <c r="AL169" s="13"/>
      <c r="AM169" s="13"/>
      <c r="AN169" s="13"/>
    </row>
    <row r="170" spans="1:40" ht="15.75" customHeight="1">
      <c r="A170" s="13"/>
      <c r="B170" s="13"/>
      <c r="C170" s="13"/>
      <c r="D170" s="13"/>
      <c r="E170" s="13"/>
      <c r="F170" s="13"/>
      <c r="G170" s="13"/>
      <c r="H170" s="13"/>
      <c r="I170" s="13"/>
      <c r="J170" s="13"/>
      <c r="K170" s="13"/>
      <c r="L170" s="13"/>
      <c r="M170" s="13"/>
      <c r="N170" s="13"/>
      <c r="O170" s="13"/>
      <c r="P170" s="13"/>
      <c r="Q170" s="13"/>
      <c r="R170" s="13"/>
      <c r="S170" s="13"/>
      <c r="T170" s="13"/>
      <c r="U170" s="13"/>
      <c r="V170" s="13"/>
      <c r="W170" s="13"/>
      <c r="X170" s="13"/>
      <c r="Y170" s="13"/>
      <c r="Z170" s="13"/>
      <c r="AA170" s="13"/>
      <c r="AB170" s="13"/>
      <c r="AC170" s="13"/>
      <c r="AD170" s="13"/>
      <c r="AE170" s="13"/>
      <c r="AF170" s="13"/>
      <c r="AG170" s="13"/>
      <c r="AH170" s="13"/>
      <c r="AI170" s="13"/>
      <c r="AJ170" s="13"/>
      <c r="AK170" s="13"/>
      <c r="AL170" s="13"/>
      <c r="AM170" s="13"/>
      <c r="AN170" s="13"/>
    </row>
    <row r="171" spans="1:40" ht="15.75" customHeight="1">
      <c r="A171" s="13"/>
      <c r="B171" s="13"/>
      <c r="C171" s="13"/>
      <c r="D171" s="13"/>
      <c r="E171" s="13"/>
      <c r="F171" s="13"/>
      <c r="G171" s="13"/>
      <c r="H171" s="13"/>
      <c r="I171" s="13"/>
      <c r="J171" s="13"/>
      <c r="K171" s="13"/>
      <c r="L171" s="13"/>
      <c r="M171" s="13"/>
      <c r="N171" s="13"/>
      <c r="O171" s="13"/>
      <c r="P171" s="13"/>
      <c r="Q171" s="13"/>
      <c r="R171" s="13"/>
      <c r="S171" s="13"/>
      <c r="T171" s="13"/>
      <c r="U171" s="13"/>
      <c r="V171" s="13"/>
      <c r="W171" s="13"/>
      <c r="X171" s="13"/>
      <c r="Y171" s="13"/>
      <c r="Z171" s="13"/>
      <c r="AA171" s="13"/>
      <c r="AB171" s="13"/>
      <c r="AC171" s="13"/>
      <c r="AD171" s="13"/>
      <c r="AE171" s="13"/>
      <c r="AF171" s="13"/>
      <c r="AG171" s="13"/>
      <c r="AH171" s="13"/>
      <c r="AI171" s="13"/>
      <c r="AJ171" s="13"/>
      <c r="AK171" s="13"/>
      <c r="AL171" s="13"/>
      <c r="AM171" s="13"/>
      <c r="AN171" s="13"/>
    </row>
    <row r="172" spans="1:40" ht="15.75" customHeight="1">
      <c r="A172" s="13"/>
      <c r="B172" s="13"/>
      <c r="C172" s="13"/>
      <c r="D172" s="13"/>
      <c r="E172" s="13"/>
      <c r="F172" s="13"/>
      <c r="G172" s="13"/>
      <c r="H172" s="13"/>
      <c r="I172" s="13"/>
      <c r="J172" s="13"/>
      <c r="K172" s="13"/>
      <c r="L172" s="13"/>
      <c r="M172" s="13"/>
      <c r="N172" s="13"/>
      <c r="O172" s="13"/>
      <c r="P172" s="13"/>
      <c r="Q172" s="13"/>
      <c r="R172" s="13"/>
      <c r="S172" s="13"/>
      <c r="T172" s="13"/>
      <c r="U172" s="13"/>
      <c r="V172" s="13"/>
      <c r="W172" s="13"/>
      <c r="X172" s="13"/>
      <c r="Y172" s="13"/>
      <c r="Z172" s="13"/>
      <c r="AA172" s="13"/>
      <c r="AB172" s="13"/>
      <c r="AC172" s="13"/>
      <c r="AD172" s="13"/>
      <c r="AE172" s="13"/>
      <c r="AF172" s="13"/>
      <c r="AG172" s="13"/>
      <c r="AH172" s="13"/>
      <c r="AI172" s="13"/>
      <c r="AJ172" s="13"/>
      <c r="AK172" s="13"/>
      <c r="AL172" s="13"/>
      <c r="AM172" s="13"/>
      <c r="AN172" s="13"/>
    </row>
    <row r="173" spans="1:40" ht="15.75" customHeight="1">
      <c r="A173" s="13"/>
      <c r="B173" s="13"/>
      <c r="C173" s="13"/>
      <c r="D173" s="13"/>
      <c r="E173" s="13"/>
      <c r="F173" s="13"/>
      <c r="G173" s="13"/>
      <c r="H173" s="13"/>
      <c r="I173" s="13"/>
      <c r="J173" s="13"/>
      <c r="K173" s="13"/>
      <c r="L173" s="13"/>
      <c r="M173" s="13"/>
      <c r="N173" s="13"/>
      <c r="O173" s="13"/>
      <c r="P173" s="13"/>
      <c r="Q173" s="13"/>
      <c r="R173" s="13"/>
      <c r="S173" s="13"/>
      <c r="T173" s="13"/>
      <c r="U173" s="13"/>
      <c r="V173" s="13"/>
      <c r="W173" s="13"/>
      <c r="X173" s="13"/>
      <c r="Y173" s="13"/>
      <c r="Z173" s="13"/>
      <c r="AA173" s="13"/>
      <c r="AB173" s="13"/>
      <c r="AC173" s="13"/>
      <c r="AD173" s="13"/>
      <c r="AE173" s="13"/>
      <c r="AF173" s="13"/>
      <c r="AG173" s="13"/>
      <c r="AH173" s="13"/>
      <c r="AI173" s="13"/>
      <c r="AJ173" s="13"/>
      <c r="AK173" s="13"/>
      <c r="AL173" s="13"/>
      <c r="AM173" s="13"/>
      <c r="AN173" s="13"/>
    </row>
    <row r="174" spans="1:40" ht="15.75" customHeight="1">
      <c r="A174" s="13"/>
      <c r="B174" s="13"/>
      <c r="C174" s="13"/>
      <c r="D174" s="13"/>
      <c r="E174" s="13"/>
      <c r="F174" s="13"/>
      <c r="G174" s="13"/>
      <c r="H174" s="13"/>
      <c r="I174" s="13"/>
      <c r="J174" s="13"/>
      <c r="K174" s="13"/>
      <c r="L174" s="13"/>
      <c r="M174" s="13"/>
      <c r="N174" s="13"/>
      <c r="O174" s="13"/>
      <c r="P174" s="13"/>
      <c r="Q174" s="13"/>
      <c r="R174" s="13"/>
      <c r="S174" s="13"/>
      <c r="T174" s="13"/>
      <c r="U174" s="13"/>
      <c r="V174" s="13"/>
      <c r="W174" s="13"/>
      <c r="X174" s="13"/>
      <c r="Y174" s="13"/>
      <c r="Z174" s="13"/>
      <c r="AA174" s="13"/>
      <c r="AB174" s="13"/>
      <c r="AC174" s="13"/>
      <c r="AD174" s="13"/>
      <c r="AE174" s="13"/>
      <c r="AF174" s="13"/>
      <c r="AG174" s="13"/>
      <c r="AH174" s="13"/>
      <c r="AI174" s="13"/>
      <c r="AJ174" s="13"/>
      <c r="AK174" s="13"/>
      <c r="AL174" s="13"/>
      <c r="AM174" s="13"/>
      <c r="AN174" s="13"/>
    </row>
    <row r="175" spans="1:40" ht="15.75" customHeight="1">
      <c r="A175" s="13"/>
      <c r="B175" s="13"/>
      <c r="C175" s="13"/>
      <c r="D175" s="13"/>
      <c r="E175" s="13"/>
      <c r="F175" s="13"/>
      <c r="G175" s="13"/>
      <c r="H175" s="13"/>
      <c r="I175" s="13"/>
      <c r="J175" s="13"/>
      <c r="K175" s="13"/>
      <c r="L175" s="13"/>
      <c r="M175" s="13"/>
      <c r="N175" s="13"/>
      <c r="O175" s="13"/>
      <c r="P175" s="13"/>
      <c r="Q175" s="13"/>
      <c r="R175" s="13"/>
      <c r="S175" s="13"/>
      <c r="T175" s="13"/>
      <c r="U175" s="13"/>
      <c r="V175" s="13"/>
      <c r="W175" s="13"/>
      <c r="X175" s="13"/>
      <c r="Y175" s="13"/>
      <c r="Z175" s="13"/>
      <c r="AA175" s="13"/>
      <c r="AB175" s="13"/>
      <c r="AC175" s="13"/>
      <c r="AD175" s="13"/>
      <c r="AE175" s="13"/>
      <c r="AF175" s="13"/>
      <c r="AG175" s="13"/>
      <c r="AH175" s="13"/>
      <c r="AI175" s="13"/>
      <c r="AJ175" s="13"/>
      <c r="AK175" s="13"/>
      <c r="AL175" s="13"/>
      <c r="AM175" s="13"/>
      <c r="AN175" s="13"/>
    </row>
    <row r="176" spans="1:40" ht="15.75" customHeight="1">
      <c r="A176" s="13"/>
      <c r="B176" s="13"/>
      <c r="C176" s="13"/>
      <c r="D176" s="13"/>
      <c r="E176" s="13"/>
      <c r="F176" s="13"/>
      <c r="G176" s="13"/>
      <c r="H176" s="13"/>
      <c r="I176" s="13"/>
      <c r="J176" s="13"/>
      <c r="K176" s="13"/>
      <c r="L176" s="13"/>
      <c r="M176" s="13"/>
      <c r="N176" s="13"/>
      <c r="O176" s="13"/>
      <c r="P176" s="13"/>
      <c r="Q176" s="13"/>
      <c r="R176" s="13"/>
      <c r="S176" s="13"/>
      <c r="T176" s="13"/>
      <c r="U176" s="13"/>
      <c r="V176" s="13"/>
      <c r="W176" s="13"/>
      <c r="X176" s="13"/>
      <c r="Y176" s="13"/>
      <c r="Z176" s="13"/>
      <c r="AA176" s="13"/>
      <c r="AB176" s="13"/>
      <c r="AC176" s="13"/>
      <c r="AD176" s="13"/>
      <c r="AE176" s="13"/>
      <c r="AF176" s="13"/>
      <c r="AG176" s="13"/>
      <c r="AH176" s="13"/>
      <c r="AI176" s="13"/>
      <c r="AJ176" s="13"/>
      <c r="AK176" s="13"/>
      <c r="AL176" s="13"/>
      <c r="AM176" s="13"/>
      <c r="AN176" s="13"/>
    </row>
    <row r="177" spans="1:40" ht="15.75" customHeight="1">
      <c r="A177" s="13"/>
      <c r="B177" s="13"/>
      <c r="C177" s="13"/>
      <c r="D177" s="13"/>
      <c r="E177" s="13"/>
      <c r="F177" s="13"/>
      <c r="G177" s="13"/>
      <c r="H177" s="13"/>
      <c r="I177" s="13"/>
      <c r="J177" s="13"/>
      <c r="K177" s="13"/>
      <c r="L177" s="13"/>
      <c r="M177" s="13"/>
      <c r="N177" s="13"/>
      <c r="O177" s="13"/>
      <c r="P177" s="13"/>
      <c r="Q177" s="13"/>
      <c r="R177" s="13"/>
      <c r="S177" s="13"/>
      <c r="T177" s="13"/>
      <c r="U177" s="13"/>
      <c r="V177" s="13"/>
      <c r="W177" s="13"/>
      <c r="X177" s="13"/>
      <c r="Y177" s="13"/>
      <c r="Z177" s="13"/>
      <c r="AA177" s="13"/>
      <c r="AB177" s="13"/>
      <c r="AC177" s="13"/>
      <c r="AD177" s="13"/>
      <c r="AE177" s="13"/>
      <c r="AF177" s="13"/>
      <c r="AG177" s="13"/>
      <c r="AH177" s="13"/>
      <c r="AI177" s="13"/>
      <c r="AJ177" s="13"/>
      <c r="AK177" s="13"/>
      <c r="AL177" s="13"/>
      <c r="AM177" s="13"/>
      <c r="AN177" s="13"/>
    </row>
    <row r="178" spans="1:40" ht="15.75" customHeight="1">
      <c r="A178" s="13"/>
      <c r="B178" s="13"/>
      <c r="C178" s="13"/>
      <c r="D178" s="13"/>
      <c r="E178" s="13"/>
      <c r="F178" s="13"/>
      <c r="G178" s="13"/>
      <c r="H178" s="13"/>
      <c r="I178" s="13"/>
      <c r="J178" s="13"/>
      <c r="K178" s="13"/>
      <c r="L178" s="13"/>
      <c r="M178" s="13"/>
      <c r="N178" s="13"/>
      <c r="O178" s="13"/>
      <c r="P178" s="13"/>
      <c r="Q178" s="13"/>
      <c r="R178" s="13"/>
      <c r="S178" s="13"/>
      <c r="T178" s="13"/>
      <c r="U178" s="13"/>
      <c r="V178" s="13"/>
      <c r="W178" s="13"/>
      <c r="X178" s="13"/>
      <c r="Y178" s="13"/>
      <c r="Z178" s="13"/>
      <c r="AA178" s="13"/>
      <c r="AB178" s="13"/>
      <c r="AC178" s="13"/>
      <c r="AD178" s="13"/>
      <c r="AE178" s="13"/>
      <c r="AF178" s="13"/>
      <c r="AG178" s="13"/>
      <c r="AH178" s="13"/>
      <c r="AI178" s="13"/>
      <c r="AJ178" s="13"/>
      <c r="AK178" s="13"/>
      <c r="AL178" s="13"/>
      <c r="AM178" s="13"/>
      <c r="AN178" s="13"/>
    </row>
    <row r="179" spans="1:40" ht="15.75" customHeight="1">
      <c r="A179" s="13"/>
      <c r="B179" s="13"/>
      <c r="C179" s="13"/>
      <c r="D179" s="13"/>
      <c r="E179" s="13"/>
      <c r="F179" s="13"/>
      <c r="G179" s="13"/>
      <c r="H179" s="13"/>
      <c r="I179" s="13"/>
      <c r="J179" s="13"/>
      <c r="K179" s="13"/>
      <c r="L179" s="13"/>
      <c r="M179" s="13"/>
      <c r="N179" s="13"/>
      <c r="O179" s="13"/>
      <c r="P179" s="13"/>
      <c r="Q179" s="13"/>
      <c r="R179" s="13"/>
      <c r="S179" s="13"/>
      <c r="T179" s="13"/>
      <c r="U179" s="13"/>
      <c r="V179" s="13"/>
      <c r="W179" s="13"/>
      <c r="X179" s="13"/>
      <c r="Y179" s="13"/>
      <c r="Z179" s="13"/>
      <c r="AA179" s="13"/>
      <c r="AB179" s="13"/>
      <c r="AC179" s="13"/>
      <c r="AD179" s="13"/>
      <c r="AE179" s="13"/>
      <c r="AF179" s="13"/>
      <c r="AG179" s="13"/>
      <c r="AH179" s="13"/>
      <c r="AI179" s="13"/>
      <c r="AJ179" s="13"/>
      <c r="AK179" s="13"/>
      <c r="AL179" s="13"/>
      <c r="AM179" s="13"/>
      <c r="AN179" s="13"/>
    </row>
    <row r="180" spans="1:40" ht="15.75" customHeight="1">
      <c r="A180" s="13"/>
      <c r="B180" s="13"/>
      <c r="C180" s="13"/>
      <c r="D180" s="13"/>
      <c r="E180" s="13"/>
      <c r="F180" s="13"/>
      <c r="G180" s="13"/>
      <c r="H180" s="13"/>
      <c r="I180" s="13"/>
      <c r="J180" s="13"/>
      <c r="K180" s="13"/>
      <c r="L180" s="13"/>
      <c r="M180" s="13"/>
      <c r="N180" s="13"/>
      <c r="O180" s="13"/>
      <c r="P180" s="13"/>
      <c r="Q180" s="13"/>
      <c r="R180" s="13"/>
      <c r="S180" s="13"/>
      <c r="T180" s="13"/>
      <c r="U180" s="13"/>
      <c r="V180" s="13"/>
      <c r="W180" s="13"/>
      <c r="X180" s="13"/>
      <c r="Y180" s="13"/>
      <c r="Z180" s="13"/>
      <c r="AA180" s="13"/>
      <c r="AB180" s="13"/>
      <c r="AC180" s="13"/>
      <c r="AD180" s="13"/>
      <c r="AE180" s="13"/>
      <c r="AF180" s="13"/>
      <c r="AG180" s="13"/>
      <c r="AH180" s="13"/>
      <c r="AI180" s="13"/>
      <c r="AJ180" s="13"/>
      <c r="AK180" s="13"/>
      <c r="AL180" s="13"/>
      <c r="AM180" s="13"/>
      <c r="AN180" s="13"/>
    </row>
    <row r="181" spans="1:40" ht="15.75" customHeight="1">
      <c r="A181" s="13"/>
      <c r="B181" s="13"/>
      <c r="C181" s="13"/>
      <c r="D181" s="13"/>
      <c r="E181" s="13"/>
      <c r="F181" s="13"/>
      <c r="G181" s="13"/>
      <c r="H181" s="13"/>
      <c r="I181" s="13"/>
      <c r="J181" s="13"/>
      <c r="K181" s="13"/>
      <c r="L181" s="13"/>
      <c r="M181" s="13"/>
      <c r="N181" s="13"/>
      <c r="O181" s="13"/>
      <c r="P181" s="13"/>
      <c r="Q181" s="13"/>
      <c r="R181" s="13"/>
      <c r="S181" s="13"/>
      <c r="T181" s="13"/>
      <c r="U181" s="13"/>
      <c r="V181" s="13"/>
      <c r="W181" s="13"/>
      <c r="X181" s="13"/>
      <c r="Y181" s="13"/>
      <c r="Z181" s="13"/>
      <c r="AA181" s="13"/>
      <c r="AB181" s="13"/>
      <c r="AC181" s="13"/>
      <c r="AD181" s="13"/>
      <c r="AE181" s="13"/>
      <c r="AF181" s="13"/>
      <c r="AG181" s="13"/>
      <c r="AH181" s="13"/>
      <c r="AI181" s="13"/>
      <c r="AJ181" s="13"/>
      <c r="AK181" s="13"/>
      <c r="AL181" s="13"/>
      <c r="AM181" s="13"/>
      <c r="AN181" s="13"/>
    </row>
    <row r="182" spans="1:40" ht="15.75" customHeight="1">
      <c r="A182" s="13"/>
      <c r="B182" s="13"/>
      <c r="C182" s="13"/>
      <c r="D182" s="13"/>
      <c r="E182" s="13"/>
      <c r="F182" s="13"/>
      <c r="G182" s="13"/>
      <c r="H182" s="13"/>
      <c r="I182" s="13"/>
      <c r="J182" s="13"/>
      <c r="K182" s="13"/>
      <c r="L182" s="13"/>
      <c r="M182" s="13"/>
      <c r="N182" s="13"/>
      <c r="O182" s="13"/>
      <c r="P182" s="13"/>
      <c r="Q182" s="13"/>
      <c r="R182" s="13"/>
      <c r="S182" s="13"/>
      <c r="T182" s="13"/>
      <c r="U182" s="13"/>
      <c r="V182" s="13"/>
      <c r="W182" s="13"/>
      <c r="X182" s="13"/>
      <c r="Y182" s="13"/>
      <c r="Z182" s="13"/>
      <c r="AA182" s="13"/>
      <c r="AB182" s="13"/>
      <c r="AC182" s="13"/>
      <c r="AD182" s="13"/>
      <c r="AE182" s="13"/>
      <c r="AF182" s="13"/>
      <c r="AG182" s="13"/>
      <c r="AH182" s="13"/>
      <c r="AI182" s="13"/>
      <c r="AJ182" s="13"/>
      <c r="AK182" s="13"/>
      <c r="AL182" s="13"/>
      <c r="AM182" s="13"/>
      <c r="AN182" s="13"/>
    </row>
    <row r="183" spans="1:40" ht="15.75" customHeight="1">
      <c r="A183" s="13"/>
      <c r="B183" s="13"/>
      <c r="C183" s="13"/>
      <c r="D183" s="13"/>
      <c r="E183" s="13"/>
      <c r="F183" s="13"/>
      <c r="G183" s="13"/>
      <c r="H183" s="13"/>
      <c r="I183" s="13"/>
      <c r="J183" s="13"/>
      <c r="K183" s="13"/>
      <c r="L183" s="13"/>
      <c r="M183" s="13"/>
      <c r="N183" s="13"/>
      <c r="O183" s="13"/>
      <c r="P183" s="13"/>
      <c r="Q183" s="13"/>
      <c r="R183" s="13"/>
      <c r="S183" s="13"/>
      <c r="T183" s="13"/>
      <c r="U183" s="13"/>
      <c r="V183" s="13"/>
      <c r="W183" s="13"/>
      <c r="X183" s="13"/>
      <c r="Y183" s="13"/>
      <c r="Z183" s="13"/>
      <c r="AA183" s="13"/>
      <c r="AB183" s="13"/>
      <c r="AC183" s="13"/>
      <c r="AD183" s="13"/>
      <c r="AE183" s="13"/>
      <c r="AF183" s="13"/>
      <c r="AG183" s="13"/>
      <c r="AH183" s="13"/>
      <c r="AI183" s="13"/>
      <c r="AJ183" s="13"/>
      <c r="AK183" s="13"/>
      <c r="AL183" s="13"/>
      <c r="AM183" s="13"/>
      <c r="AN183" s="13"/>
    </row>
    <row r="184" spans="1:40" ht="15.75" customHeight="1">
      <c r="A184" s="13"/>
      <c r="B184" s="13"/>
      <c r="C184" s="13"/>
      <c r="D184" s="13"/>
      <c r="E184" s="13"/>
      <c r="F184" s="13"/>
      <c r="G184" s="13"/>
      <c r="H184" s="13"/>
      <c r="I184" s="13"/>
      <c r="J184" s="13"/>
      <c r="K184" s="13"/>
      <c r="L184" s="13"/>
      <c r="M184" s="13"/>
      <c r="N184" s="13"/>
      <c r="O184" s="13"/>
      <c r="P184" s="13"/>
      <c r="Q184" s="13"/>
      <c r="R184" s="13"/>
      <c r="S184" s="13"/>
      <c r="T184" s="13"/>
      <c r="U184" s="13"/>
      <c r="V184" s="13"/>
      <c r="W184" s="13"/>
      <c r="X184" s="13"/>
      <c r="Y184" s="13"/>
      <c r="Z184" s="13"/>
      <c r="AA184" s="13"/>
      <c r="AB184" s="13"/>
      <c r="AC184" s="13"/>
      <c r="AD184" s="13"/>
      <c r="AE184" s="13"/>
      <c r="AF184" s="13"/>
      <c r="AG184" s="13"/>
      <c r="AH184" s="13"/>
      <c r="AI184" s="13"/>
      <c r="AJ184" s="13"/>
      <c r="AK184" s="13"/>
      <c r="AL184" s="13"/>
      <c r="AM184" s="13"/>
      <c r="AN184" s="13"/>
    </row>
    <row r="185" spans="1:40" ht="15.75" customHeight="1">
      <c r="A185" s="13"/>
      <c r="B185" s="13"/>
      <c r="C185" s="13"/>
      <c r="D185" s="13"/>
      <c r="E185" s="13"/>
      <c r="F185" s="13"/>
      <c r="G185" s="13"/>
      <c r="H185" s="13"/>
      <c r="I185" s="13"/>
      <c r="J185" s="13"/>
      <c r="K185" s="13"/>
      <c r="L185" s="13"/>
      <c r="M185" s="13"/>
      <c r="N185" s="13"/>
      <c r="O185" s="13"/>
      <c r="P185" s="13"/>
      <c r="Q185" s="13"/>
      <c r="R185" s="13"/>
      <c r="S185" s="13"/>
      <c r="T185" s="13"/>
      <c r="U185" s="13"/>
      <c r="V185" s="13"/>
      <c r="W185" s="13"/>
      <c r="X185" s="13"/>
      <c r="Y185" s="13"/>
      <c r="Z185" s="13"/>
      <c r="AA185" s="13"/>
      <c r="AB185" s="13"/>
      <c r="AC185" s="13"/>
      <c r="AD185" s="13"/>
      <c r="AE185" s="13"/>
      <c r="AF185" s="13"/>
      <c r="AG185" s="13"/>
      <c r="AH185" s="13"/>
      <c r="AI185" s="13"/>
      <c r="AJ185" s="13"/>
      <c r="AK185" s="13"/>
      <c r="AL185" s="13"/>
      <c r="AM185" s="13"/>
      <c r="AN185" s="13"/>
    </row>
    <row r="186" spans="1:40" ht="15.75" customHeight="1">
      <c r="A186" s="13"/>
      <c r="B186" s="13"/>
      <c r="C186" s="13"/>
      <c r="D186" s="13"/>
      <c r="E186" s="13"/>
      <c r="F186" s="13"/>
      <c r="G186" s="13"/>
      <c r="H186" s="13"/>
      <c r="I186" s="13"/>
      <c r="J186" s="13"/>
      <c r="K186" s="13"/>
      <c r="L186" s="13"/>
      <c r="M186" s="13"/>
      <c r="N186" s="13"/>
      <c r="O186" s="13"/>
      <c r="P186" s="13"/>
      <c r="Q186" s="13"/>
      <c r="R186" s="13"/>
      <c r="S186" s="13"/>
      <c r="T186" s="13"/>
      <c r="U186" s="13"/>
      <c r="V186" s="13"/>
      <c r="W186" s="13"/>
      <c r="X186" s="13"/>
      <c r="Y186" s="13"/>
      <c r="Z186" s="13"/>
      <c r="AA186" s="13"/>
      <c r="AB186" s="13"/>
      <c r="AC186" s="13"/>
      <c r="AD186" s="13"/>
      <c r="AE186" s="13"/>
      <c r="AF186" s="13"/>
      <c r="AG186" s="13"/>
      <c r="AH186" s="13"/>
      <c r="AI186" s="13"/>
      <c r="AJ186" s="13"/>
      <c r="AK186" s="13"/>
      <c r="AL186" s="13"/>
      <c r="AM186" s="13"/>
      <c r="AN186" s="13"/>
    </row>
    <row r="187" spans="1:40" ht="15.75" customHeight="1">
      <c r="A187" s="13"/>
      <c r="B187" s="13"/>
      <c r="C187" s="13"/>
      <c r="D187" s="13"/>
      <c r="E187" s="13"/>
      <c r="F187" s="13"/>
      <c r="G187" s="13"/>
      <c r="H187" s="13"/>
      <c r="I187" s="13"/>
      <c r="J187" s="13"/>
      <c r="K187" s="13"/>
      <c r="L187" s="13"/>
      <c r="M187" s="13"/>
      <c r="N187" s="13"/>
      <c r="O187" s="13"/>
      <c r="P187" s="13"/>
      <c r="Q187" s="13"/>
      <c r="R187" s="13"/>
      <c r="S187" s="13"/>
      <c r="T187" s="13"/>
      <c r="U187" s="13"/>
      <c r="V187" s="13"/>
      <c r="W187" s="13"/>
      <c r="X187" s="13"/>
      <c r="Y187" s="13"/>
      <c r="Z187" s="13"/>
      <c r="AA187" s="13"/>
      <c r="AB187" s="13"/>
      <c r="AC187" s="13"/>
      <c r="AD187" s="13"/>
      <c r="AE187" s="13"/>
      <c r="AF187" s="13"/>
      <c r="AG187" s="13"/>
      <c r="AH187" s="13"/>
      <c r="AI187" s="13"/>
      <c r="AJ187" s="13"/>
      <c r="AK187" s="13"/>
      <c r="AL187" s="13"/>
      <c r="AM187" s="13"/>
      <c r="AN187" s="13"/>
    </row>
    <row r="188" spans="1:40" ht="15.75" customHeight="1">
      <c r="A188" s="13"/>
      <c r="B188" s="13"/>
      <c r="C188" s="13"/>
      <c r="D188" s="13"/>
      <c r="E188" s="13"/>
      <c r="F188" s="13"/>
      <c r="G188" s="13"/>
      <c r="H188" s="13"/>
      <c r="I188" s="13"/>
      <c r="J188" s="13"/>
      <c r="K188" s="13"/>
      <c r="L188" s="13"/>
      <c r="M188" s="13"/>
      <c r="N188" s="13"/>
      <c r="O188" s="13"/>
      <c r="P188" s="13"/>
      <c r="Q188" s="13"/>
      <c r="R188" s="13"/>
      <c r="S188" s="13"/>
      <c r="T188" s="13"/>
      <c r="U188" s="13"/>
      <c r="V188" s="13"/>
      <c r="W188" s="13"/>
      <c r="X188" s="13"/>
      <c r="Y188" s="13"/>
      <c r="Z188" s="13"/>
      <c r="AA188" s="13"/>
      <c r="AB188" s="13"/>
      <c r="AC188" s="13"/>
      <c r="AD188" s="13"/>
      <c r="AE188" s="13"/>
      <c r="AF188" s="13"/>
      <c r="AG188" s="13"/>
      <c r="AH188" s="13"/>
      <c r="AI188" s="13"/>
      <c r="AJ188" s="13"/>
      <c r="AK188" s="13"/>
      <c r="AL188" s="13"/>
      <c r="AM188" s="13"/>
      <c r="AN188" s="13"/>
    </row>
    <row r="189" spans="1:40" ht="15.75" customHeight="1">
      <c r="A189" s="13"/>
      <c r="B189" s="13"/>
      <c r="C189" s="13"/>
      <c r="D189" s="13"/>
      <c r="E189" s="13"/>
      <c r="F189" s="13"/>
      <c r="G189" s="13"/>
      <c r="H189" s="13"/>
      <c r="I189" s="13"/>
      <c r="J189" s="13"/>
      <c r="K189" s="13"/>
      <c r="L189" s="13"/>
      <c r="M189" s="13"/>
      <c r="N189" s="13"/>
      <c r="O189" s="13"/>
      <c r="P189" s="13"/>
      <c r="Q189" s="13"/>
      <c r="R189" s="13"/>
      <c r="S189" s="13"/>
      <c r="T189" s="13"/>
      <c r="U189" s="13"/>
      <c r="V189" s="13"/>
      <c r="W189" s="13"/>
      <c r="X189" s="13"/>
      <c r="Y189" s="13"/>
      <c r="Z189" s="13"/>
      <c r="AA189" s="13"/>
      <c r="AB189" s="13"/>
      <c r="AC189" s="13"/>
      <c r="AD189" s="13"/>
      <c r="AE189" s="13"/>
      <c r="AF189" s="13"/>
      <c r="AG189" s="13"/>
      <c r="AH189" s="13"/>
      <c r="AI189" s="13"/>
      <c r="AJ189" s="13"/>
      <c r="AK189" s="13"/>
      <c r="AL189" s="13"/>
      <c r="AM189" s="13"/>
      <c r="AN189" s="13"/>
    </row>
    <row r="190" spans="1:40" ht="15.75" customHeight="1">
      <c r="A190" s="13"/>
      <c r="B190" s="13"/>
      <c r="C190" s="13"/>
      <c r="D190" s="13"/>
      <c r="E190" s="13"/>
      <c r="F190" s="13"/>
      <c r="G190" s="13"/>
      <c r="H190" s="13"/>
      <c r="I190" s="13"/>
      <c r="J190" s="13"/>
      <c r="K190" s="13"/>
      <c r="L190" s="13"/>
      <c r="M190" s="13"/>
      <c r="N190" s="13"/>
      <c r="O190" s="13"/>
      <c r="P190" s="13"/>
      <c r="Q190" s="13"/>
      <c r="R190" s="13"/>
      <c r="S190" s="13"/>
      <c r="T190" s="13"/>
      <c r="U190" s="13"/>
      <c r="V190" s="13"/>
      <c r="W190" s="13"/>
      <c r="X190" s="13"/>
      <c r="Y190" s="13"/>
      <c r="Z190" s="13"/>
      <c r="AA190" s="13"/>
      <c r="AB190" s="13"/>
      <c r="AC190" s="13"/>
      <c r="AD190" s="13"/>
      <c r="AE190" s="13"/>
      <c r="AF190" s="13"/>
      <c r="AG190" s="13"/>
      <c r="AH190" s="13"/>
      <c r="AI190" s="13"/>
      <c r="AJ190" s="13"/>
      <c r="AK190" s="13"/>
      <c r="AL190" s="13"/>
      <c r="AM190" s="13"/>
      <c r="AN190" s="13"/>
    </row>
    <row r="191" spans="1:40" ht="15.75" customHeight="1">
      <c r="A191" s="13"/>
      <c r="B191" s="13"/>
      <c r="C191" s="13"/>
      <c r="D191" s="13"/>
      <c r="E191" s="13"/>
      <c r="F191" s="13"/>
      <c r="G191" s="13"/>
      <c r="H191" s="13"/>
      <c r="I191" s="13"/>
      <c r="J191" s="13"/>
      <c r="K191" s="13"/>
      <c r="L191" s="13"/>
      <c r="M191" s="13"/>
      <c r="N191" s="13"/>
      <c r="O191" s="13"/>
      <c r="P191" s="13"/>
      <c r="Q191" s="13"/>
      <c r="R191" s="13"/>
      <c r="S191" s="13"/>
      <c r="T191" s="13"/>
      <c r="U191" s="13"/>
      <c r="V191" s="13"/>
      <c r="W191" s="13"/>
      <c r="X191" s="13"/>
      <c r="Y191" s="13"/>
      <c r="Z191" s="13"/>
      <c r="AA191" s="13"/>
      <c r="AB191" s="13"/>
      <c r="AC191" s="13"/>
      <c r="AD191" s="13"/>
      <c r="AE191" s="13"/>
      <c r="AF191" s="13"/>
      <c r="AG191" s="13"/>
      <c r="AH191" s="13"/>
      <c r="AI191" s="13"/>
      <c r="AJ191" s="13"/>
      <c r="AK191" s="13"/>
      <c r="AL191" s="13"/>
      <c r="AM191" s="13"/>
      <c r="AN191" s="13"/>
    </row>
    <row r="192" spans="1:40" ht="15.75" customHeight="1">
      <c r="A192" s="13"/>
      <c r="B192" s="13"/>
      <c r="C192" s="13"/>
      <c r="D192" s="13"/>
      <c r="E192" s="13"/>
      <c r="F192" s="13"/>
      <c r="G192" s="13"/>
      <c r="H192" s="13"/>
      <c r="I192" s="13"/>
      <c r="J192" s="13"/>
      <c r="K192" s="13"/>
      <c r="L192" s="13"/>
      <c r="M192" s="13"/>
      <c r="N192" s="13"/>
      <c r="O192" s="13"/>
      <c r="P192" s="13"/>
      <c r="Q192" s="13"/>
      <c r="R192" s="13"/>
      <c r="S192" s="13"/>
      <c r="T192" s="13"/>
      <c r="U192" s="13"/>
      <c r="V192" s="13"/>
      <c r="W192" s="13"/>
      <c r="X192" s="13"/>
      <c r="Y192" s="13"/>
      <c r="Z192" s="13"/>
      <c r="AA192" s="13"/>
      <c r="AB192" s="13"/>
      <c r="AC192" s="13"/>
      <c r="AD192" s="13"/>
      <c r="AE192" s="13"/>
      <c r="AF192" s="13"/>
      <c r="AG192" s="13"/>
      <c r="AH192" s="13"/>
      <c r="AI192" s="13"/>
      <c r="AJ192" s="13"/>
      <c r="AK192" s="13"/>
      <c r="AL192" s="13"/>
      <c r="AM192" s="13"/>
      <c r="AN192" s="13"/>
    </row>
    <row r="193" spans="1:40" ht="15.75" customHeight="1">
      <c r="A193" s="13"/>
      <c r="B193" s="13"/>
      <c r="C193" s="13"/>
      <c r="D193" s="13"/>
      <c r="E193" s="13"/>
      <c r="F193" s="13"/>
      <c r="G193" s="13"/>
      <c r="H193" s="13"/>
      <c r="I193" s="13"/>
      <c r="J193" s="13"/>
      <c r="K193" s="13"/>
      <c r="L193" s="13"/>
      <c r="M193" s="13"/>
      <c r="N193" s="13"/>
      <c r="O193" s="13"/>
      <c r="P193" s="13"/>
      <c r="Q193" s="13"/>
      <c r="R193" s="13"/>
      <c r="S193" s="13"/>
      <c r="T193" s="13"/>
      <c r="U193" s="13"/>
      <c r="V193" s="13"/>
      <c r="W193" s="13"/>
      <c r="X193" s="13"/>
      <c r="Y193" s="13"/>
      <c r="Z193" s="13"/>
      <c r="AA193" s="13"/>
      <c r="AB193" s="13"/>
      <c r="AC193" s="13"/>
      <c r="AD193" s="13"/>
      <c r="AE193" s="13"/>
      <c r="AF193" s="13"/>
      <c r="AG193" s="13"/>
      <c r="AH193" s="13"/>
      <c r="AI193" s="13"/>
      <c r="AJ193" s="13"/>
      <c r="AK193" s="13"/>
      <c r="AL193" s="13"/>
      <c r="AM193" s="13"/>
      <c r="AN193" s="13"/>
    </row>
    <row r="194" spans="1:40" ht="15.75" customHeight="1">
      <c r="A194" s="13"/>
      <c r="B194" s="13"/>
      <c r="C194" s="13"/>
      <c r="D194" s="13"/>
      <c r="E194" s="13"/>
      <c r="F194" s="13"/>
      <c r="G194" s="13"/>
      <c r="H194" s="13"/>
      <c r="I194" s="13"/>
      <c r="J194" s="13"/>
      <c r="K194" s="13"/>
      <c r="L194" s="13"/>
      <c r="M194" s="13"/>
      <c r="N194" s="13"/>
      <c r="O194" s="13"/>
      <c r="P194" s="13"/>
      <c r="Q194" s="13"/>
      <c r="R194" s="13"/>
      <c r="S194" s="13"/>
      <c r="T194" s="13"/>
      <c r="U194" s="13"/>
      <c r="V194" s="13"/>
      <c r="W194" s="13"/>
      <c r="X194" s="13"/>
      <c r="Y194" s="13"/>
      <c r="Z194" s="13"/>
      <c r="AA194" s="13"/>
      <c r="AB194" s="13"/>
      <c r="AC194" s="13"/>
      <c r="AD194" s="13"/>
      <c r="AE194" s="13"/>
      <c r="AF194" s="13"/>
      <c r="AG194" s="13"/>
      <c r="AH194" s="13"/>
      <c r="AI194" s="13"/>
      <c r="AJ194" s="13"/>
      <c r="AK194" s="13"/>
      <c r="AL194" s="13"/>
      <c r="AM194" s="13"/>
      <c r="AN194" s="13"/>
    </row>
    <row r="195" spans="1:40" ht="15.75" customHeight="1">
      <c r="A195" s="13"/>
      <c r="B195" s="13"/>
      <c r="C195" s="13"/>
      <c r="D195" s="13"/>
      <c r="E195" s="13"/>
      <c r="F195" s="13"/>
      <c r="G195" s="13"/>
      <c r="H195" s="13"/>
      <c r="I195" s="13"/>
      <c r="J195" s="13"/>
      <c r="K195" s="13"/>
      <c r="L195" s="13"/>
      <c r="M195" s="13"/>
      <c r="N195" s="13"/>
      <c r="O195" s="13"/>
      <c r="P195" s="13"/>
      <c r="Q195" s="13"/>
      <c r="R195" s="13"/>
      <c r="S195" s="13"/>
      <c r="T195" s="13"/>
      <c r="U195" s="13"/>
      <c r="V195" s="13"/>
      <c r="W195" s="13"/>
      <c r="X195" s="13"/>
      <c r="Y195" s="13"/>
      <c r="Z195" s="13"/>
      <c r="AA195" s="13"/>
      <c r="AB195" s="13"/>
      <c r="AC195" s="13"/>
      <c r="AD195" s="13"/>
      <c r="AE195" s="13"/>
      <c r="AF195" s="13"/>
      <c r="AG195" s="13"/>
      <c r="AH195" s="13"/>
      <c r="AI195" s="13"/>
      <c r="AJ195" s="13"/>
      <c r="AK195" s="13"/>
      <c r="AL195" s="13"/>
      <c r="AM195" s="13"/>
      <c r="AN195" s="13"/>
    </row>
    <row r="196" spans="1:40" ht="15.75" customHeight="1">
      <c r="A196" s="13"/>
      <c r="B196" s="13"/>
      <c r="C196" s="13"/>
      <c r="D196" s="13"/>
      <c r="E196" s="13"/>
      <c r="F196" s="13"/>
      <c r="G196" s="13"/>
      <c r="H196" s="13"/>
      <c r="I196" s="13"/>
      <c r="J196" s="13"/>
      <c r="K196" s="13"/>
      <c r="L196" s="13"/>
      <c r="M196" s="13"/>
      <c r="N196" s="13"/>
      <c r="O196" s="13"/>
      <c r="P196" s="13"/>
      <c r="Q196" s="13"/>
      <c r="R196" s="13"/>
      <c r="S196" s="13"/>
      <c r="T196" s="13"/>
      <c r="U196" s="13"/>
      <c r="V196" s="13"/>
      <c r="W196" s="13"/>
      <c r="X196" s="13"/>
      <c r="Y196" s="13"/>
      <c r="Z196" s="13"/>
      <c r="AA196" s="13"/>
      <c r="AB196" s="13"/>
      <c r="AC196" s="13"/>
      <c r="AD196" s="13"/>
      <c r="AE196" s="13"/>
      <c r="AF196" s="13"/>
      <c r="AG196" s="13"/>
      <c r="AH196" s="13"/>
      <c r="AI196" s="13"/>
      <c r="AJ196" s="13"/>
      <c r="AK196" s="13"/>
      <c r="AL196" s="13"/>
      <c r="AM196" s="13"/>
      <c r="AN196" s="13"/>
    </row>
    <row r="197" spans="1:40" ht="15.75" customHeight="1">
      <c r="A197" s="13"/>
      <c r="B197" s="13"/>
      <c r="C197" s="13"/>
      <c r="D197" s="13"/>
      <c r="E197" s="13"/>
      <c r="F197" s="13"/>
      <c r="G197" s="13"/>
      <c r="H197" s="13"/>
      <c r="I197" s="13"/>
      <c r="J197" s="13"/>
      <c r="K197" s="13"/>
      <c r="L197" s="13"/>
      <c r="M197" s="13"/>
      <c r="N197" s="13"/>
      <c r="O197" s="13"/>
      <c r="P197" s="13"/>
      <c r="Q197" s="13"/>
      <c r="R197" s="13"/>
      <c r="S197" s="13"/>
      <c r="T197" s="13"/>
      <c r="U197" s="13"/>
      <c r="V197" s="13"/>
      <c r="W197" s="13"/>
      <c r="X197" s="13"/>
      <c r="Y197" s="13"/>
      <c r="Z197" s="13"/>
      <c r="AA197" s="13"/>
      <c r="AB197" s="13"/>
      <c r="AC197" s="13"/>
      <c r="AD197" s="13"/>
      <c r="AE197" s="13"/>
      <c r="AF197" s="13"/>
      <c r="AG197" s="13"/>
      <c r="AH197" s="13"/>
      <c r="AI197" s="13"/>
      <c r="AJ197" s="13"/>
      <c r="AK197" s="13"/>
      <c r="AL197" s="13"/>
      <c r="AM197" s="13"/>
      <c r="AN197" s="13"/>
    </row>
    <row r="198" spans="1:40" ht="15.75" customHeight="1">
      <c r="A198" s="13"/>
      <c r="B198" s="13"/>
      <c r="C198" s="13"/>
      <c r="D198" s="13"/>
      <c r="E198" s="13"/>
      <c r="F198" s="13"/>
      <c r="G198" s="13"/>
      <c r="H198" s="13"/>
      <c r="I198" s="13"/>
      <c r="J198" s="13"/>
      <c r="K198" s="13"/>
      <c r="L198" s="13"/>
      <c r="M198" s="13"/>
      <c r="N198" s="13"/>
      <c r="O198" s="13"/>
      <c r="P198" s="13"/>
      <c r="Q198" s="13"/>
      <c r="R198" s="13"/>
      <c r="S198" s="13"/>
      <c r="T198" s="13"/>
      <c r="U198" s="13"/>
      <c r="V198" s="13"/>
      <c r="W198" s="13"/>
      <c r="X198" s="13"/>
      <c r="Y198" s="13"/>
      <c r="Z198" s="13"/>
      <c r="AA198" s="13"/>
      <c r="AB198" s="13"/>
      <c r="AC198" s="13"/>
      <c r="AD198" s="13"/>
      <c r="AE198" s="13"/>
      <c r="AF198" s="13"/>
      <c r="AG198" s="13"/>
      <c r="AH198" s="13"/>
      <c r="AI198" s="13"/>
      <c r="AJ198" s="13"/>
      <c r="AK198" s="13"/>
      <c r="AL198" s="13"/>
      <c r="AM198" s="13"/>
      <c r="AN198" s="13"/>
    </row>
    <row r="199" spans="1:40" ht="15.75" customHeight="1">
      <c r="A199" s="13"/>
      <c r="B199" s="13"/>
      <c r="C199" s="13"/>
      <c r="D199" s="13"/>
      <c r="E199" s="13"/>
      <c r="F199" s="13"/>
      <c r="G199" s="13"/>
      <c r="H199" s="13"/>
      <c r="I199" s="13"/>
      <c r="J199" s="13"/>
      <c r="K199" s="13"/>
      <c r="L199" s="13"/>
      <c r="M199" s="13"/>
      <c r="N199" s="13"/>
      <c r="O199" s="13"/>
      <c r="P199" s="13"/>
      <c r="Q199" s="13"/>
      <c r="R199" s="13"/>
      <c r="S199" s="13"/>
      <c r="T199" s="13"/>
      <c r="U199" s="13"/>
      <c r="V199" s="13"/>
      <c r="W199" s="13"/>
      <c r="X199" s="13"/>
      <c r="Y199" s="13"/>
      <c r="Z199" s="13"/>
      <c r="AA199" s="13"/>
      <c r="AB199" s="13"/>
      <c r="AC199" s="13"/>
      <c r="AD199" s="13"/>
      <c r="AE199" s="13"/>
      <c r="AF199" s="13"/>
      <c r="AG199" s="13"/>
      <c r="AH199" s="13"/>
      <c r="AI199" s="13"/>
      <c r="AJ199" s="13"/>
      <c r="AK199" s="13"/>
      <c r="AL199" s="13"/>
      <c r="AM199" s="13"/>
      <c r="AN199" s="13"/>
    </row>
    <row r="200" spans="1:40" ht="15.75" customHeight="1">
      <c r="A200" s="13"/>
      <c r="B200" s="13"/>
      <c r="C200" s="13"/>
      <c r="D200" s="13"/>
      <c r="E200" s="13"/>
      <c r="F200" s="13"/>
      <c r="G200" s="13"/>
      <c r="H200" s="13"/>
      <c r="I200" s="13"/>
      <c r="J200" s="13"/>
      <c r="K200" s="13"/>
      <c r="L200" s="13"/>
      <c r="M200" s="13"/>
      <c r="N200" s="13"/>
      <c r="O200" s="13"/>
      <c r="P200" s="13"/>
      <c r="Q200" s="13"/>
      <c r="R200" s="13"/>
      <c r="S200" s="13"/>
      <c r="T200" s="13"/>
      <c r="U200" s="13"/>
      <c r="V200" s="13"/>
      <c r="W200" s="13"/>
      <c r="X200" s="13"/>
      <c r="Y200" s="13"/>
      <c r="Z200" s="13"/>
      <c r="AA200" s="13"/>
      <c r="AB200" s="13"/>
      <c r="AC200" s="13"/>
      <c r="AD200" s="13"/>
      <c r="AE200" s="13"/>
      <c r="AF200" s="13"/>
      <c r="AG200" s="13"/>
      <c r="AH200" s="13"/>
      <c r="AI200" s="13"/>
      <c r="AJ200" s="13"/>
      <c r="AK200" s="13"/>
      <c r="AL200" s="13"/>
      <c r="AM200" s="13"/>
      <c r="AN200" s="13"/>
    </row>
    <row r="201" spans="1:40" ht="15.75" customHeight="1">
      <c r="A201" s="13"/>
      <c r="B201" s="13"/>
      <c r="C201" s="13"/>
      <c r="D201" s="13"/>
      <c r="E201" s="13"/>
      <c r="F201" s="13"/>
      <c r="G201" s="13"/>
      <c r="H201" s="13"/>
      <c r="I201" s="13"/>
      <c r="J201" s="13"/>
      <c r="K201" s="13"/>
      <c r="L201" s="13"/>
      <c r="M201" s="13"/>
      <c r="N201" s="13"/>
      <c r="O201" s="13"/>
      <c r="P201" s="13"/>
      <c r="Q201" s="13"/>
      <c r="R201" s="13"/>
      <c r="S201" s="13"/>
      <c r="T201" s="13"/>
      <c r="U201" s="13"/>
      <c r="V201" s="13"/>
      <c r="W201" s="13"/>
      <c r="X201" s="13"/>
      <c r="Y201" s="13"/>
      <c r="Z201" s="13"/>
      <c r="AA201" s="13"/>
      <c r="AB201" s="13"/>
      <c r="AC201" s="13"/>
      <c r="AD201" s="13"/>
      <c r="AE201" s="13"/>
      <c r="AF201" s="13"/>
      <c r="AG201" s="13"/>
      <c r="AH201" s="13"/>
      <c r="AI201" s="13"/>
      <c r="AJ201" s="13"/>
      <c r="AK201" s="13"/>
      <c r="AL201" s="13"/>
      <c r="AM201" s="13"/>
      <c r="AN201" s="13"/>
    </row>
    <row r="202" spans="1:40" ht="15.75" customHeight="1">
      <c r="A202" s="13"/>
      <c r="B202" s="13"/>
      <c r="C202" s="13"/>
      <c r="D202" s="13"/>
      <c r="E202" s="13"/>
      <c r="F202" s="13"/>
      <c r="G202" s="13"/>
      <c r="H202" s="13"/>
      <c r="I202" s="13"/>
      <c r="J202" s="13"/>
      <c r="K202" s="13"/>
      <c r="L202" s="13"/>
      <c r="M202" s="13"/>
      <c r="N202" s="13"/>
      <c r="O202" s="13"/>
      <c r="P202" s="13"/>
      <c r="Q202" s="13"/>
      <c r="R202" s="13"/>
      <c r="S202" s="13"/>
      <c r="T202" s="13"/>
      <c r="U202" s="13"/>
      <c r="V202" s="13"/>
      <c r="W202" s="13"/>
      <c r="X202" s="13"/>
      <c r="Y202" s="13"/>
      <c r="Z202" s="13"/>
      <c r="AA202" s="13"/>
      <c r="AB202" s="13"/>
      <c r="AC202" s="13"/>
      <c r="AD202" s="13"/>
      <c r="AE202" s="13"/>
      <c r="AF202" s="13"/>
      <c r="AG202" s="13"/>
      <c r="AH202" s="13"/>
      <c r="AI202" s="13"/>
      <c r="AJ202" s="13"/>
      <c r="AK202" s="13"/>
      <c r="AL202" s="13"/>
      <c r="AM202" s="13"/>
      <c r="AN202" s="13"/>
    </row>
    <row r="203" spans="1:40" ht="15.75" customHeight="1">
      <c r="A203" s="13"/>
      <c r="B203" s="13"/>
      <c r="C203" s="13"/>
      <c r="D203" s="13"/>
      <c r="E203" s="13"/>
      <c r="F203" s="13"/>
      <c r="G203" s="13"/>
      <c r="H203" s="13"/>
      <c r="I203" s="13"/>
      <c r="J203" s="13"/>
      <c r="K203" s="13"/>
      <c r="L203" s="13"/>
      <c r="M203" s="13"/>
      <c r="N203" s="13"/>
      <c r="O203" s="13"/>
      <c r="P203" s="13"/>
      <c r="Q203" s="13"/>
      <c r="R203" s="13"/>
      <c r="S203" s="13"/>
      <c r="T203" s="13"/>
      <c r="U203" s="13"/>
      <c r="V203" s="13"/>
      <c r="W203" s="13"/>
      <c r="X203" s="13"/>
      <c r="Y203" s="13"/>
      <c r="Z203" s="13"/>
      <c r="AA203" s="13"/>
      <c r="AB203" s="13"/>
      <c r="AC203" s="13"/>
      <c r="AD203" s="13"/>
      <c r="AE203" s="13"/>
      <c r="AF203" s="13"/>
      <c r="AG203" s="13"/>
      <c r="AH203" s="13"/>
      <c r="AI203" s="13"/>
      <c r="AJ203" s="13"/>
      <c r="AK203" s="13"/>
      <c r="AL203" s="13"/>
      <c r="AM203" s="13"/>
      <c r="AN203" s="13"/>
    </row>
    <row r="204" spans="1:40" ht="15.75" customHeight="1">
      <c r="A204" s="13"/>
      <c r="B204" s="13"/>
      <c r="C204" s="13"/>
      <c r="D204" s="13"/>
      <c r="E204" s="13"/>
      <c r="F204" s="13"/>
      <c r="G204" s="13"/>
      <c r="H204" s="13"/>
      <c r="I204" s="13"/>
      <c r="J204" s="13"/>
      <c r="K204" s="13"/>
      <c r="L204" s="13"/>
      <c r="M204" s="13"/>
      <c r="N204" s="13"/>
      <c r="O204" s="13"/>
      <c r="P204" s="13"/>
      <c r="Q204" s="13"/>
      <c r="R204" s="13"/>
      <c r="S204" s="13"/>
      <c r="T204" s="13"/>
      <c r="U204" s="13"/>
      <c r="V204" s="13"/>
      <c r="W204" s="13"/>
      <c r="X204" s="13"/>
      <c r="Y204" s="13"/>
      <c r="Z204" s="13"/>
      <c r="AA204" s="13"/>
      <c r="AB204" s="13"/>
      <c r="AC204" s="13"/>
      <c r="AD204" s="13"/>
      <c r="AE204" s="13"/>
      <c r="AF204" s="13"/>
      <c r="AG204" s="13"/>
      <c r="AH204" s="13"/>
      <c r="AI204" s="13"/>
      <c r="AJ204" s="13"/>
      <c r="AK204" s="13"/>
      <c r="AL204" s="13"/>
      <c r="AM204" s="13"/>
      <c r="AN204" s="13"/>
    </row>
    <row r="205" spans="1:40" ht="15.75" customHeight="1">
      <c r="A205" s="13"/>
      <c r="B205" s="13"/>
      <c r="C205" s="13"/>
      <c r="D205" s="13"/>
      <c r="E205" s="13"/>
      <c r="F205" s="13"/>
      <c r="G205" s="13"/>
      <c r="H205" s="13"/>
      <c r="I205" s="13"/>
      <c r="J205" s="13"/>
      <c r="K205" s="13"/>
      <c r="L205" s="13"/>
      <c r="M205" s="13"/>
      <c r="N205" s="13"/>
      <c r="O205" s="13"/>
      <c r="P205" s="13"/>
      <c r="Q205" s="13"/>
      <c r="R205" s="13"/>
      <c r="S205" s="13"/>
      <c r="T205" s="13"/>
      <c r="U205" s="13"/>
      <c r="V205" s="13"/>
      <c r="W205" s="13"/>
      <c r="X205" s="13"/>
      <c r="Y205" s="13"/>
      <c r="Z205" s="13"/>
      <c r="AA205" s="13"/>
      <c r="AB205" s="13"/>
      <c r="AC205" s="13"/>
      <c r="AD205" s="13"/>
      <c r="AE205" s="13"/>
      <c r="AF205" s="13"/>
      <c r="AG205" s="13"/>
      <c r="AH205" s="13"/>
      <c r="AI205" s="13"/>
      <c r="AJ205" s="13"/>
      <c r="AK205" s="13"/>
      <c r="AL205" s="13"/>
      <c r="AM205" s="13"/>
      <c r="AN205" s="13"/>
    </row>
    <row r="206" spans="1:40" ht="15.75" customHeight="1">
      <c r="A206" s="13"/>
      <c r="B206" s="13"/>
      <c r="C206" s="13"/>
      <c r="D206" s="13"/>
      <c r="E206" s="13"/>
      <c r="F206" s="13"/>
      <c r="G206" s="13"/>
      <c r="H206" s="13"/>
      <c r="I206" s="13"/>
      <c r="J206" s="13"/>
      <c r="K206" s="13"/>
      <c r="L206" s="13"/>
      <c r="M206" s="13"/>
      <c r="N206" s="13"/>
      <c r="O206" s="13"/>
      <c r="P206" s="13"/>
      <c r="Q206" s="13"/>
      <c r="R206" s="13"/>
      <c r="S206" s="13"/>
      <c r="T206" s="13"/>
      <c r="U206" s="13"/>
      <c r="V206" s="13"/>
      <c r="W206" s="13"/>
      <c r="X206" s="13"/>
      <c r="Y206" s="13"/>
      <c r="Z206" s="13"/>
      <c r="AA206" s="13"/>
      <c r="AB206" s="13"/>
      <c r="AC206" s="13"/>
      <c r="AD206" s="13"/>
      <c r="AE206" s="13"/>
      <c r="AF206" s="13"/>
      <c r="AG206" s="13"/>
      <c r="AH206" s="13"/>
      <c r="AI206" s="13"/>
      <c r="AJ206" s="13"/>
      <c r="AK206" s="13"/>
      <c r="AL206" s="13"/>
      <c r="AM206" s="13"/>
      <c r="AN206" s="13"/>
    </row>
    <row r="207" spans="1:40" ht="15.75" customHeight="1">
      <c r="A207" s="13"/>
      <c r="B207" s="13"/>
      <c r="C207" s="13"/>
      <c r="D207" s="13"/>
      <c r="E207" s="13"/>
      <c r="F207" s="13"/>
      <c r="G207" s="13"/>
      <c r="H207" s="13"/>
      <c r="I207" s="13"/>
      <c r="J207" s="13"/>
      <c r="K207" s="13"/>
      <c r="L207" s="13"/>
      <c r="M207" s="13"/>
      <c r="N207" s="13"/>
      <c r="O207" s="13"/>
      <c r="P207" s="13"/>
      <c r="Q207" s="13"/>
      <c r="R207" s="13"/>
      <c r="S207" s="13"/>
      <c r="T207" s="13"/>
      <c r="U207" s="13"/>
      <c r="V207" s="13"/>
      <c r="W207" s="13"/>
      <c r="X207" s="13"/>
      <c r="Y207" s="13"/>
      <c r="Z207" s="13"/>
      <c r="AA207" s="13"/>
      <c r="AB207" s="13"/>
      <c r="AC207" s="13"/>
      <c r="AD207" s="13"/>
      <c r="AE207" s="13"/>
      <c r="AF207" s="13"/>
      <c r="AG207" s="13"/>
      <c r="AH207" s="13"/>
      <c r="AI207" s="13"/>
      <c r="AJ207" s="13"/>
      <c r="AK207" s="13"/>
      <c r="AL207" s="13"/>
      <c r="AM207" s="13"/>
      <c r="AN207" s="13"/>
    </row>
    <row r="208" spans="1:40" ht="15.75" customHeight="1">
      <c r="A208" s="13"/>
      <c r="B208" s="13"/>
      <c r="C208" s="13"/>
      <c r="D208" s="13"/>
      <c r="E208" s="13"/>
      <c r="F208" s="13"/>
      <c r="G208" s="13"/>
      <c r="H208" s="13"/>
      <c r="I208" s="13"/>
      <c r="J208" s="13"/>
      <c r="K208" s="13"/>
      <c r="L208" s="13"/>
      <c r="M208" s="13"/>
      <c r="N208" s="13"/>
      <c r="O208" s="13"/>
      <c r="P208" s="13"/>
      <c r="Q208" s="13"/>
      <c r="R208" s="13"/>
      <c r="S208" s="13"/>
      <c r="T208" s="13"/>
      <c r="U208" s="13"/>
      <c r="V208" s="13"/>
      <c r="W208" s="13"/>
      <c r="X208" s="13"/>
      <c r="Y208" s="13"/>
      <c r="Z208" s="13"/>
      <c r="AA208" s="13"/>
      <c r="AB208" s="13"/>
      <c r="AC208" s="13"/>
      <c r="AD208" s="13"/>
      <c r="AE208" s="13"/>
      <c r="AF208" s="13"/>
      <c r="AG208" s="13"/>
      <c r="AH208" s="13"/>
      <c r="AI208" s="13"/>
      <c r="AJ208" s="13"/>
      <c r="AK208" s="13"/>
      <c r="AL208" s="13"/>
      <c r="AM208" s="13"/>
      <c r="AN208" s="13"/>
    </row>
    <row r="209" spans="1:40" ht="15.75" customHeight="1">
      <c r="A209" s="13"/>
      <c r="B209" s="13"/>
      <c r="C209" s="13"/>
      <c r="D209" s="13"/>
      <c r="E209" s="13"/>
      <c r="F209" s="13"/>
      <c r="G209" s="13"/>
      <c r="H209" s="13"/>
      <c r="I209" s="13"/>
      <c r="J209" s="13"/>
      <c r="K209" s="13"/>
      <c r="L209" s="13"/>
      <c r="M209" s="13"/>
      <c r="N209" s="13"/>
      <c r="O209" s="13"/>
      <c r="P209" s="13"/>
      <c r="Q209" s="13"/>
      <c r="R209" s="13"/>
      <c r="S209" s="13"/>
      <c r="T209" s="13"/>
      <c r="U209" s="13"/>
      <c r="V209" s="13"/>
      <c r="W209" s="13"/>
      <c r="X209" s="13"/>
      <c r="Y209" s="13"/>
      <c r="Z209" s="13"/>
      <c r="AA209" s="13"/>
      <c r="AB209" s="13"/>
      <c r="AC209" s="13"/>
      <c r="AD209" s="13"/>
      <c r="AE209" s="13"/>
      <c r="AF209" s="13"/>
      <c r="AG209" s="13"/>
      <c r="AH209" s="13"/>
      <c r="AI209" s="13"/>
      <c r="AJ209" s="13"/>
      <c r="AK209" s="13"/>
      <c r="AL209" s="13"/>
      <c r="AM209" s="13"/>
      <c r="AN209" s="13"/>
    </row>
    <row r="210" spans="1:40" ht="15.75" customHeight="1">
      <c r="A210" s="13"/>
      <c r="B210" s="13"/>
      <c r="C210" s="13"/>
      <c r="D210" s="13"/>
      <c r="E210" s="13"/>
      <c r="F210" s="13"/>
      <c r="G210" s="13"/>
      <c r="H210" s="13"/>
      <c r="I210" s="13"/>
      <c r="J210" s="13"/>
      <c r="K210" s="13"/>
      <c r="L210" s="13"/>
      <c r="M210" s="13"/>
      <c r="N210" s="13"/>
      <c r="O210" s="13"/>
      <c r="P210" s="13"/>
      <c r="Q210" s="13"/>
      <c r="R210" s="13"/>
      <c r="S210" s="13"/>
      <c r="T210" s="13"/>
      <c r="U210" s="13"/>
      <c r="V210" s="13"/>
      <c r="W210" s="13"/>
      <c r="X210" s="13"/>
      <c r="Y210" s="13"/>
      <c r="Z210" s="13"/>
      <c r="AA210" s="13"/>
      <c r="AB210" s="13"/>
      <c r="AC210" s="13"/>
      <c r="AD210" s="13"/>
      <c r="AE210" s="13"/>
      <c r="AF210" s="13"/>
      <c r="AG210" s="13"/>
      <c r="AH210" s="13"/>
      <c r="AI210" s="13"/>
      <c r="AJ210" s="13"/>
      <c r="AK210" s="13"/>
      <c r="AL210" s="13"/>
      <c r="AM210" s="13"/>
      <c r="AN210" s="13"/>
    </row>
    <row r="211" spans="1:40" ht="15.75" customHeight="1">
      <c r="A211" s="13"/>
      <c r="B211" s="13"/>
      <c r="C211" s="13"/>
      <c r="D211" s="13"/>
      <c r="E211" s="13"/>
      <c r="F211" s="13"/>
      <c r="G211" s="13"/>
      <c r="H211" s="13"/>
      <c r="I211" s="13"/>
      <c r="J211" s="13"/>
      <c r="K211" s="13"/>
      <c r="L211" s="13"/>
      <c r="M211" s="13"/>
      <c r="N211" s="13"/>
      <c r="O211" s="13"/>
      <c r="P211" s="13"/>
      <c r="Q211" s="13"/>
      <c r="R211" s="13"/>
      <c r="S211" s="13"/>
      <c r="T211" s="13"/>
      <c r="U211" s="13"/>
      <c r="V211" s="13"/>
      <c r="W211" s="13"/>
      <c r="X211" s="13"/>
      <c r="Y211" s="13"/>
      <c r="Z211" s="13"/>
      <c r="AA211" s="13"/>
      <c r="AB211" s="13"/>
      <c r="AC211" s="13"/>
      <c r="AD211" s="13"/>
      <c r="AE211" s="13"/>
      <c r="AF211" s="13"/>
      <c r="AG211" s="13"/>
      <c r="AH211" s="13"/>
      <c r="AI211" s="13"/>
      <c r="AJ211" s="13"/>
      <c r="AK211" s="13"/>
      <c r="AL211" s="13"/>
      <c r="AM211" s="13"/>
      <c r="AN211" s="13"/>
    </row>
    <row r="212" spans="1:40" ht="15.75" customHeight="1">
      <c r="A212" s="13"/>
      <c r="B212" s="13"/>
      <c r="C212" s="13"/>
      <c r="D212" s="13"/>
      <c r="E212" s="13"/>
      <c r="F212" s="13"/>
      <c r="G212" s="13"/>
      <c r="H212" s="13"/>
      <c r="I212" s="13"/>
      <c r="J212" s="13"/>
      <c r="K212" s="13"/>
      <c r="L212" s="13"/>
      <c r="M212" s="13"/>
      <c r="N212" s="13"/>
      <c r="O212" s="13"/>
      <c r="P212" s="13"/>
      <c r="Q212" s="13"/>
      <c r="R212" s="13"/>
      <c r="S212" s="13"/>
      <c r="T212" s="13"/>
      <c r="U212" s="13"/>
      <c r="V212" s="13"/>
      <c r="W212" s="13"/>
      <c r="X212" s="13"/>
      <c r="Y212" s="13"/>
      <c r="Z212" s="13"/>
      <c r="AA212" s="13"/>
      <c r="AB212" s="13"/>
      <c r="AC212" s="13"/>
      <c r="AD212" s="13"/>
      <c r="AE212" s="13"/>
      <c r="AF212" s="13"/>
      <c r="AG212" s="13"/>
      <c r="AH212" s="13"/>
      <c r="AI212" s="13"/>
      <c r="AJ212" s="13"/>
      <c r="AK212" s="13"/>
      <c r="AL212" s="13"/>
      <c r="AM212" s="13"/>
      <c r="AN212" s="13"/>
    </row>
    <row r="213" spans="1:40" ht="15.75" customHeight="1">
      <c r="A213" s="13"/>
      <c r="B213" s="13"/>
      <c r="C213" s="13"/>
      <c r="D213" s="13"/>
      <c r="E213" s="13"/>
      <c r="F213" s="13"/>
      <c r="G213" s="13"/>
      <c r="H213" s="13"/>
      <c r="I213" s="13"/>
      <c r="J213" s="13"/>
      <c r="K213" s="13"/>
      <c r="L213" s="13"/>
      <c r="M213" s="13"/>
      <c r="N213" s="13"/>
      <c r="O213" s="13"/>
      <c r="P213" s="13"/>
      <c r="Q213" s="13"/>
      <c r="R213" s="13"/>
      <c r="S213" s="13"/>
      <c r="T213" s="13"/>
      <c r="U213" s="13"/>
      <c r="V213" s="13"/>
      <c r="W213" s="13"/>
      <c r="X213" s="13"/>
      <c r="Y213" s="13"/>
      <c r="Z213" s="13"/>
      <c r="AA213" s="13"/>
      <c r="AB213" s="13"/>
      <c r="AC213" s="13"/>
      <c r="AD213" s="13"/>
      <c r="AE213" s="13"/>
      <c r="AF213" s="13"/>
      <c r="AG213" s="13"/>
      <c r="AH213" s="13"/>
      <c r="AI213" s="13"/>
      <c r="AJ213" s="13"/>
      <c r="AK213" s="13"/>
      <c r="AL213" s="13"/>
      <c r="AM213" s="13"/>
      <c r="AN213" s="13"/>
    </row>
    <row r="214" spans="1:40" ht="15.75" customHeight="1">
      <c r="A214" s="13"/>
      <c r="B214" s="13"/>
      <c r="C214" s="13"/>
      <c r="D214" s="13"/>
      <c r="E214" s="13"/>
      <c r="F214" s="13"/>
      <c r="G214" s="13"/>
      <c r="H214" s="13"/>
      <c r="I214" s="13"/>
      <c r="J214" s="13"/>
      <c r="K214" s="13"/>
      <c r="L214" s="13"/>
      <c r="M214" s="13"/>
      <c r="N214" s="13"/>
      <c r="O214" s="13"/>
      <c r="P214" s="13"/>
      <c r="Q214" s="13"/>
      <c r="R214" s="13"/>
      <c r="S214" s="13"/>
      <c r="T214" s="13"/>
      <c r="U214" s="13"/>
      <c r="V214" s="13"/>
      <c r="W214" s="13"/>
      <c r="X214" s="13"/>
      <c r="Y214" s="13"/>
      <c r="Z214" s="13"/>
      <c r="AA214" s="13"/>
      <c r="AB214" s="13"/>
      <c r="AC214" s="13"/>
      <c r="AD214" s="13"/>
      <c r="AE214" s="13"/>
      <c r="AF214" s="13"/>
      <c r="AG214" s="13"/>
      <c r="AH214" s="13"/>
      <c r="AI214" s="13"/>
      <c r="AJ214" s="13"/>
      <c r="AK214" s="13"/>
      <c r="AL214" s="13"/>
      <c r="AM214" s="13"/>
      <c r="AN214" s="13"/>
    </row>
    <row r="215" spans="1:40" ht="15.75" customHeight="1">
      <c r="A215" s="13"/>
      <c r="B215" s="13"/>
      <c r="C215" s="13"/>
      <c r="D215" s="13"/>
      <c r="E215" s="13"/>
      <c r="F215" s="13"/>
      <c r="G215" s="13"/>
      <c r="H215" s="13"/>
      <c r="I215" s="13"/>
      <c r="J215" s="13"/>
      <c r="K215" s="13"/>
      <c r="L215" s="13"/>
      <c r="M215" s="13"/>
      <c r="N215" s="13"/>
      <c r="O215" s="13"/>
      <c r="P215" s="13"/>
      <c r="Q215" s="13"/>
      <c r="R215" s="13"/>
      <c r="S215" s="13"/>
      <c r="T215" s="13"/>
      <c r="U215" s="13"/>
      <c r="V215" s="13"/>
      <c r="W215" s="13"/>
      <c r="X215" s="13"/>
      <c r="Y215" s="13"/>
      <c r="Z215" s="13"/>
      <c r="AA215" s="13"/>
      <c r="AB215" s="13"/>
      <c r="AC215" s="13"/>
      <c r="AD215" s="13"/>
      <c r="AE215" s="13"/>
      <c r="AF215" s="13"/>
      <c r="AG215" s="13"/>
      <c r="AH215" s="13"/>
      <c r="AI215" s="13"/>
      <c r="AJ215" s="13"/>
      <c r="AK215" s="13"/>
      <c r="AL215" s="13"/>
      <c r="AM215" s="13"/>
      <c r="AN215" s="13"/>
    </row>
    <row r="216" spans="1:40" ht="15.75" customHeight="1">
      <c r="A216" s="13"/>
      <c r="B216" s="13"/>
      <c r="C216" s="13"/>
      <c r="D216" s="13"/>
      <c r="E216" s="13"/>
      <c r="F216" s="13"/>
      <c r="G216" s="13"/>
      <c r="H216" s="13"/>
      <c r="I216" s="13"/>
      <c r="J216" s="13"/>
      <c r="K216" s="13"/>
      <c r="L216" s="13"/>
      <c r="M216" s="13"/>
      <c r="N216" s="13"/>
      <c r="O216" s="13"/>
      <c r="P216" s="13"/>
      <c r="Q216" s="13"/>
      <c r="R216" s="13"/>
      <c r="S216" s="13"/>
      <c r="T216" s="13"/>
      <c r="U216" s="13"/>
      <c r="V216" s="13"/>
      <c r="W216" s="13"/>
      <c r="X216" s="13"/>
      <c r="Y216" s="13"/>
      <c r="Z216" s="13"/>
      <c r="AA216" s="13"/>
      <c r="AB216" s="13"/>
      <c r="AC216" s="13"/>
      <c r="AD216" s="13"/>
      <c r="AE216" s="13"/>
      <c r="AF216" s="13"/>
      <c r="AG216" s="13"/>
      <c r="AH216" s="13"/>
      <c r="AI216" s="13"/>
      <c r="AJ216" s="13"/>
      <c r="AK216" s="13"/>
      <c r="AL216" s="13"/>
      <c r="AM216" s="13"/>
      <c r="AN216" s="13"/>
    </row>
    <row r="217" spans="1:40" ht="15.75" customHeight="1">
      <c r="A217" s="13"/>
      <c r="B217" s="13"/>
      <c r="C217" s="13"/>
      <c r="D217" s="13"/>
      <c r="E217" s="13"/>
      <c r="F217" s="13"/>
      <c r="G217" s="13"/>
      <c r="H217" s="13"/>
      <c r="I217" s="13"/>
      <c r="J217" s="13"/>
      <c r="K217" s="13"/>
      <c r="L217" s="13"/>
      <c r="M217" s="13"/>
      <c r="N217" s="13"/>
      <c r="O217" s="13"/>
      <c r="P217" s="13"/>
      <c r="Q217" s="13"/>
      <c r="R217" s="13"/>
      <c r="S217" s="13"/>
      <c r="T217" s="13"/>
      <c r="U217" s="13"/>
      <c r="V217" s="13"/>
      <c r="W217" s="13"/>
      <c r="X217" s="13"/>
      <c r="Y217" s="13"/>
      <c r="Z217" s="13"/>
      <c r="AA217" s="13"/>
      <c r="AB217" s="13"/>
      <c r="AC217" s="13"/>
      <c r="AD217" s="13"/>
      <c r="AE217" s="13"/>
      <c r="AF217" s="13"/>
      <c r="AG217" s="13"/>
      <c r="AH217" s="13"/>
      <c r="AI217" s="13"/>
      <c r="AJ217" s="13"/>
      <c r="AK217" s="13"/>
      <c r="AL217" s="13"/>
      <c r="AM217" s="13"/>
      <c r="AN217" s="13"/>
    </row>
    <row r="218" spans="1:40" ht="15.75" customHeight="1">
      <c r="A218" s="13"/>
      <c r="B218" s="13"/>
      <c r="C218" s="13"/>
      <c r="D218" s="13"/>
      <c r="E218" s="13"/>
      <c r="F218" s="13"/>
      <c r="G218" s="13"/>
      <c r="H218" s="13"/>
      <c r="I218" s="13"/>
      <c r="J218" s="13"/>
      <c r="K218" s="13"/>
      <c r="L218" s="13"/>
      <c r="M218" s="13"/>
      <c r="N218" s="13"/>
      <c r="O218" s="13"/>
      <c r="P218" s="13"/>
      <c r="Q218" s="13"/>
      <c r="R218" s="13"/>
      <c r="S218" s="13"/>
      <c r="T218" s="13"/>
      <c r="U218" s="13"/>
      <c r="V218" s="13"/>
      <c r="W218" s="13"/>
      <c r="X218" s="13"/>
      <c r="Y218" s="13"/>
      <c r="Z218" s="13"/>
      <c r="AA218" s="13"/>
      <c r="AB218" s="13"/>
      <c r="AC218" s="13"/>
      <c r="AD218" s="13"/>
      <c r="AE218" s="13"/>
      <c r="AF218" s="13"/>
      <c r="AG218" s="13"/>
      <c r="AH218" s="13"/>
      <c r="AI218" s="13"/>
      <c r="AJ218" s="13"/>
      <c r="AK218" s="13"/>
      <c r="AL218" s="13"/>
      <c r="AM218" s="13"/>
      <c r="AN218" s="13"/>
    </row>
    <row r="219" spans="1:40" ht="15.75" customHeight="1">
      <c r="A219" s="13"/>
      <c r="B219" s="13"/>
      <c r="C219" s="13"/>
      <c r="D219" s="13"/>
      <c r="E219" s="13"/>
      <c r="F219" s="13"/>
      <c r="G219" s="13"/>
      <c r="H219" s="13"/>
      <c r="I219" s="13"/>
      <c r="J219" s="13"/>
      <c r="K219" s="13"/>
      <c r="L219" s="13"/>
      <c r="M219" s="13"/>
      <c r="N219" s="13"/>
      <c r="O219" s="13"/>
      <c r="P219" s="13"/>
      <c r="Q219" s="13"/>
      <c r="R219" s="13"/>
      <c r="S219" s="13"/>
      <c r="T219" s="13"/>
      <c r="U219" s="13"/>
      <c r="V219" s="13"/>
      <c r="W219" s="13"/>
      <c r="X219" s="13"/>
      <c r="Y219" s="13"/>
      <c r="Z219" s="13"/>
      <c r="AA219" s="13"/>
      <c r="AB219" s="13"/>
      <c r="AC219" s="13"/>
      <c r="AD219" s="13"/>
      <c r="AE219" s="13"/>
      <c r="AF219" s="13"/>
      <c r="AG219" s="13"/>
      <c r="AH219" s="13"/>
      <c r="AI219" s="13"/>
      <c r="AJ219" s="13"/>
      <c r="AK219" s="13"/>
      <c r="AL219" s="13"/>
      <c r="AM219" s="13"/>
      <c r="AN219" s="13"/>
    </row>
    <row r="220" spans="1:40" ht="15.75" customHeight="1">
      <c r="A220" s="13"/>
      <c r="B220" s="13"/>
      <c r="C220" s="13"/>
      <c r="D220" s="13"/>
      <c r="E220" s="13"/>
      <c r="F220" s="13"/>
      <c r="G220" s="13"/>
      <c r="H220" s="13"/>
      <c r="I220" s="13"/>
      <c r="J220" s="13"/>
      <c r="K220" s="13"/>
      <c r="L220" s="13"/>
      <c r="M220" s="13"/>
      <c r="N220" s="13"/>
      <c r="O220" s="13"/>
      <c r="P220" s="13"/>
      <c r="Q220" s="13"/>
      <c r="R220" s="13"/>
      <c r="S220" s="13"/>
      <c r="T220" s="13"/>
      <c r="U220" s="13"/>
      <c r="V220" s="13"/>
      <c r="W220" s="13"/>
      <c r="X220" s="13"/>
      <c r="Y220" s="13"/>
      <c r="Z220" s="13"/>
      <c r="AA220" s="13"/>
      <c r="AB220" s="13"/>
      <c r="AC220" s="13"/>
      <c r="AD220" s="13"/>
      <c r="AE220" s="13"/>
      <c r="AF220" s="13"/>
      <c r="AG220" s="13"/>
      <c r="AH220" s="13"/>
      <c r="AI220" s="13"/>
      <c r="AJ220" s="13"/>
      <c r="AK220" s="13"/>
      <c r="AL220" s="13"/>
      <c r="AM220" s="13"/>
      <c r="AN220" s="13"/>
    </row>
    <row r="221" spans="1:40" ht="15.75" customHeight="1">
      <c r="A221" s="13"/>
      <c r="B221" s="13"/>
      <c r="C221" s="13"/>
      <c r="D221" s="13"/>
      <c r="E221" s="13"/>
      <c r="F221" s="13"/>
      <c r="G221" s="13"/>
      <c r="H221" s="13"/>
      <c r="I221" s="13"/>
      <c r="J221" s="13"/>
      <c r="K221" s="13"/>
      <c r="L221" s="13"/>
      <c r="M221" s="13"/>
      <c r="N221" s="13"/>
      <c r="O221" s="13"/>
      <c r="P221" s="13"/>
      <c r="Q221" s="13"/>
      <c r="R221" s="13"/>
      <c r="S221" s="13"/>
      <c r="T221" s="13"/>
      <c r="U221" s="13"/>
      <c r="V221" s="13"/>
      <c r="W221" s="13"/>
      <c r="X221" s="13"/>
      <c r="Y221" s="13"/>
      <c r="Z221" s="13"/>
      <c r="AA221" s="13"/>
      <c r="AB221" s="13"/>
      <c r="AC221" s="13"/>
      <c r="AD221" s="13"/>
      <c r="AE221" s="13"/>
      <c r="AF221" s="13"/>
      <c r="AG221" s="13"/>
      <c r="AH221" s="13"/>
      <c r="AI221" s="13"/>
      <c r="AJ221" s="13"/>
      <c r="AK221" s="13"/>
      <c r="AL221" s="13"/>
      <c r="AM221" s="13"/>
      <c r="AN221" s="13"/>
    </row>
    <row r="222" spans="1:40" ht="15.75" customHeight="1">
      <c r="A222" s="13"/>
      <c r="B222" s="13"/>
      <c r="C222" s="13"/>
      <c r="D222" s="13"/>
      <c r="E222" s="13"/>
      <c r="F222" s="13"/>
      <c r="G222" s="13"/>
      <c r="H222" s="13"/>
      <c r="I222" s="13"/>
      <c r="J222" s="13"/>
      <c r="K222" s="13"/>
      <c r="L222" s="13"/>
      <c r="M222" s="13"/>
      <c r="N222" s="13"/>
      <c r="O222" s="13"/>
      <c r="P222" s="13"/>
      <c r="Q222" s="13"/>
      <c r="R222" s="13"/>
      <c r="S222" s="13"/>
      <c r="T222" s="13"/>
      <c r="U222" s="13"/>
      <c r="V222" s="13"/>
      <c r="W222" s="13"/>
      <c r="X222" s="13"/>
      <c r="Y222" s="13"/>
      <c r="Z222" s="13"/>
      <c r="AA222" s="13"/>
      <c r="AB222" s="13"/>
      <c r="AC222" s="13"/>
      <c r="AD222" s="13"/>
      <c r="AE222" s="13"/>
      <c r="AF222" s="13"/>
      <c r="AG222" s="13"/>
      <c r="AH222" s="13"/>
      <c r="AI222" s="13"/>
      <c r="AJ222" s="13"/>
      <c r="AK222" s="13"/>
      <c r="AL222" s="13"/>
      <c r="AM222" s="13"/>
      <c r="AN222" s="13"/>
    </row>
    <row r="223" spans="1:40" ht="15.75" customHeight="1">
      <c r="A223" s="13"/>
      <c r="B223" s="13"/>
      <c r="C223" s="13"/>
      <c r="D223" s="13"/>
      <c r="E223" s="13"/>
      <c r="F223" s="13"/>
      <c r="G223" s="13"/>
      <c r="H223" s="13"/>
      <c r="I223" s="13"/>
      <c r="J223" s="13"/>
      <c r="K223" s="13"/>
      <c r="L223" s="13"/>
      <c r="M223" s="13"/>
      <c r="N223" s="13"/>
      <c r="O223" s="13"/>
      <c r="P223" s="13"/>
      <c r="Q223" s="13"/>
      <c r="R223" s="13"/>
      <c r="S223" s="13"/>
      <c r="T223" s="13"/>
      <c r="U223" s="13"/>
      <c r="V223" s="13"/>
      <c r="W223" s="13"/>
      <c r="X223" s="13"/>
      <c r="Y223" s="13"/>
      <c r="Z223" s="13"/>
      <c r="AA223" s="13"/>
      <c r="AB223" s="13"/>
      <c r="AC223" s="13"/>
      <c r="AD223" s="13"/>
      <c r="AE223" s="13"/>
      <c r="AF223" s="13"/>
      <c r="AG223" s="13"/>
      <c r="AH223" s="13"/>
      <c r="AI223" s="13"/>
      <c r="AJ223" s="13"/>
      <c r="AK223" s="13"/>
      <c r="AL223" s="13"/>
      <c r="AM223" s="13"/>
      <c r="AN223" s="13"/>
    </row>
    <row r="224" spans="1:40" ht="15.75" customHeight="1">
      <c r="A224" s="13"/>
      <c r="B224" s="13"/>
      <c r="C224" s="13"/>
      <c r="D224" s="13"/>
      <c r="E224" s="13"/>
      <c r="F224" s="13"/>
      <c r="G224" s="13"/>
      <c r="H224" s="13"/>
      <c r="I224" s="13"/>
      <c r="J224" s="13"/>
      <c r="K224" s="13"/>
      <c r="L224" s="13"/>
      <c r="M224" s="13"/>
      <c r="N224" s="13"/>
      <c r="O224" s="13"/>
      <c r="P224" s="13"/>
      <c r="Q224" s="13"/>
      <c r="R224" s="13"/>
      <c r="S224" s="13"/>
      <c r="T224" s="13"/>
      <c r="U224" s="13"/>
      <c r="V224" s="13"/>
      <c r="W224" s="13"/>
      <c r="X224" s="13"/>
      <c r="Y224" s="13"/>
      <c r="Z224" s="13"/>
      <c r="AA224" s="13"/>
      <c r="AB224" s="13"/>
      <c r="AC224" s="13"/>
      <c r="AD224" s="13"/>
      <c r="AE224" s="13"/>
      <c r="AF224" s="13"/>
      <c r="AG224" s="13"/>
      <c r="AH224" s="13"/>
      <c r="AI224" s="13"/>
      <c r="AJ224" s="13"/>
      <c r="AK224" s="13"/>
      <c r="AL224" s="13"/>
      <c r="AM224" s="13"/>
      <c r="AN224" s="13"/>
    </row>
    <row r="225" spans="1:40" ht="15.75" customHeight="1">
      <c r="A225" s="13"/>
      <c r="B225" s="13"/>
      <c r="C225" s="13"/>
      <c r="D225" s="13"/>
      <c r="E225" s="13"/>
      <c r="F225" s="13"/>
      <c r="G225" s="13"/>
      <c r="H225" s="13"/>
      <c r="I225" s="13"/>
      <c r="J225" s="13"/>
      <c r="K225" s="13"/>
      <c r="L225" s="13"/>
      <c r="M225" s="13"/>
      <c r="N225" s="13"/>
      <c r="O225" s="13"/>
      <c r="P225" s="13"/>
      <c r="Q225" s="13"/>
      <c r="R225" s="13"/>
      <c r="S225" s="13"/>
      <c r="T225" s="13"/>
      <c r="U225" s="13"/>
      <c r="V225" s="13"/>
      <c r="W225" s="13"/>
      <c r="X225" s="13"/>
      <c r="Y225" s="13"/>
      <c r="Z225" s="13"/>
      <c r="AA225" s="13"/>
      <c r="AB225" s="13"/>
      <c r="AC225" s="13"/>
      <c r="AD225" s="13"/>
      <c r="AE225" s="13"/>
      <c r="AF225" s="13"/>
      <c r="AG225" s="13"/>
      <c r="AH225" s="13"/>
      <c r="AI225" s="13"/>
      <c r="AJ225" s="13"/>
      <c r="AK225" s="13"/>
      <c r="AL225" s="13"/>
      <c r="AM225" s="13"/>
      <c r="AN225" s="13"/>
    </row>
    <row r="226" spans="1:40" ht="15.75" customHeight="1">
      <c r="A226" s="13"/>
      <c r="B226" s="13"/>
      <c r="C226" s="13"/>
      <c r="D226" s="13"/>
      <c r="E226" s="13"/>
      <c r="F226" s="13"/>
      <c r="G226" s="13"/>
      <c r="H226" s="13"/>
      <c r="I226" s="13"/>
      <c r="J226" s="13"/>
      <c r="K226" s="13"/>
      <c r="L226" s="13"/>
      <c r="M226" s="13"/>
      <c r="N226" s="13"/>
      <c r="O226" s="13"/>
      <c r="P226" s="13"/>
      <c r="Q226" s="13"/>
      <c r="R226" s="13"/>
      <c r="S226" s="13"/>
      <c r="T226" s="13"/>
      <c r="U226" s="13"/>
      <c r="V226" s="13"/>
      <c r="W226" s="13"/>
      <c r="X226" s="13"/>
      <c r="Y226" s="13"/>
      <c r="Z226" s="13"/>
      <c r="AA226" s="13"/>
      <c r="AB226" s="13"/>
      <c r="AC226" s="13"/>
      <c r="AD226" s="13"/>
      <c r="AE226" s="13"/>
      <c r="AF226" s="13"/>
      <c r="AG226" s="13"/>
      <c r="AH226" s="13"/>
      <c r="AI226" s="13"/>
      <c r="AJ226" s="13"/>
      <c r="AK226" s="13"/>
      <c r="AL226" s="13"/>
      <c r="AM226" s="13"/>
      <c r="AN226" s="13"/>
    </row>
    <row r="227" spans="1:40" ht="15.75" customHeight="1">
      <c r="A227" s="13"/>
      <c r="B227" s="13"/>
      <c r="C227" s="13"/>
      <c r="D227" s="13"/>
      <c r="E227" s="13"/>
      <c r="F227" s="13"/>
      <c r="G227" s="13"/>
      <c r="H227" s="13"/>
      <c r="I227" s="13"/>
      <c r="J227" s="13"/>
      <c r="K227" s="13"/>
      <c r="L227" s="13"/>
      <c r="M227" s="13"/>
      <c r="N227" s="13"/>
      <c r="O227" s="13"/>
      <c r="P227" s="13"/>
      <c r="Q227" s="13"/>
      <c r="R227" s="13"/>
      <c r="S227" s="13"/>
      <c r="T227" s="13"/>
      <c r="U227" s="13"/>
      <c r="V227" s="13"/>
      <c r="W227" s="13"/>
      <c r="X227" s="13"/>
      <c r="Y227" s="13"/>
      <c r="Z227" s="13"/>
      <c r="AA227" s="13"/>
      <c r="AB227" s="13"/>
      <c r="AC227" s="13"/>
      <c r="AD227" s="13"/>
      <c r="AE227" s="13"/>
      <c r="AF227" s="13"/>
      <c r="AG227" s="13"/>
      <c r="AH227" s="13"/>
      <c r="AI227" s="13"/>
      <c r="AJ227" s="13"/>
      <c r="AK227" s="13"/>
      <c r="AL227" s="13"/>
      <c r="AM227" s="13"/>
      <c r="AN227" s="13"/>
    </row>
    <row r="228" spans="1:40" ht="15.75" customHeight="1">
      <c r="A228" s="13"/>
      <c r="B228" s="13"/>
      <c r="C228" s="13"/>
      <c r="D228" s="13"/>
      <c r="E228" s="13"/>
      <c r="F228" s="13"/>
      <c r="G228" s="13"/>
      <c r="H228" s="13"/>
      <c r="I228" s="13"/>
      <c r="J228" s="13"/>
      <c r="K228" s="13"/>
      <c r="L228" s="13"/>
      <c r="M228" s="13"/>
      <c r="N228" s="13"/>
      <c r="O228" s="13"/>
      <c r="P228" s="13"/>
      <c r="Q228" s="13"/>
      <c r="R228" s="13"/>
      <c r="S228" s="13"/>
      <c r="T228" s="13"/>
      <c r="U228" s="13"/>
      <c r="V228" s="13"/>
      <c r="W228" s="13"/>
      <c r="X228" s="13"/>
      <c r="Y228" s="13"/>
      <c r="Z228" s="13"/>
      <c r="AA228" s="13"/>
      <c r="AB228" s="13"/>
      <c r="AC228" s="13"/>
      <c r="AD228" s="13"/>
      <c r="AE228" s="13"/>
      <c r="AF228" s="13"/>
      <c r="AG228" s="13"/>
      <c r="AH228" s="13"/>
      <c r="AI228" s="13"/>
      <c r="AJ228" s="13"/>
      <c r="AK228" s="13"/>
      <c r="AL228" s="13"/>
      <c r="AM228" s="13"/>
      <c r="AN228" s="13"/>
    </row>
    <row r="229" spans="1:40" ht="15.75" customHeight="1">
      <c r="A229" s="13"/>
      <c r="B229" s="13"/>
      <c r="C229" s="13"/>
      <c r="D229" s="13"/>
      <c r="E229" s="13"/>
      <c r="F229" s="13"/>
      <c r="G229" s="13"/>
      <c r="H229" s="13"/>
      <c r="I229" s="13"/>
      <c r="J229" s="13"/>
      <c r="K229" s="13"/>
      <c r="L229" s="13"/>
      <c r="M229" s="13"/>
      <c r="N229" s="13"/>
      <c r="O229" s="13"/>
      <c r="P229" s="13"/>
      <c r="Q229" s="13"/>
      <c r="R229" s="13"/>
      <c r="S229" s="13"/>
      <c r="T229" s="13"/>
      <c r="U229" s="13"/>
      <c r="V229" s="13"/>
      <c r="W229" s="13"/>
      <c r="X229" s="13"/>
      <c r="Y229" s="13"/>
      <c r="Z229" s="13"/>
      <c r="AA229" s="13"/>
      <c r="AB229" s="13"/>
      <c r="AC229" s="13"/>
      <c r="AD229" s="13"/>
      <c r="AE229" s="13"/>
      <c r="AF229" s="13"/>
      <c r="AG229" s="13"/>
      <c r="AH229" s="13"/>
      <c r="AI229" s="13"/>
      <c r="AJ229" s="13"/>
      <c r="AK229" s="13"/>
      <c r="AL229" s="13"/>
      <c r="AM229" s="13"/>
      <c r="AN229" s="13"/>
    </row>
    <row r="230" spans="1:40" ht="15.75" customHeight="1">
      <c r="A230" s="13"/>
      <c r="B230" s="13"/>
      <c r="C230" s="13"/>
      <c r="D230" s="13"/>
      <c r="E230" s="13"/>
      <c r="F230" s="13"/>
      <c r="G230" s="13"/>
      <c r="H230" s="13"/>
      <c r="I230" s="13"/>
      <c r="J230" s="13"/>
      <c r="K230" s="13"/>
      <c r="L230" s="13"/>
      <c r="M230" s="13"/>
      <c r="N230" s="13"/>
      <c r="O230" s="13"/>
      <c r="P230" s="13"/>
      <c r="Q230" s="13"/>
      <c r="R230" s="13"/>
      <c r="S230" s="13"/>
      <c r="T230" s="13"/>
      <c r="U230" s="13"/>
      <c r="V230" s="13"/>
      <c r="W230" s="13"/>
      <c r="X230" s="13"/>
      <c r="Y230" s="13"/>
      <c r="Z230" s="13"/>
      <c r="AA230" s="13"/>
      <c r="AB230" s="13"/>
      <c r="AC230" s="13"/>
      <c r="AD230" s="13"/>
      <c r="AE230" s="13"/>
      <c r="AF230" s="13"/>
      <c r="AG230" s="13"/>
      <c r="AH230" s="13"/>
      <c r="AI230" s="13"/>
      <c r="AJ230" s="13"/>
      <c r="AK230" s="13"/>
      <c r="AL230" s="13"/>
      <c r="AM230" s="13"/>
      <c r="AN230" s="13"/>
    </row>
    <row r="231" spans="1:40" ht="15.75" customHeight="1">
      <c r="A231" s="13"/>
      <c r="B231" s="13"/>
      <c r="C231" s="13"/>
      <c r="D231" s="13"/>
      <c r="E231" s="13"/>
      <c r="F231" s="13"/>
      <c r="G231" s="13"/>
      <c r="H231" s="13"/>
      <c r="I231" s="13"/>
      <c r="J231" s="13"/>
      <c r="K231" s="13"/>
      <c r="L231" s="13"/>
      <c r="M231" s="13"/>
      <c r="N231" s="13"/>
      <c r="O231" s="13"/>
      <c r="P231" s="13"/>
      <c r="Q231" s="13"/>
      <c r="R231" s="13"/>
      <c r="S231" s="13"/>
      <c r="T231" s="13"/>
      <c r="U231" s="13"/>
      <c r="V231" s="13"/>
      <c r="W231" s="13"/>
      <c r="X231" s="13"/>
      <c r="Y231" s="13"/>
      <c r="Z231" s="13"/>
      <c r="AA231" s="13"/>
      <c r="AB231" s="13"/>
      <c r="AC231" s="13"/>
      <c r="AD231" s="13"/>
      <c r="AE231" s="13"/>
      <c r="AF231" s="13"/>
      <c r="AG231" s="13"/>
      <c r="AH231" s="13"/>
      <c r="AI231" s="13"/>
      <c r="AJ231" s="13"/>
      <c r="AK231" s="13"/>
      <c r="AL231" s="13"/>
      <c r="AM231" s="13"/>
      <c r="AN231" s="13"/>
    </row>
    <row r="232" spans="1:40" ht="15.75" customHeight="1">
      <c r="A232" s="13"/>
      <c r="B232" s="13"/>
      <c r="C232" s="13"/>
      <c r="D232" s="13"/>
      <c r="E232" s="13"/>
      <c r="F232" s="13"/>
      <c r="G232" s="13"/>
      <c r="H232" s="13"/>
      <c r="I232" s="13"/>
      <c r="J232" s="13"/>
      <c r="K232" s="13"/>
      <c r="L232" s="13"/>
      <c r="M232" s="13"/>
      <c r="N232" s="13"/>
      <c r="O232" s="13"/>
      <c r="P232" s="13"/>
      <c r="Q232" s="13"/>
      <c r="R232" s="13"/>
      <c r="S232" s="13"/>
      <c r="T232" s="13"/>
      <c r="U232" s="13"/>
      <c r="V232" s="13"/>
      <c r="W232" s="13"/>
      <c r="X232" s="13"/>
      <c r="Y232" s="13"/>
      <c r="Z232" s="13"/>
      <c r="AA232" s="13"/>
      <c r="AB232" s="13"/>
      <c r="AC232" s="13"/>
      <c r="AD232" s="13"/>
      <c r="AE232" s="13"/>
      <c r="AF232" s="13"/>
      <c r="AG232" s="13"/>
      <c r="AH232" s="13"/>
      <c r="AI232" s="13"/>
      <c r="AJ232" s="13"/>
      <c r="AK232" s="13"/>
      <c r="AL232" s="13"/>
      <c r="AM232" s="13"/>
      <c r="AN232" s="13"/>
    </row>
    <row r="233" spans="1:40" ht="15.75" customHeight="1">
      <c r="A233" s="13"/>
      <c r="B233" s="13"/>
      <c r="C233" s="13"/>
      <c r="D233" s="13"/>
      <c r="E233" s="13"/>
      <c r="F233" s="13"/>
      <c r="G233" s="13"/>
      <c r="H233" s="13"/>
      <c r="I233" s="13"/>
      <c r="J233" s="13"/>
      <c r="K233" s="13"/>
      <c r="L233" s="13"/>
      <c r="M233" s="13"/>
      <c r="N233" s="13"/>
      <c r="O233" s="13"/>
      <c r="P233" s="13"/>
      <c r="Q233" s="13"/>
      <c r="R233" s="13"/>
      <c r="S233" s="13"/>
      <c r="T233" s="13"/>
      <c r="U233" s="13"/>
      <c r="V233" s="13"/>
      <c r="W233" s="13"/>
      <c r="X233" s="13"/>
      <c r="Y233" s="13"/>
      <c r="Z233" s="13"/>
      <c r="AA233" s="13"/>
      <c r="AB233" s="13"/>
      <c r="AC233" s="13"/>
      <c r="AD233" s="13"/>
      <c r="AE233" s="13"/>
      <c r="AF233" s="13"/>
      <c r="AG233" s="13"/>
      <c r="AH233" s="13"/>
      <c r="AI233" s="13"/>
      <c r="AJ233" s="13"/>
      <c r="AK233" s="13"/>
      <c r="AL233" s="13"/>
      <c r="AM233" s="13"/>
      <c r="AN233" s="13"/>
    </row>
    <row r="234" spans="1:40" ht="15.75" customHeight="1">
      <c r="A234" s="13"/>
      <c r="B234" s="13"/>
      <c r="C234" s="13"/>
      <c r="D234" s="13"/>
      <c r="E234" s="13"/>
      <c r="F234" s="13"/>
      <c r="G234" s="13"/>
      <c r="H234" s="13"/>
      <c r="I234" s="13"/>
      <c r="J234" s="13"/>
      <c r="K234" s="13"/>
      <c r="L234" s="13"/>
      <c r="M234" s="13"/>
      <c r="N234" s="13"/>
      <c r="O234" s="13"/>
      <c r="P234" s="13"/>
      <c r="Q234" s="13"/>
      <c r="R234" s="13"/>
      <c r="S234" s="13"/>
      <c r="T234" s="13"/>
      <c r="U234" s="13"/>
      <c r="V234" s="13"/>
      <c r="W234" s="13"/>
      <c r="X234" s="13"/>
      <c r="Y234" s="13"/>
      <c r="Z234" s="13"/>
      <c r="AA234" s="13"/>
      <c r="AB234" s="13"/>
      <c r="AC234" s="13"/>
      <c r="AD234" s="13"/>
      <c r="AE234" s="13"/>
      <c r="AF234" s="13"/>
      <c r="AG234" s="13"/>
      <c r="AH234" s="13"/>
      <c r="AI234" s="13"/>
      <c r="AJ234" s="13"/>
      <c r="AK234" s="13"/>
      <c r="AL234" s="13"/>
      <c r="AM234" s="13"/>
      <c r="AN234" s="13"/>
    </row>
    <row r="235" spans="1:40" ht="15.75" customHeight="1">
      <c r="A235" s="13"/>
      <c r="B235" s="13"/>
      <c r="C235" s="13"/>
      <c r="D235" s="13"/>
      <c r="E235" s="13"/>
      <c r="F235" s="13"/>
      <c r="G235" s="13"/>
      <c r="H235" s="13"/>
      <c r="I235" s="13"/>
      <c r="J235" s="13"/>
      <c r="K235" s="13"/>
      <c r="L235" s="13"/>
      <c r="M235" s="13"/>
      <c r="N235" s="13"/>
      <c r="O235" s="13"/>
      <c r="P235" s="13"/>
      <c r="Q235" s="13"/>
      <c r="R235" s="13"/>
      <c r="S235" s="13"/>
      <c r="T235" s="13"/>
      <c r="U235" s="13"/>
      <c r="V235" s="13"/>
      <c r="W235" s="13"/>
      <c r="X235" s="13"/>
      <c r="Y235" s="13"/>
      <c r="Z235" s="13"/>
      <c r="AA235" s="13"/>
      <c r="AB235" s="13"/>
      <c r="AC235" s="13"/>
      <c r="AD235" s="13"/>
      <c r="AE235" s="13"/>
      <c r="AF235" s="13"/>
      <c r="AG235" s="13"/>
      <c r="AH235" s="13"/>
      <c r="AI235" s="13"/>
      <c r="AJ235" s="13"/>
      <c r="AK235" s="13"/>
      <c r="AL235" s="13"/>
      <c r="AM235" s="13"/>
      <c r="AN235" s="13"/>
    </row>
    <row r="236" spans="1:40" ht="15.75" customHeight="1">
      <c r="A236" s="13"/>
      <c r="B236" s="13"/>
      <c r="C236" s="13"/>
      <c r="D236" s="13"/>
      <c r="E236" s="13"/>
      <c r="F236" s="13"/>
      <c r="G236" s="13"/>
      <c r="H236" s="13"/>
      <c r="I236" s="13"/>
      <c r="J236" s="13"/>
      <c r="K236" s="13"/>
      <c r="L236" s="13"/>
      <c r="M236" s="13"/>
      <c r="N236" s="13"/>
      <c r="O236" s="13"/>
      <c r="P236" s="13"/>
      <c r="Q236" s="13"/>
      <c r="R236" s="13"/>
      <c r="S236" s="13"/>
      <c r="T236" s="13"/>
      <c r="U236" s="13"/>
      <c r="V236" s="13"/>
      <c r="W236" s="13"/>
      <c r="X236" s="13"/>
      <c r="Y236" s="13"/>
      <c r="Z236" s="13"/>
      <c r="AA236" s="13"/>
      <c r="AB236" s="13"/>
      <c r="AC236" s="13"/>
      <c r="AD236" s="13"/>
      <c r="AE236" s="13"/>
      <c r="AF236" s="13"/>
      <c r="AG236" s="13"/>
      <c r="AH236" s="13"/>
      <c r="AI236" s="13"/>
      <c r="AJ236" s="13"/>
      <c r="AK236" s="13"/>
      <c r="AL236" s="13"/>
      <c r="AM236" s="13"/>
      <c r="AN236" s="13"/>
    </row>
    <row r="237" spans="1:40" ht="15.75" customHeight="1">
      <c r="A237" s="13"/>
      <c r="B237" s="13"/>
      <c r="C237" s="13"/>
      <c r="D237" s="13"/>
      <c r="E237" s="13"/>
      <c r="F237" s="13"/>
      <c r="G237" s="13"/>
      <c r="H237" s="13"/>
      <c r="I237" s="13"/>
      <c r="J237" s="13"/>
      <c r="K237" s="13"/>
      <c r="L237" s="13"/>
      <c r="M237" s="13"/>
      <c r="N237" s="13"/>
      <c r="O237" s="13"/>
      <c r="P237" s="13"/>
      <c r="Q237" s="13"/>
      <c r="R237" s="13"/>
      <c r="S237" s="13"/>
      <c r="T237" s="13"/>
      <c r="U237" s="13"/>
      <c r="V237" s="13"/>
      <c r="W237" s="13"/>
      <c r="X237" s="13"/>
      <c r="Y237" s="13"/>
      <c r="Z237" s="13"/>
      <c r="AA237" s="13"/>
      <c r="AB237" s="13"/>
      <c r="AC237" s="13"/>
      <c r="AD237" s="13"/>
      <c r="AE237" s="13"/>
      <c r="AF237" s="13"/>
      <c r="AG237" s="13"/>
      <c r="AH237" s="13"/>
      <c r="AI237" s="13"/>
      <c r="AJ237" s="13"/>
      <c r="AK237" s="13"/>
      <c r="AL237" s="13"/>
      <c r="AM237" s="13"/>
      <c r="AN237" s="13"/>
    </row>
    <row r="238" spans="1:40" ht="15.75" customHeight="1">
      <c r="A238" s="13"/>
      <c r="B238" s="13"/>
      <c r="C238" s="13"/>
      <c r="D238" s="13"/>
      <c r="E238" s="13"/>
      <c r="F238" s="13"/>
      <c r="G238" s="13"/>
      <c r="H238" s="13"/>
      <c r="I238" s="13"/>
      <c r="J238" s="13"/>
      <c r="K238" s="13"/>
      <c r="L238" s="13"/>
      <c r="M238" s="13"/>
      <c r="N238" s="13"/>
      <c r="O238" s="13"/>
      <c r="P238" s="13"/>
      <c r="Q238" s="13"/>
      <c r="R238" s="13"/>
      <c r="S238" s="13"/>
      <c r="T238" s="13"/>
      <c r="U238" s="13"/>
      <c r="V238" s="13"/>
      <c r="W238" s="13"/>
      <c r="X238" s="13"/>
      <c r="Y238" s="13"/>
      <c r="Z238" s="13"/>
      <c r="AA238" s="13"/>
      <c r="AB238" s="13"/>
      <c r="AC238" s="13"/>
      <c r="AD238" s="13"/>
      <c r="AE238" s="13"/>
      <c r="AF238" s="13"/>
      <c r="AG238" s="13"/>
      <c r="AH238" s="13"/>
      <c r="AI238" s="13"/>
      <c r="AJ238" s="13"/>
      <c r="AK238" s="13"/>
      <c r="AL238" s="13"/>
      <c r="AM238" s="13"/>
      <c r="AN238" s="13"/>
    </row>
    <row r="239" spans="1:40" ht="15.75" customHeight="1">
      <c r="A239" s="13"/>
      <c r="B239" s="13"/>
      <c r="C239" s="13"/>
      <c r="D239" s="13"/>
      <c r="E239" s="13"/>
      <c r="F239" s="13"/>
      <c r="G239" s="13"/>
      <c r="H239" s="13"/>
      <c r="I239" s="13"/>
      <c r="J239" s="13"/>
      <c r="K239" s="13"/>
      <c r="L239" s="13"/>
      <c r="M239" s="13"/>
      <c r="N239" s="13"/>
      <c r="O239" s="13"/>
      <c r="P239" s="13"/>
      <c r="Q239" s="13"/>
      <c r="R239" s="13"/>
      <c r="S239" s="13"/>
      <c r="T239" s="13"/>
      <c r="U239" s="13"/>
      <c r="V239" s="13"/>
      <c r="W239" s="13"/>
      <c r="X239" s="13"/>
      <c r="Y239" s="13"/>
      <c r="Z239" s="13"/>
      <c r="AA239" s="13"/>
      <c r="AB239" s="13"/>
      <c r="AC239" s="13"/>
      <c r="AD239" s="13"/>
      <c r="AE239" s="13"/>
      <c r="AF239" s="13"/>
      <c r="AG239" s="13"/>
      <c r="AH239" s="13"/>
      <c r="AI239" s="13"/>
      <c r="AJ239" s="13"/>
      <c r="AK239" s="13"/>
      <c r="AL239" s="13"/>
      <c r="AM239" s="13"/>
      <c r="AN239" s="13"/>
    </row>
    <row r="240" spans="1:40" ht="15.75" customHeight="1">
      <c r="A240" s="13"/>
      <c r="B240" s="13"/>
      <c r="C240" s="13"/>
      <c r="D240" s="13"/>
      <c r="E240" s="13"/>
      <c r="F240" s="13"/>
      <c r="G240" s="13"/>
      <c r="H240" s="13"/>
      <c r="I240" s="13"/>
      <c r="J240" s="13"/>
      <c r="K240" s="13"/>
      <c r="L240" s="13"/>
      <c r="M240" s="13"/>
      <c r="N240" s="13"/>
      <c r="O240" s="13"/>
      <c r="P240" s="13"/>
      <c r="Q240" s="13"/>
      <c r="R240" s="13"/>
      <c r="S240" s="13"/>
      <c r="T240" s="13"/>
      <c r="U240" s="13"/>
      <c r="V240" s="13"/>
      <c r="W240" s="13"/>
      <c r="X240" s="13"/>
      <c r="Y240" s="13"/>
      <c r="Z240" s="13"/>
      <c r="AA240" s="13"/>
      <c r="AB240" s="13"/>
      <c r="AC240" s="13"/>
      <c r="AD240" s="13"/>
      <c r="AE240" s="13"/>
      <c r="AF240" s="13"/>
      <c r="AG240" s="13"/>
      <c r="AH240" s="13"/>
      <c r="AI240" s="13"/>
      <c r="AJ240" s="13"/>
      <c r="AK240" s="13"/>
      <c r="AL240" s="13"/>
      <c r="AM240" s="13"/>
      <c r="AN240" s="13"/>
    </row>
    <row r="241" spans="1:40" ht="15.75" customHeight="1">
      <c r="A241" s="13"/>
      <c r="B241" s="13"/>
      <c r="C241" s="13"/>
      <c r="D241" s="13"/>
      <c r="E241" s="13"/>
      <c r="F241" s="13"/>
      <c r="G241" s="13"/>
      <c r="H241" s="13"/>
      <c r="I241" s="13"/>
      <c r="J241" s="13"/>
      <c r="K241" s="13"/>
      <c r="L241" s="13"/>
      <c r="M241" s="13"/>
      <c r="N241" s="13"/>
      <c r="O241" s="13"/>
      <c r="P241" s="13"/>
      <c r="Q241" s="13"/>
      <c r="R241" s="13"/>
      <c r="S241" s="13"/>
      <c r="T241" s="13"/>
      <c r="U241" s="13"/>
      <c r="V241" s="13"/>
      <c r="W241" s="13"/>
      <c r="X241" s="13"/>
      <c r="Y241" s="13"/>
      <c r="Z241" s="13"/>
      <c r="AA241" s="13"/>
      <c r="AB241" s="13"/>
      <c r="AC241" s="13"/>
      <c r="AD241" s="13"/>
      <c r="AE241" s="13"/>
      <c r="AF241" s="13"/>
      <c r="AG241" s="13"/>
      <c r="AH241" s="13"/>
      <c r="AI241" s="13"/>
      <c r="AJ241" s="13"/>
      <c r="AK241" s="13"/>
      <c r="AL241" s="13"/>
      <c r="AM241" s="13"/>
      <c r="AN241" s="13"/>
    </row>
    <row r="242" spans="1:40" ht="15.75" customHeight="1">
      <c r="A242" s="13"/>
      <c r="B242" s="13"/>
      <c r="C242" s="13"/>
      <c r="D242" s="13"/>
      <c r="E242" s="13"/>
      <c r="F242" s="13"/>
      <c r="G242" s="13"/>
      <c r="H242" s="13"/>
      <c r="I242" s="13"/>
      <c r="J242" s="13"/>
      <c r="K242" s="13"/>
      <c r="L242" s="13"/>
      <c r="M242" s="13"/>
      <c r="N242" s="13"/>
      <c r="O242" s="13"/>
      <c r="P242" s="13"/>
      <c r="Q242" s="13"/>
      <c r="R242" s="13"/>
      <c r="S242" s="13"/>
      <c r="T242" s="13"/>
      <c r="U242" s="13"/>
      <c r="V242" s="13"/>
      <c r="W242" s="13"/>
      <c r="X242" s="13"/>
      <c r="Y242" s="13"/>
      <c r="Z242" s="13"/>
      <c r="AA242" s="13"/>
      <c r="AB242" s="13"/>
      <c r="AC242" s="13"/>
      <c r="AD242" s="13"/>
      <c r="AE242" s="13"/>
      <c r="AF242" s="13"/>
      <c r="AG242" s="13"/>
      <c r="AH242" s="13"/>
      <c r="AI242" s="13"/>
      <c r="AJ242" s="13"/>
      <c r="AK242" s="13"/>
      <c r="AL242" s="13"/>
      <c r="AM242" s="13"/>
      <c r="AN242" s="13"/>
    </row>
    <row r="243" spans="1:40" ht="15.75" customHeight="1">
      <c r="A243" s="13"/>
      <c r="B243" s="13"/>
      <c r="C243" s="13"/>
      <c r="D243" s="13"/>
      <c r="E243" s="13"/>
      <c r="F243" s="13"/>
      <c r="G243" s="13"/>
      <c r="H243" s="13"/>
      <c r="I243" s="13"/>
      <c r="J243" s="13"/>
      <c r="K243" s="13"/>
      <c r="L243" s="13"/>
      <c r="M243" s="13"/>
      <c r="N243" s="13"/>
      <c r="O243" s="13"/>
      <c r="P243" s="13"/>
      <c r="Q243" s="13"/>
      <c r="R243" s="13"/>
      <c r="S243" s="13"/>
      <c r="T243" s="13"/>
      <c r="U243" s="13"/>
      <c r="V243" s="13"/>
      <c r="W243" s="13"/>
      <c r="X243" s="13"/>
      <c r="Y243" s="13"/>
      <c r="Z243" s="13"/>
      <c r="AA243" s="13"/>
      <c r="AB243" s="13"/>
      <c r="AC243" s="13"/>
      <c r="AD243" s="13"/>
      <c r="AE243" s="13"/>
      <c r="AF243" s="13"/>
      <c r="AG243" s="13"/>
      <c r="AH243" s="13"/>
      <c r="AI243" s="13"/>
      <c r="AJ243" s="13"/>
      <c r="AK243" s="13"/>
      <c r="AL243" s="13"/>
      <c r="AM243" s="13"/>
      <c r="AN243" s="13"/>
    </row>
    <row r="244" spans="1:40" ht="15.75" customHeight="1">
      <c r="A244" s="13"/>
      <c r="B244" s="13"/>
      <c r="C244" s="13"/>
      <c r="D244" s="13"/>
      <c r="E244" s="13"/>
      <c r="F244" s="13"/>
      <c r="G244" s="13"/>
      <c r="H244" s="13"/>
      <c r="I244" s="13"/>
      <c r="J244" s="13"/>
      <c r="K244" s="13"/>
      <c r="L244" s="13"/>
      <c r="M244" s="13"/>
      <c r="N244" s="13"/>
      <c r="O244" s="13"/>
      <c r="P244" s="13"/>
      <c r="Q244" s="13"/>
      <c r="R244" s="13"/>
      <c r="S244" s="13"/>
      <c r="T244" s="13"/>
      <c r="U244" s="13"/>
      <c r="V244" s="13"/>
      <c r="W244" s="13"/>
      <c r="X244" s="13"/>
      <c r="Y244" s="13"/>
      <c r="Z244" s="13"/>
      <c r="AA244" s="13"/>
      <c r="AB244" s="13"/>
      <c r="AC244" s="13"/>
      <c r="AD244" s="13"/>
      <c r="AE244" s="13"/>
      <c r="AF244" s="13"/>
      <c r="AG244" s="13"/>
      <c r="AH244" s="13"/>
      <c r="AI244" s="13"/>
      <c r="AJ244" s="13"/>
      <c r="AK244" s="13"/>
      <c r="AL244" s="13"/>
      <c r="AM244" s="13"/>
      <c r="AN244" s="13"/>
    </row>
    <row r="245" spans="1:40" ht="15.75" customHeight="1">
      <c r="A245" s="13"/>
      <c r="B245" s="13"/>
      <c r="C245" s="13"/>
      <c r="D245" s="13"/>
      <c r="E245" s="13"/>
      <c r="F245" s="13"/>
      <c r="G245" s="13"/>
      <c r="H245" s="13"/>
      <c r="I245" s="13"/>
      <c r="J245" s="13"/>
      <c r="K245" s="13"/>
      <c r="L245" s="13"/>
      <c r="M245" s="13"/>
      <c r="N245" s="13"/>
      <c r="O245" s="13"/>
      <c r="P245" s="13"/>
      <c r="Q245" s="13"/>
      <c r="R245" s="13"/>
      <c r="S245" s="13"/>
      <c r="T245" s="13"/>
      <c r="U245" s="13"/>
      <c r="V245" s="13"/>
      <c r="W245" s="13"/>
      <c r="X245" s="13"/>
      <c r="Y245" s="13"/>
      <c r="Z245" s="13"/>
      <c r="AA245" s="13"/>
      <c r="AB245" s="13"/>
      <c r="AC245" s="13"/>
      <c r="AD245" s="13"/>
      <c r="AE245" s="13"/>
      <c r="AF245" s="13"/>
      <c r="AG245" s="13"/>
      <c r="AH245" s="13"/>
      <c r="AI245" s="13"/>
      <c r="AJ245" s="13"/>
      <c r="AK245" s="13"/>
      <c r="AL245" s="13"/>
      <c r="AM245" s="13"/>
      <c r="AN245" s="13"/>
    </row>
    <row r="246" spans="1:40" ht="15.75" customHeight="1">
      <c r="A246" s="13"/>
      <c r="B246" s="13"/>
      <c r="C246" s="13"/>
      <c r="D246" s="13"/>
      <c r="E246" s="13"/>
      <c r="F246" s="13"/>
      <c r="G246" s="13"/>
      <c r="H246" s="13"/>
      <c r="I246" s="13"/>
      <c r="J246" s="13"/>
      <c r="K246" s="13"/>
      <c r="L246" s="13"/>
      <c r="M246" s="13"/>
      <c r="N246" s="13"/>
      <c r="O246" s="13"/>
      <c r="P246" s="13"/>
      <c r="Q246" s="13"/>
      <c r="R246" s="13"/>
      <c r="S246" s="13"/>
      <c r="T246" s="13"/>
      <c r="U246" s="13"/>
      <c r="V246" s="13"/>
      <c r="W246" s="13"/>
      <c r="X246" s="13"/>
      <c r="Y246" s="13"/>
      <c r="Z246" s="13"/>
      <c r="AA246" s="13"/>
      <c r="AB246" s="13"/>
      <c r="AC246" s="13"/>
      <c r="AD246" s="13"/>
      <c r="AE246" s="13"/>
      <c r="AF246" s="13"/>
      <c r="AG246" s="13"/>
      <c r="AH246" s="13"/>
      <c r="AI246" s="13"/>
      <c r="AJ246" s="13"/>
      <c r="AK246" s="13"/>
      <c r="AL246" s="13"/>
      <c r="AM246" s="13"/>
      <c r="AN246" s="13"/>
    </row>
    <row r="247" spans="1:40" ht="15.75" customHeight="1">
      <c r="A247" s="13"/>
      <c r="B247" s="13"/>
      <c r="C247" s="13"/>
      <c r="D247" s="13"/>
      <c r="E247" s="13"/>
      <c r="F247" s="13"/>
      <c r="G247" s="13"/>
      <c r="H247" s="13"/>
      <c r="I247" s="13"/>
      <c r="J247" s="13"/>
      <c r="K247" s="13"/>
      <c r="L247" s="13"/>
      <c r="M247" s="13"/>
      <c r="N247" s="13"/>
      <c r="O247" s="13"/>
      <c r="P247" s="13"/>
      <c r="Q247" s="13"/>
      <c r="R247" s="13"/>
      <c r="S247" s="13"/>
      <c r="T247" s="13"/>
      <c r="U247" s="13"/>
      <c r="V247" s="13"/>
      <c r="W247" s="13"/>
      <c r="X247" s="13"/>
      <c r="Y247" s="13"/>
      <c r="Z247" s="13"/>
      <c r="AA247" s="13"/>
      <c r="AB247" s="13"/>
      <c r="AC247" s="13"/>
      <c r="AD247" s="13"/>
      <c r="AE247" s="13"/>
      <c r="AF247" s="13"/>
      <c r="AG247" s="13"/>
      <c r="AH247" s="13"/>
      <c r="AI247" s="13"/>
      <c r="AJ247" s="13"/>
      <c r="AK247" s="13"/>
      <c r="AL247" s="13"/>
      <c r="AM247" s="13"/>
      <c r="AN247" s="13"/>
    </row>
    <row r="248" spans="1:40" ht="15.75" customHeight="1">
      <c r="A248" s="13"/>
      <c r="B248" s="13"/>
      <c r="C248" s="13"/>
      <c r="D248" s="13"/>
      <c r="E248" s="13"/>
      <c r="F248" s="13"/>
      <c r="G248" s="13"/>
      <c r="H248" s="13"/>
      <c r="I248" s="13"/>
      <c r="J248" s="13"/>
      <c r="K248" s="13"/>
      <c r="L248" s="13"/>
      <c r="M248" s="13"/>
      <c r="N248" s="13"/>
      <c r="O248" s="13"/>
      <c r="P248" s="13"/>
      <c r="Q248" s="13"/>
      <c r="R248" s="13"/>
      <c r="S248" s="13"/>
      <c r="T248" s="13"/>
      <c r="U248" s="13"/>
      <c r="V248" s="13"/>
      <c r="W248" s="13"/>
      <c r="X248" s="13"/>
      <c r="Y248" s="13"/>
      <c r="Z248" s="13"/>
      <c r="AA248" s="13"/>
      <c r="AB248" s="13"/>
      <c r="AC248" s="13"/>
      <c r="AD248" s="13"/>
      <c r="AE248" s="13"/>
      <c r="AF248" s="13"/>
      <c r="AG248" s="13"/>
      <c r="AH248" s="13"/>
      <c r="AI248" s="13"/>
      <c r="AJ248" s="13"/>
      <c r="AK248" s="13"/>
      <c r="AL248" s="13"/>
      <c r="AM248" s="13"/>
      <c r="AN248" s="13"/>
    </row>
    <row r="249" spans="1:40" ht="15.75" customHeight="1">
      <c r="A249" s="13"/>
      <c r="B249" s="13"/>
      <c r="C249" s="13"/>
      <c r="D249" s="13"/>
      <c r="E249" s="13"/>
      <c r="F249" s="13"/>
      <c r="G249" s="13"/>
      <c r="H249" s="13"/>
      <c r="I249" s="13"/>
      <c r="J249" s="13"/>
      <c r="K249" s="13"/>
      <c r="L249" s="13"/>
      <c r="M249" s="13"/>
      <c r="N249" s="13"/>
      <c r="O249" s="13"/>
      <c r="P249" s="13"/>
      <c r="Q249" s="13"/>
      <c r="R249" s="13"/>
      <c r="S249" s="13"/>
      <c r="T249" s="13"/>
      <c r="U249" s="13"/>
      <c r="V249" s="13"/>
      <c r="W249" s="13"/>
      <c r="X249" s="13"/>
      <c r="Y249" s="13"/>
      <c r="Z249" s="13"/>
      <c r="AA249" s="13"/>
      <c r="AB249" s="13"/>
      <c r="AC249" s="13"/>
      <c r="AD249" s="13"/>
      <c r="AE249" s="13"/>
      <c r="AF249" s="13"/>
      <c r="AG249" s="13"/>
      <c r="AH249" s="13"/>
      <c r="AI249" s="13"/>
      <c r="AJ249" s="13"/>
      <c r="AK249" s="13"/>
      <c r="AL249" s="13"/>
      <c r="AM249" s="13"/>
      <c r="AN249" s="13"/>
    </row>
    <row r="250" spans="1:40" ht="15.75" customHeight="1">
      <c r="A250" s="13"/>
      <c r="B250" s="13"/>
      <c r="C250" s="13"/>
      <c r="D250" s="13"/>
      <c r="E250" s="13"/>
      <c r="F250" s="13"/>
      <c r="G250" s="13"/>
      <c r="H250" s="13"/>
      <c r="I250" s="13"/>
      <c r="J250" s="13"/>
      <c r="K250" s="13"/>
      <c r="L250" s="13"/>
      <c r="M250" s="13"/>
      <c r="N250" s="13"/>
      <c r="O250" s="13"/>
      <c r="P250" s="13"/>
      <c r="Q250" s="13"/>
      <c r="R250" s="13"/>
      <c r="S250" s="13"/>
      <c r="T250" s="13"/>
      <c r="U250" s="13"/>
      <c r="V250" s="13"/>
      <c r="W250" s="13"/>
      <c r="X250" s="13"/>
      <c r="Y250" s="13"/>
      <c r="Z250" s="13"/>
      <c r="AA250" s="13"/>
      <c r="AB250" s="13"/>
      <c r="AC250" s="13"/>
      <c r="AD250" s="13"/>
      <c r="AE250" s="13"/>
      <c r="AF250" s="13"/>
      <c r="AG250" s="13"/>
      <c r="AH250" s="13"/>
      <c r="AI250" s="13"/>
      <c r="AJ250" s="13"/>
      <c r="AK250" s="13"/>
      <c r="AL250" s="13"/>
      <c r="AM250" s="13"/>
      <c r="AN250" s="13"/>
    </row>
    <row r="251" spans="1:40" ht="15.75" customHeight="1">
      <c r="A251" s="13"/>
      <c r="B251" s="13"/>
      <c r="C251" s="13"/>
      <c r="D251" s="13"/>
      <c r="E251" s="13"/>
      <c r="F251" s="13"/>
      <c r="G251" s="13"/>
      <c r="H251" s="13"/>
      <c r="I251" s="13"/>
      <c r="J251" s="13"/>
      <c r="K251" s="13"/>
      <c r="L251" s="13"/>
      <c r="M251" s="13"/>
      <c r="N251" s="13"/>
      <c r="O251" s="13"/>
      <c r="P251" s="13"/>
      <c r="Q251" s="13"/>
      <c r="R251" s="13"/>
      <c r="S251" s="13"/>
      <c r="T251" s="13"/>
      <c r="U251" s="13"/>
      <c r="V251" s="13"/>
      <c r="W251" s="13"/>
      <c r="X251" s="13"/>
      <c r="Y251" s="13"/>
      <c r="Z251" s="13"/>
      <c r="AA251" s="13"/>
      <c r="AB251" s="13"/>
      <c r="AC251" s="13"/>
      <c r="AD251" s="13"/>
      <c r="AE251" s="13"/>
      <c r="AF251" s="13"/>
      <c r="AG251" s="13"/>
      <c r="AH251" s="13"/>
      <c r="AI251" s="13"/>
      <c r="AJ251" s="13"/>
      <c r="AK251" s="13"/>
      <c r="AL251" s="13"/>
      <c r="AM251" s="13"/>
      <c r="AN251" s="13"/>
    </row>
    <row r="252" spans="1:40" ht="15.75" customHeight="1">
      <c r="A252" s="13"/>
      <c r="B252" s="13"/>
      <c r="C252" s="13"/>
      <c r="D252" s="13"/>
      <c r="E252" s="13"/>
      <c r="F252" s="13"/>
      <c r="G252" s="13"/>
      <c r="H252" s="13"/>
      <c r="I252" s="13"/>
      <c r="J252" s="13"/>
      <c r="K252" s="13"/>
      <c r="L252" s="13"/>
      <c r="M252" s="13"/>
      <c r="N252" s="13"/>
      <c r="O252" s="13"/>
      <c r="P252" s="13"/>
      <c r="Q252" s="13"/>
      <c r="R252" s="13"/>
      <c r="S252" s="13"/>
      <c r="T252" s="13"/>
      <c r="U252" s="13"/>
      <c r="V252" s="13"/>
      <c r="W252" s="13"/>
      <c r="X252" s="13"/>
      <c r="Y252" s="13"/>
      <c r="Z252" s="13"/>
      <c r="AA252" s="13"/>
      <c r="AB252" s="13"/>
      <c r="AC252" s="13"/>
      <c r="AD252" s="13"/>
      <c r="AE252" s="13"/>
      <c r="AF252" s="13"/>
      <c r="AG252" s="13"/>
      <c r="AH252" s="13"/>
      <c r="AI252" s="13"/>
      <c r="AJ252" s="13"/>
      <c r="AK252" s="13"/>
      <c r="AL252" s="13"/>
      <c r="AM252" s="13"/>
      <c r="AN252" s="13"/>
    </row>
    <row r="253" spans="1:40" ht="15.75" customHeight="1">
      <c r="A253" s="13"/>
      <c r="B253" s="13"/>
      <c r="C253" s="13"/>
      <c r="D253" s="13"/>
      <c r="E253" s="13"/>
      <c r="F253" s="13"/>
      <c r="G253" s="13"/>
      <c r="H253" s="13"/>
      <c r="I253" s="13"/>
      <c r="J253" s="13"/>
      <c r="K253" s="13"/>
      <c r="L253" s="13"/>
      <c r="M253" s="13"/>
      <c r="N253" s="13"/>
      <c r="O253" s="13"/>
      <c r="P253" s="13"/>
      <c r="Q253" s="13"/>
      <c r="R253" s="13"/>
      <c r="S253" s="13"/>
      <c r="T253" s="13"/>
      <c r="U253" s="13"/>
      <c r="V253" s="13"/>
      <c r="W253" s="13"/>
      <c r="X253" s="13"/>
      <c r="Y253" s="13"/>
      <c r="Z253" s="13"/>
      <c r="AA253" s="13"/>
      <c r="AB253" s="13"/>
      <c r="AC253" s="13"/>
      <c r="AD253" s="13"/>
      <c r="AE253" s="13"/>
      <c r="AF253" s="13"/>
      <c r="AG253" s="13"/>
      <c r="AH253" s="13"/>
      <c r="AI253" s="13"/>
      <c r="AJ253" s="13"/>
      <c r="AK253" s="13"/>
      <c r="AL253" s="13"/>
      <c r="AM253" s="13"/>
      <c r="AN253" s="13"/>
    </row>
    <row r="254" spans="1:40" ht="15.75" customHeight="1">
      <c r="A254" s="13"/>
      <c r="B254" s="13"/>
      <c r="C254" s="13"/>
      <c r="D254" s="13"/>
      <c r="E254" s="13"/>
      <c r="F254" s="13"/>
      <c r="G254" s="13"/>
      <c r="H254" s="13"/>
      <c r="I254" s="13"/>
      <c r="J254" s="13"/>
      <c r="K254" s="13"/>
      <c r="L254" s="13"/>
      <c r="M254" s="13"/>
      <c r="N254" s="13"/>
      <c r="O254" s="13"/>
      <c r="P254" s="13"/>
      <c r="Q254" s="13"/>
      <c r="R254" s="13"/>
      <c r="S254" s="13"/>
      <c r="T254" s="13"/>
      <c r="U254" s="13"/>
      <c r="V254" s="13"/>
      <c r="W254" s="13"/>
      <c r="X254" s="13"/>
      <c r="Y254" s="13"/>
      <c r="Z254" s="13"/>
      <c r="AA254" s="13"/>
      <c r="AB254" s="13"/>
      <c r="AC254" s="13"/>
      <c r="AD254" s="13"/>
      <c r="AE254" s="13"/>
      <c r="AF254" s="13"/>
      <c r="AG254" s="13"/>
      <c r="AH254" s="13"/>
      <c r="AI254" s="13"/>
      <c r="AJ254" s="13"/>
      <c r="AK254" s="13"/>
      <c r="AL254" s="13"/>
      <c r="AM254" s="13"/>
      <c r="AN254" s="13"/>
    </row>
    <row r="255" spans="1:40" ht="15.75" customHeight="1">
      <c r="A255" s="13"/>
      <c r="B255" s="13"/>
      <c r="C255" s="13"/>
      <c r="D255" s="13"/>
      <c r="E255" s="13"/>
      <c r="F255" s="13"/>
      <c r="G255" s="13"/>
      <c r="H255" s="13"/>
      <c r="I255" s="13"/>
      <c r="J255" s="13"/>
      <c r="K255" s="13"/>
      <c r="L255" s="13"/>
      <c r="M255" s="13"/>
      <c r="N255" s="13"/>
      <c r="O255" s="13"/>
      <c r="P255" s="13"/>
      <c r="Q255" s="13"/>
      <c r="R255" s="13"/>
      <c r="S255" s="13"/>
      <c r="T255" s="13"/>
      <c r="U255" s="13"/>
      <c r="V255" s="13"/>
      <c r="W255" s="13"/>
      <c r="X255" s="13"/>
      <c r="Y255" s="13"/>
      <c r="Z255" s="13"/>
      <c r="AA255" s="13"/>
      <c r="AB255" s="13"/>
      <c r="AC255" s="13"/>
      <c r="AD255" s="13"/>
      <c r="AE255" s="13"/>
      <c r="AF255" s="13"/>
      <c r="AG255" s="13"/>
      <c r="AH255" s="13"/>
      <c r="AI255" s="13"/>
      <c r="AJ255" s="13"/>
      <c r="AK255" s="13"/>
      <c r="AL255" s="13"/>
      <c r="AM255" s="13"/>
      <c r="AN255" s="13"/>
    </row>
    <row r="256" spans="1:40" ht="15.75" customHeight="1">
      <c r="A256" s="13"/>
      <c r="B256" s="13"/>
      <c r="C256" s="13"/>
      <c r="D256" s="13"/>
      <c r="E256" s="13"/>
      <c r="F256" s="13"/>
      <c r="G256" s="13"/>
      <c r="H256" s="13"/>
      <c r="I256" s="13"/>
      <c r="J256" s="13"/>
      <c r="K256" s="13"/>
      <c r="L256" s="13"/>
      <c r="M256" s="13"/>
      <c r="N256" s="13"/>
      <c r="O256" s="13"/>
      <c r="P256" s="13"/>
      <c r="Q256" s="13"/>
      <c r="R256" s="13"/>
      <c r="S256" s="13"/>
      <c r="T256" s="13"/>
      <c r="U256" s="13"/>
      <c r="V256" s="13"/>
      <c r="W256" s="13"/>
      <c r="X256" s="13"/>
      <c r="Y256" s="13"/>
      <c r="Z256" s="13"/>
      <c r="AA256" s="13"/>
      <c r="AB256" s="13"/>
      <c r="AC256" s="13"/>
      <c r="AD256" s="13"/>
      <c r="AE256" s="13"/>
      <c r="AF256" s="13"/>
      <c r="AG256" s="13"/>
      <c r="AH256" s="13"/>
      <c r="AI256" s="13"/>
      <c r="AJ256" s="13"/>
      <c r="AK256" s="13"/>
      <c r="AL256" s="13"/>
      <c r="AM256" s="13"/>
      <c r="AN256" s="13"/>
    </row>
    <row r="257" spans="1:40" ht="15.75" customHeight="1">
      <c r="A257" s="13"/>
      <c r="B257" s="13"/>
      <c r="C257" s="13"/>
      <c r="D257" s="13"/>
      <c r="E257" s="13"/>
      <c r="F257" s="13"/>
      <c r="G257" s="13"/>
      <c r="H257" s="13"/>
      <c r="I257" s="13"/>
      <c r="J257" s="13"/>
      <c r="K257" s="13"/>
      <c r="L257" s="13"/>
      <c r="M257" s="13"/>
      <c r="N257" s="13"/>
      <c r="O257" s="13"/>
      <c r="P257" s="13"/>
      <c r="Q257" s="13"/>
      <c r="R257" s="13"/>
      <c r="S257" s="13"/>
      <c r="T257" s="13"/>
      <c r="U257" s="13"/>
      <c r="V257" s="13"/>
      <c r="W257" s="13"/>
      <c r="X257" s="13"/>
      <c r="Y257" s="13"/>
      <c r="Z257" s="13"/>
      <c r="AA257" s="13"/>
      <c r="AB257" s="13"/>
      <c r="AC257" s="13"/>
      <c r="AD257" s="13"/>
      <c r="AE257" s="13"/>
      <c r="AF257" s="13"/>
      <c r="AG257" s="13"/>
      <c r="AH257" s="13"/>
      <c r="AI257" s="13"/>
      <c r="AJ257" s="13"/>
      <c r="AK257" s="13"/>
      <c r="AL257" s="13"/>
      <c r="AM257" s="13"/>
      <c r="AN257" s="13"/>
    </row>
    <row r="258" spans="1:40" ht="15.75" customHeight="1">
      <c r="A258" s="13"/>
      <c r="B258" s="13"/>
      <c r="C258" s="13"/>
      <c r="D258" s="13"/>
      <c r="E258" s="13"/>
      <c r="F258" s="13"/>
      <c r="G258" s="13"/>
      <c r="H258" s="13"/>
      <c r="I258" s="13"/>
      <c r="J258" s="13"/>
      <c r="K258" s="13"/>
      <c r="L258" s="13"/>
      <c r="M258" s="13"/>
      <c r="N258" s="13"/>
      <c r="O258" s="13"/>
      <c r="P258" s="13"/>
      <c r="Q258" s="13"/>
      <c r="R258" s="13"/>
      <c r="S258" s="13"/>
      <c r="T258" s="13"/>
      <c r="U258" s="13"/>
      <c r="V258" s="13"/>
      <c r="W258" s="13"/>
      <c r="X258" s="13"/>
      <c r="Y258" s="13"/>
      <c r="Z258" s="13"/>
      <c r="AA258" s="13"/>
      <c r="AB258" s="13"/>
      <c r="AC258" s="13"/>
      <c r="AD258" s="13"/>
      <c r="AE258" s="13"/>
      <c r="AF258" s="13"/>
      <c r="AG258" s="13"/>
      <c r="AH258" s="13"/>
      <c r="AI258" s="13"/>
      <c r="AJ258" s="13"/>
      <c r="AK258" s="13"/>
      <c r="AL258" s="13"/>
      <c r="AM258" s="13"/>
      <c r="AN258" s="13"/>
    </row>
    <row r="259" spans="1:40" ht="15.75" customHeight="1">
      <c r="A259" s="13"/>
      <c r="B259" s="13"/>
      <c r="C259" s="13"/>
      <c r="D259" s="13"/>
      <c r="E259" s="13"/>
      <c r="F259" s="13"/>
      <c r="G259" s="13"/>
      <c r="H259" s="13"/>
      <c r="I259" s="13"/>
      <c r="J259" s="13"/>
      <c r="K259" s="13"/>
      <c r="L259" s="13"/>
      <c r="M259" s="13"/>
      <c r="N259" s="13"/>
      <c r="O259" s="13"/>
      <c r="P259" s="13"/>
      <c r="Q259" s="13"/>
      <c r="R259" s="13"/>
      <c r="S259" s="13"/>
      <c r="T259" s="13"/>
      <c r="U259" s="13"/>
      <c r="V259" s="13"/>
      <c r="W259" s="13"/>
      <c r="X259" s="13"/>
      <c r="Y259" s="13"/>
      <c r="Z259" s="13"/>
      <c r="AA259" s="13"/>
      <c r="AB259" s="13"/>
      <c r="AC259" s="13"/>
      <c r="AD259" s="13"/>
      <c r="AE259" s="13"/>
      <c r="AF259" s="13"/>
      <c r="AG259" s="13"/>
      <c r="AH259" s="13"/>
      <c r="AI259" s="13"/>
      <c r="AJ259" s="13"/>
      <c r="AK259" s="13"/>
      <c r="AL259" s="13"/>
      <c r="AM259" s="13"/>
      <c r="AN259" s="13"/>
    </row>
    <row r="260" spans="1:40" ht="15.75" customHeight="1">
      <c r="A260" s="13"/>
      <c r="B260" s="13"/>
      <c r="C260" s="13"/>
      <c r="D260" s="13"/>
      <c r="E260" s="13"/>
      <c r="F260" s="13"/>
      <c r="G260" s="13"/>
      <c r="H260" s="13"/>
      <c r="I260" s="13"/>
      <c r="J260" s="13"/>
      <c r="K260" s="13"/>
      <c r="L260" s="13"/>
      <c r="M260" s="13"/>
      <c r="N260" s="13"/>
      <c r="O260" s="13"/>
      <c r="P260" s="13"/>
      <c r="Q260" s="13"/>
      <c r="R260" s="13"/>
      <c r="S260" s="13"/>
      <c r="T260" s="13"/>
      <c r="U260" s="13"/>
      <c r="V260" s="13"/>
      <c r="W260" s="13"/>
      <c r="X260" s="13"/>
      <c r="Y260" s="13"/>
      <c r="Z260" s="13"/>
      <c r="AA260" s="13"/>
      <c r="AB260" s="13"/>
      <c r="AC260" s="13"/>
      <c r="AD260" s="13"/>
      <c r="AE260" s="13"/>
      <c r="AF260" s="13"/>
      <c r="AG260" s="13"/>
      <c r="AH260" s="13"/>
      <c r="AI260" s="13"/>
      <c r="AJ260" s="13"/>
      <c r="AK260" s="13"/>
      <c r="AL260" s="13"/>
      <c r="AM260" s="13"/>
      <c r="AN260" s="13"/>
    </row>
    <row r="261" spans="1:40" ht="15.75" customHeight="1">
      <c r="A261" s="13"/>
      <c r="B261" s="13"/>
      <c r="C261" s="13"/>
      <c r="D261" s="13"/>
      <c r="E261" s="13"/>
      <c r="F261" s="13"/>
      <c r="G261" s="13"/>
      <c r="H261" s="13"/>
      <c r="I261" s="13"/>
      <c r="J261" s="13"/>
      <c r="K261" s="13"/>
      <c r="L261" s="13"/>
      <c r="M261" s="13"/>
      <c r="N261" s="13"/>
      <c r="O261" s="13"/>
      <c r="P261" s="13"/>
      <c r="Q261" s="13"/>
      <c r="R261" s="13"/>
      <c r="S261" s="13"/>
      <c r="T261" s="13"/>
      <c r="U261" s="13"/>
      <c r="V261" s="13"/>
      <c r="W261" s="13"/>
      <c r="X261" s="13"/>
      <c r="Y261" s="13"/>
      <c r="Z261" s="13"/>
      <c r="AA261" s="13"/>
      <c r="AB261" s="13"/>
      <c r="AC261" s="13"/>
      <c r="AD261" s="13"/>
      <c r="AE261" s="13"/>
      <c r="AF261" s="13"/>
      <c r="AG261" s="13"/>
      <c r="AH261" s="13"/>
      <c r="AI261" s="13"/>
      <c r="AJ261" s="13"/>
      <c r="AK261" s="13"/>
      <c r="AL261" s="13"/>
      <c r="AM261" s="13"/>
      <c r="AN261" s="13"/>
    </row>
    <row r="262" spans="1:40" ht="15.75" customHeight="1">
      <c r="A262" s="13"/>
      <c r="B262" s="13"/>
      <c r="C262" s="13"/>
      <c r="D262" s="13"/>
      <c r="E262" s="13"/>
      <c r="F262" s="13"/>
      <c r="G262" s="13"/>
      <c r="H262" s="13"/>
      <c r="I262" s="13"/>
      <c r="J262" s="13"/>
      <c r="K262" s="13"/>
      <c r="L262" s="13"/>
      <c r="M262" s="13"/>
      <c r="N262" s="13"/>
      <c r="O262" s="13"/>
      <c r="P262" s="13"/>
      <c r="Q262" s="13"/>
      <c r="R262" s="13"/>
      <c r="S262" s="13"/>
      <c r="T262" s="13"/>
      <c r="U262" s="13"/>
      <c r="V262" s="13"/>
      <c r="W262" s="13"/>
      <c r="X262" s="13"/>
      <c r="Y262" s="13"/>
      <c r="Z262" s="13"/>
      <c r="AA262" s="13"/>
      <c r="AB262" s="13"/>
      <c r="AC262" s="13"/>
      <c r="AD262" s="13"/>
      <c r="AE262" s="13"/>
      <c r="AF262" s="13"/>
      <c r="AG262" s="13"/>
      <c r="AH262" s="13"/>
      <c r="AI262" s="13"/>
      <c r="AJ262" s="13"/>
      <c r="AK262" s="13"/>
      <c r="AL262" s="13"/>
      <c r="AM262" s="13"/>
      <c r="AN262" s="13"/>
    </row>
    <row r="263" spans="1:40" ht="15.75" customHeight="1">
      <c r="A263" s="13"/>
      <c r="B263" s="13"/>
      <c r="C263" s="13"/>
      <c r="D263" s="13"/>
      <c r="E263" s="13"/>
      <c r="F263" s="13"/>
      <c r="G263" s="13"/>
      <c r="H263" s="13"/>
      <c r="I263" s="13"/>
      <c r="J263" s="13"/>
      <c r="K263" s="13"/>
      <c r="L263" s="13"/>
      <c r="M263" s="13"/>
      <c r="N263" s="13"/>
      <c r="O263" s="13"/>
      <c r="P263" s="13"/>
      <c r="Q263" s="13"/>
      <c r="R263" s="13"/>
      <c r="S263" s="13"/>
      <c r="T263" s="13"/>
      <c r="U263" s="13"/>
      <c r="V263" s="13"/>
      <c r="W263" s="13"/>
      <c r="X263" s="13"/>
      <c r="Y263" s="13"/>
      <c r="Z263" s="13"/>
      <c r="AA263" s="13"/>
      <c r="AB263" s="13"/>
      <c r="AC263" s="13"/>
      <c r="AD263" s="13"/>
      <c r="AE263" s="13"/>
      <c r="AF263" s="13"/>
      <c r="AG263" s="13"/>
      <c r="AH263" s="13"/>
      <c r="AI263" s="13"/>
      <c r="AJ263" s="13"/>
      <c r="AK263" s="13"/>
      <c r="AL263" s="13"/>
      <c r="AM263" s="13"/>
      <c r="AN263" s="13"/>
    </row>
    <row r="264" spans="1:40" ht="15.75" customHeight="1">
      <c r="A264" s="13"/>
      <c r="B264" s="13"/>
      <c r="C264" s="13"/>
      <c r="D264" s="13"/>
      <c r="E264" s="13"/>
      <c r="F264" s="13"/>
      <c r="G264" s="13"/>
      <c r="H264" s="13"/>
      <c r="I264" s="13"/>
      <c r="J264" s="13"/>
      <c r="K264" s="13"/>
      <c r="L264" s="13"/>
      <c r="M264" s="13"/>
      <c r="N264" s="13"/>
      <c r="O264" s="13"/>
      <c r="P264" s="13"/>
      <c r="Q264" s="13"/>
      <c r="R264" s="13"/>
      <c r="S264" s="13"/>
      <c r="T264" s="13"/>
      <c r="U264" s="13"/>
      <c r="V264" s="13"/>
      <c r="W264" s="13"/>
      <c r="X264" s="13"/>
      <c r="Y264" s="13"/>
      <c r="Z264" s="13"/>
      <c r="AA264" s="13"/>
      <c r="AB264" s="13"/>
      <c r="AC264" s="13"/>
      <c r="AD264" s="13"/>
      <c r="AE264" s="13"/>
      <c r="AF264" s="13"/>
      <c r="AG264" s="13"/>
      <c r="AH264" s="13"/>
      <c r="AI264" s="13"/>
      <c r="AJ264" s="13"/>
      <c r="AK264" s="13"/>
      <c r="AL264" s="13"/>
      <c r="AM264" s="13"/>
      <c r="AN264" s="13"/>
    </row>
    <row r="265" spans="1:40" ht="15.75" customHeight="1">
      <c r="A265" s="13"/>
      <c r="B265" s="13"/>
      <c r="C265" s="13"/>
      <c r="D265" s="13"/>
      <c r="E265" s="13"/>
      <c r="F265" s="13"/>
      <c r="G265" s="13"/>
      <c r="H265" s="13"/>
      <c r="I265" s="13"/>
      <c r="J265" s="13"/>
      <c r="K265" s="13"/>
      <c r="L265" s="13"/>
      <c r="M265" s="13"/>
      <c r="N265" s="13"/>
      <c r="O265" s="13"/>
      <c r="P265" s="13"/>
      <c r="Q265" s="13"/>
      <c r="R265" s="13"/>
      <c r="S265" s="13"/>
      <c r="T265" s="13"/>
      <c r="U265" s="13"/>
      <c r="V265" s="13"/>
      <c r="W265" s="13"/>
      <c r="X265" s="13"/>
      <c r="Y265" s="13"/>
      <c r="Z265" s="13"/>
      <c r="AA265" s="13"/>
      <c r="AB265" s="13"/>
      <c r="AC265" s="13"/>
      <c r="AD265" s="13"/>
      <c r="AE265" s="13"/>
      <c r="AF265" s="13"/>
      <c r="AG265" s="13"/>
      <c r="AH265" s="13"/>
      <c r="AI265" s="13"/>
      <c r="AJ265" s="13"/>
      <c r="AK265" s="13"/>
      <c r="AL265" s="13"/>
      <c r="AM265" s="13"/>
      <c r="AN265" s="13"/>
    </row>
    <row r="266" spans="1:40" ht="15.75" customHeight="1">
      <c r="A266" s="13"/>
      <c r="B266" s="13"/>
      <c r="C266" s="13"/>
      <c r="D266" s="13"/>
      <c r="E266" s="13"/>
      <c r="F266" s="13"/>
      <c r="G266" s="13"/>
      <c r="H266" s="13"/>
      <c r="I266" s="13"/>
      <c r="J266" s="13"/>
      <c r="K266" s="13"/>
      <c r="L266" s="13"/>
      <c r="M266" s="13"/>
      <c r="N266" s="13"/>
      <c r="O266" s="13"/>
      <c r="P266" s="13"/>
      <c r="Q266" s="13"/>
      <c r="R266" s="13"/>
      <c r="S266" s="13"/>
      <c r="T266" s="13"/>
      <c r="U266" s="13"/>
      <c r="V266" s="13"/>
      <c r="W266" s="13"/>
      <c r="X266" s="13"/>
      <c r="Y266" s="13"/>
      <c r="Z266" s="13"/>
      <c r="AA266" s="13"/>
      <c r="AB266" s="13"/>
      <c r="AC266" s="13"/>
      <c r="AD266" s="13"/>
      <c r="AE266" s="13"/>
      <c r="AF266" s="13"/>
      <c r="AG266" s="13"/>
      <c r="AH266" s="13"/>
      <c r="AI266" s="13"/>
      <c r="AJ266" s="13"/>
      <c r="AK266" s="13"/>
      <c r="AL266" s="13"/>
      <c r="AM266" s="13"/>
      <c r="AN266" s="13"/>
    </row>
    <row r="267" spans="1:40" ht="15.75" customHeight="1">
      <c r="A267" s="13"/>
      <c r="B267" s="13"/>
      <c r="C267" s="13"/>
      <c r="D267" s="13"/>
      <c r="E267" s="13"/>
      <c r="F267" s="13"/>
      <c r="G267" s="13"/>
      <c r="H267" s="13"/>
      <c r="I267" s="13"/>
      <c r="J267" s="13"/>
      <c r="K267" s="13"/>
      <c r="L267" s="13"/>
      <c r="M267" s="13"/>
      <c r="N267" s="13"/>
      <c r="O267" s="13"/>
      <c r="P267" s="13"/>
      <c r="Q267" s="13"/>
      <c r="R267" s="13"/>
      <c r="S267" s="13"/>
      <c r="T267" s="13"/>
      <c r="U267" s="13"/>
      <c r="V267" s="13"/>
      <c r="W267" s="13"/>
      <c r="X267" s="13"/>
      <c r="Y267" s="13"/>
      <c r="Z267" s="13"/>
      <c r="AA267" s="13"/>
      <c r="AB267" s="13"/>
      <c r="AC267" s="13"/>
      <c r="AD267" s="13"/>
      <c r="AE267" s="13"/>
      <c r="AF267" s="13"/>
      <c r="AG267" s="13"/>
      <c r="AH267" s="13"/>
      <c r="AI267" s="13"/>
      <c r="AJ267" s="13"/>
      <c r="AK267" s="13"/>
      <c r="AL267" s="13"/>
      <c r="AM267" s="13"/>
      <c r="AN267" s="13"/>
    </row>
    <row r="268" spans="1:40" ht="15.75" customHeight="1">
      <c r="A268" s="13"/>
      <c r="B268" s="13"/>
      <c r="C268" s="13"/>
      <c r="D268" s="13"/>
      <c r="E268" s="13"/>
      <c r="F268" s="13"/>
      <c r="G268" s="13"/>
      <c r="H268" s="13"/>
      <c r="I268" s="13"/>
      <c r="J268" s="13"/>
      <c r="K268" s="13"/>
      <c r="L268" s="13"/>
      <c r="M268" s="13"/>
      <c r="N268" s="13"/>
      <c r="O268" s="13"/>
      <c r="P268" s="13"/>
      <c r="Q268" s="13"/>
      <c r="R268" s="13"/>
      <c r="S268" s="13"/>
      <c r="T268" s="13"/>
      <c r="U268" s="13"/>
      <c r="V268" s="13"/>
      <c r="W268" s="13"/>
      <c r="X268" s="13"/>
      <c r="Y268" s="13"/>
      <c r="Z268" s="13"/>
      <c r="AA268" s="13"/>
      <c r="AB268" s="13"/>
      <c r="AC268" s="13"/>
      <c r="AD268" s="13"/>
      <c r="AE268" s="13"/>
      <c r="AF268" s="13"/>
      <c r="AG268" s="13"/>
      <c r="AH268" s="13"/>
      <c r="AI268" s="13"/>
      <c r="AJ268" s="13"/>
      <c r="AK268" s="13"/>
      <c r="AL268" s="13"/>
      <c r="AM268" s="13"/>
      <c r="AN268" s="13"/>
    </row>
    <row r="269" spans="1:40" ht="15.75" customHeight="1">
      <c r="A269" s="13"/>
      <c r="B269" s="13"/>
      <c r="C269" s="13"/>
      <c r="D269" s="13"/>
      <c r="E269" s="13"/>
      <c r="F269" s="13"/>
      <c r="G269" s="13"/>
      <c r="H269" s="13"/>
      <c r="I269" s="13"/>
      <c r="J269" s="13"/>
      <c r="K269" s="13"/>
      <c r="L269" s="13"/>
      <c r="M269" s="13"/>
      <c r="N269" s="13"/>
      <c r="O269" s="13"/>
      <c r="P269" s="13"/>
      <c r="Q269" s="13"/>
      <c r="R269" s="13"/>
      <c r="S269" s="13"/>
      <c r="T269" s="13"/>
      <c r="U269" s="13"/>
      <c r="V269" s="13"/>
      <c r="W269" s="13"/>
      <c r="X269" s="13"/>
      <c r="Y269" s="13"/>
      <c r="Z269" s="13"/>
      <c r="AA269" s="13"/>
      <c r="AB269" s="13"/>
      <c r="AC269" s="13"/>
      <c r="AD269" s="13"/>
      <c r="AE269" s="13"/>
      <c r="AF269" s="13"/>
      <c r="AG269" s="13"/>
      <c r="AH269" s="13"/>
      <c r="AI269" s="13"/>
      <c r="AJ269" s="13"/>
      <c r="AK269" s="13"/>
      <c r="AL269" s="13"/>
      <c r="AM269" s="13"/>
      <c r="AN269" s="13"/>
    </row>
    <row r="270" spans="1:40" ht="15.75" customHeight="1">
      <c r="A270" s="13"/>
      <c r="B270" s="13"/>
      <c r="C270" s="13"/>
      <c r="D270" s="13"/>
      <c r="E270" s="13"/>
      <c r="F270" s="13"/>
      <c r="G270" s="13"/>
      <c r="H270" s="13"/>
      <c r="I270" s="13"/>
      <c r="J270" s="13"/>
      <c r="K270" s="13"/>
      <c r="L270" s="13"/>
      <c r="M270" s="13"/>
      <c r="N270" s="13"/>
      <c r="O270" s="13"/>
      <c r="P270" s="13"/>
      <c r="Q270" s="13"/>
      <c r="R270" s="13"/>
      <c r="S270" s="13"/>
      <c r="T270" s="13"/>
      <c r="U270" s="13"/>
      <c r="V270" s="13"/>
      <c r="W270" s="13"/>
      <c r="X270" s="13"/>
      <c r="Y270" s="13"/>
      <c r="Z270" s="13"/>
      <c r="AA270" s="13"/>
      <c r="AB270" s="13"/>
      <c r="AC270" s="13"/>
      <c r="AD270" s="13"/>
      <c r="AE270" s="13"/>
      <c r="AF270" s="13"/>
      <c r="AG270" s="13"/>
      <c r="AH270" s="13"/>
      <c r="AI270" s="13"/>
      <c r="AJ270" s="13"/>
      <c r="AK270" s="13"/>
      <c r="AL270" s="13"/>
      <c r="AM270" s="13"/>
      <c r="AN270" s="13"/>
    </row>
    <row r="271" spans="1:40" ht="15.75" customHeight="1">
      <c r="A271" s="13"/>
      <c r="B271" s="13"/>
      <c r="C271" s="13"/>
      <c r="D271" s="13"/>
      <c r="E271" s="13"/>
      <c r="F271" s="13"/>
      <c r="G271" s="13"/>
      <c r="H271" s="13"/>
      <c r="I271" s="13"/>
      <c r="J271" s="13"/>
      <c r="K271" s="13"/>
      <c r="L271" s="13"/>
      <c r="M271" s="13"/>
      <c r="N271" s="13"/>
      <c r="O271" s="13"/>
      <c r="P271" s="13"/>
      <c r="Q271" s="13"/>
      <c r="R271" s="13"/>
      <c r="S271" s="13"/>
      <c r="T271" s="13"/>
      <c r="U271" s="13"/>
      <c r="V271" s="13"/>
      <c r="W271" s="13"/>
      <c r="X271" s="13"/>
      <c r="Y271" s="13"/>
      <c r="Z271" s="13"/>
      <c r="AA271" s="13"/>
      <c r="AB271" s="13"/>
      <c r="AC271" s="13"/>
      <c r="AD271" s="13"/>
      <c r="AE271" s="13"/>
      <c r="AF271" s="13"/>
      <c r="AG271" s="13"/>
      <c r="AH271" s="13"/>
      <c r="AI271" s="13"/>
      <c r="AJ271" s="13"/>
      <c r="AK271" s="13"/>
      <c r="AL271" s="13"/>
      <c r="AM271" s="13"/>
      <c r="AN271" s="13"/>
    </row>
    <row r="272" spans="1:40" ht="15.75" customHeight="1">
      <c r="A272" s="13"/>
      <c r="B272" s="13"/>
      <c r="C272" s="13"/>
      <c r="D272" s="13"/>
      <c r="E272" s="13"/>
      <c r="F272" s="13"/>
      <c r="G272" s="13"/>
      <c r="H272" s="13"/>
      <c r="I272" s="13"/>
      <c r="J272" s="13"/>
      <c r="K272" s="13"/>
      <c r="L272" s="13"/>
      <c r="M272" s="13"/>
      <c r="N272" s="13"/>
      <c r="O272" s="13"/>
      <c r="P272" s="13"/>
      <c r="Q272" s="13"/>
      <c r="R272" s="13"/>
      <c r="S272" s="13"/>
      <c r="T272" s="13"/>
      <c r="U272" s="13"/>
      <c r="V272" s="13"/>
      <c r="W272" s="13"/>
      <c r="X272" s="13"/>
      <c r="Y272" s="13"/>
      <c r="Z272" s="13"/>
      <c r="AA272" s="13"/>
      <c r="AB272" s="13"/>
      <c r="AC272" s="13"/>
      <c r="AD272" s="13"/>
      <c r="AE272" s="13"/>
      <c r="AF272" s="13"/>
      <c r="AG272" s="13"/>
      <c r="AH272" s="13"/>
      <c r="AI272" s="13"/>
      <c r="AJ272" s="13"/>
      <c r="AK272" s="13"/>
      <c r="AL272" s="13"/>
      <c r="AM272" s="13"/>
      <c r="AN272" s="13"/>
    </row>
    <row r="273" spans="1:40" ht="15.75" customHeight="1">
      <c r="A273" s="13"/>
      <c r="B273" s="13"/>
      <c r="C273" s="13"/>
      <c r="D273" s="13"/>
      <c r="E273" s="13"/>
      <c r="F273" s="13"/>
      <c r="G273" s="13"/>
      <c r="H273" s="13"/>
      <c r="I273" s="13"/>
      <c r="J273" s="13"/>
      <c r="K273" s="13"/>
      <c r="L273" s="13"/>
      <c r="M273" s="13"/>
      <c r="N273" s="13"/>
      <c r="O273" s="13"/>
      <c r="P273" s="13"/>
      <c r="Q273" s="13"/>
      <c r="R273" s="13"/>
      <c r="S273" s="13"/>
      <c r="T273" s="13"/>
      <c r="U273" s="13"/>
      <c r="V273" s="13"/>
      <c r="W273" s="13"/>
      <c r="X273" s="13"/>
      <c r="Y273" s="13"/>
      <c r="Z273" s="13"/>
      <c r="AA273" s="13"/>
      <c r="AB273" s="13"/>
      <c r="AC273" s="13"/>
      <c r="AD273" s="13"/>
      <c r="AE273" s="13"/>
      <c r="AF273" s="13"/>
      <c r="AG273" s="13"/>
      <c r="AH273" s="13"/>
      <c r="AI273" s="13"/>
      <c r="AJ273" s="13"/>
      <c r="AK273" s="13"/>
      <c r="AL273" s="13"/>
      <c r="AM273" s="13"/>
      <c r="AN273" s="13"/>
    </row>
    <row r="274" spans="1:40" ht="15.75" customHeight="1">
      <c r="A274" s="13"/>
      <c r="B274" s="13"/>
      <c r="C274" s="13"/>
      <c r="D274" s="13"/>
      <c r="E274" s="13"/>
      <c r="F274" s="13"/>
      <c r="G274" s="13"/>
      <c r="H274" s="13"/>
      <c r="I274" s="13"/>
      <c r="J274" s="13"/>
      <c r="K274" s="13"/>
      <c r="L274" s="13"/>
      <c r="M274" s="13"/>
      <c r="N274" s="13"/>
      <c r="O274" s="13"/>
      <c r="P274" s="13"/>
      <c r="Q274" s="13"/>
      <c r="R274" s="13"/>
      <c r="S274" s="13"/>
      <c r="T274" s="13"/>
      <c r="U274" s="13"/>
      <c r="V274" s="13"/>
      <c r="W274" s="13"/>
      <c r="X274" s="13"/>
      <c r="Y274" s="13"/>
      <c r="Z274" s="13"/>
      <c r="AA274" s="13"/>
      <c r="AB274" s="13"/>
      <c r="AC274" s="13"/>
      <c r="AD274" s="13"/>
      <c r="AE274" s="13"/>
      <c r="AF274" s="13"/>
      <c r="AG274" s="13"/>
      <c r="AH274" s="13"/>
      <c r="AI274" s="13"/>
      <c r="AJ274" s="13"/>
      <c r="AK274" s="13"/>
      <c r="AL274" s="13"/>
      <c r="AM274" s="13"/>
      <c r="AN274" s="13"/>
    </row>
    <row r="275" spans="1:40" ht="15.75" customHeight="1">
      <c r="A275" s="13"/>
      <c r="B275" s="13"/>
      <c r="C275" s="13"/>
      <c r="D275" s="13"/>
      <c r="E275" s="13"/>
      <c r="F275" s="13"/>
      <c r="G275" s="13"/>
      <c r="H275" s="13"/>
      <c r="I275" s="13"/>
      <c r="J275" s="13"/>
      <c r="K275" s="13"/>
      <c r="L275" s="13"/>
      <c r="M275" s="13"/>
      <c r="N275" s="13"/>
      <c r="O275" s="13"/>
      <c r="P275" s="13"/>
      <c r="Q275" s="13"/>
      <c r="R275" s="13"/>
      <c r="S275" s="13"/>
      <c r="T275" s="13"/>
      <c r="U275" s="13"/>
      <c r="V275" s="13"/>
      <c r="W275" s="13"/>
      <c r="X275" s="13"/>
      <c r="Y275" s="13"/>
      <c r="Z275" s="13"/>
      <c r="AA275" s="13"/>
      <c r="AB275" s="13"/>
      <c r="AC275" s="13"/>
      <c r="AD275" s="13"/>
      <c r="AE275" s="13"/>
      <c r="AF275" s="13"/>
      <c r="AG275" s="13"/>
      <c r="AH275" s="13"/>
      <c r="AI275" s="13"/>
      <c r="AJ275" s="13"/>
      <c r="AK275" s="13"/>
      <c r="AL275" s="13"/>
      <c r="AM275" s="13"/>
      <c r="AN275" s="13"/>
    </row>
    <row r="276" spans="1:40" ht="15.75" customHeight="1">
      <c r="A276" s="13"/>
      <c r="B276" s="13"/>
      <c r="C276" s="13"/>
      <c r="D276" s="13"/>
      <c r="E276" s="13"/>
      <c r="F276" s="13"/>
      <c r="G276" s="13"/>
      <c r="H276" s="13"/>
      <c r="I276" s="13"/>
      <c r="J276" s="13"/>
      <c r="K276" s="13"/>
      <c r="L276" s="13"/>
      <c r="M276" s="13"/>
      <c r="N276" s="13"/>
      <c r="O276" s="13"/>
      <c r="P276" s="13"/>
      <c r="Q276" s="13"/>
      <c r="R276" s="13"/>
      <c r="S276" s="13"/>
      <c r="T276" s="13"/>
      <c r="U276" s="13"/>
      <c r="V276" s="13"/>
      <c r="W276" s="13"/>
      <c r="X276" s="13"/>
      <c r="Y276" s="13"/>
      <c r="Z276" s="13"/>
      <c r="AA276" s="13"/>
      <c r="AB276" s="13"/>
      <c r="AC276" s="13"/>
      <c r="AD276" s="13"/>
      <c r="AE276" s="13"/>
      <c r="AF276" s="13"/>
      <c r="AG276" s="13"/>
      <c r="AH276" s="13"/>
      <c r="AI276" s="13"/>
      <c r="AJ276" s="13"/>
      <c r="AK276" s="13"/>
      <c r="AL276" s="13"/>
      <c r="AM276" s="13"/>
      <c r="AN276" s="13"/>
    </row>
    <row r="277" spans="1:40" ht="15.75" customHeight="1">
      <c r="A277" s="13"/>
      <c r="B277" s="13"/>
      <c r="C277" s="13"/>
      <c r="D277" s="13"/>
      <c r="E277" s="13"/>
      <c r="F277" s="13"/>
      <c r="G277" s="13"/>
      <c r="H277" s="13"/>
      <c r="I277" s="13"/>
      <c r="J277" s="13"/>
      <c r="K277" s="13"/>
      <c r="L277" s="13"/>
      <c r="M277" s="13"/>
      <c r="N277" s="13"/>
      <c r="O277" s="13"/>
      <c r="P277" s="13"/>
      <c r="Q277" s="13"/>
      <c r="R277" s="13"/>
      <c r="S277" s="13"/>
      <c r="T277" s="13"/>
      <c r="U277" s="13"/>
      <c r="V277" s="13"/>
      <c r="W277" s="13"/>
      <c r="X277" s="13"/>
      <c r="Y277" s="13"/>
      <c r="Z277" s="13"/>
      <c r="AA277" s="13"/>
      <c r="AB277" s="13"/>
      <c r="AC277" s="13"/>
      <c r="AD277" s="13"/>
      <c r="AE277" s="13"/>
      <c r="AF277" s="13"/>
      <c r="AG277" s="13"/>
      <c r="AH277" s="13"/>
      <c r="AI277" s="13"/>
      <c r="AJ277" s="13"/>
      <c r="AK277" s="13"/>
      <c r="AL277" s="13"/>
      <c r="AM277" s="13"/>
      <c r="AN277" s="13"/>
    </row>
    <row r="278" spans="1:40" ht="15.75" customHeight="1">
      <c r="A278" s="13"/>
      <c r="B278" s="13"/>
      <c r="C278" s="13"/>
      <c r="D278" s="13"/>
      <c r="E278" s="13"/>
      <c r="F278" s="13"/>
      <c r="G278" s="13"/>
      <c r="H278" s="13"/>
      <c r="I278" s="13"/>
      <c r="J278" s="13"/>
      <c r="K278" s="13"/>
      <c r="L278" s="13"/>
      <c r="M278" s="13"/>
      <c r="N278" s="13"/>
      <c r="O278" s="13"/>
      <c r="P278" s="13"/>
      <c r="Q278" s="13"/>
      <c r="R278" s="13"/>
      <c r="S278" s="13"/>
      <c r="T278" s="13"/>
      <c r="U278" s="13"/>
      <c r="V278" s="13"/>
      <c r="W278" s="13"/>
      <c r="X278" s="13"/>
      <c r="Y278" s="13"/>
      <c r="Z278" s="13"/>
      <c r="AA278" s="13"/>
      <c r="AB278" s="13"/>
      <c r="AC278" s="13"/>
      <c r="AD278" s="13"/>
      <c r="AE278" s="13"/>
      <c r="AF278" s="13"/>
      <c r="AG278" s="13"/>
      <c r="AH278" s="13"/>
      <c r="AI278" s="13"/>
      <c r="AJ278" s="13"/>
      <c r="AK278" s="13"/>
      <c r="AL278" s="13"/>
      <c r="AM278" s="13"/>
      <c r="AN278" s="13"/>
    </row>
    <row r="279" spans="1:40" ht="15.75" customHeight="1">
      <c r="A279" s="13"/>
      <c r="B279" s="13"/>
      <c r="C279" s="13"/>
      <c r="D279" s="13"/>
      <c r="E279" s="13"/>
      <c r="F279" s="13"/>
      <c r="G279" s="13"/>
      <c r="H279" s="13"/>
      <c r="I279" s="13"/>
      <c r="J279" s="13"/>
      <c r="K279" s="13"/>
      <c r="L279" s="13"/>
      <c r="M279" s="13"/>
      <c r="N279" s="13"/>
      <c r="O279" s="13"/>
      <c r="P279" s="13"/>
      <c r="Q279" s="13"/>
      <c r="R279" s="13"/>
      <c r="S279" s="13"/>
      <c r="T279" s="13"/>
      <c r="U279" s="13"/>
      <c r="V279" s="13"/>
      <c r="W279" s="13"/>
      <c r="X279" s="13"/>
      <c r="Y279" s="13"/>
      <c r="Z279" s="13"/>
      <c r="AA279" s="13"/>
      <c r="AB279" s="13"/>
      <c r="AC279" s="13"/>
      <c r="AD279" s="13"/>
      <c r="AE279" s="13"/>
      <c r="AF279" s="13"/>
      <c r="AG279" s="13"/>
      <c r="AH279" s="13"/>
      <c r="AI279" s="13"/>
      <c r="AJ279" s="13"/>
      <c r="AK279" s="13"/>
      <c r="AL279" s="13"/>
      <c r="AM279" s="13"/>
      <c r="AN279" s="13"/>
    </row>
    <row r="280" spans="1:40" ht="15.75" customHeight="1">
      <c r="A280" s="13"/>
      <c r="B280" s="13"/>
      <c r="C280" s="13"/>
      <c r="D280" s="13"/>
      <c r="E280" s="13"/>
      <c r="F280" s="13"/>
      <c r="G280" s="13"/>
      <c r="H280" s="13"/>
      <c r="I280" s="13"/>
      <c r="J280" s="13"/>
      <c r="K280" s="13"/>
      <c r="L280" s="13"/>
      <c r="M280" s="13"/>
      <c r="N280" s="13"/>
      <c r="O280" s="13"/>
      <c r="P280" s="13"/>
      <c r="Q280" s="13"/>
      <c r="R280" s="13"/>
      <c r="S280" s="13"/>
      <c r="T280" s="13"/>
      <c r="U280" s="13"/>
      <c r="V280" s="13"/>
      <c r="W280" s="13"/>
      <c r="X280" s="13"/>
      <c r="Y280" s="13"/>
      <c r="Z280" s="13"/>
      <c r="AA280" s="13"/>
      <c r="AB280" s="13"/>
      <c r="AC280" s="13"/>
      <c r="AD280" s="13"/>
      <c r="AE280" s="13"/>
      <c r="AF280" s="13"/>
      <c r="AG280" s="13"/>
      <c r="AH280" s="13"/>
      <c r="AI280" s="13"/>
      <c r="AJ280" s="13"/>
      <c r="AK280" s="13"/>
      <c r="AL280" s="13"/>
      <c r="AM280" s="13"/>
      <c r="AN280" s="13"/>
    </row>
    <row r="281" spans="1:40" ht="15.75" customHeight="1">
      <c r="A281" s="13"/>
      <c r="B281" s="13"/>
      <c r="C281" s="13"/>
      <c r="D281" s="13"/>
      <c r="E281" s="13"/>
      <c r="F281" s="13"/>
      <c r="G281" s="13"/>
      <c r="H281" s="13"/>
      <c r="I281" s="13"/>
      <c r="J281" s="13"/>
      <c r="K281" s="13"/>
      <c r="L281" s="13"/>
      <c r="M281" s="13"/>
      <c r="N281" s="13"/>
      <c r="O281" s="13"/>
      <c r="P281" s="13"/>
      <c r="Q281" s="13"/>
      <c r="R281" s="13"/>
      <c r="S281" s="13"/>
      <c r="T281" s="13"/>
      <c r="U281" s="13"/>
      <c r="V281" s="13"/>
      <c r="W281" s="13"/>
      <c r="X281" s="13"/>
      <c r="Y281" s="13"/>
      <c r="Z281" s="13"/>
      <c r="AA281" s="13"/>
      <c r="AB281" s="13"/>
      <c r="AC281" s="13"/>
      <c r="AD281" s="13"/>
      <c r="AE281" s="13"/>
      <c r="AF281" s="13"/>
      <c r="AG281" s="13"/>
      <c r="AH281" s="13"/>
      <c r="AI281" s="13"/>
      <c r="AJ281" s="13"/>
      <c r="AK281" s="13"/>
      <c r="AL281" s="13"/>
      <c r="AM281" s="13"/>
      <c r="AN281" s="13"/>
    </row>
    <row r="282" spans="1:40" ht="15.75" customHeight="1">
      <c r="A282" s="13"/>
      <c r="B282" s="13"/>
      <c r="C282" s="13"/>
      <c r="D282" s="13"/>
      <c r="E282" s="13"/>
      <c r="F282" s="13"/>
      <c r="G282" s="13"/>
      <c r="H282" s="13"/>
      <c r="I282" s="13"/>
      <c r="J282" s="13"/>
      <c r="K282" s="13"/>
      <c r="L282" s="13"/>
      <c r="M282" s="13"/>
      <c r="N282" s="13"/>
      <c r="O282" s="13"/>
      <c r="P282" s="13"/>
      <c r="Q282" s="13"/>
      <c r="R282" s="13"/>
      <c r="S282" s="13"/>
      <c r="T282" s="13"/>
      <c r="U282" s="13"/>
      <c r="V282" s="13"/>
      <c r="W282" s="13"/>
      <c r="X282" s="13"/>
      <c r="Y282" s="13"/>
      <c r="Z282" s="13"/>
      <c r="AA282" s="13"/>
      <c r="AB282" s="13"/>
      <c r="AC282" s="13"/>
      <c r="AD282" s="13"/>
      <c r="AE282" s="13"/>
      <c r="AF282" s="13"/>
      <c r="AG282" s="13"/>
      <c r="AH282" s="13"/>
      <c r="AI282" s="13"/>
      <c r="AJ282" s="13"/>
      <c r="AK282" s="13"/>
      <c r="AL282" s="13"/>
      <c r="AM282" s="13"/>
      <c r="AN282" s="13"/>
    </row>
    <row r="283" spans="1:40" ht="15.75" customHeight="1">
      <c r="A283" s="13"/>
      <c r="B283" s="13"/>
      <c r="C283" s="13"/>
      <c r="D283" s="13"/>
      <c r="E283" s="13"/>
      <c r="F283" s="13"/>
      <c r="G283" s="13"/>
      <c r="H283" s="13"/>
      <c r="I283" s="13"/>
      <c r="J283" s="13"/>
      <c r="K283" s="13"/>
      <c r="L283" s="13"/>
      <c r="M283" s="13"/>
      <c r="N283" s="13"/>
      <c r="O283" s="13"/>
      <c r="P283" s="13"/>
      <c r="Q283" s="13"/>
      <c r="R283" s="13"/>
      <c r="S283" s="13"/>
      <c r="T283" s="13"/>
      <c r="U283" s="13"/>
      <c r="V283" s="13"/>
      <c r="W283" s="13"/>
      <c r="X283" s="13"/>
      <c r="Y283" s="13"/>
      <c r="Z283" s="13"/>
      <c r="AA283" s="13"/>
      <c r="AB283" s="13"/>
      <c r="AC283" s="13"/>
      <c r="AD283" s="13"/>
      <c r="AE283" s="13"/>
      <c r="AF283" s="13"/>
      <c r="AG283" s="13"/>
      <c r="AH283" s="13"/>
      <c r="AI283" s="13"/>
      <c r="AJ283" s="13"/>
      <c r="AK283" s="13"/>
      <c r="AL283" s="13"/>
      <c r="AM283" s="13"/>
      <c r="AN283" s="13"/>
    </row>
    <row r="284" spans="1:40" ht="15.75" customHeight="1">
      <c r="A284" s="13"/>
      <c r="B284" s="13"/>
      <c r="C284" s="13"/>
      <c r="D284" s="13"/>
      <c r="E284" s="13"/>
      <c r="F284" s="13"/>
      <c r="G284" s="13"/>
      <c r="H284" s="13"/>
      <c r="I284" s="13"/>
      <c r="J284" s="13"/>
      <c r="K284" s="13"/>
      <c r="L284" s="13"/>
      <c r="M284" s="13"/>
      <c r="N284" s="13"/>
      <c r="O284" s="13"/>
      <c r="P284" s="13"/>
      <c r="Q284" s="13"/>
      <c r="R284" s="13"/>
      <c r="S284" s="13"/>
      <c r="T284" s="13"/>
      <c r="U284" s="13"/>
      <c r="V284" s="13"/>
      <c r="W284" s="13"/>
      <c r="X284" s="13"/>
      <c r="Y284" s="13"/>
      <c r="Z284" s="13"/>
      <c r="AA284" s="13"/>
      <c r="AB284" s="13"/>
      <c r="AC284" s="13"/>
      <c r="AD284" s="13"/>
      <c r="AE284" s="13"/>
      <c r="AF284" s="13"/>
      <c r="AG284" s="13"/>
      <c r="AH284" s="13"/>
      <c r="AI284" s="13"/>
      <c r="AJ284" s="13"/>
      <c r="AK284" s="13"/>
      <c r="AL284" s="13"/>
      <c r="AM284" s="13"/>
      <c r="AN284" s="13"/>
    </row>
    <row r="285" spans="1:40" ht="15.75" customHeight="1">
      <c r="A285" s="13"/>
      <c r="B285" s="13"/>
      <c r="C285" s="13"/>
      <c r="D285" s="13"/>
      <c r="E285" s="13"/>
      <c r="F285" s="13"/>
      <c r="G285" s="13"/>
      <c r="H285" s="13"/>
      <c r="I285" s="13"/>
      <c r="J285" s="13"/>
      <c r="K285" s="13"/>
      <c r="L285" s="13"/>
      <c r="M285" s="13"/>
      <c r="N285" s="13"/>
      <c r="O285" s="13"/>
      <c r="P285" s="13"/>
      <c r="Q285" s="13"/>
      <c r="R285" s="13"/>
      <c r="S285" s="13"/>
      <c r="T285" s="13"/>
      <c r="U285" s="13"/>
      <c r="V285" s="13"/>
      <c r="W285" s="13"/>
      <c r="X285" s="13"/>
      <c r="Y285" s="13"/>
      <c r="Z285" s="13"/>
      <c r="AA285" s="13"/>
      <c r="AB285" s="13"/>
      <c r="AC285" s="13"/>
      <c r="AD285" s="13"/>
      <c r="AE285" s="13"/>
      <c r="AF285" s="13"/>
      <c r="AG285" s="13"/>
      <c r="AH285" s="13"/>
      <c r="AI285" s="13"/>
      <c r="AJ285" s="13"/>
      <c r="AK285" s="13"/>
      <c r="AL285" s="13"/>
      <c r="AM285" s="13"/>
      <c r="AN285" s="13"/>
    </row>
    <row r="286" spans="1:40" ht="15.75" customHeight="1">
      <c r="A286" s="13"/>
      <c r="B286" s="13"/>
      <c r="C286" s="13"/>
      <c r="D286" s="13"/>
      <c r="E286" s="13"/>
      <c r="F286" s="13"/>
      <c r="G286" s="13"/>
      <c r="H286" s="13"/>
      <c r="I286" s="13"/>
      <c r="J286" s="13"/>
      <c r="K286" s="13"/>
      <c r="L286" s="13"/>
      <c r="M286" s="13"/>
      <c r="N286" s="13"/>
      <c r="O286" s="13"/>
      <c r="P286" s="13"/>
      <c r="Q286" s="13"/>
      <c r="R286" s="13"/>
      <c r="S286" s="13"/>
      <c r="T286" s="13"/>
      <c r="U286" s="13"/>
      <c r="V286" s="13"/>
      <c r="W286" s="13"/>
      <c r="X286" s="13"/>
      <c r="Y286" s="13"/>
      <c r="Z286" s="13"/>
      <c r="AA286" s="13"/>
      <c r="AB286" s="13"/>
      <c r="AC286" s="13"/>
      <c r="AD286" s="13"/>
      <c r="AE286" s="13"/>
      <c r="AF286" s="13"/>
      <c r="AG286" s="13"/>
      <c r="AH286" s="13"/>
      <c r="AI286" s="13"/>
      <c r="AJ286" s="13"/>
      <c r="AK286" s="13"/>
      <c r="AL286" s="13"/>
      <c r="AM286" s="13"/>
      <c r="AN286" s="13"/>
    </row>
    <row r="287" spans="1:40" ht="15.75" customHeight="1">
      <c r="A287" s="13"/>
      <c r="B287" s="13"/>
      <c r="C287" s="13"/>
      <c r="D287" s="13"/>
      <c r="E287" s="13"/>
      <c r="F287" s="13"/>
      <c r="G287" s="13"/>
      <c r="H287" s="13"/>
      <c r="I287" s="13"/>
      <c r="J287" s="13"/>
      <c r="K287" s="13"/>
      <c r="L287" s="13"/>
      <c r="M287" s="13"/>
      <c r="N287" s="13"/>
      <c r="O287" s="13"/>
      <c r="P287" s="13"/>
      <c r="Q287" s="13"/>
      <c r="R287" s="13"/>
      <c r="S287" s="13"/>
      <c r="T287" s="13"/>
      <c r="U287" s="13"/>
      <c r="V287" s="13"/>
      <c r="W287" s="13"/>
      <c r="X287" s="13"/>
      <c r="Y287" s="13"/>
      <c r="Z287" s="13"/>
      <c r="AA287" s="13"/>
      <c r="AB287" s="13"/>
      <c r="AC287" s="13"/>
      <c r="AD287" s="13"/>
      <c r="AE287" s="13"/>
      <c r="AF287" s="13"/>
      <c r="AG287" s="13"/>
      <c r="AH287" s="13"/>
      <c r="AI287" s="13"/>
      <c r="AJ287" s="13"/>
      <c r="AK287" s="13"/>
      <c r="AL287" s="13"/>
      <c r="AM287" s="13"/>
      <c r="AN287" s="13"/>
    </row>
    <row r="288" spans="1:40" ht="15.75" customHeight="1">
      <c r="A288" s="13"/>
      <c r="B288" s="13"/>
      <c r="C288" s="13"/>
      <c r="D288" s="13"/>
      <c r="E288" s="13"/>
      <c r="F288" s="13"/>
      <c r="G288" s="13"/>
      <c r="H288" s="13"/>
      <c r="I288" s="13"/>
      <c r="J288" s="13"/>
      <c r="K288" s="13"/>
      <c r="L288" s="13"/>
      <c r="M288" s="13"/>
      <c r="N288" s="13"/>
      <c r="O288" s="13"/>
      <c r="P288" s="13"/>
      <c r="Q288" s="13"/>
      <c r="R288" s="13"/>
      <c r="S288" s="13"/>
      <c r="T288" s="13"/>
      <c r="U288" s="13"/>
      <c r="V288" s="13"/>
      <c r="W288" s="13"/>
      <c r="X288" s="13"/>
      <c r="Y288" s="13"/>
      <c r="Z288" s="13"/>
      <c r="AA288" s="13"/>
      <c r="AB288" s="13"/>
      <c r="AC288" s="13"/>
      <c r="AD288" s="13"/>
      <c r="AE288" s="13"/>
      <c r="AF288" s="13"/>
      <c r="AG288" s="13"/>
      <c r="AH288" s="13"/>
      <c r="AI288" s="13"/>
      <c r="AJ288" s="13"/>
      <c r="AK288" s="13"/>
      <c r="AL288" s="13"/>
      <c r="AM288" s="13"/>
      <c r="AN288" s="13"/>
    </row>
    <row r="289" spans="1:40" ht="15.75" customHeight="1">
      <c r="A289" s="13"/>
      <c r="B289" s="13"/>
      <c r="C289" s="13"/>
      <c r="D289" s="13"/>
      <c r="E289" s="13"/>
      <c r="F289" s="13"/>
      <c r="G289" s="13"/>
      <c r="H289" s="13"/>
      <c r="I289" s="13"/>
      <c r="J289" s="13"/>
      <c r="K289" s="13"/>
      <c r="L289" s="13"/>
      <c r="M289" s="13"/>
      <c r="N289" s="13"/>
      <c r="O289" s="13"/>
      <c r="P289" s="13"/>
      <c r="Q289" s="13"/>
      <c r="R289" s="13"/>
      <c r="S289" s="13"/>
      <c r="T289" s="13"/>
      <c r="U289" s="13"/>
      <c r="V289" s="13"/>
      <c r="W289" s="13"/>
      <c r="X289" s="13"/>
      <c r="Y289" s="13"/>
      <c r="Z289" s="13"/>
      <c r="AA289" s="13"/>
      <c r="AB289" s="13"/>
      <c r="AC289" s="13"/>
      <c r="AD289" s="13"/>
      <c r="AE289" s="13"/>
      <c r="AF289" s="13"/>
      <c r="AG289" s="13"/>
      <c r="AH289" s="13"/>
      <c r="AI289" s="13"/>
      <c r="AJ289" s="13"/>
      <c r="AK289" s="13"/>
      <c r="AL289" s="13"/>
      <c r="AM289" s="13"/>
      <c r="AN289" s="13"/>
    </row>
    <row r="290" spans="1:40" ht="15.75" customHeight="1">
      <c r="A290" s="13"/>
      <c r="B290" s="13"/>
      <c r="C290" s="13"/>
      <c r="D290" s="13"/>
      <c r="E290" s="13"/>
      <c r="F290" s="13"/>
      <c r="G290" s="13"/>
      <c r="H290" s="13"/>
      <c r="I290" s="13"/>
      <c r="J290" s="13"/>
      <c r="K290" s="13"/>
      <c r="L290" s="13"/>
      <c r="M290" s="13"/>
      <c r="N290" s="13"/>
      <c r="O290" s="13"/>
      <c r="P290" s="13"/>
      <c r="Q290" s="13"/>
      <c r="R290" s="13"/>
      <c r="S290" s="13"/>
      <c r="T290" s="13"/>
      <c r="U290" s="13"/>
      <c r="V290" s="13"/>
      <c r="W290" s="13"/>
      <c r="X290" s="13"/>
      <c r="Y290" s="13"/>
      <c r="Z290" s="13"/>
      <c r="AA290" s="13"/>
      <c r="AB290" s="13"/>
      <c r="AC290" s="13"/>
      <c r="AD290" s="13"/>
      <c r="AE290" s="13"/>
      <c r="AF290" s="13"/>
      <c r="AG290" s="13"/>
      <c r="AH290" s="13"/>
      <c r="AI290" s="13"/>
      <c r="AJ290" s="13"/>
      <c r="AK290" s="13"/>
      <c r="AL290" s="13"/>
      <c r="AM290" s="13"/>
      <c r="AN290" s="13"/>
    </row>
    <row r="291" spans="1:40" ht="15.75" customHeight="1">
      <c r="A291" s="13"/>
      <c r="B291" s="13"/>
      <c r="C291" s="13"/>
      <c r="D291" s="13"/>
      <c r="E291" s="13"/>
      <c r="F291" s="13"/>
      <c r="G291" s="13"/>
      <c r="H291" s="13"/>
      <c r="I291" s="13"/>
      <c r="J291" s="13"/>
      <c r="K291" s="13"/>
      <c r="L291" s="13"/>
      <c r="M291" s="13"/>
      <c r="N291" s="13"/>
      <c r="O291" s="13"/>
      <c r="P291" s="13"/>
      <c r="Q291" s="13"/>
      <c r="R291" s="13"/>
      <c r="S291" s="13"/>
      <c r="T291" s="13"/>
      <c r="U291" s="13"/>
      <c r="V291" s="13"/>
      <c r="W291" s="13"/>
      <c r="X291" s="13"/>
      <c r="Y291" s="13"/>
      <c r="Z291" s="13"/>
      <c r="AA291" s="13"/>
      <c r="AB291" s="13"/>
      <c r="AC291" s="13"/>
      <c r="AD291" s="13"/>
      <c r="AE291" s="13"/>
      <c r="AF291" s="13"/>
      <c r="AG291" s="13"/>
      <c r="AH291" s="13"/>
      <c r="AI291" s="13"/>
      <c r="AJ291" s="13"/>
      <c r="AK291" s="13"/>
      <c r="AL291" s="13"/>
      <c r="AM291" s="13"/>
      <c r="AN291" s="13"/>
    </row>
    <row r="292" spans="1:40" ht="15.75" customHeight="1">
      <c r="A292" s="13"/>
      <c r="B292" s="13"/>
      <c r="C292" s="13"/>
      <c r="D292" s="13"/>
      <c r="E292" s="13"/>
      <c r="F292" s="13"/>
      <c r="G292" s="13"/>
      <c r="H292" s="13"/>
      <c r="I292" s="13"/>
      <c r="J292" s="13"/>
      <c r="K292" s="13"/>
      <c r="L292" s="13"/>
      <c r="M292" s="13"/>
      <c r="N292" s="13"/>
      <c r="O292" s="13"/>
      <c r="P292" s="13"/>
      <c r="Q292" s="13"/>
      <c r="R292" s="13"/>
      <c r="S292" s="13"/>
      <c r="T292" s="13"/>
      <c r="U292" s="13"/>
      <c r="V292" s="13"/>
      <c r="W292" s="13"/>
      <c r="X292" s="13"/>
      <c r="Y292" s="13"/>
      <c r="Z292" s="13"/>
      <c r="AA292" s="13"/>
      <c r="AB292" s="13"/>
      <c r="AC292" s="13"/>
      <c r="AD292" s="13"/>
      <c r="AE292" s="13"/>
      <c r="AF292" s="13"/>
      <c r="AG292" s="13"/>
      <c r="AH292" s="13"/>
      <c r="AI292" s="13"/>
      <c r="AJ292" s="13"/>
      <c r="AK292" s="13"/>
      <c r="AL292" s="13"/>
      <c r="AM292" s="13"/>
      <c r="AN292" s="13"/>
    </row>
    <row r="293" spans="1:40" ht="15.75" customHeight="1">
      <c r="A293" s="13"/>
      <c r="B293" s="13"/>
      <c r="C293" s="13"/>
      <c r="D293" s="13"/>
      <c r="E293" s="13"/>
      <c r="F293" s="13"/>
      <c r="G293" s="13"/>
      <c r="H293" s="13"/>
      <c r="I293" s="13"/>
      <c r="J293" s="13"/>
      <c r="K293" s="13"/>
      <c r="L293" s="13"/>
      <c r="M293" s="13"/>
      <c r="N293" s="13"/>
      <c r="O293" s="13"/>
      <c r="P293" s="13"/>
      <c r="Q293" s="13"/>
      <c r="R293" s="13"/>
      <c r="S293" s="13"/>
      <c r="T293" s="13"/>
      <c r="U293" s="13"/>
      <c r="V293" s="13"/>
      <c r="W293" s="13"/>
      <c r="X293" s="13"/>
      <c r="Y293" s="13"/>
      <c r="Z293" s="13"/>
      <c r="AA293" s="13"/>
      <c r="AB293" s="13"/>
      <c r="AC293" s="13"/>
      <c r="AD293" s="13"/>
      <c r="AE293" s="13"/>
      <c r="AF293" s="13"/>
      <c r="AG293" s="13"/>
      <c r="AH293" s="13"/>
      <c r="AI293" s="13"/>
      <c r="AJ293" s="13"/>
      <c r="AK293" s="13"/>
      <c r="AL293" s="13"/>
      <c r="AM293" s="13"/>
      <c r="AN293" s="13"/>
    </row>
    <row r="294" spans="1:40" ht="15.75" customHeight="1">
      <c r="A294" s="13"/>
      <c r="B294" s="13"/>
      <c r="C294" s="13"/>
      <c r="D294" s="13"/>
      <c r="E294" s="13"/>
      <c r="F294" s="13"/>
      <c r="G294" s="13"/>
      <c r="H294" s="13"/>
      <c r="I294" s="13"/>
      <c r="J294" s="13"/>
      <c r="K294" s="13"/>
      <c r="L294" s="13"/>
      <c r="M294" s="13"/>
      <c r="N294" s="13"/>
      <c r="O294" s="13"/>
      <c r="P294" s="13"/>
      <c r="Q294" s="13"/>
      <c r="R294" s="13"/>
      <c r="S294" s="13"/>
      <c r="T294" s="13"/>
      <c r="U294" s="13"/>
      <c r="V294" s="13"/>
      <c r="W294" s="13"/>
      <c r="X294" s="13"/>
      <c r="Y294" s="13"/>
      <c r="Z294" s="13"/>
      <c r="AA294" s="13"/>
      <c r="AB294" s="13"/>
      <c r="AC294" s="13"/>
      <c r="AD294" s="13"/>
      <c r="AE294" s="13"/>
      <c r="AF294" s="13"/>
      <c r="AG294" s="13"/>
      <c r="AH294" s="13"/>
      <c r="AI294" s="13"/>
      <c r="AJ294" s="13"/>
      <c r="AK294" s="13"/>
      <c r="AL294" s="13"/>
      <c r="AM294" s="13"/>
      <c r="AN294" s="13"/>
    </row>
    <row r="295" spans="1:40" ht="15.75" customHeight="1">
      <c r="A295" s="13"/>
      <c r="B295" s="13"/>
      <c r="C295" s="13"/>
      <c r="D295" s="13"/>
      <c r="E295" s="13"/>
      <c r="F295" s="13"/>
      <c r="G295" s="13"/>
      <c r="H295" s="13"/>
      <c r="I295" s="13"/>
      <c r="J295" s="13"/>
      <c r="K295" s="13"/>
      <c r="L295" s="13"/>
      <c r="M295" s="13"/>
      <c r="N295" s="13"/>
      <c r="O295" s="13"/>
      <c r="P295" s="13"/>
      <c r="Q295" s="13"/>
      <c r="R295" s="13"/>
      <c r="S295" s="13"/>
      <c r="T295" s="13"/>
      <c r="U295" s="13"/>
      <c r="V295" s="13"/>
      <c r="W295" s="13"/>
      <c r="X295" s="13"/>
      <c r="Y295" s="13"/>
      <c r="Z295" s="13"/>
      <c r="AA295" s="13"/>
      <c r="AB295" s="13"/>
      <c r="AC295" s="13"/>
      <c r="AD295" s="13"/>
      <c r="AE295" s="13"/>
      <c r="AF295" s="13"/>
      <c r="AG295" s="13"/>
      <c r="AH295" s="13"/>
      <c r="AI295" s="13"/>
      <c r="AJ295" s="13"/>
      <c r="AK295" s="13"/>
      <c r="AL295" s="13"/>
      <c r="AM295" s="13"/>
      <c r="AN295" s="13"/>
    </row>
    <row r="296" spans="1:40" ht="15.75" customHeight="1">
      <c r="A296" s="13"/>
      <c r="B296" s="13"/>
      <c r="C296" s="13"/>
      <c r="D296" s="13"/>
      <c r="E296" s="13"/>
      <c r="F296" s="13"/>
      <c r="G296" s="13"/>
      <c r="H296" s="13"/>
      <c r="I296" s="13"/>
      <c r="J296" s="13"/>
      <c r="K296" s="13"/>
      <c r="L296" s="13"/>
      <c r="M296" s="13"/>
      <c r="N296" s="13"/>
      <c r="O296" s="13"/>
      <c r="P296" s="13"/>
      <c r="Q296" s="13"/>
      <c r="R296" s="13"/>
      <c r="S296" s="13"/>
      <c r="T296" s="13"/>
      <c r="U296" s="13"/>
      <c r="V296" s="13"/>
      <c r="W296" s="13"/>
      <c r="X296" s="13"/>
      <c r="Y296" s="13"/>
      <c r="Z296" s="13"/>
      <c r="AA296" s="13"/>
      <c r="AB296" s="13"/>
      <c r="AC296" s="13"/>
      <c r="AD296" s="13"/>
      <c r="AE296" s="13"/>
      <c r="AF296" s="13"/>
      <c r="AG296" s="13"/>
      <c r="AH296" s="13"/>
      <c r="AI296" s="13"/>
      <c r="AJ296" s="13"/>
      <c r="AK296" s="13"/>
      <c r="AL296" s="13"/>
      <c r="AM296" s="13"/>
      <c r="AN296" s="13"/>
    </row>
    <row r="297" spans="1:40" ht="15.75" customHeight="1">
      <c r="A297" s="13"/>
      <c r="B297" s="13"/>
      <c r="C297" s="13"/>
      <c r="D297" s="13"/>
      <c r="E297" s="13"/>
      <c r="F297" s="13"/>
      <c r="G297" s="13"/>
      <c r="H297" s="13"/>
      <c r="I297" s="13"/>
      <c r="J297" s="13"/>
      <c r="K297" s="13"/>
      <c r="L297" s="13"/>
      <c r="M297" s="13"/>
      <c r="N297" s="13"/>
      <c r="O297" s="13"/>
      <c r="P297" s="13"/>
      <c r="Q297" s="13"/>
      <c r="R297" s="13"/>
      <c r="S297" s="13"/>
      <c r="T297" s="13"/>
      <c r="U297" s="13"/>
      <c r="V297" s="13"/>
      <c r="W297" s="13"/>
      <c r="X297" s="13"/>
      <c r="Y297" s="13"/>
      <c r="Z297" s="13"/>
      <c r="AA297" s="13"/>
      <c r="AB297" s="13"/>
      <c r="AC297" s="13"/>
      <c r="AD297" s="13"/>
      <c r="AE297" s="13"/>
      <c r="AF297" s="13"/>
      <c r="AG297" s="13"/>
      <c r="AH297" s="13"/>
      <c r="AI297" s="13"/>
      <c r="AJ297" s="13"/>
      <c r="AK297" s="13"/>
      <c r="AL297" s="13"/>
      <c r="AM297" s="13"/>
      <c r="AN297" s="13"/>
    </row>
    <row r="298" spans="1:40" ht="15.75" customHeight="1">
      <c r="A298" s="13"/>
      <c r="B298" s="13"/>
      <c r="C298" s="13"/>
      <c r="D298" s="13"/>
      <c r="E298" s="13"/>
      <c r="F298" s="13"/>
      <c r="G298" s="13"/>
      <c r="H298" s="13"/>
      <c r="I298" s="13"/>
      <c r="J298" s="13"/>
      <c r="K298" s="13"/>
      <c r="L298" s="13"/>
      <c r="M298" s="13"/>
      <c r="N298" s="13"/>
      <c r="O298" s="13"/>
      <c r="P298" s="13"/>
      <c r="Q298" s="13"/>
      <c r="R298" s="13"/>
      <c r="S298" s="13"/>
      <c r="T298" s="13"/>
      <c r="U298" s="13"/>
      <c r="V298" s="13"/>
      <c r="W298" s="13"/>
      <c r="X298" s="13"/>
      <c r="Y298" s="13"/>
      <c r="Z298" s="13"/>
      <c r="AA298" s="13"/>
      <c r="AB298" s="13"/>
      <c r="AC298" s="13"/>
      <c r="AD298" s="13"/>
      <c r="AE298" s="13"/>
      <c r="AF298" s="13"/>
      <c r="AG298" s="13"/>
      <c r="AH298" s="13"/>
      <c r="AI298" s="13"/>
      <c r="AJ298" s="13"/>
      <c r="AK298" s="13"/>
      <c r="AL298" s="13"/>
      <c r="AM298" s="13"/>
      <c r="AN298" s="13"/>
    </row>
    <row r="299" spans="1:40" ht="15.75" customHeight="1">
      <c r="A299" s="13"/>
      <c r="B299" s="13"/>
      <c r="C299" s="13"/>
      <c r="D299" s="13"/>
      <c r="E299" s="13"/>
      <c r="F299" s="13"/>
      <c r="G299" s="13"/>
      <c r="H299" s="13"/>
      <c r="I299" s="13"/>
      <c r="J299" s="13"/>
      <c r="K299" s="13"/>
      <c r="L299" s="13"/>
      <c r="M299" s="13"/>
      <c r="N299" s="13"/>
      <c r="O299" s="13"/>
      <c r="P299" s="13"/>
      <c r="Q299" s="13"/>
      <c r="R299" s="13"/>
      <c r="S299" s="13"/>
      <c r="T299" s="13"/>
      <c r="U299" s="13"/>
      <c r="V299" s="13"/>
      <c r="W299" s="13"/>
      <c r="X299" s="13"/>
      <c r="Y299" s="13"/>
      <c r="Z299" s="13"/>
      <c r="AA299" s="13"/>
      <c r="AB299" s="13"/>
      <c r="AC299" s="13"/>
      <c r="AD299" s="13"/>
      <c r="AE299" s="13"/>
      <c r="AF299" s="13"/>
      <c r="AG299" s="13"/>
      <c r="AH299" s="13"/>
      <c r="AI299" s="13"/>
      <c r="AJ299" s="13"/>
      <c r="AK299" s="13"/>
      <c r="AL299" s="13"/>
      <c r="AM299" s="13"/>
      <c r="AN299" s="13"/>
    </row>
    <row r="300" spans="1:40" ht="15.75" customHeight="1">
      <c r="A300" s="13"/>
      <c r="B300" s="13"/>
      <c r="C300" s="13"/>
      <c r="D300" s="13"/>
      <c r="E300" s="13"/>
      <c r="F300" s="13"/>
      <c r="G300" s="13"/>
      <c r="H300" s="13"/>
      <c r="I300" s="13"/>
      <c r="J300" s="13"/>
      <c r="K300" s="13"/>
      <c r="L300" s="13"/>
      <c r="M300" s="13"/>
      <c r="N300" s="13"/>
      <c r="O300" s="13"/>
      <c r="P300" s="13"/>
      <c r="Q300" s="13"/>
      <c r="R300" s="13"/>
      <c r="S300" s="13"/>
      <c r="T300" s="13"/>
      <c r="U300" s="13"/>
      <c r="V300" s="13"/>
      <c r="W300" s="13"/>
      <c r="X300" s="13"/>
      <c r="Y300" s="13"/>
      <c r="Z300" s="13"/>
      <c r="AA300" s="13"/>
      <c r="AB300" s="13"/>
      <c r="AC300" s="13"/>
      <c r="AD300" s="13"/>
      <c r="AE300" s="13"/>
      <c r="AF300" s="13"/>
      <c r="AG300" s="13"/>
      <c r="AH300" s="13"/>
      <c r="AI300" s="13"/>
      <c r="AJ300" s="13"/>
      <c r="AK300" s="13"/>
      <c r="AL300" s="13"/>
      <c r="AM300" s="13"/>
      <c r="AN300" s="13"/>
    </row>
    <row r="301" spans="1:40" ht="15.75" customHeight="1">
      <c r="A301" s="13"/>
      <c r="B301" s="13"/>
      <c r="C301" s="13"/>
      <c r="D301" s="13"/>
      <c r="E301" s="13"/>
      <c r="F301" s="13"/>
      <c r="G301" s="13"/>
      <c r="H301" s="13"/>
      <c r="I301" s="13"/>
      <c r="J301" s="13"/>
      <c r="K301" s="13"/>
      <c r="L301" s="13"/>
      <c r="M301" s="13"/>
      <c r="N301" s="13"/>
      <c r="O301" s="13"/>
      <c r="P301" s="13"/>
      <c r="Q301" s="13"/>
      <c r="R301" s="13"/>
      <c r="S301" s="13"/>
      <c r="T301" s="13"/>
      <c r="U301" s="13"/>
      <c r="V301" s="13"/>
      <c r="W301" s="13"/>
      <c r="X301" s="13"/>
      <c r="Y301" s="13"/>
      <c r="Z301" s="13"/>
      <c r="AA301" s="13"/>
      <c r="AB301" s="13"/>
      <c r="AC301" s="13"/>
      <c r="AD301" s="13"/>
      <c r="AE301" s="13"/>
      <c r="AF301" s="13"/>
      <c r="AG301" s="13"/>
      <c r="AH301" s="13"/>
      <c r="AI301" s="13"/>
      <c r="AJ301" s="13"/>
      <c r="AK301" s="13"/>
      <c r="AL301" s="13"/>
      <c r="AM301" s="13"/>
      <c r="AN301" s="13"/>
    </row>
    <row r="302" spans="1:40" ht="15.75" customHeight="1">
      <c r="A302" s="13"/>
      <c r="B302" s="13"/>
      <c r="C302" s="13"/>
      <c r="D302" s="13"/>
      <c r="E302" s="13"/>
      <c r="F302" s="13"/>
      <c r="G302" s="13"/>
      <c r="H302" s="13"/>
      <c r="I302" s="13"/>
      <c r="J302" s="13"/>
      <c r="K302" s="13"/>
      <c r="L302" s="13"/>
      <c r="M302" s="13"/>
      <c r="N302" s="13"/>
      <c r="O302" s="13"/>
      <c r="P302" s="13"/>
      <c r="Q302" s="13"/>
      <c r="R302" s="13"/>
      <c r="S302" s="13"/>
      <c r="T302" s="13"/>
      <c r="U302" s="13"/>
      <c r="V302" s="13"/>
      <c r="W302" s="13"/>
      <c r="X302" s="13"/>
      <c r="Y302" s="13"/>
      <c r="Z302" s="13"/>
      <c r="AA302" s="13"/>
      <c r="AB302" s="13"/>
      <c r="AC302" s="13"/>
      <c r="AD302" s="13"/>
      <c r="AE302" s="13"/>
      <c r="AF302" s="13"/>
      <c r="AG302" s="13"/>
      <c r="AH302" s="13"/>
      <c r="AI302" s="13"/>
      <c r="AJ302" s="13"/>
      <c r="AK302" s="13"/>
      <c r="AL302" s="13"/>
      <c r="AM302" s="13"/>
      <c r="AN302" s="13"/>
    </row>
    <row r="303" spans="1:40" ht="15.75" customHeight="1">
      <c r="A303" s="13"/>
      <c r="B303" s="13"/>
      <c r="C303" s="13"/>
      <c r="D303" s="13"/>
      <c r="E303" s="13"/>
      <c r="F303" s="13"/>
      <c r="G303" s="13"/>
      <c r="H303" s="13"/>
      <c r="I303" s="13"/>
      <c r="J303" s="13"/>
      <c r="K303" s="13"/>
      <c r="L303" s="13"/>
      <c r="M303" s="13"/>
      <c r="N303" s="13"/>
      <c r="O303" s="13"/>
      <c r="P303" s="13"/>
      <c r="Q303" s="13"/>
      <c r="R303" s="13"/>
      <c r="S303" s="13"/>
      <c r="T303" s="13"/>
      <c r="U303" s="13"/>
      <c r="V303" s="13"/>
      <c r="W303" s="13"/>
      <c r="X303" s="13"/>
      <c r="Y303" s="13"/>
      <c r="Z303" s="13"/>
      <c r="AA303" s="13"/>
      <c r="AB303" s="13"/>
      <c r="AC303" s="13"/>
      <c r="AD303" s="13"/>
      <c r="AE303" s="13"/>
      <c r="AF303" s="13"/>
      <c r="AG303" s="13"/>
      <c r="AH303" s="13"/>
      <c r="AI303" s="13"/>
      <c r="AJ303" s="13"/>
      <c r="AK303" s="13"/>
      <c r="AL303" s="13"/>
      <c r="AM303" s="13"/>
      <c r="AN303" s="13"/>
    </row>
    <row r="304" spans="1:40" ht="15.75" customHeight="1">
      <c r="A304" s="13"/>
      <c r="B304" s="13"/>
      <c r="C304" s="13"/>
      <c r="D304" s="13"/>
      <c r="E304" s="13"/>
      <c r="F304" s="13"/>
      <c r="G304" s="13"/>
      <c r="H304" s="13"/>
      <c r="I304" s="13"/>
      <c r="J304" s="13"/>
      <c r="K304" s="13"/>
      <c r="L304" s="13"/>
      <c r="M304" s="13"/>
      <c r="N304" s="13"/>
      <c r="O304" s="13"/>
      <c r="P304" s="13"/>
      <c r="Q304" s="13"/>
      <c r="R304" s="13"/>
      <c r="S304" s="13"/>
      <c r="T304" s="13"/>
      <c r="U304" s="13"/>
      <c r="V304" s="13"/>
      <c r="W304" s="13"/>
      <c r="X304" s="13"/>
      <c r="Y304" s="13"/>
      <c r="Z304" s="13"/>
      <c r="AA304" s="13"/>
      <c r="AB304" s="13"/>
      <c r="AC304" s="13"/>
      <c r="AD304" s="13"/>
      <c r="AE304" s="13"/>
      <c r="AF304" s="13"/>
      <c r="AG304" s="13"/>
      <c r="AH304" s="13"/>
      <c r="AI304" s="13"/>
      <c r="AJ304" s="13"/>
      <c r="AK304" s="13"/>
      <c r="AL304" s="13"/>
      <c r="AM304" s="13"/>
      <c r="AN304" s="13"/>
    </row>
    <row r="305" spans="1:40" ht="15.75" customHeight="1">
      <c r="A305" s="13"/>
      <c r="B305" s="13"/>
      <c r="C305" s="13"/>
      <c r="D305" s="13"/>
      <c r="E305" s="13"/>
      <c r="F305" s="13"/>
      <c r="G305" s="13"/>
      <c r="H305" s="13"/>
      <c r="I305" s="13"/>
      <c r="J305" s="13"/>
      <c r="K305" s="13"/>
      <c r="L305" s="13"/>
      <c r="M305" s="13"/>
      <c r="N305" s="13"/>
      <c r="O305" s="13"/>
      <c r="P305" s="13"/>
      <c r="Q305" s="13"/>
      <c r="R305" s="13"/>
      <c r="S305" s="13"/>
      <c r="T305" s="13"/>
      <c r="U305" s="13"/>
      <c r="V305" s="13"/>
      <c r="W305" s="13"/>
      <c r="X305" s="13"/>
      <c r="Y305" s="13"/>
      <c r="Z305" s="13"/>
      <c r="AA305" s="13"/>
      <c r="AB305" s="13"/>
      <c r="AC305" s="13"/>
      <c r="AD305" s="13"/>
      <c r="AE305" s="13"/>
      <c r="AF305" s="13"/>
      <c r="AG305" s="13"/>
      <c r="AH305" s="13"/>
      <c r="AI305" s="13"/>
      <c r="AJ305" s="13"/>
      <c r="AK305" s="13"/>
      <c r="AL305" s="13"/>
      <c r="AM305" s="13"/>
      <c r="AN305" s="13"/>
    </row>
    <row r="306" spans="1:40" ht="15.75" customHeight="1">
      <c r="A306" s="13"/>
      <c r="B306" s="13"/>
      <c r="C306" s="13"/>
      <c r="D306" s="13"/>
      <c r="E306" s="13"/>
      <c r="F306" s="13"/>
      <c r="G306" s="13"/>
      <c r="H306" s="13"/>
      <c r="I306" s="13"/>
      <c r="J306" s="13"/>
      <c r="K306" s="13"/>
      <c r="L306" s="13"/>
      <c r="M306" s="13"/>
      <c r="N306" s="13"/>
      <c r="O306" s="13"/>
      <c r="P306" s="13"/>
      <c r="Q306" s="13"/>
      <c r="R306" s="13"/>
      <c r="S306" s="13"/>
      <c r="T306" s="13"/>
      <c r="U306" s="13"/>
      <c r="V306" s="13"/>
      <c r="W306" s="13"/>
      <c r="X306" s="13"/>
      <c r="Y306" s="13"/>
      <c r="Z306" s="13"/>
      <c r="AA306" s="13"/>
      <c r="AB306" s="13"/>
      <c r="AC306" s="13"/>
      <c r="AD306" s="13"/>
      <c r="AE306" s="13"/>
      <c r="AF306" s="13"/>
      <c r="AG306" s="13"/>
      <c r="AH306" s="13"/>
      <c r="AI306" s="13"/>
      <c r="AJ306" s="13"/>
      <c r="AK306" s="13"/>
      <c r="AL306" s="13"/>
      <c r="AM306" s="13"/>
      <c r="AN306" s="13"/>
    </row>
    <row r="307" spans="1:40" ht="15.75" customHeight="1">
      <c r="A307" s="13"/>
      <c r="B307" s="13"/>
      <c r="C307" s="13"/>
      <c r="D307" s="13"/>
      <c r="E307" s="13"/>
      <c r="F307" s="13"/>
      <c r="G307" s="13"/>
      <c r="H307" s="13"/>
      <c r="I307" s="13"/>
      <c r="J307" s="13"/>
      <c r="K307" s="13"/>
      <c r="L307" s="13"/>
      <c r="M307" s="13"/>
      <c r="N307" s="13"/>
      <c r="O307" s="13"/>
      <c r="P307" s="13"/>
      <c r="Q307" s="13"/>
      <c r="R307" s="13"/>
      <c r="S307" s="13"/>
      <c r="T307" s="13"/>
      <c r="U307" s="13"/>
      <c r="V307" s="13"/>
      <c r="W307" s="13"/>
      <c r="X307" s="13"/>
      <c r="Y307" s="13"/>
      <c r="Z307" s="13"/>
      <c r="AA307" s="13"/>
      <c r="AB307" s="13"/>
      <c r="AC307" s="13"/>
      <c r="AD307" s="13"/>
      <c r="AE307" s="13"/>
      <c r="AF307" s="13"/>
      <c r="AG307" s="13"/>
      <c r="AH307" s="13"/>
      <c r="AI307" s="13"/>
      <c r="AJ307" s="13"/>
      <c r="AK307" s="13"/>
      <c r="AL307" s="13"/>
      <c r="AM307" s="13"/>
      <c r="AN307" s="13"/>
    </row>
    <row r="308" spans="1:40" ht="15.75" customHeight="1">
      <c r="A308" s="13"/>
      <c r="B308" s="13"/>
      <c r="C308" s="13"/>
      <c r="D308" s="13"/>
      <c r="E308" s="13"/>
      <c r="F308" s="13"/>
      <c r="G308" s="13"/>
      <c r="H308" s="13"/>
      <c r="I308" s="13"/>
      <c r="J308" s="13"/>
      <c r="K308" s="13"/>
      <c r="L308" s="13"/>
      <c r="M308" s="13"/>
      <c r="N308" s="13"/>
      <c r="O308" s="13"/>
      <c r="P308" s="13"/>
      <c r="Q308" s="13"/>
      <c r="R308" s="13"/>
      <c r="S308" s="13"/>
      <c r="T308" s="13"/>
      <c r="U308" s="13"/>
      <c r="V308" s="13"/>
      <c r="W308" s="13"/>
      <c r="X308" s="13"/>
      <c r="Y308" s="13"/>
      <c r="Z308" s="13"/>
      <c r="AA308" s="13"/>
      <c r="AB308" s="13"/>
      <c r="AC308" s="13"/>
      <c r="AD308" s="13"/>
      <c r="AE308" s="13"/>
      <c r="AF308" s="13"/>
      <c r="AG308" s="13"/>
      <c r="AH308" s="13"/>
      <c r="AI308" s="13"/>
      <c r="AJ308" s="13"/>
      <c r="AK308" s="13"/>
      <c r="AL308" s="13"/>
      <c r="AM308" s="13"/>
      <c r="AN308" s="13"/>
    </row>
    <row r="309" spans="1:40" ht="15.75" customHeight="1">
      <c r="A309" s="13"/>
      <c r="B309" s="13"/>
      <c r="C309" s="13"/>
      <c r="D309" s="13"/>
      <c r="E309" s="13"/>
      <c r="F309" s="13"/>
      <c r="G309" s="13"/>
      <c r="H309" s="13"/>
      <c r="I309" s="13"/>
      <c r="J309" s="13"/>
      <c r="K309" s="13"/>
      <c r="L309" s="13"/>
      <c r="M309" s="13"/>
      <c r="N309" s="13"/>
      <c r="O309" s="13"/>
      <c r="P309" s="13"/>
      <c r="Q309" s="13"/>
      <c r="R309" s="13"/>
      <c r="S309" s="13"/>
      <c r="T309" s="13"/>
      <c r="U309" s="13"/>
      <c r="V309" s="13"/>
      <c r="W309" s="13"/>
      <c r="X309" s="13"/>
      <c r="Y309" s="13"/>
      <c r="Z309" s="13"/>
      <c r="AA309" s="13"/>
      <c r="AB309" s="13"/>
      <c r="AC309" s="13"/>
      <c r="AD309" s="13"/>
      <c r="AE309" s="13"/>
      <c r="AF309" s="13"/>
      <c r="AG309" s="13"/>
      <c r="AH309" s="13"/>
      <c r="AI309" s="13"/>
      <c r="AJ309" s="13"/>
      <c r="AK309" s="13"/>
      <c r="AL309" s="13"/>
      <c r="AM309" s="13"/>
      <c r="AN309" s="13"/>
    </row>
    <row r="310" spans="1:40" ht="15.75" customHeight="1">
      <c r="A310" s="13"/>
      <c r="B310" s="13"/>
      <c r="C310" s="13"/>
      <c r="D310" s="13"/>
      <c r="E310" s="13"/>
      <c r="F310" s="13"/>
      <c r="G310" s="13"/>
      <c r="H310" s="13"/>
      <c r="I310" s="13"/>
      <c r="J310" s="13"/>
      <c r="K310" s="13"/>
      <c r="L310" s="13"/>
      <c r="M310" s="13"/>
      <c r="N310" s="13"/>
      <c r="O310" s="13"/>
      <c r="P310" s="13"/>
      <c r="Q310" s="13"/>
      <c r="R310" s="13"/>
      <c r="S310" s="13"/>
      <c r="T310" s="13"/>
      <c r="U310" s="13"/>
      <c r="V310" s="13"/>
      <c r="W310" s="13"/>
      <c r="X310" s="13"/>
      <c r="Y310" s="13"/>
      <c r="Z310" s="13"/>
      <c r="AA310" s="13"/>
      <c r="AB310" s="13"/>
      <c r="AC310" s="13"/>
      <c r="AD310" s="13"/>
      <c r="AE310" s="13"/>
      <c r="AF310" s="13"/>
      <c r="AG310" s="13"/>
      <c r="AH310" s="13"/>
      <c r="AI310" s="13"/>
      <c r="AJ310" s="13"/>
      <c r="AK310" s="13"/>
      <c r="AL310" s="13"/>
      <c r="AM310" s="13"/>
      <c r="AN310" s="13"/>
    </row>
    <row r="311" spans="1:40" ht="15.75" customHeight="1">
      <c r="A311" s="13"/>
      <c r="B311" s="13"/>
      <c r="C311" s="13"/>
      <c r="D311" s="13"/>
      <c r="E311" s="13"/>
      <c r="F311" s="13"/>
      <c r="G311" s="13"/>
      <c r="H311" s="13"/>
      <c r="I311" s="13"/>
      <c r="J311" s="13"/>
      <c r="K311" s="13"/>
      <c r="L311" s="13"/>
      <c r="M311" s="13"/>
      <c r="N311" s="13"/>
      <c r="O311" s="13"/>
      <c r="P311" s="13"/>
      <c r="Q311" s="13"/>
      <c r="R311" s="13"/>
      <c r="S311" s="13"/>
      <c r="T311" s="13"/>
      <c r="U311" s="13"/>
      <c r="V311" s="13"/>
      <c r="W311" s="13"/>
      <c r="X311" s="13"/>
      <c r="Y311" s="13"/>
      <c r="Z311" s="13"/>
      <c r="AA311" s="13"/>
      <c r="AB311" s="13"/>
      <c r="AC311" s="13"/>
      <c r="AD311" s="13"/>
      <c r="AE311" s="13"/>
      <c r="AF311" s="13"/>
      <c r="AG311" s="13"/>
      <c r="AH311" s="13"/>
      <c r="AI311" s="13"/>
      <c r="AJ311" s="13"/>
      <c r="AK311" s="13"/>
      <c r="AL311" s="13"/>
      <c r="AM311" s="13"/>
      <c r="AN311" s="13"/>
    </row>
    <row r="312" spans="1:40" ht="15.75" customHeight="1">
      <c r="A312" s="13"/>
      <c r="B312" s="13"/>
      <c r="C312" s="13"/>
      <c r="D312" s="13"/>
      <c r="E312" s="13"/>
      <c r="F312" s="13"/>
      <c r="G312" s="13"/>
      <c r="H312" s="13"/>
      <c r="I312" s="13"/>
      <c r="J312" s="13"/>
      <c r="K312" s="13"/>
      <c r="L312" s="13"/>
      <c r="M312" s="13"/>
      <c r="N312" s="13"/>
      <c r="O312" s="13"/>
      <c r="P312" s="13"/>
      <c r="Q312" s="13"/>
      <c r="R312" s="13"/>
      <c r="S312" s="13"/>
      <c r="T312" s="13"/>
      <c r="U312" s="13"/>
      <c r="V312" s="13"/>
      <c r="W312" s="13"/>
      <c r="X312" s="13"/>
      <c r="Y312" s="13"/>
      <c r="Z312" s="13"/>
      <c r="AA312" s="13"/>
      <c r="AB312" s="13"/>
      <c r="AC312" s="13"/>
      <c r="AD312" s="13"/>
      <c r="AE312" s="13"/>
      <c r="AF312" s="13"/>
      <c r="AG312" s="13"/>
      <c r="AH312" s="13"/>
      <c r="AI312" s="13"/>
      <c r="AJ312" s="13"/>
      <c r="AK312" s="13"/>
      <c r="AL312" s="13"/>
      <c r="AM312" s="13"/>
      <c r="AN312" s="13"/>
    </row>
    <row r="313" spans="1:40" ht="15.75" customHeight="1">
      <c r="A313" s="13"/>
      <c r="B313" s="13"/>
      <c r="C313" s="13"/>
      <c r="D313" s="13"/>
      <c r="E313" s="13"/>
      <c r="F313" s="13"/>
      <c r="G313" s="13"/>
      <c r="H313" s="13"/>
      <c r="I313" s="13"/>
      <c r="J313" s="13"/>
      <c r="K313" s="13"/>
      <c r="L313" s="13"/>
      <c r="M313" s="13"/>
      <c r="N313" s="13"/>
      <c r="O313" s="13"/>
      <c r="P313" s="13"/>
      <c r="Q313" s="13"/>
      <c r="R313" s="13"/>
      <c r="S313" s="13"/>
      <c r="T313" s="13"/>
      <c r="U313" s="13"/>
      <c r="V313" s="13"/>
      <c r="W313" s="13"/>
      <c r="X313" s="13"/>
      <c r="Y313" s="13"/>
      <c r="Z313" s="13"/>
      <c r="AA313" s="13"/>
      <c r="AB313" s="13"/>
      <c r="AC313" s="13"/>
      <c r="AD313" s="13"/>
      <c r="AE313" s="13"/>
      <c r="AF313" s="13"/>
      <c r="AG313" s="13"/>
      <c r="AH313" s="13"/>
      <c r="AI313" s="13"/>
      <c r="AJ313" s="13"/>
      <c r="AK313" s="13"/>
      <c r="AL313" s="13"/>
      <c r="AM313" s="13"/>
      <c r="AN313" s="13"/>
    </row>
    <row r="314" spans="1:40" ht="15.75" customHeight="1">
      <c r="A314" s="13"/>
      <c r="B314" s="13"/>
      <c r="C314" s="13"/>
      <c r="D314" s="13"/>
      <c r="E314" s="13"/>
      <c r="F314" s="13"/>
      <c r="G314" s="13"/>
      <c r="H314" s="13"/>
      <c r="I314" s="13"/>
      <c r="J314" s="13"/>
      <c r="K314" s="13"/>
      <c r="L314" s="13"/>
      <c r="M314" s="13"/>
      <c r="N314" s="13"/>
      <c r="O314" s="13"/>
      <c r="P314" s="13"/>
      <c r="Q314" s="13"/>
      <c r="R314" s="13"/>
      <c r="S314" s="13"/>
      <c r="T314" s="13"/>
      <c r="U314" s="13"/>
      <c r="V314" s="13"/>
      <c r="W314" s="13"/>
      <c r="X314" s="13"/>
      <c r="Y314" s="13"/>
      <c r="Z314" s="13"/>
      <c r="AA314" s="13"/>
      <c r="AB314" s="13"/>
      <c r="AC314" s="13"/>
      <c r="AD314" s="13"/>
      <c r="AE314" s="13"/>
      <c r="AF314" s="13"/>
      <c r="AG314" s="13"/>
      <c r="AH314" s="13"/>
      <c r="AI314" s="13"/>
      <c r="AJ314" s="13"/>
      <c r="AK314" s="13"/>
      <c r="AL314" s="13"/>
      <c r="AM314" s="13"/>
      <c r="AN314" s="13"/>
    </row>
    <row r="315" spans="1:40" ht="15.75" customHeight="1">
      <c r="A315" s="13"/>
      <c r="B315" s="13"/>
      <c r="C315" s="13"/>
      <c r="D315" s="13"/>
      <c r="E315" s="13"/>
      <c r="F315" s="13"/>
      <c r="G315" s="13"/>
      <c r="H315" s="13"/>
      <c r="I315" s="13"/>
      <c r="J315" s="13"/>
      <c r="K315" s="13"/>
      <c r="L315" s="13"/>
      <c r="M315" s="13"/>
      <c r="N315" s="13"/>
      <c r="O315" s="13"/>
      <c r="P315" s="13"/>
      <c r="Q315" s="13"/>
      <c r="R315" s="13"/>
      <c r="S315" s="13"/>
      <c r="T315" s="13"/>
      <c r="U315" s="13"/>
      <c r="V315" s="13"/>
      <c r="W315" s="13"/>
      <c r="X315" s="13"/>
      <c r="Y315" s="13"/>
      <c r="Z315" s="13"/>
      <c r="AA315" s="13"/>
      <c r="AB315" s="13"/>
      <c r="AC315" s="13"/>
      <c r="AD315" s="13"/>
      <c r="AE315" s="13"/>
      <c r="AF315" s="13"/>
      <c r="AG315" s="13"/>
      <c r="AH315" s="13"/>
      <c r="AI315" s="13"/>
      <c r="AJ315" s="13"/>
      <c r="AK315" s="13"/>
      <c r="AL315" s="13"/>
      <c r="AM315" s="13"/>
      <c r="AN315" s="13"/>
    </row>
    <row r="316" spans="1:40" ht="15.75" customHeight="1">
      <c r="A316" s="13"/>
      <c r="B316" s="13"/>
      <c r="C316" s="13"/>
      <c r="D316" s="13"/>
      <c r="E316" s="13"/>
      <c r="F316" s="13"/>
      <c r="G316" s="13"/>
      <c r="H316" s="13"/>
      <c r="I316" s="13"/>
      <c r="J316" s="13"/>
      <c r="K316" s="13"/>
      <c r="L316" s="13"/>
      <c r="M316" s="13"/>
      <c r="N316" s="13"/>
      <c r="O316" s="13"/>
      <c r="P316" s="13"/>
      <c r="Q316" s="13"/>
      <c r="R316" s="13"/>
      <c r="S316" s="13"/>
      <c r="T316" s="13"/>
      <c r="U316" s="13"/>
      <c r="V316" s="13"/>
      <c r="W316" s="13"/>
      <c r="X316" s="13"/>
      <c r="Y316" s="13"/>
      <c r="Z316" s="13"/>
      <c r="AA316" s="13"/>
      <c r="AB316" s="13"/>
      <c r="AC316" s="13"/>
      <c r="AD316" s="13"/>
      <c r="AE316" s="13"/>
      <c r="AF316" s="13"/>
      <c r="AG316" s="13"/>
      <c r="AH316" s="13"/>
      <c r="AI316" s="13"/>
      <c r="AJ316" s="13"/>
      <c r="AK316" s="13"/>
      <c r="AL316" s="13"/>
      <c r="AM316" s="13"/>
      <c r="AN316" s="13"/>
    </row>
    <row r="317" spans="1:40" ht="15.75" customHeight="1">
      <c r="A317" s="13"/>
      <c r="B317" s="13"/>
      <c r="C317" s="13"/>
      <c r="D317" s="13"/>
      <c r="E317" s="13"/>
      <c r="F317" s="13"/>
      <c r="G317" s="13"/>
      <c r="H317" s="13"/>
      <c r="I317" s="13"/>
      <c r="J317" s="13"/>
      <c r="K317" s="13"/>
      <c r="L317" s="13"/>
      <c r="M317" s="13"/>
      <c r="N317" s="13"/>
      <c r="O317" s="13"/>
      <c r="P317" s="13"/>
      <c r="Q317" s="13"/>
      <c r="R317" s="13"/>
      <c r="S317" s="13"/>
      <c r="T317" s="13"/>
      <c r="U317" s="13"/>
      <c r="V317" s="13"/>
      <c r="W317" s="13"/>
      <c r="X317" s="13"/>
      <c r="Y317" s="13"/>
      <c r="Z317" s="13"/>
      <c r="AA317" s="13"/>
      <c r="AB317" s="13"/>
      <c r="AC317" s="13"/>
      <c r="AD317" s="13"/>
      <c r="AE317" s="13"/>
      <c r="AF317" s="13"/>
      <c r="AG317" s="13"/>
      <c r="AH317" s="13"/>
      <c r="AI317" s="13"/>
      <c r="AJ317" s="13"/>
      <c r="AK317" s="13"/>
      <c r="AL317" s="13"/>
      <c r="AM317" s="13"/>
      <c r="AN317" s="13"/>
    </row>
    <row r="318" spans="1:40" ht="15.75" customHeight="1">
      <c r="A318" s="13"/>
      <c r="B318" s="13"/>
      <c r="C318" s="13"/>
      <c r="D318" s="13"/>
      <c r="E318" s="13"/>
      <c r="F318" s="13"/>
      <c r="G318" s="13"/>
      <c r="H318" s="13"/>
      <c r="I318" s="13"/>
      <c r="J318" s="13"/>
      <c r="K318" s="13"/>
      <c r="L318" s="13"/>
      <c r="M318" s="13"/>
      <c r="N318" s="13"/>
      <c r="O318" s="13"/>
      <c r="P318" s="13"/>
      <c r="Q318" s="13"/>
      <c r="R318" s="13"/>
      <c r="S318" s="13"/>
      <c r="T318" s="13"/>
      <c r="U318" s="13"/>
      <c r="V318" s="13"/>
      <c r="W318" s="13"/>
      <c r="X318" s="13"/>
      <c r="Y318" s="13"/>
      <c r="Z318" s="13"/>
      <c r="AA318" s="13"/>
      <c r="AB318" s="13"/>
      <c r="AC318" s="13"/>
      <c r="AD318" s="13"/>
      <c r="AE318" s="13"/>
      <c r="AF318" s="13"/>
      <c r="AG318" s="13"/>
      <c r="AH318" s="13"/>
      <c r="AI318" s="13"/>
      <c r="AJ318" s="13"/>
      <c r="AK318" s="13"/>
      <c r="AL318" s="13"/>
      <c r="AM318" s="13"/>
      <c r="AN318" s="13"/>
    </row>
    <row r="319" spans="1:40" ht="15.75" customHeight="1">
      <c r="A319" s="13"/>
      <c r="B319" s="13"/>
      <c r="C319" s="13"/>
      <c r="D319" s="13"/>
      <c r="E319" s="13"/>
      <c r="F319" s="13"/>
      <c r="G319" s="13"/>
      <c r="H319" s="13"/>
      <c r="I319" s="13"/>
      <c r="J319" s="13"/>
      <c r="K319" s="13"/>
      <c r="L319" s="13"/>
      <c r="M319" s="13"/>
      <c r="N319" s="13"/>
      <c r="O319" s="13"/>
      <c r="P319" s="13"/>
      <c r="Q319" s="13"/>
      <c r="R319" s="13"/>
      <c r="S319" s="13"/>
      <c r="T319" s="13"/>
      <c r="U319" s="13"/>
      <c r="V319" s="13"/>
      <c r="W319" s="13"/>
      <c r="X319" s="13"/>
      <c r="Y319" s="13"/>
      <c r="Z319" s="13"/>
      <c r="AA319" s="13"/>
      <c r="AB319" s="13"/>
      <c r="AC319" s="13"/>
      <c r="AD319" s="13"/>
      <c r="AE319" s="13"/>
      <c r="AF319" s="13"/>
      <c r="AG319" s="13"/>
      <c r="AH319" s="13"/>
      <c r="AI319" s="13"/>
      <c r="AJ319" s="13"/>
      <c r="AK319" s="13"/>
      <c r="AL319" s="13"/>
      <c r="AM319" s="13"/>
      <c r="AN319" s="13"/>
    </row>
    <row r="320" spans="1:40" ht="15.75" customHeight="1">
      <c r="A320" s="13"/>
      <c r="B320" s="13"/>
      <c r="C320" s="13"/>
      <c r="D320" s="13"/>
      <c r="E320" s="13"/>
      <c r="F320" s="13"/>
      <c r="G320" s="13"/>
      <c r="H320" s="13"/>
      <c r="I320" s="13"/>
      <c r="J320" s="13"/>
      <c r="K320" s="13"/>
      <c r="L320" s="13"/>
      <c r="M320" s="13"/>
      <c r="N320" s="13"/>
      <c r="O320" s="13"/>
      <c r="P320" s="13"/>
      <c r="Q320" s="13"/>
      <c r="R320" s="13"/>
      <c r="S320" s="13"/>
      <c r="T320" s="13"/>
      <c r="U320" s="13"/>
      <c r="V320" s="13"/>
      <c r="W320" s="13"/>
      <c r="X320" s="13"/>
      <c r="Y320" s="13"/>
      <c r="Z320" s="13"/>
      <c r="AA320" s="13"/>
      <c r="AB320" s="13"/>
      <c r="AC320" s="13"/>
      <c r="AD320" s="13"/>
      <c r="AE320" s="13"/>
      <c r="AF320" s="13"/>
      <c r="AG320" s="13"/>
      <c r="AH320" s="13"/>
      <c r="AI320" s="13"/>
      <c r="AJ320" s="13"/>
      <c r="AK320" s="13"/>
      <c r="AL320" s="13"/>
      <c r="AM320" s="13"/>
      <c r="AN320" s="13"/>
    </row>
    <row r="321" spans="1:40" ht="15.75" customHeight="1">
      <c r="A321" s="13"/>
      <c r="B321" s="13"/>
      <c r="C321" s="13"/>
      <c r="D321" s="13"/>
      <c r="E321" s="13"/>
      <c r="F321" s="13"/>
      <c r="G321" s="13"/>
      <c r="H321" s="13"/>
      <c r="I321" s="13"/>
      <c r="J321" s="13"/>
      <c r="K321" s="13"/>
      <c r="L321" s="13"/>
      <c r="M321" s="13"/>
      <c r="N321" s="13"/>
      <c r="O321" s="13"/>
      <c r="P321" s="13"/>
      <c r="Q321" s="13"/>
      <c r="R321" s="13"/>
      <c r="S321" s="13"/>
      <c r="T321" s="13"/>
      <c r="U321" s="13"/>
      <c r="V321" s="13"/>
      <c r="W321" s="13"/>
      <c r="X321" s="13"/>
      <c r="Y321" s="13"/>
      <c r="Z321" s="13"/>
      <c r="AA321" s="13"/>
      <c r="AB321" s="13"/>
      <c r="AC321" s="13"/>
      <c r="AD321" s="13"/>
      <c r="AE321" s="13"/>
      <c r="AF321" s="13"/>
      <c r="AG321" s="13"/>
      <c r="AH321" s="13"/>
      <c r="AI321" s="13"/>
      <c r="AJ321" s="13"/>
      <c r="AK321" s="13"/>
      <c r="AL321" s="13"/>
      <c r="AM321" s="13"/>
      <c r="AN321" s="13"/>
    </row>
    <row r="322" spans="1:40" ht="15.75" customHeight="1">
      <c r="A322" s="13"/>
      <c r="B322" s="13"/>
      <c r="C322" s="13"/>
      <c r="D322" s="13"/>
      <c r="E322" s="13"/>
      <c r="F322" s="13"/>
      <c r="G322" s="13"/>
      <c r="H322" s="13"/>
      <c r="I322" s="13"/>
      <c r="J322" s="13"/>
      <c r="K322" s="13"/>
      <c r="L322" s="13"/>
      <c r="M322" s="13"/>
      <c r="N322" s="13"/>
      <c r="O322" s="13"/>
      <c r="P322" s="13"/>
      <c r="Q322" s="13"/>
      <c r="R322" s="13"/>
      <c r="S322" s="13"/>
      <c r="T322" s="13"/>
      <c r="U322" s="13"/>
      <c r="V322" s="13"/>
      <c r="W322" s="13"/>
      <c r="X322" s="13"/>
      <c r="Y322" s="13"/>
      <c r="Z322" s="13"/>
      <c r="AA322" s="13"/>
      <c r="AB322" s="13"/>
      <c r="AC322" s="13"/>
      <c r="AD322" s="13"/>
      <c r="AE322" s="13"/>
      <c r="AF322" s="13"/>
      <c r="AG322" s="13"/>
      <c r="AH322" s="13"/>
      <c r="AI322" s="13"/>
      <c r="AJ322" s="13"/>
      <c r="AK322" s="13"/>
      <c r="AL322" s="13"/>
      <c r="AM322" s="13"/>
      <c r="AN322" s="13"/>
    </row>
    <row r="323" spans="1:40" ht="15.75" customHeight="1">
      <c r="A323" s="13"/>
      <c r="B323" s="13"/>
      <c r="C323" s="13"/>
      <c r="D323" s="13"/>
      <c r="E323" s="13"/>
      <c r="F323" s="13"/>
      <c r="G323" s="13"/>
      <c r="H323" s="13"/>
      <c r="I323" s="13"/>
      <c r="J323" s="13"/>
      <c r="K323" s="13"/>
      <c r="L323" s="13"/>
      <c r="M323" s="13"/>
      <c r="N323" s="13"/>
      <c r="O323" s="13"/>
      <c r="P323" s="13"/>
      <c r="Q323" s="13"/>
      <c r="R323" s="13"/>
      <c r="S323" s="13"/>
      <c r="T323" s="13"/>
      <c r="U323" s="13"/>
      <c r="V323" s="13"/>
      <c r="W323" s="13"/>
      <c r="X323" s="13"/>
      <c r="Y323" s="13"/>
      <c r="Z323" s="13"/>
      <c r="AA323" s="13"/>
      <c r="AB323" s="13"/>
      <c r="AC323" s="13"/>
      <c r="AD323" s="13"/>
      <c r="AE323" s="13"/>
      <c r="AF323" s="13"/>
      <c r="AG323" s="13"/>
      <c r="AH323" s="13"/>
      <c r="AI323" s="13"/>
      <c r="AJ323" s="13"/>
      <c r="AK323" s="13"/>
      <c r="AL323" s="13"/>
      <c r="AM323" s="13"/>
      <c r="AN323" s="13"/>
    </row>
    <row r="324" spans="1:40" ht="15.75" customHeight="1">
      <c r="A324" s="13"/>
      <c r="B324" s="13"/>
      <c r="C324" s="13"/>
      <c r="D324" s="13"/>
      <c r="E324" s="13"/>
      <c r="F324" s="13"/>
      <c r="G324" s="13"/>
      <c r="H324" s="13"/>
      <c r="I324" s="13"/>
      <c r="J324" s="13"/>
      <c r="K324" s="13"/>
      <c r="L324" s="13"/>
      <c r="M324" s="13"/>
      <c r="N324" s="13"/>
      <c r="O324" s="13"/>
      <c r="P324" s="13"/>
      <c r="Q324" s="13"/>
      <c r="R324" s="13"/>
      <c r="S324" s="13"/>
      <c r="T324" s="13"/>
      <c r="U324" s="13"/>
      <c r="V324" s="13"/>
      <c r="W324" s="13"/>
      <c r="X324" s="13"/>
      <c r="Y324" s="13"/>
      <c r="Z324" s="13"/>
      <c r="AA324" s="13"/>
      <c r="AB324" s="13"/>
      <c r="AC324" s="13"/>
      <c r="AD324" s="13"/>
      <c r="AE324" s="13"/>
      <c r="AF324" s="13"/>
      <c r="AG324" s="13"/>
      <c r="AH324" s="13"/>
      <c r="AI324" s="13"/>
      <c r="AJ324" s="13"/>
      <c r="AK324" s="13"/>
      <c r="AL324" s="13"/>
      <c r="AM324" s="13"/>
      <c r="AN324" s="13"/>
    </row>
    <row r="325" spans="1:40" ht="15.75" customHeight="1">
      <c r="A325" s="13"/>
      <c r="B325" s="13"/>
      <c r="C325" s="13"/>
      <c r="D325" s="13"/>
      <c r="E325" s="13"/>
      <c r="F325" s="13"/>
      <c r="G325" s="13"/>
      <c r="H325" s="13"/>
      <c r="I325" s="13"/>
      <c r="J325" s="13"/>
      <c r="K325" s="13"/>
      <c r="L325" s="13"/>
      <c r="M325" s="13"/>
      <c r="N325" s="13"/>
      <c r="O325" s="13"/>
      <c r="P325" s="13"/>
      <c r="Q325" s="13"/>
      <c r="R325" s="13"/>
      <c r="S325" s="13"/>
      <c r="T325" s="13"/>
      <c r="U325" s="13"/>
      <c r="V325" s="13"/>
      <c r="W325" s="13"/>
      <c r="X325" s="13"/>
      <c r="Y325" s="13"/>
      <c r="Z325" s="13"/>
      <c r="AA325" s="13"/>
      <c r="AB325" s="13"/>
      <c r="AC325" s="13"/>
      <c r="AD325" s="13"/>
      <c r="AE325" s="13"/>
      <c r="AF325" s="13"/>
      <c r="AG325" s="13"/>
      <c r="AH325" s="13"/>
      <c r="AI325" s="13"/>
      <c r="AJ325" s="13"/>
      <c r="AK325" s="13"/>
      <c r="AL325" s="13"/>
      <c r="AM325" s="13"/>
      <c r="AN325" s="13"/>
    </row>
    <row r="326" spans="1:40" ht="15.75" customHeight="1">
      <c r="A326" s="13"/>
      <c r="B326" s="13"/>
      <c r="C326" s="13"/>
      <c r="D326" s="13"/>
      <c r="E326" s="13"/>
      <c r="F326" s="13"/>
      <c r="G326" s="13"/>
      <c r="H326" s="13"/>
      <c r="I326" s="13"/>
      <c r="J326" s="13"/>
      <c r="K326" s="13"/>
      <c r="L326" s="13"/>
      <c r="M326" s="13"/>
      <c r="N326" s="13"/>
      <c r="O326" s="13"/>
      <c r="P326" s="13"/>
      <c r="Q326" s="13"/>
      <c r="R326" s="13"/>
      <c r="S326" s="13"/>
      <c r="T326" s="13"/>
      <c r="U326" s="13"/>
      <c r="V326" s="13"/>
      <c r="W326" s="13"/>
      <c r="X326" s="13"/>
      <c r="Y326" s="13"/>
      <c r="Z326" s="13"/>
      <c r="AA326" s="13"/>
      <c r="AB326" s="13"/>
      <c r="AC326" s="13"/>
      <c r="AD326" s="13"/>
      <c r="AE326" s="13"/>
      <c r="AF326" s="13"/>
      <c r="AG326" s="13"/>
      <c r="AH326" s="13"/>
      <c r="AI326" s="13"/>
      <c r="AJ326" s="13"/>
      <c r="AK326" s="13"/>
      <c r="AL326" s="13"/>
      <c r="AM326" s="13"/>
      <c r="AN326" s="13"/>
    </row>
    <row r="327" spans="1:40" ht="15.75" customHeight="1">
      <c r="A327" s="13"/>
      <c r="B327" s="13"/>
      <c r="C327" s="13"/>
      <c r="D327" s="13"/>
      <c r="E327" s="13"/>
      <c r="F327" s="13"/>
      <c r="G327" s="13"/>
      <c r="H327" s="13"/>
      <c r="I327" s="13"/>
      <c r="J327" s="13"/>
      <c r="K327" s="13"/>
      <c r="L327" s="13"/>
      <c r="M327" s="13"/>
      <c r="N327" s="13"/>
      <c r="O327" s="13"/>
      <c r="P327" s="13"/>
      <c r="Q327" s="13"/>
      <c r="R327" s="13"/>
      <c r="S327" s="13"/>
      <c r="T327" s="13"/>
      <c r="U327" s="13"/>
      <c r="V327" s="13"/>
      <c r="W327" s="13"/>
      <c r="X327" s="13"/>
      <c r="Y327" s="13"/>
      <c r="Z327" s="13"/>
      <c r="AA327" s="13"/>
      <c r="AB327" s="13"/>
      <c r="AC327" s="13"/>
      <c r="AD327" s="13"/>
      <c r="AE327" s="13"/>
      <c r="AF327" s="13"/>
      <c r="AG327" s="13"/>
      <c r="AH327" s="13"/>
      <c r="AI327" s="13"/>
      <c r="AJ327" s="13"/>
      <c r="AK327" s="13"/>
      <c r="AL327" s="13"/>
      <c r="AM327" s="13"/>
      <c r="AN327" s="13"/>
    </row>
    <row r="328" spans="1:40" ht="15.75" customHeight="1">
      <c r="A328" s="13"/>
      <c r="B328" s="13"/>
      <c r="C328" s="13"/>
      <c r="D328" s="13"/>
      <c r="E328" s="13"/>
      <c r="F328" s="13"/>
      <c r="G328" s="13"/>
      <c r="H328" s="13"/>
      <c r="I328" s="13"/>
      <c r="J328" s="13"/>
      <c r="K328" s="13"/>
      <c r="L328" s="13"/>
      <c r="M328" s="13"/>
      <c r="N328" s="13"/>
      <c r="O328" s="13"/>
      <c r="P328" s="13"/>
      <c r="Q328" s="13"/>
      <c r="R328" s="13"/>
      <c r="S328" s="13"/>
      <c r="T328" s="13"/>
      <c r="U328" s="13"/>
      <c r="V328" s="13"/>
      <c r="W328" s="13"/>
      <c r="X328" s="13"/>
      <c r="Y328" s="13"/>
      <c r="Z328" s="13"/>
      <c r="AA328" s="13"/>
      <c r="AB328" s="13"/>
      <c r="AC328" s="13"/>
      <c r="AD328" s="13"/>
      <c r="AE328" s="13"/>
      <c r="AF328" s="13"/>
      <c r="AG328" s="13"/>
      <c r="AH328" s="13"/>
      <c r="AI328" s="13"/>
      <c r="AJ328" s="13"/>
      <c r="AK328" s="13"/>
      <c r="AL328" s="13"/>
      <c r="AM328" s="13"/>
      <c r="AN328" s="13"/>
    </row>
    <row r="329" spans="1:40" ht="15.75" customHeight="1">
      <c r="A329" s="13"/>
      <c r="B329" s="13"/>
      <c r="C329" s="13"/>
      <c r="D329" s="13"/>
      <c r="E329" s="13"/>
      <c r="F329" s="13"/>
      <c r="G329" s="13"/>
      <c r="H329" s="13"/>
      <c r="I329" s="13"/>
      <c r="J329" s="13"/>
      <c r="K329" s="13"/>
      <c r="L329" s="13"/>
      <c r="M329" s="13"/>
      <c r="N329" s="13"/>
      <c r="O329" s="13"/>
      <c r="P329" s="13"/>
      <c r="Q329" s="13"/>
      <c r="R329" s="13"/>
      <c r="S329" s="13"/>
      <c r="T329" s="13"/>
      <c r="U329" s="13"/>
      <c r="V329" s="13"/>
      <c r="W329" s="13"/>
      <c r="X329" s="13"/>
      <c r="Y329" s="13"/>
      <c r="Z329" s="13"/>
      <c r="AA329" s="13"/>
      <c r="AB329" s="13"/>
      <c r="AC329" s="13"/>
      <c r="AD329" s="13"/>
      <c r="AE329" s="13"/>
      <c r="AF329" s="13"/>
      <c r="AG329" s="13"/>
      <c r="AH329" s="13"/>
      <c r="AI329" s="13"/>
      <c r="AJ329" s="13"/>
      <c r="AK329" s="13"/>
      <c r="AL329" s="13"/>
      <c r="AM329" s="13"/>
      <c r="AN329" s="13"/>
    </row>
    <row r="330" spans="1:40" ht="15.75" customHeight="1">
      <c r="A330" s="13"/>
      <c r="B330" s="13"/>
      <c r="C330" s="13"/>
      <c r="D330" s="13"/>
      <c r="E330" s="13"/>
      <c r="F330" s="13"/>
      <c r="G330" s="13"/>
      <c r="H330" s="13"/>
      <c r="I330" s="13"/>
      <c r="J330" s="13"/>
      <c r="K330" s="13"/>
      <c r="L330" s="13"/>
      <c r="M330" s="13"/>
      <c r="N330" s="13"/>
      <c r="O330" s="13"/>
      <c r="P330" s="13"/>
      <c r="Q330" s="13"/>
      <c r="R330" s="13"/>
      <c r="S330" s="13"/>
      <c r="T330" s="13"/>
      <c r="U330" s="13"/>
      <c r="V330" s="13"/>
      <c r="W330" s="13"/>
      <c r="X330" s="13"/>
      <c r="Y330" s="13"/>
      <c r="Z330" s="13"/>
      <c r="AA330" s="13"/>
      <c r="AB330" s="13"/>
      <c r="AC330" s="13"/>
      <c r="AD330" s="13"/>
      <c r="AE330" s="13"/>
      <c r="AF330" s="13"/>
      <c r="AG330" s="13"/>
      <c r="AH330" s="13"/>
      <c r="AI330" s="13"/>
      <c r="AJ330" s="13"/>
      <c r="AK330" s="13"/>
      <c r="AL330" s="13"/>
      <c r="AM330" s="13"/>
      <c r="AN330" s="13"/>
    </row>
    <row r="331" spans="1:40" ht="15.75" customHeight="1">
      <c r="A331" s="13"/>
      <c r="B331" s="13"/>
      <c r="C331" s="13"/>
      <c r="D331" s="13"/>
      <c r="E331" s="13"/>
      <c r="F331" s="13"/>
      <c r="G331" s="13"/>
      <c r="H331" s="13"/>
      <c r="I331" s="13"/>
      <c r="J331" s="13"/>
      <c r="K331" s="13"/>
      <c r="L331" s="13"/>
      <c r="M331" s="13"/>
      <c r="N331" s="13"/>
      <c r="O331" s="13"/>
      <c r="P331" s="13"/>
      <c r="Q331" s="13"/>
      <c r="R331" s="13"/>
      <c r="S331" s="13"/>
      <c r="T331" s="13"/>
      <c r="U331" s="13"/>
      <c r="V331" s="13"/>
      <c r="W331" s="13"/>
      <c r="X331" s="13"/>
      <c r="Y331" s="13"/>
      <c r="Z331" s="13"/>
      <c r="AA331" s="13"/>
      <c r="AB331" s="13"/>
      <c r="AC331" s="13"/>
      <c r="AD331" s="13"/>
      <c r="AE331" s="13"/>
      <c r="AF331" s="13"/>
      <c r="AG331" s="13"/>
      <c r="AH331" s="13"/>
      <c r="AI331" s="13"/>
      <c r="AJ331" s="13"/>
      <c r="AK331" s="13"/>
      <c r="AL331" s="13"/>
      <c r="AM331" s="13"/>
      <c r="AN331" s="13"/>
    </row>
    <row r="332" spans="1:40" ht="15.75" customHeight="1">
      <c r="A332" s="13"/>
      <c r="B332" s="13"/>
      <c r="C332" s="13"/>
      <c r="D332" s="13"/>
      <c r="E332" s="13"/>
      <c r="F332" s="13"/>
      <c r="G332" s="13"/>
      <c r="H332" s="13"/>
      <c r="I332" s="13"/>
      <c r="J332" s="13"/>
      <c r="K332" s="13"/>
      <c r="L332" s="13"/>
      <c r="M332" s="13"/>
      <c r="N332" s="13"/>
      <c r="O332" s="13"/>
      <c r="P332" s="13"/>
      <c r="Q332" s="13"/>
      <c r="R332" s="13"/>
      <c r="S332" s="13"/>
      <c r="T332" s="13"/>
      <c r="U332" s="13"/>
      <c r="V332" s="13"/>
      <c r="W332" s="13"/>
      <c r="X332" s="13"/>
      <c r="Y332" s="13"/>
      <c r="Z332" s="13"/>
      <c r="AA332" s="13"/>
      <c r="AB332" s="13"/>
      <c r="AC332" s="13"/>
      <c r="AD332" s="13"/>
      <c r="AE332" s="13"/>
      <c r="AF332" s="13"/>
      <c r="AG332" s="13"/>
      <c r="AH332" s="13"/>
      <c r="AI332" s="13"/>
      <c r="AJ332" s="13"/>
      <c r="AK332" s="13"/>
      <c r="AL332" s="13"/>
      <c r="AM332" s="13"/>
      <c r="AN332" s="13"/>
    </row>
    <row r="333" spans="1:40" ht="15.75" customHeight="1">
      <c r="A333" s="13"/>
      <c r="B333" s="13"/>
      <c r="C333" s="13"/>
      <c r="D333" s="13"/>
      <c r="E333" s="13"/>
      <c r="F333" s="13"/>
      <c r="G333" s="13"/>
      <c r="H333" s="13"/>
      <c r="I333" s="13"/>
      <c r="J333" s="13"/>
      <c r="K333" s="13"/>
      <c r="L333" s="13"/>
      <c r="M333" s="13"/>
      <c r="N333" s="13"/>
      <c r="O333" s="13"/>
      <c r="P333" s="13"/>
      <c r="Q333" s="13"/>
      <c r="R333" s="13"/>
      <c r="S333" s="13"/>
      <c r="T333" s="13"/>
      <c r="U333" s="13"/>
      <c r="V333" s="13"/>
      <c r="W333" s="13"/>
      <c r="X333" s="13"/>
      <c r="Y333" s="13"/>
      <c r="Z333" s="13"/>
      <c r="AA333" s="13"/>
      <c r="AB333" s="13"/>
      <c r="AC333" s="13"/>
      <c r="AD333" s="13"/>
      <c r="AE333" s="13"/>
      <c r="AF333" s="13"/>
      <c r="AG333" s="13"/>
      <c r="AH333" s="13"/>
      <c r="AI333" s="13"/>
      <c r="AJ333" s="13"/>
      <c r="AK333" s="13"/>
      <c r="AL333" s="13"/>
      <c r="AM333" s="13"/>
      <c r="AN333" s="13"/>
    </row>
    <row r="334" spans="1:40" ht="15.75" customHeight="1">
      <c r="A334" s="13"/>
      <c r="B334" s="13"/>
      <c r="C334" s="13"/>
      <c r="D334" s="13"/>
      <c r="E334" s="13"/>
      <c r="F334" s="13"/>
      <c r="G334" s="13"/>
      <c r="H334" s="13"/>
      <c r="I334" s="13"/>
      <c r="J334" s="13"/>
      <c r="K334" s="13"/>
      <c r="L334" s="13"/>
      <c r="M334" s="13"/>
      <c r="N334" s="13"/>
      <c r="O334" s="13"/>
      <c r="P334" s="13"/>
      <c r="Q334" s="13"/>
      <c r="R334" s="13"/>
      <c r="S334" s="13"/>
      <c r="T334" s="13"/>
      <c r="U334" s="13"/>
      <c r="V334" s="13"/>
      <c r="W334" s="13"/>
      <c r="X334" s="13"/>
      <c r="Y334" s="13"/>
      <c r="Z334" s="13"/>
      <c r="AA334" s="13"/>
      <c r="AB334" s="13"/>
      <c r="AC334" s="13"/>
      <c r="AD334" s="13"/>
      <c r="AE334" s="13"/>
      <c r="AF334" s="13"/>
      <c r="AG334" s="13"/>
      <c r="AH334" s="13"/>
      <c r="AI334" s="13"/>
      <c r="AJ334" s="13"/>
      <c r="AK334" s="13"/>
      <c r="AL334" s="13"/>
      <c r="AM334" s="13"/>
      <c r="AN334" s="13"/>
    </row>
    <row r="335" spans="1:40" ht="15.75" customHeight="1">
      <c r="A335" s="13"/>
      <c r="B335" s="13"/>
      <c r="C335" s="13"/>
      <c r="D335" s="13"/>
      <c r="E335" s="13"/>
      <c r="F335" s="13"/>
      <c r="G335" s="13"/>
      <c r="H335" s="13"/>
      <c r="I335" s="13"/>
      <c r="J335" s="13"/>
      <c r="K335" s="13"/>
      <c r="L335" s="13"/>
      <c r="M335" s="13"/>
      <c r="N335" s="13"/>
      <c r="O335" s="13"/>
      <c r="P335" s="13"/>
      <c r="Q335" s="13"/>
      <c r="R335" s="13"/>
      <c r="S335" s="13"/>
      <c r="T335" s="13"/>
      <c r="U335" s="13"/>
      <c r="V335" s="13"/>
      <c r="W335" s="13"/>
      <c r="X335" s="13"/>
      <c r="Y335" s="13"/>
      <c r="Z335" s="13"/>
      <c r="AA335" s="13"/>
      <c r="AB335" s="13"/>
      <c r="AC335" s="13"/>
      <c r="AD335" s="13"/>
      <c r="AE335" s="13"/>
      <c r="AF335" s="13"/>
      <c r="AG335" s="13"/>
      <c r="AH335" s="13"/>
      <c r="AI335" s="13"/>
      <c r="AJ335" s="13"/>
      <c r="AK335" s="13"/>
      <c r="AL335" s="13"/>
      <c r="AM335" s="13"/>
      <c r="AN335" s="13"/>
    </row>
    <row r="336" spans="1:40" ht="15.75" customHeight="1">
      <c r="A336" s="13"/>
      <c r="B336" s="13"/>
      <c r="C336" s="13"/>
      <c r="D336" s="13"/>
      <c r="E336" s="13"/>
      <c r="F336" s="13"/>
      <c r="G336" s="13"/>
      <c r="H336" s="13"/>
      <c r="I336" s="13"/>
      <c r="J336" s="13"/>
      <c r="K336" s="13"/>
      <c r="L336" s="13"/>
      <c r="M336" s="13"/>
      <c r="N336" s="13"/>
      <c r="O336" s="13"/>
      <c r="P336" s="13"/>
      <c r="Q336" s="13"/>
      <c r="R336" s="13"/>
      <c r="S336" s="13"/>
      <c r="T336" s="13"/>
      <c r="U336" s="13"/>
      <c r="V336" s="13"/>
      <c r="W336" s="13"/>
      <c r="X336" s="13"/>
      <c r="Y336" s="13"/>
      <c r="Z336" s="13"/>
      <c r="AA336" s="13"/>
      <c r="AB336" s="13"/>
      <c r="AC336" s="13"/>
      <c r="AD336" s="13"/>
      <c r="AE336" s="13"/>
      <c r="AF336" s="13"/>
      <c r="AG336" s="13"/>
      <c r="AH336" s="13"/>
      <c r="AI336" s="13"/>
      <c r="AJ336" s="13"/>
      <c r="AK336" s="13"/>
      <c r="AL336" s="13"/>
      <c r="AM336" s="13"/>
      <c r="AN336" s="13"/>
    </row>
    <row r="337" spans="1:40" ht="15.75" customHeight="1">
      <c r="A337" s="13"/>
      <c r="B337" s="13"/>
      <c r="C337" s="13"/>
      <c r="D337" s="13"/>
      <c r="E337" s="13"/>
      <c r="F337" s="13"/>
      <c r="G337" s="13"/>
      <c r="H337" s="13"/>
      <c r="I337" s="13"/>
      <c r="J337" s="13"/>
      <c r="K337" s="13"/>
      <c r="L337" s="13"/>
      <c r="M337" s="13"/>
      <c r="N337" s="13"/>
      <c r="O337" s="13"/>
      <c r="P337" s="13"/>
      <c r="Q337" s="13"/>
      <c r="R337" s="13"/>
      <c r="S337" s="13"/>
      <c r="T337" s="13"/>
      <c r="U337" s="13"/>
      <c r="V337" s="13"/>
      <c r="W337" s="13"/>
      <c r="X337" s="13"/>
      <c r="Y337" s="13"/>
      <c r="Z337" s="13"/>
      <c r="AA337" s="13"/>
      <c r="AB337" s="13"/>
      <c r="AC337" s="13"/>
      <c r="AD337" s="13"/>
      <c r="AE337" s="13"/>
      <c r="AF337" s="13"/>
      <c r="AG337" s="13"/>
      <c r="AH337" s="13"/>
      <c r="AI337" s="13"/>
      <c r="AJ337" s="13"/>
      <c r="AK337" s="13"/>
      <c r="AL337" s="13"/>
      <c r="AM337" s="13"/>
      <c r="AN337" s="13"/>
    </row>
    <row r="338" spans="1:40" ht="15.75" customHeight="1">
      <c r="A338" s="13"/>
      <c r="B338" s="13"/>
      <c r="C338" s="13"/>
      <c r="D338" s="13"/>
      <c r="E338" s="13"/>
      <c r="F338" s="13"/>
      <c r="G338" s="13"/>
      <c r="H338" s="13"/>
      <c r="I338" s="13"/>
      <c r="J338" s="13"/>
      <c r="K338" s="13"/>
      <c r="L338" s="13"/>
      <c r="M338" s="13"/>
      <c r="N338" s="13"/>
      <c r="O338" s="13"/>
      <c r="P338" s="13"/>
      <c r="Q338" s="13"/>
      <c r="R338" s="13"/>
      <c r="S338" s="13"/>
      <c r="T338" s="13"/>
      <c r="U338" s="13"/>
      <c r="V338" s="13"/>
      <c r="W338" s="13"/>
      <c r="X338" s="13"/>
      <c r="Y338" s="13"/>
      <c r="Z338" s="13"/>
      <c r="AA338" s="13"/>
      <c r="AB338" s="13"/>
      <c r="AC338" s="13"/>
      <c r="AD338" s="13"/>
      <c r="AE338" s="13"/>
      <c r="AF338" s="13"/>
      <c r="AG338" s="13"/>
      <c r="AH338" s="13"/>
      <c r="AI338" s="13"/>
      <c r="AJ338" s="13"/>
      <c r="AK338" s="13"/>
      <c r="AL338" s="13"/>
      <c r="AM338" s="13"/>
      <c r="AN338" s="13"/>
    </row>
    <row r="339" spans="1:40" ht="15.75" customHeight="1">
      <c r="A339" s="13"/>
      <c r="B339" s="13"/>
      <c r="C339" s="13"/>
      <c r="D339" s="13"/>
      <c r="E339" s="13"/>
      <c r="F339" s="13"/>
      <c r="G339" s="13"/>
      <c r="H339" s="13"/>
      <c r="I339" s="13"/>
      <c r="J339" s="13"/>
      <c r="K339" s="13"/>
      <c r="L339" s="13"/>
      <c r="M339" s="13"/>
      <c r="N339" s="13"/>
      <c r="O339" s="13"/>
      <c r="P339" s="13"/>
      <c r="Q339" s="13"/>
      <c r="R339" s="13"/>
      <c r="S339" s="13"/>
      <c r="T339" s="13"/>
      <c r="U339" s="13"/>
      <c r="V339" s="13"/>
      <c r="W339" s="13"/>
      <c r="X339" s="13"/>
      <c r="Y339" s="13"/>
      <c r="Z339" s="13"/>
      <c r="AA339" s="13"/>
      <c r="AB339" s="13"/>
      <c r="AC339" s="13"/>
      <c r="AD339" s="13"/>
      <c r="AE339" s="13"/>
      <c r="AF339" s="13"/>
      <c r="AG339" s="13"/>
      <c r="AH339" s="13"/>
      <c r="AI339" s="13"/>
      <c r="AJ339" s="13"/>
      <c r="AK339" s="13"/>
      <c r="AL339" s="13"/>
      <c r="AM339" s="13"/>
      <c r="AN339" s="13"/>
    </row>
    <row r="340" spans="1:40" ht="15.75" customHeight="1">
      <c r="A340" s="13"/>
      <c r="B340" s="13"/>
      <c r="C340" s="13"/>
      <c r="D340" s="13"/>
      <c r="E340" s="13"/>
      <c r="F340" s="13"/>
      <c r="G340" s="13"/>
      <c r="H340" s="13"/>
      <c r="I340" s="13"/>
      <c r="J340" s="13"/>
      <c r="K340" s="13"/>
      <c r="L340" s="13"/>
      <c r="M340" s="13"/>
      <c r="N340" s="13"/>
      <c r="O340" s="13"/>
      <c r="P340" s="13"/>
      <c r="Q340" s="13"/>
      <c r="R340" s="13"/>
      <c r="S340" s="13"/>
      <c r="T340" s="13"/>
      <c r="U340" s="13"/>
      <c r="V340" s="13"/>
      <c r="W340" s="13"/>
      <c r="X340" s="13"/>
      <c r="Y340" s="13"/>
      <c r="Z340" s="13"/>
      <c r="AA340" s="13"/>
      <c r="AB340" s="13"/>
      <c r="AC340" s="13"/>
      <c r="AD340" s="13"/>
      <c r="AE340" s="13"/>
      <c r="AF340" s="13"/>
      <c r="AG340" s="13"/>
      <c r="AH340" s="13"/>
      <c r="AI340" s="13"/>
      <c r="AJ340" s="13"/>
      <c r="AK340" s="13"/>
      <c r="AL340" s="13"/>
      <c r="AM340" s="13"/>
      <c r="AN340" s="13"/>
    </row>
    <row r="341" spans="1:40" ht="15.75" customHeight="1">
      <c r="A341" s="13"/>
      <c r="B341" s="13"/>
      <c r="C341" s="13"/>
      <c r="D341" s="13"/>
      <c r="E341" s="13"/>
      <c r="F341" s="13"/>
      <c r="G341" s="13"/>
      <c r="H341" s="13"/>
      <c r="I341" s="13"/>
      <c r="J341" s="13"/>
      <c r="K341" s="13"/>
      <c r="L341" s="13"/>
      <c r="M341" s="13"/>
      <c r="N341" s="13"/>
      <c r="O341" s="13"/>
      <c r="P341" s="13"/>
      <c r="Q341" s="13"/>
      <c r="R341" s="13"/>
      <c r="S341" s="13"/>
      <c r="T341" s="13"/>
      <c r="U341" s="13"/>
      <c r="V341" s="13"/>
      <c r="W341" s="13"/>
      <c r="X341" s="13"/>
      <c r="Y341" s="13"/>
      <c r="Z341" s="13"/>
      <c r="AA341" s="13"/>
      <c r="AB341" s="13"/>
      <c r="AC341" s="13"/>
      <c r="AD341" s="13"/>
      <c r="AE341" s="13"/>
      <c r="AF341" s="13"/>
      <c r="AG341" s="13"/>
      <c r="AH341" s="13"/>
      <c r="AI341" s="13"/>
      <c r="AJ341" s="13"/>
      <c r="AK341" s="13"/>
      <c r="AL341" s="13"/>
      <c r="AM341" s="13"/>
      <c r="AN341" s="13"/>
    </row>
    <row r="342" spans="1:40" ht="15.75" customHeight="1">
      <c r="A342" s="13"/>
      <c r="B342" s="13"/>
      <c r="C342" s="13"/>
      <c r="D342" s="13"/>
      <c r="E342" s="13"/>
      <c r="F342" s="13"/>
      <c r="G342" s="13"/>
      <c r="H342" s="13"/>
      <c r="I342" s="13"/>
      <c r="J342" s="13"/>
      <c r="K342" s="13"/>
      <c r="L342" s="13"/>
      <c r="M342" s="13"/>
      <c r="N342" s="13"/>
      <c r="O342" s="13"/>
      <c r="P342" s="13"/>
      <c r="Q342" s="13"/>
      <c r="R342" s="13"/>
      <c r="S342" s="13"/>
      <c r="T342" s="13"/>
      <c r="U342" s="13"/>
      <c r="V342" s="13"/>
      <c r="W342" s="13"/>
      <c r="X342" s="13"/>
      <c r="Y342" s="13"/>
      <c r="Z342" s="13"/>
      <c r="AA342" s="13"/>
      <c r="AB342" s="13"/>
      <c r="AC342" s="13"/>
      <c r="AD342" s="13"/>
      <c r="AE342" s="13"/>
      <c r="AF342" s="13"/>
      <c r="AG342" s="13"/>
      <c r="AH342" s="13"/>
      <c r="AI342" s="13"/>
      <c r="AJ342" s="13"/>
      <c r="AK342" s="13"/>
      <c r="AL342" s="13"/>
      <c r="AM342" s="13"/>
      <c r="AN342" s="13"/>
    </row>
    <row r="343" spans="1:40" ht="15.75" customHeight="1">
      <c r="A343" s="13"/>
      <c r="B343" s="13"/>
      <c r="C343" s="13"/>
      <c r="D343" s="13"/>
      <c r="E343" s="13"/>
      <c r="F343" s="13"/>
      <c r="G343" s="13"/>
      <c r="H343" s="13"/>
      <c r="I343" s="13"/>
      <c r="J343" s="13"/>
      <c r="K343" s="13"/>
      <c r="L343" s="13"/>
      <c r="M343" s="13"/>
      <c r="N343" s="13"/>
      <c r="O343" s="13"/>
      <c r="P343" s="13"/>
      <c r="Q343" s="13"/>
      <c r="R343" s="13"/>
      <c r="S343" s="13"/>
      <c r="T343" s="13"/>
      <c r="U343" s="13"/>
      <c r="V343" s="13"/>
      <c r="W343" s="13"/>
      <c r="X343" s="13"/>
      <c r="Y343" s="13"/>
      <c r="Z343" s="13"/>
      <c r="AA343" s="13"/>
      <c r="AB343" s="13"/>
      <c r="AC343" s="13"/>
      <c r="AD343" s="13"/>
      <c r="AE343" s="13"/>
      <c r="AF343" s="13"/>
      <c r="AG343" s="13"/>
      <c r="AH343" s="13"/>
      <c r="AI343" s="13"/>
      <c r="AJ343" s="13"/>
      <c r="AK343" s="13"/>
      <c r="AL343" s="13"/>
      <c r="AM343" s="13"/>
      <c r="AN343" s="13"/>
    </row>
    <row r="344" spans="1:40" ht="15.75" customHeight="1">
      <c r="A344" s="13"/>
      <c r="B344" s="13"/>
      <c r="C344" s="13"/>
      <c r="D344" s="13"/>
      <c r="E344" s="13"/>
      <c r="F344" s="13"/>
      <c r="G344" s="13"/>
      <c r="H344" s="13"/>
      <c r="I344" s="13"/>
      <c r="J344" s="13"/>
      <c r="K344" s="13"/>
      <c r="L344" s="13"/>
      <c r="M344" s="13"/>
      <c r="N344" s="13"/>
      <c r="O344" s="13"/>
      <c r="P344" s="13"/>
      <c r="Q344" s="13"/>
      <c r="R344" s="13"/>
      <c r="S344" s="13"/>
      <c r="T344" s="13"/>
      <c r="U344" s="13"/>
      <c r="V344" s="13"/>
      <c r="W344" s="13"/>
      <c r="X344" s="13"/>
      <c r="Y344" s="13"/>
      <c r="Z344" s="13"/>
      <c r="AA344" s="13"/>
      <c r="AB344" s="13"/>
      <c r="AC344" s="13"/>
      <c r="AD344" s="13"/>
      <c r="AE344" s="13"/>
      <c r="AF344" s="13"/>
      <c r="AG344" s="13"/>
      <c r="AH344" s="13"/>
      <c r="AI344" s="13"/>
      <c r="AJ344" s="13"/>
      <c r="AK344" s="13"/>
      <c r="AL344" s="13"/>
      <c r="AM344" s="13"/>
      <c r="AN344" s="13"/>
    </row>
    <row r="345" spans="1:40" ht="15.75" customHeight="1">
      <c r="A345" s="13"/>
      <c r="B345" s="13"/>
      <c r="C345" s="13"/>
      <c r="D345" s="13"/>
      <c r="E345" s="13"/>
      <c r="F345" s="13"/>
      <c r="G345" s="13"/>
      <c r="H345" s="13"/>
      <c r="I345" s="13"/>
      <c r="J345" s="13"/>
      <c r="K345" s="13"/>
      <c r="L345" s="13"/>
      <c r="M345" s="13"/>
      <c r="N345" s="13"/>
      <c r="O345" s="13"/>
      <c r="P345" s="13"/>
      <c r="Q345" s="13"/>
      <c r="R345" s="13"/>
      <c r="S345" s="13"/>
      <c r="T345" s="13"/>
      <c r="U345" s="13"/>
      <c r="V345" s="13"/>
      <c r="W345" s="13"/>
      <c r="X345" s="13"/>
      <c r="Y345" s="13"/>
      <c r="Z345" s="13"/>
      <c r="AA345" s="13"/>
      <c r="AB345" s="13"/>
      <c r="AC345" s="13"/>
      <c r="AD345" s="13"/>
      <c r="AE345" s="13"/>
      <c r="AF345" s="13"/>
      <c r="AG345" s="13"/>
      <c r="AH345" s="13"/>
      <c r="AI345" s="13"/>
      <c r="AJ345" s="13"/>
      <c r="AK345" s="13"/>
      <c r="AL345" s="13"/>
      <c r="AM345" s="13"/>
      <c r="AN345" s="13"/>
    </row>
    <row r="346" spans="1:40" ht="15.75" customHeight="1">
      <c r="A346" s="13"/>
      <c r="B346" s="13"/>
      <c r="C346" s="13"/>
      <c r="D346" s="13"/>
      <c r="E346" s="13"/>
      <c r="F346" s="13"/>
      <c r="G346" s="13"/>
      <c r="H346" s="13"/>
      <c r="I346" s="13"/>
      <c r="J346" s="13"/>
      <c r="K346" s="13"/>
      <c r="L346" s="13"/>
      <c r="M346" s="13"/>
      <c r="N346" s="13"/>
      <c r="O346" s="13"/>
      <c r="P346" s="13"/>
      <c r="Q346" s="13"/>
      <c r="R346" s="13"/>
      <c r="S346" s="13"/>
      <c r="T346" s="13"/>
      <c r="U346" s="13"/>
      <c r="V346" s="13"/>
      <c r="W346" s="13"/>
      <c r="X346" s="13"/>
      <c r="Y346" s="13"/>
      <c r="Z346" s="13"/>
      <c r="AA346" s="13"/>
      <c r="AB346" s="13"/>
      <c r="AC346" s="13"/>
      <c r="AD346" s="13"/>
      <c r="AE346" s="13"/>
      <c r="AF346" s="13"/>
      <c r="AG346" s="13"/>
      <c r="AH346" s="13"/>
      <c r="AI346" s="13"/>
      <c r="AJ346" s="13"/>
      <c r="AK346" s="13"/>
      <c r="AL346" s="13"/>
      <c r="AM346" s="13"/>
      <c r="AN346" s="13"/>
    </row>
    <row r="347" spans="1:40" ht="15.75" customHeight="1">
      <c r="A347" s="13"/>
      <c r="B347" s="13"/>
      <c r="C347" s="13"/>
      <c r="D347" s="13"/>
      <c r="E347" s="13"/>
      <c r="F347" s="13"/>
      <c r="G347" s="13"/>
      <c r="H347" s="13"/>
      <c r="I347" s="13"/>
      <c r="J347" s="13"/>
      <c r="K347" s="13"/>
      <c r="L347" s="13"/>
      <c r="M347" s="13"/>
      <c r="N347" s="13"/>
      <c r="O347" s="13"/>
      <c r="P347" s="13"/>
      <c r="Q347" s="13"/>
      <c r="R347" s="13"/>
      <c r="S347" s="13"/>
      <c r="T347" s="13"/>
      <c r="U347" s="13"/>
      <c r="V347" s="13"/>
      <c r="W347" s="13"/>
      <c r="X347" s="13"/>
      <c r="Y347" s="13"/>
      <c r="Z347" s="13"/>
      <c r="AA347" s="13"/>
      <c r="AB347" s="13"/>
      <c r="AC347" s="13"/>
      <c r="AD347" s="13"/>
      <c r="AE347" s="13"/>
      <c r="AF347" s="13"/>
      <c r="AG347" s="13"/>
      <c r="AH347" s="13"/>
      <c r="AI347" s="13"/>
      <c r="AJ347" s="13"/>
      <c r="AK347" s="13"/>
      <c r="AL347" s="13"/>
      <c r="AM347" s="13"/>
      <c r="AN347" s="13"/>
    </row>
    <row r="348" spans="1:40" ht="15.75" customHeight="1">
      <c r="A348" s="13"/>
      <c r="B348" s="13"/>
      <c r="C348" s="13"/>
      <c r="D348" s="13"/>
      <c r="E348" s="13"/>
      <c r="F348" s="13"/>
      <c r="G348" s="13"/>
      <c r="H348" s="13"/>
      <c r="I348" s="13"/>
      <c r="J348" s="13"/>
      <c r="K348" s="13"/>
      <c r="L348" s="13"/>
      <c r="M348" s="13"/>
      <c r="N348" s="13"/>
      <c r="O348" s="13"/>
      <c r="P348" s="13"/>
      <c r="Q348" s="13"/>
      <c r="R348" s="13"/>
      <c r="S348" s="13"/>
      <c r="T348" s="13"/>
      <c r="U348" s="13"/>
      <c r="V348" s="13"/>
      <c r="W348" s="13"/>
      <c r="X348" s="13"/>
      <c r="Y348" s="13"/>
      <c r="Z348" s="13"/>
      <c r="AA348" s="13"/>
      <c r="AB348" s="13"/>
      <c r="AC348" s="13"/>
      <c r="AD348" s="13"/>
      <c r="AE348" s="13"/>
      <c r="AF348" s="13"/>
      <c r="AG348" s="13"/>
      <c r="AH348" s="13"/>
      <c r="AI348" s="13"/>
      <c r="AJ348" s="13"/>
      <c r="AK348" s="13"/>
      <c r="AL348" s="13"/>
      <c r="AM348" s="13"/>
      <c r="AN348" s="13"/>
    </row>
    <row r="349" spans="1:40" ht="15.75" customHeight="1">
      <c r="A349" s="13"/>
      <c r="B349" s="13"/>
      <c r="C349" s="13"/>
      <c r="D349" s="13"/>
      <c r="E349" s="13"/>
      <c r="F349" s="13"/>
      <c r="G349" s="13"/>
      <c r="H349" s="13"/>
      <c r="I349" s="13"/>
      <c r="J349" s="13"/>
      <c r="K349" s="13"/>
      <c r="L349" s="13"/>
      <c r="M349" s="13"/>
      <c r="N349" s="13"/>
      <c r="O349" s="13"/>
      <c r="P349" s="13"/>
      <c r="Q349" s="13"/>
      <c r="R349" s="13"/>
      <c r="S349" s="13"/>
      <c r="T349" s="13"/>
      <c r="U349" s="13"/>
      <c r="V349" s="13"/>
      <c r="W349" s="13"/>
      <c r="X349" s="13"/>
      <c r="Y349" s="13"/>
      <c r="Z349" s="13"/>
      <c r="AA349" s="13"/>
      <c r="AB349" s="13"/>
      <c r="AC349" s="13"/>
      <c r="AD349" s="13"/>
      <c r="AE349" s="13"/>
      <c r="AF349" s="13"/>
      <c r="AG349" s="13"/>
      <c r="AH349" s="13"/>
      <c r="AI349" s="13"/>
      <c r="AJ349" s="13"/>
      <c r="AK349" s="13"/>
      <c r="AL349" s="13"/>
      <c r="AM349" s="13"/>
      <c r="AN349" s="13"/>
    </row>
    <row r="350" spans="1:40" ht="15.75" customHeight="1">
      <c r="A350" s="13"/>
      <c r="B350" s="13"/>
      <c r="C350" s="13"/>
      <c r="D350" s="13"/>
      <c r="E350" s="13"/>
      <c r="F350" s="13"/>
      <c r="G350" s="13"/>
      <c r="H350" s="13"/>
      <c r="I350" s="13"/>
      <c r="J350" s="13"/>
      <c r="K350" s="13"/>
      <c r="L350" s="13"/>
      <c r="M350" s="13"/>
      <c r="N350" s="13"/>
      <c r="O350" s="13"/>
      <c r="P350" s="13"/>
      <c r="Q350" s="13"/>
      <c r="R350" s="13"/>
      <c r="S350" s="13"/>
      <c r="T350" s="13"/>
      <c r="U350" s="13"/>
      <c r="V350" s="13"/>
      <c r="W350" s="13"/>
      <c r="X350" s="13"/>
      <c r="Y350" s="13"/>
      <c r="Z350" s="13"/>
      <c r="AA350" s="13"/>
      <c r="AB350" s="13"/>
      <c r="AC350" s="13"/>
      <c r="AD350" s="13"/>
      <c r="AE350" s="13"/>
      <c r="AF350" s="13"/>
      <c r="AG350" s="13"/>
      <c r="AH350" s="13"/>
      <c r="AI350" s="13"/>
      <c r="AJ350" s="13"/>
      <c r="AK350" s="13"/>
      <c r="AL350" s="13"/>
      <c r="AM350" s="13"/>
      <c r="AN350" s="13"/>
    </row>
    <row r="351" spans="1:40" ht="15.75" customHeight="1">
      <c r="A351" s="13"/>
      <c r="B351" s="13"/>
      <c r="C351" s="13"/>
      <c r="D351" s="13"/>
      <c r="E351" s="13"/>
      <c r="F351" s="13"/>
      <c r="G351" s="13"/>
      <c r="H351" s="13"/>
      <c r="I351" s="13"/>
      <c r="J351" s="13"/>
      <c r="K351" s="13"/>
      <c r="L351" s="13"/>
      <c r="M351" s="13"/>
      <c r="N351" s="13"/>
      <c r="O351" s="13"/>
      <c r="P351" s="13"/>
      <c r="Q351" s="13"/>
      <c r="R351" s="13"/>
      <c r="S351" s="13"/>
      <c r="T351" s="13"/>
      <c r="U351" s="13"/>
      <c r="V351" s="13"/>
      <c r="W351" s="13"/>
      <c r="X351" s="13"/>
      <c r="Y351" s="13"/>
      <c r="Z351" s="13"/>
      <c r="AA351" s="13"/>
      <c r="AB351" s="13"/>
      <c r="AC351" s="13"/>
      <c r="AD351" s="13"/>
      <c r="AE351" s="13"/>
      <c r="AF351" s="13"/>
      <c r="AG351" s="13"/>
      <c r="AH351" s="13"/>
      <c r="AI351" s="13"/>
      <c r="AJ351" s="13"/>
      <c r="AK351" s="13"/>
      <c r="AL351" s="13"/>
      <c r="AM351" s="13"/>
      <c r="AN351" s="13"/>
    </row>
    <row r="352" spans="1:40" ht="15.75" customHeight="1">
      <c r="A352" s="13"/>
      <c r="B352" s="13"/>
      <c r="C352" s="13"/>
      <c r="D352" s="13"/>
      <c r="E352" s="13"/>
      <c r="F352" s="13"/>
      <c r="G352" s="13"/>
      <c r="H352" s="13"/>
      <c r="I352" s="13"/>
      <c r="J352" s="13"/>
      <c r="K352" s="13"/>
      <c r="L352" s="13"/>
      <c r="M352" s="13"/>
      <c r="N352" s="13"/>
      <c r="O352" s="13"/>
      <c r="P352" s="13"/>
      <c r="Q352" s="13"/>
      <c r="R352" s="13"/>
      <c r="S352" s="13"/>
      <c r="T352" s="13"/>
      <c r="U352" s="13"/>
      <c r="V352" s="13"/>
      <c r="W352" s="13"/>
      <c r="X352" s="13"/>
      <c r="Y352" s="13"/>
      <c r="Z352" s="13"/>
      <c r="AA352" s="13"/>
      <c r="AB352" s="13"/>
      <c r="AC352" s="13"/>
      <c r="AD352" s="13"/>
      <c r="AE352" s="13"/>
      <c r="AF352" s="13"/>
      <c r="AG352" s="13"/>
      <c r="AH352" s="13"/>
      <c r="AI352" s="13"/>
      <c r="AJ352" s="13"/>
      <c r="AK352" s="13"/>
      <c r="AL352" s="13"/>
      <c r="AM352" s="13"/>
      <c r="AN352" s="13"/>
    </row>
    <row r="353" spans="1:40" ht="15.75" customHeight="1">
      <c r="A353" s="13"/>
      <c r="B353" s="13"/>
      <c r="C353" s="13"/>
      <c r="D353" s="13"/>
      <c r="E353" s="13"/>
      <c r="F353" s="13"/>
      <c r="G353" s="13"/>
      <c r="H353" s="13"/>
      <c r="I353" s="13"/>
      <c r="J353" s="13"/>
      <c r="K353" s="13"/>
      <c r="L353" s="13"/>
      <c r="M353" s="13"/>
      <c r="N353" s="13"/>
      <c r="O353" s="13"/>
      <c r="P353" s="13"/>
      <c r="Q353" s="13"/>
      <c r="R353" s="13"/>
      <c r="S353" s="13"/>
      <c r="T353" s="13"/>
      <c r="U353" s="13"/>
      <c r="V353" s="13"/>
      <c r="W353" s="13"/>
      <c r="X353" s="13"/>
      <c r="Y353" s="13"/>
      <c r="Z353" s="13"/>
      <c r="AA353" s="13"/>
      <c r="AB353" s="13"/>
      <c r="AC353" s="13"/>
      <c r="AD353" s="13"/>
      <c r="AE353" s="13"/>
      <c r="AF353" s="13"/>
      <c r="AG353" s="13"/>
      <c r="AH353" s="13"/>
      <c r="AI353" s="13"/>
      <c r="AJ353" s="13"/>
      <c r="AK353" s="13"/>
      <c r="AL353" s="13"/>
      <c r="AM353" s="13"/>
      <c r="AN353" s="13"/>
    </row>
    <row r="354" spans="1:40" ht="15.75" customHeight="1">
      <c r="A354" s="13"/>
      <c r="B354" s="13"/>
      <c r="C354" s="13"/>
      <c r="D354" s="13"/>
      <c r="E354" s="13"/>
      <c r="F354" s="13"/>
      <c r="G354" s="13"/>
      <c r="H354" s="13"/>
      <c r="I354" s="13"/>
      <c r="J354" s="13"/>
      <c r="K354" s="13"/>
      <c r="L354" s="13"/>
      <c r="M354" s="13"/>
      <c r="N354" s="13"/>
      <c r="O354" s="13"/>
      <c r="P354" s="13"/>
      <c r="Q354" s="13"/>
      <c r="R354" s="13"/>
      <c r="S354" s="13"/>
      <c r="T354" s="13"/>
      <c r="U354" s="13"/>
      <c r="V354" s="13"/>
      <c r="W354" s="13"/>
      <c r="X354" s="13"/>
      <c r="Y354" s="13"/>
      <c r="Z354" s="13"/>
      <c r="AA354" s="13"/>
      <c r="AB354" s="13"/>
      <c r="AC354" s="13"/>
      <c r="AD354" s="13"/>
      <c r="AE354" s="13"/>
      <c r="AF354" s="13"/>
      <c r="AG354" s="13"/>
      <c r="AH354" s="13"/>
      <c r="AI354" s="13"/>
      <c r="AJ354" s="13"/>
      <c r="AK354" s="13"/>
      <c r="AL354" s="13"/>
      <c r="AM354" s="13"/>
      <c r="AN354" s="13"/>
    </row>
    <row r="355" spans="1:40" ht="15.75" customHeight="1">
      <c r="A355" s="13"/>
      <c r="B355" s="13"/>
      <c r="C355" s="13"/>
      <c r="D355" s="13"/>
      <c r="E355" s="13"/>
      <c r="F355" s="13"/>
      <c r="G355" s="13"/>
      <c r="H355" s="13"/>
      <c r="I355" s="13"/>
      <c r="J355" s="13"/>
      <c r="K355" s="13"/>
      <c r="L355" s="13"/>
      <c r="M355" s="13"/>
      <c r="N355" s="13"/>
      <c r="O355" s="13"/>
      <c r="P355" s="13"/>
      <c r="Q355" s="13"/>
      <c r="R355" s="13"/>
      <c r="S355" s="13"/>
      <c r="T355" s="13"/>
      <c r="U355" s="13"/>
      <c r="V355" s="13"/>
      <c r="W355" s="13"/>
      <c r="X355" s="13"/>
      <c r="Y355" s="13"/>
      <c r="Z355" s="13"/>
      <c r="AA355" s="13"/>
      <c r="AB355" s="13"/>
      <c r="AC355" s="13"/>
      <c r="AD355" s="13"/>
      <c r="AE355" s="13"/>
      <c r="AF355" s="13"/>
      <c r="AG355" s="13"/>
      <c r="AH355" s="13"/>
      <c r="AI355" s="13"/>
      <c r="AJ355" s="13"/>
      <c r="AK355" s="13"/>
      <c r="AL355" s="13"/>
      <c r="AM355" s="13"/>
      <c r="AN355" s="13"/>
    </row>
    <row r="356" spans="1:40" ht="15.75" customHeight="1">
      <c r="A356" s="13"/>
      <c r="B356" s="13"/>
      <c r="C356" s="13"/>
      <c r="D356" s="13"/>
      <c r="E356" s="13"/>
      <c r="F356" s="13"/>
      <c r="G356" s="13"/>
      <c r="H356" s="13"/>
      <c r="I356" s="13"/>
      <c r="J356" s="13"/>
      <c r="K356" s="13"/>
      <c r="L356" s="13"/>
      <c r="M356" s="13"/>
      <c r="N356" s="13"/>
      <c r="O356" s="13"/>
      <c r="P356" s="13"/>
      <c r="Q356" s="13"/>
      <c r="R356" s="13"/>
      <c r="S356" s="13"/>
      <c r="T356" s="13"/>
      <c r="U356" s="13"/>
      <c r="V356" s="13"/>
      <c r="W356" s="13"/>
      <c r="X356" s="13"/>
      <c r="Y356" s="13"/>
      <c r="Z356" s="13"/>
      <c r="AA356" s="13"/>
      <c r="AB356" s="13"/>
      <c r="AC356" s="13"/>
      <c r="AD356" s="13"/>
      <c r="AE356" s="13"/>
      <c r="AF356" s="13"/>
      <c r="AG356" s="13"/>
      <c r="AH356" s="13"/>
      <c r="AI356" s="13"/>
      <c r="AJ356" s="13"/>
      <c r="AK356" s="13"/>
      <c r="AL356" s="13"/>
      <c r="AM356" s="13"/>
      <c r="AN356" s="13"/>
    </row>
    <row r="357" spans="1:40" ht="15.75" customHeight="1">
      <c r="A357" s="13"/>
      <c r="B357" s="13"/>
      <c r="C357" s="13"/>
      <c r="D357" s="13"/>
      <c r="E357" s="13"/>
      <c r="F357" s="13"/>
      <c r="G357" s="13"/>
      <c r="H357" s="13"/>
      <c r="I357" s="13"/>
      <c r="J357" s="13"/>
      <c r="K357" s="13"/>
      <c r="L357" s="13"/>
      <c r="M357" s="13"/>
      <c r="N357" s="13"/>
      <c r="O357" s="13"/>
      <c r="P357" s="13"/>
      <c r="Q357" s="13"/>
      <c r="R357" s="13"/>
      <c r="S357" s="13"/>
      <c r="T357" s="13"/>
      <c r="U357" s="13"/>
      <c r="V357" s="13"/>
      <c r="W357" s="13"/>
      <c r="X357" s="13"/>
      <c r="Y357" s="13"/>
      <c r="Z357" s="13"/>
      <c r="AA357" s="13"/>
      <c r="AB357" s="13"/>
      <c r="AC357" s="13"/>
      <c r="AD357" s="13"/>
      <c r="AE357" s="13"/>
      <c r="AF357" s="13"/>
      <c r="AG357" s="13"/>
      <c r="AH357" s="13"/>
      <c r="AI357" s="13"/>
      <c r="AJ357" s="13"/>
      <c r="AK357" s="13"/>
      <c r="AL357" s="13"/>
      <c r="AM357" s="13"/>
      <c r="AN357" s="13"/>
    </row>
    <row r="358" spans="1:40" ht="15.75" customHeight="1">
      <c r="A358" s="13"/>
      <c r="B358" s="13"/>
      <c r="C358" s="13"/>
      <c r="D358" s="13"/>
      <c r="E358" s="13"/>
      <c r="F358" s="13"/>
      <c r="G358" s="13"/>
      <c r="H358" s="13"/>
      <c r="I358" s="13"/>
      <c r="J358" s="13"/>
      <c r="K358" s="13"/>
      <c r="L358" s="13"/>
      <c r="M358" s="13"/>
      <c r="N358" s="13"/>
      <c r="O358" s="13"/>
      <c r="P358" s="13"/>
      <c r="Q358" s="13"/>
      <c r="R358" s="13"/>
      <c r="S358" s="13"/>
      <c r="T358" s="13"/>
      <c r="U358" s="13"/>
      <c r="V358" s="13"/>
      <c r="W358" s="13"/>
      <c r="X358" s="13"/>
      <c r="Y358" s="13"/>
      <c r="Z358" s="13"/>
      <c r="AA358" s="13"/>
      <c r="AB358" s="13"/>
      <c r="AC358" s="13"/>
      <c r="AD358" s="13"/>
      <c r="AE358" s="13"/>
      <c r="AF358" s="13"/>
      <c r="AG358" s="13"/>
      <c r="AH358" s="13"/>
      <c r="AI358" s="13"/>
      <c r="AJ358" s="13"/>
      <c r="AK358" s="13"/>
      <c r="AL358" s="13"/>
      <c r="AM358" s="13"/>
      <c r="AN358" s="13"/>
    </row>
    <row r="359" spans="1:40" ht="15.75" customHeight="1">
      <c r="A359" s="13"/>
      <c r="B359" s="13"/>
      <c r="C359" s="13"/>
      <c r="D359" s="13"/>
      <c r="E359" s="13"/>
      <c r="F359" s="13"/>
      <c r="G359" s="13"/>
      <c r="H359" s="13"/>
      <c r="I359" s="13"/>
      <c r="J359" s="13"/>
      <c r="K359" s="13"/>
      <c r="L359" s="13"/>
      <c r="M359" s="13"/>
      <c r="N359" s="13"/>
      <c r="O359" s="13"/>
      <c r="P359" s="13"/>
      <c r="Q359" s="13"/>
      <c r="R359" s="13"/>
      <c r="S359" s="13"/>
      <c r="T359" s="13"/>
      <c r="U359" s="13"/>
      <c r="V359" s="13"/>
      <c r="W359" s="13"/>
      <c r="X359" s="13"/>
      <c r="Y359" s="13"/>
      <c r="Z359" s="13"/>
      <c r="AA359" s="13"/>
      <c r="AB359" s="13"/>
      <c r="AC359" s="13"/>
      <c r="AD359" s="13"/>
      <c r="AE359" s="13"/>
      <c r="AF359" s="13"/>
      <c r="AG359" s="13"/>
      <c r="AH359" s="13"/>
      <c r="AI359" s="13"/>
      <c r="AJ359" s="13"/>
      <c r="AK359" s="13"/>
      <c r="AL359" s="13"/>
      <c r="AM359" s="13"/>
      <c r="AN359" s="13"/>
    </row>
    <row r="360" spans="1:40" ht="15.75" customHeight="1">
      <c r="A360" s="13"/>
      <c r="B360" s="13"/>
      <c r="C360" s="13"/>
      <c r="D360" s="13"/>
      <c r="E360" s="13"/>
      <c r="F360" s="13"/>
      <c r="G360" s="13"/>
      <c r="H360" s="13"/>
      <c r="I360" s="13"/>
      <c r="J360" s="13"/>
      <c r="K360" s="13"/>
      <c r="L360" s="13"/>
      <c r="M360" s="13"/>
      <c r="N360" s="13"/>
      <c r="O360" s="13"/>
      <c r="P360" s="13"/>
      <c r="Q360" s="13"/>
      <c r="R360" s="13"/>
      <c r="S360" s="13"/>
      <c r="T360" s="13"/>
      <c r="U360" s="13"/>
      <c r="V360" s="13"/>
      <c r="W360" s="13"/>
      <c r="X360" s="13"/>
      <c r="Y360" s="13"/>
      <c r="Z360" s="13"/>
      <c r="AA360" s="13"/>
      <c r="AB360" s="13"/>
      <c r="AC360" s="13"/>
      <c r="AD360" s="13"/>
      <c r="AE360" s="13"/>
      <c r="AF360" s="13"/>
      <c r="AG360" s="13"/>
      <c r="AH360" s="13"/>
      <c r="AI360" s="13"/>
      <c r="AJ360" s="13"/>
      <c r="AK360" s="13"/>
      <c r="AL360" s="13"/>
      <c r="AM360" s="13"/>
      <c r="AN360" s="13"/>
    </row>
    <row r="361" spans="1:40" ht="15.75" customHeight="1">
      <c r="A361" s="13"/>
      <c r="B361" s="13"/>
      <c r="C361" s="13"/>
      <c r="D361" s="13"/>
      <c r="E361" s="13"/>
      <c r="F361" s="13"/>
      <c r="G361" s="13"/>
      <c r="H361" s="13"/>
      <c r="I361" s="13"/>
      <c r="J361" s="13"/>
      <c r="K361" s="13"/>
      <c r="L361" s="13"/>
      <c r="M361" s="13"/>
      <c r="N361" s="13"/>
      <c r="O361" s="13"/>
      <c r="P361" s="13"/>
      <c r="Q361" s="13"/>
      <c r="R361" s="13"/>
      <c r="S361" s="13"/>
      <c r="T361" s="13"/>
      <c r="U361" s="13"/>
      <c r="V361" s="13"/>
      <c r="W361" s="13"/>
      <c r="X361" s="13"/>
      <c r="Y361" s="13"/>
      <c r="Z361" s="13"/>
      <c r="AA361" s="13"/>
      <c r="AB361" s="13"/>
      <c r="AC361" s="13"/>
      <c r="AD361" s="13"/>
      <c r="AE361" s="13"/>
      <c r="AF361" s="13"/>
      <c r="AG361" s="13"/>
      <c r="AH361" s="13"/>
      <c r="AI361" s="13"/>
      <c r="AJ361" s="13"/>
      <c r="AK361" s="13"/>
      <c r="AL361" s="13"/>
      <c r="AM361" s="13"/>
      <c r="AN361" s="13"/>
    </row>
    <row r="362" spans="1:40" ht="15.75" customHeight="1">
      <c r="A362" s="13"/>
      <c r="B362" s="13"/>
      <c r="C362" s="13"/>
      <c r="D362" s="13"/>
      <c r="E362" s="13"/>
      <c r="F362" s="13"/>
      <c r="G362" s="13"/>
      <c r="H362" s="13"/>
      <c r="I362" s="13"/>
      <c r="J362" s="13"/>
      <c r="K362" s="13"/>
      <c r="L362" s="13"/>
      <c r="M362" s="13"/>
      <c r="N362" s="13"/>
      <c r="O362" s="13"/>
      <c r="P362" s="13"/>
      <c r="Q362" s="13"/>
      <c r="R362" s="13"/>
      <c r="S362" s="13"/>
      <c r="T362" s="13"/>
      <c r="U362" s="13"/>
      <c r="V362" s="13"/>
      <c r="W362" s="13"/>
      <c r="X362" s="13"/>
      <c r="Y362" s="13"/>
      <c r="Z362" s="13"/>
      <c r="AA362" s="13"/>
      <c r="AB362" s="13"/>
      <c r="AC362" s="13"/>
      <c r="AD362" s="13"/>
      <c r="AE362" s="13"/>
      <c r="AF362" s="13"/>
      <c r="AG362" s="13"/>
      <c r="AH362" s="13"/>
      <c r="AI362" s="13"/>
      <c r="AJ362" s="13"/>
      <c r="AK362" s="13"/>
      <c r="AL362" s="13"/>
      <c r="AM362" s="13"/>
      <c r="AN362" s="13"/>
    </row>
    <row r="363" spans="1:40" ht="15.75" customHeight="1">
      <c r="A363" s="13"/>
      <c r="B363" s="13"/>
      <c r="C363" s="13"/>
      <c r="D363" s="13"/>
      <c r="E363" s="13"/>
      <c r="F363" s="13"/>
      <c r="G363" s="13"/>
      <c r="H363" s="13"/>
      <c r="I363" s="13"/>
      <c r="J363" s="13"/>
      <c r="K363" s="13"/>
      <c r="L363" s="13"/>
      <c r="M363" s="13"/>
      <c r="N363" s="13"/>
      <c r="O363" s="13"/>
      <c r="P363" s="13"/>
      <c r="Q363" s="13"/>
      <c r="R363" s="13"/>
      <c r="S363" s="13"/>
      <c r="T363" s="13"/>
      <c r="U363" s="13"/>
      <c r="V363" s="13"/>
      <c r="W363" s="13"/>
      <c r="X363" s="13"/>
      <c r="Y363" s="13"/>
      <c r="Z363" s="13"/>
      <c r="AA363" s="13"/>
      <c r="AB363" s="13"/>
      <c r="AC363" s="13"/>
      <c r="AD363" s="13"/>
      <c r="AE363" s="13"/>
      <c r="AF363" s="13"/>
      <c r="AG363" s="13"/>
      <c r="AH363" s="13"/>
      <c r="AI363" s="13"/>
      <c r="AJ363" s="13"/>
      <c r="AK363" s="13"/>
      <c r="AL363" s="13"/>
      <c r="AM363" s="13"/>
      <c r="AN363" s="13"/>
    </row>
    <row r="364" spans="1:40" ht="15.75" customHeight="1">
      <c r="A364" s="13"/>
      <c r="B364" s="13"/>
      <c r="C364" s="13"/>
      <c r="D364" s="13"/>
      <c r="E364" s="13"/>
      <c r="F364" s="13"/>
      <c r="G364" s="13"/>
      <c r="H364" s="13"/>
      <c r="I364" s="13"/>
      <c r="J364" s="13"/>
      <c r="K364" s="13"/>
      <c r="L364" s="13"/>
      <c r="M364" s="13"/>
      <c r="N364" s="13"/>
      <c r="O364" s="13"/>
      <c r="P364" s="13"/>
      <c r="Q364" s="13"/>
      <c r="R364" s="13"/>
      <c r="S364" s="13"/>
      <c r="T364" s="13"/>
      <c r="U364" s="13"/>
      <c r="V364" s="13"/>
      <c r="W364" s="13"/>
      <c r="X364" s="13"/>
      <c r="Y364" s="13"/>
      <c r="Z364" s="13"/>
      <c r="AA364" s="13"/>
      <c r="AB364" s="13"/>
      <c r="AC364" s="13"/>
      <c r="AD364" s="13"/>
      <c r="AE364" s="13"/>
      <c r="AF364" s="13"/>
      <c r="AG364" s="13"/>
      <c r="AH364" s="13"/>
      <c r="AI364" s="13"/>
      <c r="AJ364" s="13"/>
      <c r="AK364" s="13"/>
      <c r="AL364" s="13"/>
      <c r="AM364" s="13"/>
      <c r="AN364" s="13"/>
    </row>
    <row r="365" spans="1:40" ht="15.75" customHeight="1">
      <c r="A365" s="13"/>
      <c r="B365" s="13"/>
      <c r="C365" s="13"/>
      <c r="D365" s="13"/>
      <c r="E365" s="13"/>
      <c r="F365" s="13"/>
      <c r="G365" s="13"/>
      <c r="H365" s="13"/>
      <c r="I365" s="13"/>
      <c r="J365" s="13"/>
      <c r="K365" s="13"/>
      <c r="L365" s="13"/>
      <c r="M365" s="13"/>
      <c r="N365" s="13"/>
      <c r="O365" s="13"/>
      <c r="P365" s="13"/>
      <c r="Q365" s="13"/>
      <c r="R365" s="13"/>
      <c r="S365" s="13"/>
      <c r="T365" s="13"/>
      <c r="U365" s="13"/>
      <c r="V365" s="13"/>
      <c r="W365" s="13"/>
      <c r="X365" s="13"/>
      <c r="Y365" s="13"/>
      <c r="Z365" s="13"/>
      <c r="AA365" s="13"/>
      <c r="AB365" s="13"/>
      <c r="AC365" s="13"/>
      <c r="AD365" s="13"/>
      <c r="AE365" s="13"/>
      <c r="AF365" s="13"/>
      <c r="AG365" s="13"/>
      <c r="AH365" s="13"/>
      <c r="AI365" s="13"/>
      <c r="AJ365" s="13"/>
      <c r="AK365" s="13"/>
      <c r="AL365" s="13"/>
      <c r="AM365" s="13"/>
      <c r="AN365" s="13"/>
    </row>
    <row r="366" spans="1:40" ht="15.75" customHeight="1">
      <c r="A366" s="13"/>
      <c r="B366" s="13"/>
      <c r="C366" s="13"/>
      <c r="D366" s="13"/>
      <c r="E366" s="13"/>
      <c r="F366" s="13"/>
      <c r="G366" s="13"/>
      <c r="H366" s="13"/>
      <c r="I366" s="13"/>
      <c r="J366" s="13"/>
      <c r="K366" s="13"/>
      <c r="L366" s="13"/>
      <c r="M366" s="13"/>
      <c r="N366" s="13"/>
      <c r="O366" s="13"/>
      <c r="P366" s="13"/>
      <c r="Q366" s="13"/>
      <c r="R366" s="13"/>
      <c r="S366" s="13"/>
      <c r="T366" s="13"/>
      <c r="U366" s="13"/>
      <c r="V366" s="13"/>
      <c r="W366" s="13"/>
      <c r="X366" s="13"/>
      <c r="Y366" s="13"/>
      <c r="Z366" s="13"/>
      <c r="AA366" s="13"/>
      <c r="AB366" s="13"/>
      <c r="AC366" s="13"/>
      <c r="AD366" s="13"/>
      <c r="AE366" s="13"/>
      <c r="AF366" s="13"/>
      <c r="AG366" s="13"/>
      <c r="AH366" s="13"/>
      <c r="AI366" s="13"/>
      <c r="AJ366" s="13"/>
      <c r="AK366" s="13"/>
      <c r="AL366" s="13"/>
      <c r="AM366" s="13"/>
      <c r="AN366" s="13"/>
    </row>
    <row r="367" spans="1:40" ht="15.75" customHeight="1">
      <c r="A367" s="13"/>
      <c r="B367" s="13"/>
      <c r="C367" s="13"/>
      <c r="D367" s="13"/>
      <c r="E367" s="13"/>
      <c r="F367" s="13"/>
      <c r="G367" s="13"/>
      <c r="H367" s="13"/>
      <c r="I367" s="13"/>
      <c r="J367" s="13"/>
      <c r="K367" s="13"/>
      <c r="L367" s="13"/>
      <c r="M367" s="13"/>
      <c r="N367" s="13"/>
      <c r="O367" s="13"/>
      <c r="P367" s="13"/>
      <c r="Q367" s="13"/>
      <c r="R367" s="13"/>
      <c r="S367" s="13"/>
      <c r="T367" s="13"/>
      <c r="U367" s="13"/>
      <c r="V367" s="13"/>
      <c r="W367" s="13"/>
      <c r="X367" s="13"/>
      <c r="Y367" s="13"/>
      <c r="Z367" s="13"/>
      <c r="AA367" s="13"/>
      <c r="AB367" s="13"/>
      <c r="AC367" s="13"/>
      <c r="AD367" s="13"/>
      <c r="AE367" s="13"/>
      <c r="AF367" s="13"/>
      <c r="AG367" s="13"/>
      <c r="AH367" s="13"/>
      <c r="AI367" s="13"/>
      <c r="AJ367" s="13"/>
      <c r="AK367" s="13"/>
      <c r="AL367" s="13"/>
      <c r="AM367" s="13"/>
      <c r="AN367" s="13"/>
    </row>
    <row r="368" spans="1:40" ht="15.75" customHeight="1">
      <c r="A368" s="13"/>
      <c r="B368" s="13"/>
      <c r="C368" s="13"/>
      <c r="D368" s="13"/>
      <c r="E368" s="13"/>
      <c r="F368" s="13"/>
      <c r="G368" s="13"/>
      <c r="H368" s="13"/>
      <c r="I368" s="13"/>
      <c r="J368" s="13"/>
      <c r="K368" s="13"/>
      <c r="L368" s="13"/>
      <c r="M368" s="13"/>
      <c r="N368" s="13"/>
      <c r="O368" s="13"/>
      <c r="P368" s="13"/>
      <c r="Q368" s="13"/>
      <c r="R368" s="13"/>
      <c r="S368" s="13"/>
      <c r="T368" s="13"/>
      <c r="U368" s="13"/>
      <c r="V368" s="13"/>
      <c r="W368" s="13"/>
      <c r="X368" s="13"/>
      <c r="Y368" s="13"/>
      <c r="Z368" s="13"/>
      <c r="AA368" s="13"/>
      <c r="AB368" s="13"/>
      <c r="AC368" s="13"/>
      <c r="AD368" s="13"/>
      <c r="AE368" s="13"/>
      <c r="AF368" s="13"/>
      <c r="AG368" s="13"/>
      <c r="AH368" s="13"/>
      <c r="AI368" s="13"/>
      <c r="AJ368" s="13"/>
      <c r="AK368" s="13"/>
      <c r="AL368" s="13"/>
      <c r="AM368" s="13"/>
      <c r="AN368" s="13"/>
    </row>
    <row r="369" spans="1:40" ht="15.75" customHeight="1">
      <c r="A369" s="13"/>
      <c r="B369" s="13"/>
      <c r="C369" s="13"/>
      <c r="D369" s="13"/>
      <c r="E369" s="13"/>
      <c r="F369" s="13"/>
      <c r="G369" s="13"/>
      <c r="H369" s="13"/>
      <c r="I369" s="13"/>
      <c r="J369" s="13"/>
      <c r="K369" s="13"/>
      <c r="L369" s="13"/>
      <c r="M369" s="13"/>
      <c r="N369" s="13"/>
      <c r="O369" s="13"/>
      <c r="P369" s="13"/>
      <c r="Q369" s="13"/>
      <c r="R369" s="13"/>
      <c r="S369" s="13"/>
      <c r="T369" s="13"/>
      <c r="U369" s="13"/>
      <c r="V369" s="13"/>
      <c r="W369" s="13"/>
      <c r="X369" s="13"/>
      <c r="Y369" s="13"/>
      <c r="Z369" s="13"/>
      <c r="AA369" s="13"/>
      <c r="AB369" s="13"/>
      <c r="AC369" s="13"/>
      <c r="AD369" s="13"/>
      <c r="AE369" s="13"/>
      <c r="AF369" s="13"/>
      <c r="AG369" s="13"/>
      <c r="AH369" s="13"/>
      <c r="AI369" s="13"/>
      <c r="AJ369" s="13"/>
      <c r="AK369" s="13"/>
      <c r="AL369" s="13"/>
      <c r="AM369" s="13"/>
      <c r="AN369" s="13"/>
    </row>
    <row r="370" spans="1:40" ht="15.75" customHeight="1">
      <c r="A370" s="13"/>
      <c r="B370" s="13"/>
      <c r="C370" s="13"/>
      <c r="D370" s="13"/>
      <c r="E370" s="13"/>
      <c r="F370" s="13"/>
      <c r="G370" s="13"/>
      <c r="H370" s="13"/>
      <c r="I370" s="13"/>
      <c r="J370" s="13"/>
      <c r="K370" s="13"/>
      <c r="L370" s="13"/>
      <c r="M370" s="13"/>
      <c r="N370" s="13"/>
      <c r="O370" s="13"/>
      <c r="P370" s="13"/>
      <c r="Q370" s="13"/>
      <c r="R370" s="13"/>
      <c r="S370" s="13"/>
      <c r="T370" s="13"/>
      <c r="U370" s="13"/>
      <c r="V370" s="13"/>
      <c r="W370" s="13"/>
      <c r="X370" s="13"/>
      <c r="Y370" s="13"/>
      <c r="Z370" s="13"/>
      <c r="AA370" s="13"/>
      <c r="AB370" s="13"/>
      <c r="AC370" s="13"/>
      <c r="AD370" s="13"/>
      <c r="AE370" s="13"/>
      <c r="AF370" s="13"/>
      <c r="AG370" s="13"/>
      <c r="AH370" s="13"/>
      <c r="AI370" s="13"/>
      <c r="AJ370" s="13"/>
      <c r="AK370" s="13"/>
      <c r="AL370" s="13"/>
      <c r="AM370" s="13"/>
      <c r="AN370" s="13"/>
    </row>
    <row r="371" spans="1:40" ht="15.75" customHeight="1">
      <c r="A371" s="13"/>
      <c r="B371" s="13"/>
      <c r="C371" s="13"/>
      <c r="D371" s="13"/>
      <c r="E371" s="13"/>
      <c r="F371" s="13"/>
      <c r="G371" s="13"/>
      <c r="H371" s="13"/>
      <c r="I371" s="13"/>
      <c r="J371" s="13"/>
      <c r="K371" s="13"/>
      <c r="L371" s="13"/>
      <c r="M371" s="13"/>
      <c r="N371" s="13"/>
      <c r="O371" s="13"/>
      <c r="P371" s="13"/>
      <c r="Q371" s="13"/>
      <c r="R371" s="13"/>
      <c r="S371" s="13"/>
      <c r="T371" s="13"/>
      <c r="U371" s="13"/>
      <c r="V371" s="13"/>
      <c r="W371" s="13"/>
      <c r="X371" s="13"/>
      <c r="Y371" s="13"/>
      <c r="Z371" s="13"/>
      <c r="AA371" s="13"/>
      <c r="AB371" s="13"/>
      <c r="AC371" s="13"/>
      <c r="AD371" s="13"/>
      <c r="AE371" s="13"/>
      <c r="AF371" s="13"/>
      <c r="AG371" s="13"/>
      <c r="AH371" s="13"/>
      <c r="AI371" s="13"/>
      <c r="AJ371" s="13"/>
      <c r="AK371" s="13"/>
      <c r="AL371" s="13"/>
      <c r="AM371" s="13"/>
      <c r="AN371" s="13"/>
    </row>
    <row r="372" spans="1:40" ht="15.75" customHeight="1">
      <c r="A372" s="13"/>
      <c r="B372" s="13"/>
      <c r="C372" s="13"/>
      <c r="D372" s="13"/>
      <c r="E372" s="13"/>
      <c r="F372" s="13"/>
      <c r="G372" s="13"/>
      <c r="H372" s="13"/>
      <c r="I372" s="13"/>
      <c r="J372" s="13"/>
      <c r="K372" s="13"/>
      <c r="L372" s="13"/>
      <c r="M372" s="13"/>
      <c r="N372" s="13"/>
      <c r="O372" s="13"/>
      <c r="P372" s="13"/>
      <c r="Q372" s="13"/>
      <c r="R372" s="13"/>
      <c r="S372" s="13"/>
      <c r="T372" s="13"/>
      <c r="U372" s="13"/>
      <c r="V372" s="13"/>
      <c r="W372" s="13"/>
      <c r="X372" s="13"/>
      <c r="Y372" s="13"/>
      <c r="Z372" s="13"/>
      <c r="AA372" s="13"/>
      <c r="AB372" s="13"/>
      <c r="AC372" s="13"/>
      <c r="AD372" s="13"/>
      <c r="AE372" s="13"/>
      <c r="AF372" s="13"/>
      <c r="AG372" s="13"/>
      <c r="AH372" s="13"/>
      <c r="AI372" s="13"/>
      <c r="AJ372" s="13"/>
      <c r="AK372" s="13"/>
      <c r="AL372" s="13"/>
      <c r="AM372" s="13"/>
      <c r="AN372" s="13"/>
    </row>
    <row r="373" spans="1:40" ht="15.75" customHeight="1">
      <c r="A373" s="13"/>
      <c r="B373" s="13"/>
      <c r="C373" s="13"/>
      <c r="D373" s="13"/>
      <c r="E373" s="13"/>
      <c r="F373" s="13"/>
      <c r="G373" s="13"/>
      <c r="H373" s="13"/>
      <c r="I373" s="13"/>
      <c r="J373" s="13"/>
      <c r="K373" s="13"/>
      <c r="L373" s="13"/>
      <c r="M373" s="13"/>
      <c r="N373" s="13"/>
      <c r="O373" s="13"/>
      <c r="P373" s="13"/>
      <c r="Q373" s="13"/>
      <c r="R373" s="13"/>
      <c r="S373" s="13"/>
      <c r="T373" s="13"/>
      <c r="U373" s="13"/>
      <c r="V373" s="13"/>
      <c r="W373" s="13"/>
      <c r="X373" s="13"/>
      <c r="Y373" s="13"/>
      <c r="Z373" s="13"/>
      <c r="AA373" s="13"/>
      <c r="AB373" s="13"/>
      <c r="AC373" s="13"/>
      <c r="AD373" s="13"/>
      <c r="AE373" s="13"/>
      <c r="AF373" s="13"/>
      <c r="AG373" s="13"/>
      <c r="AH373" s="13"/>
      <c r="AI373" s="13"/>
      <c r="AJ373" s="13"/>
      <c r="AK373" s="13"/>
      <c r="AL373" s="13"/>
      <c r="AM373" s="13"/>
      <c r="AN373" s="13"/>
    </row>
    <row r="374" spans="1:40" ht="15.75" customHeight="1">
      <c r="A374" s="13"/>
      <c r="B374" s="13"/>
      <c r="C374" s="13"/>
      <c r="D374" s="13"/>
      <c r="E374" s="13"/>
      <c r="F374" s="13"/>
      <c r="G374" s="13"/>
      <c r="H374" s="13"/>
      <c r="I374" s="13"/>
      <c r="J374" s="13"/>
      <c r="K374" s="13"/>
      <c r="L374" s="13"/>
      <c r="M374" s="13"/>
      <c r="N374" s="13"/>
      <c r="O374" s="13"/>
      <c r="P374" s="13"/>
      <c r="Q374" s="13"/>
      <c r="R374" s="13"/>
      <c r="S374" s="13"/>
      <c r="T374" s="13"/>
      <c r="U374" s="13"/>
      <c r="V374" s="13"/>
      <c r="W374" s="13"/>
      <c r="X374" s="13"/>
      <c r="Y374" s="13"/>
      <c r="Z374" s="13"/>
      <c r="AA374" s="13"/>
      <c r="AB374" s="13"/>
      <c r="AC374" s="13"/>
      <c r="AD374" s="13"/>
      <c r="AE374" s="13"/>
      <c r="AF374" s="13"/>
      <c r="AG374" s="13"/>
      <c r="AH374" s="13"/>
      <c r="AI374" s="13"/>
      <c r="AJ374" s="13"/>
      <c r="AK374" s="13"/>
      <c r="AL374" s="13"/>
      <c r="AM374" s="13"/>
      <c r="AN374" s="13"/>
    </row>
    <row r="375" spans="1:40" ht="15.75" customHeight="1">
      <c r="A375" s="13"/>
      <c r="B375" s="13"/>
      <c r="C375" s="13"/>
      <c r="D375" s="13"/>
      <c r="E375" s="13"/>
      <c r="F375" s="13"/>
      <c r="G375" s="13"/>
      <c r="H375" s="13"/>
      <c r="I375" s="13"/>
      <c r="J375" s="13"/>
      <c r="K375" s="13"/>
      <c r="L375" s="13"/>
      <c r="M375" s="13"/>
      <c r="N375" s="13"/>
      <c r="O375" s="13"/>
      <c r="P375" s="13"/>
      <c r="Q375" s="13"/>
      <c r="R375" s="13"/>
      <c r="S375" s="13"/>
      <c r="T375" s="13"/>
      <c r="U375" s="13"/>
      <c r="V375" s="13"/>
      <c r="W375" s="13"/>
      <c r="X375" s="13"/>
      <c r="Y375" s="13"/>
      <c r="Z375" s="13"/>
      <c r="AA375" s="13"/>
      <c r="AB375" s="13"/>
      <c r="AC375" s="13"/>
      <c r="AD375" s="13"/>
      <c r="AE375" s="13"/>
      <c r="AF375" s="13"/>
      <c r="AG375" s="13"/>
      <c r="AH375" s="13"/>
      <c r="AI375" s="13"/>
      <c r="AJ375" s="13"/>
      <c r="AK375" s="13"/>
      <c r="AL375" s="13"/>
      <c r="AM375" s="13"/>
      <c r="AN375" s="13"/>
    </row>
    <row r="376" spans="1:40" ht="15.75" customHeight="1">
      <c r="A376" s="13"/>
      <c r="B376" s="13"/>
      <c r="C376" s="13"/>
      <c r="D376" s="13"/>
      <c r="E376" s="13"/>
      <c r="F376" s="13"/>
      <c r="G376" s="13"/>
      <c r="H376" s="13"/>
      <c r="I376" s="13"/>
      <c r="J376" s="13"/>
      <c r="K376" s="13"/>
      <c r="L376" s="13"/>
      <c r="M376" s="13"/>
      <c r="N376" s="13"/>
      <c r="O376" s="13"/>
      <c r="P376" s="13"/>
      <c r="Q376" s="13"/>
      <c r="R376" s="13"/>
      <c r="S376" s="13"/>
      <c r="T376" s="13"/>
      <c r="U376" s="13"/>
      <c r="V376" s="13"/>
      <c r="W376" s="13"/>
      <c r="X376" s="13"/>
      <c r="Y376" s="13"/>
      <c r="Z376" s="13"/>
      <c r="AA376" s="13"/>
      <c r="AB376" s="13"/>
      <c r="AC376" s="13"/>
      <c r="AD376" s="13"/>
      <c r="AE376" s="13"/>
      <c r="AF376" s="13"/>
      <c r="AG376" s="13"/>
      <c r="AH376" s="13"/>
      <c r="AI376" s="13"/>
      <c r="AJ376" s="13"/>
      <c r="AK376" s="13"/>
      <c r="AL376" s="13"/>
      <c r="AM376" s="13"/>
      <c r="AN376" s="13"/>
    </row>
    <row r="377" spans="1:40" ht="15.75" customHeight="1">
      <c r="A377" s="13"/>
      <c r="B377" s="13"/>
      <c r="C377" s="13"/>
      <c r="D377" s="13"/>
      <c r="E377" s="13"/>
      <c r="F377" s="13"/>
      <c r="G377" s="13"/>
      <c r="H377" s="13"/>
      <c r="I377" s="13"/>
      <c r="J377" s="13"/>
      <c r="K377" s="13"/>
      <c r="L377" s="13"/>
      <c r="M377" s="13"/>
      <c r="N377" s="13"/>
      <c r="O377" s="13"/>
      <c r="P377" s="13"/>
      <c r="Q377" s="13"/>
      <c r="R377" s="13"/>
      <c r="S377" s="13"/>
      <c r="T377" s="13"/>
      <c r="U377" s="13"/>
      <c r="V377" s="13"/>
      <c r="W377" s="13"/>
      <c r="X377" s="13"/>
      <c r="Y377" s="13"/>
      <c r="Z377" s="13"/>
      <c r="AA377" s="13"/>
      <c r="AB377" s="13"/>
      <c r="AC377" s="13"/>
      <c r="AD377" s="13"/>
      <c r="AE377" s="13"/>
      <c r="AF377" s="13"/>
      <c r="AG377" s="13"/>
      <c r="AH377" s="13"/>
      <c r="AI377" s="13"/>
      <c r="AJ377" s="13"/>
      <c r="AK377" s="13"/>
      <c r="AL377" s="13"/>
      <c r="AM377" s="13"/>
      <c r="AN377" s="13"/>
    </row>
    <row r="378" spans="1:40" ht="15.75" customHeight="1">
      <c r="A378" s="13"/>
      <c r="B378" s="13"/>
      <c r="C378" s="13"/>
      <c r="D378" s="13"/>
      <c r="E378" s="13"/>
      <c r="F378" s="13"/>
      <c r="G378" s="13"/>
      <c r="H378" s="13"/>
      <c r="I378" s="13"/>
      <c r="J378" s="13"/>
      <c r="K378" s="13"/>
      <c r="L378" s="13"/>
      <c r="M378" s="13"/>
      <c r="N378" s="13"/>
      <c r="O378" s="13"/>
      <c r="P378" s="13"/>
      <c r="Q378" s="13"/>
      <c r="R378" s="13"/>
      <c r="S378" s="13"/>
      <c r="T378" s="13"/>
      <c r="U378" s="13"/>
      <c r="V378" s="13"/>
      <c r="W378" s="13"/>
      <c r="X378" s="13"/>
      <c r="Y378" s="13"/>
      <c r="Z378" s="13"/>
      <c r="AA378" s="13"/>
      <c r="AB378" s="13"/>
      <c r="AC378" s="13"/>
      <c r="AD378" s="13"/>
      <c r="AE378" s="13"/>
      <c r="AF378" s="13"/>
      <c r="AG378" s="13"/>
      <c r="AH378" s="13"/>
      <c r="AI378" s="13"/>
      <c r="AJ378" s="13"/>
      <c r="AK378" s="13"/>
      <c r="AL378" s="13"/>
      <c r="AM378" s="13"/>
      <c r="AN378" s="13"/>
    </row>
    <row r="379" spans="1:40" ht="15.75" customHeight="1">
      <c r="A379" s="13"/>
      <c r="B379" s="13"/>
      <c r="C379" s="13"/>
      <c r="D379" s="13"/>
      <c r="E379" s="13"/>
      <c r="F379" s="13"/>
      <c r="G379" s="13"/>
      <c r="H379" s="13"/>
      <c r="I379" s="13"/>
      <c r="J379" s="13"/>
      <c r="K379" s="13"/>
      <c r="L379" s="13"/>
      <c r="M379" s="13"/>
      <c r="N379" s="13"/>
      <c r="O379" s="13"/>
      <c r="P379" s="13"/>
      <c r="Q379" s="13"/>
      <c r="R379" s="13"/>
      <c r="S379" s="13"/>
      <c r="T379" s="13"/>
      <c r="U379" s="13"/>
      <c r="V379" s="13"/>
      <c r="W379" s="13"/>
      <c r="X379" s="13"/>
      <c r="Y379" s="13"/>
      <c r="Z379" s="13"/>
      <c r="AA379" s="13"/>
      <c r="AB379" s="13"/>
      <c r="AC379" s="13"/>
      <c r="AD379" s="13"/>
      <c r="AE379" s="13"/>
      <c r="AF379" s="13"/>
      <c r="AG379" s="13"/>
      <c r="AH379" s="13"/>
      <c r="AI379" s="13"/>
      <c r="AJ379" s="13"/>
      <c r="AK379" s="13"/>
      <c r="AL379" s="13"/>
      <c r="AM379" s="13"/>
      <c r="AN379" s="13"/>
    </row>
    <row r="380" spans="1:40" ht="15.75" customHeight="1">
      <c r="A380" s="13"/>
      <c r="B380" s="13"/>
      <c r="C380" s="13"/>
      <c r="D380" s="13"/>
      <c r="E380" s="13"/>
      <c r="F380" s="13"/>
      <c r="G380" s="13"/>
      <c r="H380" s="13"/>
      <c r="I380" s="13"/>
      <c r="J380" s="13"/>
      <c r="K380" s="13"/>
      <c r="L380" s="13"/>
      <c r="M380" s="13"/>
      <c r="N380" s="13"/>
      <c r="O380" s="13"/>
      <c r="P380" s="13"/>
      <c r="Q380" s="13"/>
      <c r="R380" s="13"/>
      <c r="S380" s="13"/>
      <c r="T380" s="13"/>
      <c r="U380" s="13"/>
      <c r="V380" s="13"/>
      <c r="W380" s="13"/>
      <c r="X380" s="13"/>
      <c r="Y380" s="13"/>
      <c r="Z380" s="13"/>
      <c r="AA380" s="13"/>
      <c r="AB380" s="13"/>
      <c r="AC380" s="13"/>
      <c r="AD380" s="13"/>
      <c r="AE380" s="13"/>
      <c r="AF380" s="13"/>
      <c r="AG380" s="13"/>
      <c r="AH380" s="13"/>
      <c r="AI380" s="13"/>
      <c r="AJ380" s="13"/>
      <c r="AK380" s="13"/>
      <c r="AL380" s="13"/>
      <c r="AM380" s="13"/>
      <c r="AN380" s="13"/>
    </row>
    <row r="381" spans="1:40" ht="15.75" customHeight="1">
      <c r="A381" s="13"/>
      <c r="B381" s="13"/>
      <c r="C381" s="13"/>
      <c r="D381" s="13"/>
      <c r="E381" s="13"/>
      <c r="F381" s="13"/>
      <c r="G381" s="13"/>
      <c r="H381" s="13"/>
      <c r="I381" s="13"/>
      <c r="J381" s="13"/>
      <c r="K381" s="13"/>
      <c r="L381" s="13"/>
      <c r="M381" s="13"/>
      <c r="N381" s="13"/>
      <c r="O381" s="13"/>
      <c r="P381" s="13"/>
      <c r="Q381" s="13"/>
      <c r="R381" s="13"/>
      <c r="S381" s="13"/>
      <c r="T381" s="13"/>
      <c r="U381" s="13"/>
      <c r="V381" s="13"/>
      <c r="W381" s="13"/>
      <c r="X381" s="13"/>
      <c r="Y381" s="13"/>
      <c r="Z381" s="13"/>
      <c r="AA381" s="13"/>
      <c r="AB381" s="13"/>
      <c r="AC381" s="13"/>
      <c r="AD381" s="13"/>
      <c r="AE381" s="13"/>
      <c r="AF381" s="13"/>
      <c r="AG381" s="13"/>
      <c r="AH381" s="13"/>
      <c r="AI381" s="13"/>
      <c r="AJ381" s="13"/>
      <c r="AK381" s="13"/>
      <c r="AL381" s="13"/>
      <c r="AM381" s="13"/>
      <c r="AN381" s="13"/>
    </row>
    <row r="382" spans="1:40" ht="15.75" customHeight="1">
      <c r="A382" s="13"/>
      <c r="B382" s="13"/>
      <c r="C382" s="13"/>
      <c r="D382" s="13"/>
      <c r="E382" s="13"/>
      <c r="F382" s="13"/>
      <c r="G382" s="13"/>
      <c r="H382" s="13"/>
      <c r="I382" s="13"/>
      <c r="J382" s="13"/>
      <c r="K382" s="13"/>
      <c r="L382" s="13"/>
      <c r="M382" s="13"/>
      <c r="N382" s="13"/>
      <c r="O382" s="13"/>
      <c r="P382" s="13"/>
      <c r="Q382" s="13"/>
      <c r="R382" s="13"/>
      <c r="S382" s="13"/>
      <c r="T382" s="13"/>
      <c r="U382" s="13"/>
      <c r="V382" s="13"/>
      <c r="W382" s="13"/>
      <c r="X382" s="13"/>
      <c r="Y382" s="13"/>
      <c r="Z382" s="13"/>
      <c r="AA382" s="13"/>
      <c r="AB382" s="13"/>
      <c r="AC382" s="13"/>
      <c r="AD382" s="13"/>
      <c r="AE382" s="13"/>
      <c r="AF382" s="13"/>
      <c r="AG382" s="13"/>
      <c r="AH382" s="13"/>
      <c r="AI382" s="13"/>
      <c r="AJ382" s="13"/>
      <c r="AK382" s="13"/>
      <c r="AL382" s="13"/>
      <c r="AM382" s="13"/>
      <c r="AN382" s="13"/>
    </row>
    <row r="383" spans="1:40" ht="15.75" customHeight="1">
      <c r="A383" s="13"/>
      <c r="B383" s="13"/>
      <c r="C383" s="13"/>
      <c r="D383" s="13"/>
      <c r="E383" s="13"/>
      <c r="F383" s="13"/>
      <c r="G383" s="13"/>
      <c r="H383" s="13"/>
      <c r="I383" s="13"/>
      <c r="J383" s="13"/>
      <c r="K383" s="13"/>
      <c r="L383" s="13"/>
      <c r="M383" s="13"/>
      <c r="N383" s="13"/>
      <c r="O383" s="13"/>
      <c r="P383" s="13"/>
      <c r="Q383" s="13"/>
      <c r="R383" s="13"/>
      <c r="S383" s="13"/>
      <c r="T383" s="13"/>
      <c r="U383" s="13"/>
      <c r="V383" s="13"/>
      <c r="W383" s="13"/>
      <c r="X383" s="13"/>
      <c r="Y383" s="13"/>
      <c r="Z383" s="13"/>
      <c r="AA383" s="13"/>
      <c r="AB383" s="13"/>
      <c r="AC383" s="13"/>
      <c r="AD383" s="13"/>
      <c r="AE383" s="13"/>
      <c r="AF383" s="13"/>
      <c r="AG383" s="13"/>
      <c r="AH383" s="13"/>
      <c r="AI383" s="13"/>
      <c r="AJ383" s="13"/>
      <c r="AK383" s="13"/>
      <c r="AL383" s="13"/>
      <c r="AM383" s="13"/>
      <c r="AN383" s="13"/>
    </row>
    <row r="384" spans="1:40" ht="15.75" customHeight="1">
      <c r="A384" s="13"/>
      <c r="B384" s="13"/>
      <c r="C384" s="13"/>
      <c r="D384" s="13"/>
      <c r="E384" s="13"/>
      <c r="F384" s="13"/>
      <c r="G384" s="13"/>
      <c r="H384" s="13"/>
      <c r="I384" s="13"/>
      <c r="J384" s="13"/>
      <c r="K384" s="13"/>
      <c r="L384" s="13"/>
      <c r="M384" s="13"/>
      <c r="N384" s="13"/>
      <c r="O384" s="13"/>
      <c r="P384" s="13"/>
      <c r="Q384" s="13"/>
      <c r="R384" s="13"/>
      <c r="S384" s="13"/>
      <c r="T384" s="13"/>
      <c r="U384" s="13"/>
      <c r="V384" s="13"/>
      <c r="W384" s="13"/>
      <c r="X384" s="13"/>
      <c r="Y384" s="13"/>
      <c r="Z384" s="13"/>
      <c r="AA384" s="13"/>
      <c r="AB384" s="13"/>
      <c r="AC384" s="13"/>
      <c r="AD384" s="13"/>
      <c r="AE384" s="13"/>
      <c r="AF384" s="13"/>
      <c r="AG384" s="13"/>
      <c r="AH384" s="13"/>
      <c r="AI384" s="13"/>
      <c r="AJ384" s="13"/>
      <c r="AK384" s="13"/>
      <c r="AL384" s="13"/>
      <c r="AM384" s="13"/>
      <c r="AN384" s="13"/>
    </row>
    <row r="385" spans="1:40" ht="15.75" customHeight="1">
      <c r="A385" s="13"/>
      <c r="B385" s="13"/>
      <c r="C385" s="13"/>
      <c r="D385" s="13"/>
      <c r="E385" s="13"/>
      <c r="F385" s="13"/>
      <c r="G385" s="13"/>
      <c r="H385" s="13"/>
      <c r="I385" s="13"/>
      <c r="J385" s="13"/>
      <c r="K385" s="13"/>
      <c r="L385" s="13"/>
      <c r="M385" s="13"/>
      <c r="N385" s="13"/>
      <c r="O385" s="13"/>
      <c r="P385" s="13"/>
      <c r="Q385" s="13"/>
      <c r="R385" s="13"/>
      <c r="S385" s="13"/>
      <c r="T385" s="13"/>
      <c r="U385" s="13"/>
      <c r="V385" s="13"/>
      <c r="W385" s="13"/>
      <c r="X385" s="13"/>
      <c r="Y385" s="13"/>
      <c r="Z385" s="13"/>
      <c r="AA385" s="13"/>
      <c r="AB385" s="13"/>
      <c r="AC385" s="13"/>
      <c r="AD385" s="13"/>
      <c r="AE385" s="13"/>
      <c r="AF385" s="13"/>
      <c r="AG385" s="13"/>
      <c r="AH385" s="13"/>
      <c r="AI385" s="13"/>
      <c r="AJ385" s="13"/>
      <c r="AK385" s="13"/>
      <c r="AL385" s="13"/>
      <c r="AM385" s="13"/>
      <c r="AN385" s="13"/>
    </row>
    <row r="386" spans="1:40" ht="15.75" customHeight="1">
      <c r="A386" s="13"/>
      <c r="B386" s="13"/>
      <c r="C386" s="13"/>
      <c r="D386" s="13"/>
      <c r="E386" s="13"/>
      <c r="F386" s="13"/>
      <c r="G386" s="13"/>
      <c r="H386" s="13"/>
      <c r="I386" s="13"/>
      <c r="J386" s="13"/>
      <c r="K386" s="13"/>
      <c r="L386" s="13"/>
      <c r="M386" s="13"/>
      <c r="N386" s="13"/>
      <c r="O386" s="13"/>
      <c r="P386" s="13"/>
      <c r="Q386" s="13"/>
      <c r="R386" s="13"/>
      <c r="S386" s="13"/>
      <c r="T386" s="13"/>
      <c r="U386" s="13"/>
      <c r="V386" s="13"/>
      <c r="W386" s="13"/>
      <c r="X386" s="13"/>
      <c r="Y386" s="13"/>
      <c r="Z386" s="13"/>
      <c r="AA386" s="13"/>
      <c r="AB386" s="13"/>
      <c r="AC386" s="13"/>
      <c r="AD386" s="13"/>
      <c r="AE386" s="13"/>
      <c r="AF386" s="13"/>
      <c r="AG386" s="13"/>
      <c r="AH386" s="13"/>
      <c r="AI386" s="13"/>
      <c r="AJ386" s="13"/>
      <c r="AK386" s="13"/>
      <c r="AL386" s="13"/>
      <c r="AM386" s="13"/>
      <c r="AN386" s="13"/>
    </row>
    <row r="387" spans="1:40" ht="15.75" customHeight="1">
      <c r="A387" s="13"/>
      <c r="B387" s="13"/>
      <c r="C387" s="13"/>
      <c r="D387" s="13"/>
      <c r="E387" s="13"/>
      <c r="F387" s="13"/>
      <c r="G387" s="13"/>
      <c r="H387" s="13"/>
      <c r="I387" s="13"/>
      <c r="J387" s="13"/>
      <c r="K387" s="13"/>
      <c r="L387" s="13"/>
      <c r="M387" s="13"/>
      <c r="N387" s="13"/>
      <c r="O387" s="13"/>
      <c r="P387" s="13"/>
      <c r="Q387" s="13"/>
      <c r="R387" s="13"/>
      <c r="S387" s="13"/>
      <c r="T387" s="13"/>
      <c r="U387" s="13"/>
      <c r="V387" s="13"/>
      <c r="W387" s="13"/>
      <c r="X387" s="13"/>
      <c r="Y387" s="13"/>
      <c r="Z387" s="13"/>
      <c r="AA387" s="13"/>
      <c r="AB387" s="13"/>
      <c r="AC387" s="13"/>
      <c r="AD387" s="13"/>
      <c r="AE387" s="13"/>
      <c r="AF387" s="13"/>
      <c r="AG387" s="13"/>
      <c r="AH387" s="13"/>
      <c r="AI387" s="13"/>
      <c r="AJ387" s="13"/>
      <c r="AK387" s="13"/>
      <c r="AL387" s="13"/>
      <c r="AM387" s="13"/>
      <c r="AN387" s="13"/>
    </row>
    <row r="388" spans="1:40" ht="15.75" customHeight="1">
      <c r="A388" s="13"/>
      <c r="B388" s="13"/>
      <c r="C388" s="13"/>
      <c r="D388" s="13"/>
      <c r="E388" s="13"/>
      <c r="F388" s="13"/>
      <c r="G388" s="13"/>
      <c r="H388" s="13"/>
      <c r="I388" s="13"/>
      <c r="J388" s="13"/>
      <c r="K388" s="13"/>
      <c r="L388" s="13"/>
      <c r="M388" s="13"/>
      <c r="N388" s="13"/>
      <c r="O388" s="13"/>
      <c r="P388" s="13"/>
      <c r="Q388" s="13"/>
      <c r="R388" s="13"/>
      <c r="S388" s="13"/>
      <c r="T388" s="13"/>
      <c r="U388" s="13"/>
      <c r="V388" s="13"/>
      <c r="W388" s="13"/>
      <c r="X388" s="13"/>
      <c r="Y388" s="13"/>
      <c r="Z388" s="13"/>
      <c r="AA388" s="13"/>
      <c r="AB388" s="13"/>
      <c r="AC388" s="13"/>
      <c r="AD388" s="13"/>
      <c r="AE388" s="13"/>
      <c r="AF388" s="13"/>
      <c r="AG388" s="13"/>
      <c r="AH388" s="13"/>
      <c r="AI388" s="13"/>
      <c r="AJ388" s="13"/>
      <c r="AK388" s="13"/>
      <c r="AL388" s="13"/>
      <c r="AM388" s="13"/>
      <c r="AN388" s="13"/>
    </row>
    <row r="389" spans="1:40" ht="15.75" customHeight="1">
      <c r="A389" s="13"/>
      <c r="B389" s="13"/>
      <c r="C389" s="13"/>
      <c r="D389" s="13"/>
      <c r="E389" s="13"/>
      <c r="F389" s="13"/>
      <c r="G389" s="13"/>
      <c r="H389" s="13"/>
      <c r="I389" s="13"/>
      <c r="J389" s="13"/>
      <c r="K389" s="13"/>
      <c r="L389" s="13"/>
      <c r="M389" s="13"/>
      <c r="N389" s="13"/>
      <c r="O389" s="13"/>
      <c r="P389" s="13"/>
      <c r="Q389" s="13"/>
      <c r="R389" s="13"/>
      <c r="S389" s="13"/>
      <c r="T389" s="13"/>
      <c r="U389" s="13"/>
      <c r="V389" s="13"/>
      <c r="W389" s="13"/>
      <c r="X389" s="13"/>
      <c r="Y389" s="13"/>
      <c r="Z389" s="13"/>
      <c r="AA389" s="13"/>
      <c r="AB389" s="13"/>
      <c r="AC389" s="13"/>
      <c r="AD389" s="13"/>
      <c r="AE389" s="13"/>
      <c r="AF389" s="13"/>
      <c r="AG389" s="13"/>
      <c r="AH389" s="13"/>
      <c r="AI389" s="13"/>
      <c r="AJ389" s="13"/>
      <c r="AK389" s="13"/>
      <c r="AL389" s="13"/>
      <c r="AM389" s="13"/>
      <c r="AN389" s="13"/>
    </row>
    <row r="390" spans="1:40" ht="15.75" customHeight="1">
      <c r="A390" s="13"/>
      <c r="B390" s="13"/>
      <c r="C390" s="13"/>
      <c r="D390" s="13"/>
      <c r="E390" s="13"/>
      <c r="F390" s="13"/>
      <c r="G390" s="13"/>
      <c r="H390" s="13"/>
      <c r="I390" s="13"/>
      <c r="J390" s="13"/>
      <c r="K390" s="13"/>
      <c r="L390" s="13"/>
      <c r="M390" s="13"/>
      <c r="N390" s="13"/>
      <c r="O390" s="13"/>
      <c r="P390" s="13"/>
      <c r="Q390" s="13"/>
      <c r="R390" s="13"/>
      <c r="S390" s="13"/>
      <c r="T390" s="13"/>
      <c r="U390" s="13"/>
      <c r="V390" s="13"/>
      <c r="W390" s="13"/>
      <c r="X390" s="13"/>
      <c r="Y390" s="13"/>
      <c r="Z390" s="13"/>
      <c r="AA390" s="13"/>
      <c r="AB390" s="13"/>
      <c r="AC390" s="13"/>
      <c r="AD390" s="13"/>
      <c r="AE390" s="13"/>
      <c r="AF390" s="13"/>
      <c r="AG390" s="13"/>
      <c r="AH390" s="13"/>
      <c r="AI390" s="13"/>
      <c r="AJ390" s="13"/>
      <c r="AK390" s="13"/>
      <c r="AL390" s="13"/>
      <c r="AM390" s="13"/>
      <c r="AN390" s="13"/>
    </row>
    <row r="391" spans="1:40" ht="15.75" customHeight="1">
      <c r="A391" s="13"/>
      <c r="B391" s="13"/>
      <c r="C391" s="13"/>
      <c r="D391" s="13"/>
      <c r="E391" s="13"/>
      <c r="F391" s="13"/>
      <c r="G391" s="13"/>
      <c r="H391" s="13"/>
      <c r="I391" s="13"/>
      <c r="J391" s="13"/>
      <c r="K391" s="13"/>
      <c r="L391" s="13"/>
      <c r="M391" s="13"/>
      <c r="N391" s="13"/>
      <c r="O391" s="13"/>
      <c r="P391" s="13"/>
      <c r="Q391" s="13"/>
      <c r="R391" s="13"/>
      <c r="S391" s="13"/>
      <c r="T391" s="13"/>
      <c r="U391" s="13"/>
      <c r="V391" s="13"/>
      <c r="W391" s="13"/>
      <c r="X391" s="13"/>
      <c r="Y391" s="13"/>
      <c r="Z391" s="13"/>
      <c r="AA391" s="13"/>
      <c r="AB391" s="13"/>
      <c r="AC391" s="13"/>
      <c r="AD391" s="13"/>
      <c r="AE391" s="13"/>
      <c r="AF391" s="13"/>
      <c r="AG391" s="13"/>
      <c r="AH391" s="13"/>
      <c r="AI391" s="13"/>
      <c r="AJ391" s="13"/>
      <c r="AK391" s="13"/>
      <c r="AL391" s="13"/>
      <c r="AM391" s="13"/>
      <c r="AN391" s="13"/>
    </row>
    <row r="392" spans="1:40" ht="15.75" customHeight="1">
      <c r="A392" s="13"/>
      <c r="B392" s="13"/>
      <c r="C392" s="13"/>
      <c r="D392" s="13"/>
      <c r="E392" s="13"/>
      <c r="F392" s="13"/>
      <c r="G392" s="13"/>
      <c r="H392" s="13"/>
      <c r="I392" s="13"/>
      <c r="J392" s="13"/>
      <c r="K392" s="13"/>
      <c r="L392" s="13"/>
      <c r="M392" s="13"/>
      <c r="N392" s="13"/>
      <c r="O392" s="13"/>
      <c r="P392" s="13"/>
      <c r="Q392" s="13"/>
      <c r="R392" s="13"/>
      <c r="S392" s="13"/>
      <c r="T392" s="13"/>
      <c r="U392" s="13"/>
      <c r="V392" s="13"/>
      <c r="W392" s="13"/>
      <c r="X392" s="13"/>
      <c r="Y392" s="13"/>
      <c r="Z392" s="13"/>
      <c r="AA392" s="13"/>
      <c r="AB392" s="13"/>
      <c r="AC392" s="13"/>
      <c r="AD392" s="13"/>
      <c r="AE392" s="13"/>
      <c r="AF392" s="13"/>
      <c r="AG392" s="13"/>
      <c r="AH392" s="13"/>
      <c r="AI392" s="13"/>
      <c r="AJ392" s="13"/>
      <c r="AK392" s="13"/>
      <c r="AL392" s="13"/>
      <c r="AM392" s="13"/>
      <c r="AN392" s="13"/>
    </row>
    <row r="393" spans="1:40" ht="15.75" customHeight="1">
      <c r="A393" s="13"/>
      <c r="B393" s="13"/>
      <c r="C393" s="13"/>
      <c r="D393" s="13"/>
      <c r="E393" s="13"/>
      <c r="F393" s="13"/>
      <c r="G393" s="13"/>
      <c r="H393" s="13"/>
      <c r="I393" s="13"/>
      <c r="J393" s="13"/>
      <c r="K393" s="13"/>
      <c r="L393" s="13"/>
      <c r="M393" s="13"/>
      <c r="N393" s="13"/>
      <c r="O393" s="13"/>
      <c r="P393" s="13"/>
      <c r="Q393" s="13"/>
      <c r="R393" s="13"/>
      <c r="S393" s="13"/>
      <c r="T393" s="13"/>
      <c r="U393" s="13"/>
      <c r="V393" s="13"/>
      <c r="W393" s="13"/>
      <c r="X393" s="13"/>
      <c r="Y393" s="13"/>
      <c r="Z393" s="13"/>
      <c r="AA393" s="13"/>
      <c r="AB393" s="13"/>
      <c r="AC393" s="13"/>
      <c r="AD393" s="13"/>
      <c r="AE393" s="13"/>
      <c r="AF393" s="13"/>
      <c r="AG393" s="13"/>
      <c r="AH393" s="13"/>
      <c r="AI393" s="13"/>
      <c r="AJ393" s="13"/>
      <c r="AK393" s="13"/>
      <c r="AL393" s="13"/>
      <c r="AM393" s="13"/>
      <c r="AN393" s="13"/>
    </row>
    <row r="394" spans="1:40" ht="15.75" customHeight="1">
      <c r="A394" s="13"/>
      <c r="B394" s="13"/>
      <c r="C394" s="13"/>
      <c r="D394" s="13"/>
      <c r="E394" s="13"/>
      <c r="F394" s="13"/>
      <c r="G394" s="13"/>
      <c r="H394" s="13"/>
      <c r="I394" s="13"/>
      <c r="J394" s="13"/>
      <c r="K394" s="13"/>
      <c r="L394" s="13"/>
      <c r="M394" s="13"/>
      <c r="N394" s="13"/>
      <c r="O394" s="13"/>
      <c r="P394" s="13"/>
      <c r="Q394" s="13"/>
      <c r="R394" s="13"/>
      <c r="S394" s="13"/>
      <c r="T394" s="13"/>
      <c r="U394" s="13"/>
      <c r="V394" s="13"/>
      <c r="W394" s="13"/>
      <c r="X394" s="13"/>
      <c r="Y394" s="13"/>
      <c r="Z394" s="13"/>
      <c r="AA394" s="13"/>
      <c r="AB394" s="13"/>
      <c r="AC394" s="13"/>
      <c r="AD394" s="13"/>
      <c r="AE394" s="13"/>
      <c r="AF394" s="13"/>
      <c r="AG394" s="13"/>
      <c r="AH394" s="13"/>
      <c r="AI394" s="13"/>
      <c r="AJ394" s="13"/>
      <c r="AK394" s="13"/>
      <c r="AL394" s="13"/>
      <c r="AM394" s="13"/>
      <c r="AN394" s="13"/>
    </row>
    <row r="395" spans="1:40" ht="15.75" customHeight="1">
      <c r="A395" s="13"/>
      <c r="B395" s="13"/>
      <c r="C395" s="13"/>
      <c r="D395" s="13"/>
      <c r="E395" s="13"/>
      <c r="F395" s="13"/>
      <c r="G395" s="13"/>
      <c r="H395" s="13"/>
      <c r="I395" s="13"/>
      <c r="J395" s="13"/>
      <c r="K395" s="13"/>
      <c r="L395" s="13"/>
      <c r="M395" s="13"/>
      <c r="N395" s="13"/>
      <c r="O395" s="13"/>
      <c r="P395" s="13"/>
      <c r="Q395" s="13"/>
      <c r="R395" s="13"/>
      <c r="S395" s="13"/>
      <c r="T395" s="13"/>
      <c r="U395" s="13"/>
      <c r="V395" s="13"/>
      <c r="W395" s="13"/>
      <c r="X395" s="13"/>
      <c r="Y395" s="13"/>
      <c r="Z395" s="13"/>
      <c r="AA395" s="13"/>
      <c r="AB395" s="13"/>
      <c r="AC395" s="13"/>
      <c r="AD395" s="13"/>
      <c r="AE395" s="13"/>
      <c r="AF395" s="13"/>
      <c r="AG395" s="13"/>
      <c r="AH395" s="13"/>
      <c r="AI395" s="13"/>
      <c r="AJ395" s="13"/>
      <c r="AK395" s="13"/>
      <c r="AL395" s="13"/>
      <c r="AM395" s="13"/>
      <c r="AN395" s="13"/>
    </row>
    <row r="396" spans="1:40" ht="15.75" customHeight="1">
      <c r="A396" s="13"/>
      <c r="B396" s="13"/>
      <c r="C396" s="13"/>
      <c r="D396" s="13"/>
      <c r="E396" s="13"/>
      <c r="F396" s="13"/>
      <c r="G396" s="13"/>
      <c r="H396" s="13"/>
      <c r="I396" s="13"/>
      <c r="J396" s="13"/>
      <c r="K396" s="13"/>
      <c r="L396" s="13"/>
      <c r="M396" s="13"/>
      <c r="N396" s="13"/>
      <c r="O396" s="13"/>
      <c r="P396" s="13"/>
      <c r="Q396" s="13"/>
      <c r="R396" s="13"/>
      <c r="S396" s="13"/>
      <c r="T396" s="13"/>
      <c r="U396" s="13"/>
      <c r="V396" s="13"/>
      <c r="W396" s="13"/>
      <c r="X396" s="13"/>
      <c r="Y396" s="13"/>
      <c r="Z396" s="13"/>
      <c r="AA396" s="13"/>
      <c r="AB396" s="13"/>
      <c r="AC396" s="13"/>
      <c r="AD396" s="13"/>
      <c r="AE396" s="13"/>
      <c r="AF396" s="13"/>
      <c r="AG396" s="13"/>
      <c r="AH396" s="13"/>
      <c r="AI396" s="13"/>
      <c r="AJ396" s="13"/>
      <c r="AK396" s="13"/>
      <c r="AL396" s="13"/>
      <c r="AM396" s="13"/>
      <c r="AN396" s="13"/>
    </row>
    <row r="397" spans="1:40" ht="15.75" customHeight="1">
      <c r="A397" s="13"/>
      <c r="B397" s="13"/>
      <c r="C397" s="13"/>
      <c r="D397" s="13"/>
      <c r="E397" s="13"/>
      <c r="F397" s="13"/>
      <c r="G397" s="13"/>
      <c r="H397" s="13"/>
      <c r="I397" s="13"/>
      <c r="J397" s="13"/>
      <c r="K397" s="13"/>
      <c r="L397" s="13"/>
      <c r="M397" s="13"/>
      <c r="N397" s="13"/>
      <c r="O397" s="13"/>
      <c r="P397" s="13"/>
      <c r="Q397" s="13"/>
      <c r="R397" s="13"/>
      <c r="S397" s="13"/>
      <c r="T397" s="13"/>
      <c r="U397" s="13"/>
      <c r="V397" s="13"/>
      <c r="W397" s="13"/>
      <c r="X397" s="13"/>
      <c r="Y397" s="13"/>
      <c r="Z397" s="13"/>
      <c r="AA397" s="13"/>
      <c r="AB397" s="13"/>
      <c r="AC397" s="13"/>
      <c r="AD397" s="13"/>
      <c r="AE397" s="13"/>
      <c r="AF397" s="13"/>
      <c r="AG397" s="13"/>
      <c r="AH397" s="13"/>
      <c r="AI397" s="13"/>
      <c r="AJ397" s="13"/>
      <c r="AK397" s="13"/>
      <c r="AL397" s="13"/>
      <c r="AM397" s="13"/>
      <c r="AN397" s="13"/>
    </row>
    <row r="398" spans="1:40" ht="15.75" customHeight="1">
      <c r="A398" s="13"/>
      <c r="B398" s="13"/>
      <c r="C398" s="13"/>
      <c r="D398" s="13"/>
      <c r="E398" s="13"/>
      <c r="F398" s="13"/>
      <c r="G398" s="13"/>
      <c r="H398" s="13"/>
      <c r="I398" s="13"/>
      <c r="J398" s="13"/>
      <c r="K398" s="13"/>
      <c r="L398" s="13"/>
      <c r="M398" s="13"/>
      <c r="N398" s="13"/>
      <c r="O398" s="13"/>
      <c r="P398" s="13"/>
      <c r="Q398" s="13"/>
      <c r="R398" s="13"/>
      <c r="S398" s="13"/>
      <c r="T398" s="13"/>
      <c r="U398" s="13"/>
      <c r="V398" s="13"/>
      <c r="W398" s="13"/>
      <c r="X398" s="13"/>
      <c r="Y398" s="13"/>
      <c r="Z398" s="13"/>
      <c r="AA398" s="13"/>
      <c r="AB398" s="13"/>
      <c r="AC398" s="13"/>
      <c r="AD398" s="13"/>
      <c r="AE398" s="13"/>
      <c r="AF398" s="13"/>
      <c r="AG398" s="13"/>
      <c r="AH398" s="13"/>
      <c r="AI398" s="13"/>
      <c r="AJ398" s="13"/>
      <c r="AK398" s="13"/>
      <c r="AL398" s="13"/>
      <c r="AM398" s="13"/>
      <c r="AN398" s="13"/>
    </row>
    <row r="399" spans="1:40" ht="15.75" customHeight="1">
      <c r="A399" s="13"/>
      <c r="B399" s="13"/>
      <c r="C399" s="13"/>
      <c r="D399" s="13"/>
      <c r="E399" s="13"/>
      <c r="F399" s="13"/>
      <c r="G399" s="13"/>
      <c r="H399" s="13"/>
      <c r="I399" s="13"/>
      <c r="J399" s="13"/>
      <c r="K399" s="13"/>
      <c r="L399" s="13"/>
      <c r="M399" s="13"/>
      <c r="N399" s="13"/>
      <c r="O399" s="13"/>
      <c r="P399" s="13"/>
      <c r="Q399" s="13"/>
      <c r="R399" s="13"/>
      <c r="S399" s="13"/>
      <c r="T399" s="13"/>
      <c r="U399" s="13"/>
      <c r="V399" s="13"/>
      <c r="W399" s="13"/>
      <c r="X399" s="13"/>
      <c r="Y399" s="13"/>
      <c r="Z399" s="13"/>
      <c r="AA399" s="13"/>
      <c r="AB399" s="13"/>
      <c r="AC399" s="13"/>
      <c r="AD399" s="13"/>
      <c r="AE399" s="13"/>
      <c r="AF399" s="13"/>
      <c r="AG399" s="13"/>
      <c r="AH399" s="13"/>
      <c r="AI399" s="13"/>
      <c r="AJ399" s="13"/>
      <c r="AK399" s="13"/>
      <c r="AL399" s="13"/>
      <c r="AM399" s="13"/>
      <c r="AN399" s="13"/>
    </row>
    <row r="400" spans="1:40" ht="15.75" customHeight="1">
      <c r="A400" s="13"/>
      <c r="B400" s="13"/>
      <c r="C400" s="13"/>
      <c r="D400" s="13"/>
      <c r="E400" s="13"/>
      <c r="F400" s="13"/>
      <c r="G400" s="13"/>
      <c r="H400" s="13"/>
      <c r="I400" s="13"/>
      <c r="J400" s="13"/>
      <c r="K400" s="13"/>
      <c r="L400" s="13"/>
      <c r="M400" s="13"/>
      <c r="N400" s="13"/>
      <c r="O400" s="13"/>
      <c r="P400" s="13"/>
      <c r="Q400" s="13"/>
      <c r="R400" s="13"/>
      <c r="S400" s="13"/>
      <c r="T400" s="13"/>
      <c r="U400" s="13"/>
      <c r="V400" s="13"/>
      <c r="W400" s="13"/>
      <c r="X400" s="13"/>
      <c r="Y400" s="13"/>
      <c r="Z400" s="13"/>
      <c r="AA400" s="13"/>
      <c r="AB400" s="13"/>
      <c r="AC400" s="13"/>
      <c r="AD400" s="13"/>
      <c r="AE400" s="13"/>
      <c r="AF400" s="13"/>
      <c r="AG400" s="13"/>
      <c r="AH400" s="13"/>
      <c r="AI400" s="13"/>
      <c r="AJ400" s="13"/>
      <c r="AK400" s="13"/>
      <c r="AL400" s="13"/>
      <c r="AM400" s="13"/>
      <c r="AN400" s="13"/>
    </row>
    <row r="401" spans="1:40" ht="15.75" customHeight="1">
      <c r="A401" s="13"/>
      <c r="B401" s="13"/>
      <c r="C401" s="13"/>
      <c r="D401" s="13"/>
      <c r="E401" s="13"/>
      <c r="F401" s="13"/>
      <c r="G401" s="13"/>
      <c r="H401" s="13"/>
      <c r="I401" s="13"/>
      <c r="J401" s="13"/>
      <c r="K401" s="13"/>
      <c r="L401" s="13"/>
      <c r="M401" s="13"/>
      <c r="N401" s="13"/>
      <c r="O401" s="13"/>
      <c r="P401" s="13"/>
      <c r="Q401" s="13"/>
      <c r="R401" s="13"/>
      <c r="S401" s="13"/>
      <c r="T401" s="13"/>
      <c r="U401" s="13"/>
      <c r="V401" s="13"/>
      <c r="W401" s="13"/>
      <c r="X401" s="13"/>
      <c r="Y401" s="13"/>
      <c r="Z401" s="13"/>
      <c r="AA401" s="13"/>
      <c r="AB401" s="13"/>
      <c r="AC401" s="13"/>
      <c r="AD401" s="13"/>
      <c r="AE401" s="13"/>
      <c r="AF401" s="13"/>
      <c r="AG401" s="13"/>
      <c r="AH401" s="13"/>
      <c r="AI401" s="13"/>
      <c r="AJ401" s="13"/>
      <c r="AK401" s="13"/>
      <c r="AL401" s="13"/>
      <c r="AM401" s="13"/>
      <c r="AN401" s="13"/>
    </row>
    <row r="402" spans="1:40" ht="15.75" customHeight="1">
      <c r="A402" s="13"/>
      <c r="B402" s="13"/>
      <c r="C402" s="13"/>
      <c r="D402" s="13"/>
      <c r="E402" s="13"/>
      <c r="F402" s="13"/>
      <c r="G402" s="13"/>
      <c r="H402" s="13"/>
      <c r="I402" s="13"/>
      <c r="J402" s="13"/>
      <c r="K402" s="13"/>
      <c r="L402" s="13"/>
      <c r="M402" s="13"/>
      <c r="N402" s="13"/>
      <c r="O402" s="13"/>
      <c r="P402" s="13"/>
      <c r="Q402" s="13"/>
      <c r="R402" s="13"/>
      <c r="S402" s="13"/>
      <c r="T402" s="13"/>
      <c r="U402" s="13"/>
      <c r="V402" s="13"/>
      <c r="W402" s="13"/>
      <c r="X402" s="13"/>
      <c r="Y402" s="13"/>
      <c r="Z402" s="13"/>
      <c r="AA402" s="13"/>
      <c r="AB402" s="13"/>
      <c r="AC402" s="13"/>
      <c r="AD402" s="13"/>
      <c r="AE402" s="13"/>
      <c r="AF402" s="13"/>
      <c r="AG402" s="13"/>
      <c r="AH402" s="13"/>
      <c r="AI402" s="13"/>
      <c r="AJ402" s="13"/>
      <c r="AK402" s="13"/>
      <c r="AL402" s="13"/>
      <c r="AM402" s="13"/>
      <c r="AN402" s="13"/>
    </row>
    <row r="403" spans="1:40" ht="15.75" customHeight="1">
      <c r="A403" s="13"/>
      <c r="B403" s="13"/>
      <c r="C403" s="13"/>
      <c r="D403" s="13"/>
      <c r="E403" s="13"/>
      <c r="F403" s="13"/>
      <c r="G403" s="13"/>
      <c r="H403" s="13"/>
      <c r="I403" s="13"/>
      <c r="J403" s="13"/>
      <c r="K403" s="13"/>
      <c r="L403" s="13"/>
      <c r="M403" s="13"/>
      <c r="N403" s="13"/>
      <c r="O403" s="13"/>
      <c r="P403" s="13"/>
      <c r="Q403" s="13"/>
      <c r="R403" s="13"/>
      <c r="S403" s="13"/>
      <c r="T403" s="13"/>
      <c r="U403" s="13"/>
      <c r="V403" s="13"/>
      <c r="W403" s="13"/>
      <c r="X403" s="13"/>
      <c r="Y403" s="13"/>
      <c r="Z403" s="13"/>
      <c r="AA403" s="13"/>
      <c r="AB403" s="13"/>
      <c r="AC403" s="13"/>
      <c r="AD403" s="13"/>
      <c r="AE403" s="13"/>
      <c r="AF403" s="13"/>
      <c r="AG403" s="13"/>
      <c r="AH403" s="13"/>
      <c r="AI403" s="13"/>
      <c r="AJ403" s="13"/>
      <c r="AK403" s="13"/>
      <c r="AL403" s="13"/>
      <c r="AM403" s="13"/>
      <c r="AN403" s="13"/>
    </row>
    <row r="404" spans="1:40" ht="15.75" customHeight="1">
      <c r="A404" s="13"/>
      <c r="B404" s="13"/>
      <c r="C404" s="13"/>
      <c r="D404" s="13"/>
      <c r="E404" s="13"/>
      <c r="F404" s="13"/>
      <c r="G404" s="13"/>
      <c r="H404" s="13"/>
      <c r="I404" s="13"/>
      <c r="J404" s="13"/>
      <c r="K404" s="13"/>
      <c r="L404" s="13"/>
      <c r="M404" s="13"/>
      <c r="N404" s="13"/>
      <c r="O404" s="13"/>
      <c r="P404" s="13"/>
      <c r="Q404" s="13"/>
      <c r="R404" s="13"/>
      <c r="S404" s="13"/>
      <c r="T404" s="13"/>
      <c r="U404" s="13"/>
      <c r="V404" s="13"/>
      <c r="W404" s="13"/>
      <c r="X404" s="13"/>
      <c r="Y404" s="13"/>
      <c r="Z404" s="13"/>
      <c r="AA404" s="13"/>
      <c r="AB404" s="13"/>
      <c r="AC404" s="13"/>
      <c r="AD404" s="13"/>
      <c r="AE404" s="13"/>
      <c r="AF404" s="13"/>
      <c r="AG404" s="13"/>
      <c r="AH404" s="13"/>
      <c r="AI404" s="13"/>
      <c r="AJ404" s="13"/>
      <c r="AK404" s="13"/>
      <c r="AL404" s="13"/>
      <c r="AM404" s="13"/>
      <c r="AN404" s="13"/>
    </row>
    <row r="405" spans="1:40" ht="15.75" customHeight="1">
      <c r="A405" s="13"/>
      <c r="B405" s="13"/>
      <c r="C405" s="13"/>
      <c r="D405" s="13"/>
      <c r="E405" s="13"/>
      <c r="F405" s="13"/>
      <c r="G405" s="13"/>
      <c r="H405" s="13"/>
      <c r="I405" s="13"/>
      <c r="J405" s="13"/>
      <c r="K405" s="13"/>
      <c r="L405" s="13"/>
      <c r="M405" s="13"/>
      <c r="N405" s="13"/>
      <c r="O405" s="13"/>
      <c r="P405" s="13"/>
      <c r="Q405" s="13"/>
      <c r="R405" s="13"/>
      <c r="S405" s="13"/>
      <c r="T405" s="13"/>
      <c r="U405" s="13"/>
      <c r="V405" s="13"/>
      <c r="W405" s="13"/>
      <c r="X405" s="13"/>
      <c r="Y405" s="13"/>
      <c r="Z405" s="13"/>
      <c r="AA405" s="13"/>
      <c r="AB405" s="13"/>
      <c r="AC405" s="13"/>
      <c r="AD405" s="13"/>
      <c r="AE405" s="13"/>
      <c r="AF405" s="13"/>
      <c r="AG405" s="13"/>
      <c r="AH405" s="13"/>
      <c r="AI405" s="13"/>
      <c r="AJ405" s="13"/>
      <c r="AK405" s="13"/>
      <c r="AL405" s="13"/>
      <c r="AM405" s="13"/>
      <c r="AN405" s="13"/>
    </row>
    <row r="406" spans="1:40" ht="15.75" customHeight="1">
      <c r="A406" s="13"/>
      <c r="B406" s="13"/>
      <c r="C406" s="13"/>
      <c r="D406" s="13"/>
      <c r="E406" s="13"/>
      <c r="F406" s="13"/>
      <c r="G406" s="13"/>
      <c r="H406" s="13"/>
      <c r="I406" s="13"/>
      <c r="J406" s="13"/>
      <c r="K406" s="13"/>
      <c r="L406" s="13"/>
      <c r="M406" s="13"/>
      <c r="N406" s="13"/>
      <c r="O406" s="13"/>
      <c r="P406" s="13"/>
      <c r="Q406" s="13"/>
      <c r="R406" s="13"/>
      <c r="S406" s="13"/>
      <c r="T406" s="13"/>
      <c r="U406" s="13"/>
      <c r="V406" s="13"/>
      <c r="W406" s="13"/>
      <c r="X406" s="13"/>
      <c r="Y406" s="13"/>
      <c r="Z406" s="13"/>
      <c r="AA406" s="13"/>
      <c r="AB406" s="13"/>
      <c r="AC406" s="13"/>
      <c r="AD406" s="13"/>
      <c r="AE406" s="13"/>
      <c r="AF406" s="13"/>
      <c r="AG406" s="13"/>
      <c r="AH406" s="13"/>
      <c r="AI406" s="13"/>
      <c r="AJ406" s="13"/>
      <c r="AK406" s="13"/>
      <c r="AL406" s="13"/>
      <c r="AM406" s="13"/>
      <c r="AN406" s="13"/>
    </row>
    <row r="407" spans="1:40" ht="15.75" customHeight="1">
      <c r="A407" s="13"/>
      <c r="B407" s="13"/>
      <c r="C407" s="13"/>
      <c r="D407" s="13"/>
      <c r="E407" s="13"/>
      <c r="F407" s="13"/>
      <c r="G407" s="13"/>
      <c r="H407" s="13"/>
      <c r="I407" s="13"/>
      <c r="J407" s="13"/>
      <c r="K407" s="13"/>
      <c r="L407" s="13"/>
      <c r="M407" s="13"/>
      <c r="N407" s="13"/>
      <c r="O407" s="13"/>
      <c r="P407" s="13"/>
      <c r="Q407" s="13"/>
      <c r="R407" s="13"/>
      <c r="S407" s="13"/>
      <c r="T407" s="13"/>
      <c r="U407" s="13"/>
      <c r="V407" s="13"/>
      <c r="W407" s="13"/>
      <c r="X407" s="13"/>
      <c r="Y407" s="13"/>
      <c r="Z407" s="13"/>
      <c r="AA407" s="13"/>
      <c r="AB407" s="13"/>
      <c r="AC407" s="13"/>
      <c r="AD407" s="13"/>
      <c r="AE407" s="13"/>
      <c r="AF407" s="13"/>
      <c r="AG407" s="13"/>
      <c r="AH407" s="13"/>
      <c r="AI407" s="13"/>
      <c r="AJ407" s="13"/>
      <c r="AK407" s="13"/>
      <c r="AL407" s="13"/>
      <c r="AM407" s="13"/>
      <c r="AN407" s="13"/>
    </row>
    <row r="408" spans="1:40" ht="15.75" customHeight="1">
      <c r="A408" s="13"/>
      <c r="B408" s="13"/>
      <c r="C408" s="13"/>
      <c r="D408" s="13"/>
      <c r="E408" s="13"/>
      <c r="F408" s="13"/>
      <c r="G408" s="13"/>
      <c r="H408" s="13"/>
      <c r="I408" s="13"/>
      <c r="J408" s="13"/>
      <c r="K408" s="13"/>
      <c r="L408" s="13"/>
      <c r="M408" s="13"/>
      <c r="N408" s="13"/>
      <c r="O408" s="13"/>
      <c r="P408" s="13"/>
      <c r="Q408" s="13"/>
      <c r="R408" s="13"/>
      <c r="S408" s="13"/>
      <c r="T408" s="13"/>
      <c r="U408" s="13"/>
      <c r="V408" s="13"/>
      <c r="W408" s="13"/>
      <c r="X408" s="13"/>
      <c r="Y408" s="13"/>
      <c r="Z408" s="13"/>
      <c r="AA408" s="13"/>
      <c r="AB408" s="13"/>
      <c r="AC408" s="13"/>
      <c r="AD408" s="13"/>
      <c r="AE408" s="13"/>
      <c r="AF408" s="13"/>
      <c r="AG408" s="13"/>
      <c r="AH408" s="13"/>
      <c r="AI408" s="13"/>
      <c r="AJ408" s="13"/>
      <c r="AK408" s="13"/>
      <c r="AL408" s="13"/>
      <c r="AM408" s="13"/>
      <c r="AN408" s="13"/>
    </row>
    <row r="409" spans="1:40" ht="15.75" customHeight="1">
      <c r="A409" s="13"/>
      <c r="B409" s="13"/>
      <c r="C409" s="13"/>
      <c r="D409" s="13"/>
      <c r="E409" s="13"/>
      <c r="F409" s="13"/>
      <c r="G409" s="13"/>
      <c r="H409" s="13"/>
      <c r="I409" s="13"/>
      <c r="J409" s="13"/>
      <c r="K409" s="13"/>
      <c r="L409" s="13"/>
      <c r="M409" s="13"/>
      <c r="N409" s="13"/>
      <c r="O409" s="13"/>
      <c r="P409" s="13"/>
      <c r="Q409" s="13"/>
      <c r="R409" s="13"/>
      <c r="S409" s="13"/>
      <c r="T409" s="13"/>
      <c r="U409" s="13"/>
      <c r="V409" s="13"/>
      <c r="W409" s="13"/>
      <c r="X409" s="13"/>
      <c r="Y409" s="13"/>
      <c r="Z409" s="13"/>
      <c r="AA409" s="13"/>
      <c r="AB409" s="13"/>
      <c r="AC409" s="13"/>
      <c r="AD409" s="13"/>
      <c r="AE409" s="13"/>
      <c r="AF409" s="13"/>
      <c r="AG409" s="13"/>
      <c r="AH409" s="13"/>
      <c r="AI409" s="13"/>
      <c r="AJ409" s="13"/>
      <c r="AK409" s="13"/>
      <c r="AL409" s="13"/>
      <c r="AM409" s="13"/>
      <c r="AN409" s="13"/>
    </row>
    <row r="410" spans="1:40" ht="15.75" customHeight="1">
      <c r="A410" s="13"/>
      <c r="B410" s="13"/>
      <c r="C410" s="13"/>
      <c r="D410" s="13"/>
      <c r="E410" s="13"/>
      <c r="F410" s="13"/>
      <c r="G410" s="13"/>
      <c r="H410" s="13"/>
      <c r="I410" s="13"/>
      <c r="J410" s="13"/>
      <c r="K410" s="13"/>
      <c r="L410" s="13"/>
      <c r="M410" s="13"/>
      <c r="N410" s="13"/>
      <c r="O410" s="13"/>
      <c r="P410" s="13"/>
      <c r="Q410" s="13"/>
      <c r="R410" s="13"/>
      <c r="S410" s="13"/>
      <c r="T410" s="13"/>
      <c r="U410" s="13"/>
      <c r="V410" s="13"/>
      <c r="W410" s="13"/>
      <c r="X410" s="13"/>
      <c r="Y410" s="13"/>
      <c r="Z410" s="13"/>
      <c r="AA410" s="13"/>
      <c r="AB410" s="13"/>
      <c r="AC410" s="13"/>
      <c r="AD410" s="13"/>
      <c r="AE410" s="13"/>
      <c r="AF410" s="13"/>
      <c r="AG410" s="13"/>
      <c r="AH410" s="13"/>
      <c r="AI410" s="13"/>
      <c r="AJ410" s="13"/>
      <c r="AK410" s="13"/>
      <c r="AL410" s="13"/>
      <c r="AM410" s="13"/>
      <c r="AN410" s="13"/>
    </row>
    <row r="411" spans="1:40" ht="15.75" customHeight="1">
      <c r="A411" s="13"/>
      <c r="B411" s="13"/>
      <c r="C411" s="13"/>
      <c r="D411" s="13"/>
      <c r="E411" s="13"/>
      <c r="F411" s="13"/>
      <c r="G411" s="13"/>
      <c r="H411" s="13"/>
      <c r="I411" s="13"/>
      <c r="J411" s="13"/>
      <c r="K411" s="13"/>
      <c r="L411" s="13"/>
      <c r="M411" s="13"/>
      <c r="N411" s="13"/>
      <c r="O411" s="13"/>
      <c r="P411" s="13"/>
      <c r="Q411" s="13"/>
      <c r="R411" s="13"/>
      <c r="S411" s="13"/>
      <c r="T411" s="13"/>
      <c r="U411" s="13"/>
      <c r="V411" s="13"/>
      <c r="W411" s="13"/>
      <c r="X411" s="13"/>
      <c r="Y411" s="13"/>
      <c r="Z411" s="13"/>
      <c r="AA411" s="13"/>
      <c r="AB411" s="13"/>
      <c r="AC411" s="13"/>
      <c r="AD411" s="13"/>
      <c r="AE411" s="13"/>
      <c r="AF411" s="13"/>
      <c r="AG411" s="13"/>
      <c r="AH411" s="13"/>
      <c r="AI411" s="13"/>
      <c r="AJ411" s="13"/>
      <c r="AK411" s="13"/>
      <c r="AL411" s="13"/>
      <c r="AM411" s="13"/>
      <c r="AN411" s="13"/>
    </row>
    <row r="412" spans="1:40" ht="15.75" customHeight="1">
      <c r="A412" s="13"/>
      <c r="B412" s="13"/>
      <c r="C412" s="13"/>
      <c r="D412" s="13"/>
      <c r="E412" s="13"/>
      <c r="F412" s="13"/>
      <c r="G412" s="13"/>
      <c r="H412" s="13"/>
      <c r="I412" s="13"/>
      <c r="J412" s="13"/>
      <c r="K412" s="13"/>
      <c r="L412" s="13"/>
      <c r="M412" s="13"/>
      <c r="N412" s="13"/>
      <c r="O412" s="13"/>
      <c r="P412" s="13"/>
      <c r="Q412" s="13"/>
      <c r="R412" s="13"/>
      <c r="S412" s="13"/>
      <c r="T412" s="13"/>
      <c r="U412" s="13"/>
      <c r="V412" s="13"/>
      <c r="W412" s="13"/>
      <c r="X412" s="13"/>
      <c r="Y412" s="13"/>
      <c r="Z412" s="13"/>
      <c r="AA412" s="13"/>
      <c r="AB412" s="13"/>
      <c r="AC412" s="13"/>
      <c r="AD412" s="13"/>
      <c r="AE412" s="13"/>
      <c r="AF412" s="13"/>
      <c r="AG412" s="13"/>
      <c r="AH412" s="13"/>
      <c r="AI412" s="13"/>
      <c r="AJ412" s="13"/>
      <c r="AK412" s="13"/>
      <c r="AL412" s="13"/>
      <c r="AM412" s="13"/>
      <c r="AN412" s="13"/>
    </row>
    <row r="413" spans="1:40" ht="15.75" customHeight="1">
      <c r="A413" s="13"/>
      <c r="B413" s="13"/>
      <c r="C413" s="13"/>
      <c r="D413" s="13"/>
      <c r="E413" s="13"/>
      <c r="F413" s="13"/>
      <c r="G413" s="13"/>
      <c r="H413" s="13"/>
      <c r="I413" s="13"/>
      <c r="J413" s="13"/>
      <c r="K413" s="13"/>
      <c r="L413" s="13"/>
      <c r="M413" s="13"/>
      <c r="N413" s="13"/>
      <c r="O413" s="13"/>
      <c r="P413" s="13"/>
      <c r="Q413" s="13"/>
      <c r="R413" s="13"/>
      <c r="S413" s="13"/>
      <c r="T413" s="13"/>
      <c r="U413" s="13"/>
      <c r="V413" s="13"/>
      <c r="W413" s="13"/>
      <c r="X413" s="13"/>
      <c r="Y413" s="13"/>
      <c r="Z413" s="13"/>
      <c r="AA413" s="13"/>
      <c r="AB413" s="13"/>
      <c r="AC413" s="13"/>
      <c r="AD413" s="13"/>
      <c r="AE413" s="13"/>
      <c r="AF413" s="13"/>
      <c r="AG413" s="13"/>
      <c r="AH413" s="13"/>
      <c r="AI413" s="13"/>
      <c r="AJ413" s="13"/>
      <c r="AK413" s="13"/>
      <c r="AL413" s="13"/>
      <c r="AM413" s="13"/>
      <c r="AN413" s="13"/>
    </row>
    <row r="414" spans="1:40" ht="15.75" customHeight="1">
      <c r="A414" s="13"/>
      <c r="B414" s="13"/>
      <c r="C414" s="13"/>
      <c r="D414" s="13"/>
      <c r="E414" s="13"/>
      <c r="F414" s="13"/>
      <c r="G414" s="13"/>
      <c r="H414" s="13"/>
      <c r="I414" s="13"/>
      <c r="J414" s="13"/>
      <c r="K414" s="13"/>
      <c r="L414" s="13"/>
      <c r="M414" s="13"/>
      <c r="N414" s="13"/>
      <c r="O414" s="13"/>
      <c r="P414" s="13"/>
      <c r="Q414" s="13"/>
      <c r="R414" s="13"/>
      <c r="S414" s="13"/>
      <c r="T414" s="13"/>
      <c r="U414" s="13"/>
      <c r="V414" s="13"/>
      <c r="W414" s="13"/>
      <c r="X414" s="13"/>
      <c r="Y414" s="13"/>
      <c r="Z414" s="13"/>
      <c r="AA414" s="13"/>
      <c r="AB414" s="13"/>
      <c r="AC414" s="13"/>
      <c r="AD414" s="13"/>
      <c r="AE414" s="13"/>
      <c r="AF414" s="13"/>
      <c r="AG414" s="13"/>
      <c r="AH414" s="13"/>
      <c r="AI414" s="13"/>
      <c r="AJ414" s="13"/>
      <c r="AK414" s="13"/>
      <c r="AL414" s="13"/>
      <c r="AM414" s="13"/>
      <c r="AN414" s="13"/>
    </row>
    <row r="415" spans="1:40" ht="15.75" customHeight="1">
      <c r="A415" s="13"/>
      <c r="B415" s="13"/>
      <c r="C415" s="13"/>
      <c r="D415" s="13"/>
      <c r="E415" s="13"/>
      <c r="F415" s="13"/>
      <c r="G415" s="13"/>
      <c r="H415" s="13"/>
      <c r="I415" s="13"/>
      <c r="J415" s="13"/>
      <c r="K415" s="13"/>
      <c r="L415" s="13"/>
      <c r="M415" s="13"/>
      <c r="N415" s="13"/>
      <c r="O415" s="13"/>
      <c r="P415" s="13"/>
      <c r="Q415" s="13"/>
      <c r="R415" s="13"/>
      <c r="S415" s="13"/>
      <c r="T415" s="13"/>
      <c r="U415" s="13"/>
      <c r="V415" s="13"/>
      <c r="W415" s="13"/>
      <c r="X415" s="13"/>
      <c r="Y415" s="13"/>
      <c r="Z415" s="13"/>
      <c r="AA415" s="13"/>
      <c r="AB415" s="13"/>
      <c r="AC415" s="13"/>
      <c r="AD415" s="13"/>
      <c r="AE415" s="13"/>
      <c r="AF415" s="13"/>
      <c r="AG415" s="13"/>
      <c r="AH415" s="13"/>
      <c r="AI415" s="13"/>
      <c r="AJ415" s="13"/>
      <c r="AK415" s="13"/>
      <c r="AL415" s="13"/>
      <c r="AM415" s="13"/>
      <c r="AN415" s="13"/>
    </row>
    <row r="416" spans="1:40" ht="15.75" customHeight="1">
      <c r="A416" s="13"/>
      <c r="B416" s="13"/>
      <c r="C416" s="13"/>
      <c r="D416" s="13"/>
      <c r="E416" s="13"/>
      <c r="F416" s="13"/>
      <c r="G416" s="13"/>
      <c r="H416" s="13"/>
      <c r="I416" s="13"/>
      <c r="J416" s="13"/>
      <c r="K416" s="13"/>
      <c r="L416" s="13"/>
      <c r="M416" s="13"/>
      <c r="N416" s="13"/>
      <c r="O416" s="13"/>
      <c r="P416" s="13"/>
      <c r="Q416" s="13"/>
      <c r="R416" s="13"/>
      <c r="S416" s="13"/>
      <c r="T416" s="13"/>
      <c r="U416" s="13"/>
      <c r="V416" s="13"/>
      <c r="W416" s="13"/>
      <c r="X416" s="13"/>
      <c r="Y416" s="13"/>
      <c r="Z416" s="13"/>
      <c r="AA416" s="13"/>
      <c r="AB416" s="13"/>
      <c r="AC416" s="13"/>
      <c r="AD416" s="13"/>
      <c r="AE416" s="13"/>
      <c r="AF416" s="13"/>
      <c r="AG416" s="13"/>
      <c r="AH416" s="13"/>
      <c r="AI416" s="13"/>
      <c r="AJ416" s="13"/>
      <c r="AK416" s="13"/>
      <c r="AL416" s="13"/>
      <c r="AM416" s="13"/>
      <c r="AN416" s="13"/>
    </row>
    <row r="417" spans="1:40" ht="15.75" customHeight="1">
      <c r="A417" s="13"/>
      <c r="B417" s="13"/>
      <c r="C417" s="13"/>
      <c r="D417" s="13"/>
      <c r="E417" s="13"/>
      <c r="F417" s="13"/>
      <c r="G417" s="13"/>
      <c r="H417" s="13"/>
      <c r="I417" s="13"/>
      <c r="J417" s="13"/>
      <c r="K417" s="13"/>
      <c r="L417" s="13"/>
      <c r="M417" s="13"/>
      <c r="N417" s="13"/>
      <c r="O417" s="13"/>
      <c r="P417" s="13"/>
      <c r="Q417" s="13"/>
      <c r="R417" s="13"/>
      <c r="S417" s="13"/>
      <c r="T417" s="13"/>
      <c r="U417" s="13"/>
      <c r="V417" s="13"/>
      <c r="W417" s="13"/>
      <c r="X417" s="13"/>
      <c r="Y417" s="13"/>
      <c r="Z417" s="13"/>
      <c r="AA417" s="13"/>
      <c r="AB417" s="13"/>
      <c r="AC417" s="13"/>
      <c r="AD417" s="13"/>
      <c r="AE417" s="13"/>
      <c r="AF417" s="13"/>
      <c r="AG417" s="13"/>
      <c r="AH417" s="13"/>
      <c r="AI417" s="13"/>
      <c r="AJ417" s="13"/>
      <c r="AK417" s="13"/>
      <c r="AL417" s="13"/>
      <c r="AM417" s="13"/>
      <c r="AN417" s="13"/>
    </row>
    <row r="418" spans="1:40" ht="15.75" customHeight="1">
      <c r="A418" s="13"/>
      <c r="B418" s="13"/>
      <c r="C418" s="13"/>
      <c r="D418" s="13"/>
      <c r="E418" s="13"/>
      <c r="F418" s="13"/>
      <c r="G418" s="13"/>
      <c r="H418" s="13"/>
      <c r="I418" s="13"/>
      <c r="J418" s="13"/>
      <c r="K418" s="13"/>
      <c r="L418" s="13"/>
      <c r="M418" s="13"/>
      <c r="N418" s="13"/>
      <c r="O418" s="13"/>
      <c r="P418" s="13"/>
      <c r="Q418" s="13"/>
      <c r="R418" s="13"/>
      <c r="S418" s="13"/>
      <c r="T418" s="13"/>
      <c r="U418" s="13"/>
      <c r="V418" s="13"/>
      <c r="W418" s="13"/>
      <c r="X418" s="13"/>
      <c r="Y418" s="13"/>
      <c r="Z418" s="13"/>
      <c r="AA418" s="13"/>
      <c r="AB418" s="13"/>
      <c r="AC418" s="13"/>
      <c r="AD418" s="13"/>
      <c r="AE418" s="13"/>
      <c r="AF418" s="13"/>
      <c r="AG418" s="13"/>
      <c r="AH418" s="13"/>
      <c r="AI418" s="13"/>
      <c r="AJ418" s="13"/>
      <c r="AK418" s="13"/>
      <c r="AL418" s="13"/>
      <c r="AM418" s="13"/>
      <c r="AN418" s="13"/>
    </row>
    <row r="419" spans="1:40" ht="15.75" customHeight="1">
      <c r="A419" s="13"/>
      <c r="B419" s="13"/>
      <c r="C419" s="13"/>
      <c r="D419" s="13"/>
      <c r="E419" s="13"/>
      <c r="F419" s="13"/>
      <c r="G419" s="13"/>
      <c r="H419" s="13"/>
      <c r="I419" s="13"/>
      <c r="J419" s="13"/>
      <c r="K419" s="13"/>
      <c r="L419" s="13"/>
      <c r="M419" s="13"/>
      <c r="N419" s="13"/>
      <c r="O419" s="13"/>
      <c r="P419" s="13"/>
      <c r="Q419" s="13"/>
      <c r="R419" s="13"/>
      <c r="S419" s="13"/>
      <c r="T419" s="13"/>
      <c r="U419" s="13"/>
      <c r="V419" s="13"/>
      <c r="W419" s="13"/>
      <c r="X419" s="13"/>
      <c r="Y419" s="13"/>
      <c r="Z419" s="13"/>
      <c r="AA419" s="13"/>
      <c r="AB419" s="13"/>
      <c r="AC419" s="13"/>
      <c r="AD419" s="13"/>
      <c r="AE419" s="13"/>
      <c r="AF419" s="13"/>
      <c r="AG419" s="13"/>
      <c r="AH419" s="13"/>
      <c r="AI419" s="13"/>
      <c r="AJ419" s="13"/>
      <c r="AK419" s="13"/>
      <c r="AL419" s="13"/>
      <c r="AM419" s="13"/>
      <c r="AN419" s="13"/>
    </row>
    <row r="420" spans="1:40" ht="15.75" customHeight="1">
      <c r="A420" s="13"/>
      <c r="B420" s="13"/>
      <c r="C420" s="13"/>
      <c r="D420" s="13"/>
      <c r="E420" s="13"/>
      <c r="F420" s="13"/>
      <c r="G420" s="13"/>
      <c r="H420" s="13"/>
      <c r="I420" s="13"/>
      <c r="J420" s="13"/>
      <c r="K420" s="13"/>
      <c r="L420" s="13"/>
      <c r="M420" s="13"/>
      <c r="N420" s="13"/>
      <c r="O420" s="13"/>
      <c r="P420" s="13"/>
      <c r="Q420" s="13"/>
      <c r="R420" s="13"/>
      <c r="S420" s="13"/>
      <c r="T420" s="13"/>
      <c r="U420" s="13"/>
      <c r="V420" s="13"/>
      <c r="W420" s="13"/>
      <c r="X420" s="13"/>
      <c r="Y420" s="13"/>
      <c r="Z420" s="13"/>
      <c r="AA420" s="13"/>
      <c r="AB420" s="13"/>
      <c r="AC420" s="13"/>
      <c r="AD420" s="13"/>
      <c r="AE420" s="13"/>
      <c r="AF420" s="13"/>
      <c r="AG420" s="13"/>
      <c r="AH420" s="13"/>
      <c r="AI420" s="13"/>
      <c r="AJ420" s="13"/>
      <c r="AK420" s="13"/>
      <c r="AL420" s="13"/>
      <c r="AM420" s="13"/>
      <c r="AN420" s="13"/>
    </row>
    <row r="421" spans="1:40" ht="15.75" customHeight="1">
      <c r="A421" s="13"/>
      <c r="B421" s="13"/>
      <c r="C421" s="13"/>
      <c r="D421" s="13"/>
      <c r="E421" s="13"/>
      <c r="F421" s="13"/>
      <c r="G421" s="13"/>
      <c r="H421" s="13"/>
      <c r="I421" s="13"/>
      <c r="J421" s="13"/>
      <c r="K421" s="13"/>
      <c r="L421" s="13"/>
      <c r="M421" s="13"/>
      <c r="N421" s="13"/>
      <c r="O421" s="13"/>
      <c r="P421" s="13"/>
      <c r="Q421" s="13"/>
      <c r="R421" s="13"/>
      <c r="S421" s="13"/>
      <c r="T421" s="13"/>
      <c r="U421" s="13"/>
      <c r="V421" s="13"/>
      <c r="W421" s="13"/>
      <c r="X421" s="13"/>
      <c r="Y421" s="13"/>
      <c r="Z421" s="13"/>
      <c r="AA421" s="13"/>
      <c r="AB421" s="13"/>
      <c r="AC421" s="13"/>
      <c r="AD421" s="13"/>
      <c r="AE421" s="13"/>
      <c r="AF421" s="13"/>
      <c r="AG421" s="13"/>
      <c r="AH421" s="13"/>
      <c r="AI421" s="13"/>
      <c r="AJ421" s="13"/>
      <c r="AK421" s="13"/>
      <c r="AL421" s="13"/>
      <c r="AM421" s="13"/>
      <c r="AN421" s="13"/>
    </row>
    <row r="422" spans="1:40" ht="15.75" customHeight="1">
      <c r="A422" s="13"/>
      <c r="B422" s="13"/>
      <c r="C422" s="13"/>
      <c r="D422" s="13"/>
      <c r="E422" s="13"/>
      <c r="F422" s="13"/>
      <c r="G422" s="13"/>
      <c r="H422" s="13"/>
      <c r="I422" s="13"/>
      <c r="J422" s="13"/>
      <c r="K422" s="13"/>
      <c r="L422" s="13"/>
      <c r="M422" s="13"/>
      <c r="N422" s="13"/>
      <c r="O422" s="13"/>
      <c r="P422" s="13"/>
      <c r="Q422" s="13"/>
      <c r="R422" s="13"/>
      <c r="S422" s="13"/>
      <c r="T422" s="13"/>
      <c r="U422" s="13"/>
      <c r="V422" s="13"/>
      <c r="W422" s="13"/>
      <c r="X422" s="13"/>
      <c r="Y422" s="13"/>
      <c r="Z422" s="13"/>
      <c r="AA422" s="13"/>
      <c r="AB422" s="13"/>
      <c r="AC422" s="13"/>
      <c r="AD422" s="13"/>
      <c r="AE422" s="13"/>
      <c r="AF422" s="13"/>
      <c r="AG422" s="13"/>
      <c r="AH422" s="13"/>
      <c r="AI422" s="13"/>
      <c r="AJ422" s="13"/>
      <c r="AK422" s="13"/>
      <c r="AL422" s="13"/>
      <c r="AM422" s="13"/>
      <c r="AN422" s="13"/>
    </row>
    <row r="423" spans="1:40" ht="15.75" customHeight="1">
      <c r="A423" s="13"/>
      <c r="B423" s="13"/>
      <c r="C423" s="13"/>
      <c r="D423" s="13"/>
      <c r="E423" s="13"/>
      <c r="F423" s="13"/>
      <c r="G423" s="13"/>
      <c r="H423" s="13"/>
      <c r="I423" s="13"/>
      <c r="J423" s="13"/>
      <c r="K423" s="13"/>
      <c r="L423" s="13"/>
      <c r="M423" s="13"/>
      <c r="N423" s="13"/>
      <c r="O423" s="13"/>
      <c r="P423" s="13"/>
      <c r="Q423" s="13"/>
      <c r="R423" s="13"/>
      <c r="S423" s="13"/>
      <c r="T423" s="13"/>
      <c r="U423" s="13"/>
      <c r="V423" s="13"/>
      <c r="W423" s="13"/>
      <c r="X423" s="13"/>
      <c r="Y423" s="13"/>
      <c r="Z423" s="13"/>
      <c r="AA423" s="13"/>
      <c r="AB423" s="13"/>
      <c r="AC423" s="13"/>
      <c r="AD423" s="13"/>
      <c r="AE423" s="13"/>
      <c r="AF423" s="13"/>
      <c r="AG423" s="13"/>
      <c r="AH423" s="13"/>
      <c r="AI423" s="13"/>
      <c r="AJ423" s="13"/>
      <c r="AK423" s="13"/>
      <c r="AL423" s="13"/>
      <c r="AM423" s="13"/>
      <c r="AN423" s="13"/>
    </row>
    <row r="424" spans="1:40" ht="15.75" customHeight="1">
      <c r="A424" s="13"/>
      <c r="B424" s="13"/>
      <c r="C424" s="13"/>
      <c r="D424" s="13"/>
      <c r="E424" s="13"/>
      <c r="F424" s="13"/>
      <c r="G424" s="13"/>
      <c r="H424" s="13"/>
      <c r="I424" s="13"/>
      <c r="J424" s="13"/>
      <c r="K424" s="13"/>
      <c r="L424" s="13"/>
      <c r="M424" s="13"/>
      <c r="N424" s="13"/>
      <c r="O424" s="13"/>
      <c r="P424" s="13"/>
      <c r="Q424" s="13"/>
      <c r="R424" s="13"/>
      <c r="S424" s="13"/>
      <c r="T424" s="13"/>
      <c r="U424" s="13"/>
      <c r="V424" s="13"/>
      <c r="W424" s="13"/>
      <c r="X424" s="13"/>
      <c r="Y424" s="13"/>
      <c r="Z424" s="13"/>
      <c r="AA424" s="13"/>
      <c r="AB424" s="13"/>
      <c r="AC424" s="13"/>
      <c r="AD424" s="13"/>
      <c r="AE424" s="13"/>
      <c r="AF424" s="13"/>
      <c r="AG424" s="13"/>
      <c r="AH424" s="13"/>
      <c r="AI424" s="13"/>
      <c r="AJ424" s="13"/>
      <c r="AK424" s="13"/>
      <c r="AL424" s="13"/>
      <c r="AM424" s="13"/>
      <c r="AN424" s="13"/>
    </row>
    <row r="425" spans="1:40" ht="15.75" customHeight="1">
      <c r="A425" s="13"/>
      <c r="B425" s="13"/>
      <c r="C425" s="13"/>
      <c r="D425" s="13"/>
      <c r="E425" s="13"/>
      <c r="F425" s="13"/>
      <c r="G425" s="13"/>
      <c r="H425" s="13"/>
      <c r="I425" s="13"/>
      <c r="J425" s="13"/>
      <c r="K425" s="13"/>
      <c r="L425" s="13"/>
      <c r="M425" s="13"/>
      <c r="N425" s="13"/>
      <c r="O425" s="13"/>
      <c r="P425" s="13"/>
      <c r="Q425" s="13"/>
      <c r="R425" s="13"/>
      <c r="S425" s="13"/>
      <c r="T425" s="13"/>
      <c r="U425" s="13"/>
      <c r="V425" s="13"/>
      <c r="W425" s="13"/>
      <c r="X425" s="13"/>
      <c r="Y425" s="13"/>
      <c r="Z425" s="13"/>
      <c r="AA425" s="13"/>
      <c r="AB425" s="13"/>
      <c r="AC425" s="13"/>
      <c r="AD425" s="13"/>
      <c r="AE425" s="13"/>
      <c r="AF425" s="13"/>
      <c r="AG425" s="13"/>
      <c r="AH425" s="13"/>
      <c r="AI425" s="13"/>
      <c r="AJ425" s="13"/>
      <c r="AK425" s="13"/>
      <c r="AL425" s="13"/>
      <c r="AM425" s="13"/>
      <c r="AN425" s="13"/>
    </row>
    <row r="426" spans="1:40" ht="15.75" customHeight="1">
      <c r="A426" s="13"/>
      <c r="B426" s="13"/>
      <c r="C426" s="13"/>
      <c r="D426" s="13"/>
      <c r="E426" s="13"/>
      <c r="F426" s="13"/>
      <c r="G426" s="13"/>
      <c r="H426" s="13"/>
      <c r="I426" s="13"/>
      <c r="J426" s="13"/>
      <c r="K426" s="13"/>
      <c r="L426" s="13"/>
      <c r="M426" s="13"/>
      <c r="N426" s="13"/>
      <c r="O426" s="13"/>
      <c r="P426" s="13"/>
      <c r="Q426" s="13"/>
      <c r="R426" s="13"/>
      <c r="S426" s="13"/>
      <c r="T426" s="13"/>
      <c r="U426" s="13"/>
      <c r="V426" s="13"/>
      <c r="W426" s="13"/>
      <c r="X426" s="13"/>
      <c r="Y426" s="13"/>
      <c r="Z426" s="13"/>
      <c r="AA426" s="13"/>
      <c r="AB426" s="13"/>
      <c r="AC426" s="13"/>
      <c r="AD426" s="13"/>
      <c r="AE426" s="13"/>
      <c r="AF426" s="13"/>
      <c r="AG426" s="13"/>
      <c r="AH426" s="13"/>
      <c r="AI426" s="13"/>
      <c r="AJ426" s="13"/>
      <c r="AK426" s="13"/>
      <c r="AL426" s="13"/>
      <c r="AM426" s="13"/>
      <c r="AN426" s="13"/>
    </row>
    <row r="427" spans="1:40" ht="15.75" customHeight="1">
      <c r="A427" s="13"/>
      <c r="B427" s="13"/>
      <c r="C427" s="13"/>
      <c r="D427" s="13"/>
      <c r="E427" s="13"/>
      <c r="F427" s="13"/>
      <c r="G427" s="13"/>
      <c r="H427" s="13"/>
      <c r="I427" s="13"/>
      <c r="J427" s="13"/>
      <c r="K427" s="13"/>
      <c r="L427" s="13"/>
      <c r="M427" s="13"/>
      <c r="N427" s="13"/>
      <c r="O427" s="13"/>
      <c r="P427" s="13"/>
      <c r="Q427" s="13"/>
      <c r="R427" s="13"/>
      <c r="S427" s="13"/>
      <c r="T427" s="13"/>
      <c r="U427" s="13"/>
      <c r="V427" s="13"/>
      <c r="W427" s="13"/>
      <c r="X427" s="13"/>
      <c r="Y427" s="13"/>
      <c r="Z427" s="13"/>
      <c r="AA427" s="13"/>
      <c r="AB427" s="13"/>
      <c r="AC427" s="13"/>
      <c r="AD427" s="13"/>
      <c r="AE427" s="13"/>
      <c r="AF427" s="13"/>
      <c r="AG427" s="13"/>
      <c r="AH427" s="13"/>
      <c r="AI427" s="13"/>
      <c r="AJ427" s="13"/>
      <c r="AK427" s="13"/>
      <c r="AL427" s="13"/>
      <c r="AM427" s="13"/>
      <c r="AN427" s="13"/>
    </row>
    <row r="428" spans="1:40" ht="15.75" customHeight="1">
      <c r="A428" s="13"/>
      <c r="B428" s="13"/>
      <c r="C428" s="13"/>
      <c r="D428" s="13"/>
      <c r="E428" s="13"/>
      <c r="F428" s="13"/>
      <c r="G428" s="13"/>
      <c r="H428" s="13"/>
      <c r="I428" s="13"/>
      <c r="J428" s="13"/>
      <c r="K428" s="13"/>
      <c r="L428" s="13"/>
      <c r="M428" s="13"/>
      <c r="N428" s="13"/>
      <c r="O428" s="13"/>
      <c r="P428" s="13"/>
      <c r="Q428" s="13"/>
      <c r="R428" s="13"/>
      <c r="S428" s="13"/>
      <c r="T428" s="13"/>
      <c r="U428" s="13"/>
      <c r="V428" s="13"/>
      <c r="W428" s="13"/>
      <c r="X428" s="13"/>
      <c r="Y428" s="13"/>
      <c r="Z428" s="13"/>
      <c r="AA428" s="13"/>
      <c r="AB428" s="13"/>
      <c r="AC428" s="13"/>
      <c r="AD428" s="13"/>
      <c r="AE428" s="13"/>
      <c r="AF428" s="13"/>
      <c r="AG428" s="13"/>
      <c r="AH428" s="13"/>
      <c r="AI428" s="13"/>
      <c r="AJ428" s="13"/>
      <c r="AK428" s="13"/>
      <c r="AL428" s="13"/>
      <c r="AM428" s="13"/>
      <c r="AN428" s="13"/>
    </row>
    <row r="429" spans="1:40" ht="15.75" customHeight="1">
      <c r="A429" s="13"/>
      <c r="B429" s="13"/>
      <c r="C429" s="13"/>
      <c r="D429" s="13"/>
      <c r="E429" s="13"/>
      <c r="F429" s="13"/>
      <c r="G429" s="13"/>
      <c r="H429" s="13"/>
      <c r="I429" s="13"/>
      <c r="J429" s="13"/>
      <c r="K429" s="13"/>
      <c r="L429" s="13"/>
      <c r="M429" s="13"/>
      <c r="N429" s="13"/>
      <c r="O429" s="13"/>
      <c r="P429" s="13"/>
      <c r="Q429" s="13"/>
      <c r="R429" s="13"/>
      <c r="S429" s="13"/>
      <c r="T429" s="13"/>
      <c r="U429" s="13"/>
      <c r="V429" s="13"/>
      <c r="W429" s="13"/>
      <c r="X429" s="13"/>
      <c r="Y429" s="13"/>
      <c r="Z429" s="13"/>
      <c r="AA429" s="13"/>
      <c r="AB429" s="13"/>
      <c r="AC429" s="13"/>
      <c r="AD429" s="13"/>
      <c r="AE429" s="13"/>
      <c r="AF429" s="13"/>
      <c r="AG429" s="13"/>
      <c r="AH429" s="13"/>
      <c r="AI429" s="13"/>
      <c r="AJ429" s="13"/>
      <c r="AK429" s="13"/>
      <c r="AL429" s="13"/>
      <c r="AM429" s="13"/>
      <c r="AN429" s="13"/>
    </row>
    <row r="430" spans="1:40" ht="15.75" customHeight="1">
      <c r="A430" s="13"/>
      <c r="B430" s="13"/>
      <c r="C430" s="13"/>
      <c r="D430" s="13"/>
      <c r="E430" s="13"/>
      <c r="F430" s="13"/>
      <c r="G430" s="13"/>
      <c r="H430" s="13"/>
      <c r="I430" s="13"/>
      <c r="J430" s="13"/>
      <c r="K430" s="13"/>
      <c r="L430" s="13"/>
      <c r="M430" s="13"/>
      <c r="N430" s="13"/>
      <c r="O430" s="13"/>
      <c r="P430" s="13"/>
      <c r="Q430" s="13"/>
      <c r="R430" s="13"/>
      <c r="S430" s="13"/>
      <c r="T430" s="13"/>
      <c r="U430" s="13"/>
      <c r="V430" s="13"/>
      <c r="W430" s="13"/>
      <c r="X430" s="13"/>
      <c r="Y430" s="13"/>
      <c r="Z430" s="13"/>
      <c r="AA430" s="13"/>
      <c r="AB430" s="13"/>
      <c r="AC430" s="13"/>
      <c r="AD430" s="13"/>
      <c r="AE430" s="13"/>
      <c r="AF430" s="13"/>
      <c r="AG430" s="13"/>
      <c r="AH430" s="13"/>
      <c r="AI430" s="13"/>
      <c r="AJ430" s="13"/>
      <c r="AK430" s="13"/>
      <c r="AL430" s="13"/>
      <c r="AM430" s="13"/>
      <c r="AN430" s="13"/>
    </row>
    <row r="431" spans="1:40" ht="15.75" customHeight="1">
      <c r="A431" s="13"/>
      <c r="B431" s="13"/>
      <c r="C431" s="13"/>
      <c r="D431" s="13"/>
      <c r="E431" s="13"/>
      <c r="F431" s="13"/>
      <c r="G431" s="13"/>
      <c r="H431" s="13"/>
      <c r="I431" s="13"/>
      <c r="J431" s="13"/>
      <c r="K431" s="13"/>
      <c r="L431" s="13"/>
      <c r="M431" s="13"/>
      <c r="N431" s="13"/>
      <c r="O431" s="13"/>
      <c r="P431" s="13"/>
      <c r="Q431" s="13"/>
      <c r="R431" s="13"/>
      <c r="S431" s="13"/>
      <c r="T431" s="13"/>
      <c r="U431" s="13"/>
      <c r="V431" s="13"/>
      <c r="W431" s="13"/>
      <c r="X431" s="13"/>
      <c r="Y431" s="13"/>
      <c r="Z431" s="13"/>
      <c r="AA431" s="13"/>
      <c r="AB431" s="13"/>
      <c r="AC431" s="13"/>
      <c r="AD431" s="13"/>
      <c r="AE431" s="13"/>
      <c r="AF431" s="13"/>
      <c r="AG431" s="13"/>
      <c r="AH431" s="13"/>
      <c r="AI431" s="13"/>
      <c r="AJ431" s="13"/>
      <c r="AK431" s="13"/>
      <c r="AL431" s="13"/>
      <c r="AM431" s="13"/>
      <c r="AN431" s="13"/>
    </row>
    <row r="432" spans="1:40" ht="15.75" customHeight="1">
      <c r="A432" s="13"/>
      <c r="B432" s="13"/>
      <c r="C432" s="13"/>
      <c r="D432" s="13"/>
      <c r="E432" s="13"/>
      <c r="F432" s="13"/>
      <c r="G432" s="13"/>
      <c r="H432" s="13"/>
      <c r="I432" s="13"/>
      <c r="J432" s="13"/>
      <c r="K432" s="13"/>
      <c r="L432" s="13"/>
      <c r="M432" s="13"/>
      <c r="N432" s="13"/>
      <c r="O432" s="13"/>
      <c r="P432" s="13"/>
      <c r="Q432" s="13"/>
      <c r="R432" s="13"/>
      <c r="S432" s="13"/>
      <c r="T432" s="13"/>
      <c r="U432" s="13"/>
      <c r="V432" s="13"/>
      <c r="W432" s="13"/>
      <c r="X432" s="13"/>
      <c r="Y432" s="13"/>
      <c r="Z432" s="13"/>
      <c r="AA432" s="13"/>
      <c r="AB432" s="13"/>
      <c r="AC432" s="13"/>
      <c r="AD432" s="13"/>
      <c r="AE432" s="13"/>
      <c r="AF432" s="13"/>
      <c r="AG432" s="13"/>
      <c r="AH432" s="13"/>
      <c r="AI432" s="13"/>
      <c r="AJ432" s="13"/>
      <c r="AK432" s="13"/>
      <c r="AL432" s="13"/>
      <c r="AM432" s="13"/>
      <c r="AN432" s="13"/>
    </row>
    <row r="433" spans="1:40" ht="15.75" customHeight="1">
      <c r="A433" s="13"/>
      <c r="B433" s="13"/>
      <c r="C433" s="13"/>
      <c r="D433" s="13"/>
      <c r="E433" s="13"/>
      <c r="F433" s="13"/>
      <c r="G433" s="13"/>
      <c r="H433" s="13"/>
      <c r="I433" s="13"/>
      <c r="J433" s="13"/>
      <c r="K433" s="13"/>
      <c r="L433" s="13"/>
      <c r="M433" s="13"/>
      <c r="N433" s="13"/>
      <c r="O433" s="13"/>
      <c r="P433" s="13"/>
      <c r="Q433" s="13"/>
      <c r="R433" s="13"/>
      <c r="S433" s="13"/>
      <c r="T433" s="13"/>
      <c r="U433" s="13"/>
      <c r="V433" s="13"/>
      <c r="W433" s="13"/>
      <c r="X433" s="13"/>
      <c r="Y433" s="13"/>
      <c r="Z433" s="13"/>
      <c r="AA433" s="13"/>
      <c r="AB433" s="13"/>
      <c r="AC433" s="13"/>
      <c r="AD433" s="13"/>
      <c r="AE433" s="13"/>
      <c r="AF433" s="13"/>
      <c r="AG433" s="13"/>
      <c r="AH433" s="13"/>
      <c r="AI433" s="13"/>
      <c r="AJ433" s="13"/>
      <c r="AK433" s="13"/>
      <c r="AL433" s="13"/>
      <c r="AM433" s="13"/>
      <c r="AN433" s="13"/>
    </row>
    <row r="434" spans="1:40" ht="15.75" customHeight="1">
      <c r="A434" s="13"/>
      <c r="B434" s="13"/>
      <c r="C434" s="13"/>
      <c r="D434" s="13"/>
      <c r="E434" s="13"/>
      <c r="F434" s="13"/>
      <c r="G434" s="13"/>
      <c r="H434" s="13"/>
      <c r="I434" s="13"/>
      <c r="J434" s="13"/>
      <c r="K434" s="13"/>
      <c r="L434" s="13"/>
      <c r="M434" s="13"/>
      <c r="N434" s="13"/>
      <c r="O434" s="13"/>
      <c r="P434" s="13"/>
      <c r="Q434" s="13"/>
      <c r="R434" s="13"/>
      <c r="S434" s="13"/>
      <c r="T434" s="13"/>
      <c r="U434" s="13"/>
      <c r="V434" s="13"/>
      <c r="W434" s="13"/>
      <c r="X434" s="13"/>
      <c r="Y434" s="13"/>
      <c r="Z434" s="13"/>
      <c r="AA434" s="13"/>
      <c r="AB434" s="13"/>
      <c r="AC434" s="13"/>
      <c r="AD434" s="13"/>
      <c r="AE434" s="13"/>
      <c r="AF434" s="13"/>
      <c r="AG434" s="13"/>
      <c r="AH434" s="13"/>
      <c r="AI434" s="13"/>
      <c r="AJ434" s="13"/>
      <c r="AK434" s="13"/>
      <c r="AL434" s="13"/>
      <c r="AM434" s="13"/>
      <c r="AN434" s="13"/>
    </row>
    <row r="435" spans="1:40" ht="15.75" customHeight="1">
      <c r="A435" s="13"/>
      <c r="B435" s="13"/>
      <c r="C435" s="13"/>
      <c r="D435" s="13"/>
      <c r="E435" s="13"/>
      <c r="F435" s="13"/>
      <c r="G435" s="13"/>
      <c r="H435" s="13"/>
      <c r="I435" s="13"/>
      <c r="J435" s="13"/>
      <c r="K435" s="13"/>
      <c r="L435" s="13"/>
      <c r="M435" s="13"/>
      <c r="N435" s="13"/>
      <c r="O435" s="13"/>
      <c r="P435" s="13"/>
      <c r="Q435" s="13"/>
      <c r="R435" s="13"/>
      <c r="S435" s="13"/>
      <c r="T435" s="13"/>
      <c r="U435" s="13"/>
      <c r="V435" s="13"/>
      <c r="W435" s="13"/>
      <c r="X435" s="13"/>
      <c r="Y435" s="13"/>
      <c r="Z435" s="13"/>
      <c r="AA435" s="13"/>
      <c r="AB435" s="13"/>
      <c r="AC435" s="13"/>
      <c r="AD435" s="13"/>
      <c r="AE435" s="13"/>
      <c r="AF435" s="13"/>
      <c r="AG435" s="13"/>
      <c r="AH435" s="13"/>
      <c r="AI435" s="13"/>
      <c r="AJ435" s="13"/>
      <c r="AK435" s="13"/>
      <c r="AL435" s="13"/>
      <c r="AM435" s="13"/>
      <c r="AN435" s="13"/>
    </row>
    <row r="436" spans="1:40" ht="15.75" customHeight="1">
      <c r="A436" s="13"/>
      <c r="B436" s="13"/>
      <c r="C436" s="13"/>
      <c r="D436" s="13"/>
      <c r="E436" s="13"/>
      <c r="F436" s="13"/>
      <c r="G436" s="13"/>
      <c r="H436" s="13"/>
      <c r="I436" s="13"/>
      <c r="J436" s="13"/>
      <c r="K436" s="13"/>
      <c r="L436" s="13"/>
      <c r="M436" s="13"/>
      <c r="N436" s="13"/>
      <c r="O436" s="13"/>
      <c r="P436" s="13"/>
      <c r="Q436" s="13"/>
      <c r="R436" s="13"/>
      <c r="S436" s="13"/>
      <c r="T436" s="13"/>
      <c r="U436" s="13"/>
      <c r="V436" s="13"/>
      <c r="W436" s="13"/>
      <c r="X436" s="13"/>
      <c r="Y436" s="13"/>
      <c r="Z436" s="13"/>
      <c r="AA436" s="13"/>
      <c r="AB436" s="13"/>
      <c r="AC436" s="13"/>
      <c r="AD436" s="13"/>
      <c r="AE436" s="13"/>
      <c r="AF436" s="13"/>
      <c r="AG436" s="13"/>
      <c r="AH436" s="13"/>
      <c r="AI436" s="13"/>
      <c r="AJ436" s="13"/>
      <c r="AK436" s="13"/>
      <c r="AL436" s="13"/>
      <c r="AM436" s="13"/>
      <c r="AN436" s="13"/>
    </row>
    <row r="437" spans="1:40" ht="15.75" customHeight="1">
      <c r="A437" s="13"/>
      <c r="B437" s="13"/>
      <c r="C437" s="13"/>
      <c r="D437" s="13"/>
      <c r="E437" s="13"/>
      <c r="F437" s="13"/>
      <c r="G437" s="13"/>
      <c r="H437" s="13"/>
      <c r="I437" s="13"/>
      <c r="J437" s="13"/>
      <c r="K437" s="13"/>
      <c r="L437" s="13"/>
      <c r="M437" s="13"/>
      <c r="N437" s="13"/>
      <c r="O437" s="13"/>
      <c r="P437" s="13"/>
      <c r="Q437" s="13"/>
      <c r="R437" s="13"/>
      <c r="S437" s="13"/>
      <c r="T437" s="13"/>
      <c r="U437" s="13"/>
      <c r="V437" s="13"/>
      <c r="W437" s="13"/>
      <c r="X437" s="13"/>
      <c r="Y437" s="13"/>
      <c r="Z437" s="13"/>
      <c r="AA437" s="13"/>
      <c r="AB437" s="13"/>
      <c r="AC437" s="13"/>
      <c r="AD437" s="13"/>
      <c r="AE437" s="13"/>
      <c r="AF437" s="13"/>
      <c r="AG437" s="13"/>
      <c r="AH437" s="13"/>
      <c r="AI437" s="13"/>
      <c r="AJ437" s="13"/>
      <c r="AK437" s="13"/>
      <c r="AL437" s="13"/>
      <c r="AM437" s="13"/>
      <c r="AN437" s="13"/>
    </row>
    <row r="438" spans="1:40" ht="15.75" customHeight="1">
      <c r="A438" s="13"/>
      <c r="B438" s="13"/>
      <c r="C438" s="13"/>
      <c r="D438" s="13"/>
      <c r="E438" s="13"/>
      <c r="F438" s="13"/>
      <c r="G438" s="13"/>
      <c r="H438" s="13"/>
      <c r="I438" s="13"/>
      <c r="J438" s="13"/>
      <c r="K438" s="13"/>
      <c r="L438" s="13"/>
      <c r="M438" s="13"/>
      <c r="N438" s="13"/>
      <c r="O438" s="13"/>
      <c r="P438" s="13"/>
      <c r="Q438" s="13"/>
      <c r="R438" s="13"/>
      <c r="S438" s="13"/>
      <c r="T438" s="13"/>
      <c r="U438" s="13"/>
      <c r="V438" s="13"/>
      <c r="W438" s="13"/>
      <c r="X438" s="13"/>
      <c r="Y438" s="13"/>
      <c r="Z438" s="13"/>
      <c r="AA438" s="13"/>
      <c r="AB438" s="13"/>
      <c r="AC438" s="13"/>
      <c r="AD438" s="13"/>
      <c r="AE438" s="13"/>
      <c r="AF438" s="13"/>
      <c r="AG438" s="13"/>
      <c r="AH438" s="13"/>
      <c r="AI438" s="13"/>
      <c r="AJ438" s="13"/>
      <c r="AK438" s="13"/>
      <c r="AL438" s="13"/>
      <c r="AM438" s="13"/>
      <c r="AN438" s="13"/>
    </row>
    <row r="439" spans="1:40" ht="15.75" customHeight="1">
      <c r="A439" s="13"/>
      <c r="B439" s="13"/>
      <c r="C439" s="13"/>
      <c r="D439" s="13"/>
      <c r="E439" s="13"/>
      <c r="F439" s="13"/>
      <c r="G439" s="13"/>
      <c r="H439" s="13"/>
      <c r="I439" s="13"/>
      <c r="J439" s="13"/>
      <c r="K439" s="13"/>
      <c r="L439" s="13"/>
      <c r="M439" s="13"/>
      <c r="N439" s="13"/>
      <c r="O439" s="13"/>
      <c r="P439" s="13"/>
      <c r="Q439" s="13"/>
      <c r="R439" s="13"/>
      <c r="S439" s="13"/>
      <c r="T439" s="13"/>
      <c r="U439" s="13"/>
      <c r="V439" s="13"/>
      <c r="W439" s="13"/>
      <c r="X439" s="13"/>
      <c r="Y439" s="13"/>
      <c r="Z439" s="13"/>
      <c r="AA439" s="13"/>
      <c r="AB439" s="13"/>
      <c r="AC439" s="13"/>
      <c r="AD439" s="13"/>
      <c r="AE439" s="13"/>
      <c r="AF439" s="13"/>
      <c r="AG439" s="13"/>
      <c r="AH439" s="13"/>
      <c r="AI439" s="13"/>
      <c r="AJ439" s="13"/>
      <c r="AK439" s="13"/>
      <c r="AL439" s="13"/>
      <c r="AM439" s="13"/>
      <c r="AN439" s="13"/>
    </row>
    <row r="440" spans="1:40" ht="15.75" customHeight="1">
      <c r="A440" s="13"/>
      <c r="B440" s="13"/>
      <c r="C440" s="13"/>
      <c r="D440" s="13"/>
      <c r="E440" s="13"/>
      <c r="F440" s="13"/>
      <c r="G440" s="13"/>
      <c r="H440" s="13"/>
      <c r="I440" s="13"/>
      <c r="J440" s="13"/>
      <c r="K440" s="13"/>
      <c r="L440" s="13"/>
      <c r="M440" s="13"/>
      <c r="N440" s="13"/>
      <c r="O440" s="13"/>
      <c r="P440" s="13"/>
      <c r="Q440" s="13"/>
      <c r="R440" s="13"/>
      <c r="S440" s="13"/>
      <c r="T440" s="13"/>
      <c r="U440" s="13"/>
      <c r="V440" s="13"/>
      <c r="W440" s="13"/>
      <c r="X440" s="13"/>
      <c r="Y440" s="13"/>
      <c r="Z440" s="13"/>
      <c r="AA440" s="13"/>
      <c r="AB440" s="13"/>
      <c r="AC440" s="13"/>
      <c r="AD440" s="13"/>
      <c r="AE440" s="13"/>
      <c r="AF440" s="13"/>
      <c r="AG440" s="13"/>
      <c r="AH440" s="13"/>
      <c r="AI440" s="13"/>
      <c r="AJ440" s="13"/>
      <c r="AK440" s="13"/>
      <c r="AL440" s="13"/>
      <c r="AM440" s="13"/>
      <c r="AN440" s="13"/>
    </row>
    <row r="441" spans="1:40" ht="15.75" customHeight="1">
      <c r="A441" s="13"/>
      <c r="B441" s="13"/>
      <c r="C441" s="13"/>
      <c r="D441" s="13"/>
      <c r="E441" s="13"/>
      <c r="F441" s="13"/>
      <c r="G441" s="13"/>
      <c r="H441" s="13"/>
      <c r="I441" s="13"/>
      <c r="J441" s="13"/>
      <c r="K441" s="13"/>
      <c r="L441" s="13"/>
      <c r="M441" s="13"/>
      <c r="N441" s="13"/>
      <c r="O441" s="13"/>
      <c r="P441" s="13"/>
      <c r="Q441" s="13"/>
      <c r="R441" s="13"/>
      <c r="S441" s="13"/>
      <c r="T441" s="13"/>
      <c r="U441" s="13"/>
      <c r="V441" s="13"/>
      <c r="W441" s="13"/>
      <c r="X441" s="13"/>
      <c r="Y441" s="13"/>
      <c r="Z441" s="13"/>
      <c r="AA441" s="13"/>
      <c r="AB441" s="13"/>
      <c r="AC441" s="13"/>
      <c r="AD441" s="13"/>
      <c r="AE441" s="13"/>
      <c r="AF441" s="13"/>
      <c r="AG441" s="13"/>
      <c r="AH441" s="13"/>
      <c r="AI441" s="13"/>
      <c r="AJ441" s="13"/>
      <c r="AK441" s="13"/>
      <c r="AL441" s="13"/>
      <c r="AM441" s="13"/>
      <c r="AN441" s="13"/>
    </row>
    <row r="442" spans="1:40" ht="15.75" customHeight="1">
      <c r="A442" s="13"/>
      <c r="B442" s="13"/>
      <c r="C442" s="13"/>
      <c r="D442" s="13"/>
      <c r="E442" s="13"/>
      <c r="F442" s="13"/>
      <c r="G442" s="13"/>
      <c r="H442" s="13"/>
      <c r="I442" s="13"/>
      <c r="J442" s="13"/>
      <c r="K442" s="13"/>
      <c r="L442" s="13"/>
      <c r="M442" s="13"/>
      <c r="N442" s="13"/>
      <c r="O442" s="13"/>
      <c r="P442" s="13"/>
      <c r="Q442" s="13"/>
      <c r="R442" s="13"/>
      <c r="S442" s="13"/>
      <c r="T442" s="13"/>
      <c r="U442" s="13"/>
      <c r="V442" s="13"/>
      <c r="W442" s="13"/>
      <c r="X442" s="13"/>
      <c r="Y442" s="13"/>
      <c r="Z442" s="13"/>
      <c r="AA442" s="13"/>
      <c r="AB442" s="13"/>
      <c r="AC442" s="13"/>
      <c r="AD442" s="13"/>
      <c r="AE442" s="13"/>
      <c r="AF442" s="13"/>
      <c r="AG442" s="13"/>
      <c r="AH442" s="13"/>
      <c r="AI442" s="13"/>
      <c r="AJ442" s="13"/>
      <c r="AK442" s="13"/>
      <c r="AL442" s="13"/>
      <c r="AM442" s="13"/>
      <c r="AN442" s="13"/>
    </row>
    <row r="443" spans="1:40" ht="15.75" customHeight="1">
      <c r="A443" s="13"/>
      <c r="B443" s="13"/>
      <c r="C443" s="13"/>
      <c r="D443" s="13"/>
      <c r="E443" s="13"/>
      <c r="F443" s="13"/>
      <c r="G443" s="13"/>
      <c r="H443" s="13"/>
      <c r="I443" s="13"/>
      <c r="J443" s="13"/>
      <c r="K443" s="13"/>
      <c r="L443" s="13"/>
      <c r="M443" s="13"/>
      <c r="N443" s="13"/>
      <c r="O443" s="13"/>
      <c r="P443" s="13"/>
      <c r="Q443" s="13"/>
      <c r="R443" s="13"/>
      <c r="S443" s="13"/>
      <c r="T443" s="13"/>
      <c r="U443" s="13"/>
      <c r="V443" s="13"/>
      <c r="W443" s="13"/>
      <c r="X443" s="13"/>
      <c r="Y443" s="13"/>
      <c r="Z443" s="13"/>
      <c r="AA443" s="13"/>
      <c r="AB443" s="13"/>
      <c r="AC443" s="13"/>
      <c r="AD443" s="13"/>
      <c r="AE443" s="13"/>
      <c r="AF443" s="13"/>
      <c r="AG443" s="13"/>
      <c r="AH443" s="13"/>
      <c r="AI443" s="13"/>
      <c r="AJ443" s="13"/>
      <c r="AK443" s="13"/>
      <c r="AL443" s="13"/>
      <c r="AM443" s="13"/>
      <c r="AN443" s="13"/>
    </row>
    <row r="444" spans="1:40" ht="15.75" customHeight="1">
      <c r="A444" s="13"/>
      <c r="B444" s="13"/>
      <c r="C444" s="13"/>
      <c r="D444" s="13"/>
      <c r="E444" s="13"/>
      <c r="F444" s="13"/>
      <c r="G444" s="13"/>
      <c r="H444" s="13"/>
      <c r="I444" s="13"/>
      <c r="J444" s="13"/>
      <c r="K444" s="13"/>
      <c r="L444" s="13"/>
      <c r="M444" s="13"/>
      <c r="N444" s="13"/>
      <c r="O444" s="13"/>
      <c r="P444" s="13"/>
      <c r="Q444" s="13"/>
      <c r="R444" s="13"/>
      <c r="S444" s="13"/>
      <c r="T444" s="13"/>
      <c r="U444" s="13"/>
      <c r="V444" s="13"/>
      <c r="W444" s="13"/>
      <c r="X444" s="13"/>
      <c r="Y444" s="13"/>
      <c r="Z444" s="13"/>
      <c r="AA444" s="13"/>
      <c r="AB444" s="13"/>
      <c r="AC444" s="13"/>
      <c r="AD444" s="13"/>
      <c r="AE444" s="13"/>
      <c r="AF444" s="13"/>
      <c r="AG444" s="13"/>
      <c r="AH444" s="13"/>
      <c r="AI444" s="13"/>
      <c r="AJ444" s="13"/>
      <c r="AK444" s="13"/>
      <c r="AL444" s="13"/>
      <c r="AM444" s="13"/>
      <c r="AN444" s="13"/>
    </row>
    <row r="445" spans="1:40" ht="15.75" customHeight="1">
      <c r="A445" s="13"/>
      <c r="B445" s="13"/>
      <c r="C445" s="13"/>
      <c r="D445" s="13"/>
      <c r="E445" s="13"/>
      <c r="F445" s="13"/>
      <c r="G445" s="13"/>
      <c r="H445" s="13"/>
      <c r="I445" s="13"/>
      <c r="J445" s="13"/>
      <c r="K445" s="13"/>
      <c r="L445" s="13"/>
      <c r="M445" s="13"/>
      <c r="N445" s="13"/>
      <c r="O445" s="13"/>
      <c r="P445" s="13"/>
      <c r="Q445" s="13"/>
      <c r="R445" s="13"/>
      <c r="S445" s="13"/>
      <c r="T445" s="13"/>
      <c r="U445" s="13"/>
      <c r="V445" s="13"/>
      <c r="W445" s="13"/>
      <c r="X445" s="13"/>
      <c r="Y445" s="13"/>
      <c r="Z445" s="13"/>
      <c r="AA445" s="13"/>
      <c r="AB445" s="13"/>
      <c r="AC445" s="13"/>
      <c r="AD445" s="13"/>
      <c r="AE445" s="13"/>
      <c r="AF445" s="13"/>
      <c r="AG445" s="13"/>
      <c r="AH445" s="13"/>
      <c r="AI445" s="13"/>
      <c r="AJ445" s="13"/>
      <c r="AK445" s="13"/>
      <c r="AL445" s="13"/>
      <c r="AM445" s="13"/>
      <c r="AN445" s="13"/>
    </row>
    <row r="446" spans="1:40" ht="15.75" customHeight="1">
      <c r="A446" s="13"/>
      <c r="B446" s="13"/>
      <c r="C446" s="13"/>
      <c r="D446" s="13"/>
      <c r="E446" s="13"/>
      <c r="F446" s="13"/>
      <c r="G446" s="13"/>
      <c r="H446" s="13"/>
      <c r="I446" s="13"/>
      <c r="J446" s="13"/>
      <c r="K446" s="13"/>
      <c r="L446" s="13"/>
      <c r="M446" s="13"/>
      <c r="N446" s="13"/>
      <c r="O446" s="13"/>
      <c r="P446" s="13"/>
      <c r="Q446" s="13"/>
      <c r="R446" s="13"/>
      <c r="S446" s="13"/>
      <c r="T446" s="13"/>
      <c r="U446" s="13"/>
      <c r="V446" s="13"/>
      <c r="W446" s="13"/>
      <c r="X446" s="13"/>
      <c r="Y446" s="13"/>
      <c r="Z446" s="13"/>
      <c r="AA446" s="13"/>
      <c r="AB446" s="13"/>
      <c r="AC446" s="13"/>
      <c r="AD446" s="13"/>
      <c r="AE446" s="13"/>
      <c r="AF446" s="13"/>
      <c r="AG446" s="13"/>
      <c r="AH446" s="13"/>
      <c r="AI446" s="13"/>
      <c r="AJ446" s="13"/>
      <c r="AK446" s="13"/>
      <c r="AL446" s="13"/>
      <c r="AM446" s="13"/>
      <c r="AN446" s="13"/>
    </row>
    <row r="447" spans="1:40" ht="15.75" customHeight="1">
      <c r="A447" s="13"/>
      <c r="B447" s="13"/>
      <c r="C447" s="13"/>
      <c r="D447" s="13"/>
      <c r="E447" s="13"/>
      <c r="F447" s="13"/>
      <c r="G447" s="13"/>
      <c r="H447" s="13"/>
      <c r="I447" s="13"/>
      <c r="J447" s="13"/>
      <c r="K447" s="13"/>
      <c r="L447" s="13"/>
      <c r="M447" s="13"/>
      <c r="N447" s="13"/>
      <c r="O447" s="13"/>
      <c r="P447" s="13"/>
      <c r="Q447" s="13"/>
      <c r="R447" s="13"/>
      <c r="S447" s="13"/>
      <c r="T447" s="13"/>
      <c r="U447" s="13"/>
      <c r="V447" s="13"/>
      <c r="W447" s="13"/>
      <c r="X447" s="13"/>
      <c r="Y447" s="13"/>
      <c r="Z447" s="13"/>
      <c r="AA447" s="13"/>
      <c r="AB447" s="13"/>
      <c r="AC447" s="13"/>
      <c r="AD447" s="13"/>
      <c r="AE447" s="13"/>
      <c r="AF447" s="13"/>
      <c r="AG447" s="13"/>
      <c r="AH447" s="13"/>
      <c r="AI447" s="13"/>
      <c r="AJ447" s="13"/>
      <c r="AK447" s="13"/>
      <c r="AL447" s="13"/>
      <c r="AM447" s="13"/>
      <c r="AN447" s="13"/>
    </row>
    <row r="448" spans="1:40" ht="15.75" customHeight="1">
      <c r="A448" s="13"/>
      <c r="B448" s="13"/>
      <c r="C448" s="13"/>
      <c r="D448" s="13"/>
      <c r="E448" s="13"/>
      <c r="F448" s="13"/>
      <c r="G448" s="13"/>
      <c r="H448" s="13"/>
      <c r="I448" s="13"/>
      <c r="J448" s="13"/>
      <c r="K448" s="13"/>
      <c r="L448" s="13"/>
      <c r="M448" s="13"/>
      <c r="N448" s="13"/>
      <c r="O448" s="13"/>
      <c r="P448" s="13"/>
      <c r="Q448" s="13"/>
      <c r="R448" s="13"/>
      <c r="S448" s="13"/>
      <c r="T448" s="13"/>
      <c r="U448" s="13"/>
      <c r="V448" s="13"/>
      <c r="W448" s="13"/>
      <c r="X448" s="13"/>
      <c r="Y448" s="13"/>
      <c r="Z448" s="13"/>
      <c r="AA448" s="13"/>
      <c r="AB448" s="13"/>
      <c r="AC448" s="13"/>
      <c r="AD448" s="13"/>
      <c r="AE448" s="13"/>
      <c r="AF448" s="13"/>
      <c r="AG448" s="13"/>
      <c r="AH448" s="13"/>
      <c r="AI448" s="13"/>
      <c r="AJ448" s="13"/>
      <c r="AK448" s="13"/>
      <c r="AL448" s="13"/>
      <c r="AM448" s="13"/>
      <c r="AN448" s="13"/>
    </row>
    <row r="449" spans="1:40" ht="15.75" customHeight="1">
      <c r="A449" s="13"/>
      <c r="B449" s="13"/>
      <c r="C449" s="13"/>
      <c r="D449" s="13"/>
      <c r="E449" s="13"/>
      <c r="F449" s="13"/>
      <c r="G449" s="13"/>
      <c r="H449" s="13"/>
      <c r="I449" s="13"/>
      <c r="J449" s="13"/>
      <c r="K449" s="13"/>
      <c r="L449" s="13"/>
      <c r="M449" s="13"/>
      <c r="N449" s="13"/>
      <c r="O449" s="13"/>
      <c r="P449" s="13"/>
      <c r="Q449" s="13"/>
      <c r="R449" s="13"/>
      <c r="S449" s="13"/>
      <c r="T449" s="13"/>
      <c r="U449" s="13"/>
      <c r="V449" s="13"/>
      <c r="W449" s="13"/>
      <c r="X449" s="13"/>
      <c r="Y449" s="13"/>
      <c r="Z449" s="13"/>
      <c r="AA449" s="13"/>
      <c r="AB449" s="13"/>
      <c r="AC449" s="13"/>
      <c r="AD449" s="13"/>
      <c r="AE449" s="13"/>
      <c r="AF449" s="13"/>
      <c r="AG449" s="13"/>
      <c r="AH449" s="13"/>
      <c r="AI449" s="13"/>
      <c r="AJ449" s="13"/>
      <c r="AK449" s="13"/>
      <c r="AL449" s="13"/>
      <c r="AM449" s="13"/>
      <c r="AN449" s="13"/>
    </row>
    <row r="450" spans="1:40" ht="15.75" customHeight="1">
      <c r="A450" s="13"/>
      <c r="B450" s="13"/>
      <c r="C450" s="13"/>
      <c r="D450" s="13"/>
      <c r="E450" s="13"/>
      <c r="F450" s="13"/>
      <c r="G450" s="13"/>
      <c r="H450" s="13"/>
      <c r="I450" s="13"/>
      <c r="J450" s="13"/>
      <c r="K450" s="13"/>
      <c r="L450" s="13"/>
      <c r="M450" s="13"/>
      <c r="N450" s="13"/>
      <c r="O450" s="13"/>
      <c r="P450" s="13"/>
      <c r="Q450" s="13"/>
      <c r="R450" s="13"/>
      <c r="S450" s="13"/>
      <c r="T450" s="13"/>
      <c r="U450" s="13"/>
      <c r="V450" s="13"/>
      <c r="W450" s="13"/>
      <c r="X450" s="13"/>
      <c r="Y450" s="13"/>
      <c r="Z450" s="13"/>
      <c r="AA450" s="13"/>
      <c r="AB450" s="13"/>
      <c r="AC450" s="13"/>
      <c r="AD450" s="13"/>
      <c r="AE450" s="13"/>
      <c r="AF450" s="13"/>
      <c r="AG450" s="13"/>
      <c r="AH450" s="13"/>
      <c r="AI450" s="13"/>
      <c r="AJ450" s="13"/>
      <c r="AK450" s="13"/>
      <c r="AL450" s="13"/>
      <c r="AM450" s="13"/>
      <c r="AN450" s="13"/>
    </row>
    <row r="451" spans="1:40" ht="15.75" customHeight="1">
      <c r="A451" s="13"/>
      <c r="B451" s="13"/>
      <c r="C451" s="13"/>
      <c r="D451" s="13"/>
      <c r="E451" s="13"/>
      <c r="F451" s="13"/>
      <c r="G451" s="13"/>
      <c r="H451" s="13"/>
      <c r="I451" s="13"/>
      <c r="J451" s="13"/>
      <c r="K451" s="13"/>
      <c r="L451" s="13"/>
      <c r="M451" s="13"/>
      <c r="N451" s="13"/>
      <c r="O451" s="13"/>
      <c r="P451" s="13"/>
      <c r="Q451" s="13"/>
      <c r="R451" s="13"/>
      <c r="S451" s="13"/>
      <c r="T451" s="13"/>
      <c r="U451" s="13"/>
      <c r="V451" s="13"/>
      <c r="W451" s="13"/>
      <c r="X451" s="13"/>
      <c r="Y451" s="13"/>
      <c r="Z451" s="13"/>
      <c r="AA451" s="13"/>
      <c r="AB451" s="13"/>
      <c r="AC451" s="13"/>
      <c r="AD451" s="13"/>
      <c r="AE451" s="13"/>
      <c r="AF451" s="13"/>
      <c r="AG451" s="13"/>
      <c r="AH451" s="13"/>
      <c r="AI451" s="13"/>
      <c r="AJ451" s="13"/>
      <c r="AK451" s="13"/>
      <c r="AL451" s="13"/>
      <c r="AM451" s="13"/>
      <c r="AN451" s="13"/>
    </row>
    <row r="452" spans="1:40" ht="15.75" customHeight="1">
      <c r="A452" s="13"/>
      <c r="B452" s="13"/>
      <c r="C452" s="13"/>
      <c r="D452" s="13"/>
      <c r="E452" s="13"/>
      <c r="F452" s="13"/>
      <c r="G452" s="13"/>
      <c r="H452" s="13"/>
      <c r="I452" s="13"/>
      <c r="J452" s="13"/>
      <c r="K452" s="13"/>
      <c r="L452" s="13"/>
      <c r="M452" s="13"/>
      <c r="N452" s="13"/>
      <c r="O452" s="13"/>
      <c r="P452" s="13"/>
      <c r="Q452" s="13"/>
      <c r="R452" s="13"/>
      <c r="S452" s="13"/>
      <c r="T452" s="13"/>
      <c r="U452" s="13"/>
      <c r="V452" s="13"/>
      <c r="W452" s="13"/>
      <c r="X452" s="13"/>
      <c r="Y452" s="13"/>
      <c r="Z452" s="13"/>
      <c r="AA452" s="13"/>
      <c r="AB452" s="13"/>
      <c r="AC452" s="13"/>
      <c r="AD452" s="13"/>
      <c r="AE452" s="13"/>
      <c r="AF452" s="13"/>
      <c r="AG452" s="13"/>
      <c r="AH452" s="13"/>
      <c r="AI452" s="13"/>
      <c r="AJ452" s="13"/>
      <c r="AK452" s="13"/>
      <c r="AL452" s="13"/>
      <c r="AM452" s="13"/>
      <c r="AN452" s="13"/>
    </row>
    <row r="453" spans="1:40" ht="15.75" customHeight="1">
      <c r="A453" s="13"/>
      <c r="B453" s="13"/>
      <c r="C453" s="13"/>
      <c r="D453" s="13"/>
      <c r="E453" s="13"/>
      <c r="F453" s="13"/>
      <c r="G453" s="13"/>
      <c r="H453" s="13"/>
      <c r="I453" s="13"/>
      <c r="J453" s="13"/>
      <c r="K453" s="13"/>
      <c r="L453" s="13"/>
      <c r="M453" s="13"/>
      <c r="N453" s="13"/>
      <c r="O453" s="13"/>
      <c r="P453" s="13"/>
      <c r="Q453" s="13"/>
      <c r="R453" s="13"/>
      <c r="S453" s="13"/>
      <c r="T453" s="13"/>
      <c r="U453" s="13"/>
      <c r="V453" s="13"/>
      <c r="W453" s="13"/>
      <c r="X453" s="13"/>
      <c r="Y453" s="13"/>
      <c r="Z453" s="13"/>
      <c r="AA453" s="13"/>
      <c r="AB453" s="13"/>
      <c r="AC453" s="13"/>
      <c r="AD453" s="13"/>
      <c r="AE453" s="13"/>
      <c r="AF453" s="13"/>
      <c r="AG453" s="13"/>
      <c r="AH453" s="13"/>
      <c r="AI453" s="13"/>
      <c r="AJ453" s="13"/>
      <c r="AK453" s="13"/>
      <c r="AL453" s="13"/>
      <c r="AM453" s="13"/>
      <c r="AN453" s="13"/>
    </row>
    <row r="454" spans="1:40" ht="15.75" customHeight="1">
      <c r="A454" s="13"/>
      <c r="B454" s="13"/>
      <c r="C454" s="13"/>
      <c r="D454" s="13"/>
      <c r="E454" s="13"/>
      <c r="F454" s="13"/>
      <c r="G454" s="13"/>
      <c r="H454" s="13"/>
      <c r="I454" s="13"/>
      <c r="J454" s="13"/>
      <c r="K454" s="13"/>
      <c r="L454" s="13"/>
      <c r="M454" s="13"/>
      <c r="N454" s="13"/>
      <c r="O454" s="13"/>
      <c r="P454" s="13"/>
      <c r="Q454" s="13"/>
      <c r="R454" s="13"/>
      <c r="S454" s="13"/>
      <c r="T454" s="13"/>
      <c r="U454" s="13"/>
      <c r="V454" s="13"/>
      <c r="W454" s="13"/>
      <c r="X454" s="13"/>
      <c r="Y454" s="13"/>
      <c r="Z454" s="13"/>
      <c r="AA454" s="13"/>
      <c r="AB454" s="13"/>
      <c r="AC454" s="13"/>
      <c r="AD454" s="13"/>
      <c r="AE454" s="13"/>
      <c r="AF454" s="13"/>
      <c r="AG454" s="13"/>
      <c r="AH454" s="13"/>
      <c r="AI454" s="13"/>
      <c r="AJ454" s="13"/>
      <c r="AK454" s="13"/>
      <c r="AL454" s="13"/>
      <c r="AM454" s="13"/>
      <c r="AN454" s="13"/>
    </row>
    <row r="455" spans="1:40" ht="15.75" customHeight="1">
      <c r="A455" s="13"/>
      <c r="B455" s="13"/>
      <c r="C455" s="13"/>
      <c r="D455" s="13"/>
      <c r="E455" s="13"/>
      <c r="F455" s="13"/>
      <c r="G455" s="13"/>
      <c r="H455" s="13"/>
      <c r="I455" s="13"/>
      <c r="J455" s="13"/>
      <c r="K455" s="13"/>
      <c r="L455" s="13"/>
      <c r="M455" s="13"/>
      <c r="N455" s="13"/>
      <c r="O455" s="13"/>
      <c r="P455" s="13"/>
      <c r="Q455" s="13"/>
      <c r="R455" s="13"/>
      <c r="S455" s="13"/>
      <c r="T455" s="13"/>
      <c r="U455" s="13"/>
      <c r="V455" s="13"/>
      <c r="W455" s="13"/>
      <c r="X455" s="13"/>
      <c r="Y455" s="13"/>
      <c r="Z455" s="13"/>
      <c r="AA455" s="13"/>
      <c r="AB455" s="13"/>
      <c r="AC455" s="13"/>
      <c r="AD455" s="13"/>
      <c r="AE455" s="13"/>
      <c r="AF455" s="13"/>
      <c r="AG455" s="13"/>
      <c r="AH455" s="13"/>
      <c r="AI455" s="13"/>
      <c r="AJ455" s="13"/>
      <c r="AK455" s="13"/>
      <c r="AL455" s="13"/>
      <c r="AM455" s="13"/>
      <c r="AN455" s="13"/>
    </row>
    <row r="456" spans="1:40" ht="15.75" customHeight="1">
      <c r="A456" s="13"/>
      <c r="B456" s="13"/>
      <c r="C456" s="13"/>
      <c r="D456" s="13"/>
      <c r="E456" s="13"/>
      <c r="F456" s="13"/>
      <c r="G456" s="13"/>
      <c r="H456" s="13"/>
      <c r="I456" s="13"/>
      <c r="J456" s="13"/>
      <c r="K456" s="13"/>
      <c r="L456" s="13"/>
      <c r="M456" s="13"/>
      <c r="N456" s="13"/>
      <c r="O456" s="13"/>
      <c r="P456" s="13"/>
      <c r="Q456" s="13"/>
      <c r="R456" s="13"/>
      <c r="S456" s="13"/>
      <c r="T456" s="13"/>
      <c r="U456" s="13"/>
      <c r="V456" s="13"/>
      <c r="W456" s="13"/>
      <c r="X456" s="13"/>
      <c r="Y456" s="13"/>
      <c r="Z456" s="13"/>
      <c r="AA456" s="13"/>
      <c r="AB456" s="13"/>
      <c r="AC456" s="13"/>
      <c r="AD456" s="13"/>
      <c r="AE456" s="13"/>
      <c r="AF456" s="13"/>
      <c r="AG456" s="13"/>
      <c r="AH456" s="13"/>
      <c r="AI456" s="13"/>
      <c r="AJ456" s="13"/>
      <c r="AK456" s="13"/>
      <c r="AL456" s="13"/>
      <c r="AM456" s="13"/>
      <c r="AN456" s="13"/>
    </row>
    <row r="457" spans="1:40" ht="15.75" customHeight="1">
      <c r="A457" s="13"/>
      <c r="B457" s="13"/>
      <c r="C457" s="13"/>
      <c r="D457" s="13"/>
      <c r="E457" s="13"/>
      <c r="F457" s="13"/>
      <c r="G457" s="13"/>
      <c r="H457" s="13"/>
      <c r="I457" s="13"/>
      <c r="J457" s="13"/>
      <c r="K457" s="13"/>
      <c r="L457" s="13"/>
      <c r="M457" s="13"/>
      <c r="N457" s="13"/>
      <c r="O457" s="13"/>
      <c r="P457" s="13"/>
      <c r="Q457" s="13"/>
      <c r="R457" s="13"/>
      <c r="S457" s="13"/>
      <c r="T457" s="13"/>
      <c r="U457" s="13"/>
      <c r="V457" s="13"/>
      <c r="W457" s="13"/>
      <c r="X457" s="13"/>
      <c r="Y457" s="13"/>
      <c r="Z457" s="13"/>
      <c r="AA457" s="13"/>
      <c r="AB457" s="13"/>
      <c r="AC457" s="13"/>
      <c r="AD457" s="13"/>
      <c r="AE457" s="13"/>
      <c r="AF457" s="13"/>
      <c r="AG457" s="13"/>
      <c r="AH457" s="13"/>
      <c r="AI457" s="13"/>
      <c r="AJ457" s="13"/>
      <c r="AK457" s="13"/>
      <c r="AL457" s="13"/>
      <c r="AM457" s="13"/>
      <c r="AN457" s="13"/>
    </row>
    <row r="458" spans="1:40" ht="15.75" customHeight="1">
      <c r="A458" s="13"/>
      <c r="B458" s="13"/>
      <c r="C458" s="13"/>
      <c r="D458" s="13"/>
      <c r="E458" s="13"/>
      <c r="F458" s="13"/>
      <c r="G458" s="13"/>
      <c r="H458" s="13"/>
      <c r="I458" s="13"/>
      <c r="J458" s="13"/>
      <c r="K458" s="13"/>
      <c r="L458" s="13"/>
      <c r="M458" s="13"/>
      <c r="N458" s="13"/>
      <c r="O458" s="13"/>
      <c r="P458" s="13"/>
      <c r="Q458" s="13"/>
      <c r="R458" s="13"/>
      <c r="S458" s="13"/>
      <c r="T458" s="13"/>
      <c r="U458" s="13"/>
      <c r="V458" s="13"/>
      <c r="W458" s="13"/>
      <c r="X458" s="13"/>
      <c r="Y458" s="13"/>
      <c r="Z458" s="13"/>
      <c r="AA458" s="13"/>
      <c r="AB458" s="13"/>
      <c r="AC458" s="13"/>
      <c r="AD458" s="13"/>
      <c r="AE458" s="13"/>
      <c r="AF458" s="13"/>
      <c r="AG458" s="13"/>
      <c r="AH458" s="13"/>
      <c r="AI458" s="13"/>
      <c r="AJ458" s="13"/>
      <c r="AK458" s="13"/>
      <c r="AL458" s="13"/>
      <c r="AM458" s="13"/>
      <c r="AN458" s="13"/>
    </row>
    <row r="459" spans="1:40" ht="15.75" customHeight="1">
      <c r="A459" s="13"/>
      <c r="B459" s="13"/>
      <c r="C459" s="13"/>
      <c r="D459" s="13"/>
      <c r="E459" s="13"/>
      <c r="F459" s="13"/>
      <c r="G459" s="13"/>
      <c r="H459" s="13"/>
      <c r="I459" s="13"/>
      <c r="J459" s="13"/>
      <c r="K459" s="13"/>
      <c r="L459" s="13"/>
      <c r="M459" s="13"/>
      <c r="N459" s="13"/>
      <c r="O459" s="13"/>
      <c r="P459" s="13"/>
      <c r="Q459" s="13"/>
      <c r="R459" s="13"/>
      <c r="S459" s="13"/>
      <c r="T459" s="13"/>
      <c r="U459" s="13"/>
      <c r="V459" s="13"/>
      <c r="W459" s="13"/>
      <c r="X459" s="13"/>
      <c r="Y459" s="13"/>
      <c r="Z459" s="13"/>
      <c r="AA459" s="13"/>
      <c r="AB459" s="13"/>
      <c r="AC459" s="13"/>
      <c r="AD459" s="13"/>
      <c r="AE459" s="13"/>
      <c r="AF459" s="13"/>
      <c r="AG459" s="13"/>
      <c r="AH459" s="13"/>
      <c r="AI459" s="13"/>
      <c r="AJ459" s="13"/>
      <c r="AK459" s="13"/>
      <c r="AL459" s="13"/>
      <c r="AM459" s="13"/>
      <c r="AN459" s="13"/>
    </row>
    <row r="460" spans="1:40" ht="15.75" customHeight="1">
      <c r="A460" s="13"/>
      <c r="B460" s="13"/>
      <c r="C460" s="13"/>
      <c r="D460" s="13"/>
      <c r="E460" s="13"/>
      <c r="F460" s="13"/>
      <c r="G460" s="13"/>
      <c r="H460" s="13"/>
      <c r="I460" s="13"/>
      <c r="J460" s="13"/>
      <c r="K460" s="13"/>
      <c r="L460" s="13"/>
      <c r="M460" s="13"/>
      <c r="N460" s="13"/>
      <c r="O460" s="13"/>
      <c r="P460" s="13"/>
      <c r="Q460" s="13"/>
      <c r="R460" s="13"/>
      <c r="S460" s="13"/>
      <c r="T460" s="13"/>
      <c r="U460" s="13"/>
      <c r="V460" s="13"/>
      <c r="W460" s="13"/>
      <c r="X460" s="13"/>
      <c r="Y460" s="13"/>
      <c r="Z460" s="13"/>
      <c r="AA460" s="13"/>
      <c r="AB460" s="13"/>
      <c r="AC460" s="13"/>
      <c r="AD460" s="13"/>
      <c r="AE460" s="13"/>
      <c r="AF460" s="13"/>
      <c r="AG460" s="13"/>
      <c r="AH460" s="13"/>
      <c r="AI460" s="13"/>
      <c r="AJ460" s="13"/>
      <c r="AK460" s="13"/>
      <c r="AL460" s="13"/>
      <c r="AM460" s="13"/>
      <c r="AN460" s="13"/>
    </row>
    <row r="461" spans="1:40" ht="15.75" customHeight="1">
      <c r="A461" s="13"/>
      <c r="B461" s="13"/>
      <c r="C461" s="13"/>
      <c r="D461" s="13"/>
      <c r="E461" s="13"/>
      <c r="F461" s="13"/>
      <c r="G461" s="13"/>
      <c r="H461" s="13"/>
      <c r="I461" s="13"/>
      <c r="J461" s="13"/>
      <c r="K461" s="13"/>
      <c r="L461" s="13"/>
      <c r="M461" s="13"/>
      <c r="N461" s="13"/>
      <c r="O461" s="13"/>
      <c r="P461" s="13"/>
      <c r="Q461" s="13"/>
      <c r="R461" s="13"/>
      <c r="S461" s="13"/>
      <c r="T461" s="13"/>
      <c r="U461" s="13"/>
      <c r="V461" s="13"/>
      <c r="W461" s="13"/>
      <c r="X461" s="13"/>
      <c r="Y461" s="13"/>
      <c r="Z461" s="13"/>
      <c r="AA461" s="13"/>
      <c r="AB461" s="13"/>
      <c r="AC461" s="13"/>
      <c r="AD461" s="13"/>
      <c r="AE461" s="13"/>
      <c r="AF461" s="13"/>
      <c r="AG461" s="13"/>
      <c r="AH461" s="13"/>
      <c r="AI461" s="13"/>
      <c r="AJ461" s="13"/>
      <c r="AK461" s="13"/>
      <c r="AL461" s="13"/>
      <c r="AM461" s="13"/>
      <c r="AN461" s="13"/>
    </row>
    <row r="462" spans="1:40" ht="15.75" customHeight="1">
      <c r="A462" s="13"/>
      <c r="B462" s="13"/>
      <c r="C462" s="13"/>
      <c r="D462" s="13"/>
      <c r="E462" s="13"/>
      <c r="F462" s="13"/>
      <c r="G462" s="13"/>
      <c r="H462" s="13"/>
      <c r="I462" s="13"/>
      <c r="J462" s="13"/>
      <c r="K462" s="13"/>
      <c r="L462" s="13"/>
      <c r="M462" s="13"/>
      <c r="N462" s="13"/>
      <c r="O462" s="13"/>
      <c r="P462" s="13"/>
      <c r="Q462" s="13"/>
      <c r="R462" s="13"/>
      <c r="S462" s="13"/>
      <c r="T462" s="13"/>
      <c r="U462" s="13"/>
      <c r="V462" s="13"/>
      <c r="W462" s="13"/>
      <c r="X462" s="13"/>
      <c r="Y462" s="13"/>
      <c r="Z462" s="13"/>
      <c r="AA462" s="13"/>
      <c r="AB462" s="13"/>
      <c r="AC462" s="13"/>
      <c r="AD462" s="13"/>
      <c r="AE462" s="13"/>
      <c r="AF462" s="13"/>
      <c r="AG462" s="13"/>
      <c r="AH462" s="13"/>
      <c r="AI462" s="13"/>
      <c r="AJ462" s="13"/>
      <c r="AK462" s="13"/>
      <c r="AL462" s="13"/>
      <c r="AM462" s="13"/>
      <c r="AN462" s="13"/>
    </row>
    <row r="463" spans="1:40" ht="15.75" customHeight="1">
      <c r="A463" s="13"/>
      <c r="B463" s="13"/>
      <c r="C463" s="13"/>
      <c r="D463" s="13"/>
      <c r="E463" s="13"/>
      <c r="F463" s="13"/>
      <c r="G463" s="13"/>
      <c r="H463" s="13"/>
      <c r="I463" s="13"/>
      <c r="J463" s="13"/>
      <c r="K463" s="13"/>
      <c r="L463" s="13"/>
      <c r="M463" s="13"/>
      <c r="N463" s="13"/>
      <c r="O463" s="13"/>
      <c r="P463" s="13"/>
      <c r="Q463" s="13"/>
      <c r="R463" s="13"/>
      <c r="S463" s="13"/>
      <c r="T463" s="13"/>
      <c r="U463" s="13"/>
      <c r="V463" s="13"/>
      <c r="W463" s="13"/>
      <c r="X463" s="13"/>
      <c r="Y463" s="13"/>
      <c r="Z463" s="13"/>
      <c r="AA463" s="13"/>
      <c r="AB463" s="13"/>
      <c r="AC463" s="13"/>
      <c r="AD463" s="13"/>
      <c r="AE463" s="13"/>
      <c r="AF463" s="13"/>
      <c r="AG463" s="13"/>
      <c r="AH463" s="13"/>
      <c r="AI463" s="13"/>
      <c r="AJ463" s="13"/>
      <c r="AK463" s="13"/>
      <c r="AL463" s="13"/>
      <c r="AM463" s="13"/>
      <c r="AN463" s="13"/>
    </row>
    <row r="464" spans="1:40" ht="15.75" customHeight="1">
      <c r="A464" s="13"/>
      <c r="B464" s="13"/>
      <c r="C464" s="13"/>
      <c r="D464" s="13"/>
      <c r="E464" s="13"/>
      <c r="F464" s="13"/>
      <c r="G464" s="13"/>
      <c r="H464" s="13"/>
      <c r="I464" s="13"/>
      <c r="J464" s="13"/>
      <c r="K464" s="13"/>
      <c r="L464" s="13"/>
      <c r="M464" s="13"/>
      <c r="N464" s="13"/>
      <c r="O464" s="13"/>
      <c r="P464" s="13"/>
      <c r="Q464" s="13"/>
      <c r="R464" s="13"/>
      <c r="S464" s="13"/>
      <c r="T464" s="13"/>
      <c r="U464" s="13"/>
      <c r="V464" s="13"/>
      <c r="W464" s="13"/>
      <c r="X464" s="13"/>
      <c r="Y464" s="13"/>
      <c r="Z464" s="13"/>
      <c r="AA464" s="13"/>
      <c r="AB464" s="13"/>
      <c r="AC464" s="13"/>
      <c r="AD464" s="13"/>
      <c r="AE464" s="13"/>
      <c r="AF464" s="13"/>
      <c r="AG464" s="13"/>
      <c r="AH464" s="13"/>
      <c r="AI464" s="13"/>
      <c r="AJ464" s="13"/>
      <c r="AK464" s="13"/>
      <c r="AL464" s="13"/>
      <c r="AM464" s="13"/>
      <c r="AN464" s="13"/>
    </row>
    <row r="465" spans="1:40" ht="15.75" customHeight="1">
      <c r="A465" s="13"/>
      <c r="B465" s="13"/>
      <c r="C465" s="13"/>
      <c r="D465" s="13"/>
      <c r="E465" s="13"/>
      <c r="F465" s="13"/>
      <c r="G465" s="13"/>
      <c r="H465" s="13"/>
      <c r="I465" s="13"/>
      <c r="J465" s="13"/>
      <c r="K465" s="13"/>
      <c r="L465" s="13"/>
      <c r="M465" s="13"/>
      <c r="N465" s="13"/>
      <c r="O465" s="13"/>
      <c r="P465" s="13"/>
      <c r="Q465" s="13"/>
      <c r="R465" s="13"/>
      <c r="S465" s="13"/>
      <c r="T465" s="13"/>
      <c r="U465" s="13"/>
      <c r="V465" s="13"/>
      <c r="W465" s="13"/>
      <c r="X465" s="13"/>
      <c r="Y465" s="13"/>
      <c r="Z465" s="13"/>
      <c r="AA465" s="13"/>
      <c r="AB465" s="13"/>
      <c r="AC465" s="13"/>
      <c r="AD465" s="13"/>
      <c r="AE465" s="13"/>
      <c r="AF465" s="13"/>
      <c r="AG465" s="13"/>
      <c r="AH465" s="13"/>
      <c r="AI465" s="13"/>
      <c r="AJ465" s="13"/>
      <c r="AK465" s="13"/>
      <c r="AL465" s="13"/>
      <c r="AM465" s="13"/>
      <c r="AN465" s="13"/>
    </row>
    <row r="466" spans="1:40" ht="15.75" customHeight="1">
      <c r="A466" s="13"/>
      <c r="B466" s="13"/>
      <c r="C466" s="13"/>
      <c r="D466" s="13"/>
      <c r="E466" s="13"/>
      <c r="F466" s="13"/>
      <c r="G466" s="13"/>
      <c r="H466" s="13"/>
      <c r="I466" s="13"/>
      <c r="J466" s="13"/>
      <c r="K466" s="13"/>
      <c r="L466" s="13"/>
      <c r="M466" s="13"/>
      <c r="N466" s="13"/>
      <c r="O466" s="13"/>
      <c r="P466" s="13"/>
      <c r="Q466" s="13"/>
      <c r="R466" s="13"/>
      <c r="S466" s="13"/>
      <c r="T466" s="13"/>
      <c r="U466" s="13"/>
      <c r="V466" s="13"/>
      <c r="W466" s="13"/>
      <c r="X466" s="13"/>
      <c r="Y466" s="13"/>
      <c r="Z466" s="13"/>
      <c r="AA466" s="13"/>
      <c r="AB466" s="13"/>
      <c r="AC466" s="13"/>
      <c r="AD466" s="13"/>
      <c r="AE466" s="13"/>
      <c r="AF466" s="13"/>
      <c r="AG466" s="13"/>
      <c r="AH466" s="13"/>
      <c r="AI466" s="13"/>
      <c r="AJ466" s="13"/>
      <c r="AK466" s="13"/>
      <c r="AL466" s="13"/>
      <c r="AM466" s="13"/>
      <c r="AN466" s="13"/>
    </row>
    <row r="467" spans="1:40" ht="15.75" customHeight="1">
      <c r="A467" s="13"/>
      <c r="B467" s="13"/>
      <c r="C467" s="13"/>
      <c r="D467" s="13"/>
      <c r="E467" s="13"/>
      <c r="F467" s="13"/>
      <c r="G467" s="13"/>
      <c r="H467" s="13"/>
      <c r="I467" s="13"/>
      <c r="J467" s="13"/>
      <c r="K467" s="13"/>
      <c r="L467" s="13"/>
      <c r="M467" s="13"/>
      <c r="N467" s="13"/>
      <c r="O467" s="13"/>
      <c r="P467" s="13"/>
      <c r="Q467" s="13"/>
      <c r="R467" s="13"/>
      <c r="S467" s="13"/>
      <c r="T467" s="13"/>
      <c r="U467" s="13"/>
      <c r="V467" s="13"/>
      <c r="W467" s="13"/>
      <c r="X467" s="13"/>
      <c r="Y467" s="13"/>
      <c r="Z467" s="13"/>
      <c r="AA467" s="13"/>
      <c r="AB467" s="13"/>
      <c r="AC467" s="13"/>
      <c r="AD467" s="13"/>
      <c r="AE467" s="13"/>
      <c r="AF467" s="13"/>
      <c r="AG467" s="13"/>
      <c r="AH467" s="13"/>
      <c r="AI467" s="13"/>
      <c r="AJ467" s="13"/>
      <c r="AK467" s="13"/>
      <c r="AL467" s="13"/>
      <c r="AM467" s="13"/>
      <c r="AN467" s="13"/>
    </row>
    <row r="468" spans="1:40" ht="15.75" customHeight="1">
      <c r="A468" s="13"/>
      <c r="B468" s="13"/>
      <c r="C468" s="13"/>
      <c r="D468" s="13"/>
      <c r="E468" s="13"/>
      <c r="F468" s="13"/>
      <c r="G468" s="13"/>
      <c r="H468" s="13"/>
      <c r="I468" s="13"/>
      <c r="J468" s="13"/>
      <c r="K468" s="13"/>
      <c r="L468" s="13"/>
      <c r="M468" s="13"/>
      <c r="N468" s="13"/>
      <c r="O468" s="13"/>
      <c r="P468" s="13"/>
      <c r="Q468" s="13"/>
      <c r="R468" s="13"/>
      <c r="S468" s="13"/>
      <c r="T468" s="13"/>
      <c r="U468" s="13"/>
      <c r="V468" s="13"/>
      <c r="W468" s="13"/>
      <c r="X468" s="13"/>
      <c r="Y468" s="13"/>
      <c r="Z468" s="13"/>
      <c r="AA468" s="13"/>
      <c r="AB468" s="13"/>
      <c r="AC468" s="13"/>
      <c r="AD468" s="13"/>
      <c r="AE468" s="13"/>
      <c r="AF468" s="13"/>
      <c r="AG468" s="13"/>
      <c r="AH468" s="13"/>
      <c r="AI468" s="13"/>
      <c r="AJ468" s="13"/>
      <c r="AK468" s="13"/>
      <c r="AL468" s="13"/>
      <c r="AM468" s="13"/>
      <c r="AN468" s="13"/>
    </row>
    <row r="469" spans="1:40" ht="15.75" customHeight="1">
      <c r="A469" s="13"/>
      <c r="B469" s="13"/>
      <c r="C469" s="13"/>
      <c r="D469" s="13"/>
      <c r="E469" s="13"/>
      <c r="F469" s="13"/>
      <c r="G469" s="13"/>
      <c r="H469" s="13"/>
      <c r="I469" s="13"/>
      <c r="J469" s="13"/>
      <c r="K469" s="13"/>
      <c r="L469" s="13"/>
      <c r="M469" s="13"/>
      <c r="N469" s="13"/>
      <c r="O469" s="13"/>
      <c r="P469" s="13"/>
      <c r="Q469" s="13"/>
      <c r="R469" s="13"/>
      <c r="S469" s="13"/>
      <c r="T469" s="13"/>
      <c r="U469" s="13"/>
      <c r="V469" s="13"/>
      <c r="W469" s="13"/>
      <c r="X469" s="13"/>
      <c r="Y469" s="13"/>
      <c r="Z469" s="13"/>
      <c r="AA469" s="13"/>
      <c r="AB469" s="13"/>
      <c r="AC469" s="13"/>
      <c r="AD469" s="13"/>
      <c r="AE469" s="13"/>
      <c r="AF469" s="13"/>
      <c r="AG469" s="13"/>
      <c r="AH469" s="13"/>
      <c r="AI469" s="13"/>
      <c r="AJ469" s="13"/>
      <c r="AK469" s="13"/>
      <c r="AL469" s="13"/>
      <c r="AM469" s="13"/>
      <c r="AN469" s="13"/>
    </row>
    <row r="470" spans="1:40" ht="15.75" customHeight="1">
      <c r="A470" s="13"/>
      <c r="B470" s="13"/>
      <c r="C470" s="13"/>
      <c r="D470" s="13"/>
      <c r="E470" s="13"/>
      <c r="F470" s="13"/>
      <c r="G470" s="13"/>
      <c r="H470" s="13"/>
      <c r="I470" s="13"/>
      <c r="J470" s="13"/>
      <c r="K470" s="13"/>
      <c r="L470" s="13"/>
      <c r="M470" s="13"/>
      <c r="N470" s="13"/>
      <c r="O470" s="13"/>
      <c r="P470" s="13"/>
      <c r="Q470" s="13"/>
      <c r="R470" s="13"/>
      <c r="S470" s="13"/>
      <c r="T470" s="13"/>
      <c r="U470" s="13"/>
      <c r="V470" s="13"/>
      <c r="W470" s="13"/>
      <c r="X470" s="13"/>
      <c r="Y470" s="13"/>
      <c r="Z470" s="13"/>
      <c r="AA470" s="13"/>
      <c r="AB470" s="13"/>
      <c r="AC470" s="13"/>
      <c r="AD470" s="13"/>
      <c r="AE470" s="13"/>
      <c r="AF470" s="13"/>
      <c r="AG470" s="13"/>
      <c r="AH470" s="13"/>
      <c r="AI470" s="13"/>
      <c r="AJ470" s="13"/>
      <c r="AK470" s="13"/>
      <c r="AL470" s="13"/>
      <c r="AM470" s="13"/>
      <c r="AN470" s="13"/>
    </row>
    <row r="471" spans="1:40" ht="15.75" customHeight="1">
      <c r="A471" s="13"/>
      <c r="B471" s="13"/>
      <c r="C471" s="13"/>
      <c r="D471" s="13"/>
      <c r="E471" s="13"/>
      <c r="F471" s="13"/>
      <c r="G471" s="13"/>
      <c r="H471" s="13"/>
      <c r="I471" s="13"/>
      <c r="J471" s="13"/>
      <c r="K471" s="13"/>
      <c r="L471" s="13"/>
      <c r="M471" s="13"/>
      <c r="N471" s="13"/>
      <c r="O471" s="13"/>
      <c r="P471" s="13"/>
      <c r="Q471" s="13"/>
      <c r="R471" s="13"/>
      <c r="S471" s="13"/>
      <c r="T471" s="13"/>
      <c r="U471" s="13"/>
      <c r="V471" s="13"/>
      <c r="W471" s="13"/>
      <c r="X471" s="13"/>
      <c r="Y471" s="13"/>
      <c r="Z471" s="13"/>
      <c r="AA471" s="13"/>
      <c r="AB471" s="13"/>
      <c r="AC471" s="13"/>
      <c r="AD471" s="13"/>
      <c r="AE471" s="13"/>
      <c r="AF471" s="13"/>
      <c r="AG471" s="13"/>
      <c r="AH471" s="13"/>
      <c r="AI471" s="13"/>
      <c r="AJ471" s="13"/>
      <c r="AK471" s="13"/>
      <c r="AL471" s="13"/>
      <c r="AM471" s="13"/>
      <c r="AN471" s="13"/>
    </row>
    <row r="472" spans="1:40" ht="15.75" customHeight="1">
      <c r="A472" s="13"/>
      <c r="B472" s="13"/>
      <c r="C472" s="13"/>
      <c r="D472" s="13"/>
      <c r="E472" s="13"/>
      <c r="F472" s="13"/>
      <c r="G472" s="13"/>
      <c r="H472" s="13"/>
      <c r="I472" s="13"/>
      <c r="J472" s="13"/>
      <c r="K472" s="13"/>
      <c r="L472" s="13"/>
      <c r="M472" s="13"/>
      <c r="N472" s="13"/>
      <c r="O472" s="13"/>
      <c r="P472" s="13"/>
      <c r="Q472" s="13"/>
      <c r="R472" s="13"/>
      <c r="S472" s="13"/>
      <c r="T472" s="13"/>
      <c r="U472" s="13"/>
      <c r="V472" s="13"/>
      <c r="W472" s="13"/>
      <c r="X472" s="13"/>
      <c r="Y472" s="13"/>
      <c r="Z472" s="13"/>
      <c r="AA472" s="13"/>
      <c r="AB472" s="13"/>
      <c r="AC472" s="13"/>
      <c r="AD472" s="13"/>
      <c r="AE472" s="13"/>
      <c r="AF472" s="13"/>
      <c r="AG472" s="13"/>
      <c r="AH472" s="13"/>
      <c r="AI472" s="13"/>
      <c r="AJ472" s="13"/>
      <c r="AK472" s="13"/>
      <c r="AL472" s="13"/>
      <c r="AM472" s="13"/>
      <c r="AN472" s="13"/>
    </row>
    <row r="473" spans="1:40" ht="15.75" customHeight="1">
      <c r="A473" s="13"/>
      <c r="B473" s="13"/>
      <c r="C473" s="13"/>
      <c r="D473" s="13"/>
      <c r="E473" s="13"/>
      <c r="F473" s="13"/>
      <c r="G473" s="13"/>
      <c r="H473" s="13"/>
      <c r="I473" s="13"/>
      <c r="J473" s="13"/>
      <c r="K473" s="13"/>
      <c r="L473" s="13"/>
      <c r="M473" s="13"/>
      <c r="N473" s="13"/>
      <c r="O473" s="13"/>
      <c r="P473" s="13"/>
      <c r="Q473" s="13"/>
      <c r="R473" s="13"/>
      <c r="S473" s="13"/>
      <c r="T473" s="13"/>
      <c r="U473" s="13"/>
      <c r="V473" s="13"/>
      <c r="W473" s="13"/>
      <c r="X473" s="13"/>
      <c r="Y473" s="13"/>
      <c r="Z473" s="13"/>
      <c r="AA473" s="13"/>
      <c r="AB473" s="13"/>
      <c r="AC473" s="13"/>
      <c r="AD473" s="13"/>
      <c r="AE473" s="13"/>
      <c r="AF473" s="13"/>
      <c r="AG473" s="13"/>
      <c r="AH473" s="13"/>
      <c r="AI473" s="13"/>
      <c r="AJ473" s="13"/>
      <c r="AK473" s="13"/>
      <c r="AL473" s="13"/>
      <c r="AM473" s="13"/>
      <c r="AN473" s="13"/>
    </row>
    <row r="474" spans="1:40" ht="15.75" customHeight="1">
      <c r="A474" s="13"/>
      <c r="B474" s="13"/>
      <c r="C474" s="13"/>
      <c r="D474" s="13"/>
      <c r="E474" s="13"/>
      <c r="F474" s="13"/>
      <c r="G474" s="13"/>
      <c r="H474" s="13"/>
      <c r="I474" s="13"/>
      <c r="J474" s="13"/>
      <c r="K474" s="13"/>
      <c r="L474" s="13"/>
      <c r="M474" s="13"/>
      <c r="N474" s="13"/>
      <c r="O474" s="13"/>
      <c r="P474" s="13"/>
      <c r="Q474" s="13"/>
      <c r="R474" s="13"/>
      <c r="S474" s="13"/>
      <c r="T474" s="13"/>
      <c r="U474" s="13"/>
      <c r="V474" s="13"/>
      <c r="W474" s="13"/>
      <c r="X474" s="13"/>
      <c r="Y474" s="13"/>
      <c r="Z474" s="13"/>
      <c r="AA474" s="13"/>
      <c r="AB474" s="13"/>
      <c r="AC474" s="13"/>
      <c r="AD474" s="13"/>
      <c r="AE474" s="13"/>
      <c r="AF474" s="13"/>
      <c r="AG474" s="13"/>
      <c r="AH474" s="13"/>
      <c r="AI474" s="13"/>
      <c r="AJ474" s="13"/>
      <c r="AK474" s="13"/>
      <c r="AL474" s="13"/>
      <c r="AM474" s="13"/>
      <c r="AN474" s="13"/>
    </row>
    <row r="475" spans="1:40" ht="15.75" customHeight="1">
      <c r="A475" s="13"/>
      <c r="B475" s="13"/>
      <c r="C475" s="13"/>
      <c r="D475" s="13"/>
      <c r="E475" s="13"/>
      <c r="F475" s="13"/>
      <c r="G475" s="13"/>
      <c r="H475" s="13"/>
      <c r="I475" s="13"/>
      <c r="J475" s="13"/>
      <c r="K475" s="13"/>
      <c r="L475" s="13"/>
      <c r="M475" s="13"/>
      <c r="N475" s="13"/>
      <c r="O475" s="13"/>
      <c r="P475" s="13"/>
      <c r="Q475" s="13"/>
      <c r="R475" s="13"/>
      <c r="S475" s="13"/>
      <c r="T475" s="13"/>
      <c r="U475" s="13"/>
      <c r="V475" s="13"/>
      <c r="W475" s="13"/>
      <c r="X475" s="13"/>
      <c r="Y475" s="13"/>
      <c r="Z475" s="13"/>
      <c r="AA475" s="13"/>
      <c r="AB475" s="13"/>
      <c r="AC475" s="13"/>
      <c r="AD475" s="13"/>
      <c r="AE475" s="13"/>
      <c r="AF475" s="13"/>
      <c r="AG475" s="13"/>
      <c r="AH475" s="13"/>
      <c r="AI475" s="13"/>
      <c r="AJ475" s="13"/>
      <c r="AK475" s="13"/>
      <c r="AL475" s="13"/>
      <c r="AM475" s="13"/>
      <c r="AN475" s="13"/>
    </row>
    <row r="476" spans="1:40" ht="15.75" customHeight="1">
      <c r="A476" s="13"/>
      <c r="B476" s="13"/>
      <c r="C476" s="13"/>
      <c r="D476" s="13"/>
      <c r="E476" s="13"/>
      <c r="F476" s="13"/>
      <c r="G476" s="13"/>
      <c r="H476" s="13"/>
      <c r="I476" s="13"/>
      <c r="J476" s="13"/>
      <c r="K476" s="13"/>
      <c r="L476" s="13"/>
      <c r="M476" s="13"/>
      <c r="N476" s="13"/>
      <c r="O476" s="13"/>
      <c r="P476" s="13"/>
      <c r="Q476" s="13"/>
      <c r="R476" s="13"/>
      <c r="S476" s="13"/>
      <c r="T476" s="13"/>
      <c r="U476" s="13"/>
      <c r="V476" s="13"/>
      <c r="W476" s="13"/>
      <c r="X476" s="13"/>
      <c r="Y476" s="13"/>
      <c r="Z476" s="13"/>
      <c r="AA476" s="13"/>
      <c r="AB476" s="13"/>
      <c r="AC476" s="13"/>
      <c r="AD476" s="13"/>
      <c r="AE476" s="13"/>
      <c r="AF476" s="13"/>
      <c r="AG476" s="13"/>
      <c r="AH476" s="13"/>
      <c r="AI476" s="13"/>
      <c r="AJ476" s="13"/>
      <c r="AK476" s="13"/>
      <c r="AL476" s="13"/>
      <c r="AM476" s="13"/>
      <c r="AN476" s="13"/>
    </row>
    <row r="477" spans="1:40" ht="15.75" customHeight="1">
      <c r="A477" s="13"/>
      <c r="B477" s="13"/>
      <c r="C477" s="13"/>
      <c r="D477" s="13"/>
      <c r="E477" s="13"/>
      <c r="F477" s="13"/>
      <c r="G477" s="13"/>
      <c r="H477" s="13"/>
      <c r="I477" s="13"/>
      <c r="J477" s="13"/>
      <c r="K477" s="13"/>
      <c r="L477" s="13"/>
      <c r="M477" s="13"/>
      <c r="N477" s="13"/>
      <c r="O477" s="13"/>
      <c r="P477" s="13"/>
      <c r="Q477" s="13"/>
      <c r="R477" s="13"/>
      <c r="S477" s="13"/>
      <c r="T477" s="13"/>
      <c r="U477" s="13"/>
      <c r="V477" s="13"/>
      <c r="W477" s="13"/>
      <c r="X477" s="13"/>
      <c r="Y477" s="13"/>
      <c r="Z477" s="13"/>
      <c r="AA477" s="13"/>
      <c r="AB477" s="13"/>
      <c r="AC477" s="13"/>
      <c r="AD477" s="13"/>
      <c r="AE477" s="13"/>
      <c r="AF477" s="13"/>
      <c r="AG477" s="13"/>
      <c r="AH477" s="13"/>
      <c r="AI477" s="13"/>
      <c r="AJ477" s="13"/>
      <c r="AK477" s="13"/>
      <c r="AL477" s="13"/>
      <c r="AM477" s="13"/>
      <c r="AN477" s="13"/>
    </row>
    <row r="478" spans="1:40" ht="15.75" customHeight="1">
      <c r="A478" s="13"/>
      <c r="B478" s="13"/>
      <c r="C478" s="13"/>
      <c r="D478" s="13"/>
      <c r="E478" s="13"/>
      <c r="F478" s="13"/>
      <c r="G478" s="13"/>
      <c r="H478" s="13"/>
      <c r="I478" s="13"/>
      <c r="J478" s="13"/>
      <c r="K478" s="13"/>
      <c r="L478" s="13"/>
      <c r="M478" s="13"/>
      <c r="N478" s="13"/>
      <c r="O478" s="13"/>
      <c r="P478" s="13"/>
      <c r="Q478" s="13"/>
      <c r="R478" s="13"/>
      <c r="S478" s="13"/>
      <c r="T478" s="13"/>
      <c r="U478" s="13"/>
      <c r="V478" s="13"/>
      <c r="W478" s="13"/>
      <c r="X478" s="13"/>
      <c r="Y478" s="13"/>
      <c r="Z478" s="13"/>
      <c r="AA478" s="13"/>
      <c r="AB478" s="13"/>
      <c r="AC478" s="13"/>
      <c r="AD478" s="13"/>
      <c r="AE478" s="13"/>
      <c r="AF478" s="13"/>
      <c r="AG478" s="13"/>
      <c r="AH478" s="13"/>
      <c r="AI478" s="13"/>
      <c r="AJ478" s="13"/>
      <c r="AK478" s="13"/>
      <c r="AL478" s="13"/>
      <c r="AM478" s="13"/>
      <c r="AN478" s="13"/>
    </row>
    <row r="479" spans="1:40" ht="15.75" customHeight="1">
      <c r="A479" s="13"/>
      <c r="B479" s="13"/>
      <c r="C479" s="13"/>
      <c r="D479" s="13"/>
      <c r="E479" s="13"/>
      <c r="F479" s="13"/>
      <c r="G479" s="13"/>
      <c r="H479" s="13"/>
      <c r="I479" s="13"/>
      <c r="J479" s="13"/>
      <c r="K479" s="13"/>
      <c r="L479" s="13"/>
      <c r="M479" s="13"/>
      <c r="N479" s="13"/>
      <c r="O479" s="13"/>
      <c r="P479" s="13"/>
      <c r="Q479" s="13"/>
      <c r="R479" s="13"/>
      <c r="S479" s="13"/>
      <c r="T479" s="13"/>
      <c r="U479" s="13"/>
      <c r="V479" s="13"/>
      <c r="W479" s="13"/>
      <c r="X479" s="13"/>
      <c r="Y479" s="13"/>
      <c r="Z479" s="13"/>
      <c r="AA479" s="13"/>
      <c r="AB479" s="13"/>
      <c r="AC479" s="13"/>
      <c r="AD479" s="13"/>
      <c r="AE479" s="13"/>
      <c r="AF479" s="13"/>
      <c r="AG479" s="13"/>
      <c r="AH479" s="13"/>
      <c r="AI479" s="13"/>
      <c r="AJ479" s="13"/>
      <c r="AK479" s="13"/>
      <c r="AL479" s="13"/>
      <c r="AM479" s="13"/>
      <c r="AN479" s="13"/>
    </row>
    <row r="480" spans="1:40" ht="15.75" customHeight="1">
      <c r="A480" s="13"/>
      <c r="B480" s="13"/>
      <c r="C480" s="13"/>
      <c r="D480" s="13"/>
      <c r="E480" s="13"/>
      <c r="F480" s="13"/>
      <c r="G480" s="13"/>
      <c r="H480" s="13"/>
      <c r="I480" s="13"/>
      <c r="J480" s="13"/>
      <c r="K480" s="13"/>
      <c r="L480" s="13"/>
      <c r="M480" s="13"/>
      <c r="N480" s="13"/>
      <c r="O480" s="13"/>
      <c r="P480" s="13"/>
      <c r="Q480" s="13"/>
      <c r="R480" s="13"/>
      <c r="S480" s="13"/>
      <c r="T480" s="13"/>
      <c r="U480" s="13"/>
      <c r="V480" s="13"/>
      <c r="W480" s="13"/>
      <c r="X480" s="13"/>
      <c r="Y480" s="13"/>
      <c r="Z480" s="13"/>
      <c r="AA480" s="13"/>
      <c r="AB480" s="13"/>
      <c r="AC480" s="13"/>
      <c r="AD480" s="13"/>
      <c r="AE480" s="13"/>
      <c r="AF480" s="13"/>
      <c r="AG480" s="13"/>
      <c r="AH480" s="13"/>
      <c r="AI480" s="13"/>
      <c r="AJ480" s="13"/>
      <c r="AK480" s="13"/>
      <c r="AL480" s="13"/>
      <c r="AM480" s="13"/>
      <c r="AN480" s="13"/>
    </row>
    <row r="481" spans="1:40" ht="15.75" customHeight="1">
      <c r="A481" s="13"/>
      <c r="B481" s="13"/>
      <c r="C481" s="13"/>
      <c r="D481" s="13"/>
      <c r="E481" s="13"/>
      <c r="F481" s="13"/>
      <c r="G481" s="13"/>
      <c r="H481" s="13"/>
      <c r="I481" s="13"/>
      <c r="J481" s="13"/>
      <c r="K481" s="13"/>
      <c r="L481" s="13"/>
      <c r="M481" s="13"/>
      <c r="N481" s="13"/>
      <c r="O481" s="13"/>
      <c r="P481" s="13"/>
      <c r="Q481" s="13"/>
      <c r="R481" s="13"/>
      <c r="S481" s="13"/>
      <c r="T481" s="13"/>
      <c r="U481" s="13"/>
      <c r="V481" s="13"/>
      <c r="W481" s="13"/>
      <c r="X481" s="13"/>
      <c r="Y481" s="13"/>
      <c r="Z481" s="13"/>
      <c r="AA481" s="13"/>
      <c r="AB481" s="13"/>
      <c r="AC481" s="13"/>
      <c r="AD481" s="13"/>
      <c r="AE481" s="13"/>
      <c r="AF481" s="13"/>
      <c r="AG481" s="13"/>
      <c r="AH481" s="13"/>
      <c r="AI481" s="13"/>
      <c r="AJ481" s="13"/>
      <c r="AK481" s="13"/>
      <c r="AL481" s="13"/>
      <c r="AM481" s="13"/>
      <c r="AN481" s="13"/>
    </row>
    <row r="482" spans="1:40" ht="15.75" customHeight="1">
      <c r="A482" s="13"/>
      <c r="B482" s="13"/>
      <c r="C482" s="13"/>
      <c r="D482" s="13"/>
      <c r="E482" s="13"/>
      <c r="F482" s="13"/>
      <c r="G482" s="13"/>
      <c r="H482" s="13"/>
      <c r="I482" s="13"/>
      <c r="J482" s="13"/>
      <c r="K482" s="13"/>
      <c r="L482" s="13"/>
      <c r="M482" s="13"/>
      <c r="N482" s="13"/>
      <c r="O482" s="13"/>
      <c r="P482" s="13"/>
      <c r="Q482" s="13"/>
      <c r="R482" s="13"/>
      <c r="S482" s="13"/>
      <c r="T482" s="13"/>
      <c r="U482" s="13"/>
      <c r="V482" s="13"/>
      <c r="W482" s="13"/>
      <c r="X482" s="13"/>
      <c r="Y482" s="13"/>
      <c r="Z482" s="13"/>
      <c r="AA482" s="13"/>
      <c r="AB482" s="13"/>
      <c r="AC482" s="13"/>
      <c r="AD482" s="13"/>
      <c r="AE482" s="13"/>
      <c r="AF482" s="13"/>
      <c r="AG482" s="13"/>
      <c r="AH482" s="13"/>
      <c r="AI482" s="13"/>
      <c r="AJ482" s="13"/>
      <c r="AK482" s="13"/>
      <c r="AL482" s="13"/>
      <c r="AM482" s="13"/>
      <c r="AN482" s="13"/>
    </row>
    <row r="483" spans="1:40" ht="15.75" customHeight="1">
      <c r="A483" s="13"/>
      <c r="B483" s="13"/>
      <c r="C483" s="13"/>
      <c r="D483" s="13"/>
      <c r="E483" s="13"/>
      <c r="F483" s="13"/>
      <c r="G483" s="13"/>
      <c r="H483" s="13"/>
      <c r="I483" s="13"/>
      <c r="J483" s="13"/>
      <c r="K483" s="13"/>
      <c r="L483" s="13"/>
      <c r="M483" s="13"/>
      <c r="N483" s="13"/>
      <c r="O483" s="13"/>
      <c r="P483" s="13"/>
      <c r="Q483" s="13"/>
      <c r="R483" s="13"/>
      <c r="S483" s="13"/>
      <c r="T483" s="13"/>
      <c r="U483" s="13"/>
      <c r="V483" s="13"/>
      <c r="W483" s="13"/>
      <c r="X483" s="13"/>
      <c r="Y483" s="13"/>
      <c r="Z483" s="13"/>
      <c r="AA483" s="13"/>
      <c r="AB483" s="13"/>
      <c r="AC483" s="13"/>
      <c r="AD483" s="13"/>
      <c r="AE483" s="13"/>
      <c r="AF483" s="13"/>
      <c r="AG483" s="13"/>
      <c r="AH483" s="13"/>
      <c r="AI483" s="13"/>
      <c r="AJ483" s="13"/>
      <c r="AK483" s="13"/>
      <c r="AL483" s="13"/>
      <c r="AM483" s="13"/>
      <c r="AN483" s="13"/>
    </row>
    <row r="484" spans="1:40" ht="15.75" customHeight="1">
      <c r="A484" s="13"/>
      <c r="B484" s="13"/>
      <c r="C484" s="13"/>
      <c r="D484" s="13"/>
      <c r="E484" s="13"/>
      <c r="F484" s="13"/>
      <c r="G484" s="13"/>
      <c r="H484" s="13"/>
      <c r="I484" s="13"/>
      <c r="J484" s="13"/>
      <c r="K484" s="13"/>
      <c r="L484" s="13"/>
      <c r="M484" s="13"/>
      <c r="N484" s="13"/>
      <c r="O484" s="13"/>
      <c r="P484" s="13"/>
      <c r="Q484" s="13"/>
      <c r="R484" s="13"/>
      <c r="S484" s="13"/>
      <c r="T484" s="13"/>
      <c r="U484" s="13"/>
      <c r="V484" s="13"/>
      <c r="W484" s="13"/>
      <c r="X484" s="13"/>
      <c r="Y484" s="13"/>
      <c r="Z484" s="13"/>
      <c r="AA484" s="13"/>
      <c r="AB484" s="13"/>
      <c r="AC484" s="13"/>
      <c r="AD484" s="13"/>
      <c r="AE484" s="13"/>
      <c r="AF484" s="13"/>
      <c r="AG484" s="13"/>
      <c r="AH484" s="13"/>
      <c r="AI484" s="13"/>
      <c r="AJ484" s="13"/>
      <c r="AK484" s="13"/>
      <c r="AL484" s="13"/>
      <c r="AM484" s="13"/>
      <c r="AN484" s="13"/>
    </row>
    <row r="485" spans="1:40" ht="15.75" customHeight="1">
      <c r="A485" s="13"/>
      <c r="B485" s="13"/>
      <c r="C485" s="13"/>
      <c r="D485" s="13"/>
      <c r="E485" s="13"/>
      <c r="F485" s="13"/>
      <c r="G485" s="13"/>
      <c r="H485" s="13"/>
      <c r="I485" s="13"/>
      <c r="J485" s="13"/>
      <c r="K485" s="13"/>
      <c r="L485" s="13"/>
      <c r="M485" s="13"/>
      <c r="N485" s="13"/>
      <c r="O485" s="13"/>
      <c r="P485" s="13"/>
      <c r="Q485" s="13"/>
      <c r="R485" s="13"/>
      <c r="S485" s="13"/>
      <c r="T485" s="13"/>
      <c r="U485" s="13"/>
      <c r="V485" s="13"/>
      <c r="W485" s="13"/>
      <c r="X485" s="13"/>
      <c r="Y485" s="13"/>
      <c r="Z485" s="13"/>
      <c r="AA485" s="13"/>
      <c r="AB485" s="13"/>
      <c r="AC485" s="13"/>
      <c r="AD485" s="13"/>
      <c r="AE485" s="13"/>
      <c r="AF485" s="13"/>
      <c r="AG485" s="13"/>
      <c r="AH485" s="13"/>
      <c r="AI485" s="13"/>
      <c r="AJ485" s="13"/>
      <c r="AK485" s="13"/>
      <c r="AL485" s="13"/>
      <c r="AM485" s="13"/>
      <c r="AN485" s="13"/>
    </row>
    <row r="486" spans="1:40" ht="15.75" customHeight="1">
      <c r="A486" s="13"/>
      <c r="B486" s="13"/>
      <c r="C486" s="13"/>
      <c r="D486" s="13"/>
      <c r="E486" s="13"/>
      <c r="F486" s="13"/>
      <c r="G486" s="13"/>
      <c r="H486" s="13"/>
      <c r="I486" s="13"/>
      <c r="J486" s="13"/>
      <c r="K486" s="13"/>
      <c r="L486" s="13"/>
      <c r="M486" s="13"/>
      <c r="N486" s="13"/>
      <c r="O486" s="13"/>
      <c r="P486" s="13"/>
      <c r="Q486" s="13"/>
      <c r="R486" s="13"/>
      <c r="S486" s="13"/>
      <c r="T486" s="13"/>
      <c r="U486" s="13"/>
      <c r="V486" s="13"/>
      <c r="W486" s="13"/>
      <c r="X486" s="13"/>
      <c r="Y486" s="13"/>
      <c r="Z486" s="13"/>
      <c r="AA486" s="13"/>
      <c r="AB486" s="13"/>
      <c r="AC486" s="13"/>
      <c r="AD486" s="13"/>
      <c r="AE486" s="13"/>
      <c r="AF486" s="13"/>
      <c r="AG486" s="13"/>
      <c r="AH486" s="13"/>
      <c r="AI486" s="13"/>
      <c r="AJ486" s="13"/>
      <c r="AK486" s="13"/>
      <c r="AL486" s="13"/>
      <c r="AM486" s="13"/>
      <c r="AN486" s="13"/>
    </row>
    <row r="487" spans="1:40" ht="15.75" customHeight="1">
      <c r="A487" s="13"/>
      <c r="B487" s="13"/>
      <c r="C487" s="13"/>
      <c r="D487" s="13"/>
      <c r="E487" s="13"/>
      <c r="F487" s="13"/>
      <c r="G487" s="13"/>
      <c r="H487" s="13"/>
      <c r="I487" s="13"/>
      <c r="J487" s="13"/>
      <c r="K487" s="13"/>
      <c r="L487" s="13"/>
      <c r="M487" s="13"/>
      <c r="N487" s="13"/>
      <c r="O487" s="13"/>
      <c r="P487" s="13"/>
      <c r="Q487" s="13"/>
      <c r="R487" s="13"/>
      <c r="S487" s="13"/>
      <c r="T487" s="13"/>
      <c r="U487" s="13"/>
      <c r="V487" s="13"/>
      <c r="W487" s="13"/>
      <c r="X487" s="13"/>
      <c r="Y487" s="13"/>
      <c r="Z487" s="13"/>
      <c r="AA487" s="13"/>
      <c r="AB487" s="13"/>
      <c r="AC487" s="13"/>
      <c r="AD487" s="13"/>
      <c r="AE487" s="13"/>
      <c r="AF487" s="13"/>
      <c r="AG487" s="13"/>
      <c r="AH487" s="13"/>
      <c r="AI487" s="13"/>
      <c r="AJ487" s="13"/>
      <c r="AK487" s="13"/>
      <c r="AL487" s="13"/>
      <c r="AM487" s="13"/>
      <c r="AN487" s="13"/>
    </row>
    <row r="488" spans="1:40" ht="15.75" customHeight="1">
      <c r="A488" s="13"/>
      <c r="B488" s="13"/>
      <c r="C488" s="13"/>
      <c r="D488" s="13"/>
      <c r="E488" s="13"/>
      <c r="F488" s="13"/>
      <c r="G488" s="13"/>
      <c r="H488" s="13"/>
      <c r="I488" s="13"/>
      <c r="J488" s="13"/>
      <c r="K488" s="13"/>
      <c r="L488" s="13"/>
      <c r="M488" s="13"/>
      <c r="N488" s="13"/>
      <c r="O488" s="13"/>
      <c r="P488" s="13"/>
      <c r="Q488" s="13"/>
      <c r="R488" s="13"/>
      <c r="S488" s="13"/>
      <c r="T488" s="13"/>
      <c r="U488" s="13"/>
      <c r="V488" s="13"/>
      <c r="W488" s="13"/>
      <c r="X488" s="13"/>
      <c r="Y488" s="13"/>
      <c r="Z488" s="13"/>
      <c r="AA488" s="13"/>
      <c r="AB488" s="13"/>
      <c r="AC488" s="13"/>
      <c r="AD488" s="13"/>
      <c r="AE488" s="13"/>
      <c r="AF488" s="13"/>
      <c r="AG488" s="13"/>
      <c r="AH488" s="13"/>
      <c r="AI488" s="13"/>
      <c r="AJ488" s="13"/>
      <c r="AK488" s="13"/>
      <c r="AL488" s="13"/>
      <c r="AM488" s="13"/>
      <c r="AN488" s="13"/>
    </row>
    <row r="489" spans="1:40" ht="15.75" customHeight="1">
      <c r="A489" s="13"/>
      <c r="B489" s="13"/>
      <c r="C489" s="13"/>
      <c r="D489" s="13"/>
      <c r="E489" s="13"/>
      <c r="F489" s="13"/>
      <c r="G489" s="13"/>
      <c r="H489" s="13"/>
      <c r="I489" s="13"/>
      <c r="J489" s="13"/>
      <c r="K489" s="13"/>
      <c r="L489" s="13"/>
      <c r="M489" s="13"/>
      <c r="N489" s="13"/>
      <c r="O489" s="13"/>
      <c r="P489" s="13"/>
      <c r="Q489" s="13"/>
      <c r="R489" s="13"/>
      <c r="S489" s="13"/>
      <c r="T489" s="13"/>
      <c r="U489" s="13"/>
      <c r="V489" s="13"/>
      <c r="W489" s="13"/>
      <c r="X489" s="13"/>
      <c r="Y489" s="13"/>
      <c r="Z489" s="13"/>
      <c r="AA489" s="13"/>
      <c r="AB489" s="13"/>
      <c r="AC489" s="13"/>
      <c r="AD489" s="13"/>
      <c r="AE489" s="13"/>
      <c r="AF489" s="13"/>
      <c r="AG489" s="13"/>
      <c r="AH489" s="13"/>
      <c r="AI489" s="13"/>
      <c r="AJ489" s="13"/>
      <c r="AK489" s="13"/>
      <c r="AL489" s="13"/>
      <c r="AM489" s="13"/>
      <c r="AN489" s="13"/>
    </row>
    <row r="490" spans="1:40" ht="15.75" customHeight="1">
      <c r="A490" s="13"/>
      <c r="B490" s="13"/>
      <c r="C490" s="13"/>
      <c r="D490" s="13"/>
      <c r="E490" s="13"/>
      <c r="F490" s="13"/>
      <c r="G490" s="13"/>
      <c r="H490" s="13"/>
      <c r="I490" s="13"/>
      <c r="J490" s="13"/>
      <c r="K490" s="13"/>
      <c r="L490" s="13"/>
      <c r="M490" s="13"/>
      <c r="N490" s="13"/>
      <c r="O490" s="13"/>
      <c r="P490" s="13"/>
      <c r="Q490" s="13"/>
      <c r="R490" s="13"/>
      <c r="S490" s="13"/>
      <c r="T490" s="13"/>
      <c r="U490" s="13"/>
      <c r="V490" s="13"/>
      <c r="W490" s="13"/>
      <c r="X490" s="13"/>
      <c r="Y490" s="13"/>
      <c r="Z490" s="13"/>
      <c r="AA490" s="13"/>
      <c r="AB490" s="13"/>
      <c r="AC490" s="13"/>
      <c r="AD490" s="13"/>
      <c r="AE490" s="13"/>
      <c r="AF490" s="13"/>
      <c r="AG490" s="13"/>
      <c r="AH490" s="13"/>
      <c r="AI490" s="13"/>
      <c r="AJ490" s="13"/>
      <c r="AK490" s="13"/>
      <c r="AL490" s="13"/>
      <c r="AM490" s="13"/>
      <c r="AN490" s="13"/>
    </row>
    <row r="491" spans="1:40" ht="15.75" customHeight="1">
      <c r="A491" s="13"/>
      <c r="B491" s="13"/>
      <c r="C491" s="13"/>
      <c r="D491" s="13"/>
      <c r="E491" s="13"/>
      <c r="F491" s="13"/>
      <c r="G491" s="13"/>
      <c r="H491" s="13"/>
      <c r="I491" s="13"/>
      <c r="J491" s="13"/>
      <c r="K491" s="13"/>
      <c r="L491" s="13"/>
      <c r="M491" s="13"/>
      <c r="N491" s="13"/>
      <c r="O491" s="13"/>
      <c r="P491" s="13"/>
      <c r="Q491" s="13"/>
      <c r="R491" s="13"/>
      <c r="S491" s="13"/>
      <c r="T491" s="13"/>
      <c r="U491" s="13"/>
      <c r="V491" s="13"/>
      <c r="W491" s="13"/>
      <c r="X491" s="13"/>
      <c r="Y491" s="13"/>
      <c r="Z491" s="13"/>
      <c r="AA491" s="13"/>
      <c r="AB491" s="13"/>
      <c r="AC491" s="13"/>
      <c r="AD491" s="13"/>
      <c r="AE491" s="13"/>
      <c r="AF491" s="13"/>
      <c r="AG491" s="13"/>
      <c r="AH491" s="13"/>
      <c r="AI491" s="13"/>
      <c r="AJ491" s="13"/>
      <c r="AK491" s="13"/>
      <c r="AL491" s="13"/>
      <c r="AM491" s="13"/>
      <c r="AN491" s="13"/>
    </row>
    <row r="492" spans="1:40" ht="15.75" customHeight="1">
      <c r="A492" s="13"/>
      <c r="B492" s="13"/>
      <c r="C492" s="13"/>
      <c r="D492" s="13"/>
      <c r="E492" s="13"/>
      <c r="F492" s="13"/>
      <c r="G492" s="13"/>
      <c r="H492" s="13"/>
      <c r="I492" s="13"/>
      <c r="J492" s="13"/>
      <c r="K492" s="13"/>
      <c r="L492" s="13"/>
      <c r="M492" s="13"/>
      <c r="N492" s="13"/>
      <c r="O492" s="13"/>
      <c r="P492" s="13"/>
      <c r="Q492" s="13"/>
      <c r="R492" s="13"/>
      <c r="S492" s="13"/>
      <c r="T492" s="13"/>
      <c r="U492" s="13"/>
      <c r="V492" s="13"/>
      <c r="W492" s="13"/>
      <c r="X492" s="13"/>
      <c r="Y492" s="13"/>
      <c r="Z492" s="13"/>
      <c r="AA492" s="13"/>
      <c r="AB492" s="13"/>
      <c r="AC492" s="13"/>
      <c r="AD492" s="13"/>
      <c r="AE492" s="13"/>
      <c r="AF492" s="13"/>
      <c r="AG492" s="13"/>
      <c r="AH492" s="13"/>
      <c r="AI492" s="13"/>
      <c r="AJ492" s="13"/>
      <c r="AK492" s="13"/>
      <c r="AL492" s="13"/>
      <c r="AM492" s="13"/>
      <c r="AN492" s="13"/>
    </row>
    <row r="493" spans="1:40" ht="15.75" customHeight="1">
      <c r="A493" s="13"/>
      <c r="B493" s="13"/>
      <c r="C493" s="13"/>
      <c r="D493" s="13"/>
      <c r="E493" s="13"/>
      <c r="F493" s="13"/>
      <c r="G493" s="13"/>
      <c r="H493" s="13"/>
      <c r="I493" s="13"/>
      <c r="J493" s="13"/>
      <c r="K493" s="13"/>
      <c r="L493" s="13"/>
      <c r="M493" s="13"/>
      <c r="N493" s="13"/>
      <c r="O493" s="13"/>
      <c r="P493" s="13"/>
      <c r="Q493" s="13"/>
      <c r="R493" s="13"/>
      <c r="S493" s="13"/>
      <c r="T493" s="13"/>
      <c r="U493" s="13"/>
      <c r="V493" s="13"/>
      <c r="W493" s="13"/>
      <c r="X493" s="13"/>
      <c r="Y493" s="13"/>
      <c r="Z493" s="13"/>
      <c r="AA493" s="13"/>
      <c r="AB493" s="13"/>
      <c r="AC493" s="13"/>
      <c r="AD493" s="13"/>
      <c r="AE493" s="13"/>
      <c r="AF493" s="13"/>
      <c r="AG493" s="13"/>
      <c r="AH493" s="13"/>
      <c r="AI493" s="13"/>
      <c r="AJ493" s="13"/>
      <c r="AK493" s="13"/>
      <c r="AL493" s="13"/>
      <c r="AM493" s="13"/>
      <c r="AN493" s="13"/>
    </row>
    <row r="494" spans="1:40" ht="15.75" customHeight="1">
      <c r="A494" s="13"/>
      <c r="B494" s="13"/>
      <c r="C494" s="13"/>
      <c r="D494" s="13"/>
      <c r="E494" s="13"/>
      <c r="F494" s="13"/>
      <c r="G494" s="13"/>
      <c r="H494" s="13"/>
      <c r="I494" s="13"/>
      <c r="J494" s="13"/>
      <c r="K494" s="13"/>
      <c r="L494" s="13"/>
      <c r="M494" s="13"/>
      <c r="N494" s="13"/>
      <c r="O494" s="13"/>
      <c r="P494" s="13"/>
      <c r="Q494" s="13"/>
      <c r="R494" s="13"/>
      <c r="S494" s="13"/>
      <c r="T494" s="13"/>
      <c r="U494" s="13"/>
      <c r="V494" s="13"/>
      <c r="W494" s="13"/>
      <c r="X494" s="13"/>
      <c r="Y494" s="13"/>
      <c r="Z494" s="13"/>
      <c r="AA494" s="13"/>
      <c r="AB494" s="13"/>
      <c r="AC494" s="13"/>
      <c r="AD494" s="13"/>
      <c r="AE494" s="13"/>
      <c r="AF494" s="13"/>
      <c r="AG494" s="13"/>
      <c r="AH494" s="13"/>
      <c r="AI494" s="13"/>
      <c r="AJ494" s="13"/>
      <c r="AK494" s="13"/>
      <c r="AL494" s="13"/>
      <c r="AM494" s="13"/>
      <c r="AN494" s="13"/>
    </row>
    <row r="495" spans="1:40" ht="15.75" customHeight="1">
      <c r="A495" s="13"/>
      <c r="B495" s="13"/>
      <c r="C495" s="13"/>
      <c r="D495" s="13"/>
      <c r="E495" s="13"/>
      <c r="F495" s="13"/>
      <c r="G495" s="13"/>
      <c r="H495" s="13"/>
      <c r="I495" s="13"/>
      <c r="J495" s="13"/>
      <c r="K495" s="13"/>
      <c r="L495" s="13"/>
      <c r="M495" s="13"/>
      <c r="N495" s="13"/>
      <c r="O495" s="13"/>
      <c r="P495" s="13"/>
      <c r="Q495" s="13"/>
      <c r="R495" s="13"/>
      <c r="S495" s="13"/>
      <c r="T495" s="13"/>
      <c r="U495" s="13"/>
      <c r="V495" s="13"/>
      <c r="W495" s="13"/>
      <c r="X495" s="13"/>
      <c r="Y495" s="13"/>
      <c r="Z495" s="13"/>
      <c r="AA495" s="13"/>
      <c r="AB495" s="13"/>
      <c r="AC495" s="13"/>
      <c r="AD495" s="13"/>
      <c r="AE495" s="13"/>
      <c r="AF495" s="13"/>
      <c r="AG495" s="13"/>
      <c r="AH495" s="13"/>
      <c r="AI495" s="13"/>
      <c r="AJ495" s="13"/>
      <c r="AK495" s="13"/>
      <c r="AL495" s="13"/>
      <c r="AM495" s="13"/>
      <c r="AN495" s="13"/>
    </row>
    <row r="496" spans="1:40" ht="15.75" customHeight="1">
      <c r="A496" s="13"/>
      <c r="B496" s="13"/>
      <c r="C496" s="13"/>
      <c r="D496" s="13"/>
      <c r="E496" s="13"/>
      <c r="F496" s="13"/>
      <c r="G496" s="13"/>
      <c r="H496" s="13"/>
      <c r="I496" s="13"/>
      <c r="J496" s="13"/>
      <c r="K496" s="13"/>
      <c r="L496" s="13"/>
      <c r="M496" s="13"/>
      <c r="N496" s="13"/>
      <c r="O496" s="13"/>
      <c r="P496" s="13"/>
      <c r="Q496" s="13"/>
      <c r="R496" s="13"/>
      <c r="S496" s="13"/>
      <c r="T496" s="13"/>
      <c r="U496" s="13"/>
      <c r="V496" s="13"/>
      <c r="W496" s="13"/>
      <c r="X496" s="13"/>
      <c r="Y496" s="13"/>
      <c r="Z496" s="13"/>
      <c r="AA496" s="13"/>
      <c r="AB496" s="13"/>
      <c r="AC496" s="13"/>
      <c r="AD496" s="13"/>
      <c r="AE496" s="13"/>
      <c r="AF496" s="13"/>
      <c r="AG496" s="13"/>
      <c r="AH496" s="13"/>
      <c r="AI496" s="13"/>
      <c r="AJ496" s="13"/>
      <c r="AK496" s="13"/>
      <c r="AL496" s="13"/>
      <c r="AM496" s="13"/>
      <c r="AN496" s="13"/>
    </row>
    <row r="497" spans="1:40" ht="15.75" customHeight="1">
      <c r="A497" s="13"/>
      <c r="B497" s="13"/>
      <c r="C497" s="13"/>
      <c r="D497" s="13"/>
      <c r="E497" s="13"/>
      <c r="F497" s="13"/>
      <c r="G497" s="13"/>
      <c r="H497" s="13"/>
      <c r="I497" s="13"/>
      <c r="J497" s="13"/>
      <c r="K497" s="13"/>
      <c r="L497" s="13"/>
      <c r="M497" s="13"/>
      <c r="N497" s="13"/>
      <c r="O497" s="13"/>
      <c r="P497" s="13"/>
      <c r="Q497" s="13"/>
      <c r="R497" s="13"/>
      <c r="S497" s="13"/>
      <c r="T497" s="13"/>
      <c r="U497" s="13"/>
      <c r="V497" s="13"/>
      <c r="W497" s="13"/>
      <c r="X497" s="13"/>
      <c r="Y497" s="13"/>
      <c r="Z497" s="13"/>
      <c r="AA497" s="13"/>
      <c r="AB497" s="13"/>
      <c r="AC497" s="13"/>
      <c r="AD497" s="13"/>
      <c r="AE497" s="13"/>
      <c r="AF497" s="13"/>
      <c r="AG497" s="13"/>
      <c r="AH497" s="13"/>
      <c r="AI497" s="13"/>
      <c r="AJ497" s="13"/>
      <c r="AK497" s="13"/>
      <c r="AL497" s="13"/>
      <c r="AM497" s="13"/>
      <c r="AN497" s="13"/>
    </row>
    <row r="498" spans="1:40" ht="15.75" customHeight="1">
      <c r="A498" s="13"/>
      <c r="B498" s="13"/>
      <c r="C498" s="13"/>
      <c r="D498" s="13"/>
      <c r="E498" s="13"/>
      <c r="F498" s="13"/>
      <c r="G498" s="13"/>
      <c r="H498" s="13"/>
      <c r="I498" s="13"/>
      <c r="J498" s="13"/>
      <c r="K498" s="13"/>
      <c r="L498" s="13"/>
      <c r="M498" s="13"/>
      <c r="N498" s="13"/>
      <c r="O498" s="13"/>
      <c r="P498" s="13"/>
      <c r="Q498" s="13"/>
      <c r="R498" s="13"/>
      <c r="S498" s="13"/>
      <c r="T498" s="13"/>
      <c r="U498" s="13"/>
      <c r="V498" s="13"/>
      <c r="W498" s="13"/>
      <c r="X498" s="13"/>
      <c r="Y498" s="13"/>
      <c r="Z498" s="13"/>
      <c r="AA498" s="13"/>
      <c r="AB498" s="13"/>
      <c r="AC498" s="13"/>
      <c r="AD498" s="13"/>
      <c r="AE498" s="13"/>
      <c r="AF498" s="13"/>
      <c r="AG498" s="13"/>
      <c r="AH498" s="13"/>
      <c r="AI498" s="13"/>
      <c r="AJ498" s="13"/>
      <c r="AK498" s="13"/>
      <c r="AL498" s="13"/>
      <c r="AM498" s="13"/>
      <c r="AN498" s="13"/>
    </row>
    <row r="499" spans="1:40" ht="15.75" customHeight="1">
      <c r="A499" s="13"/>
      <c r="B499" s="13"/>
      <c r="C499" s="13"/>
      <c r="D499" s="13"/>
      <c r="E499" s="13"/>
      <c r="F499" s="13"/>
      <c r="G499" s="13"/>
      <c r="H499" s="13"/>
      <c r="I499" s="13"/>
      <c r="J499" s="13"/>
      <c r="K499" s="13"/>
      <c r="L499" s="13"/>
      <c r="M499" s="13"/>
      <c r="N499" s="13"/>
      <c r="O499" s="13"/>
      <c r="P499" s="13"/>
      <c r="Q499" s="13"/>
      <c r="R499" s="13"/>
      <c r="S499" s="13"/>
      <c r="T499" s="13"/>
      <c r="U499" s="13"/>
      <c r="V499" s="13"/>
      <c r="W499" s="13"/>
      <c r="X499" s="13"/>
      <c r="Y499" s="13"/>
      <c r="Z499" s="13"/>
      <c r="AA499" s="13"/>
      <c r="AB499" s="13"/>
      <c r="AC499" s="13"/>
      <c r="AD499" s="13"/>
      <c r="AE499" s="13"/>
      <c r="AF499" s="13"/>
      <c r="AG499" s="13"/>
      <c r="AH499" s="13"/>
      <c r="AI499" s="13"/>
      <c r="AJ499" s="13"/>
      <c r="AK499" s="13"/>
      <c r="AL499" s="13"/>
      <c r="AM499" s="13"/>
      <c r="AN499" s="13"/>
    </row>
    <row r="500" spans="1:40" ht="15.75" customHeight="1">
      <c r="A500" s="13"/>
      <c r="B500" s="13"/>
      <c r="C500" s="13"/>
      <c r="D500" s="13"/>
      <c r="E500" s="13"/>
      <c r="F500" s="13"/>
      <c r="G500" s="13"/>
      <c r="H500" s="13"/>
      <c r="I500" s="13"/>
      <c r="J500" s="13"/>
      <c r="K500" s="13"/>
      <c r="L500" s="13"/>
      <c r="M500" s="13"/>
      <c r="N500" s="13"/>
      <c r="O500" s="13"/>
      <c r="P500" s="13"/>
      <c r="Q500" s="13"/>
      <c r="R500" s="13"/>
      <c r="S500" s="13"/>
      <c r="T500" s="13"/>
      <c r="U500" s="13"/>
      <c r="V500" s="13"/>
      <c r="W500" s="13"/>
      <c r="X500" s="13"/>
      <c r="Y500" s="13"/>
      <c r="Z500" s="13"/>
      <c r="AA500" s="13"/>
      <c r="AB500" s="13"/>
      <c r="AC500" s="13"/>
      <c r="AD500" s="13"/>
      <c r="AE500" s="13"/>
      <c r="AF500" s="13"/>
      <c r="AG500" s="13"/>
      <c r="AH500" s="13"/>
      <c r="AI500" s="13"/>
      <c r="AJ500" s="13"/>
      <c r="AK500" s="13"/>
      <c r="AL500" s="13"/>
      <c r="AM500" s="13"/>
      <c r="AN500" s="13"/>
    </row>
    <row r="501" spans="1:40" ht="15.75" customHeight="1">
      <c r="A501" s="13"/>
      <c r="B501" s="13"/>
      <c r="C501" s="13"/>
      <c r="D501" s="13"/>
      <c r="E501" s="13"/>
      <c r="F501" s="13"/>
      <c r="G501" s="13"/>
      <c r="H501" s="13"/>
      <c r="I501" s="13"/>
      <c r="J501" s="13"/>
      <c r="K501" s="13"/>
      <c r="L501" s="13"/>
      <c r="M501" s="13"/>
      <c r="N501" s="13"/>
      <c r="O501" s="13"/>
      <c r="P501" s="13"/>
      <c r="Q501" s="13"/>
      <c r="R501" s="13"/>
      <c r="S501" s="13"/>
      <c r="T501" s="13"/>
      <c r="U501" s="13"/>
      <c r="V501" s="13"/>
      <c r="W501" s="13"/>
      <c r="X501" s="13"/>
      <c r="Y501" s="13"/>
      <c r="Z501" s="13"/>
      <c r="AA501" s="13"/>
      <c r="AB501" s="13"/>
      <c r="AC501" s="13"/>
      <c r="AD501" s="13"/>
      <c r="AE501" s="13"/>
      <c r="AF501" s="13"/>
      <c r="AG501" s="13"/>
      <c r="AH501" s="13"/>
      <c r="AI501" s="13"/>
      <c r="AJ501" s="13"/>
      <c r="AK501" s="13"/>
      <c r="AL501" s="13"/>
      <c r="AM501" s="13"/>
      <c r="AN501" s="13"/>
    </row>
    <row r="502" spans="1:40" ht="15.75" customHeight="1">
      <c r="A502" s="13"/>
      <c r="B502" s="13"/>
      <c r="C502" s="13"/>
      <c r="D502" s="13"/>
      <c r="E502" s="13"/>
      <c r="F502" s="13"/>
      <c r="G502" s="13"/>
      <c r="H502" s="13"/>
      <c r="I502" s="13"/>
      <c r="J502" s="13"/>
      <c r="K502" s="13"/>
      <c r="L502" s="13"/>
      <c r="M502" s="13"/>
      <c r="N502" s="13"/>
      <c r="O502" s="13"/>
      <c r="P502" s="13"/>
      <c r="Q502" s="13"/>
      <c r="R502" s="13"/>
      <c r="S502" s="13"/>
      <c r="T502" s="13"/>
      <c r="U502" s="13"/>
      <c r="V502" s="13"/>
      <c r="W502" s="13"/>
      <c r="X502" s="13"/>
      <c r="Y502" s="13"/>
      <c r="Z502" s="13"/>
      <c r="AA502" s="13"/>
      <c r="AB502" s="13"/>
      <c r="AC502" s="13"/>
      <c r="AD502" s="13"/>
      <c r="AE502" s="13"/>
      <c r="AF502" s="13"/>
      <c r="AG502" s="13"/>
      <c r="AH502" s="13"/>
      <c r="AI502" s="13"/>
      <c r="AJ502" s="13"/>
      <c r="AK502" s="13"/>
      <c r="AL502" s="13"/>
      <c r="AM502" s="13"/>
      <c r="AN502" s="13"/>
    </row>
    <row r="503" spans="1:40" ht="15.75" customHeight="1">
      <c r="A503" s="13"/>
      <c r="B503" s="13"/>
      <c r="C503" s="13"/>
      <c r="D503" s="13"/>
      <c r="E503" s="13"/>
      <c r="F503" s="13"/>
      <c r="G503" s="13"/>
      <c r="H503" s="13"/>
      <c r="I503" s="13"/>
      <c r="J503" s="13"/>
      <c r="K503" s="13"/>
      <c r="L503" s="13"/>
      <c r="M503" s="13"/>
      <c r="N503" s="13"/>
      <c r="O503" s="13"/>
      <c r="P503" s="13"/>
      <c r="Q503" s="13"/>
      <c r="R503" s="13"/>
      <c r="S503" s="13"/>
      <c r="T503" s="13"/>
      <c r="U503" s="13"/>
      <c r="V503" s="13"/>
      <c r="W503" s="13"/>
      <c r="X503" s="13"/>
      <c r="Y503" s="13"/>
      <c r="Z503" s="13"/>
      <c r="AA503" s="13"/>
      <c r="AB503" s="13"/>
      <c r="AC503" s="13"/>
      <c r="AD503" s="13"/>
      <c r="AE503" s="13"/>
      <c r="AF503" s="13"/>
      <c r="AG503" s="13"/>
      <c r="AH503" s="13"/>
      <c r="AI503" s="13"/>
      <c r="AJ503" s="13"/>
      <c r="AK503" s="13"/>
      <c r="AL503" s="13"/>
      <c r="AM503" s="13"/>
      <c r="AN503" s="13"/>
    </row>
    <row r="504" spans="1:40" ht="15.75" customHeight="1">
      <c r="A504" s="13"/>
      <c r="B504" s="13"/>
      <c r="C504" s="13"/>
      <c r="D504" s="13"/>
      <c r="E504" s="13"/>
      <c r="F504" s="13"/>
      <c r="G504" s="13"/>
      <c r="H504" s="13"/>
      <c r="I504" s="13"/>
      <c r="J504" s="13"/>
      <c r="K504" s="13"/>
      <c r="L504" s="13"/>
      <c r="M504" s="13"/>
      <c r="N504" s="13"/>
      <c r="O504" s="13"/>
      <c r="P504" s="13"/>
      <c r="Q504" s="13"/>
      <c r="R504" s="13"/>
      <c r="S504" s="13"/>
      <c r="T504" s="13"/>
      <c r="U504" s="13"/>
      <c r="V504" s="13"/>
      <c r="W504" s="13"/>
      <c r="X504" s="13"/>
      <c r="Y504" s="13"/>
      <c r="Z504" s="13"/>
      <c r="AA504" s="13"/>
      <c r="AB504" s="13"/>
      <c r="AC504" s="13"/>
      <c r="AD504" s="13"/>
      <c r="AE504" s="13"/>
      <c r="AF504" s="13"/>
      <c r="AG504" s="13"/>
      <c r="AH504" s="13"/>
      <c r="AI504" s="13"/>
      <c r="AJ504" s="13"/>
      <c r="AK504" s="13"/>
      <c r="AL504" s="13"/>
      <c r="AM504" s="13"/>
      <c r="AN504" s="13"/>
    </row>
    <row r="505" spans="1:40" ht="15.75" customHeight="1">
      <c r="A505" s="13"/>
      <c r="B505" s="13"/>
      <c r="C505" s="13"/>
      <c r="D505" s="13"/>
      <c r="E505" s="13"/>
      <c r="F505" s="13"/>
      <c r="G505" s="13"/>
      <c r="H505" s="13"/>
      <c r="I505" s="13"/>
      <c r="J505" s="13"/>
      <c r="K505" s="13"/>
      <c r="L505" s="13"/>
      <c r="M505" s="13"/>
      <c r="N505" s="13"/>
      <c r="O505" s="13"/>
      <c r="P505" s="13"/>
      <c r="Q505" s="13"/>
      <c r="R505" s="13"/>
      <c r="S505" s="13"/>
      <c r="T505" s="13"/>
      <c r="U505" s="13"/>
      <c r="V505" s="13"/>
      <c r="W505" s="13"/>
      <c r="X505" s="13"/>
      <c r="Y505" s="13"/>
      <c r="Z505" s="13"/>
      <c r="AA505" s="13"/>
      <c r="AB505" s="13"/>
      <c r="AC505" s="13"/>
      <c r="AD505" s="13"/>
      <c r="AE505" s="13"/>
      <c r="AF505" s="13"/>
      <c r="AG505" s="13"/>
      <c r="AH505" s="13"/>
      <c r="AI505" s="13"/>
      <c r="AJ505" s="13"/>
      <c r="AK505" s="13"/>
      <c r="AL505" s="13"/>
      <c r="AM505" s="13"/>
      <c r="AN505" s="13"/>
    </row>
    <row r="506" spans="1:40" ht="15.75" customHeight="1">
      <c r="A506" s="13"/>
      <c r="B506" s="13"/>
      <c r="C506" s="13"/>
      <c r="D506" s="13"/>
      <c r="E506" s="13"/>
      <c r="F506" s="13"/>
      <c r="G506" s="13"/>
      <c r="H506" s="13"/>
      <c r="I506" s="13"/>
      <c r="J506" s="13"/>
      <c r="K506" s="13"/>
      <c r="L506" s="13"/>
      <c r="M506" s="13"/>
      <c r="N506" s="13"/>
      <c r="O506" s="13"/>
      <c r="P506" s="13"/>
      <c r="Q506" s="13"/>
      <c r="R506" s="13"/>
      <c r="S506" s="13"/>
      <c r="T506" s="13"/>
      <c r="U506" s="13"/>
      <c r="V506" s="13"/>
      <c r="W506" s="13"/>
      <c r="X506" s="13"/>
      <c r="Y506" s="13"/>
      <c r="Z506" s="13"/>
      <c r="AA506" s="13"/>
      <c r="AB506" s="13"/>
      <c r="AC506" s="13"/>
      <c r="AD506" s="13"/>
      <c r="AE506" s="13"/>
      <c r="AF506" s="13"/>
      <c r="AG506" s="13"/>
      <c r="AH506" s="13"/>
      <c r="AI506" s="13"/>
      <c r="AJ506" s="13"/>
      <c r="AK506" s="13"/>
      <c r="AL506" s="13"/>
      <c r="AM506" s="13"/>
      <c r="AN506" s="13"/>
    </row>
    <row r="507" spans="1:40" ht="15.75" customHeight="1">
      <c r="A507" s="13"/>
      <c r="B507" s="13"/>
      <c r="C507" s="13"/>
      <c r="D507" s="13"/>
      <c r="E507" s="13"/>
      <c r="F507" s="13"/>
      <c r="G507" s="13"/>
      <c r="H507" s="13"/>
      <c r="I507" s="13"/>
      <c r="J507" s="13"/>
      <c r="K507" s="13"/>
      <c r="L507" s="13"/>
      <c r="M507" s="13"/>
      <c r="N507" s="13"/>
      <c r="O507" s="13"/>
      <c r="P507" s="13"/>
      <c r="Q507" s="13"/>
      <c r="R507" s="13"/>
      <c r="S507" s="13"/>
      <c r="T507" s="13"/>
      <c r="U507" s="13"/>
      <c r="V507" s="13"/>
      <c r="W507" s="13"/>
      <c r="X507" s="13"/>
      <c r="Y507" s="13"/>
      <c r="Z507" s="13"/>
      <c r="AA507" s="13"/>
      <c r="AB507" s="13"/>
      <c r="AC507" s="13"/>
      <c r="AD507" s="13"/>
      <c r="AE507" s="13"/>
      <c r="AF507" s="13"/>
      <c r="AG507" s="13"/>
      <c r="AH507" s="13"/>
      <c r="AI507" s="13"/>
      <c r="AJ507" s="13"/>
      <c r="AK507" s="13"/>
      <c r="AL507" s="13"/>
      <c r="AM507" s="13"/>
      <c r="AN507" s="13"/>
    </row>
    <row r="508" spans="1:40" ht="15.75" customHeight="1">
      <c r="A508" s="13"/>
      <c r="B508" s="13"/>
      <c r="C508" s="13"/>
      <c r="D508" s="13"/>
      <c r="E508" s="13"/>
      <c r="F508" s="13"/>
      <c r="G508" s="13"/>
      <c r="H508" s="13"/>
      <c r="I508" s="13"/>
      <c r="J508" s="13"/>
      <c r="K508" s="13"/>
      <c r="L508" s="13"/>
      <c r="M508" s="13"/>
      <c r="N508" s="13"/>
      <c r="O508" s="13"/>
      <c r="P508" s="13"/>
      <c r="Q508" s="13"/>
      <c r="R508" s="13"/>
      <c r="S508" s="13"/>
      <c r="T508" s="13"/>
      <c r="U508" s="13"/>
      <c r="V508" s="13"/>
      <c r="W508" s="13"/>
      <c r="X508" s="13"/>
      <c r="Y508" s="13"/>
      <c r="Z508" s="13"/>
      <c r="AA508" s="13"/>
      <c r="AB508" s="13"/>
      <c r="AC508" s="13"/>
      <c r="AD508" s="13"/>
      <c r="AE508" s="13"/>
      <c r="AF508" s="13"/>
      <c r="AG508" s="13"/>
      <c r="AH508" s="13"/>
      <c r="AI508" s="13"/>
      <c r="AJ508" s="13"/>
      <c r="AK508" s="13"/>
      <c r="AL508" s="13"/>
      <c r="AM508" s="13"/>
      <c r="AN508" s="13"/>
    </row>
    <row r="509" spans="1:40" ht="15.75" customHeight="1">
      <c r="A509" s="13"/>
      <c r="B509" s="13"/>
      <c r="C509" s="13"/>
      <c r="D509" s="13"/>
      <c r="E509" s="13"/>
      <c r="F509" s="13"/>
      <c r="G509" s="13"/>
      <c r="H509" s="13"/>
      <c r="I509" s="13"/>
      <c r="J509" s="13"/>
      <c r="K509" s="13"/>
      <c r="L509" s="13"/>
      <c r="M509" s="13"/>
      <c r="N509" s="13"/>
      <c r="O509" s="13"/>
      <c r="P509" s="13"/>
      <c r="Q509" s="13"/>
      <c r="R509" s="13"/>
      <c r="S509" s="13"/>
      <c r="T509" s="13"/>
      <c r="U509" s="13"/>
      <c r="V509" s="13"/>
      <c r="W509" s="13"/>
      <c r="X509" s="13"/>
      <c r="Y509" s="13"/>
      <c r="Z509" s="13"/>
      <c r="AA509" s="13"/>
      <c r="AB509" s="13"/>
      <c r="AC509" s="13"/>
      <c r="AD509" s="13"/>
      <c r="AE509" s="13"/>
      <c r="AF509" s="13"/>
      <c r="AG509" s="13"/>
      <c r="AH509" s="13"/>
      <c r="AI509" s="13"/>
      <c r="AJ509" s="13"/>
      <c r="AK509" s="13"/>
      <c r="AL509" s="13"/>
      <c r="AM509" s="13"/>
      <c r="AN509" s="13"/>
    </row>
    <row r="510" spans="1:40" ht="15.75" customHeight="1">
      <c r="A510" s="13"/>
      <c r="B510" s="13"/>
      <c r="C510" s="13"/>
      <c r="D510" s="13"/>
      <c r="E510" s="13"/>
      <c r="F510" s="13"/>
      <c r="G510" s="13"/>
      <c r="H510" s="13"/>
      <c r="I510" s="13"/>
      <c r="J510" s="13"/>
      <c r="K510" s="13"/>
      <c r="L510" s="13"/>
      <c r="M510" s="13"/>
      <c r="N510" s="13"/>
      <c r="O510" s="13"/>
      <c r="P510" s="13"/>
      <c r="Q510" s="13"/>
      <c r="R510" s="13"/>
      <c r="S510" s="13"/>
      <c r="T510" s="13"/>
      <c r="U510" s="13"/>
      <c r="V510" s="13"/>
      <c r="W510" s="13"/>
      <c r="X510" s="13"/>
      <c r="Y510" s="13"/>
      <c r="Z510" s="13"/>
      <c r="AA510" s="13"/>
      <c r="AB510" s="13"/>
      <c r="AC510" s="13"/>
      <c r="AD510" s="13"/>
      <c r="AE510" s="13"/>
      <c r="AF510" s="13"/>
      <c r="AG510" s="13"/>
      <c r="AH510" s="13"/>
      <c r="AI510" s="13"/>
      <c r="AJ510" s="13"/>
      <c r="AK510" s="13"/>
      <c r="AL510" s="13"/>
      <c r="AM510" s="13"/>
      <c r="AN510" s="13"/>
    </row>
    <row r="511" spans="1:40" ht="15.75" customHeight="1">
      <c r="A511" s="13"/>
      <c r="B511" s="13"/>
      <c r="C511" s="13"/>
      <c r="D511" s="13"/>
      <c r="E511" s="13"/>
      <c r="F511" s="13"/>
      <c r="G511" s="13"/>
      <c r="H511" s="13"/>
      <c r="I511" s="13"/>
      <c r="J511" s="13"/>
      <c r="K511" s="13"/>
      <c r="L511" s="13"/>
      <c r="M511" s="13"/>
      <c r="N511" s="13"/>
      <c r="O511" s="13"/>
      <c r="P511" s="13"/>
      <c r="Q511" s="13"/>
      <c r="R511" s="13"/>
      <c r="S511" s="13"/>
      <c r="T511" s="13"/>
      <c r="U511" s="13"/>
      <c r="V511" s="13"/>
      <c r="W511" s="13"/>
      <c r="X511" s="13"/>
      <c r="Y511" s="13"/>
      <c r="Z511" s="13"/>
      <c r="AA511" s="13"/>
      <c r="AB511" s="13"/>
      <c r="AC511" s="13"/>
      <c r="AD511" s="13"/>
      <c r="AE511" s="13"/>
      <c r="AF511" s="13"/>
      <c r="AG511" s="13"/>
      <c r="AH511" s="13"/>
      <c r="AI511" s="13"/>
      <c r="AJ511" s="13"/>
      <c r="AK511" s="13"/>
      <c r="AL511" s="13"/>
      <c r="AM511" s="13"/>
      <c r="AN511" s="13"/>
    </row>
    <row r="512" spans="1:40" ht="15.75" customHeight="1">
      <c r="A512" s="13"/>
      <c r="B512" s="13"/>
      <c r="C512" s="13"/>
      <c r="D512" s="13"/>
      <c r="E512" s="13"/>
      <c r="F512" s="13"/>
      <c r="G512" s="13"/>
      <c r="H512" s="13"/>
      <c r="I512" s="13"/>
      <c r="J512" s="13"/>
      <c r="K512" s="13"/>
      <c r="L512" s="13"/>
      <c r="M512" s="13"/>
      <c r="N512" s="13"/>
      <c r="O512" s="13"/>
      <c r="P512" s="13"/>
      <c r="Q512" s="13"/>
      <c r="R512" s="13"/>
      <c r="S512" s="13"/>
      <c r="T512" s="13"/>
      <c r="U512" s="13"/>
      <c r="V512" s="13"/>
      <c r="W512" s="13"/>
      <c r="X512" s="13"/>
      <c r="Y512" s="13"/>
      <c r="Z512" s="13"/>
      <c r="AA512" s="13"/>
      <c r="AB512" s="13"/>
      <c r="AC512" s="13"/>
      <c r="AD512" s="13"/>
      <c r="AE512" s="13"/>
      <c r="AF512" s="13"/>
      <c r="AG512" s="13"/>
      <c r="AH512" s="13"/>
      <c r="AI512" s="13"/>
      <c r="AJ512" s="13"/>
      <c r="AK512" s="13"/>
      <c r="AL512" s="13"/>
      <c r="AM512" s="13"/>
      <c r="AN512" s="13"/>
    </row>
    <row r="513" spans="1:40" ht="15.75" customHeight="1">
      <c r="A513" s="13"/>
      <c r="B513" s="13"/>
      <c r="C513" s="13"/>
      <c r="D513" s="13"/>
      <c r="E513" s="13"/>
      <c r="F513" s="13"/>
      <c r="G513" s="13"/>
      <c r="H513" s="13"/>
      <c r="I513" s="13"/>
      <c r="J513" s="13"/>
      <c r="K513" s="13"/>
      <c r="L513" s="13"/>
      <c r="M513" s="13"/>
      <c r="N513" s="13"/>
      <c r="O513" s="13"/>
      <c r="P513" s="13"/>
      <c r="Q513" s="13"/>
      <c r="R513" s="13"/>
      <c r="S513" s="13"/>
      <c r="T513" s="13"/>
      <c r="U513" s="13"/>
      <c r="V513" s="13"/>
      <c r="W513" s="13"/>
      <c r="X513" s="13"/>
      <c r="Y513" s="13"/>
      <c r="Z513" s="13"/>
      <c r="AA513" s="13"/>
      <c r="AB513" s="13"/>
      <c r="AC513" s="13"/>
      <c r="AD513" s="13"/>
      <c r="AE513" s="13"/>
      <c r="AF513" s="13"/>
      <c r="AG513" s="13"/>
      <c r="AH513" s="13"/>
      <c r="AI513" s="13"/>
      <c r="AJ513" s="13"/>
      <c r="AK513" s="13"/>
      <c r="AL513" s="13"/>
      <c r="AM513" s="13"/>
      <c r="AN513" s="13"/>
    </row>
    <row r="514" spans="1:40" ht="15.75" customHeight="1">
      <c r="A514" s="13"/>
      <c r="B514" s="13"/>
      <c r="C514" s="13"/>
      <c r="D514" s="13"/>
      <c r="E514" s="13"/>
      <c r="F514" s="13"/>
      <c r="G514" s="13"/>
      <c r="H514" s="13"/>
      <c r="I514" s="13"/>
      <c r="J514" s="13"/>
      <c r="K514" s="13"/>
      <c r="L514" s="13"/>
      <c r="M514" s="13"/>
      <c r="N514" s="13"/>
      <c r="O514" s="13"/>
      <c r="P514" s="13"/>
      <c r="Q514" s="13"/>
      <c r="R514" s="13"/>
      <c r="S514" s="13"/>
      <c r="T514" s="13"/>
      <c r="U514" s="13"/>
      <c r="V514" s="13"/>
      <c r="W514" s="13"/>
      <c r="X514" s="13"/>
      <c r="Y514" s="13"/>
      <c r="Z514" s="13"/>
      <c r="AA514" s="13"/>
      <c r="AB514" s="13"/>
      <c r="AC514" s="13"/>
      <c r="AD514" s="13"/>
      <c r="AE514" s="13"/>
      <c r="AF514" s="13"/>
      <c r="AG514" s="13"/>
      <c r="AH514" s="13"/>
      <c r="AI514" s="13"/>
      <c r="AJ514" s="13"/>
      <c r="AK514" s="13"/>
      <c r="AL514" s="13"/>
      <c r="AM514" s="13"/>
      <c r="AN514" s="13"/>
    </row>
    <row r="515" spans="1:40" ht="15.75" customHeight="1">
      <c r="A515" s="13"/>
      <c r="B515" s="13"/>
      <c r="C515" s="13"/>
      <c r="D515" s="13"/>
      <c r="E515" s="13"/>
      <c r="F515" s="13"/>
      <c r="G515" s="13"/>
      <c r="H515" s="13"/>
      <c r="I515" s="13"/>
      <c r="J515" s="13"/>
      <c r="K515" s="13"/>
      <c r="L515" s="13"/>
      <c r="M515" s="13"/>
      <c r="N515" s="13"/>
      <c r="O515" s="13"/>
      <c r="P515" s="13"/>
      <c r="Q515" s="13"/>
      <c r="R515" s="13"/>
      <c r="S515" s="13"/>
      <c r="T515" s="13"/>
      <c r="U515" s="13"/>
      <c r="V515" s="13"/>
      <c r="W515" s="13"/>
      <c r="X515" s="13"/>
      <c r="Y515" s="13"/>
      <c r="Z515" s="13"/>
      <c r="AA515" s="13"/>
      <c r="AB515" s="13"/>
      <c r="AC515" s="13"/>
      <c r="AD515" s="13"/>
      <c r="AE515" s="13"/>
      <c r="AF515" s="13"/>
      <c r="AG515" s="13"/>
      <c r="AH515" s="13"/>
      <c r="AI515" s="13"/>
      <c r="AJ515" s="13"/>
      <c r="AK515" s="13"/>
      <c r="AL515" s="13"/>
      <c r="AM515" s="13"/>
      <c r="AN515" s="13"/>
    </row>
    <row r="516" spans="1:40" ht="15.75" customHeight="1">
      <c r="A516" s="13"/>
      <c r="B516" s="13"/>
      <c r="C516" s="13"/>
      <c r="D516" s="13"/>
      <c r="E516" s="13"/>
      <c r="F516" s="13"/>
      <c r="G516" s="13"/>
      <c r="H516" s="13"/>
      <c r="I516" s="13"/>
      <c r="J516" s="13"/>
      <c r="K516" s="13"/>
      <c r="L516" s="13"/>
      <c r="M516" s="13"/>
      <c r="N516" s="13"/>
      <c r="O516" s="13"/>
      <c r="P516" s="13"/>
      <c r="Q516" s="13"/>
      <c r="R516" s="13"/>
      <c r="S516" s="13"/>
      <c r="T516" s="13"/>
      <c r="U516" s="13"/>
      <c r="V516" s="13"/>
      <c r="W516" s="13"/>
      <c r="X516" s="13"/>
      <c r="Y516" s="13"/>
      <c r="Z516" s="13"/>
      <c r="AA516" s="13"/>
      <c r="AB516" s="13"/>
      <c r="AC516" s="13"/>
      <c r="AD516" s="13"/>
      <c r="AE516" s="13"/>
      <c r="AF516" s="13"/>
      <c r="AG516" s="13"/>
      <c r="AH516" s="13"/>
      <c r="AI516" s="13"/>
      <c r="AJ516" s="13"/>
      <c r="AK516" s="13"/>
      <c r="AL516" s="13"/>
      <c r="AM516" s="13"/>
      <c r="AN516" s="13"/>
    </row>
    <row r="517" spans="1:40" ht="15.75" customHeight="1">
      <c r="A517" s="13"/>
      <c r="B517" s="13"/>
      <c r="C517" s="13"/>
      <c r="D517" s="13"/>
      <c r="E517" s="13"/>
      <c r="F517" s="13"/>
      <c r="G517" s="13"/>
      <c r="H517" s="13"/>
      <c r="I517" s="13"/>
      <c r="J517" s="13"/>
      <c r="K517" s="13"/>
      <c r="L517" s="13"/>
      <c r="M517" s="13"/>
      <c r="N517" s="13"/>
      <c r="O517" s="13"/>
      <c r="P517" s="13"/>
      <c r="Q517" s="13"/>
      <c r="R517" s="13"/>
      <c r="S517" s="13"/>
      <c r="T517" s="13"/>
      <c r="U517" s="13"/>
      <c r="V517" s="13"/>
      <c r="W517" s="13"/>
      <c r="X517" s="13"/>
      <c r="Y517" s="13"/>
      <c r="Z517" s="13"/>
      <c r="AA517" s="13"/>
      <c r="AB517" s="13"/>
      <c r="AC517" s="13"/>
      <c r="AD517" s="13"/>
      <c r="AE517" s="13"/>
      <c r="AF517" s="13"/>
      <c r="AG517" s="13"/>
      <c r="AH517" s="13"/>
      <c r="AI517" s="13"/>
      <c r="AJ517" s="13"/>
      <c r="AK517" s="13"/>
      <c r="AL517" s="13"/>
      <c r="AM517" s="13"/>
      <c r="AN517" s="13"/>
    </row>
    <row r="518" spans="1:40" ht="15.75" customHeight="1">
      <c r="A518" s="13"/>
      <c r="B518" s="13"/>
      <c r="C518" s="13"/>
      <c r="D518" s="13"/>
      <c r="E518" s="13"/>
      <c r="F518" s="13"/>
      <c r="G518" s="13"/>
      <c r="H518" s="13"/>
      <c r="I518" s="13"/>
      <c r="J518" s="13"/>
      <c r="K518" s="13"/>
      <c r="L518" s="13"/>
      <c r="M518" s="13"/>
      <c r="N518" s="13"/>
      <c r="O518" s="13"/>
      <c r="P518" s="13"/>
      <c r="Q518" s="13"/>
      <c r="R518" s="13"/>
      <c r="S518" s="13"/>
      <c r="T518" s="13"/>
      <c r="U518" s="13"/>
      <c r="V518" s="13"/>
      <c r="W518" s="13"/>
      <c r="X518" s="13"/>
      <c r="Y518" s="13"/>
      <c r="Z518" s="13"/>
      <c r="AA518" s="13"/>
      <c r="AB518" s="13"/>
      <c r="AC518" s="13"/>
      <c r="AD518" s="13"/>
      <c r="AE518" s="13"/>
      <c r="AF518" s="13"/>
      <c r="AG518" s="13"/>
      <c r="AH518" s="13"/>
      <c r="AI518" s="13"/>
      <c r="AJ518" s="13"/>
      <c r="AK518" s="13"/>
      <c r="AL518" s="13"/>
      <c r="AM518" s="13"/>
      <c r="AN518" s="13"/>
    </row>
    <row r="519" spans="1:40" ht="15.75" customHeight="1">
      <c r="A519" s="13"/>
      <c r="B519" s="13"/>
      <c r="C519" s="13"/>
      <c r="D519" s="13"/>
      <c r="E519" s="13"/>
      <c r="F519" s="13"/>
      <c r="G519" s="13"/>
      <c r="H519" s="13"/>
      <c r="I519" s="13"/>
      <c r="J519" s="13"/>
      <c r="K519" s="13"/>
      <c r="L519" s="13"/>
      <c r="M519" s="13"/>
      <c r="N519" s="13"/>
      <c r="O519" s="13"/>
      <c r="P519" s="13"/>
      <c r="Q519" s="13"/>
      <c r="R519" s="13"/>
      <c r="S519" s="13"/>
      <c r="T519" s="13"/>
      <c r="U519" s="13"/>
      <c r="V519" s="13"/>
      <c r="W519" s="13"/>
      <c r="X519" s="13"/>
      <c r="Y519" s="13"/>
      <c r="Z519" s="13"/>
      <c r="AA519" s="13"/>
      <c r="AB519" s="13"/>
      <c r="AC519" s="13"/>
      <c r="AD519" s="13"/>
      <c r="AE519" s="13"/>
      <c r="AF519" s="13"/>
      <c r="AG519" s="13"/>
      <c r="AH519" s="13"/>
      <c r="AI519" s="13"/>
      <c r="AJ519" s="13"/>
      <c r="AK519" s="13"/>
      <c r="AL519" s="13"/>
      <c r="AM519" s="13"/>
      <c r="AN519" s="13"/>
    </row>
    <row r="520" spans="1:40" ht="15.75" customHeight="1">
      <c r="A520" s="13"/>
      <c r="B520" s="13"/>
      <c r="C520" s="13"/>
      <c r="D520" s="13"/>
      <c r="E520" s="13"/>
      <c r="F520" s="13"/>
      <c r="G520" s="13"/>
      <c r="H520" s="13"/>
      <c r="I520" s="13"/>
      <c r="J520" s="13"/>
      <c r="K520" s="13"/>
      <c r="L520" s="13"/>
      <c r="M520" s="13"/>
      <c r="N520" s="13"/>
      <c r="O520" s="13"/>
      <c r="P520" s="13"/>
      <c r="Q520" s="13"/>
      <c r="R520" s="13"/>
      <c r="S520" s="13"/>
      <c r="T520" s="13"/>
      <c r="U520" s="13"/>
      <c r="V520" s="13"/>
      <c r="W520" s="13"/>
      <c r="X520" s="13"/>
      <c r="Y520" s="13"/>
      <c r="Z520" s="13"/>
      <c r="AA520" s="13"/>
      <c r="AB520" s="13"/>
      <c r="AC520" s="13"/>
      <c r="AD520" s="13"/>
      <c r="AE520" s="13"/>
      <c r="AF520" s="13"/>
      <c r="AG520" s="13"/>
      <c r="AH520" s="13"/>
      <c r="AI520" s="13"/>
      <c r="AJ520" s="13"/>
      <c r="AK520" s="13"/>
      <c r="AL520" s="13"/>
      <c r="AM520" s="13"/>
      <c r="AN520" s="13"/>
    </row>
    <row r="521" spans="1:40" ht="15.75" customHeight="1">
      <c r="A521" s="13"/>
      <c r="B521" s="13"/>
      <c r="C521" s="13"/>
      <c r="D521" s="13"/>
      <c r="E521" s="13"/>
      <c r="F521" s="13"/>
      <c r="G521" s="13"/>
      <c r="H521" s="13"/>
      <c r="I521" s="13"/>
      <c r="J521" s="13"/>
      <c r="K521" s="13"/>
      <c r="L521" s="13"/>
      <c r="M521" s="13"/>
      <c r="N521" s="13"/>
      <c r="O521" s="13"/>
      <c r="P521" s="13"/>
      <c r="Q521" s="13"/>
      <c r="R521" s="13"/>
      <c r="S521" s="13"/>
      <c r="T521" s="13"/>
      <c r="U521" s="13"/>
      <c r="V521" s="13"/>
      <c r="W521" s="13"/>
      <c r="X521" s="13"/>
      <c r="Y521" s="13"/>
      <c r="Z521" s="13"/>
      <c r="AA521" s="13"/>
      <c r="AB521" s="13"/>
      <c r="AC521" s="13"/>
      <c r="AD521" s="13"/>
      <c r="AE521" s="13"/>
      <c r="AF521" s="13"/>
      <c r="AG521" s="13"/>
      <c r="AH521" s="13"/>
      <c r="AI521" s="13"/>
      <c r="AJ521" s="13"/>
      <c r="AK521" s="13"/>
      <c r="AL521" s="13"/>
      <c r="AM521" s="13"/>
      <c r="AN521" s="13"/>
    </row>
    <row r="522" spans="1:40" ht="15.75" customHeight="1">
      <c r="A522" s="13"/>
      <c r="B522" s="13"/>
      <c r="C522" s="13"/>
      <c r="D522" s="13"/>
      <c r="E522" s="13"/>
      <c r="F522" s="13"/>
      <c r="G522" s="13"/>
      <c r="H522" s="13"/>
      <c r="I522" s="13"/>
      <c r="J522" s="13"/>
      <c r="K522" s="13"/>
      <c r="L522" s="13"/>
      <c r="M522" s="13"/>
      <c r="N522" s="13"/>
      <c r="O522" s="13"/>
      <c r="P522" s="13"/>
      <c r="Q522" s="13"/>
      <c r="R522" s="13"/>
      <c r="S522" s="13"/>
      <c r="T522" s="13"/>
      <c r="U522" s="13"/>
      <c r="V522" s="13"/>
      <c r="W522" s="13"/>
      <c r="X522" s="13"/>
      <c r="Y522" s="13"/>
      <c r="Z522" s="13"/>
      <c r="AA522" s="13"/>
      <c r="AB522" s="13"/>
      <c r="AC522" s="13"/>
      <c r="AD522" s="13"/>
      <c r="AE522" s="13"/>
      <c r="AF522" s="13"/>
      <c r="AG522" s="13"/>
      <c r="AH522" s="13"/>
      <c r="AI522" s="13"/>
      <c r="AJ522" s="13"/>
      <c r="AK522" s="13"/>
      <c r="AL522" s="13"/>
      <c r="AM522" s="13"/>
      <c r="AN522" s="13"/>
    </row>
    <row r="523" spans="1:40" ht="15.75" customHeight="1">
      <c r="A523" s="13"/>
      <c r="B523" s="13"/>
      <c r="C523" s="13"/>
      <c r="D523" s="13"/>
      <c r="E523" s="13"/>
      <c r="F523" s="13"/>
      <c r="G523" s="13"/>
      <c r="H523" s="13"/>
      <c r="I523" s="13"/>
      <c r="J523" s="13"/>
      <c r="K523" s="13"/>
      <c r="L523" s="13"/>
      <c r="M523" s="13"/>
      <c r="N523" s="13"/>
      <c r="O523" s="13"/>
      <c r="P523" s="13"/>
      <c r="Q523" s="13"/>
      <c r="R523" s="13"/>
      <c r="S523" s="13"/>
      <c r="T523" s="13"/>
      <c r="U523" s="13"/>
      <c r="V523" s="13"/>
      <c r="W523" s="13"/>
      <c r="X523" s="13"/>
      <c r="Y523" s="13"/>
      <c r="Z523" s="13"/>
      <c r="AA523" s="13"/>
      <c r="AB523" s="13"/>
      <c r="AC523" s="13"/>
      <c r="AD523" s="13"/>
      <c r="AE523" s="13"/>
      <c r="AF523" s="13"/>
      <c r="AG523" s="13"/>
      <c r="AH523" s="13"/>
      <c r="AI523" s="13"/>
      <c r="AJ523" s="13"/>
      <c r="AK523" s="13"/>
      <c r="AL523" s="13"/>
      <c r="AM523" s="13"/>
      <c r="AN523" s="13"/>
    </row>
    <row r="524" spans="1:40" ht="15.75" customHeight="1">
      <c r="A524" s="13"/>
      <c r="B524" s="13"/>
      <c r="C524" s="13"/>
      <c r="D524" s="13"/>
      <c r="E524" s="13"/>
      <c r="F524" s="13"/>
      <c r="G524" s="13"/>
      <c r="H524" s="13"/>
      <c r="I524" s="13"/>
      <c r="J524" s="13"/>
      <c r="K524" s="13"/>
      <c r="L524" s="13"/>
      <c r="M524" s="13"/>
      <c r="N524" s="13"/>
      <c r="O524" s="13"/>
      <c r="P524" s="13"/>
      <c r="Q524" s="13"/>
      <c r="R524" s="13"/>
      <c r="S524" s="13"/>
      <c r="T524" s="13"/>
      <c r="U524" s="13"/>
      <c r="V524" s="13"/>
      <c r="W524" s="13"/>
      <c r="X524" s="13"/>
      <c r="Y524" s="13"/>
      <c r="Z524" s="13"/>
      <c r="AA524" s="13"/>
      <c r="AB524" s="13"/>
      <c r="AC524" s="13"/>
      <c r="AD524" s="13"/>
      <c r="AE524" s="13"/>
      <c r="AF524" s="13"/>
      <c r="AG524" s="13"/>
      <c r="AH524" s="13"/>
      <c r="AI524" s="13"/>
      <c r="AJ524" s="13"/>
      <c r="AK524" s="13"/>
      <c r="AL524" s="13"/>
      <c r="AM524" s="13"/>
      <c r="AN524" s="13"/>
    </row>
    <row r="525" spans="1:40" ht="15.75" customHeight="1">
      <c r="A525" s="13"/>
      <c r="B525" s="13"/>
      <c r="C525" s="13"/>
      <c r="D525" s="13"/>
      <c r="E525" s="13"/>
      <c r="F525" s="13"/>
      <c r="G525" s="13"/>
      <c r="H525" s="13"/>
      <c r="I525" s="13"/>
      <c r="J525" s="13"/>
      <c r="K525" s="13"/>
      <c r="L525" s="13"/>
      <c r="M525" s="13"/>
      <c r="N525" s="13"/>
      <c r="O525" s="13"/>
      <c r="P525" s="13"/>
      <c r="Q525" s="13"/>
      <c r="R525" s="13"/>
      <c r="S525" s="13"/>
      <c r="T525" s="13"/>
      <c r="U525" s="13"/>
      <c r="V525" s="13"/>
      <c r="W525" s="13"/>
      <c r="X525" s="13"/>
      <c r="Y525" s="13"/>
      <c r="Z525" s="13"/>
      <c r="AA525" s="13"/>
      <c r="AB525" s="13"/>
      <c r="AC525" s="13"/>
      <c r="AD525" s="13"/>
      <c r="AE525" s="13"/>
      <c r="AF525" s="13"/>
      <c r="AG525" s="13"/>
      <c r="AH525" s="13"/>
      <c r="AI525" s="13"/>
      <c r="AJ525" s="13"/>
      <c r="AK525" s="13"/>
      <c r="AL525" s="13"/>
      <c r="AM525" s="13"/>
      <c r="AN525" s="13"/>
    </row>
    <row r="526" spans="1:40" ht="15.75" customHeight="1">
      <c r="A526" s="13"/>
      <c r="B526" s="13"/>
      <c r="C526" s="13"/>
      <c r="D526" s="13"/>
      <c r="E526" s="13"/>
      <c r="F526" s="13"/>
      <c r="G526" s="13"/>
      <c r="H526" s="13"/>
      <c r="I526" s="13"/>
      <c r="J526" s="13"/>
      <c r="K526" s="13"/>
      <c r="L526" s="13"/>
      <c r="M526" s="13"/>
      <c r="N526" s="13"/>
      <c r="O526" s="13"/>
      <c r="P526" s="13"/>
      <c r="Q526" s="13"/>
      <c r="R526" s="13"/>
      <c r="S526" s="13"/>
      <c r="T526" s="13"/>
      <c r="U526" s="13"/>
      <c r="V526" s="13"/>
      <c r="W526" s="13"/>
      <c r="X526" s="13"/>
      <c r="Y526" s="13"/>
      <c r="Z526" s="13"/>
      <c r="AA526" s="13"/>
      <c r="AB526" s="13"/>
      <c r="AC526" s="13"/>
      <c r="AD526" s="13"/>
      <c r="AE526" s="13"/>
      <c r="AF526" s="13"/>
      <c r="AG526" s="13"/>
      <c r="AH526" s="13"/>
      <c r="AI526" s="13"/>
      <c r="AJ526" s="13"/>
      <c r="AK526" s="13"/>
      <c r="AL526" s="13"/>
      <c r="AM526" s="13"/>
      <c r="AN526" s="13"/>
    </row>
    <row r="527" spans="1:40" ht="15.75" customHeight="1">
      <c r="A527" s="13"/>
      <c r="B527" s="13"/>
      <c r="C527" s="13"/>
      <c r="D527" s="13"/>
      <c r="E527" s="13"/>
      <c r="F527" s="13"/>
      <c r="G527" s="13"/>
      <c r="H527" s="13"/>
      <c r="I527" s="13"/>
      <c r="J527" s="13"/>
      <c r="K527" s="13"/>
      <c r="L527" s="13"/>
      <c r="M527" s="13"/>
      <c r="N527" s="13"/>
      <c r="O527" s="13"/>
      <c r="P527" s="13"/>
      <c r="Q527" s="13"/>
      <c r="R527" s="13"/>
      <c r="S527" s="13"/>
      <c r="T527" s="13"/>
      <c r="U527" s="13"/>
      <c r="V527" s="13"/>
      <c r="W527" s="13"/>
      <c r="X527" s="13"/>
      <c r="Y527" s="13"/>
      <c r="Z527" s="13"/>
      <c r="AA527" s="13"/>
      <c r="AB527" s="13"/>
      <c r="AC527" s="13"/>
      <c r="AD527" s="13"/>
      <c r="AE527" s="13"/>
      <c r="AF527" s="13"/>
      <c r="AG527" s="13"/>
      <c r="AH527" s="13"/>
      <c r="AI527" s="13"/>
      <c r="AJ527" s="13"/>
      <c r="AK527" s="13"/>
      <c r="AL527" s="13"/>
      <c r="AM527" s="13"/>
      <c r="AN527" s="13"/>
    </row>
    <row r="528" spans="1:40" ht="15.75" customHeight="1">
      <c r="A528" s="13"/>
      <c r="B528" s="13"/>
      <c r="C528" s="13"/>
      <c r="D528" s="13"/>
      <c r="E528" s="13"/>
      <c r="F528" s="13"/>
      <c r="G528" s="13"/>
      <c r="H528" s="13"/>
      <c r="I528" s="13"/>
      <c r="J528" s="13"/>
      <c r="K528" s="13"/>
      <c r="L528" s="13"/>
      <c r="M528" s="13"/>
      <c r="N528" s="13"/>
      <c r="O528" s="13"/>
      <c r="P528" s="13"/>
      <c r="Q528" s="13"/>
      <c r="R528" s="13"/>
      <c r="S528" s="13"/>
      <c r="T528" s="13"/>
      <c r="U528" s="13"/>
      <c r="V528" s="13"/>
      <c r="W528" s="13"/>
      <c r="X528" s="13"/>
      <c r="Y528" s="13"/>
      <c r="Z528" s="13"/>
      <c r="AA528" s="13"/>
      <c r="AB528" s="13"/>
      <c r="AC528" s="13"/>
      <c r="AD528" s="13"/>
      <c r="AE528" s="13"/>
      <c r="AF528" s="13"/>
      <c r="AG528" s="13"/>
      <c r="AH528" s="13"/>
      <c r="AI528" s="13"/>
      <c r="AJ528" s="13"/>
      <c r="AK528" s="13"/>
      <c r="AL528" s="13"/>
      <c r="AM528" s="13"/>
      <c r="AN528" s="13"/>
    </row>
    <row r="529" spans="1:40" ht="15.75" customHeight="1">
      <c r="A529" s="13"/>
      <c r="B529" s="13"/>
      <c r="C529" s="13"/>
      <c r="D529" s="13"/>
      <c r="E529" s="13"/>
      <c r="F529" s="13"/>
      <c r="G529" s="13"/>
      <c r="H529" s="13"/>
      <c r="I529" s="13"/>
      <c r="J529" s="13"/>
      <c r="K529" s="13"/>
      <c r="L529" s="13"/>
      <c r="M529" s="13"/>
      <c r="N529" s="13"/>
      <c r="O529" s="13"/>
      <c r="P529" s="13"/>
      <c r="Q529" s="13"/>
      <c r="R529" s="13"/>
      <c r="S529" s="13"/>
      <c r="T529" s="13"/>
      <c r="U529" s="13"/>
      <c r="V529" s="13"/>
      <c r="W529" s="13"/>
      <c r="X529" s="13"/>
      <c r="Y529" s="13"/>
      <c r="Z529" s="13"/>
      <c r="AA529" s="13"/>
      <c r="AB529" s="13"/>
      <c r="AC529" s="13"/>
      <c r="AD529" s="13"/>
      <c r="AE529" s="13"/>
      <c r="AF529" s="13"/>
      <c r="AG529" s="13"/>
      <c r="AH529" s="13"/>
      <c r="AI529" s="13"/>
      <c r="AJ529" s="13"/>
      <c r="AK529" s="13"/>
      <c r="AL529" s="13"/>
      <c r="AM529" s="13"/>
      <c r="AN529" s="13"/>
    </row>
    <row r="530" spans="1:40" ht="15.75" customHeight="1">
      <c r="A530" s="13"/>
      <c r="B530" s="13"/>
      <c r="C530" s="13"/>
      <c r="D530" s="13"/>
      <c r="E530" s="13"/>
      <c r="F530" s="13"/>
      <c r="G530" s="13"/>
      <c r="H530" s="13"/>
      <c r="I530" s="13"/>
      <c r="J530" s="13"/>
      <c r="K530" s="13"/>
      <c r="L530" s="13"/>
      <c r="M530" s="13"/>
      <c r="N530" s="13"/>
      <c r="O530" s="13"/>
      <c r="P530" s="13"/>
      <c r="Q530" s="13"/>
      <c r="R530" s="13"/>
      <c r="S530" s="13"/>
      <c r="T530" s="13"/>
      <c r="U530" s="13"/>
      <c r="V530" s="13"/>
      <c r="W530" s="13"/>
      <c r="X530" s="13"/>
      <c r="Y530" s="13"/>
      <c r="Z530" s="13"/>
      <c r="AA530" s="13"/>
      <c r="AB530" s="13"/>
      <c r="AC530" s="13"/>
      <c r="AD530" s="13"/>
      <c r="AE530" s="13"/>
      <c r="AF530" s="13"/>
      <c r="AG530" s="13"/>
      <c r="AH530" s="13"/>
      <c r="AI530" s="13"/>
      <c r="AJ530" s="13"/>
      <c r="AK530" s="13"/>
      <c r="AL530" s="13"/>
      <c r="AM530" s="13"/>
      <c r="AN530" s="13"/>
    </row>
    <row r="531" spans="1:40" ht="15.75" customHeight="1">
      <c r="A531" s="13"/>
      <c r="B531" s="13"/>
      <c r="C531" s="13"/>
      <c r="D531" s="13"/>
      <c r="E531" s="13"/>
      <c r="F531" s="13"/>
      <c r="G531" s="13"/>
      <c r="H531" s="13"/>
      <c r="I531" s="13"/>
      <c r="J531" s="13"/>
      <c r="K531" s="13"/>
      <c r="L531" s="13"/>
      <c r="M531" s="13"/>
      <c r="N531" s="13"/>
      <c r="O531" s="13"/>
      <c r="P531" s="13"/>
      <c r="Q531" s="13"/>
      <c r="R531" s="13"/>
      <c r="S531" s="13"/>
      <c r="T531" s="13"/>
      <c r="U531" s="13"/>
      <c r="V531" s="13"/>
      <c r="W531" s="13"/>
      <c r="X531" s="13"/>
      <c r="Y531" s="13"/>
      <c r="Z531" s="13"/>
      <c r="AA531" s="13"/>
      <c r="AB531" s="13"/>
      <c r="AC531" s="13"/>
      <c r="AD531" s="13"/>
      <c r="AE531" s="13"/>
      <c r="AF531" s="13"/>
      <c r="AG531" s="13"/>
      <c r="AH531" s="13"/>
      <c r="AI531" s="13"/>
      <c r="AJ531" s="13"/>
      <c r="AK531" s="13"/>
      <c r="AL531" s="13"/>
      <c r="AM531" s="13"/>
      <c r="AN531" s="13"/>
    </row>
    <row r="532" spans="1:40" ht="15.75" customHeight="1">
      <c r="A532" s="13"/>
      <c r="B532" s="13"/>
      <c r="C532" s="13"/>
      <c r="D532" s="13"/>
      <c r="E532" s="13"/>
      <c r="F532" s="13"/>
      <c r="G532" s="13"/>
      <c r="H532" s="13"/>
      <c r="I532" s="13"/>
      <c r="J532" s="13"/>
      <c r="K532" s="13"/>
      <c r="L532" s="13"/>
      <c r="M532" s="13"/>
      <c r="N532" s="13"/>
      <c r="O532" s="13"/>
      <c r="P532" s="13"/>
      <c r="Q532" s="13"/>
      <c r="R532" s="13"/>
      <c r="S532" s="13"/>
      <c r="T532" s="13"/>
      <c r="U532" s="13"/>
      <c r="V532" s="13"/>
      <c r="W532" s="13"/>
      <c r="X532" s="13"/>
      <c r="Y532" s="13"/>
      <c r="Z532" s="13"/>
      <c r="AA532" s="13"/>
      <c r="AB532" s="13"/>
      <c r="AC532" s="13"/>
      <c r="AD532" s="13"/>
      <c r="AE532" s="13"/>
      <c r="AF532" s="13"/>
      <c r="AG532" s="13"/>
      <c r="AH532" s="13"/>
      <c r="AI532" s="13"/>
      <c r="AJ532" s="13"/>
      <c r="AK532" s="13"/>
      <c r="AL532" s="13"/>
      <c r="AM532" s="13"/>
      <c r="AN532" s="13"/>
    </row>
    <row r="533" spans="1:40" ht="15.75" customHeight="1">
      <c r="A533" s="13"/>
      <c r="B533" s="13"/>
      <c r="C533" s="13"/>
      <c r="D533" s="13"/>
      <c r="E533" s="13"/>
      <c r="F533" s="13"/>
      <c r="G533" s="13"/>
      <c r="H533" s="13"/>
      <c r="I533" s="13"/>
      <c r="J533" s="13"/>
      <c r="K533" s="13"/>
      <c r="L533" s="13"/>
      <c r="M533" s="13"/>
      <c r="N533" s="13"/>
      <c r="O533" s="13"/>
      <c r="P533" s="13"/>
      <c r="Q533" s="13"/>
      <c r="R533" s="13"/>
      <c r="S533" s="13"/>
      <c r="T533" s="13"/>
      <c r="U533" s="13"/>
      <c r="V533" s="13"/>
      <c r="W533" s="13"/>
      <c r="X533" s="13"/>
      <c r="Y533" s="13"/>
      <c r="Z533" s="13"/>
      <c r="AA533" s="13"/>
      <c r="AB533" s="13"/>
      <c r="AC533" s="13"/>
      <c r="AD533" s="13"/>
      <c r="AE533" s="13"/>
      <c r="AF533" s="13"/>
      <c r="AG533" s="13"/>
      <c r="AH533" s="13"/>
      <c r="AI533" s="13"/>
      <c r="AJ533" s="13"/>
      <c r="AK533" s="13"/>
      <c r="AL533" s="13"/>
      <c r="AM533" s="13"/>
      <c r="AN533" s="13"/>
    </row>
    <row r="534" spans="1:40" ht="15.75" customHeight="1">
      <c r="A534" s="13"/>
      <c r="B534" s="13"/>
      <c r="C534" s="13"/>
      <c r="D534" s="13"/>
      <c r="E534" s="13"/>
      <c r="F534" s="13"/>
      <c r="G534" s="13"/>
      <c r="H534" s="13"/>
      <c r="I534" s="13"/>
      <c r="J534" s="13"/>
      <c r="K534" s="13"/>
      <c r="L534" s="13"/>
      <c r="M534" s="13"/>
      <c r="N534" s="13"/>
      <c r="O534" s="13"/>
      <c r="P534" s="13"/>
      <c r="Q534" s="13"/>
      <c r="R534" s="13"/>
      <c r="S534" s="13"/>
      <c r="T534" s="13"/>
      <c r="U534" s="13"/>
      <c r="V534" s="13"/>
      <c r="W534" s="13"/>
      <c r="X534" s="13"/>
      <c r="Y534" s="13"/>
      <c r="Z534" s="13"/>
      <c r="AA534" s="13"/>
      <c r="AB534" s="13"/>
      <c r="AC534" s="13"/>
      <c r="AD534" s="13"/>
      <c r="AE534" s="13"/>
      <c r="AF534" s="13"/>
      <c r="AG534" s="13"/>
      <c r="AH534" s="13"/>
      <c r="AI534" s="13"/>
      <c r="AJ534" s="13"/>
      <c r="AK534" s="13"/>
      <c r="AL534" s="13"/>
      <c r="AM534" s="13"/>
      <c r="AN534" s="13"/>
    </row>
    <row r="535" spans="1:40" ht="15.75" customHeight="1">
      <c r="A535" s="13"/>
      <c r="B535" s="13"/>
      <c r="C535" s="13"/>
      <c r="D535" s="13"/>
      <c r="E535" s="13"/>
      <c r="F535" s="13"/>
      <c r="G535" s="13"/>
      <c r="H535" s="13"/>
      <c r="I535" s="13"/>
      <c r="J535" s="13"/>
      <c r="K535" s="13"/>
      <c r="L535" s="13"/>
      <c r="M535" s="13"/>
      <c r="N535" s="13"/>
      <c r="O535" s="13"/>
      <c r="P535" s="13"/>
      <c r="Q535" s="13"/>
      <c r="R535" s="13"/>
      <c r="S535" s="13"/>
      <c r="T535" s="13"/>
      <c r="U535" s="13"/>
      <c r="V535" s="13"/>
      <c r="W535" s="13"/>
      <c r="X535" s="13"/>
      <c r="Y535" s="13"/>
      <c r="Z535" s="13"/>
      <c r="AA535" s="13"/>
      <c r="AB535" s="13"/>
      <c r="AC535" s="13"/>
      <c r="AD535" s="13"/>
      <c r="AE535" s="13"/>
      <c r="AF535" s="13"/>
      <c r="AG535" s="13"/>
      <c r="AH535" s="13"/>
      <c r="AI535" s="13"/>
      <c r="AJ535" s="13"/>
      <c r="AK535" s="13"/>
      <c r="AL535" s="13"/>
      <c r="AM535" s="13"/>
      <c r="AN535" s="13"/>
    </row>
    <row r="536" spans="1:40" ht="15.75" customHeight="1">
      <c r="A536" s="13"/>
      <c r="B536" s="13"/>
      <c r="C536" s="13"/>
      <c r="D536" s="13"/>
      <c r="E536" s="13"/>
      <c r="F536" s="13"/>
      <c r="G536" s="13"/>
      <c r="H536" s="13"/>
      <c r="I536" s="13"/>
      <c r="J536" s="13"/>
      <c r="K536" s="13"/>
      <c r="L536" s="13"/>
      <c r="M536" s="13"/>
      <c r="N536" s="13"/>
      <c r="O536" s="13"/>
      <c r="P536" s="13"/>
      <c r="Q536" s="13"/>
      <c r="R536" s="13"/>
      <c r="S536" s="13"/>
      <c r="T536" s="13"/>
      <c r="U536" s="13"/>
      <c r="V536" s="13"/>
      <c r="W536" s="13"/>
      <c r="X536" s="13"/>
      <c r="Y536" s="13"/>
      <c r="Z536" s="13"/>
      <c r="AA536" s="13"/>
      <c r="AB536" s="13"/>
      <c r="AC536" s="13"/>
      <c r="AD536" s="13"/>
      <c r="AE536" s="13"/>
      <c r="AF536" s="13"/>
      <c r="AG536" s="13"/>
      <c r="AH536" s="13"/>
      <c r="AI536" s="13"/>
      <c r="AJ536" s="13"/>
      <c r="AK536" s="13"/>
      <c r="AL536" s="13"/>
      <c r="AM536" s="13"/>
      <c r="AN536" s="13"/>
    </row>
    <row r="537" spans="1:40" ht="15.75" customHeight="1">
      <c r="A537" s="13"/>
      <c r="B537" s="13"/>
      <c r="C537" s="13"/>
      <c r="D537" s="13"/>
      <c r="E537" s="13"/>
      <c r="F537" s="13"/>
      <c r="G537" s="13"/>
      <c r="H537" s="13"/>
      <c r="I537" s="13"/>
      <c r="J537" s="13"/>
      <c r="K537" s="13"/>
      <c r="L537" s="13"/>
      <c r="M537" s="13"/>
      <c r="N537" s="13"/>
      <c r="O537" s="13"/>
      <c r="P537" s="13"/>
      <c r="Q537" s="13"/>
      <c r="R537" s="13"/>
      <c r="S537" s="13"/>
      <c r="T537" s="13"/>
      <c r="U537" s="13"/>
      <c r="V537" s="13"/>
      <c r="W537" s="13"/>
      <c r="X537" s="13"/>
      <c r="Y537" s="13"/>
      <c r="Z537" s="13"/>
      <c r="AA537" s="13"/>
      <c r="AB537" s="13"/>
      <c r="AC537" s="13"/>
      <c r="AD537" s="13"/>
      <c r="AE537" s="13"/>
      <c r="AF537" s="13"/>
      <c r="AG537" s="13"/>
      <c r="AH537" s="13"/>
      <c r="AI537" s="13"/>
      <c r="AJ537" s="13"/>
      <c r="AK537" s="13"/>
      <c r="AL537" s="13"/>
      <c r="AM537" s="13"/>
      <c r="AN537" s="13"/>
    </row>
    <row r="538" spans="1:40" ht="15.75" customHeight="1">
      <c r="A538" s="13"/>
      <c r="B538" s="13"/>
      <c r="C538" s="13"/>
      <c r="D538" s="13"/>
      <c r="E538" s="13"/>
      <c r="F538" s="13"/>
      <c r="G538" s="13"/>
      <c r="H538" s="13"/>
      <c r="I538" s="13"/>
      <c r="J538" s="13"/>
      <c r="K538" s="13"/>
      <c r="L538" s="13"/>
      <c r="M538" s="13"/>
      <c r="N538" s="13"/>
      <c r="O538" s="13"/>
      <c r="P538" s="13"/>
      <c r="Q538" s="13"/>
      <c r="R538" s="13"/>
      <c r="S538" s="13"/>
      <c r="T538" s="13"/>
      <c r="U538" s="13"/>
      <c r="V538" s="13"/>
      <c r="W538" s="13"/>
      <c r="X538" s="13"/>
      <c r="Y538" s="13"/>
      <c r="Z538" s="13"/>
      <c r="AA538" s="13"/>
      <c r="AB538" s="13"/>
      <c r="AC538" s="13"/>
      <c r="AD538" s="13"/>
      <c r="AE538" s="13"/>
      <c r="AF538" s="13"/>
      <c r="AG538" s="13"/>
      <c r="AH538" s="13"/>
      <c r="AI538" s="13"/>
      <c r="AJ538" s="13"/>
      <c r="AK538" s="13"/>
      <c r="AL538" s="13"/>
      <c r="AM538" s="13"/>
      <c r="AN538" s="13"/>
    </row>
    <row r="539" spans="1:40" ht="15.75" customHeight="1">
      <c r="A539" s="13"/>
      <c r="B539" s="13"/>
      <c r="C539" s="13"/>
      <c r="D539" s="13"/>
      <c r="E539" s="13"/>
      <c r="F539" s="13"/>
      <c r="G539" s="13"/>
      <c r="H539" s="13"/>
      <c r="I539" s="13"/>
      <c r="J539" s="13"/>
      <c r="K539" s="13"/>
      <c r="L539" s="13"/>
      <c r="M539" s="13"/>
      <c r="N539" s="13"/>
      <c r="O539" s="13"/>
      <c r="P539" s="13"/>
      <c r="Q539" s="13"/>
      <c r="R539" s="13"/>
      <c r="S539" s="13"/>
      <c r="T539" s="13"/>
      <c r="U539" s="13"/>
      <c r="V539" s="13"/>
      <c r="W539" s="13"/>
      <c r="X539" s="13"/>
      <c r="Y539" s="13"/>
      <c r="Z539" s="13"/>
      <c r="AA539" s="13"/>
      <c r="AB539" s="13"/>
      <c r="AC539" s="13"/>
      <c r="AD539" s="13"/>
      <c r="AE539" s="13"/>
      <c r="AF539" s="13"/>
      <c r="AG539" s="13"/>
      <c r="AH539" s="13"/>
      <c r="AI539" s="13"/>
      <c r="AJ539" s="13"/>
      <c r="AK539" s="13"/>
      <c r="AL539" s="13"/>
      <c r="AM539" s="13"/>
      <c r="AN539" s="13"/>
    </row>
    <row r="540" spans="1:40" ht="15.75" customHeight="1">
      <c r="A540" s="13"/>
      <c r="B540" s="13"/>
      <c r="C540" s="13"/>
      <c r="D540" s="13"/>
      <c r="E540" s="13"/>
      <c r="F540" s="13"/>
      <c r="G540" s="13"/>
      <c r="H540" s="13"/>
      <c r="I540" s="13"/>
      <c r="J540" s="13"/>
      <c r="K540" s="13"/>
      <c r="L540" s="13"/>
      <c r="M540" s="13"/>
      <c r="N540" s="13"/>
      <c r="O540" s="13"/>
      <c r="P540" s="13"/>
      <c r="Q540" s="13"/>
      <c r="R540" s="13"/>
      <c r="S540" s="13"/>
      <c r="T540" s="13"/>
      <c r="U540" s="13"/>
      <c r="V540" s="13"/>
      <c r="W540" s="13"/>
      <c r="X540" s="13"/>
      <c r="Y540" s="13"/>
      <c r="Z540" s="13"/>
      <c r="AA540" s="13"/>
      <c r="AB540" s="13"/>
      <c r="AC540" s="13"/>
      <c r="AD540" s="13"/>
      <c r="AE540" s="13"/>
      <c r="AF540" s="13"/>
      <c r="AG540" s="13"/>
      <c r="AH540" s="13"/>
      <c r="AI540" s="13"/>
      <c r="AJ540" s="13"/>
      <c r="AK540" s="13"/>
      <c r="AL540" s="13"/>
      <c r="AM540" s="13"/>
      <c r="AN540" s="13"/>
    </row>
    <row r="541" spans="1:40" ht="15.75" customHeight="1">
      <c r="A541" s="13"/>
      <c r="B541" s="13"/>
      <c r="C541" s="13"/>
      <c r="D541" s="13"/>
      <c r="E541" s="13"/>
      <c r="F541" s="13"/>
      <c r="G541" s="13"/>
      <c r="H541" s="13"/>
      <c r="I541" s="13"/>
      <c r="J541" s="13"/>
      <c r="K541" s="13"/>
      <c r="L541" s="13"/>
      <c r="M541" s="13"/>
      <c r="N541" s="13"/>
      <c r="O541" s="13"/>
      <c r="P541" s="13"/>
      <c r="Q541" s="13"/>
      <c r="R541" s="13"/>
      <c r="S541" s="13"/>
      <c r="T541" s="13"/>
      <c r="U541" s="13"/>
      <c r="V541" s="13"/>
      <c r="W541" s="13"/>
      <c r="X541" s="13"/>
      <c r="Y541" s="13"/>
      <c r="Z541" s="13"/>
      <c r="AA541" s="13"/>
      <c r="AB541" s="13"/>
      <c r="AC541" s="13"/>
      <c r="AD541" s="13"/>
      <c r="AE541" s="13"/>
      <c r="AF541" s="13"/>
      <c r="AG541" s="13"/>
      <c r="AH541" s="13"/>
      <c r="AI541" s="13"/>
      <c r="AJ541" s="13"/>
      <c r="AK541" s="13"/>
      <c r="AL541" s="13"/>
      <c r="AM541" s="13"/>
      <c r="AN541" s="13"/>
    </row>
    <row r="542" spans="1:40" ht="15.75" customHeight="1">
      <c r="A542" s="13"/>
      <c r="B542" s="13"/>
      <c r="C542" s="13"/>
      <c r="D542" s="13"/>
      <c r="E542" s="13"/>
      <c r="F542" s="13"/>
      <c r="G542" s="13"/>
      <c r="H542" s="13"/>
      <c r="I542" s="13"/>
      <c r="J542" s="13"/>
      <c r="K542" s="13"/>
      <c r="L542" s="13"/>
      <c r="M542" s="13"/>
      <c r="N542" s="13"/>
      <c r="O542" s="13"/>
      <c r="P542" s="13"/>
      <c r="Q542" s="13"/>
      <c r="R542" s="13"/>
      <c r="S542" s="13"/>
      <c r="T542" s="13"/>
      <c r="U542" s="13"/>
      <c r="V542" s="13"/>
      <c r="W542" s="13"/>
      <c r="X542" s="13"/>
      <c r="Y542" s="13"/>
      <c r="Z542" s="13"/>
      <c r="AA542" s="13"/>
      <c r="AB542" s="13"/>
      <c r="AC542" s="13"/>
      <c r="AD542" s="13"/>
      <c r="AE542" s="13"/>
      <c r="AF542" s="13"/>
      <c r="AG542" s="13"/>
      <c r="AH542" s="13"/>
      <c r="AI542" s="13"/>
      <c r="AJ542" s="13"/>
      <c r="AK542" s="13"/>
      <c r="AL542" s="13"/>
      <c r="AM542" s="13"/>
      <c r="AN542" s="13"/>
    </row>
    <row r="543" spans="1:40" ht="15.75" customHeight="1">
      <c r="A543" s="13"/>
      <c r="B543" s="13"/>
      <c r="C543" s="13"/>
      <c r="D543" s="13"/>
      <c r="E543" s="13"/>
      <c r="F543" s="13"/>
      <c r="G543" s="13"/>
      <c r="H543" s="13"/>
      <c r="I543" s="13"/>
      <c r="J543" s="13"/>
      <c r="K543" s="13"/>
      <c r="L543" s="13"/>
      <c r="M543" s="13"/>
      <c r="N543" s="13"/>
      <c r="O543" s="13"/>
      <c r="P543" s="13"/>
      <c r="Q543" s="13"/>
      <c r="R543" s="13"/>
      <c r="S543" s="13"/>
      <c r="T543" s="13"/>
      <c r="U543" s="13"/>
      <c r="V543" s="13"/>
      <c r="W543" s="13"/>
      <c r="X543" s="13"/>
      <c r="Y543" s="13"/>
      <c r="Z543" s="13"/>
      <c r="AA543" s="13"/>
      <c r="AB543" s="13"/>
      <c r="AC543" s="13"/>
      <c r="AD543" s="13"/>
      <c r="AE543" s="13"/>
      <c r="AF543" s="13"/>
      <c r="AG543" s="13"/>
      <c r="AH543" s="13"/>
      <c r="AI543" s="13"/>
      <c r="AJ543" s="13"/>
      <c r="AK543" s="13"/>
      <c r="AL543" s="13"/>
      <c r="AM543" s="13"/>
      <c r="AN543" s="13"/>
    </row>
    <row r="544" spans="1:40" ht="15.75" customHeight="1">
      <c r="A544" s="13"/>
      <c r="B544" s="13"/>
      <c r="C544" s="13"/>
      <c r="D544" s="13"/>
      <c r="E544" s="13"/>
      <c r="F544" s="13"/>
      <c r="G544" s="13"/>
      <c r="H544" s="13"/>
      <c r="I544" s="13"/>
      <c r="J544" s="13"/>
      <c r="K544" s="13"/>
      <c r="L544" s="13"/>
      <c r="M544" s="13"/>
      <c r="N544" s="13"/>
      <c r="O544" s="13"/>
      <c r="P544" s="13"/>
      <c r="Q544" s="13"/>
      <c r="R544" s="13"/>
      <c r="S544" s="13"/>
      <c r="T544" s="13"/>
      <c r="U544" s="13"/>
      <c r="V544" s="13"/>
      <c r="W544" s="13"/>
      <c r="X544" s="13"/>
      <c r="Y544" s="13"/>
      <c r="Z544" s="13"/>
      <c r="AA544" s="13"/>
      <c r="AB544" s="13"/>
      <c r="AC544" s="13"/>
      <c r="AD544" s="13"/>
      <c r="AE544" s="13"/>
      <c r="AF544" s="13"/>
      <c r="AG544" s="13"/>
      <c r="AH544" s="13"/>
      <c r="AI544" s="13"/>
      <c r="AJ544" s="13"/>
      <c r="AK544" s="13"/>
      <c r="AL544" s="13"/>
      <c r="AM544" s="13"/>
      <c r="AN544" s="13"/>
    </row>
    <row r="545" spans="1:40" ht="15.75" customHeight="1">
      <c r="A545" s="13"/>
      <c r="B545" s="13"/>
      <c r="C545" s="13"/>
      <c r="D545" s="13"/>
      <c r="E545" s="13"/>
      <c r="F545" s="13"/>
      <c r="G545" s="13"/>
      <c r="H545" s="13"/>
      <c r="I545" s="13"/>
      <c r="J545" s="13"/>
      <c r="K545" s="13"/>
      <c r="L545" s="13"/>
      <c r="M545" s="13"/>
      <c r="N545" s="13"/>
      <c r="O545" s="13"/>
      <c r="P545" s="13"/>
      <c r="Q545" s="13"/>
      <c r="R545" s="13"/>
      <c r="S545" s="13"/>
      <c r="T545" s="13"/>
      <c r="U545" s="13"/>
      <c r="V545" s="13"/>
      <c r="W545" s="13"/>
      <c r="X545" s="13"/>
      <c r="Y545" s="13"/>
      <c r="Z545" s="13"/>
      <c r="AA545" s="13"/>
      <c r="AB545" s="13"/>
      <c r="AC545" s="13"/>
      <c r="AD545" s="13"/>
      <c r="AE545" s="13"/>
      <c r="AF545" s="13"/>
      <c r="AG545" s="13"/>
      <c r="AH545" s="13"/>
      <c r="AI545" s="13"/>
      <c r="AJ545" s="13"/>
      <c r="AK545" s="13"/>
      <c r="AL545" s="13"/>
      <c r="AM545" s="13"/>
      <c r="AN545" s="13"/>
    </row>
    <row r="546" spans="1:40" ht="15.75" customHeight="1">
      <c r="A546" s="13"/>
      <c r="B546" s="13"/>
      <c r="C546" s="13"/>
      <c r="D546" s="13"/>
      <c r="E546" s="13"/>
      <c r="F546" s="13"/>
      <c r="G546" s="13"/>
      <c r="H546" s="13"/>
      <c r="I546" s="13"/>
      <c r="J546" s="13"/>
      <c r="K546" s="13"/>
      <c r="L546" s="13"/>
      <c r="M546" s="13"/>
      <c r="N546" s="13"/>
      <c r="O546" s="13"/>
      <c r="P546" s="13"/>
      <c r="Q546" s="13"/>
      <c r="R546" s="13"/>
      <c r="S546" s="13"/>
      <c r="T546" s="13"/>
      <c r="U546" s="13"/>
      <c r="V546" s="13"/>
      <c r="W546" s="13"/>
      <c r="X546" s="13"/>
      <c r="Y546" s="13"/>
      <c r="Z546" s="13"/>
      <c r="AA546" s="13"/>
      <c r="AB546" s="13"/>
      <c r="AC546" s="13"/>
      <c r="AD546" s="13"/>
      <c r="AE546" s="13"/>
      <c r="AF546" s="13"/>
      <c r="AG546" s="13"/>
      <c r="AH546" s="13"/>
      <c r="AI546" s="13"/>
      <c r="AJ546" s="13"/>
      <c r="AK546" s="13"/>
      <c r="AL546" s="13"/>
      <c r="AM546" s="13"/>
      <c r="AN546" s="13"/>
    </row>
    <row r="547" spans="1:40" ht="15.75" customHeight="1">
      <c r="A547" s="13"/>
      <c r="B547" s="13"/>
      <c r="C547" s="13"/>
      <c r="D547" s="13"/>
      <c r="E547" s="13"/>
      <c r="F547" s="13"/>
      <c r="G547" s="13"/>
      <c r="H547" s="13"/>
      <c r="I547" s="13"/>
      <c r="J547" s="13"/>
      <c r="K547" s="13"/>
      <c r="L547" s="13"/>
      <c r="M547" s="13"/>
      <c r="N547" s="13"/>
      <c r="O547" s="13"/>
      <c r="P547" s="13"/>
      <c r="Q547" s="13"/>
      <c r="R547" s="13"/>
      <c r="S547" s="13"/>
      <c r="T547" s="13"/>
      <c r="U547" s="13"/>
      <c r="V547" s="13"/>
      <c r="W547" s="13"/>
      <c r="X547" s="13"/>
      <c r="Y547" s="13"/>
      <c r="Z547" s="13"/>
      <c r="AA547" s="13"/>
      <c r="AB547" s="13"/>
      <c r="AC547" s="13"/>
      <c r="AD547" s="13"/>
      <c r="AE547" s="13"/>
      <c r="AF547" s="13"/>
      <c r="AG547" s="13"/>
      <c r="AH547" s="13"/>
      <c r="AI547" s="13"/>
      <c r="AJ547" s="13"/>
      <c r="AK547" s="13"/>
      <c r="AL547" s="13"/>
      <c r="AM547" s="13"/>
      <c r="AN547" s="13"/>
    </row>
    <row r="548" spans="1:40" ht="15.75" customHeight="1">
      <c r="A548" s="13"/>
      <c r="B548" s="13"/>
      <c r="C548" s="13"/>
      <c r="D548" s="13"/>
      <c r="E548" s="13"/>
      <c r="F548" s="13"/>
      <c r="G548" s="13"/>
      <c r="H548" s="13"/>
      <c r="I548" s="13"/>
      <c r="J548" s="13"/>
      <c r="K548" s="13"/>
      <c r="L548" s="13"/>
      <c r="M548" s="13"/>
      <c r="N548" s="13"/>
      <c r="O548" s="13"/>
      <c r="P548" s="13"/>
      <c r="Q548" s="13"/>
      <c r="R548" s="13"/>
      <c r="S548" s="13"/>
      <c r="T548" s="13"/>
      <c r="U548" s="13"/>
      <c r="V548" s="13"/>
      <c r="W548" s="13"/>
      <c r="X548" s="13"/>
      <c r="Y548" s="13"/>
      <c r="Z548" s="13"/>
      <c r="AA548" s="13"/>
      <c r="AB548" s="13"/>
      <c r="AC548" s="13"/>
      <c r="AD548" s="13"/>
      <c r="AE548" s="13"/>
      <c r="AF548" s="13"/>
      <c r="AG548" s="13"/>
      <c r="AH548" s="13"/>
      <c r="AI548" s="13"/>
      <c r="AJ548" s="13"/>
      <c r="AK548" s="13"/>
      <c r="AL548" s="13"/>
      <c r="AM548" s="13"/>
      <c r="AN548" s="13"/>
    </row>
    <row r="549" spans="1:40" ht="15.75" customHeight="1">
      <c r="A549" s="13"/>
      <c r="B549" s="13"/>
      <c r="C549" s="13"/>
      <c r="D549" s="13"/>
      <c r="E549" s="13"/>
      <c r="F549" s="13"/>
      <c r="G549" s="13"/>
      <c r="H549" s="13"/>
      <c r="I549" s="13"/>
      <c r="J549" s="13"/>
      <c r="K549" s="13"/>
      <c r="L549" s="13"/>
      <c r="M549" s="13"/>
      <c r="N549" s="13"/>
      <c r="O549" s="13"/>
      <c r="P549" s="13"/>
      <c r="Q549" s="13"/>
      <c r="R549" s="13"/>
      <c r="S549" s="13"/>
      <c r="T549" s="13"/>
      <c r="U549" s="13"/>
      <c r="V549" s="13"/>
      <c r="W549" s="13"/>
      <c r="X549" s="13"/>
      <c r="Y549" s="13"/>
      <c r="Z549" s="13"/>
      <c r="AA549" s="13"/>
      <c r="AB549" s="13"/>
      <c r="AC549" s="13"/>
      <c r="AD549" s="13"/>
      <c r="AE549" s="13"/>
      <c r="AF549" s="13"/>
      <c r="AG549" s="13"/>
      <c r="AH549" s="13"/>
      <c r="AI549" s="13"/>
      <c r="AJ549" s="13"/>
      <c r="AK549" s="13"/>
      <c r="AL549" s="13"/>
      <c r="AM549" s="13"/>
      <c r="AN549" s="13"/>
    </row>
    <row r="550" spans="1:40" ht="15.75" customHeight="1">
      <c r="A550" s="13"/>
      <c r="B550" s="13"/>
      <c r="C550" s="13"/>
      <c r="D550" s="13"/>
      <c r="E550" s="13"/>
      <c r="F550" s="13"/>
      <c r="G550" s="13"/>
      <c r="H550" s="13"/>
      <c r="I550" s="13"/>
      <c r="J550" s="13"/>
      <c r="K550" s="13"/>
      <c r="L550" s="13"/>
      <c r="M550" s="13"/>
      <c r="N550" s="13"/>
      <c r="O550" s="13"/>
      <c r="P550" s="13"/>
      <c r="Q550" s="13"/>
      <c r="R550" s="13"/>
      <c r="S550" s="13"/>
      <c r="T550" s="13"/>
      <c r="U550" s="13"/>
      <c r="V550" s="13"/>
      <c r="W550" s="13"/>
      <c r="X550" s="13"/>
      <c r="Y550" s="13"/>
      <c r="Z550" s="13"/>
      <c r="AA550" s="13"/>
      <c r="AB550" s="13"/>
      <c r="AC550" s="13"/>
      <c r="AD550" s="13"/>
      <c r="AE550" s="13"/>
      <c r="AF550" s="13"/>
      <c r="AG550" s="13"/>
      <c r="AH550" s="13"/>
      <c r="AI550" s="13"/>
      <c r="AJ550" s="13"/>
      <c r="AK550" s="13"/>
      <c r="AL550" s="13"/>
      <c r="AM550" s="13"/>
      <c r="AN550" s="13"/>
    </row>
    <row r="551" spans="1:40" ht="15.75" customHeight="1">
      <c r="A551" s="13"/>
      <c r="B551" s="13"/>
      <c r="C551" s="13"/>
      <c r="D551" s="13"/>
      <c r="E551" s="13"/>
      <c r="F551" s="13"/>
      <c r="G551" s="13"/>
      <c r="H551" s="13"/>
      <c r="I551" s="13"/>
      <c r="J551" s="13"/>
      <c r="K551" s="13"/>
      <c r="L551" s="13"/>
      <c r="M551" s="13"/>
      <c r="N551" s="13"/>
      <c r="O551" s="13"/>
      <c r="P551" s="13"/>
      <c r="Q551" s="13"/>
      <c r="R551" s="13"/>
      <c r="S551" s="13"/>
      <c r="T551" s="13"/>
      <c r="U551" s="13"/>
      <c r="V551" s="13"/>
      <c r="W551" s="13"/>
      <c r="X551" s="13"/>
      <c r="Y551" s="13"/>
      <c r="Z551" s="13"/>
      <c r="AA551" s="13"/>
      <c r="AB551" s="13"/>
      <c r="AC551" s="13"/>
      <c r="AD551" s="13"/>
      <c r="AE551" s="13"/>
      <c r="AF551" s="13"/>
      <c r="AG551" s="13"/>
      <c r="AH551" s="13"/>
      <c r="AI551" s="13"/>
      <c r="AJ551" s="13"/>
      <c r="AK551" s="13"/>
      <c r="AL551" s="13"/>
      <c r="AM551" s="13"/>
      <c r="AN551" s="13"/>
    </row>
    <row r="552" spans="1:40" ht="15.75" customHeight="1">
      <c r="A552" s="13"/>
      <c r="B552" s="13"/>
      <c r="C552" s="13"/>
      <c r="D552" s="13"/>
      <c r="E552" s="13"/>
      <c r="F552" s="13"/>
      <c r="G552" s="13"/>
      <c r="H552" s="13"/>
      <c r="I552" s="13"/>
      <c r="J552" s="13"/>
      <c r="K552" s="13"/>
      <c r="L552" s="13"/>
      <c r="M552" s="13"/>
      <c r="N552" s="13"/>
      <c r="O552" s="13"/>
      <c r="P552" s="13"/>
      <c r="Q552" s="13"/>
      <c r="R552" s="13"/>
      <c r="S552" s="13"/>
      <c r="T552" s="13"/>
      <c r="U552" s="13"/>
      <c r="V552" s="13"/>
      <c r="W552" s="13"/>
      <c r="X552" s="13"/>
      <c r="Y552" s="13"/>
      <c r="Z552" s="13"/>
      <c r="AA552" s="13"/>
      <c r="AB552" s="13"/>
      <c r="AC552" s="13"/>
      <c r="AD552" s="13"/>
      <c r="AE552" s="13"/>
      <c r="AF552" s="13"/>
      <c r="AG552" s="13"/>
      <c r="AH552" s="13"/>
      <c r="AI552" s="13"/>
      <c r="AJ552" s="13"/>
      <c r="AK552" s="13"/>
      <c r="AL552" s="13"/>
      <c r="AM552" s="13"/>
      <c r="AN552" s="13"/>
    </row>
    <row r="553" spans="1:40" ht="15.75" customHeight="1">
      <c r="A553" s="13"/>
      <c r="B553" s="13"/>
      <c r="C553" s="13"/>
      <c r="D553" s="13"/>
      <c r="E553" s="13"/>
      <c r="F553" s="13"/>
      <c r="G553" s="13"/>
      <c r="H553" s="13"/>
      <c r="I553" s="13"/>
      <c r="J553" s="13"/>
      <c r="K553" s="13"/>
      <c r="L553" s="13"/>
      <c r="M553" s="13"/>
      <c r="N553" s="13"/>
      <c r="O553" s="13"/>
      <c r="P553" s="13"/>
      <c r="Q553" s="13"/>
      <c r="R553" s="13"/>
      <c r="S553" s="13"/>
      <c r="T553" s="13"/>
      <c r="U553" s="13"/>
      <c r="V553" s="13"/>
      <c r="W553" s="13"/>
      <c r="X553" s="13"/>
      <c r="Y553" s="13"/>
      <c r="Z553" s="13"/>
      <c r="AA553" s="13"/>
      <c r="AB553" s="13"/>
      <c r="AC553" s="13"/>
      <c r="AD553" s="13"/>
      <c r="AE553" s="13"/>
      <c r="AF553" s="13"/>
      <c r="AG553" s="13"/>
      <c r="AH553" s="13"/>
      <c r="AI553" s="13"/>
      <c r="AJ553" s="13"/>
      <c r="AK553" s="13"/>
      <c r="AL553" s="13"/>
      <c r="AM553" s="13"/>
      <c r="AN553" s="13"/>
    </row>
    <row r="554" spans="1:40" ht="15.75" customHeight="1">
      <c r="A554" s="13"/>
      <c r="B554" s="13"/>
      <c r="C554" s="13"/>
      <c r="D554" s="13"/>
      <c r="E554" s="13"/>
      <c r="F554" s="13"/>
      <c r="G554" s="13"/>
      <c r="H554" s="13"/>
      <c r="I554" s="13"/>
      <c r="J554" s="13"/>
      <c r="K554" s="13"/>
      <c r="L554" s="13"/>
      <c r="M554" s="13"/>
      <c r="N554" s="13"/>
      <c r="O554" s="13"/>
      <c r="P554" s="13"/>
      <c r="Q554" s="13"/>
      <c r="R554" s="13"/>
      <c r="S554" s="13"/>
      <c r="T554" s="13"/>
      <c r="U554" s="13"/>
      <c r="V554" s="13"/>
      <c r="W554" s="13"/>
      <c r="X554" s="13"/>
      <c r="Y554" s="13"/>
      <c r="Z554" s="13"/>
      <c r="AA554" s="13"/>
      <c r="AB554" s="13"/>
      <c r="AC554" s="13"/>
      <c r="AD554" s="13"/>
      <c r="AE554" s="13"/>
      <c r="AF554" s="13"/>
      <c r="AG554" s="13"/>
      <c r="AH554" s="13"/>
      <c r="AI554" s="13"/>
      <c r="AJ554" s="13"/>
      <c r="AK554" s="13"/>
      <c r="AL554" s="13"/>
      <c r="AM554" s="13"/>
      <c r="AN554" s="13"/>
    </row>
    <row r="555" spans="1:40" ht="15.75" customHeight="1">
      <c r="A555" s="13"/>
      <c r="B555" s="13"/>
      <c r="C555" s="13"/>
      <c r="D555" s="13"/>
      <c r="E555" s="13"/>
      <c r="F555" s="13"/>
      <c r="G555" s="13"/>
      <c r="H555" s="13"/>
      <c r="I555" s="13"/>
      <c r="J555" s="13"/>
      <c r="K555" s="13"/>
      <c r="L555" s="13"/>
      <c r="M555" s="13"/>
      <c r="N555" s="13"/>
      <c r="O555" s="13"/>
      <c r="P555" s="13"/>
      <c r="Q555" s="13"/>
      <c r="R555" s="13"/>
      <c r="S555" s="13"/>
      <c r="T555" s="13"/>
      <c r="U555" s="13"/>
      <c r="V555" s="13"/>
      <c r="W555" s="13"/>
      <c r="X555" s="13"/>
      <c r="Y555" s="13"/>
      <c r="Z555" s="13"/>
      <c r="AA555" s="13"/>
      <c r="AB555" s="13"/>
      <c r="AC555" s="13"/>
      <c r="AD555" s="13"/>
      <c r="AE555" s="13"/>
      <c r="AF555" s="13"/>
      <c r="AG555" s="13"/>
      <c r="AH555" s="13"/>
      <c r="AI555" s="13"/>
      <c r="AJ555" s="13"/>
      <c r="AK555" s="13"/>
      <c r="AL555" s="13"/>
      <c r="AM555" s="13"/>
      <c r="AN555" s="13"/>
    </row>
    <row r="556" spans="1:40" ht="15.75" customHeight="1">
      <c r="A556" s="13"/>
      <c r="B556" s="13"/>
      <c r="C556" s="13"/>
      <c r="D556" s="13"/>
      <c r="E556" s="13"/>
      <c r="F556" s="13"/>
      <c r="G556" s="13"/>
      <c r="H556" s="13"/>
      <c r="I556" s="13"/>
      <c r="J556" s="13"/>
      <c r="K556" s="13"/>
      <c r="L556" s="13"/>
      <c r="M556" s="13"/>
      <c r="N556" s="13"/>
      <c r="O556" s="13"/>
      <c r="P556" s="13"/>
      <c r="Q556" s="13"/>
      <c r="R556" s="13"/>
      <c r="S556" s="13"/>
      <c r="T556" s="13"/>
      <c r="U556" s="13"/>
      <c r="V556" s="13"/>
      <c r="W556" s="13"/>
      <c r="X556" s="13"/>
      <c r="Y556" s="13"/>
      <c r="Z556" s="13"/>
      <c r="AA556" s="13"/>
      <c r="AB556" s="13"/>
      <c r="AC556" s="13"/>
      <c r="AD556" s="13"/>
      <c r="AE556" s="13"/>
      <c r="AF556" s="13"/>
      <c r="AG556" s="13"/>
      <c r="AH556" s="13"/>
      <c r="AI556" s="13"/>
      <c r="AJ556" s="13"/>
      <c r="AK556" s="13"/>
      <c r="AL556" s="13"/>
      <c r="AM556" s="13"/>
      <c r="AN556" s="13"/>
    </row>
    <row r="557" spans="1:40" ht="15.75" customHeight="1">
      <c r="A557" s="13"/>
      <c r="B557" s="13"/>
      <c r="C557" s="13"/>
      <c r="D557" s="13"/>
      <c r="E557" s="13"/>
      <c r="F557" s="13"/>
      <c r="G557" s="13"/>
      <c r="H557" s="13"/>
      <c r="I557" s="13"/>
      <c r="J557" s="13"/>
      <c r="K557" s="13"/>
      <c r="L557" s="13"/>
      <c r="M557" s="13"/>
      <c r="N557" s="13"/>
      <c r="O557" s="13"/>
      <c r="P557" s="13"/>
      <c r="Q557" s="13"/>
      <c r="R557" s="13"/>
      <c r="S557" s="13"/>
      <c r="T557" s="13"/>
      <c r="U557" s="13"/>
      <c r="V557" s="13"/>
      <c r="W557" s="13"/>
      <c r="X557" s="13"/>
      <c r="Y557" s="13"/>
      <c r="Z557" s="13"/>
      <c r="AA557" s="13"/>
      <c r="AB557" s="13"/>
      <c r="AC557" s="13"/>
      <c r="AD557" s="13"/>
      <c r="AE557" s="13"/>
      <c r="AF557" s="13"/>
      <c r="AG557" s="13"/>
      <c r="AH557" s="13"/>
      <c r="AI557" s="13"/>
      <c r="AJ557" s="13"/>
      <c r="AK557" s="13"/>
      <c r="AL557" s="13"/>
      <c r="AM557" s="13"/>
      <c r="AN557" s="13"/>
    </row>
    <row r="558" spans="1:40" ht="15.75" customHeight="1">
      <c r="A558" s="13"/>
      <c r="B558" s="13"/>
      <c r="C558" s="13"/>
      <c r="D558" s="13"/>
      <c r="E558" s="13"/>
      <c r="F558" s="13"/>
      <c r="G558" s="13"/>
      <c r="H558" s="13"/>
      <c r="I558" s="13"/>
      <c r="J558" s="13"/>
      <c r="K558" s="13"/>
      <c r="L558" s="13"/>
      <c r="M558" s="13"/>
      <c r="N558" s="13"/>
      <c r="O558" s="13"/>
      <c r="P558" s="13"/>
      <c r="Q558" s="13"/>
      <c r="R558" s="13"/>
      <c r="S558" s="13"/>
      <c r="T558" s="13"/>
      <c r="U558" s="13"/>
      <c r="V558" s="13"/>
      <c r="W558" s="13"/>
      <c r="X558" s="13"/>
      <c r="Y558" s="13"/>
      <c r="Z558" s="13"/>
      <c r="AA558" s="13"/>
      <c r="AB558" s="13"/>
      <c r="AC558" s="13"/>
      <c r="AD558" s="13"/>
      <c r="AE558" s="13"/>
      <c r="AF558" s="13"/>
      <c r="AG558" s="13"/>
      <c r="AH558" s="13"/>
      <c r="AI558" s="13"/>
      <c r="AJ558" s="13"/>
      <c r="AK558" s="13"/>
      <c r="AL558" s="13"/>
      <c r="AM558" s="13"/>
      <c r="AN558" s="13"/>
    </row>
    <row r="559" spans="1:40" ht="15.75" customHeight="1">
      <c r="A559" s="13"/>
      <c r="B559" s="13"/>
      <c r="C559" s="13"/>
      <c r="D559" s="13"/>
      <c r="E559" s="13"/>
      <c r="F559" s="13"/>
      <c r="G559" s="13"/>
      <c r="H559" s="13"/>
      <c r="I559" s="13"/>
      <c r="J559" s="13"/>
      <c r="K559" s="13"/>
      <c r="L559" s="13"/>
      <c r="M559" s="13"/>
      <c r="N559" s="13"/>
      <c r="O559" s="13"/>
      <c r="P559" s="13"/>
      <c r="Q559" s="13"/>
      <c r="R559" s="13"/>
      <c r="S559" s="13"/>
      <c r="T559" s="13"/>
      <c r="U559" s="13"/>
      <c r="V559" s="13"/>
      <c r="W559" s="13"/>
      <c r="X559" s="13"/>
      <c r="Y559" s="13"/>
      <c r="Z559" s="13"/>
      <c r="AA559" s="13"/>
      <c r="AB559" s="13"/>
      <c r="AC559" s="13"/>
      <c r="AD559" s="13"/>
      <c r="AE559" s="13"/>
      <c r="AF559" s="13"/>
      <c r="AG559" s="13"/>
      <c r="AH559" s="13"/>
      <c r="AI559" s="13"/>
      <c r="AJ559" s="13"/>
      <c r="AK559" s="13"/>
      <c r="AL559" s="13"/>
      <c r="AM559" s="13"/>
      <c r="AN559" s="13"/>
    </row>
    <row r="560" spans="1:40" ht="15.75" customHeight="1">
      <c r="A560" s="13"/>
      <c r="B560" s="13"/>
      <c r="C560" s="13"/>
      <c r="D560" s="13"/>
      <c r="E560" s="13"/>
      <c r="F560" s="13"/>
      <c r="G560" s="13"/>
      <c r="H560" s="13"/>
      <c r="I560" s="13"/>
      <c r="J560" s="13"/>
      <c r="K560" s="13"/>
      <c r="L560" s="13"/>
      <c r="M560" s="13"/>
      <c r="N560" s="13"/>
      <c r="O560" s="13"/>
      <c r="P560" s="13"/>
      <c r="Q560" s="13"/>
      <c r="R560" s="13"/>
      <c r="S560" s="13"/>
      <c r="T560" s="13"/>
      <c r="U560" s="13"/>
      <c r="V560" s="13"/>
      <c r="W560" s="13"/>
      <c r="X560" s="13"/>
      <c r="Y560" s="13"/>
      <c r="Z560" s="13"/>
      <c r="AA560" s="13"/>
      <c r="AB560" s="13"/>
      <c r="AC560" s="13"/>
      <c r="AD560" s="13"/>
      <c r="AE560" s="13"/>
      <c r="AF560" s="13"/>
      <c r="AG560" s="13"/>
      <c r="AH560" s="13"/>
      <c r="AI560" s="13"/>
      <c r="AJ560" s="13"/>
      <c r="AK560" s="13"/>
      <c r="AL560" s="13"/>
      <c r="AM560" s="13"/>
      <c r="AN560" s="13"/>
    </row>
    <row r="561" spans="1:40" ht="15.75" customHeight="1">
      <c r="A561" s="13"/>
      <c r="B561" s="13"/>
      <c r="C561" s="13"/>
      <c r="D561" s="13"/>
      <c r="E561" s="13"/>
      <c r="F561" s="13"/>
      <c r="G561" s="13"/>
      <c r="H561" s="13"/>
      <c r="I561" s="13"/>
      <c r="J561" s="13"/>
      <c r="K561" s="13"/>
      <c r="L561" s="13"/>
      <c r="M561" s="13"/>
      <c r="N561" s="13"/>
      <c r="O561" s="13"/>
      <c r="P561" s="13"/>
      <c r="Q561" s="13"/>
      <c r="R561" s="13"/>
      <c r="S561" s="13"/>
      <c r="T561" s="13"/>
      <c r="U561" s="13"/>
      <c r="V561" s="13"/>
      <c r="W561" s="13"/>
      <c r="X561" s="13"/>
      <c r="Y561" s="13"/>
      <c r="Z561" s="13"/>
      <c r="AA561" s="13"/>
      <c r="AB561" s="13"/>
      <c r="AC561" s="13"/>
      <c r="AD561" s="13"/>
      <c r="AE561" s="13"/>
      <c r="AF561" s="13"/>
      <c r="AG561" s="13"/>
      <c r="AH561" s="13"/>
      <c r="AI561" s="13"/>
      <c r="AJ561" s="13"/>
      <c r="AK561" s="13"/>
      <c r="AL561" s="13"/>
      <c r="AM561" s="13"/>
      <c r="AN561" s="13"/>
    </row>
    <row r="562" spans="1:40" ht="15.75" customHeight="1">
      <c r="A562" s="13"/>
      <c r="B562" s="13"/>
      <c r="C562" s="13"/>
      <c r="D562" s="13"/>
      <c r="E562" s="13"/>
      <c r="F562" s="13"/>
      <c r="G562" s="13"/>
      <c r="H562" s="13"/>
      <c r="I562" s="13"/>
      <c r="J562" s="13"/>
      <c r="K562" s="13"/>
      <c r="L562" s="13"/>
      <c r="M562" s="13"/>
      <c r="N562" s="13"/>
      <c r="O562" s="13"/>
      <c r="P562" s="13"/>
      <c r="Q562" s="13"/>
      <c r="R562" s="13"/>
      <c r="S562" s="13"/>
      <c r="T562" s="13"/>
      <c r="U562" s="13"/>
      <c r="V562" s="13"/>
      <c r="W562" s="13"/>
      <c r="X562" s="13"/>
      <c r="Y562" s="13"/>
      <c r="Z562" s="13"/>
      <c r="AA562" s="13"/>
      <c r="AB562" s="13"/>
      <c r="AC562" s="13"/>
      <c r="AD562" s="13"/>
      <c r="AE562" s="13"/>
      <c r="AF562" s="13"/>
      <c r="AG562" s="13"/>
      <c r="AH562" s="13"/>
      <c r="AI562" s="13"/>
      <c r="AJ562" s="13"/>
      <c r="AK562" s="13"/>
      <c r="AL562" s="13"/>
      <c r="AM562" s="13"/>
      <c r="AN562" s="13"/>
    </row>
    <row r="563" spans="1:40" ht="15.75" customHeight="1">
      <c r="A563" s="13"/>
      <c r="B563" s="13"/>
      <c r="C563" s="13"/>
      <c r="D563" s="13"/>
      <c r="E563" s="13"/>
      <c r="F563" s="13"/>
      <c r="G563" s="13"/>
      <c r="H563" s="13"/>
      <c r="I563" s="13"/>
      <c r="J563" s="13"/>
      <c r="K563" s="13"/>
      <c r="L563" s="13"/>
      <c r="M563" s="13"/>
      <c r="N563" s="13"/>
      <c r="O563" s="13"/>
      <c r="P563" s="13"/>
      <c r="Q563" s="13"/>
      <c r="R563" s="13"/>
      <c r="S563" s="13"/>
      <c r="T563" s="13"/>
      <c r="U563" s="13"/>
      <c r="V563" s="13"/>
      <c r="W563" s="13"/>
      <c r="X563" s="13"/>
      <c r="Y563" s="13"/>
      <c r="Z563" s="13"/>
      <c r="AA563" s="13"/>
      <c r="AB563" s="13"/>
      <c r="AC563" s="13"/>
      <c r="AD563" s="13"/>
      <c r="AE563" s="13"/>
      <c r="AF563" s="13"/>
      <c r="AG563" s="13"/>
      <c r="AH563" s="13"/>
      <c r="AI563" s="13"/>
      <c r="AJ563" s="13"/>
      <c r="AK563" s="13"/>
      <c r="AL563" s="13"/>
      <c r="AM563" s="13"/>
      <c r="AN563" s="13"/>
    </row>
    <row r="564" spans="1:40" ht="15.75" customHeight="1">
      <c r="A564" s="13"/>
      <c r="B564" s="13"/>
      <c r="C564" s="13"/>
      <c r="D564" s="13"/>
      <c r="E564" s="13"/>
      <c r="F564" s="13"/>
      <c r="G564" s="13"/>
      <c r="H564" s="13"/>
      <c r="I564" s="13"/>
      <c r="J564" s="13"/>
      <c r="K564" s="13"/>
      <c r="L564" s="13"/>
      <c r="M564" s="13"/>
      <c r="N564" s="13"/>
      <c r="O564" s="13"/>
      <c r="P564" s="13"/>
      <c r="Q564" s="13"/>
      <c r="R564" s="13"/>
      <c r="S564" s="13"/>
      <c r="T564" s="13"/>
      <c r="U564" s="13"/>
      <c r="V564" s="13"/>
      <c r="W564" s="13"/>
      <c r="X564" s="13"/>
      <c r="Y564" s="13"/>
      <c r="Z564" s="13"/>
      <c r="AA564" s="13"/>
      <c r="AB564" s="13"/>
      <c r="AC564" s="13"/>
      <c r="AD564" s="13"/>
      <c r="AE564" s="13"/>
      <c r="AF564" s="13"/>
      <c r="AG564" s="13"/>
      <c r="AH564" s="13"/>
      <c r="AI564" s="13"/>
      <c r="AJ564" s="13"/>
      <c r="AK564" s="13"/>
      <c r="AL564" s="13"/>
      <c r="AM564" s="13"/>
      <c r="AN564" s="13"/>
    </row>
    <row r="565" spans="1:40" ht="15.75" customHeight="1">
      <c r="A565" s="13"/>
      <c r="B565" s="13"/>
      <c r="C565" s="13"/>
      <c r="D565" s="13"/>
      <c r="E565" s="13"/>
      <c r="F565" s="13"/>
      <c r="G565" s="13"/>
      <c r="H565" s="13"/>
      <c r="I565" s="13"/>
      <c r="J565" s="13"/>
      <c r="K565" s="13"/>
      <c r="L565" s="13"/>
      <c r="M565" s="13"/>
      <c r="N565" s="13"/>
      <c r="O565" s="13"/>
      <c r="P565" s="13"/>
      <c r="Q565" s="13"/>
      <c r="R565" s="13"/>
      <c r="S565" s="13"/>
      <c r="T565" s="13"/>
      <c r="U565" s="13"/>
      <c r="V565" s="13"/>
      <c r="W565" s="13"/>
      <c r="X565" s="13"/>
      <c r="Y565" s="13"/>
      <c r="Z565" s="13"/>
      <c r="AA565" s="13"/>
      <c r="AB565" s="13"/>
      <c r="AC565" s="13"/>
      <c r="AD565" s="13"/>
      <c r="AE565" s="13"/>
      <c r="AF565" s="13"/>
      <c r="AG565" s="13"/>
      <c r="AH565" s="13"/>
      <c r="AI565" s="13"/>
      <c r="AJ565" s="13"/>
      <c r="AK565" s="13"/>
      <c r="AL565" s="13"/>
      <c r="AM565" s="13"/>
      <c r="AN565" s="13"/>
    </row>
    <row r="566" spans="1:40" ht="15.75" customHeight="1">
      <c r="A566" s="13"/>
      <c r="B566" s="13"/>
      <c r="C566" s="13"/>
      <c r="D566" s="13"/>
      <c r="E566" s="13"/>
      <c r="F566" s="13"/>
      <c r="G566" s="13"/>
      <c r="H566" s="13"/>
      <c r="I566" s="13"/>
      <c r="J566" s="13"/>
      <c r="K566" s="13"/>
      <c r="L566" s="13"/>
      <c r="M566" s="13"/>
      <c r="N566" s="13"/>
      <c r="O566" s="13"/>
      <c r="P566" s="13"/>
      <c r="Q566" s="13"/>
      <c r="R566" s="13"/>
      <c r="S566" s="13"/>
      <c r="T566" s="13"/>
      <c r="U566" s="13"/>
      <c r="V566" s="13"/>
      <c r="W566" s="13"/>
      <c r="X566" s="13"/>
      <c r="Y566" s="13"/>
      <c r="Z566" s="13"/>
      <c r="AA566" s="13"/>
      <c r="AB566" s="13"/>
      <c r="AC566" s="13"/>
      <c r="AD566" s="13"/>
      <c r="AE566" s="13"/>
      <c r="AF566" s="13"/>
      <c r="AG566" s="13"/>
      <c r="AH566" s="13"/>
      <c r="AI566" s="13"/>
      <c r="AJ566" s="13"/>
      <c r="AK566" s="13"/>
      <c r="AL566" s="13"/>
      <c r="AM566" s="13"/>
      <c r="AN566" s="13"/>
    </row>
    <row r="567" spans="1:40" ht="15.75" customHeight="1">
      <c r="A567" s="13"/>
      <c r="B567" s="13"/>
      <c r="C567" s="13"/>
      <c r="D567" s="13"/>
      <c r="E567" s="13"/>
      <c r="F567" s="13"/>
      <c r="G567" s="13"/>
      <c r="H567" s="13"/>
      <c r="I567" s="13"/>
      <c r="J567" s="13"/>
      <c r="K567" s="13"/>
      <c r="L567" s="13"/>
      <c r="M567" s="13"/>
      <c r="N567" s="13"/>
      <c r="O567" s="13"/>
      <c r="P567" s="13"/>
      <c r="Q567" s="13"/>
      <c r="R567" s="13"/>
      <c r="S567" s="13"/>
      <c r="T567" s="13"/>
      <c r="U567" s="13"/>
      <c r="V567" s="13"/>
      <c r="W567" s="13"/>
      <c r="X567" s="13"/>
      <c r="Y567" s="13"/>
      <c r="Z567" s="13"/>
      <c r="AA567" s="13"/>
      <c r="AB567" s="13"/>
      <c r="AC567" s="13"/>
      <c r="AD567" s="13"/>
      <c r="AE567" s="13"/>
      <c r="AF567" s="13"/>
      <c r="AG567" s="13"/>
      <c r="AH567" s="13"/>
      <c r="AI567" s="13"/>
      <c r="AJ567" s="13"/>
      <c r="AK567" s="13"/>
      <c r="AL567" s="13"/>
      <c r="AM567" s="13"/>
      <c r="AN567" s="13"/>
    </row>
    <row r="568" spans="1:40" ht="15.75" customHeight="1">
      <c r="A568" s="13"/>
      <c r="B568" s="13"/>
      <c r="C568" s="13"/>
      <c r="D568" s="13"/>
      <c r="E568" s="13"/>
      <c r="F568" s="13"/>
      <c r="G568" s="13"/>
      <c r="H568" s="13"/>
      <c r="I568" s="13"/>
      <c r="J568" s="13"/>
      <c r="K568" s="13"/>
      <c r="L568" s="13"/>
      <c r="M568" s="13"/>
      <c r="N568" s="13"/>
      <c r="O568" s="13"/>
      <c r="P568" s="13"/>
      <c r="Q568" s="13"/>
      <c r="R568" s="13"/>
      <c r="S568" s="13"/>
      <c r="T568" s="13"/>
      <c r="U568" s="13"/>
      <c r="V568" s="13"/>
      <c r="W568" s="13"/>
      <c r="X568" s="13"/>
      <c r="Y568" s="13"/>
      <c r="Z568" s="13"/>
      <c r="AA568" s="13"/>
      <c r="AB568" s="13"/>
      <c r="AC568" s="13"/>
      <c r="AD568" s="13"/>
      <c r="AE568" s="13"/>
      <c r="AF568" s="13"/>
      <c r="AG568" s="13"/>
      <c r="AH568" s="13"/>
      <c r="AI568" s="13"/>
      <c r="AJ568" s="13"/>
      <c r="AK568" s="13"/>
      <c r="AL568" s="13"/>
      <c r="AM568" s="13"/>
      <c r="AN568" s="13"/>
    </row>
    <row r="569" spans="1:40" ht="15.75" customHeight="1">
      <c r="A569" s="13"/>
      <c r="B569" s="13"/>
      <c r="C569" s="13"/>
      <c r="D569" s="13"/>
      <c r="E569" s="13"/>
      <c r="F569" s="13"/>
      <c r="G569" s="13"/>
      <c r="H569" s="13"/>
      <c r="I569" s="13"/>
      <c r="J569" s="13"/>
      <c r="K569" s="13"/>
      <c r="L569" s="13"/>
      <c r="M569" s="13"/>
      <c r="N569" s="13"/>
      <c r="O569" s="13"/>
      <c r="P569" s="13"/>
      <c r="Q569" s="13"/>
      <c r="R569" s="13"/>
      <c r="S569" s="13"/>
      <c r="T569" s="13"/>
      <c r="U569" s="13"/>
      <c r="V569" s="13"/>
      <c r="W569" s="13"/>
      <c r="X569" s="13"/>
      <c r="Y569" s="13"/>
      <c r="Z569" s="13"/>
      <c r="AA569" s="13"/>
      <c r="AB569" s="13"/>
      <c r="AC569" s="13"/>
      <c r="AD569" s="13"/>
      <c r="AE569" s="13"/>
      <c r="AF569" s="13"/>
      <c r="AG569" s="13"/>
      <c r="AH569" s="13"/>
      <c r="AI569" s="13"/>
      <c r="AJ569" s="13"/>
      <c r="AK569" s="13"/>
      <c r="AL569" s="13"/>
      <c r="AM569" s="13"/>
      <c r="AN569" s="13"/>
    </row>
    <row r="570" spans="1:40" ht="15.75" customHeight="1">
      <c r="A570" s="13"/>
      <c r="B570" s="13"/>
      <c r="C570" s="13"/>
      <c r="D570" s="13"/>
      <c r="E570" s="13"/>
      <c r="F570" s="13"/>
      <c r="G570" s="13"/>
      <c r="H570" s="13"/>
      <c r="I570" s="13"/>
      <c r="J570" s="13"/>
      <c r="K570" s="13"/>
      <c r="L570" s="13"/>
      <c r="M570" s="13"/>
      <c r="N570" s="13"/>
      <c r="O570" s="13"/>
      <c r="P570" s="13"/>
      <c r="Q570" s="13"/>
      <c r="R570" s="13"/>
      <c r="S570" s="13"/>
      <c r="T570" s="13"/>
      <c r="U570" s="13"/>
      <c r="V570" s="13"/>
      <c r="W570" s="13"/>
      <c r="X570" s="13"/>
      <c r="Y570" s="13"/>
      <c r="Z570" s="13"/>
      <c r="AA570" s="13"/>
      <c r="AB570" s="13"/>
      <c r="AC570" s="13"/>
      <c r="AD570" s="13"/>
      <c r="AE570" s="13"/>
      <c r="AF570" s="13"/>
      <c r="AG570" s="13"/>
      <c r="AH570" s="13"/>
      <c r="AI570" s="13"/>
      <c r="AJ570" s="13"/>
      <c r="AK570" s="13"/>
      <c r="AL570" s="13"/>
      <c r="AM570" s="13"/>
      <c r="AN570" s="13"/>
    </row>
    <row r="571" spans="1:40" ht="15.75" customHeight="1">
      <c r="A571" s="13"/>
      <c r="B571" s="13"/>
      <c r="C571" s="13"/>
      <c r="D571" s="13"/>
      <c r="E571" s="13"/>
      <c r="F571" s="13"/>
      <c r="G571" s="13"/>
      <c r="H571" s="13"/>
      <c r="I571" s="13"/>
      <c r="J571" s="13"/>
      <c r="K571" s="13"/>
      <c r="L571" s="13"/>
      <c r="M571" s="13"/>
      <c r="N571" s="13"/>
      <c r="O571" s="13"/>
      <c r="P571" s="13"/>
      <c r="Q571" s="13"/>
      <c r="R571" s="13"/>
      <c r="S571" s="13"/>
      <c r="T571" s="13"/>
      <c r="U571" s="13"/>
      <c r="V571" s="13"/>
      <c r="W571" s="13"/>
      <c r="X571" s="13"/>
      <c r="Y571" s="13"/>
      <c r="Z571" s="13"/>
      <c r="AA571" s="13"/>
      <c r="AB571" s="13"/>
      <c r="AC571" s="13"/>
      <c r="AD571" s="13"/>
      <c r="AE571" s="13"/>
      <c r="AF571" s="13"/>
      <c r="AG571" s="13"/>
      <c r="AH571" s="13"/>
      <c r="AI571" s="13"/>
      <c r="AJ571" s="13"/>
      <c r="AK571" s="13"/>
      <c r="AL571" s="13"/>
      <c r="AM571" s="13"/>
      <c r="AN571" s="13"/>
    </row>
    <row r="572" spans="1:40" ht="15.75" customHeight="1">
      <c r="A572" s="13"/>
      <c r="B572" s="13"/>
      <c r="C572" s="13"/>
      <c r="D572" s="13"/>
      <c r="E572" s="13"/>
      <c r="F572" s="13"/>
      <c r="G572" s="13"/>
      <c r="H572" s="13"/>
      <c r="I572" s="13"/>
      <c r="J572" s="13"/>
      <c r="K572" s="13"/>
      <c r="L572" s="13"/>
      <c r="M572" s="13"/>
      <c r="N572" s="13"/>
      <c r="O572" s="13"/>
      <c r="P572" s="13"/>
      <c r="Q572" s="13"/>
      <c r="R572" s="13"/>
      <c r="S572" s="13"/>
      <c r="T572" s="13"/>
      <c r="U572" s="13"/>
      <c r="V572" s="13"/>
      <c r="W572" s="13"/>
      <c r="X572" s="13"/>
      <c r="Y572" s="13"/>
      <c r="Z572" s="13"/>
      <c r="AA572" s="13"/>
      <c r="AB572" s="13"/>
      <c r="AC572" s="13"/>
      <c r="AD572" s="13"/>
      <c r="AE572" s="13"/>
      <c r="AF572" s="13"/>
      <c r="AG572" s="13"/>
      <c r="AH572" s="13"/>
      <c r="AI572" s="13"/>
      <c r="AJ572" s="13"/>
      <c r="AK572" s="13"/>
      <c r="AL572" s="13"/>
      <c r="AM572" s="13"/>
      <c r="AN572" s="13"/>
    </row>
    <row r="573" spans="1:40" ht="15.75" customHeight="1">
      <c r="A573" s="13"/>
      <c r="B573" s="13"/>
      <c r="C573" s="13"/>
      <c r="D573" s="13"/>
      <c r="E573" s="13"/>
      <c r="F573" s="13"/>
      <c r="G573" s="13"/>
      <c r="H573" s="13"/>
      <c r="I573" s="13"/>
      <c r="J573" s="13"/>
      <c r="K573" s="13"/>
      <c r="L573" s="13"/>
      <c r="M573" s="13"/>
      <c r="N573" s="13"/>
      <c r="O573" s="13"/>
      <c r="P573" s="13"/>
      <c r="Q573" s="13"/>
      <c r="R573" s="13"/>
      <c r="S573" s="13"/>
      <c r="T573" s="13"/>
      <c r="U573" s="13"/>
      <c r="V573" s="13"/>
      <c r="W573" s="13"/>
      <c r="X573" s="13"/>
      <c r="Y573" s="13"/>
      <c r="Z573" s="13"/>
      <c r="AA573" s="13"/>
      <c r="AB573" s="13"/>
      <c r="AC573" s="13"/>
      <c r="AD573" s="13"/>
      <c r="AE573" s="13"/>
      <c r="AF573" s="13"/>
      <c r="AG573" s="13"/>
      <c r="AH573" s="13"/>
      <c r="AI573" s="13"/>
      <c r="AJ573" s="13"/>
      <c r="AK573" s="13"/>
      <c r="AL573" s="13"/>
      <c r="AM573" s="13"/>
      <c r="AN573" s="13"/>
    </row>
    <row r="574" spans="1:40" ht="15.75" customHeight="1">
      <c r="A574" s="13"/>
      <c r="B574" s="13"/>
      <c r="C574" s="13"/>
      <c r="D574" s="13"/>
      <c r="E574" s="13"/>
      <c r="F574" s="13"/>
      <c r="G574" s="13"/>
      <c r="H574" s="13"/>
      <c r="I574" s="13"/>
      <c r="J574" s="13"/>
      <c r="K574" s="13"/>
      <c r="L574" s="13"/>
      <c r="M574" s="13"/>
      <c r="N574" s="13"/>
      <c r="O574" s="13"/>
      <c r="P574" s="13"/>
      <c r="Q574" s="13"/>
      <c r="R574" s="13"/>
      <c r="S574" s="13"/>
      <c r="T574" s="13"/>
      <c r="U574" s="13"/>
      <c r="V574" s="13"/>
      <c r="W574" s="13"/>
      <c r="X574" s="13"/>
      <c r="Y574" s="13"/>
      <c r="Z574" s="13"/>
      <c r="AA574" s="13"/>
      <c r="AB574" s="13"/>
      <c r="AC574" s="13"/>
      <c r="AD574" s="13"/>
      <c r="AE574" s="13"/>
      <c r="AF574" s="13"/>
      <c r="AG574" s="13"/>
      <c r="AH574" s="13"/>
      <c r="AI574" s="13"/>
      <c r="AJ574" s="13"/>
      <c r="AK574" s="13"/>
      <c r="AL574" s="13"/>
      <c r="AM574" s="13"/>
      <c r="AN574" s="13"/>
    </row>
    <row r="575" spans="1:40" ht="15.75" customHeight="1">
      <c r="A575" s="13"/>
      <c r="B575" s="13"/>
      <c r="C575" s="13"/>
      <c r="D575" s="13"/>
      <c r="E575" s="13"/>
      <c r="F575" s="13"/>
      <c r="G575" s="13"/>
      <c r="H575" s="13"/>
      <c r="I575" s="13"/>
      <c r="J575" s="13"/>
      <c r="K575" s="13"/>
      <c r="L575" s="13"/>
      <c r="M575" s="13"/>
      <c r="N575" s="13"/>
      <c r="O575" s="13"/>
      <c r="P575" s="13"/>
      <c r="Q575" s="13"/>
      <c r="R575" s="13"/>
      <c r="S575" s="13"/>
      <c r="T575" s="13"/>
      <c r="U575" s="13"/>
      <c r="V575" s="13"/>
      <c r="W575" s="13"/>
      <c r="X575" s="13"/>
      <c r="Y575" s="13"/>
      <c r="Z575" s="13"/>
      <c r="AA575" s="13"/>
      <c r="AB575" s="13"/>
      <c r="AC575" s="13"/>
      <c r="AD575" s="13"/>
      <c r="AE575" s="13"/>
      <c r="AF575" s="13"/>
      <c r="AG575" s="13"/>
      <c r="AH575" s="13"/>
      <c r="AI575" s="13"/>
      <c r="AJ575" s="13"/>
      <c r="AK575" s="13"/>
      <c r="AL575" s="13"/>
      <c r="AM575" s="13"/>
      <c r="AN575" s="13"/>
    </row>
    <row r="576" spans="1:40" ht="15.75" customHeight="1">
      <c r="A576" s="13"/>
      <c r="B576" s="13"/>
      <c r="C576" s="13"/>
      <c r="D576" s="13"/>
      <c r="E576" s="13"/>
      <c r="F576" s="13"/>
      <c r="G576" s="13"/>
      <c r="H576" s="13"/>
      <c r="I576" s="13"/>
      <c r="J576" s="13"/>
      <c r="K576" s="13"/>
      <c r="L576" s="13"/>
      <c r="M576" s="13"/>
      <c r="N576" s="13"/>
      <c r="O576" s="13"/>
      <c r="P576" s="13"/>
      <c r="Q576" s="13"/>
      <c r="R576" s="13"/>
      <c r="S576" s="13"/>
      <c r="T576" s="13"/>
      <c r="U576" s="13"/>
      <c r="V576" s="13"/>
      <c r="W576" s="13"/>
      <c r="X576" s="13"/>
      <c r="Y576" s="13"/>
      <c r="Z576" s="13"/>
      <c r="AA576" s="13"/>
      <c r="AB576" s="13"/>
      <c r="AC576" s="13"/>
      <c r="AD576" s="13"/>
      <c r="AE576" s="13"/>
      <c r="AF576" s="13"/>
      <c r="AG576" s="13"/>
      <c r="AH576" s="13"/>
      <c r="AI576" s="13"/>
      <c r="AJ576" s="13"/>
      <c r="AK576" s="13"/>
      <c r="AL576" s="13"/>
      <c r="AM576" s="13"/>
      <c r="AN576" s="13"/>
    </row>
    <row r="577" spans="1:40" ht="15.75" customHeight="1">
      <c r="A577" s="13"/>
      <c r="B577" s="13"/>
      <c r="C577" s="13"/>
      <c r="D577" s="13"/>
      <c r="E577" s="13"/>
      <c r="F577" s="13"/>
      <c r="G577" s="13"/>
      <c r="H577" s="13"/>
      <c r="I577" s="13"/>
      <c r="J577" s="13"/>
      <c r="K577" s="13"/>
      <c r="L577" s="13"/>
      <c r="M577" s="13"/>
      <c r="N577" s="13"/>
      <c r="O577" s="13"/>
      <c r="P577" s="13"/>
      <c r="Q577" s="13"/>
      <c r="R577" s="13"/>
      <c r="S577" s="13"/>
      <c r="T577" s="13"/>
      <c r="U577" s="13"/>
      <c r="V577" s="13"/>
      <c r="W577" s="13"/>
      <c r="X577" s="13"/>
      <c r="Y577" s="13"/>
      <c r="Z577" s="13"/>
      <c r="AA577" s="13"/>
      <c r="AB577" s="13"/>
      <c r="AC577" s="13"/>
      <c r="AD577" s="13"/>
      <c r="AE577" s="13"/>
      <c r="AF577" s="13"/>
      <c r="AG577" s="13"/>
      <c r="AH577" s="13"/>
      <c r="AI577" s="13"/>
      <c r="AJ577" s="13"/>
      <c r="AK577" s="13"/>
      <c r="AL577" s="13"/>
      <c r="AM577" s="13"/>
      <c r="AN577" s="13"/>
    </row>
    <row r="578" spans="1:40" ht="15.75" customHeight="1">
      <c r="A578" s="13"/>
      <c r="B578" s="13"/>
      <c r="C578" s="13"/>
      <c r="D578" s="13"/>
      <c r="E578" s="13"/>
      <c r="F578" s="13"/>
      <c r="G578" s="13"/>
      <c r="H578" s="13"/>
      <c r="I578" s="13"/>
      <c r="J578" s="13"/>
      <c r="K578" s="13"/>
      <c r="L578" s="13"/>
      <c r="M578" s="13"/>
      <c r="N578" s="13"/>
      <c r="O578" s="13"/>
      <c r="P578" s="13"/>
      <c r="Q578" s="13"/>
      <c r="R578" s="13"/>
      <c r="S578" s="13"/>
      <c r="T578" s="13"/>
      <c r="U578" s="13"/>
      <c r="V578" s="13"/>
      <c r="W578" s="13"/>
      <c r="X578" s="13"/>
      <c r="Y578" s="13"/>
      <c r="Z578" s="13"/>
      <c r="AA578" s="13"/>
      <c r="AB578" s="13"/>
      <c r="AC578" s="13"/>
      <c r="AD578" s="13"/>
      <c r="AE578" s="13"/>
      <c r="AF578" s="13"/>
      <c r="AG578" s="13"/>
      <c r="AH578" s="13"/>
      <c r="AI578" s="13"/>
      <c r="AJ578" s="13"/>
      <c r="AK578" s="13"/>
      <c r="AL578" s="13"/>
      <c r="AM578" s="13"/>
      <c r="AN578" s="13"/>
    </row>
    <row r="579" spans="1:40" ht="15.75" customHeight="1">
      <c r="A579" s="13"/>
      <c r="B579" s="13"/>
      <c r="C579" s="13"/>
      <c r="D579" s="13"/>
      <c r="E579" s="13"/>
      <c r="F579" s="13"/>
      <c r="G579" s="13"/>
      <c r="H579" s="13"/>
      <c r="I579" s="13"/>
      <c r="J579" s="13"/>
      <c r="K579" s="13"/>
      <c r="L579" s="13"/>
      <c r="M579" s="13"/>
      <c r="N579" s="13"/>
      <c r="O579" s="13"/>
      <c r="P579" s="13"/>
      <c r="Q579" s="13"/>
      <c r="R579" s="13"/>
      <c r="S579" s="13"/>
      <c r="T579" s="13"/>
      <c r="U579" s="13"/>
      <c r="V579" s="13"/>
      <c r="W579" s="13"/>
      <c r="X579" s="13"/>
      <c r="Y579" s="13"/>
      <c r="Z579" s="13"/>
      <c r="AA579" s="13"/>
      <c r="AB579" s="13"/>
      <c r="AC579" s="13"/>
      <c r="AD579" s="13"/>
      <c r="AE579" s="13"/>
      <c r="AF579" s="13"/>
      <c r="AG579" s="13"/>
      <c r="AH579" s="13"/>
      <c r="AI579" s="13"/>
      <c r="AJ579" s="13"/>
      <c r="AK579" s="13"/>
      <c r="AL579" s="13"/>
      <c r="AM579" s="13"/>
      <c r="AN579" s="13"/>
    </row>
    <row r="580" spans="1:40" ht="15.75" customHeight="1">
      <c r="A580" s="13"/>
      <c r="B580" s="13"/>
      <c r="C580" s="13"/>
      <c r="D580" s="13"/>
      <c r="E580" s="13"/>
      <c r="F580" s="13"/>
      <c r="G580" s="13"/>
      <c r="H580" s="13"/>
      <c r="I580" s="13"/>
      <c r="J580" s="13"/>
      <c r="K580" s="13"/>
      <c r="L580" s="13"/>
      <c r="M580" s="13"/>
      <c r="N580" s="13"/>
      <c r="O580" s="13"/>
      <c r="P580" s="13"/>
      <c r="Q580" s="13"/>
      <c r="R580" s="13"/>
      <c r="S580" s="13"/>
      <c r="T580" s="13"/>
      <c r="U580" s="13"/>
      <c r="V580" s="13"/>
      <c r="W580" s="13"/>
      <c r="X580" s="13"/>
      <c r="Y580" s="13"/>
      <c r="Z580" s="13"/>
      <c r="AA580" s="13"/>
      <c r="AB580" s="13"/>
      <c r="AC580" s="13"/>
      <c r="AD580" s="13"/>
      <c r="AE580" s="13"/>
      <c r="AF580" s="13"/>
      <c r="AG580" s="13"/>
      <c r="AH580" s="13"/>
      <c r="AI580" s="13"/>
      <c r="AJ580" s="13"/>
      <c r="AK580" s="13"/>
      <c r="AL580" s="13"/>
      <c r="AM580" s="13"/>
      <c r="AN580" s="13"/>
    </row>
    <row r="581" spans="1:40" ht="15.75" customHeight="1">
      <c r="A581" s="13"/>
      <c r="B581" s="13"/>
      <c r="C581" s="13"/>
      <c r="D581" s="13"/>
      <c r="E581" s="13"/>
      <c r="F581" s="13"/>
      <c r="G581" s="13"/>
      <c r="H581" s="13"/>
      <c r="I581" s="13"/>
      <c r="J581" s="13"/>
      <c r="K581" s="13"/>
      <c r="L581" s="13"/>
      <c r="M581" s="13"/>
      <c r="N581" s="13"/>
      <c r="O581" s="13"/>
      <c r="P581" s="13"/>
      <c r="Q581" s="13"/>
      <c r="R581" s="13"/>
      <c r="S581" s="13"/>
      <c r="T581" s="13"/>
      <c r="U581" s="13"/>
      <c r="V581" s="13"/>
      <c r="W581" s="13"/>
      <c r="X581" s="13"/>
      <c r="Y581" s="13"/>
      <c r="Z581" s="13"/>
      <c r="AA581" s="13"/>
      <c r="AB581" s="13"/>
      <c r="AC581" s="13"/>
      <c r="AD581" s="13"/>
      <c r="AE581" s="13"/>
      <c r="AF581" s="13"/>
      <c r="AG581" s="13"/>
      <c r="AH581" s="13"/>
      <c r="AI581" s="13"/>
      <c r="AJ581" s="13"/>
      <c r="AK581" s="13"/>
      <c r="AL581" s="13"/>
      <c r="AM581" s="13"/>
      <c r="AN581" s="13"/>
    </row>
    <row r="582" spans="1:40" ht="15.75" customHeight="1">
      <c r="A582" s="13"/>
      <c r="B582" s="13"/>
      <c r="C582" s="13"/>
      <c r="D582" s="13"/>
      <c r="E582" s="13"/>
      <c r="F582" s="13"/>
      <c r="G582" s="13"/>
      <c r="H582" s="13"/>
      <c r="I582" s="13"/>
      <c r="J582" s="13"/>
      <c r="K582" s="13"/>
      <c r="L582" s="13"/>
      <c r="M582" s="13"/>
      <c r="N582" s="13"/>
      <c r="O582" s="13"/>
      <c r="P582" s="13"/>
      <c r="Q582" s="13"/>
      <c r="R582" s="13"/>
      <c r="S582" s="13"/>
      <c r="T582" s="13"/>
      <c r="U582" s="13"/>
      <c r="V582" s="13"/>
      <c r="W582" s="13"/>
      <c r="X582" s="13"/>
      <c r="Y582" s="13"/>
      <c r="Z582" s="13"/>
      <c r="AA582" s="13"/>
      <c r="AB582" s="13"/>
      <c r="AC582" s="13"/>
      <c r="AD582" s="13"/>
      <c r="AE582" s="13"/>
      <c r="AF582" s="13"/>
      <c r="AG582" s="13"/>
      <c r="AH582" s="13"/>
      <c r="AI582" s="13"/>
      <c r="AJ582" s="13"/>
      <c r="AK582" s="13"/>
      <c r="AL582" s="13"/>
      <c r="AM582" s="13"/>
      <c r="AN582" s="13"/>
    </row>
    <row r="583" spans="1:40" ht="15.75" customHeight="1">
      <c r="A583" s="13"/>
      <c r="B583" s="13"/>
      <c r="C583" s="13"/>
      <c r="D583" s="13"/>
      <c r="E583" s="13"/>
      <c r="F583" s="13"/>
      <c r="G583" s="13"/>
      <c r="H583" s="13"/>
      <c r="I583" s="13"/>
      <c r="J583" s="13"/>
      <c r="K583" s="13"/>
      <c r="L583" s="13"/>
      <c r="M583" s="13"/>
      <c r="N583" s="13"/>
      <c r="O583" s="13"/>
      <c r="P583" s="13"/>
      <c r="Q583" s="13"/>
      <c r="R583" s="13"/>
      <c r="S583" s="13"/>
      <c r="T583" s="13"/>
      <c r="U583" s="13"/>
      <c r="V583" s="13"/>
      <c r="W583" s="13"/>
      <c r="X583" s="13"/>
      <c r="Y583" s="13"/>
      <c r="Z583" s="13"/>
      <c r="AA583" s="13"/>
      <c r="AB583" s="13"/>
      <c r="AC583" s="13"/>
      <c r="AD583" s="13"/>
      <c r="AE583" s="13"/>
      <c r="AF583" s="13"/>
      <c r="AG583" s="13"/>
      <c r="AH583" s="13"/>
      <c r="AI583" s="13"/>
      <c r="AJ583" s="13"/>
      <c r="AK583" s="13"/>
      <c r="AL583" s="13"/>
      <c r="AM583" s="13"/>
      <c r="AN583" s="13"/>
    </row>
    <row r="584" spans="1:40" ht="15.75" customHeight="1">
      <c r="A584" s="13"/>
      <c r="B584" s="13"/>
      <c r="C584" s="13"/>
      <c r="D584" s="13"/>
      <c r="E584" s="13"/>
      <c r="F584" s="13"/>
      <c r="G584" s="13"/>
      <c r="H584" s="13"/>
      <c r="I584" s="13"/>
      <c r="J584" s="13"/>
      <c r="K584" s="13"/>
      <c r="L584" s="13"/>
      <c r="M584" s="13"/>
      <c r="N584" s="13"/>
      <c r="O584" s="13"/>
      <c r="P584" s="13"/>
      <c r="Q584" s="13"/>
      <c r="R584" s="13"/>
      <c r="S584" s="13"/>
      <c r="T584" s="13"/>
      <c r="U584" s="13"/>
      <c r="V584" s="13"/>
      <c r="W584" s="13"/>
      <c r="X584" s="13"/>
      <c r="Y584" s="13"/>
      <c r="Z584" s="13"/>
      <c r="AA584" s="13"/>
      <c r="AB584" s="13"/>
      <c r="AC584" s="13"/>
      <c r="AD584" s="13"/>
      <c r="AE584" s="13"/>
      <c r="AF584" s="13"/>
      <c r="AG584" s="13"/>
      <c r="AH584" s="13"/>
      <c r="AI584" s="13"/>
      <c r="AJ584" s="13"/>
      <c r="AK584" s="13"/>
      <c r="AL584" s="13"/>
      <c r="AM584" s="13"/>
      <c r="AN584" s="13"/>
    </row>
    <row r="585" spans="1:40" ht="15.75" customHeight="1">
      <c r="A585" s="13"/>
      <c r="B585" s="13"/>
      <c r="C585" s="13"/>
      <c r="D585" s="13"/>
      <c r="E585" s="13"/>
      <c r="F585" s="13"/>
      <c r="G585" s="13"/>
      <c r="H585" s="13"/>
      <c r="I585" s="13"/>
      <c r="J585" s="13"/>
      <c r="K585" s="13"/>
      <c r="L585" s="13"/>
      <c r="M585" s="13"/>
      <c r="N585" s="13"/>
      <c r="O585" s="13"/>
      <c r="P585" s="13"/>
      <c r="Q585" s="13"/>
      <c r="R585" s="13"/>
      <c r="S585" s="13"/>
      <c r="T585" s="13"/>
      <c r="U585" s="13"/>
      <c r="V585" s="13"/>
      <c r="W585" s="13"/>
      <c r="X585" s="13"/>
      <c r="Y585" s="13"/>
      <c r="Z585" s="13"/>
      <c r="AA585" s="13"/>
      <c r="AB585" s="13"/>
      <c r="AC585" s="13"/>
      <c r="AD585" s="13"/>
      <c r="AE585" s="13"/>
      <c r="AF585" s="13"/>
      <c r="AG585" s="13"/>
      <c r="AH585" s="13"/>
      <c r="AI585" s="13"/>
      <c r="AJ585" s="13"/>
      <c r="AK585" s="13"/>
      <c r="AL585" s="13"/>
      <c r="AM585" s="13"/>
      <c r="AN585" s="13"/>
    </row>
    <row r="586" spans="1:40" ht="15.75" customHeight="1">
      <c r="A586" s="13"/>
      <c r="B586" s="13"/>
      <c r="C586" s="13"/>
      <c r="D586" s="13"/>
      <c r="E586" s="13"/>
      <c r="F586" s="13"/>
      <c r="G586" s="13"/>
      <c r="H586" s="13"/>
      <c r="I586" s="13"/>
      <c r="J586" s="13"/>
      <c r="K586" s="13"/>
      <c r="L586" s="13"/>
      <c r="M586" s="13"/>
      <c r="N586" s="13"/>
      <c r="O586" s="13"/>
      <c r="P586" s="13"/>
      <c r="Q586" s="13"/>
      <c r="R586" s="13"/>
      <c r="S586" s="13"/>
      <c r="T586" s="13"/>
      <c r="U586" s="13"/>
      <c r="V586" s="13"/>
      <c r="W586" s="13"/>
      <c r="X586" s="13"/>
      <c r="Y586" s="13"/>
      <c r="Z586" s="13"/>
      <c r="AA586" s="13"/>
      <c r="AB586" s="13"/>
      <c r="AC586" s="13"/>
      <c r="AD586" s="13"/>
      <c r="AE586" s="13"/>
      <c r="AF586" s="13"/>
      <c r="AG586" s="13"/>
      <c r="AH586" s="13"/>
      <c r="AI586" s="13"/>
      <c r="AJ586" s="13"/>
      <c r="AK586" s="13"/>
      <c r="AL586" s="13"/>
      <c r="AM586" s="13"/>
      <c r="AN586" s="13"/>
    </row>
    <row r="587" spans="1:40" ht="15.75" customHeight="1">
      <c r="A587" s="13"/>
      <c r="B587" s="13"/>
      <c r="C587" s="13"/>
      <c r="D587" s="13"/>
      <c r="E587" s="13"/>
      <c r="F587" s="13"/>
      <c r="G587" s="13"/>
      <c r="H587" s="13"/>
      <c r="I587" s="13"/>
      <c r="J587" s="13"/>
      <c r="K587" s="13"/>
      <c r="L587" s="13"/>
      <c r="M587" s="13"/>
      <c r="N587" s="13"/>
      <c r="O587" s="13"/>
      <c r="P587" s="13"/>
      <c r="Q587" s="13"/>
      <c r="R587" s="13"/>
      <c r="S587" s="13"/>
      <c r="T587" s="13"/>
      <c r="U587" s="13"/>
      <c r="V587" s="13"/>
      <c r="W587" s="13"/>
      <c r="X587" s="13"/>
      <c r="Y587" s="13"/>
      <c r="Z587" s="13"/>
      <c r="AA587" s="13"/>
      <c r="AB587" s="13"/>
      <c r="AC587" s="13"/>
      <c r="AD587" s="13"/>
      <c r="AE587" s="13"/>
      <c r="AF587" s="13"/>
      <c r="AG587" s="13"/>
      <c r="AH587" s="13"/>
      <c r="AI587" s="13"/>
      <c r="AJ587" s="13"/>
      <c r="AK587" s="13"/>
      <c r="AL587" s="13"/>
      <c r="AM587" s="13"/>
      <c r="AN587" s="13"/>
    </row>
    <row r="588" spans="1:40" ht="15.75" customHeight="1">
      <c r="A588" s="13"/>
      <c r="B588" s="13"/>
      <c r="C588" s="13"/>
      <c r="D588" s="13"/>
      <c r="E588" s="13"/>
      <c r="F588" s="13"/>
      <c r="G588" s="13"/>
      <c r="H588" s="13"/>
      <c r="I588" s="13"/>
      <c r="J588" s="13"/>
      <c r="K588" s="13"/>
      <c r="L588" s="13"/>
      <c r="M588" s="13"/>
      <c r="N588" s="13"/>
      <c r="O588" s="13"/>
      <c r="P588" s="13"/>
      <c r="Q588" s="13"/>
      <c r="R588" s="13"/>
      <c r="S588" s="13"/>
      <c r="T588" s="13"/>
      <c r="U588" s="13"/>
      <c r="V588" s="13"/>
      <c r="W588" s="13"/>
      <c r="X588" s="13"/>
      <c r="Y588" s="13"/>
      <c r="Z588" s="13"/>
      <c r="AA588" s="13"/>
      <c r="AB588" s="13"/>
      <c r="AC588" s="13"/>
      <c r="AD588" s="13"/>
      <c r="AE588" s="13"/>
      <c r="AF588" s="13"/>
      <c r="AG588" s="13"/>
      <c r="AH588" s="13"/>
      <c r="AI588" s="13"/>
      <c r="AJ588" s="13"/>
      <c r="AK588" s="13"/>
      <c r="AL588" s="13"/>
      <c r="AM588" s="13"/>
      <c r="AN588" s="13"/>
    </row>
    <row r="589" spans="1:40" ht="15.75" customHeight="1">
      <c r="A589" s="13"/>
      <c r="B589" s="13"/>
      <c r="C589" s="13"/>
      <c r="D589" s="13"/>
      <c r="E589" s="13"/>
      <c r="F589" s="13"/>
      <c r="G589" s="13"/>
      <c r="H589" s="13"/>
      <c r="I589" s="13"/>
      <c r="J589" s="13"/>
      <c r="K589" s="13"/>
      <c r="L589" s="13"/>
      <c r="M589" s="13"/>
      <c r="N589" s="13"/>
      <c r="O589" s="13"/>
      <c r="P589" s="13"/>
      <c r="Q589" s="13"/>
      <c r="R589" s="13"/>
      <c r="S589" s="13"/>
      <c r="T589" s="13"/>
      <c r="U589" s="13"/>
      <c r="V589" s="13"/>
      <c r="W589" s="13"/>
      <c r="X589" s="13"/>
      <c r="Y589" s="13"/>
      <c r="Z589" s="13"/>
      <c r="AA589" s="13"/>
      <c r="AB589" s="13"/>
      <c r="AC589" s="13"/>
      <c r="AD589" s="13"/>
      <c r="AE589" s="13"/>
      <c r="AF589" s="13"/>
      <c r="AG589" s="13"/>
      <c r="AH589" s="13"/>
      <c r="AI589" s="13"/>
      <c r="AJ589" s="13"/>
      <c r="AK589" s="13"/>
      <c r="AL589" s="13"/>
      <c r="AM589" s="13"/>
      <c r="AN589" s="13"/>
    </row>
    <row r="590" spans="1:40" ht="15.75" customHeight="1">
      <c r="A590" s="13"/>
      <c r="B590" s="13"/>
      <c r="C590" s="13"/>
      <c r="D590" s="13"/>
      <c r="E590" s="13"/>
      <c r="F590" s="13"/>
      <c r="G590" s="13"/>
      <c r="H590" s="13"/>
      <c r="I590" s="13"/>
      <c r="J590" s="13"/>
      <c r="K590" s="13"/>
      <c r="L590" s="13"/>
      <c r="M590" s="13"/>
      <c r="N590" s="13"/>
      <c r="O590" s="13"/>
      <c r="P590" s="13"/>
      <c r="Q590" s="13"/>
      <c r="R590" s="13"/>
      <c r="S590" s="13"/>
      <c r="T590" s="13"/>
      <c r="U590" s="13"/>
      <c r="V590" s="13"/>
      <c r="W590" s="13"/>
      <c r="X590" s="13"/>
      <c r="Y590" s="13"/>
      <c r="Z590" s="13"/>
      <c r="AA590" s="13"/>
      <c r="AB590" s="13"/>
      <c r="AC590" s="13"/>
      <c r="AD590" s="13"/>
      <c r="AE590" s="13"/>
      <c r="AF590" s="13"/>
      <c r="AG590" s="13"/>
      <c r="AH590" s="13"/>
      <c r="AI590" s="13"/>
      <c r="AJ590" s="13"/>
      <c r="AK590" s="13"/>
      <c r="AL590" s="13"/>
      <c r="AM590" s="13"/>
      <c r="AN590" s="13"/>
    </row>
    <row r="591" spans="1:40" ht="15.75" customHeight="1">
      <c r="A591" s="13"/>
      <c r="B591" s="13"/>
      <c r="C591" s="13"/>
      <c r="D591" s="13"/>
      <c r="E591" s="13"/>
      <c r="F591" s="13"/>
      <c r="G591" s="13"/>
      <c r="H591" s="13"/>
      <c r="I591" s="13"/>
      <c r="J591" s="13"/>
      <c r="K591" s="13"/>
      <c r="L591" s="13"/>
      <c r="M591" s="13"/>
      <c r="N591" s="13"/>
      <c r="O591" s="13"/>
      <c r="P591" s="13"/>
      <c r="Q591" s="13"/>
      <c r="R591" s="13"/>
      <c r="S591" s="13"/>
      <c r="T591" s="13"/>
      <c r="U591" s="13"/>
      <c r="V591" s="13"/>
      <c r="W591" s="13"/>
      <c r="X591" s="13"/>
      <c r="Y591" s="13"/>
      <c r="Z591" s="13"/>
      <c r="AA591" s="13"/>
      <c r="AB591" s="13"/>
      <c r="AC591" s="13"/>
      <c r="AD591" s="13"/>
      <c r="AE591" s="13"/>
      <c r="AF591" s="13"/>
      <c r="AG591" s="13"/>
      <c r="AH591" s="13"/>
      <c r="AI591" s="13"/>
      <c r="AJ591" s="13"/>
      <c r="AK591" s="13"/>
      <c r="AL591" s="13"/>
      <c r="AM591" s="13"/>
      <c r="AN591" s="13"/>
    </row>
    <row r="592" spans="1:40" ht="15.75" customHeight="1">
      <c r="A592" s="13"/>
      <c r="B592" s="13"/>
      <c r="C592" s="13"/>
      <c r="D592" s="13"/>
      <c r="E592" s="13"/>
      <c r="F592" s="13"/>
      <c r="G592" s="13"/>
      <c r="H592" s="13"/>
      <c r="I592" s="13"/>
      <c r="J592" s="13"/>
      <c r="K592" s="13"/>
      <c r="L592" s="13"/>
      <c r="M592" s="13"/>
      <c r="N592" s="13"/>
      <c r="O592" s="13"/>
      <c r="P592" s="13"/>
      <c r="Q592" s="13"/>
      <c r="R592" s="13"/>
      <c r="S592" s="13"/>
      <c r="T592" s="13"/>
      <c r="U592" s="13"/>
      <c r="V592" s="13"/>
      <c r="W592" s="13"/>
      <c r="X592" s="13"/>
      <c r="Y592" s="13"/>
      <c r="Z592" s="13"/>
      <c r="AA592" s="13"/>
      <c r="AB592" s="13"/>
      <c r="AC592" s="13"/>
      <c r="AD592" s="13"/>
      <c r="AE592" s="13"/>
      <c r="AF592" s="13"/>
      <c r="AG592" s="13"/>
      <c r="AH592" s="13"/>
      <c r="AI592" s="13"/>
      <c r="AJ592" s="13"/>
      <c r="AK592" s="13"/>
      <c r="AL592" s="13"/>
      <c r="AM592" s="13"/>
      <c r="AN592" s="13"/>
    </row>
    <row r="593" spans="1:40" ht="15.75" customHeight="1">
      <c r="A593" s="13"/>
      <c r="B593" s="13"/>
      <c r="C593" s="13"/>
      <c r="D593" s="13"/>
      <c r="E593" s="13"/>
      <c r="F593" s="13"/>
      <c r="G593" s="13"/>
      <c r="H593" s="13"/>
      <c r="I593" s="13"/>
      <c r="J593" s="13"/>
      <c r="K593" s="13"/>
      <c r="L593" s="13"/>
      <c r="M593" s="13"/>
      <c r="N593" s="13"/>
      <c r="O593" s="13"/>
      <c r="P593" s="13"/>
      <c r="Q593" s="13"/>
      <c r="R593" s="13"/>
      <c r="S593" s="13"/>
      <c r="T593" s="13"/>
      <c r="U593" s="13"/>
      <c r="V593" s="13"/>
      <c r="W593" s="13"/>
      <c r="X593" s="13"/>
      <c r="Y593" s="13"/>
      <c r="Z593" s="13"/>
      <c r="AA593" s="13"/>
      <c r="AB593" s="13"/>
      <c r="AC593" s="13"/>
      <c r="AD593" s="13"/>
      <c r="AE593" s="13"/>
      <c r="AF593" s="13"/>
      <c r="AG593" s="13"/>
      <c r="AH593" s="13"/>
      <c r="AI593" s="13"/>
      <c r="AJ593" s="13"/>
      <c r="AK593" s="13"/>
      <c r="AL593" s="13"/>
      <c r="AM593" s="13"/>
      <c r="AN593" s="13"/>
    </row>
    <row r="594" spans="1:40" ht="15.75" customHeight="1">
      <c r="A594" s="13"/>
      <c r="B594" s="13"/>
      <c r="C594" s="13"/>
      <c r="D594" s="13"/>
      <c r="E594" s="13"/>
      <c r="F594" s="13"/>
      <c r="G594" s="13"/>
      <c r="H594" s="13"/>
      <c r="I594" s="13"/>
      <c r="J594" s="13"/>
      <c r="K594" s="13"/>
      <c r="L594" s="13"/>
      <c r="M594" s="13"/>
      <c r="N594" s="13"/>
      <c r="O594" s="13"/>
      <c r="P594" s="13"/>
      <c r="Q594" s="13"/>
      <c r="R594" s="13"/>
      <c r="S594" s="13"/>
      <c r="T594" s="13"/>
      <c r="U594" s="13"/>
      <c r="V594" s="13"/>
      <c r="W594" s="13"/>
      <c r="X594" s="13"/>
      <c r="Y594" s="13"/>
      <c r="Z594" s="13"/>
      <c r="AA594" s="13"/>
      <c r="AB594" s="13"/>
      <c r="AC594" s="13"/>
      <c r="AD594" s="13"/>
      <c r="AE594" s="13"/>
      <c r="AF594" s="13"/>
      <c r="AG594" s="13"/>
      <c r="AH594" s="13"/>
      <c r="AI594" s="13"/>
      <c r="AJ594" s="13"/>
      <c r="AK594" s="13"/>
      <c r="AL594" s="13"/>
      <c r="AM594" s="13"/>
      <c r="AN594" s="13"/>
    </row>
    <row r="595" spans="1:40" ht="15.75" customHeight="1">
      <c r="A595" s="13"/>
      <c r="B595" s="13"/>
      <c r="C595" s="13"/>
      <c r="D595" s="13"/>
      <c r="E595" s="13"/>
      <c r="F595" s="13"/>
      <c r="G595" s="13"/>
      <c r="H595" s="13"/>
      <c r="I595" s="13"/>
      <c r="J595" s="13"/>
      <c r="K595" s="13"/>
      <c r="L595" s="13"/>
      <c r="M595" s="13"/>
      <c r="N595" s="13"/>
      <c r="O595" s="13"/>
      <c r="P595" s="13"/>
      <c r="Q595" s="13"/>
      <c r="R595" s="13"/>
      <c r="S595" s="13"/>
      <c r="T595" s="13"/>
      <c r="U595" s="13"/>
      <c r="V595" s="13"/>
      <c r="W595" s="13"/>
      <c r="X595" s="13"/>
      <c r="Y595" s="13"/>
      <c r="Z595" s="13"/>
      <c r="AA595" s="13"/>
      <c r="AB595" s="13"/>
      <c r="AC595" s="13"/>
      <c r="AD595" s="13"/>
      <c r="AE595" s="13"/>
      <c r="AF595" s="13"/>
      <c r="AG595" s="13"/>
      <c r="AH595" s="13"/>
      <c r="AI595" s="13"/>
      <c r="AJ595" s="13"/>
      <c r="AK595" s="13"/>
      <c r="AL595" s="13"/>
      <c r="AM595" s="13"/>
      <c r="AN595" s="13"/>
    </row>
    <row r="596" spans="1:40" ht="15.75" customHeight="1">
      <c r="A596" s="13"/>
      <c r="B596" s="13"/>
      <c r="C596" s="13"/>
      <c r="D596" s="13"/>
      <c r="E596" s="13"/>
      <c r="F596" s="13"/>
      <c r="G596" s="13"/>
      <c r="H596" s="13"/>
      <c r="I596" s="13"/>
      <c r="J596" s="13"/>
      <c r="K596" s="13"/>
      <c r="L596" s="13"/>
      <c r="M596" s="13"/>
      <c r="N596" s="13"/>
      <c r="O596" s="13"/>
      <c r="P596" s="13"/>
      <c r="Q596" s="13"/>
      <c r="R596" s="13"/>
      <c r="S596" s="13"/>
      <c r="T596" s="13"/>
      <c r="U596" s="13"/>
      <c r="V596" s="13"/>
      <c r="W596" s="13"/>
      <c r="X596" s="13"/>
      <c r="Y596" s="13"/>
      <c r="Z596" s="13"/>
      <c r="AA596" s="13"/>
      <c r="AB596" s="13"/>
      <c r="AC596" s="13"/>
      <c r="AD596" s="13"/>
      <c r="AE596" s="13"/>
      <c r="AF596" s="13"/>
      <c r="AG596" s="13"/>
      <c r="AH596" s="13"/>
      <c r="AI596" s="13"/>
      <c r="AJ596" s="13"/>
      <c r="AK596" s="13"/>
      <c r="AL596" s="13"/>
      <c r="AM596" s="13"/>
      <c r="AN596" s="13"/>
    </row>
    <row r="597" spans="1:40" ht="15.75" customHeight="1">
      <c r="A597" s="13"/>
      <c r="B597" s="13"/>
      <c r="C597" s="13"/>
      <c r="D597" s="13"/>
      <c r="E597" s="13"/>
      <c r="F597" s="13"/>
      <c r="G597" s="13"/>
      <c r="H597" s="13"/>
      <c r="I597" s="13"/>
      <c r="J597" s="13"/>
      <c r="K597" s="13"/>
      <c r="L597" s="13"/>
      <c r="M597" s="13"/>
      <c r="N597" s="13"/>
      <c r="O597" s="13"/>
      <c r="P597" s="13"/>
      <c r="Q597" s="13"/>
      <c r="R597" s="13"/>
      <c r="S597" s="13"/>
      <c r="T597" s="13"/>
      <c r="U597" s="13"/>
      <c r="V597" s="13"/>
      <c r="W597" s="13"/>
      <c r="X597" s="13"/>
      <c r="Y597" s="13"/>
      <c r="Z597" s="13"/>
      <c r="AA597" s="13"/>
      <c r="AB597" s="13"/>
      <c r="AC597" s="13"/>
      <c r="AD597" s="13"/>
      <c r="AE597" s="13"/>
      <c r="AF597" s="13"/>
      <c r="AG597" s="13"/>
      <c r="AH597" s="13"/>
      <c r="AI597" s="13"/>
      <c r="AJ597" s="13"/>
      <c r="AK597" s="13"/>
      <c r="AL597" s="13"/>
      <c r="AM597" s="13"/>
      <c r="AN597" s="13"/>
    </row>
    <row r="598" spans="1:40" ht="15.75" customHeight="1">
      <c r="A598" s="13"/>
      <c r="B598" s="13"/>
      <c r="C598" s="13"/>
      <c r="D598" s="13"/>
      <c r="E598" s="13"/>
      <c r="F598" s="13"/>
      <c r="G598" s="13"/>
      <c r="H598" s="13"/>
      <c r="I598" s="13"/>
      <c r="J598" s="13"/>
      <c r="K598" s="13"/>
      <c r="L598" s="13"/>
      <c r="M598" s="13"/>
      <c r="N598" s="13"/>
      <c r="O598" s="13"/>
      <c r="P598" s="13"/>
      <c r="Q598" s="13"/>
      <c r="R598" s="13"/>
      <c r="S598" s="13"/>
      <c r="T598" s="13"/>
      <c r="U598" s="13"/>
      <c r="V598" s="13"/>
      <c r="W598" s="13"/>
      <c r="X598" s="13"/>
      <c r="Y598" s="13"/>
      <c r="Z598" s="13"/>
      <c r="AA598" s="13"/>
      <c r="AB598" s="13"/>
      <c r="AC598" s="13"/>
      <c r="AD598" s="13"/>
      <c r="AE598" s="13"/>
      <c r="AF598" s="13"/>
      <c r="AG598" s="13"/>
      <c r="AH598" s="13"/>
      <c r="AI598" s="13"/>
      <c r="AJ598" s="13"/>
      <c r="AK598" s="13"/>
      <c r="AL598" s="13"/>
      <c r="AM598" s="13"/>
      <c r="AN598" s="13"/>
    </row>
    <row r="599" spans="1:40" ht="15.75" customHeight="1">
      <c r="A599" s="13"/>
      <c r="B599" s="13"/>
      <c r="C599" s="13"/>
      <c r="D599" s="13"/>
      <c r="E599" s="13"/>
      <c r="F599" s="13"/>
      <c r="G599" s="13"/>
      <c r="H599" s="13"/>
      <c r="I599" s="13"/>
      <c r="J599" s="13"/>
      <c r="K599" s="13"/>
      <c r="L599" s="13"/>
      <c r="M599" s="13"/>
      <c r="N599" s="13"/>
      <c r="O599" s="13"/>
      <c r="P599" s="13"/>
      <c r="Q599" s="13"/>
      <c r="R599" s="13"/>
      <c r="S599" s="13"/>
      <c r="T599" s="13"/>
      <c r="U599" s="13"/>
      <c r="V599" s="13"/>
      <c r="W599" s="13"/>
      <c r="X599" s="13"/>
      <c r="Y599" s="13"/>
      <c r="Z599" s="13"/>
      <c r="AA599" s="13"/>
      <c r="AB599" s="13"/>
      <c r="AC599" s="13"/>
      <c r="AD599" s="13"/>
      <c r="AE599" s="13"/>
      <c r="AF599" s="13"/>
      <c r="AG599" s="13"/>
      <c r="AH599" s="13"/>
      <c r="AI599" s="13"/>
      <c r="AJ599" s="13"/>
      <c r="AK599" s="13"/>
      <c r="AL599" s="13"/>
      <c r="AM599" s="13"/>
      <c r="AN599" s="13"/>
    </row>
    <row r="600" spans="1:40" ht="15.75" customHeight="1">
      <c r="A600" s="13"/>
      <c r="B600" s="13"/>
      <c r="C600" s="13"/>
      <c r="D600" s="13"/>
      <c r="E600" s="13"/>
      <c r="F600" s="13"/>
      <c r="G600" s="13"/>
      <c r="H600" s="13"/>
      <c r="I600" s="13"/>
      <c r="J600" s="13"/>
      <c r="K600" s="13"/>
      <c r="L600" s="13"/>
      <c r="M600" s="13"/>
      <c r="N600" s="13"/>
      <c r="O600" s="13"/>
      <c r="P600" s="13"/>
      <c r="Q600" s="13"/>
      <c r="R600" s="13"/>
      <c r="S600" s="13"/>
      <c r="T600" s="13"/>
      <c r="U600" s="13"/>
      <c r="V600" s="13"/>
      <c r="W600" s="13"/>
      <c r="X600" s="13"/>
      <c r="Y600" s="13"/>
      <c r="Z600" s="13"/>
      <c r="AA600" s="13"/>
      <c r="AB600" s="13"/>
      <c r="AC600" s="13"/>
      <c r="AD600" s="13"/>
      <c r="AE600" s="13"/>
      <c r="AF600" s="13"/>
      <c r="AG600" s="13"/>
      <c r="AH600" s="13"/>
      <c r="AI600" s="13"/>
      <c r="AJ600" s="13"/>
      <c r="AK600" s="13"/>
      <c r="AL600" s="13"/>
      <c r="AM600" s="13"/>
      <c r="AN600" s="13"/>
    </row>
    <row r="601" spans="1:40" ht="15.75" customHeight="1">
      <c r="A601" s="13"/>
      <c r="B601" s="13"/>
      <c r="C601" s="13"/>
      <c r="D601" s="13"/>
      <c r="E601" s="13"/>
      <c r="F601" s="13"/>
      <c r="G601" s="13"/>
      <c r="H601" s="13"/>
      <c r="I601" s="13"/>
      <c r="J601" s="13"/>
      <c r="K601" s="13"/>
      <c r="L601" s="13"/>
      <c r="M601" s="13"/>
      <c r="N601" s="13"/>
      <c r="O601" s="13"/>
      <c r="P601" s="13"/>
      <c r="Q601" s="13"/>
      <c r="R601" s="13"/>
      <c r="S601" s="13"/>
      <c r="T601" s="13"/>
      <c r="U601" s="13"/>
      <c r="V601" s="13"/>
      <c r="W601" s="13"/>
      <c r="X601" s="13"/>
      <c r="Y601" s="13"/>
      <c r="Z601" s="13"/>
      <c r="AA601" s="13"/>
      <c r="AB601" s="13"/>
      <c r="AC601" s="13"/>
      <c r="AD601" s="13"/>
      <c r="AE601" s="13"/>
      <c r="AF601" s="13"/>
      <c r="AG601" s="13"/>
      <c r="AH601" s="13"/>
      <c r="AI601" s="13"/>
      <c r="AJ601" s="13"/>
      <c r="AK601" s="13"/>
      <c r="AL601" s="13"/>
      <c r="AM601" s="13"/>
      <c r="AN601" s="13"/>
    </row>
    <row r="602" spans="1:40" ht="15.75" customHeight="1">
      <c r="A602" s="13"/>
      <c r="B602" s="13"/>
      <c r="C602" s="13"/>
      <c r="D602" s="13"/>
      <c r="E602" s="13"/>
      <c r="F602" s="13"/>
      <c r="G602" s="13"/>
      <c r="H602" s="13"/>
      <c r="I602" s="13"/>
      <c r="J602" s="13"/>
      <c r="K602" s="13"/>
      <c r="L602" s="13"/>
      <c r="M602" s="13"/>
      <c r="N602" s="13"/>
      <c r="O602" s="13"/>
      <c r="P602" s="13"/>
      <c r="Q602" s="13"/>
      <c r="R602" s="13"/>
      <c r="S602" s="13"/>
      <c r="T602" s="13"/>
      <c r="U602" s="13"/>
      <c r="V602" s="13"/>
      <c r="W602" s="13"/>
      <c r="X602" s="13"/>
      <c r="Y602" s="13"/>
      <c r="Z602" s="13"/>
      <c r="AA602" s="13"/>
      <c r="AB602" s="13"/>
      <c r="AC602" s="13"/>
      <c r="AD602" s="13"/>
      <c r="AE602" s="13"/>
      <c r="AF602" s="13"/>
      <c r="AG602" s="13"/>
      <c r="AH602" s="13"/>
      <c r="AI602" s="13"/>
      <c r="AJ602" s="13"/>
      <c r="AK602" s="13"/>
      <c r="AL602" s="13"/>
      <c r="AM602" s="13"/>
      <c r="AN602" s="13"/>
    </row>
    <row r="603" spans="1:40" ht="15.75" customHeight="1">
      <c r="A603" s="13"/>
      <c r="B603" s="13"/>
      <c r="C603" s="13"/>
      <c r="D603" s="13"/>
      <c r="E603" s="13"/>
      <c r="F603" s="13"/>
      <c r="G603" s="13"/>
      <c r="H603" s="13"/>
      <c r="I603" s="13"/>
      <c r="J603" s="13"/>
      <c r="K603" s="13"/>
      <c r="L603" s="13"/>
      <c r="M603" s="13"/>
      <c r="N603" s="13"/>
      <c r="O603" s="13"/>
      <c r="P603" s="13"/>
      <c r="Q603" s="13"/>
      <c r="R603" s="13"/>
      <c r="S603" s="13"/>
      <c r="T603" s="13"/>
      <c r="U603" s="13"/>
      <c r="V603" s="13"/>
      <c r="W603" s="13"/>
      <c r="X603" s="13"/>
      <c r="Y603" s="13"/>
      <c r="Z603" s="13"/>
      <c r="AA603" s="13"/>
      <c r="AB603" s="13"/>
      <c r="AC603" s="13"/>
      <c r="AD603" s="13"/>
      <c r="AE603" s="13"/>
      <c r="AF603" s="13"/>
      <c r="AG603" s="13"/>
      <c r="AH603" s="13"/>
      <c r="AI603" s="13"/>
      <c r="AJ603" s="13"/>
      <c r="AK603" s="13"/>
      <c r="AL603" s="13"/>
      <c r="AM603" s="13"/>
      <c r="AN603" s="13"/>
    </row>
    <row r="604" spans="1:40" ht="15.75" customHeight="1">
      <c r="A604" s="13"/>
      <c r="B604" s="13"/>
      <c r="C604" s="13"/>
      <c r="D604" s="13"/>
      <c r="E604" s="13"/>
      <c r="F604" s="13"/>
      <c r="G604" s="13"/>
      <c r="H604" s="13"/>
      <c r="I604" s="13"/>
      <c r="J604" s="13"/>
      <c r="K604" s="13"/>
      <c r="L604" s="13"/>
      <c r="M604" s="13"/>
      <c r="N604" s="13"/>
      <c r="O604" s="13"/>
      <c r="P604" s="13"/>
      <c r="Q604" s="13"/>
      <c r="R604" s="13"/>
      <c r="S604" s="13"/>
      <c r="T604" s="13"/>
      <c r="U604" s="13"/>
      <c r="V604" s="13"/>
      <c r="W604" s="13"/>
      <c r="X604" s="13"/>
      <c r="Y604" s="13"/>
      <c r="Z604" s="13"/>
      <c r="AA604" s="13"/>
      <c r="AB604" s="13"/>
      <c r="AC604" s="13"/>
      <c r="AD604" s="13"/>
      <c r="AE604" s="13"/>
      <c r="AF604" s="13"/>
      <c r="AG604" s="13"/>
      <c r="AH604" s="13"/>
      <c r="AI604" s="13"/>
      <c r="AJ604" s="13"/>
      <c r="AK604" s="13"/>
      <c r="AL604" s="13"/>
      <c r="AM604" s="13"/>
      <c r="AN604" s="13"/>
    </row>
    <row r="605" spans="1:40" ht="15.75" customHeight="1">
      <c r="A605" s="13"/>
      <c r="B605" s="13"/>
      <c r="C605" s="13"/>
      <c r="D605" s="13"/>
      <c r="E605" s="13"/>
      <c r="F605" s="13"/>
      <c r="G605" s="13"/>
      <c r="H605" s="13"/>
      <c r="I605" s="13"/>
      <c r="J605" s="13"/>
      <c r="K605" s="13"/>
      <c r="L605" s="13"/>
      <c r="M605" s="13"/>
      <c r="N605" s="13"/>
      <c r="O605" s="13"/>
      <c r="P605" s="13"/>
      <c r="Q605" s="13"/>
      <c r="R605" s="13"/>
      <c r="S605" s="13"/>
      <c r="T605" s="13"/>
      <c r="U605" s="13"/>
      <c r="V605" s="13"/>
      <c r="W605" s="13"/>
      <c r="X605" s="13"/>
      <c r="Y605" s="13"/>
      <c r="Z605" s="13"/>
      <c r="AA605" s="13"/>
      <c r="AB605" s="13"/>
      <c r="AC605" s="13"/>
      <c r="AD605" s="13"/>
      <c r="AE605" s="13"/>
      <c r="AF605" s="13"/>
      <c r="AG605" s="13"/>
      <c r="AH605" s="13"/>
      <c r="AI605" s="13"/>
      <c r="AJ605" s="13"/>
      <c r="AK605" s="13"/>
      <c r="AL605" s="13"/>
      <c r="AM605" s="13"/>
      <c r="AN605" s="13"/>
    </row>
    <row r="606" spans="1:40" ht="15.75" customHeight="1">
      <c r="A606" s="13"/>
      <c r="B606" s="13"/>
      <c r="C606" s="13"/>
      <c r="D606" s="13"/>
      <c r="E606" s="13"/>
      <c r="F606" s="13"/>
      <c r="G606" s="13"/>
      <c r="H606" s="13"/>
      <c r="I606" s="13"/>
      <c r="J606" s="13"/>
      <c r="K606" s="13"/>
      <c r="L606" s="13"/>
      <c r="M606" s="13"/>
      <c r="N606" s="13"/>
      <c r="O606" s="13"/>
      <c r="P606" s="13"/>
      <c r="Q606" s="13"/>
      <c r="R606" s="13"/>
      <c r="S606" s="13"/>
      <c r="T606" s="13"/>
      <c r="U606" s="13"/>
      <c r="V606" s="13"/>
      <c r="W606" s="13"/>
      <c r="X606" s="13"/>
      <c r="Y606" s="13"/>
      <c r="Z606" s="13"/>
      <c r="AA606" s="13"/>
      <c r="AB606" s="13"/>
      <c r="AC606" s="13"/>
      <c r="AD606" s="13"/>
      <c r="AE606" s="13"/>
      <c r="AF606" s="13"/>
      <c r="AG606" s="13"/>
      <c r="AH606" s="13"/>
      <c r="AI606" s="13"/>
      <c r="AJ606" s="13"/>
      <c r="AK606" s="13"/>
      <c r="AL606" s="13"/>
      <c r="AM606" s="13"/>
      <c r="AN606" s="13"/>
    </row>
    <row r="607" spans="1:40" ht="15.75" customHeight="1">
      <c r="A607" s="13"/>
      <c r="B607" s="13"/>
      <c r="C607" s="13"/>
      <c r="D607" s="13"/>
      <c r="E607" s="13"/>
      <c r="F607" s="13"/>
      <c r="G607" s="13"/>
      <c r="H607" s="13"/>
      <c r="I607" s="13"/>
      <c r="J607" s="13"/>
      <c r="K607" s="13"/>
      <c r="L607" s="13"/>
      <c r="M607" s="13"/>
      <c r="N607" s="13"/>
      <c r="O607" s="13"/>
      <c r="P607" s="13"/>
      <c r="Q607" s="13"/>
      <c r="R607" s="13"/>
      <c r="S607" s="13"/>
      <c r="T607" s="13"/>
      <c r="U607" s="13"/>
      <c r="V607" s="13"/>
      <c r="W607" s="13"/>
      <c r="X607" s="13"/>
      <c r="Y607" s="13"/>
      <c r="Z607" s="13"/>
      <c r="AA607" s="13"/>
      <c r="AB607" s="13"/>
      <c r="AC607" s="13"/>
      <c r="AD607" s="13"/>
      <c r="AE607" s="13"/>
      <c r="AF607" s="13"/>
      <c r="AG607" s="13"/>
      <c r="AH607" s="13"/>
      <c r="AI607" s="13"/>
      <c r="AJ607" s="13"/>
      <c r="AK607" s="13"/>
      <c r="AL607" s="13"/>
      <c r="AM607" s="13"/>
      <c r="AN607" s="13"/>
    </row>
    <row r="608" spans="1:40" ht="15.75" customHeight="1">
      <c r="A608" s="13"/>
      <c r="B608" s="13"/>
      <c r="C608" s="13"/>
      <c r="D608" s="13"/>
      <c r="E608" s="13"/>
      <c r="F608" s="13"/>
      <c r="G608" s="13"/>
      <c r="H608" s="13"/>
      <c r="I608" s="13"/>
      <c r="J608" s="13"/>
      <c r="K608" s="13"/>
      <c r="L608" s="13"/>
      <c r="M608" s="13"/>
      <c r="N608" s="13"/>
      <c r="O608" s="13"/>
      <c r="P608" s="13"/>
      <c r="Q608" s="13"/>
      <c r="R608" s="13"/>
      <c r="S608" s="13"/>
      <c r="T608" s="13"/>
      <c r="U608" s="13"/>
      <c r="V608" s="13"/>
      <c r="W608" s="13"/>
      <c r="X608" s="13"/>
      <c r="Y608" s="13"/>
      <c r="Z608" s="13"/>
      <c r="AA608" s="13"/>
      <c r="AB608" s="13"/>
      <c r="AC608" s="13"/>
      <c r="AD608" s="13"/>
      <c r="AE608" s="13"/>
      <c r="AF608" s="13"/>
      <c r="AG608" s="13"/>
      <c r="AH608" s="13"/>
      <c r="AI608" s="13"/>
      <c r="AJ608" s="13"/>
      <c r="AK608" s="13"/>
      <c r="AL608" s="13"/>
      <c r="AM608" s="13"/>
      <c r="AN608" s="13"/>
    </row>
    <row r="609" spans="1:40" ht="15.75" customHeight="1">
      <c r="A609" s="13"/>
      <c r="B609" s="13"/>
      <c r="C609" s="13"/>
      <c r="D609" s="13"/>
      <c r="E609" s="13"/>
      <c r="F609" s="13"/>
      <c r="G609" s="13"/>
      <c r="H609" s="13"/>
      <c r="I609" s="13"/>
      <c r="J609" s="13"/>
      <c r="K609" s="13"/>
      <c r="L609" s="13"/>
      <c r="M609" s="13"/>
      <c r="N609" s="13"/>
      <c r="O609" s="13"/>
      <c r="P609" s="13"/>
      <c r="Q609" s="13"/>
      <c r="R609" s="13"/>
      <c r="S609" s="13"/>
      <c r="T609" s="13"/>
      <c r="U609" s="13"/>
      <c r="V609" s="13"/>
      <c r="W609" s="13"/>
      <c r="X609" s="13"/>
      <c r="Y609" s="13"/>
      <c r="Z609" s="13"/>
      <c r="AA609" s="13"/>
      <c r="AB609" s="13"/>
      <c r="AC609" s="13"/>
      <c r="AD609" s="13"/>
      <c r="AE609" s="13"/>
      <c r="AF609" s="13"/>
      <c r="AG609" s="13"/>
      <c r="AH609" s="13"/>
      <c r="AI609" s="13"/>
      <c r="AJ609" s="13"/>
      <c r="AK609" s="13"/>
      <c r="AL609" s="13"/>
      <c r="AM609" s="13"/>
      <c r="AN609" s="13"/>
    </row>
    <row r="610" spans="1:40" ht="15.75" customHeight="1">
      <c r="A610" s="13"/>
      <c r="B610" s="13"/>
      <c r="C610" s="13"/>
      <c r="D610" s="13"/>
      <c r="E610" s="13"/>
      <c r="F610" s="13"/>
      <c r="G610" s="13"/>
      <c r="H610" s="13"/>
      <c r="I610" s="13"/>
      <c r="J610" s="13"/>
      <c r="K610" s="13"/>
      <c r="L610" s="13"/>
      <c r="M610" s="13"/>
      <c r="N610" s="13"/>
      <c r="O610" s="13"/>
      <c r="P610" s="13"/>
      <c r="Q610" s="13"/>
      <c r="R610" s="13"/>
      <c r="S610" s="13"/>
      <c r="T610" s="13"/>
      <c r="U610" s="13"/>
      <c r="V610" s="13"/>
      <c r="W610" s="13"/>
      <c r="X610" s="13"/>
      <c r="Y610" s="13"/>
      <c r="Z610" s="13"/>
      <c r="AA610" s="13"/>
      <c r="AB610" s="13"/>
      <c r="AC610" s="13"/>
      <c r="AD610" s="13"/>
      <c r="AE610" s="13"/>
      <c r="AF610" s="13"/>
      <c r="AG610" s="13"/>
      <c r="AH610" s="13"/>
      <c r="AI610" s="13"/>
      <c r="AJ610" s="13"/>
      <c r="AK610" s="13"/>
      <c r="AL610" s="13"/>
      <c r="AM610" s="13"/>
      <c r="AN610" s="13"/>
    </row>
    <row r="611" spans="1:40" ht="15.75" customHeight="1">
      <c r="A611" s="13"/>
      <c r="B611" s="13"/>
      <c r="C611" s="13"/>
      <c r="D611" s="13"/>
      <c r="E611" s="13"/>
      <c r="F611" s="13"/>
      <c r="G611" s="13"/>
      <c r="H611" s="13"/>
      <c r="I611" s="13"/>
      <c r="J611" s="13"/>
      <c r="K611" s="13"/>
      <c r="L611" s="13"/>
      <c r="M611" s="13"/>
      <c r="N611" s="13"/>
      <c r="O611" s="13"/>
      <c r="P611" s="13"/>
      <c r="Q611" s="13"/>
      <c r="R611" s="13"/>
      <c r="S611" s="13"/>
      <c r="T611" s="13"/>
      <c r="U611" s="13"/>
      <c r="V611" s="13"/>
      <c r="W611" s="13"/>
      <c r="X611" s="13"/>
      <c r="Y611" s="13"/>
      <c r="Z611" s="13"/>
      <c r="AA611" s="13"/>
      <c r="AB611" s="13"/>
      <c r="AC611" s="13"/>
      <c r="AD611" s="13"/>
      <c r="AE611" s="13"/>
      <c r="AF611" s="13"/>
      <c r="AG611" s="13"/>
      <c r="AH611" s="13"/>
      <c r="AI611" s="13"/>
      <c r="AJ611" s="13"/>
      <c r="AK611" s="13"/>
      <c r="AL611" s="13"/>
      <c r="AM611" s="13"/>
      <c r="AN611" s="13"/>
    </row>
    <row r="612" spans="1:40" ht="15.75" customHeight="1">
      <c r="A612" s="13"/>
      <c r="B612" s="13"/>
      <c r="C612" s="13"/>
      <c r="D612" s="13"/>
      <c r="E612" s="13"/>
      <c r="F612" s="13"/>
      <c r="G612" s="13"/>
      <c r="H612" s="13"/>
      <c r="I612" s="13"/>
      <c r="J612" s="13"/>
      <c r="K612" s="13"/>
      <c r="L612" s="13"/>
      <c r="M612" s="13"/>
      <c r="N612" s="13"/>
      <c r="O612" s="13"/>
      <c r="P612" s="13"/>
      <c r="Q612" s="13"/>
      <c r="R612" s="13"/>
      <c r="S612" s="13"/>
      <c r="T612" s="13"/>
      <c r="U612" s="13"/>
      <c r="V612" s="13"/>
      <c r="W612" s="13"/>
      <c r="X612" s="13"/>
      <c r="Y612" s="13"/>
      <c r="Z612" s="13"/>
      <c r="AA612" s="13"/>
      <c r="AB612" s="13"/>
      <c r="AC612" s="13"/>
      <c r="AD612" s="13"/>
      <c r="AE612" s="13"/>
      <c r="AF612" s="13"/>
      <c r="AG612" s="13"/>
      <c r="AH612" s="13"/>
      <c r="AI612" s="13"/>
      <c r="AJ612" s="13"/>
      <c r="AK612" s="13"/>
      <c r="AL612" s="13"/>
      <c r="AM612" s="13"/>
      <c r="AN612" s="13"/>
    </row>
    <row r="613" spans="1:40" ht="15.75" customHeight="1">
      <c r="A613" s="13"/>
      <c r="B613" s="13"/>
      <c r="C613" s="13"/>
      <c r="D613" s="13"/>
      <c r="E613" s="13"/>
      <c r="F613" s="13"/>
      <c r="G613" s="13"/>
      <c r="H613" s="13"/>
      <c r="I613" s="13"/>
      <c r="J613" s="13"/>
      <c r="K613" s="13"/>
      <c r="L613" s="13"/>
      <c r="M613" s="13"/>
      <c r="N613" s="13"/>
      <c r="O613" s="13"/>
      <c r="P613" s="13"/>
      <c r="Q613" s="13"/>
      <c r="R613" s="13"/>
      <c r="S613" s="13"/>
      <c r="T613" s="13"/>
      <c r="U613" s="13"/>
      <c r="V613" s="13"/>
      <c r="W613" s="13"/>
      <c r="X613" s="13"/>
      <c r="Y613" s="13"/>
      <c r="Z613" s="13"/>
      <c r="AA613" s="13"/>
      <c r="AB613" s="13"/>
      <c r="AC613" s="13"/>
      <c r="AD613" s="13"/>
      <c r="AE613" s="13"/>
      <c r="AF613" s="13"/>
      <c r="AG613" s="13"/>
      <c r="AH613" s="13"/>
      <c r="AI613" s="13"/>
      <c r="AJ613" s="13"/>
      <c r="AK613" s="13"/>
      <c r="AL613" s="13"/>
      <c r="AM613" s="13"/>
      <c r="AN613" s="13"/>
    </row>
    <row r="614" spans="1:40" ht="15.75" customHeight="1">
      <c r="A614" s="13"/>
      <c r="B614" s="13"/>
      <c r="C614" s="13"/>
      <c r="D614" s="13"/>
      <c r="E614" s="13"/>
      <c r="F614" s="13"/>
      <c r="G614" s="13"/>
      <c r="H614" s="13"/>
      <c r="I614" s="13"/>
      <c r="J614" s="13"/>
      <c r="K614" s="13"/>
      <c r="L614" s="13"/>
      <c r="M614" s="13"/>
      <c r="N614" s="13"/>
      <c r="O614" s="13"/>
      <c r="P614" s="13"/>
      <c r="Q614" s="13"/>
      <c r="R614" s="13"/>
      <c r="S614" s="13"/>
      <c r="T614" s="13"/>
      <c r="U614" s="13"/>
      <c r="V614" s="13"/>
      <c r="W614" s="13"/>
      <c r="X614" s="13"/>
      <c r="Y614" s="13"/>
      <c r="Z614" s="13"/>
      <c r="AA614" s="13"/>
      <c r="AB614" s="13"/>
      <c r="AC614" s="13"/>
      <c r="AD614" s="13"/>
      <c r="AE614" s="13"/>
      <c r="AF614" s="13"/>
      <c r="AG614" s="13"/>
      <c r="AH614" s="13"/>
      <c r="AI614" s="13"/>
      <c r="AJ614" s="13"/>
      <c r="AK614" s="13"/>
      <c r="AL614" s="13"/>
      <c r="AM614" s="13"/>
      <c r="AN614" s="13"/>
    </row>
    <row r="615" spans="1:40" ht="15.75" customHeight="1">
      <c r="A615" s="13"/>
      <c r="B615" s="13"/>
      <c r="C615" s="13"/>
      <c r="D615" s="13"/>
      <c r="E615" s="13"/>
      <c r="F615" s="13"/>
      <c r="G615" s="13"/>
      <c r="H615" s="13"/>
      <c r="I615" s="13"/>
      <c r="J615" s="13"/>
      <c r="K615" s="13"/>
      <c r="L615" s="13"/>
      <c r="M615" s="13"/>
      <c r="N615" s="13"/>
      <c r="O615" s="13"/>
      <c r="P615" s="13"/>
      <c r="Q615" s="13"/>
      <c r="R615" s="13"/>
      <c r="S615" s="13"/>
      <c r="T615" s="13"/>
      <c r="U615" s="13"/>
      <c r="V615" s="13"/>
      <c r="W615" s="13"/>
      <c r="X615" s="13"/>
      <c r="Y615" s="13"/>
      <c r="Z615" s="13"/>
      <c r="AA615" s="13"/>
      <c r="AB615" s="13"/>
      <c r="AC615" s="13"/>
      <c r="AD615" s="13"/>
      <c r="AE615" s="13"/>
      <c r="AF615" s="13"/>
      <c r="AG615" s="13"/>
      <c r="AH615" s="13"/>
      <c r="AI615" s="13"/>
      <c r="AJ615" s="13"/>
      <c r="AK615" s="13"/>
      <c r="AL615" s="13"/>
      <c r="AM615" s="13"/>
      <c r="AN615" s="13"/>
    </row>
    <row r="616" spans="1:40" ht="15.75" customHeight="1">
      <c r="A616" s="13"/>
      <c r="B616" s="13"/>
      <c r="C616" s="13"/>
      <c r="D616" s="13"/>
      <c r="E616" s="13"/>
      <c r="F616" s="13"/>
      <c r="G616" s="13"/>
      <c r="H616" s="13"/>
      <c r="I616" s="13"/>
      <c r="J616" s="13"/>
      <c r="K616" s="13"/>
      <c r="L616" s="13"/>
      <c r="M616" s="13"/>
      <c r="N616" s="13"/>
      <c r="O616" s="13"/>
      <c r="P616" s="13"/>
      <c r="Q616" s="13"/>
      <c r="R616" s="13"/>
      <c r="S616" s="13"/>
      <c r="T616" s="13"/>
      <c r="U616" s="13"/>
      <c r="V616" s="13"/>
      <c r="W616" s="13"/>
      <c r="X616" s="13"/>
      <c r="Y616" s="13"/>
      <c r="Z616" s="13"/>
      <c r="AA616" s="13"/>
      <c r="AB616" s="13"/>
      <c r="AC616" s="13"/>
      <c r="AD616" s="13"/>
      <c r="AE616" s="13"/>
      <c r="AF616" s="13"/>
      <c r="AG616" s="13"/>
      <c r="AH616" s="13"/>
      <c r="AI616" s="13"/>
      <c r="AJ616" s="13"/>
      <c r="AK616" s="13"/>
      <c r="AL616" s="13"/>
      <c r="AM616" s="13"/>
      <c r="AN616" s="13"/>
    </row>
    <row r="617" spans="1:40" ht="15.75" customHeight="1">
      <c r="A617" s="13"/>
      <c r="B617" s="13"/>
      <c r="C617" s="13"/>
      <c r="D617" s="13"/>
      <c r="E617" s="13"/>
      <c r="F617" s="13"/>
      <c r="G617" s="13"/>
      <c r="H617" s="13"/>
      <c r="I617" s="13"/>
      <c r="J617" s="13"/>
      <c r="K617" s="13"/>
      <c r="L617" s="13"/>
      <c r="M617" s="13"/>
      <c r="N617" s="13"/>
      <c r="O617" s="13"/>
      <c r="P617" s="13"/>
      <c r="Q617" s="13"/>
      <c r="R617" s="13"/>
      <c r="S617" s="13"/>
      <c r="T617" s="13"/>
      <c r="U617" s="13"/>
      <c r="V617" s="13"/>
      <c r="W617" s="13"/>
      <c r="X617" s="13"/>
      <c r="Y617" s="13"/>
      <c r="Z617" s="13"/>
      <c r="AA617" s="13"/>
      <c r="AB617" s="13"/>
      <c r="AC617" s="13"/>
      <c r="AD617" s="13"/>
      <c r="AE617" s="13"/>
      <c r="AF617" s="13"/>
      <c r="AG617" s="13"/>
      <c r="AH617" s="13"/>
      <c r="AI617" s="13"/>
      <c r="AJ617" s="13"/>
      <c r="AK617" s="13"/>
      <c r="AL617" s="13"/>
      <c r="AM617" s="13"/>
      <c r="AN617" s="13"/>
    </row>
    <row r="618" spans="1:40" ht="15.75" customHeight="1">
      <c r="A618" s="13"/>
      <c r="B618" s="13"/>
      <c r="C618" s="13"/>
      <c r="D618" s="13"/>
      <c r="E618" s="13"/>
      <c r="F618" s="13"/>
      <c r="G618" s="13"/>
      <c r="H618" s="13"/>
      <c r="I618" s="13"/>
      <c r="J618" s="13"/>
      <c r="K618" s="13"/>
      <c r="L618" s="13"/>
      <c r="M618" s="13"/>
      <c r="N618" s="13"/>
      <c r="O618" s="13"/>
      <c r="P618" s="13"/>
      <c r="Q618" s="13"/>
      <c r="R618" s="13"/>
      <c r="S618" s="13"/>
      <c r="T618" s="13"/>
      <c r="U618" s="13"/>
      <c r="V618" s="13"/>
      <c r="W618" s="13"/>
      <c r="X618" s="13"/>
      <c r="Y618" s="13"/>
      <c r="Z618" s="13"/>
      <c r="AA618" s="13"/>
      <c r="AB618" s="13"/>
      <c r="AC618" s="13"/>
      <c r="AD618" s="13"/>
      <c r="AE618" s="13"/>
      <c r="AF618" s="13"/>
      <c r="AG618" s="13"/>
      <c r="AH618" s="13"/>
      <c r="AI618" s="13"/>
      <c r="AJ618" s="13"/>
      <c r="AK618" s="13"/>
      <c r="AL618" s="13"/>
      <c r="AM618" s="13"/>
      <c r="AN618" s="13"/>
    </row>
    <row r="619" spans="1:40" ht="15.75" customHeight="1">
      <c r="A619" s="13"/>
      <c r="B619" s="13"/>
      <c r="C619" s="13"/>
      <c r="D619" s="13"/>
      <c r="E619" s="13"/>
      <c r="F619" s="13"/>
      <c r="G619" s="13"/>
      <c r="H619" s="13"/>
      <c r="I619" s="13"/>
      <c r="J619" s="13"/>
      <c r="K619" s="13"/>
      <c r="L619" s="13"/>
      <c r="M619" s="13"/>
      <c r="N619" s="13"/>
      <c r="O619" s="13"/>
      <c r="P619" s="13"/>
      <c r="Q619" s="13"/>
      <c r="R619" s="13"/>
      <c r="S619" s="13"/>
      <c r="T619" s="13"/>
      <c r="U619" s="13"/>
      <c r="V619" s="13"/>
      <c r="W619" s="13"/>
      <c r="X619" s="13"/>
      <c r="Y619" s="13"/>
      <c r="Z619" s="13"/>
      <c r="AA619" s="13"/>
      <c r="AB619" s="13"/>
      <c r="AC619" s="13"/>
      <c r="AD619" s="13"/>
      <c r="AE619" s="13"/>
      <c r="AF619" s="13"/>
      <c r="AG619" s="13"/>
      <c r="AH619" s="13"/>
      <c r="AI619" s="13"/>
      <c r="AJ619" s="13"/>
      <c r="AK619" s="13"/>
      <c r="AL619" s="13"/>
      <c r="AM619" s="13"/>
      <c r="AN619" s="13"/>
    </row>
    <row r="620" spans="1:40" ht="15.75" customHeight="1">
      <c r="A620" s="13"/>
      <c r="B620" s="13"/>
      <c r="C620" s="13"/>
      <c r="D620" s="13"/>
      <c r="E620" s="13"/>
      <c r="F620" s="13"/>
      <c r="G620" s="13"/>
      <c r="H620" s="13"/>
      <c r="I620" s="13"/>
      <c r="J620" s="13"/>
      <c r="K620" s="13"/>
      <c r="L620" s="13"/>
      <c r="M620" s="13"/>
      <c r="N620" s="13"/>
      <c r="O620" s="13"/>
      <c r="P620" s="13"/>
      <c r="Q620" s="13"/>
      <c r="R620" s="13"/>
      <c r="S620" s="13"/>
      <c r="T620" s="13"/>
      <c r="U620" s="13"/>
      <c r="V620" s="13"/>
      <c r="W620" s="13"/>
      <c r="X620" s="13"/>
      <c r="Y620" s="13"/>
      <c r="Z620" s="13"/>
      <c r="AA620" s="13"/>
      <c r="AB620" s="13"/>
      <c r="AC620" s="13"/>
      <c r="AD620" s="13"/>
      <c r="AE620" s="13"/>
      <c r="AF620" s="13"/>
      <c r="AG620" s="13"/>
      <c r="AH620" s="13"/>
      <c r="AI620" s="13"/>
      <c r="AJ620" s="13"/>
      <c r="AK620" s="13"/>
      <c r="AL620" s="13"/>
      <c r="AM620" s="13"/>
      <c r="AN620" s="13"/>
    </row>
    <row r="621" spans="1:40" ht="15.75" customHeight="1">
      <c r="A621" s="13"/>
      <c r="B621" s="13"/>
      <c r="C621" s="13"/>
      <c r="D621" s="13"/>
      <c r="E621" s="13"/>
      <c r="F621" s="13"/>
      <c r="G621" s="13"/>
      <c r="H621" s="13"/>
      <c r="I621" s="13"/>
      <c r="J621" s="13"/>
      <c r="K621" s="13"/>
      <c r="L621" s="13"/>
      <c r="M621" s="13"/>
      <c r="N621" s="13"/>
      <c r="O621" s="13"/>
      <c r="P621" s="13"/>
      <c r="Q621" s="13"/>
      <c r="R621" s="13"/>
      <c r="S621" s="13"/>
      <c r="T621" s="13"/>
      <c r="U621" s="13"/>
      <c r="V621" s="13"/>
      <c r="W621" s="13"/>
      <c r="X621" s="13"/>
      <c r="Y621" s="13"/>
      <c r="Z621" s="13"/>
      <c r="AA621" s="13"/>
      <c r="AB621" s="13"/>
      <c r="AC621" s="13"/>
      <c r="AD621" s="13"/>
      <c r="AE621" s="13"/>
      <c r="AF621" s="13"/>
      <c r="AG621" s="13"/>
      <c r="AH621" s="13"/>
      <c r="AI621" s="13"/>
      <c r="AJ621" s="13"/>
      <c r="AK621" s="13"/>
      <c r="AL621" s="13"/>
      <c r="AM621" s="13"/>
      <c r="AN621" s="13"/>
    </row>
    <row r="622" spans="1:40" ht="15.75" customHeight="1">
      <c r="A622" s="13"/>
      <c r="B622" s="13"/>
      <c r="C622" s="13"/>
      <c r="D622" s="13"/>
      <c r="E622" s="13"/>
      <c r="F622" s="13"/>
      <c r="G622" s="13"/>
      <c r="H622" s="13"/>
      <c r="I622" s="13"/>
      <c r="J622" s="13"/>
      <c r="K622" s="13"/>
      <c r="L622" s="13"/>
      <c r="M622" s="13"/>
      <c r="N622" s="13"/>
      <c r="O622" s="13"/>
      <c r="P622" s="13"/>
      <c r="Q622" s="13"/>
      <c r="R622" s="13"/>
      <c r="S622" s="13"/>
      <c r="T622" s="13"/>
      <c r="U622" s="13"/>
      <c r="V622" s="13"/>
      <c r="W622" s="13"/>
      <c r="X622" s="13"/>
      <c r="Y622" s="13"/>
      <c r="Z622" s="13"/>
      <c r="AA622" s="13"/>
      <c r="AB622" s="13"/>
      <c r="AC622" s="13"/>
      <c r="AD622" s="13"/>
      <c r="AE622" s="13"/>
      <c r="AF622" s="13"/>
      <c r="AG622" s="13"/>
      <c r="AH622" s="13"/>
      <c r="AI622" s="13"/>
      <c r="AJ622" s="13"/>
      <c r="AK622" s="13"/>
      <c r="AL622" s="13"/>
      <c r="AM622" s="13"/>
      <c r="AN622" s="13"/>
    </row>
    <row r="623" spans="1:40" ht="15.75" customHeight="1">
      <c r="A623" s="13"/>
      <c r="B623" s="13"/>
      <c r="C623" s="13"/>
      <c r="D623" s="13"/>
      <c r="E623" s="13"/>
      <c r="F623" s="13"/>
      <c r="G623" s="13"/>
      <c r="H623" s="13"/>
      <c r="I623" s="13"/>
      <c r="J623" s="13"/>
      <c r="K623" s="13"/>
      <c r="L623" s="13"/>
      <c r="M623" s="13"/>
      <c r="N623" s="13"/>
      <c r="O623" s="13"/>
      <c r="P623" s="13"/>
      <c r="Q623" s="13"/>
      <c r="R623" s="13"/>
      <c r="S623" s="13"/>
      <c r="T623" s="13"/>
      <c r="U623" s="13"/>
      <c r="V623" s="13"/>
      <c r="W623" s="13"/>
      <c r="X623" s="13"/>
      <c r="Y623" s="13"/>
      <c r="Z623" s="13"/>
      <c r="AA623" s="13"/>
      <c r="AB623" s="13"/>
      <c r="AC623" s="13"/>
      <c r="AD623" s="13"/>
      <c r="AE623" s="13"/>
      <c r="AF623" s="13"/>
      <c r="AG623" s="13"/>
      <c r="AH623" s="13"/>
      <c r="AI623" s="13"/>
      <c r="AJ623" s="13"/>
      <c r="AK623" s="13"/>
      <c r="AL623" s="13"/>
      <c r="AM623" s="13"/>
      <c r="AN623" s="13"/>
    </row>
    <row r="624" spans="1:40" ht="15.75" customHeight="1">
      <c r="A624" s="13"/>
      <c r="B624" s="13"/>
      <c r="C624" s="13"/>
      <c r="D624" s="13"/>
      <c r="E624" s="13"/>
      <c r="F624" s="13"/>
      <c r="G624" s="13"/>
      <c r="H624" s="13"/>
      <c r="I624" s="13"/>
      <c r="J624" s="13"/>
      <c r="K624" s="13"/>
      <c r="L624" s="13"/>
      <c r="M624" s="13"/>
      <c r="N624" s="13"/>
      <c r="O624" s="13"/>
      <c r="P624" s="13"/>
      <c r="Q624" s="13"/>
      <c r="R624" s="13"/>
      <c r="S624" s="13"/>
      <c r="T624" s="13"/>
      <c r="U624" s="13"/>
      <c r="V624" s="13"/>
      <c r="W624" s="13"/>
      <c r="X624" s="13"/>
      <c r="Y624" s="13"/>
      <c r="Z624" s="13"/>
      <c r="AA624" s="13"/>
      <c r="AB624" s="13"/>
      <c r="AC624" s="13"/>
      <c r="AD624" s="13"/>
      <c r="AE624" s="13"/>
      <c r="AF624" s="13"/>
      <c r="AG624" s="13"/>
      <c r="AH624" s="13"/>
      <c r="AI624" s="13"/>
      <c r="AJ624" s="13"/>
      <c r="AK624" s="13"/>
      <c r="AL624" s="13"/>
      <c r="AM624" s="13"/>
      <c r="AN624" s="13"/>
    </row>
    <row r="625" spans="1:40" ht="15.75" customHeight="1">
      <c r="A625" s="13"/>
      <c r="B625" s="13"/>
      <c r="C625" s="13"/>
      <c r="D625" s="13"/>
      <c r="E625" s="13"/>
      <c r="F625" s="13"/>
      <c r="G625" s="13"/>
      <c r="H625" s="13"/>
      <c r="I625" s="13"/>
      <c r="J625" s="13"/>
      <c r="K625" s="13"/>
      <c r="L625" s="13"/>
      <c r="M625" s="13"/>
      <c r="N625" s="13"/>
      <c r="O625" s="13"/>
      <c r="P625" s="13"/>
      <c r="Q625" s="13"/>
      <c r="R625" s="13"/>
      <c r="S625" s="13"/>
      <c r="T625" s="13"/>
      <c r="U625" s="13"/>
      <c r="V625" s="13"/>
      <c r="W625" s="13"/>
      <c r="X625" s="13"/>
      <c r="Y625" s="13"/>
      <c r="Z625" s="13"/>
      <c r="AA625" s="13"/>
      <c r="AB625" s="13"/>
      <c r="AC625" s="13"/>
      <c r="AD625" s="13"/>
      <c r="AE625" s="13"/>
      <c r="AF625" s="13"/>
      <c r="AG625" s="13"/>
      <c r="AH625" s="13"/>
      <c r="AI625" s="13"/>
      <c r="AJ625" s="13"/>
      <c r="AK625" s="13"/>
      <c r="AL625" s="13"/>
      <c r="AM625" s="13"/>
      <c r="AN625" s="13"/>
    </row>
    <row r="626" spans="1:40" ht="15.75" customHeight="1">
      <c r="A626" s="13"/>
      <c r="B626" s="13"/>
      <c r="C626" s="13"/>
      <c r="D626" s="13"/>
      <c r="E626" s="13"/>
      <c r="F626" s="13"/>
      <c r="G626" s="13"/>
      <c r="H626" s="13"/>
      <c r="I626" s="13"/>
      <c r="J626" s="13"/>
      <c r="K626" s="13"/>
      <c r="L626" s="13"/>
      <c r="M626" s="13"/>
      <c r="N626" s="13"/>
      <c r="O626" s="13"/>
      <c r="P626" s="13"/>
      <c r="Q626" s="13"/>
      <c r="R626" s="13"/>
      <c r="S626" s="13"/>
      <c r="T626" s="13"/>
      <c r="U626" s="13"/>
      <c r="V626" s="13"/>
      <c r="W626" s="13"/>
      <c r="X626" s="13"/>
      <c r="Y626" s="13"/>
      <c r="Z626" s="13"/>
      <c r="AA626" s="13"/>
      <c r="AB626" s="13"/>
      <c r="AC626" s="13"/>
      <c r="AD626" s="13"/>
      <c r="AE626" s="13"/>
      <c r="AF626" s="13"/>
      <c r="AG626" s="13"/>
      <c r="AH626" s="13"/>
      <c r="AI626" s="13"/>
      <c r="AJ626" s="13"/>
      <c r="AK626" s="13"/>
      <c r="AL626" s="13"/>
      <c r="AM626" s="13"/>
      <c r="AN626" s="13"/>
    </row>
    <row r="627" spans="1:40" ht="15.75" customHeight="1">
      <c r="A627" s="13"/>
      <c r="B627" s="13"/>
      <c r="C627" s="13"/>
      <c r="D627" s="13"/>
      <c r="E627" s="13"/>
      <c r="F627" s="13"/>
      <c r="G627" s="13"/>
      <c r="H627" s="13"/>
      <c r="I627" s="13"/>
      <c r="J627" s="13"/>
      <c r="K627" s="13"/>
      <c r="L627" s="13"/>
      <c r="M627" s="13"/>
      <c r="N627" s="13"/>
      <c r="O627" s="13"/>
      <c r="P627" s="13"/>
      <c r="Q627" s="13"/>
      <c r="R627" s="13"/>
      <c r="S627" s="13"/>
      <c r="T627" s="13"/>
      <c r="U627" s="13"/>
      <c r="V627" s="13"/>
      <c r="W627" s="13"/>
      <c r="X627" s="13"/>
      <c r="Y627" s="13"/>
      <c r="Z627" s="13"/>
      <c r="AA627" s="13"/>
      <c r="AB627" s="13"/>
      <c r="AC627" s="13"/>
      <c r="AD627" s="13"/>
      <c r="AE627" s="13"/>
      <c r="AF627" s="13"/>
      <c r="AG627" s="13"/>
      <c r="AH627" s="13"/>
      <c r="AI627" s="13"/>
      <c r="AJ627" s="13"/>
      <c r="AK627" s="13"/>
      <c r="AL627" s="13"/>
      <c r="AM627" s="13"/>
      <c r="AN627" s="13"/>
    </row>
    <row r="628" spans="1:40" ht="15.75" customHeight="1">
      <c r="A628" s="13"/>
      <c r="B628" s="13"/>
      <c r="C628" s="13"/>
      <c r="D628" s="13"/>
      <c r="E628" s="13"/>
      <c r="F628" s="13"/>
      <c r="G628" s="13"/>
      <c r="H628" s="13"/>
      <c r="I628" s="13"/>
      <c r="J628" s="13"/>
      <c r="K628" s="13"/>
      <c r="L628" s="13"/>
      <c r="M628" s="13"/>
      <c r="N628" s="13"/>
      <c r="O628" s="13"/>
      <c r="P628" s="13"/>
      <c r="Q628" s="13"/>
      <c r="R628" s="13"/>
      <c r="S628" s="13"/>
      <c r="T628" s="13"/>
      <c r="U628" s="13"/>
      <c r="V628" s="13"/>
      <c r="W628" s="13"/>
      <c r="X628" s="13"/>
      <c r="Y628" s="13"/>
      <c r="Z628" s="13"/>
      <c r="AA628" s="13"/>
      <c r="AB628" s="13"/>
      <c r="AC628" s="13"/>
      <c r="AD628" s="13"/>
      <c r="AE628" s="13"/>
      <c r="AF628" s="13"/>
      <c r="AG628" s="13"/>
      <c r="AH628" s="13"/>
      <c r="AI628" s="13"/>
      <c r="AJ628" s="13"/>
      <c r="AK628" s="13"/>
      <c r="AL628" s="13"/>
      <c r="AM628" s="13"/>
      <c r="AN628" s="13"/>
    </row>
    <row r="629" spans="1:40" ht="15.75" customHeight="1">
      <c r="A629" s="13"/>
      <c r="B629" s="13"/>
      <c r="C629" s="13"/>
      <c r="D629" s="13"/>
      <c r="E629" s="13"/>
      <c r="F629" s="13"/>
      <c r="G629" s="13"/>
      <c r="H629" s="13"/>
      <c r="I629" s="13"/>
      <c r="J629" s="13"/>
      <c r="K629" s="13"/>
      <c r="L629" s="13"/>
      <c r="M629" s="13"/>
      <c r="N629" s="13"/>
      <c r="O629" s="13"/>
      <c r="P629" s="13"/>
      <c r="Q629" s="13"/>
      <c r="R629" s="13"/>
      <c r="S629" s="13"/>
      <c r="T629" s="13"/>
      <c r="U629" s="13"/>
      <c r="V629" s="13"/>
      <c r="W629" s="13"/>
      <c r="X629" s="13"/>
      <c r="Y629" s="13"/>
      <c r="Z629" s="13"/>
      <c r="AA629" s="13"/>
      <c r="AB629" s="13"/>
      <c r="AC629" s="13"/>
      <c r="AD629" s="13"/>
      <c r="AE629" s="13"/>
      <c r="AF629" s="13"/>
      <c r="AG629" s="13"/>
      <c r="AH629" s="13"/>
      <c r="AI629" s="13"/>
      <c r="AJ629" s="13"/>
      <c r="AK629" s="13"/>
      <c r="AL629" s="13"/>
      <c r="AM629" s="13"/>
      <c r="AN629" s="13"/>
    </row>
    <row r="630" spans="1:40" ht="15.75" customHeight="1">
      <c r="A630" s="13"/>
      <c r="B630" s="13"/>
      <c r="C630" s="13"/>
      <c r="D630" s="13"/>
      <c r="E630" s="13"/>
      <c r="F630" s="13"/>
      <c r="G630" s="13"/>
      <c r="H630" s="13"/>
      <c r="I630" s="13"/>
      <c r="J630" s="13"/>
      <c r="K630" s="13"/>
      <c r="L630" s="13"/>
      <c r="M630" s="13"/>
      <c r="N630" s="13"/>
      <c r="O630" s="13"/>
      <c r="P630" s="13"/>
      <c r="Q630" s="13"/>
      <c r="R630" s="13"/>
      <c r="S630" s="13"/>
      <c r="T630" s="13"/>
      <c r="U630" s="13"/>
      <c r="V630" s="13"/>
      <c r="W630" s="13"/>
      <c r="X630" s="13"/>
      <c r="Y630" s="13"/>
      <c r="Z630" s="13"/>
      <c r="AA630" s="13"/>
      <c r="AB630" s="13"/>
      <c r="AC630" s="13"/>
      <c r="AD630" s="13"/>
      <c r="AE630" s="13"/>
      <c r="AF630" s="13"/>
      <c r="AG630" s="13"/>
      <c r="AH630" s="13"/>
      <c r="AI630" s="13"/>
      <c r="AJ630" s="13"/>
      <c r="AK630" s="13"/>
      <c r="AL630" s="13"/>
      <c r="AM630" s="13"/>
      <c r="AN630" s="13"/>
    </row>
    <row r="631" spans="1:40" ht="15.75" customHeight="1">
      <c r="A631" s="13"/>
      <c r="B631" s="13"/>
      <c r="C631" s="13"/>
      <c r="D631" s="13"/>
      <c r="E631" s="13"/>
      <c r="F631" s="13"/>
      <c r="G631" s="13"/>
      <c r="H631" s="13"/>
      <c r="I631" s="13"/>
      <c r="J631" s="13"/>
      <c r="K631" s="13"/>
      <c r="L631" s="13"/>
      <c r="M631" s="13"/>
      <c r="N631" s="13"/>
      <c r="O631" s="13"/>
      <c r="P631" s="13"/>
      <c r="Q631" s="13"/>
      <c r="R631" s="13"/>
      <c r="S631" s="13"/>
      <c r="T631" s="13"/>
      <c r="U631" s="13"/>
      <c r="V631" s="13"/>
      <c r="W631" s="13"/>
      <c r="X631" s="13"/>
      <c r="Y631" s="13"/>
      <c r="Z631" s="13"/>
      <c r="AA631" s="13"/>
      <c r="AB631" s="13"/>
      <c r="AC631" s="13"/>
      <c r="AD631" s="13"/>
      <c r="AE631" s="13"/>
      <c r="AF631" s="13"/>
      <c r="AG631" s="13"/>
      <c r="AH631" s="13"/>
      <c r="AI631" s="13"/>
      <c r="AJ631" s="13"/>
      <c r="AK631" s="13"/>
      <c r="AL631" s="13"/>
      <c r="AM631" s="13"/>
      <c r="AN631" s="13"/>
    </row>
    <row r="632" spans="1:40" ht="15.75" customHeight="1">
      <c r="A632" s="13"/>
      <c r="B632" s="13"/>
      <c r="C632" s="13"/>
      <c r="D632" s="13"/>
      <c r="E632" s="13"/>
      <c r="F632" s="13"/>
      <c r="G632" s="13"/>
      <c r="H632" s="13"/>
      <c r="I632" s="13"/>
      <c r="J632" s="13"/>
      <c r="K632" s="13"/>
      <c r="L632" s="13"/>
      <c r="M632" s="13"/>
      <c r="N632" s="13"/>
      <c r="O632" s="13"/>
      <c r="P632" s="13"/>
      <c r="Q632" s="13"/>
      <c r="R632" s="13"/>
      <c r="S632" s="13"/>
      <c r="T632" s="13"/>
      <c r="U632" s="13"/>
      <c r="V632" s="13"/>
      <c r="W632" s="13"/>
      <c r="X632" s="13"/>
      <c r="Y632" s="13"/>
      <c r="Z632" s="13"/>
      <c r="AA632" s="13"/>
      <c r="AB632" s="13"/>
      <c r="AC632" s="13"/>
      <c r="AD632" s="13"/>
      <c r="AE632" s="13"/>
      <c r="AF632" s="13"/>
      <c r="AG632" s="13"/>
      <c r="AH632" s="13"/>
      <c r="AI632" s="13"/>
      <c r="AJ632" s="13"/>
      <c r="AK632" s="13"/>
      <c r="AL632" s="13"/>
      <c r="AM632" s="13"/>
      <c r="AN632" s="13"/>
    </row>
    <row r="633" spans="1:40" ht="15.75" customHeight="1">
      <c r="A633" s="13"/>
      <c r="B633" s="13"/>
      <c r="C633" s="13"/>
      <c r="D633" s="13"/>
      <c r="E633" s="13"/>
      <c r="F633" s="13"/>
      <c r="G633" s="13"/>
      <c r="H633" s="13"/>
      <c r="I633" s="13"/>
      <c r="J633" s="13"/>
      <c r="K633" s="13"/>
      <c r="L633" s="13"/>
      <c r="M633" s="13"/>
      <c r="N633" s="13"/>
      <c r="O633" s="13"/>
      <c r="P633" s="13"/>
      <c r="Q633" s="13"/>
      <c r="R633" s="13"/>
      <c r="S633" s="13"/>
      <c r="T633" s="13"/>
      <c r="U633" s="13"/>
      <c r="V633" s="13"/>
      <c r="W633" s="13"/>
      <c r="X633" s="13"/>
      <c r="Y633" s="13"/>
      <c r="Z633" s="13"/>
      <c r="AA633" s="13"/>
      <c r="AB633" s="13"/>
      <c r="AC633" s="13"/>
      <c r="AD633" s="13"/>
      <c r="AE633" s="13"/>
      <c r="AF633" s="13"/>
      <c r="AG633" s="13"/>
      <c r="AH633" s="13"/>
      <c r="AI633" s="13"/>
      <c r="AJ633" s="13"/>
      <c r="AK633" s="13"/>
      <c r="AL633" s="13"/>
      <c r="AM633" s="13"/>
      <c r="AN633" s="13"/>
    </row>
    <row r="634" spans="1:40" ht="15.75" customHeight="1">
      <c r="A634" s="13"/>
      <c r="B634" s="13"/>
      <c r="C634" s="13"/>
      <c r="D634" s="13"/>
      <c r="E634" s="13"/>
      <c r="F634" s="13"/>
      <c r="G634" s="13"/>
      <c r="H634" s="13"/>
      <c r="I634" s="13"/>
      <c r="J634" s="13"/>
      <c r="K634" s="13"/>
      <c r="L634" s="13"/>
      <c r="M634" s="13"/>
      <c r="N634" s="13"/>
      <c r="O634" s="13"/>
      <c r="P634" s="13"/>
      <c r="Q634" s="13"/>
      <c r="R634" s="13"/>
      <c r="S634" s="13"/>
      <c r="T634" s="13"/>
      <c r="U634" s="13"/>
      <c r="V634" s="13"/>
      <c r="W634" s="13"/>
      <c r="X634" s="13"/>
      <c r="Y634" s="13"/>
      <c r="Z634" s="13"/>
      <c r="AA634" s="13"/>
      <c r="AB634" s="13"/>
      <c r="AC634" s="13"/>
      <c r="AD634" s="13"/>
      <c r="AE634" s="13"/>
      <c r="AF634" s="13"/>
      <c r="AG634" s="13"/>
      <c r="AH634" s="13"/>
      <c r="AI634" s="13"/>
      <c r="AJ634" s="13"/>
      <c r="AK634" s="13"/>
      <c r="AL634" s="13"/>
      <c r="AM634" s="13"/>
      <c r="AN634" s="13"/>
    </row>
    <row r="635" spans="1:40" ht="15.75" customHeight="1">
      <c r="A635" s="13"/>
      <c r="B635" s="13"/>
      <c r="C635" s="13"/>
      <c r="D635" s="13"/>
      <c r="E635" s="13"/>
      <c r="F635" s="13"/>
      <c r="G635" s="13"/>
      <c r="H635" s="13"/>
      <c r="I635" s="13"/>
      <c r="J635" s="13"/>
      <c r="K635" s="13"/>
      <c r="L635" s="13"/>
      <c r="M635" s="13"/>
      <c r="N635" s="13"/>
      <c r="O635" s="13"/>
      <c r="P635" s="13"/>
      <c r="Q635" s="13"/>
      <c r="R635" s="13"/>
      <c r="S635" s="13"/>
      <c r="T635" s="13"/>
      <c r="U635" s="13"/>
      <c r="V635" s="13"/>
      <c r="W635" s="13"/>
      <c r="X635" s="13"/>
      <c r="Y635" s="13"/>
      <c r="Z635" s="13"/>
      <c r="AA635" s="13"/>
      <c r="AB635" s="13"/>
      <c r="AC635" s="13"/>
      <c r="AD635" s="13"/>
      <c r="AE635" s="13"/>
      <c r="AF635" s="13"/>
      <c r="AG635" s="13"/>
      <c r="AH635" s="13"/>
      <c r="AI635" s="13"/>
      <c r="AJ635" s="13"/>
      <c r="AK635" s="13"/>
      <c r="AL635" s="13"/>
      <c r="AM635" s="13"/>
      <c r="AN635" s="13"/>
    </row>
    <row r="636" spans="1:40" ht="15.75" customHeight="1">
      <c r="A636" s="13"/>
      <c r="B636" s="13"/>
      <c r="C636" s="13"/>
      <c r="D636" s="13"/>
      <c r="E636" s="13"/>
      <c r="F636" s="13"/>
      <c r="G636" s="13"/>
      <c r="H636" s="13"/>
      <c r="I636" s="13"/>
      <c r="J636" s="13"/>
      <c r="K636" s="13"/>
      <c r="L636" s="13"/>
      <c r="M636" s="13"/>
      <c r="N636" s="13"/>
      <c r="O636" s="13"/>
      <c r="P636" s="13"/>
      <c r="Q636" s="13"/>
      <c r="R636" s="13"/>
      <c r="S636" s="13"/>
      <c r="T636" s="13"/>
      <c r="U636" s="13"/>
      <c r="V636" s="13"/>
      <c r="W636" s="13"/>
      <c r="X636" s="13"/>
      <c r="Y636" s="13"/>
      <c r="Z636" s="13"/>
      <c r="AA636" s="13"/>
      <c r="AB636" s="13"/>
      <c r="AC636" s="13"/>
      <c r="AD636" s="13"/>
      <c r="AE636" s="13"/>
      <c r="AF636" s="13"/>
      <c r="AG636" s="13"/>
      <c r="AH636" s="13"/>
      <c r="AI636" s="13"/>
      <c r="AJ636" s="13"/>
      <c r="AK636" s="13"/>
      <c r="AL636" s="13"/>
      <c r="AM636" s="13"/>
      <c r="AN636" s="13"/>
    </row>
    <row r="637" spans="1:40" ht="15.75" customHeight="1">
      <c r="A637" s="13"/>
      <c r="B637" s="13"/>
      <c r="C637" s="13"/>
      <c r="D637" s="13"/>
      <c r="E637" s="13"/>
      <c r="F637" s="13"/>
      <c r="G637" s="13"/>
      <c r="H637" s="13"/>
      <c r="I637" s="13"/>
      <c r="J637" s="13"/>
      <c r="K637" s="13"/>
      <c r="L637" s="13"/>
      <c r="M637" s="13"/>
      <c r="N637" s="13"/>
      <c r="O637" s="13"/>
      <c r="P637" s="13"/>
      <c r="Q637" s="13"/>
      <c r="R637" s="13"/>
      <c r="S637" s="13"/>
      <c r="T637" s="13"/>
      <c r="U637" s="13"/>
      <c r="V637" s="13"/>
      <c r="W637" s="13"/>
      <c r="X637" s="13"/>
      <c r="Y637" s="13"/>
      <c r="Z637" s="13"/>
      <c r="AA637" s="13"/>
      <c r="AB637" s="13"/>
      <c r="AC637" s="13"/>
      <c r="AD637" s="13"/>
      <c r="AE637" s="13"/>
      <c r="AF637" s="13"/>
      <c r="AG637" s="13"/>
      <c r="AH637" s="13"/>
      <c r="AI637" s="13"/>
      <c r="AJ637" s="13"/>
      <c r="AK637" s="13"/>
      <c r="AL637" s="13"/>
      <c r="AM637" s="13"/>
      <c r="AN637" s="13"/>
    </row>
    <row r="638" spans="1:40" ht="15.75" customHeight="1">
      <c r="A638" s="13"/>
      <c r="B638" s="13"/>
      <c r="C638" s="13"/>
      <c r="D638" s="13"/>
      <c r="E638" s="13"/>
      <c r="F638" s="13"/>
      <c r="G638" s="13"/>
      <c r="H638" s="13"/>
      <c r="I638" s="13"/>
      <c r="J638" s="13"/>
      <c r="K638" s="13"/>
      <c r="L638" s="13"/>
      <c r="M638" s="13"/>
      <c r="N638" s="13"/>
      <c r="O638" s="13"/>
      <c r="P638" s="13"/>
      <c r="Q638" s="13"/>
      <c r="R638" s="13"/>
      <c r="S638" s="13"/>
      <c r="T638" s="13"/>
      <c r="U638" s="13"/>
      <c r="V638" s="13"/>
      <c r="W638" s="13"/>
      <c r="X638" s="13"/>
      <c r="Y638" s="13"/>
      <c r="Z638" s="13"/>
      <c r="AA638" s="13"/>
      <c r="AB638" s="13"/>
      <c r="AC638" s="13"/>
      <c r="AD638" s="13"/>
      <c r="AE638" s="13"/>
      <c r="AF638" s="13"/>
      <c r="AG638" s="13"/>
      <c r="AH638" s="13"/>
      <c r="AI638" s="13"/>
      <c r="AJ638" s="13"/>
      <c r="AK638" s="13"/>
      <c r="AL638" s="13"/>
      <c r="AM638" s="13"/>
      <c r="AN638" s="13"/>
    </row>
    <row r="639" spans="1:40" ht="15.75" customHeight="1">
      <c r="A639" s="13"/>
      <c r="B639" s="13"/>
      <c r="C639" s="13"/>
      <c r="D639" s="13"/>
      <c r="E639" s="13"/>
      <c r="F639" s="13"/>
      <c r="G639" s="13"/>
      <c r="H639" s="13"/>
      <c r="I639" s="13"/>
      <c r="J639" s="13"/>
      <c r="K639" s="13"/>
      <c r="L639" s="13"/>
      <c r="M639" s="13"/>
      <c r="N639" s="13"/>
      <c r="O639" s="13"/>
      <c r="P639" s="13"/>
      <c r="Q639" s="13"/>
      <c r="R639" s="13"/>
      <c r="S639" s="13"/>
      <c r="T639" s="13"/>
      <c r="U639" s="13"/>
      <c r="V639" s="13"/>
      <c r="W639" s="13"/>
      <c r="X639" s="13"/>
      <c r="Y639" s="13"/>
      <c r="Z639" s="13"/>
      <c r="AA639" s="13"/>
      <c r="AB639" s="13"/>
      <c r="AC639" s="13"/>
      <c r="AD639" s="13"/>
      <c r="AE639" s="13"/>
      <c r="AF639" s="13"/>
      <c r="AG639" s="13"/>
      <c r="AH639" s="13"/>
      <c r="AI639" s="13"/>
      <c r="AJ639" s="13"/>
      <c r="AK639" s="13"/>
      <c r="AL639" s="13"/>
      <c r="AM639" s="13"/>
      <c r="AN639" s="13"/>
    </row>
    <row r="640" spans="1:40" ht="15.75" customHeight="1">
      <c r="A640" s="13"/>
      <c r="B640" s="13"/>
      <c r="C640" s="13"/>
      <c r="D640" s="13"/>
      <c r="E640" s="13"/>
      <c r="F640" s="13"/>
      <c r="G640" s="13"/>
      <c r="H640" s="13"/>
      <c r="I640" s="13"/>
      <c r="J640" s="13"/>
      <c r="K640" s="13"/>
      <c r="L640" s="13"/>
      <c r="M640" s="13"/>
      <c r="N640" s="13"/>
      <c r="O640" s="13"/>
      <c r="P640" s="13"/>
      <c r="Q640" s="13"/>
      <c r="R640" s="13"/>
      <c r="S640" s="13"/>
      <c r="T640" s="13"/>
      <c r="U640" s="13"/>
      <c r="V640" s="13"/>
      <c r="W640" s="13"/>
      <c r="X640" s="13"/>
      <c r="Y640" s="13"/>
      <c r="Z640" s="13"/>
      <c r="AA640" s="13"/>
      <c r="AB640" s="13"/>
      <c r="AC640" s="13"/>
      <c r="AD640" s="13"/>
      <c r="AE640" s="13"/>
      <c r="AF640" s="13"/>
      <c r="AG640" s="13"/>
      <c r="AH640" s="13"/>
      <c r="AI640" s="13"/>
      <c r="AJ640" s="13"/>
      <c r="AK640" s="13"/>
      <c r="AL640" s="13"/>
      <c r="AM640" s="13"/>
      <c r="AN640" s="13"/>
    </row>
    <row r="641" spans="1:40" ht="15.75" customHeight="1">
      <c r="A641" s="13"/>
      <c r="B641" s="13"/>
      <c r="C641" s="13"/>
      <c r="D641" s="13"/>
      <c r="E641" s="13"/>
      <c r="F641" s="13"/>
      <c r="G641" s="13"/>
      <c r="H641" s="13"/>
      <c r="I641" s="13"/>
      <c r="J641" s="13"/>
      <c r="K641" s="13"/>
      <c r="L641" s="13"/>
      <c r="M641" s="13"/>
      <c r="N641" s="13"/>
      <c r="O641" s="13"/>
      <c r="P641" s="13"/>
      <c r="Q641" s="13"/>
      <c r="R641" s="13"/>
      <c r="S641" s="13"/>
      <c r="T641" s="13"/>
      <c r="U641" s="13"/>
      <c r="V641" s="13"/>
      <c r="W641" s="13"/>
      <c r="X641" s="13"/>
      <c r="Y641" s="13"/>
      <c r="Z641" s="13"/>
      <c r="AA641" s="13"/>
      <c r="AB641" s="13"/>
      <c r="AC641" s="13"/>
      <c r="AD641" s="13"/>
      <c r="AE641" s="13"/>
      <c r="AF641" s="13"/>
      <c r="AG641" s="13"/>
      <c r="AH641" s="13"/>
      <c r="AI641" s="13"/>
      <c r="AJ641" s="13"/>
      <c r="AK641" s="13"/>
      <c r="AL641" s="13"/>
      <c r="AM641" s="13"/>
      <c r="AN641" s="13"/>
    </row>
    <row r="642" spans="1:40" ht="15.75" customHeight="1">
      <c r="A642" s="13"/>
      <c r="B642" s="13"/>
      <c r="C642" s="13"/>
      <c r="D642" s="13"/>
      <c r="E642" s="13"/>
      <c r="F642" s="13"/>
      <c r="G642" s="13"/>
      <c r="H642" s="13"/>
      <c r="I642" s="13"/>
      <c r="J642" s="13"/>
      <c r="K642" s="13"/>
      <c r="L642" s="13"/>
      <c r="M642" s="13"/>
      <c r="N642" s="13"/>
      <c r="O642" s="13"/>
      <c r="P642" s="13"/>
      <c r="Q642" s="13"/>
      <c r="R642" s="13"/>
      <c r="S642" s="13"/>
      <c r="T642" s="13"/>
      <c r="U642" s="13"/>
      <c r="V642" s="13"/>
      <c r="W642" s="13"/>
      <c r="X642" s="13"/>
      <c r="Y642" s="13"/>
      <c r="Z642" s="13"/>
      <c r="AA642" s="13"/>
      <c r="AB642" s="13"/>
      <c r="AC642" s="13"/>
      <c r="AD642" s="13"/>
      <c r="AE642" s="13"/>
      <c r="AF642" s="13"/>
      <c r="AG642" s="13"/>
      <c r="AH642" s="13"/>
      <c r="AI642" s="13"/>
      <c r="AJ642" s="13"/>
      <c r="AK642" s="13"/>
      <c r="AL642" s="13"/>
      <c r="AM642" s="13"/>
      <c r="AN642" s="13"/>
    </row>
    <row r="643" spans="1:40" ht="15.75" customHeight="1">
      <c r="A643" s="13"/>
      <c r="B643" s="13"/>
      <c r="C643" s="13"/>
      <c r="D643" s="13"/>
      <c r="E643" s="13"/>
      <c r="F643" s="13"/>
      <c r="G643" s="13"/>
      <c r="H643" s="13"/>
      <c r="I643" s="13"/>
      <c r="J643" s="13"/>
      <c r="K643" s="13"/>
      <c r="L643" s="13"/>
      <c r="M643" s="13"/>
      <c r="N643" s="13"/>
      <c r="O643" s="13"/>
      <c r="P643" s="13"/>
      <c r="Q643" s="13"/>
      <c r="R643" s="13"/>
      <c r="S643" s="13"/>
      <c r="T643" s="13"/>
      <c r="U643" s="13"/>
      <c r="V643" s="13"/>
      <c r="W643" s="13"/>
      <c r="X643" s="13"/>
      <c r="Y643" s="13"/>
      <c r="Z643" s="13"/>
      <c r="AA643" s="13"/>
      <c r="AB643" s="13"/>
      <c r="AC643" s="13"/>
      <c r="AD643" s="13"/>
      <c r="AE643" s="13"/>
      <c r="AF643" s="13"/>
      <c r="AG643" s="13"/>
      <c r="AH643" s="13"/>
      <c r="AI643" s="13"/>
      <c r="AJ643" s="13"/>
      <c r="AK643" s="13"/>
      <c r="AL643" s="13"/>
      <c r="AM643" s="13"/>
      <c r="AN643" s="13"/>
    </row>
    <row r="644" spans="1:40" ht="15.75" customHeight="1">
      <c r="A644" s="13"/>
      <c r="B644" s="13"/>
      <c r="C644" s="13"/>
      <c r="D644" s="13"/>
      <c r="E644" s="13"/>
      <c r="F644" s="13"/>
      <c r="G644" s="13"/>
      <c r="H644" s="13"/>
      <c r="I644" s="13"/>
      <c r="J644" s="13"/>
      <c r="K644" s="13"/>
      <c r="L644" s="13"/>
      <c r="M644" s="13"/>
      <c r="N644" s="13"/>
      <c r="O644" s="13"/>
      <c r="P644" s="13"/>
      <c r="Q644" s="13"/>
      <c r="R644" s="13"/>
      <c r="S644" s="13"/>
      <c r="T644" s="13"/>
      <c r="U644" s="13"/>
      <c r="V644" s="13"/>
      <c r="W644" s="13"/>
      <c r="X644" s="13"/>
      <c r="Y644" s="13"/>
      <c r="Z644" s="13"/>
      <c r="AA644" s="13"/>
      <c r="AB644" s="13"/>
      <c r="AC644" s="13"/>
      <c r="AD644" s="13"/>
      <c r="AE644" s="13"/>
      <c r="AF644" s="13"/>
      <c r="AG644" s="13"/>
      <c r="AH644" s="13"/>
      <c r="AI644" s="13"/>
      <c r="AJ644" s="13"/>
      <c r="AK644" s="13"/>
      <c r="AL644" s="13"/>
      <c r="AM644" s="13"/>
      <c r="AN644" s="13"/>
    </row>
    <row r="645" spans="1:40" ht="15.75" customHeight="1">
      <c r="A645" s="13"/>
      <c r="B645" s="13"/>
      <c r="C645" s="13"/>
      <c r="D645" s="13"/>
      <c r="E645" s="13"/>
      <c r="F645" s="13"/>
      <c r="G645" s="13"/>
      <c r="H645" s="13"/>
      <c r="I645" s="13"/>
      <c r="J645" s="13"/>
      <c r="K645" s="13"/>
      <c r="L645" s="13"/>
      <c r="M645" s="13"/>
      <c r="N645" s="13"/>
      <c r="O645" s="13"/>
      <c r="P645" s="13"/>
      <c r="Q645" s="13"/>
      <c r="R645" s="13"/>
      <c r="S645" s="13"/>
      <c r="T645" s="13"/>
      <c r="U645" s="13"/>
      <c r="V645" s="13"/>
      <c r="W645" s="13"/>
      <c r="X645" s="13"/>
      <c r="Y645" s="13"/>
      <c r="Z645" s="13"/>
      <c r="AA645" s="13"/>
      <c r="AB645" s="13"/>
      <c r="AC645" s="13"/>
      <c r="AD645" s="13"/>
      <c r="AE645" s="13"/>
      <c r="AF645" s="13"/>
      <c r="AG645" s="13"/>
      <c r="AH645" s="13"/>
      <c r="AI645" s="13"/>
      <c r="AJ645" s="13"/>
      <c r="AK645" s="13"/>
      <c r="AL645" s="13"/>
      <c r="AM645" s="13"/>
      <c r="AN645" s="13"/>
    </row>
    <row r="646" spans="1:40" ht="15.75" customHeight="1">
      <c r="A646" s="13"/>
      <c r="B646" s="13"/>
      <c r="C646" s="13"/>
      <c r="D646" s="13"/>
      <c r="E646" s="13"/>
      <c r="F646" s="13"/>
      <c r="G646" s="13"/>
      <c r="H646" s="13"/>
      <c r="I646" s="13"/>
      <c r="J646" s="13"/>
      <c r="K646" s="13"/>
      <c r="L646" s="13"/>
      <c r="M646" s="13"/>
      <c r="N646" s="13"/>
      <c r="O646" s="13"/>
      <c r="P646" s="13"/>
      <c r="Q646" s="13"/>
      <c r="R646" s="13"/>
      <c r="S646" s="13"/>
      <c r="T646" s="13"/>
      <c r="U646" s="13"/>
      <c r="V646" s="13"/>
      <c r="W646" s="13"/>
      <c r="X646" s="13"/>
      <c r="Y646" s="13"/>
      <c r="Z646" s="13"/>
      <c r="AA646" s="13"/>
      <c r="AB646" s="13"/>
      <c r="AC646" s="13"/>
      <c r="AD646" s="13"/>
      <c r="AE646" s="13"/>
      <c r="AF646" s="13"/>
      <c r="AG646" s="13"/>
      <c r="AH646" s="13"/>
      <c r="AI646" s="13"/>
      <c r="AJ646" s="13"/>
      <c r="AK646" s="13"/>
      <c r="AL646" s="13"/>
      <c r="AM646" s="13"/>
      <c r="AN646" s="13"/>
    </row>
    <row r="647" spans="1:40" ht="15.75" customHeight="1">
      <c r="A647" s="13"/>
      <c r="B647" s="13"/>
      <c r="C647" s="13"/>
      <c r="D647" s="13"/>
      <c r="E647" s="13"/>
      <c r="F647" s="13"/>
      <c r="G647" s="13"/>
      <c r="H647" s="13"/>
      <c r="I647" s="13"/>
      <c r="J647" s="13"/>
      <c r="K647" s="13"/>
      <c r="L647" s="13"/>
      <c r="M647" s="13"/>
      <c r="N647" s="13"/>
      <c r="O647" s="13"/>
      <c r="P647" s="13"/>
      <c r="Q647" s="13"/>
      <c r="R647" s="13"/>
      <c r="S647" s="13"/>
      <c r="T647" s="13"/>
      <c r="U647" s="13"/>
      <c r="V647" s="13"/>
      <c r="W647" s="13"/>
      <c r="X647" s="13"/>
      <c r="Y647" s="13"/>
      <c r="Z647" s="13"/>
      <c r="AA647" s="13"/>
      <c r="AB647" s="13"/>
      <c r="AC647" s="13"/>
      <c r="AD647" s="13"/>
      <c r="AE647" s="13"/>
      <c r="AF647" s="13"/>
      <c r="AG647" s="13"/>
      <c r="AH647" s="13"/>
      <c r="AI647" s="13"/>
      <c r="AJ647" s="13"/>
      <c r="AK647" s="13"/>
      <c r="AL647" s="13"/>
      <c r="AM647" s="13"/>
      <c r="AN647" s="13"/>
    </row>
    <row r="648" spans="1:40" ht="15.75" customHeight="1">
      <c r="A648" s="13"/>
      <c r="B648" s="13"/>
      <c r="C648" s="13"/>
      <c r="D648" s="13"/>
      <c r="E648" s="13"/>
      <c r="F648" s="13"/>
      <c r="G648" s="13"/>
      <c r="H648" s="13"/>
      <c r="I648" s="13"/>
      <c r="J648" s="13"/>
      <c r="K648" s="13"/>
      <c r="L648" s="13"/>
      <c r="M648" s="13"/>
      <c r="N648" s="13"/>
      <c r="O648" s="13"/>
      <c r="P648" s="13"/>
      <c r="Q648" s="13"/>
      <c r="R648" s="13"/>
      <c r="S648" s="13"/>
      <c r="T648" s="13"/>
      <c r="U648" s="13"/>
      <c r="V648" s="13"/>
      <c r="W648" s="13"/>
      <c r="X648" s="13"/>
      <c r="Y648" s="13"/>
      <c r="Z648" s="13"/>
      <c r="AA648" s="13"/>
      <c r="AB648" s="13"/>
      <c r="AC648" s="13"/>
      <c r="AD648" s="13"/>
      <c r="AE648" s="13"/>
      <c r="AF648" s="13"/>
      <c r="AG648" s="13"/>
      <c r="AH648" s="13"/>
      <c r="AI648" s="13"/>
      <c r="AJ648" s="13"/>
      <c r="AK648" s="13"/>
      <c r="AL648" s="13"/>
      <c r="AM648" s="13"/>
      <c r="AN648" s="13"/>
    </row>
    <row r="649" spans="1:40" ht="15.75" customHeight="1">
      <c r="A649" s="13"/>
      <c r="B649" s="13"/>
      <c r="C649" s="13"/>
      <c r="D649" s="13"/>
      <c r="E649" s="13"/>
      <c r="F649" s="13"/>
      <c r="G649" s="13"/>
      <c r="H649" s="13"/>
      <c r="I649" s="13"/>
      <c r="J649" s="13"/>
      <c r="K649" s="13"/>
      <c r="L649" s="13"/>
      <c r="M649" s="13"/>
      <c r="N649" s="13"/>
      <c r="O649" s="13"/>
      <c r="P649" s="13"/>
      <c r="Q649" s="13"/>
      <c r="R649" s="13"/>
      <c r="S649" s="13"/>
      <c r="T649" s="13"/>
      <c r="U649" s="13"/>
      <c r="V649" s="13"/>
      <c r="W649" s="13"/>
      <c r="X649" s="13"/>
      <c r="Y649" s="13"/>
      <c r="Z649" s="13"/>
      <c r="AA649" s="13"/>
      <c r="AB649" s="13"/>
      <c r="AC649" s="13"/>
      <c r="AD649" s="13"/>
      <c r="AE649" s="13"/>
      <c r="AF649" s="13"/>
      <c r="AG649" s="13"/>
      <c r="AH649" s="13"/>
      <c r="AI649" s="13"/>
      <c r="AJ649" s="13"/>
      <c r="AK649" s="13"/>
      <c r="AL649" s="13"/>
      <c r="AM649" s="13"/>
      <c r="AN649" s="13"/>
    </row>
    <row r="650" spans="1:40" ht="15.75" customHeight="1">
      <c r="A650" s="13"/>
      <c r="B650" s="13"/>
      <c r="C650" s="13"/>
      <c r="D650" s="13"/>
      <c r="E650" s="13"/>
      <c r="F650" s="13"/>
      <c r="G650" s="13"/>
      <c r="H650" s="13"/>
      <c r="I650" s="13"/>
      <c r="J650" s="13"/>
      <c r="K650" s="13"/>
      <c r="L650" s="13"/>
      <c r="M650" s="13"/>
      <c r="N650" s="13"/>
      <c r="O650" s="13"/>
      <c r="P650" s="13"/>
      <c r="Q650" s="13"/>
      <c r="R650" s="13"/>
      <c r="S650" s="13"/>
      <c r="T650" s="13"/>
      <c r="U650" s="13"/>
      <c r="V650" s="13"/>
      <c r="W650" s="13"/>
      <c r="X650" s="13"/>
      <c r="Y650" s="13"/>
      <c r="Z650" s="13"/>
      <c r="AA650" s="13"/>
      <c r="AB650" s="13"/>
      <c r="AC650" s="13"/>
      <c r="AD650" s="13"/>
      <c r="AE650" s="13"/>
      <c r="AF650" s="13"/>
      <c r="AG650" s="13"/>
      <c r="AH650" s="13"/>
      <c r="AI650" s="13"/>
      <c r="AJ650" s="13"/>
      <c r="AK650" s="13"/>
      <c r="AL650" s="13"/>
      <c r="AM650" s="13"/>
      <c r="AN650" s="13"/>
    </row>
    <row r="651" spans="1:40" ht="15.75" customHeight="1">
      <c r="A651" s="13"/>
      <c r="B651" s="13"/>
      <c r="C651" s="13"/>
      <c r="D651" s="13"/>
      <c r="E651" s="13"/>
      <c r="F651" s="13"/>
      <c r="G651" s="13"/>
      <c r="H651" s="13"/>
      <c r="I651" s="13"/>
      <c r="J651" s="13"/>
      <c r="K651" s="13"/>
      <c r="L651" s="13"/>
      <c r="M651" s="13"/>
      <c r="N651" s="13"/>
      <c r="O651" s="13"/>
      <c r="P651" s="13"/>
      <c r="Q651" s="13"/>
      <c r="R651" s="13"/>
      <c r="S651" s="13"/>
      <c r="T651" s="13"/>
      <c r="U651" s="13"/>
      <c r="V651" s="13"/>
      <c r="W651" s="13"/>
      <c r="X651" s="13"/>
      <c r="Y651" s="13"/>
      <c r="Z651" s="13"/>
      <c r="AA651" s="13"/>
      <c r="AB651" s="13"/>
      <c r="AC651" s="13"/>
      <c r="AD651" s="13"/>
      <c r="AE651" s="13"/>
      <c r="AF651" s="13"/>
      <c r="AG651" s="13"/>
      <c r="AH651" s="13"/>
      <c r="AI651" s="13"/>
      <c r="AJ651" s="13"/>
      <c r="AK651" s="13"/>
      <c r="AL651" s="13"/>
      <c r="AM651" s="13"/>
      <c r="AN651" s="13"/>
    </row>
    <row r="652" spans="1:40" ht="15.75" customHeight="1">
      <c r="A652" s="13"/>
      <c r="B652" s="13"/>
      <c r="C652" s="13"/>
      <c r="D652" s="13"/>
      <c r="E652" s="13"/>
      <c r="F652" s="13"/>
      <c r="G652" s="13"/>
      <c r="H652" s="13"/>
      <c r="I652" s="13"/>
      <c r="J652" s="13"/>
      <c r="K652" s="13"/>
      <c r="L652" s="13"/>
      <c r="M652" s="13"/>
      <c r="N652" s="13"/>
      <c r="O652" s="13"/>
      <c r="P652" s="13"/>
      <c r="Q652" s="13"/>
      <c r="R652" s="13"/>
      <c r="S652" s="13"/>
      <c r="T652" s="13"/>
      <c r="U652" s="13"/>
      <c r="V652" s="13"/>
      <c r="W652" s="13"/>
      <c r="X652" s="13"/>
      <c r="Y652" s="13"/>
      <c r="Z652" s="13"/>
      <c r="AA652" s="13"/>
      <c r="AB652" s="13"/>
      <c r="AC652" s="13"/>
      <c r="AD652" s="13"/>
      <c r="AE652" s="13"/>
      <c r="AF652" s="13"/>
      <c r="AG652" s="13"/>
      <c r="AH652" s="13"/>
      <c r="AI652" s="13"/>
      <c r="AJ652" s="13"/>
      <c r="AK652" s="13"/>
      <c r="AL652" s="13"/>
      <c r="AM652" s="13"/>
      <c r="AN652" s="13"/>
    </row>
    <row r="653" spans="1:40" ht="15.75" customHeight="1">
      <c r="A653" s="13"/>
      <c r="B653" s="13"/>
      <c r="C653" s="13"/>
      <c r="D653" s="13"/>
      <c r="E653" s="13"/>
      <c r="F653" s="13"/>
      <c r="G653" s="13"/>
      <c r="H653" s="13"/>
      <c r="I653" s="13"/>
      <c r="J653" s="13"/>
      <c r="K653" s="13"/>
      <c r="L653" s="13"/>
      <c r="M653" s="13"/>
      <c r="N653" s="13"/>
      <c r="O653" s="13"/>
      <c r="P653" s="13"/>
      <c r="Q653" s="13"/>
      <c r="R653" s="13"/>
      <c r="S653" s="13"/>
      <c r="T653" s="13"/>
      <c r="U653" s="13"/>
      <c r="V653" s="13"/>
      <c r="W653" s="13"/>
      <c r="X653" s="13"/>
      <c r="Y653" s="13"/>
      <c r="Z653" s="13"/>
      <c r="AA653" s="13"/>
      <c r="AB653" s="13"/>
      <c r="AC653" s="13"/>
      <c r="AD653" s="13"/>
      <c r="AE653" s="13"/>
      <c r="AF653" s="13"/>
      <c r="AG653" s="13"/>
      <c r="AH653" s="13"/>
      <c r="AI653" s="13"/>
      <c r="AJ653" s="13"/>
      <c r="AK653" s="13"/>
      <c r="AL653" s="13"/>
      <c r="AM653" s="13"/>
      <c r="AN653" s="13"/>
    </row>
    <row r="654" spans="1:40" ht="15.75" customHeight="1">
      <c r="A654" s="13"/>
      <c r="B654" s="13"/>
      <c r="C654" s="13"/>
      <c r="D654" s="13"/>
      <c r="E654" s="13"/>
      <c r="F654" s="13"/>
      <c r="G654" s="13"/>
      <c r="H654" s="13"/>
      <c r="I654" s="13"/>
      <c r="J654" s="13"/>
      <c r="K654" s="13"/>
      <c r="L654" s="13"/>
      <c r="M654" s="13"/>
      <c r="N654" s="13"/>
      <c r="O654" s="13"/>
      <c r="P654" s="13"/>
      <c r="Q654" s="13"/>
      <c r="R654" s="13"/>
      <c r="S654" s="13"/>
      <c r="T654" s="13"/>
      <c r="U654" s="13"/>
      <c r="V654" s="13"/>
      <c r="W654" s="13"/>
      <c r="X654" s="13"/>
      <c r="Y654" s="13"/>
      <c r="Z654" s="13"/>
      <c r="AA654" s="13"/>
      <c r="AB654" s="13"/>
      <c r="AC654" s="13"/>
      <c r="AD654" s="13"/>
      <c r="AE654" s="13"/>
      <c r="AF654" s="13"/>
      <c r="AG654" s="13"/>
      <c r="AH654" s="13"/>
      <c r="AI654" s="13"/>
      <c r="AJ654" s="13"/>
      <c r="AK654" s="13"/>
      <c r="AL654" s="13"/>
      <c r="AM654" s="13"/>
      <c r="AN654" s="13"/>
    </row>
    <row r="655" spans="1:40" ht="15.75" customHeight="1">
      <c r="A655" s="13"/>
      <c r="B655" s="13"/>
      <c r="C655" s="13"/>
      <c r="D655" s="13"/>
      <c r="E655" s="13"/>
      <c r="F655" s="13"/>
      <c r="G655" s="13"/>
      <c r="H655" s="13"/>
      <c r="I655" s="13"/>
      <c r="J655" s="13"/>
      <c r="K655" s="13"/>
      <c r="L655" s="13"/>
      <c r="M655" s="13"/>
      <c r="N655" s="13"/>
      <c r="O655" s="13"/>
      <c r="P655" s="13"/>
      <c r="Q655" s="13"/>
      <c r="R655" s="13"/>
      <c r="S655" s="13"/>
      <c r="T655" s="13"/>
      <c r="U655" s="13"/>
      <c r="V655" s="13"/>
      <c r="W655" s="13"/>
      <c r="X655" s="13"/>
      <c r="Y655" s="13"/>
      <c r="Z655" s="13"/>
      <c r="AA655" s="13"/>
      <c r="AB655" s="13"/>
      <c r="AC655" s="13"/>
      <c r="AD655" s="13"/>
      <c r="AE655" s="13"/>
      <c r="AF655" s="13"/>
      <c r="AG655" s="13"/>
      <c r="AH655" s="13"/>
      <c r="AI655" s="13"/>
      <c r="AJ655" s="13"/>
      <c r="AK655" s="13"/>
      <c r="AL655" s="13"/>
      <c r="AM655" s="13"/>
      <c r="AN655" s="13"/>
    </row>
    <row r="656" spans="1:40" ht="15.75" customHeight="1">
      <c r="A656" s="13"/>
      <c r="B656" s="13"/>
      <c r="C656" s="13"/>
      <c r="D656" s="13"/>
      <c r="E656" s="13"/>
      <c r="F656" s="13"/>
      <c r="G656" s="13"/>
      <c r="H656" s="13"/>
      <c r="I656" s="13"/>
      <c r="J656" s="13"/>
      <c r="K656" s="13"/>
      <c r="L656" s="13"/>
      <c r="M656" s="13"/>
      <c r="N656" s="13"/>
      <c r="O656" s="13"/>
      <c r="P656" s="13"/>
      <c r="Q656" s="13"/>
      <c r="R656" s="13"/>
      <c r="S656" s="13"/>
      <c r="T656" s="13"/>
      <c r="U656" s="13"/>
      <c r="V656" s="13"/>
      <c r="W656" s="13"/>
      <c r="X656" s="13"/>
      <c r="Y656" s="13"/>
      <c r="Z656" s="13"/>
      <c r="AA656" s="13"/>
      <c r="AB656" s="13"/>
      <c r="AC656" s="13"/>
      <c r="AD656" s="13"/>
      <c r="AE656" s="13"/>
      <c r="AF656" s="13"/>
      <c r="AG656" s="13"/>
      <c r="AH656" s="13"/>
      <c r="AI656" s="13"/>
      <c r="AJ656" s="13"/>
      <c r="AK656" s="13"/>
      <c r="AL656" s="13"/>
      <c r="AM656" s="13"/>
      <c r="AN656" s="13"/>
    </row>
    <row r="657" spans="1:40" ht="15.75" customHeight="1">
      <c r="A657" s="13"/>
      <c r="B657" s="13"/>
      <c r="C657" s="13"/>
      <c r="D657" s="13"/>
      <c r="E657" s="13"/>
      <c r="F657" s="13"/>
      <c r="G657" s="13"/>
      <c r="H657" s="13"/>
      <c r="I657" s="13"/>
      <c r="J657" s="13"/>
      <c r="K657" s="13"/>
      <c r="L657" s="13"/>
      <c r="M657" s="13"/>
      <c r="N657" s="13"/>
      <c r="O657" s="13"/>
      <c r="P657" s="13"/>
      <c r="Q657" s="13"/>
      <c r="R657" s="13"/>
      <c r="S657" s="13"/>
      <c r="T657" s="13"/>
      <c r="U657" s="13"/>
      <c r="V657" s="13"/>
      <c r="W657" s="13"/>
      <c r="X657" s="13"/>
      <c r="Y657" s="13"/>
      <c r="Z657" s="13"/>
      <c r="AA657" s="13"/>
      <c r="AB657" s="13"/>
      <c r="AC657" s="13"/>
      <c r="AD657" s="13"/>
      <c r="AE657" s="13"/>
      <c r="AF657" s="13"/>
      <c r="AG657" s="13"/>
      <c r="AH657" s="13"/>
      <c r="AI657" s="13"/>
      <c r="AJ657" s="13"/>
      <c r="AK657" s="13"/>
      <c r="AL657" s="13"/>
      <c r="AM657" s="13"/>
      <c r="AN657" s="13"/>
    </row>
    <row r="658" spans="1:40" ht="15.75" customHeight="1">
      <c r="A658" s="13"/>
      <c r="B658" s="13"/>
      <c r="C658" s="13"/>
      <c r="D658" s="13"/>
      <c r="E658" s="13"/>
      <c r="F658" s="13"/>
      <c r="G658" s="13"/>
      <c r="H658" s="13"/>
      <c r="I658" s="13"/>
      <c r="J658" s="13"/>
      <c r="K658" s="13"/>
      <c r="L658" s="13"/>
      <c r="M658" s="13"/>
      <c r="N658" s="13"/>
      <c r="O658" s="13"/>
      <c r="P658" s="13"/>
      <c r="Q658" s="13"/>
      <c r="R658" s="13"/>
      <c r="S658" s="13"/>
      <c r="T658" s="13"/>
      <c r="U658" s="13"/>
      <c r="V658" s="13"/>
      <c r="W658" s="13"/>
      <c r="X658" s="13"/>
      <c r="Y658" s="13"/>
      <c r="Z658" s="13"/>
      <c r="AA658" s="13"/>
      <c r="AB658" s="13"/>
      <c r="AC658" s="13"/>
      <c r="AD658" s="13"/>
      <c r="AE658" s="13"/>
      <c r="AF658" s="13"/>
      <c r="AG658" s="13"/>
      <c r="AH658" s="13"/>
      <c r="AI658" s="13"/>
      <c r="AJ658" s="13"/>
      <c r="AK658" s="13"/>
      <c r="AL658" s="13"/>
      <c r="AM658" s="13"/>
      <c r="AN658" s="13"/>
    </row>
    <row r="659" spans="1:40" ht="15.75" customHeight="1">
      <c r="A659" s="13"/>
      <c r="B659" s="13"/>
      <c r="C659" s="13"/>
      <c r="D659" s="13"/>
      <c r="E659" s="13"/>
      <c r="F659" s="13"/>
      <c r="G659" s="13"/>
      <c r="H659" s="13"/>
      <c r="I659" s="13"/>
      <c r="J659" s="13"/>
      <c r="K659" s="13"/>
      <c r="L659" s="13"/>
      <c r="M659" s="13"/>
      <c r="N659" s="13"/>
      <c r="O659" s="13"/>
      <c r="P659" s="13"/>
      <c r="Q659" s="13"/>
      <c r="R659" s="13"/>
      <c r="S659" s="13"/>
      <c r="T659" s="13"/>
      <c r="U659" s="13"/>
      <c r="V659" s="13"/>
      <c r="W659" s="13"/>
      <c r="X659" s="13"/>
      <c r="Y659" s="13"/>
      <c r="Z659" s="13"/>
      <c r="AA659" s="13"/>
      <c r="AB659" s="13"/>
      <c r="AC659" s="13"/>
      <c r="AD659" s="13"/>
      <c r="AE659" s="13"/>
      <c r="AF659" s="13"/>
      <c r="AG659" s="13"/>
      <c r="AH659" s="13"/>
      <c r="AI659" s="13"/>
      <c r="AJ659" s="13"/>
      <c r="AK659" s="13"/>
      <c r="AL659" s="13"/>
      <c r="AM659" s="13"/>
      <c r="AN659" s="13"/>
    </row>
    <row r="660" spans="1:40" ht="15.75" customHeight="1">
      <c r="A660" s="13"/>
      <c r="B660" s="13"/>
      <c r="C660" s="13"/>
      <c r="D660" s="13"/>
      <c r="E660" s="13"/>
      <c r="F660" s="13"/>
      <c r="G660" s="13"/>
      <c r="H660" s="13"/>
      <c r="I660" s="13"/>
      <c r="J660" s="13"/>
      <c r="K660" s="13"/>
      <c r="L660" s="13"/>
      <c r="M660" s="13"/>
      <c r="N660" s="13"/>
      <c r="O660" s="13"/>
      <c r="P660" s="13"/>
      <c r="Q660" s="13"/>
      <c r="R660" s="13"/>
      <c r="S660" s="13"/>
      <c r="T660" s="13"/>
      <c r="U660" s="13"/>
      <c r="V660" s="13"/>
      <c r="W660" s="13"/>
      <c r="X660" s="13"/>
      <c r="Y660" s="13"/>
      <c r="Z660" s="13"/>
      <c r="AA660" s="13"/>
      <c r="AB660" s="13"/>
      <c r="AC660" s="13"/>
      <c r="AD660" s="13"/>
      <c r="AE660" s="13"/>
      <c r="AF660" s="13"/>
      <c r="AG660" s="13"/>
      <c r="AH660" s="13"/>
      <c r="AI660" s="13"/>
      <c r="AJ660" s="13"/>
      <c r="AK660" s="13"/>
      <c r="AL660" s="13"/>
      <c r="AM660" s="13"/>
      <c r="AN660" s="13"/>
    </row>
    <row r="661" spans="1:40" ht="15.75" customHeight="1">
      <c r="A661" s="13"/>
      <c r="B661" s="13"/>
      <c r="C661" s="13"/>
      <c r="D661" s="13"/>
      <c r="E661" s="13"/>
      <c r="F661" s="13"/>
      <c r="G661" s="13"/>
      <c r="H661" s="13"/>
      <c r="I661" s="13"/>
      <c r="J661" s="13"/>
      <c r="K661" s="13"/>
      <c r="L661" s="13"/>
      <c r="M661" s="13"/>
      <c r="N661" s="13"/>
      <c r="O661" s="13"/>
      <c r="P661" s="13"/>
      <c r="Q661" s="13"/>
      <c r="R661" s="13"/>
      <c r="S661" s="13"/>
      <c r="T661" s="13"/>
      <c r="U661" s="13"/>
      <c r="V661" s="13"/>
      <c r="W661" s="13"/>
      <c r="X661" s="13"/>
      <c r="Y661" s="13"/>
      <c r="Z661" s="13"/>
      <c r="AA661" s="13"/>
      <c r="AB661" s="13"/>
      <c r="AC661" s="13"/>
      <c r="AD661" s="13"/>
      <c r="AE661" s="13"/>
      <c r="AF661" s="13"/>
      <c r="AG661" s="13"/>
      <c r="AH661" s="13"/>
      <c r="AI661" s="13"/>
      <c r="AJ661" s="13"/>
      <c r="AK661" s="13"/>
      <c r="AL661" s="13"/>
      <c r="AM661" s="13"/>
      <c r="AN661" s="13"/>
    </row>
    <row r="662" spans="1:40" ht="15.75" customHeight="1">
      <c r="A662" s="13"/>
      <c r="B662" s="13"/>
      <c r="C662" s="13"/>
      <c r="D662" s="13"/>
      <c r="E662" s="13"/>
      <c r="F662" s="13"/>
      <c r="G662" s="13"/>
      <c r="H662" s="13"/>
      <c r="I662" s="13"/>
      <c r="J662" s="13"/>
      <c r="K662" s="13"/>
      <c r="L662" s="13"/>
      <c r="M662" s="13"/>
      <c r="N662" s="13"/>
      <c r="O662" s="13"/>
      <c r="P662" s="13"/>
      <c r="Q662" s="13"/>
      <c r="R662" s="13"/>
      <c r="S662" s="13"/>
      <c r="T662" s="13"/>
      <c r="U662" s="13"/>
      <c r="V662" s="13"/>
      <c r="W662" s="13"/>
      <c r="X662" s="13"/>
      <c r="Y662" s="13"/>
      <c r="Z662" s="13"/>
      <c r="AA662" s="13"/>
      <c r="AB662" s="13"/>
      <c r="AC662" s="13"/>
      <c r="AD662" s="13"/>
      <c r="AE662" s="13"/>
      <c r="AF662" s="13"/>
      <c r="AG662" s="13"/>
      <c r="AH662" s="13"/>
      <c r="AI662" s="13"/>
      <c r="AJ662" s="13"/>
      <c r="AK662" s="13"/>
      <c r="AL662" s="13"/>
      <c r="AM662" s="13"/>
      <c r="AN662" s="13"/>
    </row>
    <row r="663" spans="1:40" ht="15.75" customHeight="1">
      <c r="A663" s="13"/>
      <c r="B663" s="13"/>
      <c r="C663" s="13"/>
      <c r="D663" s="13"/>
      <c r="E663" s="13"/>
      <c r="F663" s="13"/>
      <c r="G663" s="13"/>
      <c r="H663" s="13"/>
      <c r="I663" s="13"/>
      <c r="J663" s="13"/>
      <c r="K663" s="13"/>
      <c r="L663" s="13"/>
      <c r="M663" s="13"/>
      <c r="N663" s="13"/>
      <c r="O663" s="13"/>
      <c r="P663" s="13"/>
      <c r="Q663" s="13"/>
      <c r="R663" s="13"/>
      <c r="S663" s="13"/>
      <c r="T663" s="13"/>
      <c r="U663" s="13"/>
      <c r="V663" s="13"/>
      <c r="W663" s="13"/>
      <c r="X663" s="13"/>
      <c r="Y663" s="13"/>
      <c r="Z663" s="13"/>
      <c r="AA663" s="13"/>
      <c r="AB663" s="13"/>
      <c r="AC663" s="13"/>
      <c r="AD663" s="13"/>
      <c r="AE663" s="13"/>
      <c r="AF663" s="13"/>
      <c r="AG663" s="13"/>
      <c r="AH663" s="13"/>
      <c r="AI663" s="13"/>
      <c r="AJ663" s="13"/>
      <c r="AK663" s="13"/>
      <c r="AL663" s="13"/>
      <c r="AM663" s="13"/>
      <c r="AN663" s="13"/>
    </row>
    <row r="664" spans="1:40" ht="15.75" customHeight="1">
      <c r="A664" s="13"/>
      <c r="B664" s="13"/>
      <c r="C664" s="13"/>
      <c r="D664" s="13"/>
      <c r="E664" s="13"/>
      <c r="F664" s="13"/>
      <c r="G664" s="13"/>
      <c r="H664" s="13"/>
      <c r="I664" s="13"/>
      <c r="J664" s="13"/>
      <c r="K664" s="13"/>
      <c r="L664" s="13"/>
      <c r="M664" s="13"/>
      <c r="N664" s="13"/>
      <c r="O664" s="13"/>
      <c r="P664" s="13"/>
      <c r="Q664" s="13"/>
      <c r="R664" s="13"/>
      <c r="S664" s="13"/>
      <c r="T664" s="13"/>
      <c r="U664" s="13"/>
      <c r="V664" s="13"/>
      <c r="W664" s="13"/>
      <c r="X664" s="13"/>
      <c r="Y664" s="13"/>
      <c r="Z664" s="13"/>
      <c r="AA664" s="13"/>
      <c r="AB664" s="13"/>
      <c r="AC664" s="13"/>
      <c r="AD664" s="13"/>
      <c r="AE664" s="13"/>
      <c r="AF664" s="13"/>
      <c r="AG664" s="13"/>
      <c r="AH664" s="13"/>
      <c r="AI664" s="13"/>
      <c r="AJ664" s="13"/>
      <c r="AK664" s="13"/>
      <c r="AL664" s="13"/>
      <c r="AM664" s="13"/>
      <c r="AN664" s="13"/>
    </row>
    <row r="665" spans="1:40" ht="15.75" customHeight="1">
      <c r="A665" s="13"/>
      <c r="B665" s="13"/>
      <c r="C665" s="13"/>
      <c r="D665" s="13"/>
      <c r="E665" s="13"/>
      <c r="F665" s="13"/>
      <c r="G665" s="13"/>
      <c r="H665" s="13"/>
      <c r="I665" s="13"/>
      <c r="J665" s="13"/>
      <c r="K665" s="13"/>
      <c r="L665" s="13"/>
      <c r="M665" s="13"/>
      <c r="N665" s="13"/>
      <c r="O665" s="13"/>
      <c r="P665" s="13"/>
      <c r="Q665" s="13"/>
      <c r="R665" s="13"/>
      <c r="S665" s="13"/>
      <c r="T665" s="13"/>
      <c r="U665" s="13"/>
      <c r="V665" s="13"/>
      <c r="W665" s="13"/>
      <c r="X665" s="13"/>
      <c r="Y665" s="13"/>
      <c r="Z665" s="13"/>
      <c r="AA665" s="13"/>
      <c r="AB665" s="13"/>
      <c r="AC665" s="13"/>
      <c r="AD665" s="13"/>
      <c r="AE665" s="13"/>
      <c r="AF665" s="13"/>
      <c r="AG665" s="13"/>
      <c r="AH665" s="13"/>
      <c r="AI665" s="13"/>
      <c r="AJ665" s="13"/>
      <c r="AK665" s="13"/>
      <c r="AL665" s="13"/>
      <c r="AM665" s="13"/>
      <c r="AN665" s="13"/>
    </row>
    <row r="666" spans="1:40" ht="15.75" customHeight="1">
      <c r="A666" s="13"/>
      <c r="B666" s="13"/>
      <c r="C666" s="13"/>
      <c r="D666" s="13"/>
      <c r="E666" s="13"/>
      <c r="F666" s="13"/>
      <c r="G666" s="13"/>
      <c r="H666" s="13"/>
      <c r="I666" s="13"/>
      <c r="J666" s="13"/>
      <c r="K666" s="13"/>
      <c r="L666" s="13"/>
      <c r="M666" s="13"/>
      <c r="N666" s="13"/>
      <c r="O666" s="13"/>
      <c r="P666" s="13"/>
      <c r="Q666" s="13"/>
      <c r="R666" s="13"/>
      <c r="S666" s="13"/>
      <c r="T666" s="13"/>
      <c r="U666" s="13"/>
      <c r="V666" s="13"/>
      <c r="W666" s="13"/>
      <c r="X666" s="13"/>
      <c r="Y666" s="13"/>
      <c r="Z666" s="13"/>
      <c r="AA666" s="13"/>
      <c r="AB666" s="13"/>
      <c r="AC666" s="13"/>
      <c r="AD666" s="13"/>
      <c r="AE666" s="13"/>
      <c r="AF666" s="13"/>
      <c r="AG666" s="13"/>
      <c r="AH666" s="13"/>
      <c r="AI666" s="13"/>
      <c r="AJ666" s="13"/>
      <c r="AK666" s="13"/>
      <c r="AL666" s="13"/>
      <c r="AM666" s="13"/>
      <c r="AN666" s="13"/>
    </row>
    <row r="667" spans="1:40" ht="15.75" customHeight="1">
      <c r="A667" s="13"/>
      <c r="B667" s="13"/>
      <c r="C667" s="13"/>
      <c r="D667" s="13"/>
      <c r="E667" s="13"/>
      <c r="F667" s="13"/>
      <c r="G667" s="13"/>
      <c r="H667" s="13"/>
      <c r="I667" s="13"/>
      <c r="J667" s="13"/>
      <c r="K667" s="13"/>
      <c r="L667" s="13"/>
      <c r="M667" s="13"/>
      <c r="N667" s="13"/>
      <c r="O667" s="13"/>
      <c r="P667" s="13"/>
      <c r="Q667" s="13"/>
      <c r="R667" s="13"/>
      <c r="S667" s="13"/>
      <c r="T667" s="13"/>
      <c r="U667" s="13"/>
      <c r="V667" s="13"/>
      <c r="W667" s="13"/>
      <c r="X667" s="13"/>
      <c r="Y667" s="13"/>
      <c r="Z667" s="13"/>
      <c r="AA667" s="13"/>
      <c r="AB667" s="13"/>
      <c r="AC667" s="13"/>
      <c r="AD667" s="13"/>
      <c r="AE667" s="13"/>
      <c r="AF667" s="13"/>
      <c r="AG667" s="13"/>
      <c r="AH667" s="13"/>
      <c r="AI667" s="13"/>
      <c r="AJ667" s="13"/>
      <c r="AK667" s="13"/>
      <c r="AL667" s="13"/>
      <c r="AM667" s="13"/>
      <c r="AN667" s="13"/>
    </row>
    <row r="668" spans="1:40" ht="15.75" customHeight="1">
      <c r="A668" s="13"/>
      <c r="B668" s="13"/>
      <c r="C668" s="13"/>
      <c r="D668" s="13"/>
      <c r="E668" s="13"/>
      <c r="F668" s="13"/>
      <c r="G668" s="13"/>
      <c r="H668" s="13"/>
      <c r="I668" s="13"/>
      <c r="J668" s="13"/>
      <c r="K668" s="13"/>
      <c r="L668" s="13"/>
      <c r="M668" s="13"/>
      <c r="N668" s="13"/>
      <c r="O668" s="13"/>
      <c r="P668" s="13"/>
      <c r="Q668" s="13"/>
      <c r="R668" s="13"/>
      <c r="S668" s="13"/>
      <c r="T668" s="13"/>
      <c r="U668" s="13"/>
      <c r="V668" s="13"/>
      <c r="W668" s="13"/>
      <c r="X668" s="13"/>
      <c r="Y668" s="13"/>
      <c r="Z668" s="13"/>
      <c r="AA668" s="13"/>
      <c r="AB668" s="13"/>
      <c r="AC668" s="13"/>
      <c r="AD668" s="13"/>
      <c r="AE668" s="13"/>
      <c r="AF668" s="13"/>
      <c r="AG668" s="13"/>
      <c r="AH668" s="13"/>
      <c r="AI668" s="13"/>
      <c r="AJ668" s="13"/>
      <c r="AK668" s="13"/>
      <c r="AL668" s="13"/>
      <c r="AM668" s="13"/>
      <c r="AN668" s="13"/>
    </row>
    <row r="669" spans="1:40" ht="15.75" customHeight="1">
      <c r="A669" s="13"/>
      <c r="B669" s="13"/>
      <c r="C669" s="13"/>
      <c r="D669" s="13"/>
      <c r="E669" s="13"/>
      <c r="F669" s="13"/>
      <c r="G669" s="13"/>
      <c r="H669" s="13"/>
      <c r="I669" s="13"/>
      <c r="J669" s="13"/>
      <c r="K669" s="13"/>
      <c r="L669" s="13"/>
      <c r="M669" s="13"/>
      <c r="N669" s="13"/>
      <c r="O669" s="13"/>
      <c r="P669" s="13"/>
      <c r="Q669" s="13"/>
      <c r="R669" s="13"/>
      <c r="S669" s="13"/>
      <c r="T669" s="13"/>
      <c r="U669" s="13"/>
      <c r="V669" s="13"/>
      <c r="W669" s="13"/>
      <c r="X669" s="13"/>
      <c r="Y669" s="13"/>
      <c r="Z669" s="13"/>
      <c r="AA669" s="13"/>
      <c r="AB669" s="13"/>
      <c r="AC669" s="13"/>
      <c r="AD669" s="13"/>
      <c r="AE669" s="13"/>
      <c r="AF669" s="13"/>
      <c r="AG669" s="13"/>
      <c r="AH669" s="13"/>
      <c r="AI669" s="13"/>
      <c r="AJ669" s="13"/>
      <c r="AK669" s="13"/>
      <c r="AL669" s="13"/>
      <c r="AM669" s="13"/>
      <c r="AN669" s="13"/>
    </row>
    <row r="670" spans="1:40" ht="15.75" customHeight="1">
      <c r="A670" s="13"/>
      <c r="B670" s="13"/>
      <c r="C670" s="13"/>
      <c r="D670" s="13"/>
      <c r="E670" s="13"/>
      <c r="F670" s="13"/>
      <c r="G670" s="13"/>
      <c r="H670" s="13"/>
      <c r="I670" s="13"/>
      <c r="J670" s="13"/>
      <c r="K670" s="13"/>
      <c r="L670" s="13"/>
      <c r="M670" s="13"/>
      <c r="N670" s="13"/>
      <c r="O670" s="13"/>
      <c r="P670" s="13"/>
      <c r="Q670" s="13"/>
      <c r="R670" s="13"/>
      <c r="S670" s="13"/>
      <c r="T670" s="13"/>
      <c r="U670" s="13"/>
      <c r="V670" s="13"/>
      <c r="W670" s="13"/>
      <c r="X670" s="13"/>
      <c r="Y670" s="13"/>
      <c r="Z670" s="13"/>
      <c r="AA670" s="13"/>
      <c r="AB670" s="13"/>
      <c r="AC670" s="13"/>
      <c r="AD670" s="13"/>
      <c r="AE670" s="13"/>
      <c r="AF670" s="13"/>
      <c r="AG670" s="13"/>
      <c r="AH670" s="13"/>
      <c r="AI670" s="13"/>
      <c r="AJ670" s="13"/>
      <c r="AK670" s="13"/>
      <c r="AL670" s="13"/>
      <c r="AM670" s="13"/>
      <c r="AN670" s="13"/>
    </row>
    <row r="671" spans="1:40" ht="15.75" customHeight="1">
      <c r="A671" s="13"/>
      <c r="B671" s="13"/>
      <c r="C671" s="13"/>
      <c r="D671" s="13"/>
      <c r="E671" s="13"/>
      <c r="F671" s="13"/>
      <c r="G671" s="13"/>
      <c r="H671" s="13"/>
      <c r="I671" s="13"/>
      <c r="J671" s="13"/>
      <c r="K671" s="13"/>
      <c r="L671" s="13"/>
      <c r="M671" s="13"/>
      <c r="N671" s="13"/>
      <c r="O671" s="13"/>
      <c r="P671" s="13"/>
      <c r="Q671" s="13"/>
      <c r="R671" s="13"/>
      <c r="S671" s="13"/>
      <c r="T671" s="13"/>
      <c r="U671" s="13"/>
      <c r="V671" s="13"/>
      <c r="W671" s="13"/>
      <c r="X671" s="13"/>
      <c r="Y671" s="13"/>
      <c r="Z671" s="13"/>
      <c r="AA671" s="13"/>
      <c r="AB671" s="13"/>
      <c r="AC671" s="13"/>
      <c r="AD671" s="13"/>
      <c r="AE671" s="13"/>
      <c r="AF671" s="13"/>
      <c r="AG671" s="13"/>
      <c r="AH671" s="13"/>
      <c r="AI671" s="13"/>
      <c r="AJ671" s="13"/>
      <c r="AK671" s="13"/>
      <c r="AL671" s="13"/>
      <c r="AM671" s="13"/>
      <c r="AN671" s="13"/>
    </row>
    <row r="672" spans="1:40" ht="15.75" customHeight="1">
      <c r="A672" s="13"/>
      <c r="B672" s="13"/>
      <c r="C672" s="13"/>
      <c r="D672" s="13"/>
      <c r="E672" s="13"/>
      <c r="F672" s="13"/>
      <c r="G672" s="13"/>
      <c r="H672" s="13"/>
      <c r="I672" s="13"/>
      <c r="J672" s="13"/>
      <c r="K672" s="13"/>
      <c r="L672" s="13"/>
      <c r="M672" s="13"/>
      <c r="N672" s="13"/>
      <c r="O672" s="13"/>
      <c r="P672" s="13"/>
      <c r="Q672" s="13"/>
      <c r="R672" s="13"/>
      <c r="S672" s="13"/>
      <c r="T672" s="13"/>
      <c r="U672" s="13"/>
      <c r="V672" s="13"/>
      <c r="W672" s="13"/>
      <c r="X672" s="13"/>
      <c r="Y672" s="13"/>
      <c r="Z672" s="13"/>
      <c r="AA672" s="13"/>
      <c r="AB672" s="13"/>
      <c r="AC672" s="13"/>
      <c r="AD672" s="13"/>
      <c r="AE672" s="13"/>
      <c r="AF672" s="13"/>
      <c r="AG672" s="13"/>
      <c r="AH672" s="13"/>
      <c r="AI672" s="13"/>
      <c r="AJ672" s="13"/>
      <c r="AK672" s="13"/>
      <c r="AL672" s="13"/>
      <c r="AM672" s="13"/>
      <c r="AN672" s="13"/>
    </row>
    <row r="673" spans="1:40" ht="15.75" customHeight="1">
      <c r="A673" s="13"/>
      <c r="B673" s="13"/>
      <c r="C673" s="13"/>
      <c r="D673" s="13"/>
      <c r="E673" s="13"/>
      <c r="F673" s="13"/>
      <c r="G673" s="13"/>
      <c r="H673" s="13"/>
      <c r="I673" s="13"/>
      <c r="J673" s="13"/>
      <c r="K673" s="13"/>
      <c r="L673" s="13"/>
      <c r="M673" s="13"/>
      <c r="N673" s="13"/>
      <c r="O673" s="13"/>
      <c r="P673" s="13"/>
      <c r="Q673" s="13"/>
      <c r="R673" s="13"/>
      <c r="S673" s="13"/>
      <c r="T673" s="13"/>
      <c r="U673" s="13"/>
      <c r="V673" s="13"/>
      <c r="W673" s="13"/>
      <c r="X673" s="13"/>
      <c r="Y673" s="13"/>
      <c r="Z673" s="13"/>
      <c r="AA673" s="13"/>
      <c r="AB673" s="13"/>
      <c r="AC673" s="13"/>
      <c r="AD673" s="13"/>
      <c r="AE673" s="13"/>
      <c r="AF673" s="13"/>
      <c r="AG673" s="13"/>
      <c r="AH673" s="13"/>
      <c r="AI673" s="13"/>
      <c r="AJ673" s="13"/>
      <c r="AK673" s="13"/>
      <c r="AL673" s="13"/>
      <c r="AM673" s="13"/>
      <c r="AN673" s="13"/>
    </row>
    <row r="674" spans="1:40" ht="15.75" customHeight="1">
      <c r="A674" s="13"/>
      <c r="B674" s="13"/>
      <c r="C674" s="13"/>
      <c r="D674" s="13"/>
      <c r="E674" s="13"/>
      <c r="F674" s="13"/>
      <c r="G674" s="13"/>
      <c r="H674" s="13"/>
      <c r="I674" s="13"/>
      <c r="J674" s="13"/>
      <c r="K674" s="13"/>
      <c r="L674" s="13"/>
      <c r="M674" s="13"/>
      <c r="N674" s="13"/>
      <c r="O674" s="13"/>
      <c r="P674" s="13"/>
      <c r="Q674" s="13"/>
      <c r="R674" s="13"/>
      <c r="S674" s="13"/>
      <c r="T674" s="13"/>
      <c r="U674" s="13"/>
      <c r="V674" s="13"/>
      <c r="W674" s="13"/>
      <c r="X674" s="13"/>
      <c r="Y674" s="13"/>
      <c r="Z674" s="13"/>
      <c r="AA674" s="13"/>
      <c r="AB674" s="13"/>
      <c r="AC674" s="13"/>
      <c r="AD674" s="13"/>
      <c r="AE674" s="13"/>
      <c r="AF674" s="13"/>
      <c r="AG674" s="13"/>
      <c r="AH674" s="13"/>
      <c r="AI674" s="13"/>
      <c r="AJ674" s="13"/>
      <c r="AK674" s="13"/>
      <c r="AL674" s="13"/>
      <c r="AM674" s="13"/>
      <c r="AN674" s="13"/>
    </row>
    <row r="675" spans="1:40" ht="15.75" customHeight="1">
      <c r="A675" s="13"/>
      <c r="B675" s="13"/>
      <c r="C675" s="13"/>
      <c r="D675" s="13"/>
      <c r="E675" s="13"/>
      <c r="F675" s="13"/>
      <c r="G675" s="13"/>
      <c r="H675" s="13"/>
      <c r="I675" s="13"/>
      <c r="J675" s="13"/>
      <c r="K675" s="13"/>
      <c r="L675" s="13"/>
      <c r="M675" s="13"/>
      <c r="N675" s="13"/>
      <c r="O675" s="13"/>
      <c r="P675" s="13"/>
      <c r="Q675" s="13"/>
      <c r="R675" s="13"/>
      <c r="S675" s="13"/>
      <c r="T675" s="13"/>
      <c r="U675" s="13"/>
      <c r="V675" s="13"/>
      <c r="W675" s="13"/>
      <c r="X675" s="13"/>
      <c r="Y675" s="13"/>
      <c r="Z675" s="13"/>
      <c r="AA675" s="13"/>
      <c r="AB675" s="13"/>
      <c r="AC675" s="13"/>
      <c r="AD675" s="13"/>
      <c r="AE675" s="13"/>
      <c r="AF675" s="13"/>
      <c r="AG675" s="13"/>
      <c r="AH675" s="13"/>
      <c r="AI675" s="13"/>
      <c r="AJ675" s="13"/>
      <c r="AK675" s="13"/>
      <c r="AL675" s="13"/>
      <c r="AM675" s="13"/>
      <c r="AN675" s="13"/>
    </row>
    <row r="676" spans="1:40" ht="15.75" customHeight="1">
      <c r="A676" s="13"/>
      <c r="B676" s="13"/>
      <c r="C676" s="13"/>
      <c r="D676" s="13"/>
      <c r="E676" s="13"/>
      <c r="F676" s="13"/>
      <c r="G676" s="13"/>
      <c r="H676" s="13"/>
      <c r="I676" s="13"/>
      <c r="J676" s="13"/>
      <c r="K676" s="13"/>
      <c r="L676" s="13"/>
      <c r="M676" s="13"/>
      <c r="N676" s="13"/>
      <c r="O676" s="13"/>
      <c r="P676" s="13"/>
      <c r="Q676" s="13"/>
      <c r="R676" s="13"/>
      <c r="S676" s="13"/>
      <c r="T676" s="13"/>
      <c r="U676" s="13"/>
      <c r="V676" s="13"/>
      <c r="W676" s="13"/>
      <c r="X676" s="13"/>
      <c r="Y676" s="13"/>
      <c r="Z676" s="13"/>
      <c r="AA676" s="13"/>
      <c r="AB676" s="13"/>
      <c r="AC676" s="13"/>
      <c r="AD676" s="13"/>
      <c r="AE676" s="13"/>
      <c r="AF676" s="13"/>
      <c r="AG676" s="13"/>
      <c r="AH676" s="13"/>
      <c r="AI676" s="13"/>
      <c r="AJ676" s="13"/>
      <c r="AK676" s="13"/>
      <c r="AL676" s="13"/>
      <c r="AM676" s="13"/>
      <c r="AN676" s="13"/>
    </row>
    <row r="677" spans="1:40" ht="15.75" customHeight="1">
      <c r="A677" s="13"/>
      <c r="B677" s="13"/>
      <c r="C677" s="13"/>
      <c r="D677" s="13"/>
      <c r="E677" s="13"/>
      <c r="F677" s="13"/>
      <c r="G677" s="13"/>
      <c r="H677" s="13"/>
      <c r="I677" s="13"/>
      <c r="J677" s="13"/>
      <c r="K677" s="13"/>
      <c r="L677" s="13"/>
      <c r="M677" s="13"/>
      <c r="N677" s="13"/>
      <c r="O677" s="13"/>
      <c r="P677" s="13"/>
      <c r="Q677" s="13"/>
      <c r="R677" s="13"/>
      <c r="S677" s="13"/>
      <c r="T677" s="13"/>
      <c r="U677" s="13"/>
      <c r="V677" s="13"/>
      <c r="W677" s="13"/>
      <c r="X677" s="13"/>
      <c r="Y677" s="13"/>
      <c r="Z677" s="13"/>
      <c r="AA677" s="13"/>
      <c r="AB677" s="13"/>
      <c r="AC677" s="13"/>
      <c r="AD677" s="13"/>
      <c r="AE677" s="13"/>
      <c r="AF677" s="13"/>
      <c r="AG677" s="13"/>
      <c r="AH677" s="13"/>
      <c r="AI677" s="13"/>
      <c r="AJ677" s="13"/>
      <c r="AK677" s="13"/>
      <c r="AL677" s="13"/>
      <c r="AM677" s="13"/>
      <c r="AN677" s="13"/>
    </row>
    <row r="678" spans="1:40" ht="15.75" customHeight="1">
      <c r="A678" s="13"/>
      <c r="B678" s="13"/>
      <c r="C678" s="13"/>
      <c r="D678" s="13"/>
      <c r="E678" s="13"/>
      <c r="F678" s="13"/>
      <c r="G678" s="13"/>
      <c r="H678" s="13"/>
      <c r="I678" s="13"/>
      <c r="J678" s="13"/>
      <c r="K678" s="13"/>
      <c r="L678" s="13"/>
      <c r="M678" s="13"/>
      <c r="N678" s="13"/>
      <c r="O678" s="13"/>
      <c r="P678" s="13"/>
      <c r="Q678" s="13"/>
      <c r="R678" s="13"/>
      <c r="S678" s="13"/>
      <c r="T678" s="13"/>
      <c r="U678" s="13"/>
      <c r="V678" s="13"/>
      <c r="W678" s="13"/>
      <c r="X678" s="13"/>
      <c r="Y678" s="13"/>
      <c r="Z678" s="13"/>
      <c r="AA678" s="13"/>
      <c r="AB678" s="13"/>
      <c r="AC678" s="13"/>
      <c r="AD678" s="13"/>
      <c r="AE678" s="13"/>
      <c r="AF678" s="13"/>
      <c r="AG678" s="13"/>
      <c r="AH678" s="13"/>
      <c r="AI678" s="13"/>
      <c r="AJ678" s="13"/>
      <c r="AK678" s="13"/>
      <c r="AL678" s="13"/>
      <c r="AM678" s="13"/>
      <c r="AN678" s="13"/>
    </row>
    <row r="679" spans="1:40" ht="15.75" customHeight="1">
      <c r="A679" s="13"/>
      <c r="B679" s="13"/>
      <c r="C679" s="13"/>
      <c r="D679" s="13"/>
      <c r="E679" s="13"/>
      <c r="F679" s="13"/>
      <c r="G679" s="13"/>
      <c r="H679" s="13"/>
      <c r="I679" s="13"/>
      <c r="J679" s="13"/>
      <c r="K679" s="13"/>
      <c r="L679" s="13"/>
      <c r="M679" s="13"/>
      <c r="N679" s="13"/>
      <c r="O679" s="13"/>
      <c r="P679" s="13"/>
      <c r="Q679" s="13"/>
      <c r="R679" s="13"/>
      <c r="S679" s="13"/>
      <c r="T679" s="13"/>
      <c r="U679" s="13"/>
      <c r="V679" s="13"/>
      <c r="W679" s="13"/>
      <c r="X679" s="13"/>
      <c r="Y679" s="13"/>
      <c r="Z679" s="13"/>
      <c r="AA679" s="13"/>
      <c r="AB679" s="13"/>
      <c r="AC679" s="13"/>
      <c r="AD679" s="13"/>
      <c r="AE679" s="13"/>
      <c r="AF679" s="13"/>
      <c r="AG679" s="13"/>
      <c r="AH679" s="13"/>
      <c r="AI679" s="13"/>
      <c r="AJ679" s="13"/>
      <c r="AK679" s="13"/>
      <c r="AL679" s="13"/>
      <c r="AM679" s="13"/>
      <c r="AN679" s="13"/>
    </row>
    <row r="680" spans="1:40" ht="15.75" customHeight="1">
      <c r="A680" s="13"/>
      <c r="B680" s="13"/>
      <c r="C680" s="13"/>
      <c r="D680" s="13"/>
      <c r="E680" s="13"/>
      <c r="F680" s="13"/>
      <c r="G680" s="13"/>
      <c r="H680" s="13"/>
      <c r="I680" s="13"/>
      <c r="J680" s="13"/>
      <c r="K680" s="13"/>
      <c r="L680" s="13"/>
      <c r="M680" s="13"/>
      <c r="N680" s="13"/>
      <c r="O680" s="13"/>
      <c r="P680" s="13"/>
      <c r="Q680" s="13"/>
      <c r="R680" s="13"/>
      <c r="S680" s="13"/>
      <c r="T680" s="13"/>
      <c r="U680" s="13"/>
      <c r="V680" s="13"/>
      <c r="W680" s="13"/>
      <c r="X680" s="13"/>
      <c r="Y680" s="13"/>
      <c r="Z680" s="13"/>
      <c r="AA680" s="13"/>
      <c r="AB680" s="13"/>
      <c r="AC680" s="13"/>
      <c r="AD680" s="13"/>
      <c r="AE680" s="13"/>
      <c r="AF680" s="13"/>
      <c r="AG680" s="13"/>
      <c r="AH680" s="13"/>
      <c r="AI680" s="13"/>
      <c r="AJ680" s="13"/>
      <c r="AK680" s="13"/>
      <c r="AL680" s="13"/>
      <c r="AM680" s="13"/>
      <c r="AN680" s="13"/>
    </row>
    <row r="681" spans="1:40" ht="15.75" customHeight="1">
      <c r="A681" s="13"/>
      <c r="B681" s="13"/>
      <c r="C681" s="13"/>
      <c r="D681" s="13"/>
      <c r="E681" s="13"/>
      <c r="F681" s="13"/>
      <c r="G681" s="13"/>
      <c r="H681" s="13"/>
      <c r="I681" s="13"/>
      <c r="J681" s="13"/>
      <c r="K681" s="13"/>
      <c r="L681" s="13"/>
      <c r="M681" s="13"/>
      <c r="N681" s="13"/>
      <c r="O681" s="13"/>
      <c r="P681" s="13"/>
      <c r="Q681" s="13"/>
      <c r="R681" s="13"/>
      <c r="S681" s="13"/>
      <c r="T681" s="13"/>
      <c r="U681" s="13"/>
      <c r="V681" s="13"/>
      <c r="W681" s="13"/>
      <c r="X681" s="13"/>
      <c r="Y681" s="13"/>
      <c r="Z681" s="13"/>
      <c r="AA681" s="13"/>
      <c r="AB681" s="13"/>
      <c r="AC681" s="13"/>
      <c r="AD681" s="13"/>
      <c r="AE681" s="13"/>
      <c r="AF681" s="13"/>
      <c r="AG681" s="13"/>
      <c r="AH681" s="13"/>
      <c r="AI681" s="13"/>
      <c r="AJ681" s="13"/>
      <c r="AK681" s="13"/>
      <c r="AL681" s="13"/>
      <c r="AM681" s="13"/>
      <c r="AN681" s="13"/>
    </row>
    <row r="682" spans="1:40" ht="15.75" customHeight="1">
      <c r="A682" s="13"/>
      <c r="B682" s="13"/>
      <c r="C682" s="13"/>
      <c r="D682" s="13"/>
      <c r="E682" s="13"/>
      <c r="F682" s="13"/>
      <c r="G682" s="13"/>
      <c r="H682" s="13"/>
      <c r="I682" s="13"/>
      <c r="J682" s="13"/>
      <c r="K682" s="13"/>
      <c r="L682" s="13"/>
      <c r="M682" s="13"/>
      <c r="N682" s="13"/>
      <c r="O682" s="13"/>
      <c r="P682" s="13"/>
      <c r="Q682" s="13"/>
      <c r="R682" s="13"/>
      <c r="S682" s="13"/>
      <c r="T682" s="13"/>
      <c r="U682" s="13"/>
      <c r="V682" s="13"/>
      <c r="W682" s="13"/>
      <c r="X682" s="13"/>
      <c r="Y682" s="13"/>
      <c r="Z682" s="13"/>
      <c r="AA682" s="13"/>
      <c r="AB682" s="13"/>
      <c r="AC682" s="13"/>
      <c r="AD682" s="13"/>
      <c r="AE682" s="13"/>
      <c r="AF682" s="13"/>
      <c r="AG682" s="13"/>
      <c r="AH682" s="13"/>
      <c r="AI682" s="13"/>
      <c r="AJ682" s="13"/>
      <c r="AK682" s="13"/>
      <c r="AL682" s="13"/>
      <c r="AM682" s="13"/>
      <c r="AN682" s="13"/>
    </row>
    <row r="683" spans="1:40" ht="15.75" customHeight="1">
      <c r="A683" s="13"/>
      <c r="B683" s="13"/>
      <c r="C683" s="13"/>
      <c r="D683" s="13"/>
      <c r="E683" s="13"/>
      <c r="F683" s="13"/>
      <c r="G683" s="13"/>
      <c r="H683" s="13"/>
      <c r="I683" s="13"/>
      <c r="J683" s="13"/>
      <c r="K683" s="13"/>
      <c r="L683" s="13"/>
      <c r="M683" s="13"/>
      <c r="N683" s="13"/>
      <c r="O683" s="13"/>
      <c r="P683" s="13"/>
      <c r="Q683" s="13"/>
      <c r="R683" s="13"/>
      <c r="S683" s="13"/>
      <c r="T683" s="13"/>
      <c r="U683" s="13"/>
      <c r="V683" s="13"/>
      <c r="W683" s="13"/>
      <c r="X683" s="13"/>
      <c r="Y683" s="13"/>
      <c r="Z683" s="13"/>
      <c r="AA683" s="13"/>
      <c r="AB683" s="13"/>
      <c r="AC683" s="13"/>
      <c r="AD683" s="13"/>
      <c r="AE683" s="13"/>
      <c r="AF683" s="13"/>
      <c r="AG683" s="13"/>
      <c r="AH683" s="13"/>
      <c r="AI683" s="13"/>
      <c r="AJ683" s="13"/>
      <c r="AK683" s="13"/>
      <c r="AL683" s="13"/>
      <c r="AM683" s="13"/>
      <c r="AN683" s="13"/>
    </row>
    <row r="684" spans="1:40" ht="15.75" customHeight="1">
      <c r="A684" s="13"/>
      <c r="B684" s="13"/>
      <c r="C684" s="13"/>
      <c r="D684" s="13"/>
      <c r="E684" s="13"/>
      <c r="F684" s="13"/>
      <c r="G684" s="13"/>
      <c r="H684" s="13"/>
      <c r="I684" s="13"/>
      <c r="J684" s="13"/>
      <c r="K684" s="13"/>
      <c r="L684" s="13"/>
      <c r="M684" s="13"/>
      <c r="N684" s="13"/>
      <c r="O684" s="13"/>
      <c r="P684" s="13"/>
      <c r="Q684" s="13"/>
      <c r="R684" s="13"/>
      <c r="S684" s="13"/>
      <c r="T684" s="13"/>
      <c r="U684" s="13"/>
      <c r="V684" s="13"/>
      <c r="W684" s="13"/>
      <c r="X684" s="13"/>
      <c r="Y684" s="13"/>
      <c r="Z684" s="13"/>
      <c r="AA684" s="13"/>
      <c r="AB684" s="13"/>
      <c r="AC684" s="13"/>
      <c r="AD684" s="13"/>
      <c r="AE684" s="13"/>
      <c r="AF684" s="13"/>
      <c r="AG684" s="13"/>
      <c r="AH684" s="13"/>
      <c r="AI684" s="13"/>
      <c r="AJ684" s="13"/>
      <c r="AK684" s="13"/>
      <c r="AL684" s="13"/>
      <c r="AM684" s="13"/>
      <c r="AN684" s="13"/>
    </row>
    <row r="685" spans="1:40" ht="15.75" customHeight="1">
      <c r="A685" s="13"/>
      <c r="B685" s="13"/>
      <c r="C685" s="13"/>
      <c r="D685" s="13"/>
      <c r="E685" s="13"/>
      <c r="F685" s="13"/>
      <c r="G685" s="13"/>
      <c r="H685" s="13"/>
      <c r="I685" s="13"/>
      <c r="J685" s="13"/>
      <c r="K685" s="13"/>
      <c r="L685" s="13"/>
      <c r="M685" s="13"/>
      <c r="N685" s="13"/>
      <c r="O685" s="13"/>
      <c r="P685" s="13"/>
      <c r="Q685" s="13"/>
      <c r="R685" s="13"/>
      <c r="S685" s="13"/>
      <c r="T685" s="13"/>
      <c r="U685" s="13"/>
      <c r="V685" s="13"/>
      <c r="W685" s="13"/>
      <c r="X685" s="13"/>
      <c r="Y685" s="13"/>
      <c r="Z685" s="13"/>
      <c r="AA685" s="13"/>
      <c r="AB685" s="13"/>
      <c r="AC685" s="13"/>
      <c r="AD685" s="13"/>
      <c r="AE685" s="13"/>
      <c r="AF685" s="13"/>
      <c r="AG685" s="13"/>
      <c r="AH685" s="13"/>
      <c r="AI685" s="13"/>
      <c r="AJ685" s="13"/>
      <c r="AK685" s="13"/>
      <c r="AL685" s="13"/>
      <c r="AM685" s="13"/>
      <c r="AN685" s="13"/>
    </row>
    <row r="686" spans="1:40" ht="15.75" customHeight="1">
      <c r="A686" s="13"/>
      <c r="B686" s="13"/>
      <c r="C686" s="13"/>
      <c r="D686" s="13"/>
      <c r="E686" s="13"/>
      <c r="F686" s="13"/>
      <c r="G686" s="13"/>
      <c r="H686" s="13"/>
      <c r="I686" s="13"/>
      <c r="J686" s="13"/>
      <c r="K686" s="13"/>
      <c r="L686" s="13"/>
      <c r="M686" s="13"/>
      <c r="N686" s="13"/>
      <c r="O686" s="13"/>
      <c r="P686" s="13"/>
      <c r="Q686" s="13"/>
      <c r="R686" s="13"/>
      <c r="S686" s="13"/>
      <c r="T686" s="13"/>
      <c r="U686" s="13"/>
      <c r="V686" s="13"/>
      <c r="W686" s="13"/>
      <c r="X686" s="13"/>
      <c r="Y686" s="13"/>
      <c r="Z686" s="13"/>
      <c r="AA686" s="13"/>
      <c r="AB686" s="13"/>
      <c r="AC686" s="13"/>
      <c r="AD686" s="13"/>
      <c r="AE686" s="13"/>
      <c r="AF686" s="13"/>
      <c r="AG686" s="13"/>
      <c r="AH686" s="13"/>
      <c r="AI686" s="13"/>
      <c r="AJ686" s="13"/>
      <c r="AK686" s="13"/>
      <c r="AL686" s="13"/>
      <c r="AM686" s="13"/>
      <c r="AN686" s="13"/>
    </row>
    <row r="687" spans="1:40" ht="15.75" customHeight="1">
      <c r="A687" s="13"/>
      <c r="B687" s="13"/>
      <c r="C687" s="13"/>
      <c r="D687" s="13"/>
      <c r="E687" s="13"/>
      <c r="F687" s="13"/>
      <c r="G687" s="13"/>
      <c r="H687" s="13"/>
      <c r="I687" s="13"/>
      <c r="J687" s="13"/>
      <c r="K687" s="13"/>
      <c r="L687" s="13"/>
      <c r="M687" s="13"/>
      <c r="N687" s="13"/>
      <c r="O687" s="13"/>
      <c r="P687" s="13"/>
      <c r="Q687" s="13"/>
      <c r="R687" s="13"/>
      <c r="S687" s="13"/>
      <c r="T687" s="13"/>
      <c r="U687" s="13"/>
      <c r="V687" s="13"/>
      <c r="W687" s="13"/>
      <c r="X687" s="13"/>
      <c r="Y687" s="13"/>
      <c r="Z687" s="13"/>
      <c r="AA687" s="13"/>
      <c r="AB687" s="13"/>
      <c r="AC687" s="13"/>
      <c r="AD687" s="13"/>
      <c r="AE687" s="13"/>
      <c r="AF687" s="13"/>
      <c r="AG687" s="13"/>
      <c r="AH687" s="13"/>
      <c r="AI687" s="13"/>
      <c r="AJ687" s="13"/>
      <c r="AK687" s="13"/>
      <c r="AL687" s="13"/>
      <c r="AM687" s="13"/>
      <c r="AN687" s="13"/>
    </row>
    <row r="688" spans="1:40" ht="15.75" customHeight="1">
      <c r="A688" s="13"/>
      <c r="B688" s="13"/>
      <c r="C688" s="13"/>
      <c r="D688" s="13"/>
      <c r="E688" s="13"/>
      <c r="F688" s="13"/>
      <c r="G688" s="13"/>
      <c r="H688" s="13"/>
      <c r="I688" s="13"/>
      <c r="J688" s="13"/>
      <c r="K688" s="13"/>
      <c r="L688" s="13"/>
      <c r="M688" s="13"/>
      <c r="N688" s="13"/>
      <c r="O688" s="13"/>
      <c r="P688" s="13"/>
      <c r="Q688" s="13"/>
      <c r="R688" s="13"/>
      <c r="S688" s="13"/>
      <c r="T688" s="13"/>
      <c r="U688" s="13"/>
      <c r="V688" s="13"/>
      <c r="W688" s="13"/>
      <c r="X688" s="13"/>
      <c r="Y688" s="13"/>
      <c r="Z688" s="13"/>
      <c r="AA688" s="13"/>
      <c r="AB688" s="13"/>
      <c r="AC688" s="13"/>
      <c r="AD688" s="13"/>
      <c r="AE688" s="13"/>
      <c r="AF688" s="13"/>
      <c r="AG688" s="13"/>
      <c r="AH688" s="13"/>
      <c r="AI688" s="13"/>
      <c r="AJ688" s="13"/>
      <c r="AK688" s="13"/>
      <c r="AL688" s="13"/>
      <c r="AM688" s="13"/>
      <c r="AN688" s="13"/>
    </row>
    <row r="689" spans="1:40" ht="15.75" customHeight="1">
      <c r="A689" s="13"/>
      <c r="B689" s="13"/>
      <c r="C689" s="13"/>
      <c r="D689" s="13"/>
      <c r="E689" s="13"/>
      <c r="F689" s="13"/>
      <c r="G689" s="13"/>
      <c r="H689" s="13"/>
      <c r="I689" s="13"/>
      <c r="J689" s="13"/>
      <c r="K689" s="13"/>
      <c r="L689" s="13"/>
      <c r="M689" s="13"/>
      <c r="N689" s="13"/>
      <c r="O689" s="13"/>
      <c r="P689" s="13"/>
      <c r="Q689" s="13"/>
      <c r="R689" s="13"/>
      <c r="S689" s="13"/>
      <c r="T689" s="13"/>
      <c r="U689" s="13"/>
      <c r="V689" s="13"/>
      <c r="W689" s="13"/>
      <c r="X689" s="13"/>
      <c r="Y689" s="13"/>
      <c r="Z689" s="13"/>
      <c r="AA689" s="13"/>
      <c r="AB689" s="13"/>
      <c r="AC689" s="13"/>
      <c r="AD689" s="13"/>
      <c r="AE689" s="13"/>
      <c r="AF689" s="13"/>
      <c r="AG689" s="13"/>
      <c r="AH689" s="13"/>
      <c r="AI689" s="13"/>
      <c r="AJ689" s="13"/>
      <c r="AK689" s="13"/>
      <c r="AL689" s="13"/>
      <c r="AM689" s="13"/>
      <c r="AN689" s="13"/>
    </row>
    <row r="690" spans="1:40" ht="15.75" customHeight="1">
      <c r="A690" s="13"/>
      <c r="B690" s="13"/>
      <c r="C690" s="13"/>
      <c r="D690" s="13"/>
      <c r="E690" s="13"/>
      <c r="F690" s="13"/>
      <c r="G690" s="13"/>
      <c r="H690" s="13"/>
      <c r="I690" s="13"/>
      <c r="J690" s="13"/>
      <c r="K690" s="13"/>
      <c r="L690" s="13"/>
      <c r="M690" s="13"/>
      <c r="N690" s="13"/>
      <c r="O690" s="13"/>
      <c r="P690" s="13"/>
      <c r="Q690" s="13"/>
      <c r="R690" s="13"/>
      <c r="S690" s="13"/>
      <c r="T690" s="13"/>
      <c r="U690" s="13"/>
      <c r="V690" s="13"/>
      <c r="W690" s="13"/>
      <c r="X690" s="13"/>
      <c r="Y690" s="13"/>
      <c r="Z690" s="13"/>
      <c r="AA690" s="13"/>
      <c r="AB690" s="13"/>
      <c r="AC690" s="13"/>
      <c r="AD690" s="13"/>
      <c r="AE690" s="13"/>
      <c r="AF690" s="13"/>
      <c r="AG690" s="13"/>
      <c r="AH690" s="13"/>
      <c r="AI690" s="13"/>
      <c r="AJ690" s="13"/>
      <c r="AK690" s="13"/>
      <c r="AL690" s="13"/>
      <c r="AM690" s="13"/>
      <c r="AN690" s="13"/>
    </row>
    <row r="691" spans="1:40" ht="15.75" customHeight="1">
      <c r="A691" s="13"/>
      <c r="B691" s="13"/>
      <c r="C691" s="13"/>
      <c r="D691" s="13"/>
      <c r="E691" s="13"/>
      <c r="F691" s="13"/>
      <c r="G691" s="13"/>
      <c r="H691" s="13"/>
      <c r="I691" s="13"/>
      <c r="J691" s="13"/>
      <c r="K691" s="13"/>
      <c r="L691" s="13"/>
      <c r="M691" s="13"/>
      <c r="N691" s="13"/>
      <c r="O691" s="13"/>
      <c r="P691" s="13"/>
      <c r="Q691" s="13"/>
      <c r="R691" s="13"/>
      <c r="S691" s="13"/>
      <c r="T691" s="13"/>
      <c r="U691" s="13"/>
      <c r="V691" s="13"/>
      <c r="W691" s="13"/>
      <c r="X691" s="13"/>
      <c r="Y691" s="13"/>
      <c r="Z691" s="13"/>
      <c r="AA691" s="13"/>
      <c r="AB691" s="13"/>
      <c r="AC691" s="13"/>
      <c r="AD691" s="13"/>
      <c r="AE691" s="13"/>
      <c r="AF691" s="13"/>
      <c r="AG691" s="13"/>
      <c r="AH691" s="13"/>
      <c r="AI691" s="13"/>
      <c r="AJ691" s="13"/>
      <c r="AK691" s="13"/>
      <c r="AL691" s="13"/>
      <c r="AM691" s="13"/>
      <c r="AN691" s="13"/>
    </row>
    <row r="692" spans="1:40" ht="15.75" customHeight="1">
      <c r="A692" s="13"/>
      <c r="B692" s="13"/>
      <c r="C692" s="13"/>
      <c r="D692" s="13"/>
      <c r="E692" s="13"/>
      <c r="F692" s="13"/>
      <c r="G692" s="13"/>
      <c r="H692" s="13"/>
      <c r="I692" s="13"/>
      <c r="J692" s="13"/>
      <c r="K692" s="13"/>
      <c r="L692" s="13"/>
      <c r="M692" s="13"/>
      <c r="N692" s="13"/>
      <c r="O692" s="13"/>
      <c r="P692" s="13"/>
      <c r="Q692" s="13"/>
      <c r="R692" s="13"/>
      <c r="S692" s="13"/>
      <c r="T692" s="13"/>
      <c r="U692" s="13"/>
      <c r="V692" s="13"/>
      <c r="W692" s="13"/>
      <c r="X692" s="13"/>
      <c r="Y692" s="13"/>
      <c r="Z692" s="13"/>
      <c r="AA692" s="13"/>
      <c r="AB692" s="13"/>
      <c r="AC692" s="13"/>
      <c r="AD692" s="13"/>
      <c r="AE692" s="13"/>
      <c r="AF692" s="13"/>
      <c r="AG692" s="13"/>
      <c r="AH692" s="13"/>
      <c r="AI692" s="13"/>
      <c r="AJ692" s="13"/>
      <c r="AK692" s="13"/>
      <c r="AL692" s="13"/>
      <c r="AM692" s="13"/>
      <c r="AN692" s="13"/>
    </row>
    <row r="693" spans="1:40" ht="15.75" customHeight="1">
      <c r="A693" s="13"/>
      <c r="B693" s="13"/>
      <c r="C693" s="13"/>
      <c r="D693" s="13"/>
      <c r="E693" s="13"/>
      <c r="F693" s="13"/>
      <c r="G693" s="13"/>
      <c r="H693" s="13"/>
      <c r="I693" s="13"/>
      <c r="J693" s="13"/>
      <c r="K693" s="13"/>
      <c r="L693" s="13"/>
      <c r="M693" s="13"/>
      <c r="N693" s="13"/>
      <c r="O693" s="13"/>
      <c r="P693" s="13"/>
      <c r="Q693" s="13"/>
      <c r="R693" s="13"/>
      <c r="S693" s="13"/>
      <c r="T693" s="13"/>
      <c r="U693" s="13"/>
      <c r="V693" s="13"/>
      <c r="W693" s="13"/>
      <c r="X693" s="13"/>
      <c r="Y693" s="13"/>
      <c r="Z693" s="13"/>
      <c r="AA693" s="13"/>
      <c r="AB693" s="13"/>
      <c r="AC693" s="13"/>
      <c r="AD693" s="13"/>
      <c r="AE693" s="13"/>
      <c r="AF693" s="13"/>
      <c r="AG693" s="13"/>
      <c r="AH693" s="13"/>
      <c r="AI693" s="13"/>
      <c r="AJ693" s="13"/>
      <c r="AK693" s="13"/>
      <c r="AL693" s="13"/>
      <c r="AM693" s="13"/>
      <c r="AN693" s="13"/>
    </row>
    <row r="694" spans="1:40" ht="15.75" customHeight="1">
      <c r="A694" s="13"/>
      <c r="B694" s="13"/>
      <c r="C694" s="13"/>
      <c r="D694" s="13"/>
      <c r="E694" s="13"/>
      <c r="F694" s="13"/>
      <c r="G694" s="13"/>
      <c r="H694" s="13"/>
      <c r="I694" s="13"/>
      <c r="J694" s="13"/>
      <c r="K694" s="13"/>
      <c r="L694" s="13"/>
      <c r="M694" s="13"/>
      <c r="N694" s="13"/>
      <c r="O694" s="13"/>
      <c r="P694" s="13"/>
      <c r="Q694" s="13"/>
      <c r="R694" s="13"/>
      <c r="S694" s="13"/>
      <c r="T694" s="13"/>
      <c r="U694" s="13"/>
      <c r="V694" s="13"/>
      <c r="W694" s="13"/>
      <c r="X694" s="13"/>
      <c r="Y694" s="13"/>
      <c r="Z694" s="13"/>
      <c r="AA694" s="13"/>
      <c r="AB694" s="13"/>
      <c r="AC694" s="13"/>
      <c r="AD694" s="13"/>
      <c r="AE694" s="13"/>
      <c r="AF694" s="13"/>
      <c r="AG694" s="13"/>
      <c r="AH694" s="13"/>
      <c r="AI694" s="13"/>
      <c r="AJ694" s="13"/>
      <c r="AK694" s="13"/>
      <c r="AL694" s="13"/>
      <c r="AM694" s="13"/>
      <c r="AN694" s="13"/>
    </row>
    <row r="695" spans="1:40" ht="15.75" customHeight="1">
      <c r="A695" s="13"/>
      <c r="B695" s="13"/>
      <c r="C695" s="13"/>
      <c r="D695" s="13"/>
      <c r="E695" s="13"/>
      <c r="F695" s="13"/>
      <c r="G695" s="13"/>
      <c r="H695" s="13"/>
      <c r="I695" s="13"/>
      <c r="J695" s="13"/>
      <c r="K695" s="13"/>
      <c r="L695" s="13"/>
      <c r="M695" s="13"/>
      <c r="N695" s="13"/>
      <c r="O695" s="13"/>
      <c r="P695" s="13"/>
      <c r="Q695" s="13"/>
      <c r="R695" s="13"/>
      <c r="S695" s="13"/>
      <c r="T695" s="13"/>
      <c r="U695" s="13"/>
      <c r="V695" s="13"/>
      <c r="W695" s="13"/>
      <c r="X695" s="13"/>
      <c r="Y695" s="13"/>
      <c r="Z695" s="13"/>
      <c r="AA695" s="13"/>
      <c r="AB695" s="13"/>
      <c r="AC695" s="13"/>
      <c r="AD695" s="13"/>
      <c r="AE695" s="13"/>
      <c r="AF695" s="13"/>
      <c r="AG695" s="13"/>
      <c r="AH695" s="13"/>
      <c r="AI695" s="13"/>
      <c r="AJ695" s="13"/>
      <c r="AK695" s="13"/>
      <c r="AL695" s="13"/>
      <c r="AM695" s="13"/>
      <c r="AN695" s="13"/>
    </row>
    <row r="696" spans="1:40" ht="15.75" customHeight="1">
      <c r="A696" s="13"/>
      <c r="B696" s="13"/>
      <c r="C696" s="13"/>
      <c r="D696" s="13"/>
      <c r="E696" s="13"/>
      <c r="F696" s="13"/>
      <c r="G696" s="13"/>
      <c r="H696" s="13"/>
      <c r="I696" s="13"/>
      <c r="J696" s="13"/>
      <c r="K696" s="13"/>
      <c r="L696" s="13"/>
      <c r="M696" s="13"/>
      <c r="N696" s="13"/>
      <c r="O696" s="13"/>
      <c r="P696" s="13"/>
      <c r="Q696" s="13"/>
      <c r="R696" s="13"/>
      <c r="S696" s="13"/>
      <c r="T696" s="13"/>
      <c r="U696" s="13"/>
      <c r="V696" s="13"/>
      <c r="W696" s="13"/>
      <c r="X696" s="13"/>
      <c r="Y696" s="13"/>
      <c r="Z696" s="13"/>
      <c r="AA696" s="13"/>
      <c r="AB696" s="13"/>
      <c r="AC696" s="13"/>
      <c r="AD696" s="13"/>
      <c r="AE696" s="13"/>
      <c r="AF696" s="13"/>
      <c r="AG696" s="13"/>
      <c r="AH696" s="13"/>
      <c r="AI696" s="13"/>
      <c r="AJ696" s="13"/>
      <c r="AK696" s="13"/>
      <c r="AL696" s="13"/>
      <c r="AM696" s="13"/>
      <c r="AN696" s="13"/>
    </row>
    <row r="697" spans="1:40" ht="15.75" customHeight="1">
      <c r="A697" s="13"/>
      <c r="B697" s="13"/>
      <c r="C697" s="13"/>
      <c r="D697" s="13"/>
      <c r="E697" s="13"/>
      <c r="F697" s="13"/>
      <c r="G697" s="13"/>
      <c r="H697" s="13"/>
      <c r="I697" s="13"/>
      <c r="J697" s="13"/>
      <c r="K697" s="13"/>
      <c r="L697" s="13"/>
      <c r="M697" s="13"/>
      <c r="N697" s="13"/>
      <c r="O697" s="13"/>
      <c r="P697" s="13"/>
      <c r="Q697" s="13"/>
      <c r="R697" s="13"/>
      <c r="S697" s="13"/>
      <c r="T697" s="13"/>
      <c r="U697" s="13"/>
      <c r="V697" s="13"/>
      <c r="W697" s="13"/>
      <c r="X697" s="13"/>
      <c r="Y697" s="13"/>
      <c r="Z697" s="13"/>
      <c r="AA697" s="13"/>
      <c r="AB697" s="13"/>
      <c r="AC697" s="13"/>
      <c r="AD697" s="13"/>
      <c r="AE697" s="13"/>
      <c r="AF697" s="13"/>
      <c r="AG697" s="13"/>
      <c r="AH697" s="13"/>
      <c r="AI697" s="13"/>
      <c r="AJ697" s="13"/>
      <c r="AK697" s="13"/>
      <c r="AL697" s="13"/>
      <c r="AM697" s="13"/>
      <c r="AN697" s="13"/>
    </row>
    <row r="698" spans="1:40" ht="15.75" customHeight="1">
      <c r="A698" s="13"/>
      <c r="B698" s="13"/>
      <c r="C698" s="13"/>
      <c r="D698" s="13"/>
      <c r="E698" s="13"/>
      <c r="F698" s="13"/>
      <c r="G698" s="13"/>
      <c r="H698" s="13"/>
      <c r="I698" s="13"/>
      <c r="J698" s="13"/>
      <c r="K698" s="13"/>
      <c r="L698" s="13"/>
      <c r="M698" s="13"/>
      <c r="N698" s="13"/>
      <c r="O698" s="13"/>
      <c r="P698" s="13"/>
      <c r="Q698" s="13"/>
      <c r="R698" s="13"/>
      <c r="S698" s="13"/>
      <c r="T698" s="13"/>
      <c r="U698" s="13"/>
      <c r="V698" s="13"/>
      <c r="W698" s="13"/>
      <c r="X698" s="13"/>
      <c r="Y698" s="13"/>
      <c r="Z698" s="13"/>
      <c r="AA698" s="13"/>
      <c r="AB698" s="13"/>
      <c r="AC698" s="13"/>
      <c r="AD698" s="13"/>
      <c r="AE698" s="13"/>
      <c r="AF698" s="13"/>
      <c r="AG698" s="13"/>
      <c r="AH698" s="13"/>
      <c r="AI698" s="13"/>
      <c r="AJ698" s="13"/>
      <c r="AK698" s="13"/>
      <c r="AL698" s="13"/>
      <c r="AM698" s="13"/>
      <c r="AN698" s="13"/>
    </row>
    <row r="699" spans="1:40" ht="15.75" customHeight="1">
      <c r="A699" s="13"/>
      <c r="B699" s="13"/>
      <c r="C699" s="13"/>
      <c r="D699" s="13"/>
      <c r="E699" s="13"/>
      <c r="F699" s="13"/>
      <c r="G699" s="13"/>
      <c r="H699" s="13"/>
      <c r="I699" s="13"/>
      <c r="J699" s="13"/>
      <c r="K699" s="13"/>
      <c r="L699" s="13"/>
      <c r="M699" s="13"/>
      <c r="N699" s="13"/>
      <c r="O699" s="13"/>
      <c r="P699" s="13"/>
      <c r="Q699" s="13"/>
      <c r="R699" s="13"/>
      <c r="S699" s="13"/>
      <c r="T699" s="13"/>
      <c r="U699" s="13"/>
      <c r="V699" s="13"/>
      <c r="W699" s="13"/>
      <c r="X699" s="13"/>
      <c r="Y699" s="13"/>
      <c r="Z699" s="13"/>
      <c r="AA699" s="13"/>
      <c r="AB699" s="13"/>
      <c r="AC699" s="13"/>
      <c r="AD699" s="13"/>
      <c r="AE699" s="13"/>
      <c r="AF699" s="13"/>
      <c r="AG699" s="13"/>
      <c r="AH699" s="13"/>
      <c r="AI699" s="13"/>
      <c r="AJ699" s="13"/>
      <c r="AK699" s="13"/>
      <c r="AL699" s="13"/>
      <c r="AM699" s="13"/>
      <c r="AN699" s="13"/>
    </row>
    <row r="700" spans="1:40" ht="15.75" customHeight="1">
      <c r="A700" s="13"/>
      <c r="B700" s="13"/>
      <c r="C700" s="13"/>
      <c r="D700" s="13"/>
      <c r="E700" s="13"/>
      <c r="F700" s="13"/>
      <c r="G700" s="13"/>
      <c r="H700" s="13"/>
      <c r="I700" s="13"/>
      <c r="J700" s="13"/>
      <c r="K700" s="13"/>
      <c r="L700" s="13"/>
      <c r="M700" s="13"/>
      <c r="N700" s="13"/>
      <c r="O700" s="13"/>
      <c r="P700" s="13"/>
      <c r="Q700" s="13"/>
      <c r="R700" s="13"/>
      <c r="S700" s="13"/>
      <c r="T700" s="13"/>
      <c r="U700" s="13"/>
      <c r="V700" s="13"/>
      <c r="W700" s="13"/>
      <c r="X700" s="13"/>
      <c r="Y700" s="13"/>
      <c r="Z700" s="13"/>
      <c r="AA700" s="13"/>
      <c r="AB700" s="13"/>
      <c r="AC700" s="13"/>
      <c r="AD700" s="13"/>
      <c r="AE700" s="13"/>
      <c r="AF700" s="13"/>
      <c r="AG700" s="13"/>
      <c r="AH700" s="13"/>
      <c r="AI700" s="13"/>
      <c r="AJ700" s="13"/>
      <c r="AK700" s="13"/>
      <c r="AL700" s="13"/>
      <c r="AM700" s="13"/>
      <c r="AN700" s="13"/>
    </row>
    <row r="701" spans="1:40" ht="15.75" customHeight="1">
      <c r="A701" s="13"/>
      <c r="B701" s="13"/>
      <c r="C701" s="13"/>
      <c r="D701" s="13"/>
      <c r="E701" s="13"/>
      <c r="F701" s="13"/>
      <c r="G701" s="13"/>
      <c r="H701" s="13"/>
      <c r="I701" s="13"/>
      <c r="J701" s="13"/>
      <c r="K701" s="13"/>
      <c r="L701" s="13"/>
      <c r="M701" s="13"/>
      <c r="N701" s="13"/>
      <c r="O701" s="13"/>
      <c r="P701" s="13"/>
      <c r="Q701" s="13"/>
      <c r="R701" s="13"/>
      <c r="S701" s="13"/>
      <c r="T701" s="13"/>
      <c r="U701" s="13"/>
      <c r="V701" s="13"/>
      <c r="W701" s="13"/>
      <c r="X701" s="13"/>
      <c r="Y701" s="13"/>
      <c r="Z701" s="13"/>
      <c r="AA701" s="13"/>
      <c r="AB701" s="13"/>
      <c r="AC701" s="13"/>
      <c r="AD701" s="13"/>
      <c r="AE701" s="13"/>
      <c r="AF701" s="13"/>
      <c r="AG701" s="13"/>
      <c r="AH701" s="13"/>
      <c r="AI701" s="13"/>
      <c r="AJ701" s="13"/>
      <c r="AK701" s="13"/>
      <c r="AL701" s="13"/>
      <c r="AM701" s="13"/>
      <c r="AN701" s="13"/>
    </row>
    <row r="702" spans="1:40" ht="15.75" customHeight="1">
      <c r="A702" s="13"/>
      <c r="B702" s="13"/>
      <c r="C702" s="13"/>
      <c r="D702" s="13"/>
      <c r="E702" s="13"/>
      <c r="F702" s="13"/>
      <c r="G702" s="13"/>
      <c r="H702" s="13"/>
      <c r="I702" s="13"/>
      <c r="J702" s="13"/>
      <c r="K702" s="13"/>
      <c r="L702" s="13"/>
      <c r="M702" s="13"/>
      <c r="N702" s="13"/>
      <c r="O702" s="13"/>
      <c r="P702" s="13"/>
      <c r="Q702" s="13"/>
      <c r="R702" s="13"/>
      <c r="S702" s="13"/>
      <c r="T702" s="13"/>
      <c r="U702" s="13"/>
      <c r="V702" s="13"/>
      <c r="W702" s="13"/>
      <c r="X702" s="13"/>
      <c r="Y702" s="13"/>
      <c r="Z702" s="13"/>
      <c r="AA702" s="13"/>
      <c r="AB702" s="13"/>
      <c r="AC702" s="13"/>
      <c r="AD702" s="13"/>
      <c r="AE702" s="13"/>
      <c r="AF702" s="13"/>
      <c r="AG702" s="13"/>
      <c r="AH702" s="13"/>
      <c r="AI702" s="13"/>
      <c r="AJ702" s="13"/>
      <c r="AK702" s="13"/>
      <c r="AL702" s="13"/>
      <c r="AM702" s="13"/>
      <c r="AN702" s="13"/>
    </row>
    <row r="703" spans="1:40" ht="15.75" customHeight="1">
      <c r="A703" s="13"/>
      <c r="B703" s="13"/>
      <c r="C703" s="13"/>
      <c r="D703" s="13"/>
      <c r="E703" s="13"/>
      <c r="F703" s="13"/>
      <c r="G703" s="13"/>
      <c r="H703" s="13"/>
      <c r="I703" s="13"/>
      <c r="J703" s="13"/>
      <c r="K703" s="13"/>
      <c r="L703" s="13"/>
      <c r="M703" s="13"/>
      <c r="N703" s="13"/>
      <c r="O703" s="13"/>
      <c r="P703" s="13"/>
      <c r="Q703" s="13"/>
      <c r="R703" s="13"/>
      <c r="S703" s="13"/>
      <c r="T703" s="13"/>
      <c r="U703" s="13"/>
      <c r="V703" s="13"/>
      <c r="W703" s="13"/>
      <c r="X703" s="13"/>
      <c r="Y703" s="13"/>
      <c r="Z703" s="13"/>
      <c r="AA703" s="13"/>
      <c r="AB703" s="13"/>
      <c r="AC703" s="13"/>
      <c r="AD703" s="13"/>
      <c r="AE703" s="13"/>
      <c r="AF703" s="13"/>
      <c r="AG703" s="13"/>
      <c r="AH703" s="13"/>
      <c r="AI703" s="13"/>
      <c r="AJ703" s="13"/>
      <c r="AK703" s="13"/>
      <c r="AL703" s="13"/>
      <c r="AM703" s="13"/>
      <c r="AN703" s="13"/>
    </row>
    <row r="704" spans="1:40" ht="15.75" customHeight="1">
      <c r="A704" s="13"/>
      <c r="B704" s="13"/>
      <c r="C704" s="13"/>
      <c r="D704" s="13"/>
      <c r="E704" s="13"/>
      <c r="F704" s="13"/>
      <c r="G704" s="13"/>
      <c r="H704" s="13"/>
      <c r="I704" s="13"/>
      <c r="J704" s="13"/>
      <c r="K704" s="13"/>
      <c r="L704" s="13"/>
      <c r="M704" s="13"/>
      <c r="N704" s="13"/>
      <c r="O704" s="13"/>
      <c r="P704" s="13"/>
      <c r="Q704" s="13"/>
      <c r="R704" s="13"/>
      <c r="S704" s="13"/>
      <c r="T704" s="13"/>
      <c r="U704" s="13"/>
      <c r="V704" s="13"/>
      <c r="W704" s="13"/>
      <c r="X704" s="13"/>
      <c r="Y704" s="13"/>
      <c r="Z704" s="13"/>
      <c r="AA704" s="13"/>
      <c r="AB704" s="13"/>
      <c r="AC704" s="13"/>
      <c r="AD704" s="13"/>
      <c r="AE704" s="13"/>
      <c r="AF704" s="13"/>
      <c r="AG704" s="13"/>
      <c r="AH704" s="13"/>
      <c r="AI704" s="13"/>
      <c r="AJ704" s="13"/>
      <c r="AK704" s="13"/>
      <c r="AL704" s="13"/>
      <c r="AM704" s="13"/>
      <c r="AN704" s="13"/>
    </row>
    <row r="705" spans="1:40" ht="15.75" customHeight="1">
      <c r="A705" s="13"/>
      <c r="B705" s="13"/>
      <c r="C705" s="13"/>
      <c r="D705" s="13"/>
      <c r="E705" s="13"/>
      <c r="F705" s="13"/>
      <c r="G705" s="13"/>
      <c r="H705" s="13"/>
      <c r="I705" s="13"/>
      <c r="J705" s="13"/>
      <c r="K705" s="13"/>
      <c r="L705" s="13"/>
      <c r="M705" s="13"/>
      <c r="N705" s="13"/>
      <c r="O705" s="13"/>
      <c r="P705" s="13"/>
      <c r="Q705" s="13"/>
      <c r="R705" s="13"/>
      <c r="S705" s="13"/>
      <c r="T705" s="13"/>
      <c r="U705" s="13"/>
      <c r="V705" s="13"/>
      <c r="W705" s="13"/>
      <c r="X705" s="13"/>
      <c r="Y705" s="13"/>
      <c r="Z705" s="13"/>
      <c r="AA705" s="13"/>
      <c r="AB705" s="13"/>
      <c r="AC705" s="13"/>
      <c r="AD705" s="13"/>
      <c r="AE705" s="13"/>
      <c r="AF705" s="13"/>
      <c r="AG705" s="13"/>
      <c r="AH705" s="13"/>
      <c r="AI705" s="13"/>
      <c r="AJ705" s="13"/>
      <c r="AK705" s="13"/>
      <c r="AL705" s="13"/>
      <c r="AM705" s="13"/>
      <c r="AN705" s="13"/>
    </row>
    <row r="706" spans="1:40" ht="15.75" customHeight="1">
      <c r="A706" s="13"/>
      <c r="B706" s="13"/>
      <c r="C706" s="13"/>
      <c r="D706" s="13"/>
      <c r="E706" s="13"/>
      <c r="F706" s="13"/>
      <c r="G706" s="13"/>
      <c r="H706" s="13"/>
      <c r="I706" s="13"/>
      <c r="J706" s="13"/>
      <c r="K706" s="13"/>
      <c r="L706" s="13"/>
      <c r="M706" s="13"/>
      <c r="N706" s="13"/>
      <c r="O706" s="13"/>
      <c r="P706" s="13"/>
      <c r="Q706" s="13"/>
      <c r="R706" s="13"/>
      <c r="S706" s="13"/>
      <c r="T706" s="13"/>
      <c r="U706" s="13"/>
      <c r="V706" s="13"/>
      <c r="W706" s="13"/>
      <c r="X706" s="13"/>
      <c r="Y706" s="13"/>
      <c r="Z706" s="13"/>
      <c r="AA706" s="13"/>
      <c r="AB706" s="13"/>
      <c r="AC706" s="13"/>
      <c r="AD706" s="13"/>
      <c r="AE706" s="13"/>
      <c r="AF706" s="13"/>
      <c r="AG706" s="13"/>
      <c r="AH706" s="13"/>
      <c r="AI706" s="13"/>
      <c r="AJ706" s="13"/>
      <c r="AK706" s="13"/>
      <c r="AL706" s="13"/>
      <c r="AM706" s="13"/>
      <c r="AN706" s="13"/>
    </row>
    <row r="707" spans="1:40" ht="15.75" customHeight="1">
      <c r="A707" s="13"/>
      <c r="B707" s="13"/>
      <c r="C707" s="13"/>
      <c r="D707" s="13"/>
      <c r="E707" s="13"/>
      <c r="F707" s="13"/>
      <c r="G707" s="13"/>
      <c r="H707" s="13"/>
      <c r="I707" s="13"/>
      <c r="J707" s="13"/>
      <c r="K707" s="13"/>
      <c r="L707" s="13"/>
      <c r="M707" s="13"/>
      <c r="N707" s="13"/>
      <c r="O707" s="13"/>
      <c r="P707" s="13"/>
      <c r="Q707" s="13"/>
      <c r="R707" s="13"/>
      <c r="S707" s="13"/>
      <c r="T707" s="13"/>
      <c r="U707" s="13"/>
      <c r="V707" s="13"/>
      <c r="W707" s="13"/>
      <c r="X707" s="13"/>
      <c r="Y707" s="13"/>
      <c r="Z707" s="13"/>
      <c r="AA707" s="13"/>
      <c r="AB707" s="13"/>
      <c r="AC707" s="13"/>
      <c r="AD707" s="13"/>
      <c r="AE707" s="13"/>
      <c r="AF707" s="13"/>
      <c r="AG707" s="13"/>
      <c r="AH707" s="13"/>
      <c r="AI707" s="13"/>
      <c r="AJ707" s="13"/>
      <c r="AK707" s="13"/>
      <c r="AL707" s="13"/>
      <c r="AM707" s="13"/>
      <c r="AN707" s="13"/>
    </row>
    <row r="708" spans="1:40" ht="15.75" customHeight="1">
      <c r="A708" s="13"/>
      <c r="B708" s="13"/>
      <c r="C708" s="13"/>
      <c r="D708" s="13"/>
      <c r="E708" s="13"/>
      <c r="F708" s="13"/>
      <c r="G708" s="13"/>
      <c r="H708" s="13"/>
      <c r="I708" s="13"/>
      <c r="J708" s="13"/>
      <c r="K708" s="13"/>
      <c r="L708" s="13"/>
      <c r="M708" s="13"/>
      <c r="N708" s="13"/>
      <c r="O708" s="13"/>
      <c r="P708" s="13"/>
      <c r="Q708" s="13"/>
      <c r="R708" s="13"/>
      <c r="S708" s="13"/>
      <c r="T708" s="13"/>
      <c r="U708" s="13"/>
      <c r="V708" s="13"/>
      <c r="W708" s="13"/>
      <c r="X708" s="13"/>
      <c r="Y708" s="13"/>
      <c r="Z708" s="13"/>
      <c r="AA708" s="13"/>
      <c r="AB708" s="13"/>
      <c r="AC708" s="13"/>
      <c r="AD708" s="13"/>
      <c r="AE708" s="13"/>
      <c r="AF708" s="13"/>
      <c r="AG708" s="13"/>
      <c r="AH708" s="13"/>
      <c r="AI708" s="13"/>
      <c r="AJ708" s="13"/>
      <c r="AK708" s="13"/>
      <c r="AL708" s="13"/>
      <c r="AM708" s="13"/>
      <c r="AN708" s="13"/>
    </row>
    <row r="709" spans="1:40" ht="15.75" customHeight="1">
      <c r="A709" s="13"/>
      <c r="B709" s="13"/>
      <c r="C709" s="13"/>
      <c r="D709" s="13"/>
      <c r="E709" s="13"/>
      <c r="F709" s="13"/>
      <c r="G709" s="13"/>
      <c r="H709" s="13"/>
      <c r="I709" s="13"/>
      <c r="J709" s="13"/>
      <c r="K709" s="13"/>
      <c r="L709" s="13"/>
      <c r="M709" s="13"/>
      <c r="N709" s="13"/>
      <c r="O709" s="13"/>
      <c r="P709" s="13"/>
      <c r="Q709" s="13"/>
      <c r="R709" s="13"/>
      <c r="S709" s="13"/>
      <c r="T709" s="13"/>
      <c r="U709" s="13"/>
      <c r="V709" s="13"/>
      <c r="W709" s="13"/>
      <c r="X709" s="13"/>
      <c r="Y709" s="13"/>
      <c r="Z709" s="13"/>
      <c r="AA709" s="13"/>
      <c r="AB709" s="13"/>
      <c r="AC709" s="13"/>
      <c r="AD709" s="13"/>
      <c r="AE709" s="13"/>
      <c r="AF709" s="13"/>
      <c r="AG709" s="13"/>
      <c r="AH709" s="13"/>
      <c r="AI709" s="13"/>
      <c r="AJ709" s="13"/>
      <c r="AK709" s="13"/>
      <c r="AL709" s="13"/>
      <c r="AM709" s="13"/>
      <c r="AN709" s="13"/>
    </row>
    <row r="710" spans="1:40" ht="15.75" customHeight="1">
      <c r="A710" s="13"/>
      <c r="B710" s="13"/>
      <c r="C710" s="13"/>
      <c r="D710" s="13"/>
      <c r="E710" s="13"/>
      <c r="F710" s="13"/>
      <c r="G710" s="13"/>
      <c r="H710" s="13"/>
      <c r="I710" s="13"/>
      <c r="J710" s="13"/>
      <c r="K710" s="13"/>
      <c r="L710" s="13"/>
      <c r="M710" s="13"/>
      <c r="N710" s="13"/>
      <c r="O710" s="13"/>
      <c r="P710" s="13"/>
      <c r="Q710" s="13"/>
      <c r="R710" s="13"/>
      <c r="S710" s="13"/>
      <c r="T710" s="13"/>
      <c r="U710" s="13"/>
      <c r="V710" s="13"/>
      <c r="W710" s="13"/>
      <c r="X710" s="13"/>
      <c r="Y710" s="13"/>
      <c r="Z710" s="13"/>
      <c r="AA710" s="13"/>
      <c r="AB710" s="13"/>
      <c r="AC710" s="13"/>
      <c r="AD710" s="13"/>
      <c r="AE710" s="13"/>
      <c r="AF710" s="13"/>
      <c r="AG710" s="13"/>
      <c r="AH710" s="13"/>
      <c r="AI710" s="13"/>
      <c r="AJ710" s="13"/>
      <c r="AK710" s="13"/>
      <c r="AL710" s="13"/>
      <c r="AM710" s="13"/>
      <c r="AN710" s="13"/>
    </row>
    <row r="711" spans="1:40" ht="15.75" customHeight="1">
      <c r="A711" s="13"/>
      <c r="B711" s="13"/>
      <c r="C711" s="13"/>
      <c r="D711" s="13"/>
      <c r="E711" s="13"/>
      <c r="F711" s="13"/>
      <c r="G711" s="13"/>
      <c r="H711" s="13"/>
      <c r="I711" s="13"/>
      <c r="J711" s="13"/>
      <c r="K711" s="13"/>
      <c r="L711" s="13"/>
      <c r="M711" s="13"/>
      <c r="N711" s="13"/>
      <c r="O711" s="13"/>
      <c r="P711" s="13"/>
      <c r="Q711" s="13"/>
      <c r="R711" s="13"/>
      <c r="S711" s="13"/>
      <c r="T711" s="13"/>
      <c r="U711" s="13"/>
      <c r="V711" s="13"/>
      <c r="W711" s="13"/>
      <c r="X711" s="13"/>
      <c r="Y711" s="13"/>
      <c r="Z711" s="13"/>
      <c r="AA711" s="13"/>
      <c r="AB711" s="13"/>
      <c r="AC711" s="13"/>
      <c r="AD711" s="13"/>
      <c r="AE711" s="13"/>
      <c r="AF711" s="13"/>
      <c r="AG711" s="13"/>
      <c r="AH711" s="13"/>
      <c r="AI711" s="13"/>
      <c r="AJ711" s="13"/>
      <c r="AK711" s="13"/>
      <c r="AL711" s="13"/>
      <c r="AM711" s="13"/>
      <c r="AN711" s="13"/>
    </row>
    <row r="712" spans="1:40" ht="15.75" customHeight="1">
      <c r="A712" s="13"/>
      <c r="B712" s="13"/>
      <c r="C712" s="13"/>
      <c r="D712" s="13"/>
      <c r="E712" s="13"/>
      <c r="F712" s="13"/>
      <c r="G712" s="13"/>
      <c r="H712" s="13"/>
      <c r="I712" s="13"/>
      <c r="J712" s="13"/>
      <c r="K712" s="13"/>
      <c r="L712" s="13"/>
      <c r="M712" s="13"/>
      <c r="N712" s="13"/>
      <c r="O712" s="13"/>
      <c r="P712" s="13"/>
      <c r="Q712" s="13"/>
      <c r="R712" s="13"/>
      <c r="S712" s="13"/>
      <c r="T712" s="13"/>
      <c r="U712" s="13"/>
      <c r="V712" s="13"/>
      <c r="W712" s="13"/>
      <c r="X712" s="13"/>
      <c r="Y712" s="13"/>
      <c r="Z712" s="13"/>
      <c r="AA712" s="13"/>
      <c r="AB712" s="13"/>
      <c r="AC712" s="13"/>
      <c r="AD712" s="13"/>
      <c r="AE712" s="13"/>
      <c r="AF712" s="13"/>
      <c r="AG712" s="13"/>
      <c r="AH712" s="13"/>
      <c r="AI712" s="13"/>
      <c r="AJ712" s="13"/>
      <c r="AK712" s="13"/>
      <c r="AL712" s="13"/>
      <c r="AM712" s="13"/>
      <c r="AN712" s="13"/>
    </row>
    <row r="713" spans="1:40" ht="15.75" customHeight="1">
      <c r="A713" s="13"/>
      <c r="B713" s="13"/>
      <c r="C713" s="13"/>
      <c r="D713" s="13"/>
      <c r="E713" s="13"/>
      <c r="F713" s="13"/>
      <c r="G713" s="13"/>
      <c r="H713" s="13"/>
      <c r="I713" s="13"/>
      <c r="J713" s="13"/>
      <c r="K713" s="13"/>
      <c r="L713" s="13"/>
      <c r="M713" s="13"/>
      <c r="N713" s="13"/>
      <c r="O713" s="13"/>
      <c r="P713" s="13"/>
      <c r="Q713" s="13"/>
      <c r="R713" s="13"/>
      <c r="S713" s="13"/>
      <c r="T713" s="13"/>
      <c r="U713" s="13"/>
      <c r="V713" s="13"/>
      <c r="W713" s="13"/>
      <c r="X713" s="13"/>
      <c r="Y713" s="13"/>
      <c r="Z713" s="13"/>
      <c r="AA713" s="13"/>
      <c r="AB713" s="13"/>
      <c r="AC713" s="13"/>
      <c r="AD713" s="13"/>
      <c r="AE713" s="13"/>
      <c r="AF713" s="13"/>
      <c r="AG713" s="13"/>
      <c r="AH713" s="13"/>
      <c r="AI713" s="13"/>
      <c r="AJ713" s="13"/>
      <c r="AK713" s="13"/>
      <c r="AL713" s="13"/>
      <c r="AM713" s="13"/>
      <c r="AN713" s="13"/>
    </row>
    <row r="714" spans="1:40" ht="15.75" customHeight="1">
      <c r="A714" s="13"/>
      <c r="B714" s="13"/>
      <c r="C714" s="13"/>
      <c r="D714" s="13"/>
      <c r="E714" s="13"/>
      <c r="F714" s="13"/>
      <c r="G714" s="13"/>
      <c r="H714" s="13"/>
      <c r="I714" s="13"/>
      <c r="J714" s="13"/>
      <c r="K714" s="13"/>
      <c r="L714" s="13"/>
      <c r="M714" s="13"/>
      <c r="N714" s="13"/>
      <c r="O714" s="13"/>
      <c r="P714" s="13"/>
      <c r="Q714" s="13"/>
      <c r="R714" s="13"/>
      <c r="S714" s="13"/>
      <c r="T714" s="13"/>
      <c r="U714" s="13"/>
      <c r="V714" s="13"/>
      <c r="W714" s="13"/>
      <c r="X714" s="13"/>
      <c r="Y714" s="13"/>
      <c r="Z714" s="13"/>
      <c r="AA714" s="13"/>
      <c r="AB714" s="13"/>
      <c r="AC714" s="13"/>
      <c r="AD714" s="13"/>
      <c r="AE714" s="13"/>
      <c r="AF714" s="13"/>
      <c r="AG714" s="13"/>
      <c r="AH714" s="13"/>
      <c r="AI714" s="13"/>
      <c r="AJ714" s="13"/>
      <c r="AK714" s="13"/>
      <c r="AL714" s="13"/>
      <c r="AM714" s="13"/>
      <c r="AN714" s="13"/>
    </row>
    <row r="715" spans="1:40" ht="15.75" customHeight="1">
      <c r="A715" s="13"/>
      <c r="B715" s="13"/>
      <c r="C715" s="13"/>
      <c r="D715" s="13"/>
      <c r="E715" s="13"/>
      <c r="F715" s="13"/>
      <c r="G715" s="13"/>
      <c r="H715" s="13"/>
      <c r="I715" s="13"/>
      <c r="J715" s="13"/>
      <c r="K715" s="13"/>
      <c r="L715" s="13"/>
      <c r="M715" s="13"/>
      <c r="N715" s="13"/>
      <c r="O715" s="13"/>
      <c r="P715" s="13"/>
      <c r="Q715" s="13"/>
      <c r="R715" s="13"/>
      <c r="S715" s="13"/>
      <c r="T715" s="13"/>
      <c r="U715" s="13"/>
      <c r="V715" s="13"/>
      <c r="W715" s="13"/>
      <c r="X715" s="13"/>
      <c r="Y715" s="13"/>
      <c r="Z715" s="13"/>
      <c r="AA715" s="13"/>
      <c r="AB715" s="13"/>
      <c r="AC715" s="13"/>
      <c r="AD715" s="13"/>
      <c r="AE715" s="13"/>
      <c r="AF715" s="13"/>
      <c r="AG715" s="13"/>
      <c r="AH715" s="13"/>
      <c r="AI715" s="13"/>
      <c r="AJ715" s="13"/>
      <c r="AK715" s="13"/>
      <c r="AL715" s="13"/>
      <c r="AM715" s="13"/>
      <c r="AN715" s="13"/>
    </row>
    <row r="716" spans="1:40" ht="15.75" customHeight="1">
      <c r="A716" s="13"/>
      <c r="B716" s="13"/>
      <c r="C716" s="13"/>
      <c r="D716" s="13"/>
      <c r="E716" s="13"/>
      <c r="F716" s="13"/>
      <c r="G716" s="13"/>
      <c r="H716" s="13"/>
      <c r="I716" s="13"/>
      <c r="J716" s="13"/>
      <c r="K716" s="13"/>
      <c r="L716" s="13"/>
      <c r="M716" s="13"/>
      <c r="N716" s="13"/>
      <c r="O716" s="13"/>
      <c r="P716" s="13"/>
      <c r="Q716" s="13"/>
      <c r="R716" s="13"/>
      <c r="S716" s="13"/>
      <c r="T716" s="13"/>
      <c r="U716" s="13"/>
      <c r="V716" s="13"/>
      <c r="W716" s="13"/>
      <c r="X716" s="13"/>
      <c r="Y716" s="13"/>
      <c r="Z716" s="13"/>
      <c r="AA716" s="13"/>
      <c r="AB716" s="13"/>
      <c r="AC716" s="13"/>
      <c r="AD716" s="13"/>
      <c r="AE716" s="13"/>
      <c r="AF716" s="13"/>
      <c r="AG716" s="13"/>
      <c r="AH716" s="13"/>
      <c r="AI716" s="13"/>
      <c r="AJ716" s="13"/>
      <c r="AK716" s="13"/>
      <c r="AL716" s="13"/>
      <c r="AM716" s="13"/>
      <c r="AN716" s="13"/>
    </row>
    <row r="717" spans="1:40" ht="15.75" customHeight="1">
      <c r="A717" s="13"/>
      <c r="B717" s="13"/>
      <c r="C717" s="13"/>
      <c r="D717" s="13"/>
      <c r="E717" s="13"/>
      <c r="F717" s="13"/>
      <c r="G717" s="13"/>
      <c r="H717" s="13"/>
      <c r="I717" s="13"/>
      <c r="J717" s="13"/>
      <c r="K717" s="13"/>
      <c r="L717" s="13"/>
      <c r="M717" s="13"/>
      <c r="N717" s="13"/>
      <c r="O717" s="13"/>
      <c r="P717" s="13"/>
      <c r="Q717" s="13"/>
      <c r="R717" s="13"/>
      <c r="S717" s="13"/>
      <c r="T717" s="13"/>
      <c r="U717" s="13"/>
      <c r="V717" s="13"/>
      <c r="W717" s="13"/>
      <c r="X717" s="13"/>
      <c r="Y717" s="13"/>
      <c r="Z717" s="13"/>
      <c r="AA717" s="13"/>
      <c r="AB717" s="13"/>
      <c r="AC717" s="13"/>
      <c r="AD717" s="13"/>
      <c r="AE717" s="13"/>
      <c r="AF717" s="13"/>
      <c r="AG717" s="13"/>
      <c r="AH717" s="13"/>
      <c r="AI717" s="13"/>
      <c r="AJ717" s="13"/>
      <c r="AK717" s="13"/>
      <c r="AL717" s="13"/>
      <c r="AM717" s="13"/>
      <c r="AN717" s="13"/>
    </row>
    <row r="718" spans="1:40" ht="15.75" customHeight="1">
      <c r="A718" s="13"/>
      <c r="B718" s="13"/>
      <c r="C718" s="13"/>
      <c r="D718" s="13"/>
      <c r="E718" s="13"/>
      <c r="F718" s="13"/>
      <c r="G718" s="13"/>
      <c r="H718" s="13"/>
      <c r="I718" s="13"/>
      <c r="J718" s="13"/>
      <c r="K718" s="13"/>
      <c r="L718" s="13"/>
      <c r="M718" s="13"/>
      <c r="N718" s="13"/>
      <c r="O718" s="13"/>
      <c r="P718" s="13"/>
      <c r="Q718" s="13"/>
      <c r="R718" s="13"/>
      <c r="S718" s="13"/>
      <c r="T718" s="13"/>
      <c r="U718" s="13"/>
      <c r="V718" s="13"/>
      <c r="W718" s="13"/>
      <c r="X718" s="13"/>
      <c r="Y718" s="13"/>
      <c r="Z718" s="13"/>
      <c r="AA718" s="13"/>
      <c r="AB718" s="13"/>
      <c r="AC718" s="13"/>
      <c r="AD718" s="13"/>
      <c r="AE718" s="13"/>
      <c r="AF718" s="13"/>
      <c r="AG718" s="13"/>
      <c r="AH718" s="13"/>
      <c r="AI718" s="13"/>
      <c r="AJ718" s="13"/>
      <c r="AK718" s="13"/>
      <c r="AL718" s="13"/>
      <c r="AM718" s="13"/>
      <c r="AN718" s="13"/>
    </row>
    <row r="719" spans="1:40" ht="15.75" customHeight="1">
      <c r="A719" s="13"/>
      <c r="B719" s="13"/>
      <c r="C719" s="13"/>
      <c r="D719" s="13"/>
      <c r="E719" s="13"/>
      <c r="F719" s="13"/>
      <c r="G719" s="13"/>
      <c r="H719" s="13"/>
      <c r="I719" s="13"/>
      <c r="J719" s="13"/>
      <c r="K719" s="13"/>
      <c r="L719" s="13"/>
      <c r="M719" s="13"/>
      <c r="N719" s="13"/>
      <c r="O719" s="13"/>
      <c r="P719" s="13"/>
      <c r="Q719" s="13"/>
      <c r="R719" s="13"/>
      <c r="S719" s="13"/>
      <c r="T719" s="13"/>
      <c r="U719" s="13"/>
      <c r="V719" s="13"/>
      <c r="W719" s="13"/>
      <c r="X719" s="13"/>
      <c r="Y719" s="13"/>
      <c r="Z719" s="13"/>
      <c r="AA719" s="13"/>
      <c r="AB719" s="13"/>
      <c r="AC719" s="13"/>
      <c r="AD719" s="13"/>
      <c r="AE719" s="13"/>
      <c r="AF719" s="13"/>
      <c r="AG719" s="13"/>
      <c r="AH719" s="13"/>
      <c r="AI719" s="13"/>
      <c r="AJ719" s="13"/>
      <c r="AK719" s="13"/>
      <c r="AL719" s="13"/>
      <c r="AM719" s="13"/>
      <c r="AN719" s="13"/>
    </row>
    <row r="720" spans="1:40" ht="15.75" customHeight="1">
      <c r="A720" s="13"/>
      <c r="B720" s="13"/>
      <c r="C720" s="13"/>
      <c r="D720" s="13"/>
      <c r="E720" s="13"/>
      <c r="F720" s="13"/>
      <c r="G720" s="13"/>
      <c r="H720" s="13"/>
      <c r="I720" s="13"/>
      <c r="J720" s="13"/>
      <c r="K720" s="13"/>
      <c r="L720" s="13"/>
      <c r="M720" s="13"/>
      <c r="N720" s="13"/>
      <c r="O720" s="13"/>
      <c r="P720" s="13"/>
      <c r="Q720" s="13"/>
      <c r="R720" s="13"/>
      <c r="S720" s="13"/>
      <c r="T720" s="13"/>
      <c r="U720" s="13"/>
      <c r="V720" s="13"/>
      <c r="W720" s="13"/>
      <c r="X720" s="13"/>
      <c r="Y720" s="13"/>
      <c r="Z720" s="13"/>
      <c r="AA720" s="13"/>
      <c r="AB720" s="13"/>
      <c r="AC720" s="13"/>
      <c r="AD720" s="13"/>
      <c r="AE720" s="13"/>
      <c r="AF720" s="13"/>
      <c r="AG720" s="13"/>
      <c r="AH720" s="13"/>
      <c r="AI720" s="13"/>
      <c r="AJ720" s="13"/>
      <c r="AK720" s="13"/>
      <c r="AL720" s="13"/>
      <c r="AM720" s="13"/>
      <c r="AN720" s="13"/>
    </row>
    <row r="721" spans="1:40" ht="15.75" customHeight="1">
      <c r="A721" s="13"/>
      <c r="B721" s="13"/>
      <c r="C721" s="13"/>
      <c r="D721" s="13"/>
      <c r="E721" s="13"/>
      <c r="F721" s="13"/>
      <c r="G721" s="13"/>
      <c r="H721" s="13"/>
      <c r="I721" s="13"/>
      <c r="J721" s="13"/>
      <c r="K721" s="13"/>
      <c r="L721" s="13"/>
      <c r="M721" s="13"/>
      <c r="N721" s="13"/>
      <c r="O721" s="13"/>
      <c r="P721" s="13"/>
      <c r="Q721" s="13"/>
      <c r="R721" s="13"/>
      <c r="S721" s="13"/>
      <c r="T721" s="13"/>
      <c r="U721" s="13"/>
      <c r="V721" s="13"/>
      <c r="W721" s="13"/>
      <c r="X721" s="13"/>
      <c r="Y721" s="13"/>
      <c r="Z721" s="13"/>
      <c r="AA721" s="13"/>
      <c r="AB721" s="13"/>
      <c r="AC721" s="13"/>
      <c r="AD721" s="13"/>
      <c r="AE721" s="13"/>
      <c r="AF721" s="13"/>
      <c r="AG721" s="13"/>
      <c r="AH721" s="13"/>
      <c r="AI721" s="13"/>
      <c r="AJ721" s="13"/>
      <c r="AK721" s="13"/>
      <c r="AL721" s="13"/>
      <c r="AM721" s="13"/>
      <c r="AN721" s="13"/>
    </row>
    <row r="722" spans="1:40" ht="15.75" customHeight="1">
      <c r="A722" s="13"/>
      <c r="B722" s="13"/>
      <c r="C722" s="13"/>
      <c r="D722" s="13"/>
      <c r="E722" s="13"/>
      <c r="F722" s="13"/>
      <c r="G722" s="13"/>
      <c r="H722" s="13"/>
      <c r="I722" s="13"/>
      <c r="J722" s="13"/>
      <c r="K722" s="13"/>
      <c r="L722" s="13"/>
      <c r="M722" s="13"/>
      <c r="N722" s="13"/>
      <c r="O722" s="13"/>
      <c r="P722" s="13"/>
      <c r="Q722" s="13"/>
      <c r="R722" s="13"/>
      <c r="S722" s="13"/>
      <c r="T722" s="13"/>
      <c r="U722" s="13"/>
      <c r="V722" s="13"/>
      <c r="W722" s="13"/>
      <c r="X722" s="13"/>
      <c r="Y722" s="13"/>
      <c r="Z722" s="13"/>
      <c r="AA722" s="13"/>
      <c r="AB722" s="13"/>
      <c r="AC722" s="13"/>
      <c r="AD722" s="13"/>
      <c r="AE722" s="13"/>
      <c r="AF722" s="13"/>
      <c r="AG722" s="13"/>
      <c r="AH722" s="13"/>
      <c r="AI722" s="13"/>
      <c r="AJ722" s="13"/>
      <c r="AK722" s="13"/>
      <c r="AL722" s="13"/>
      <c r="AM722" s="13"/>
      <c r="AN722" s="13"/>
    </row>
    <row r="723" spans="1:40" ht="15.75" customHeight="1">
      <c r="A723" s="13"/>
      <c r="B723" s="13"/>
      <c r="C723" s="13"/>
      <c r="D723" s="13"/>
      <c r="E723" s="13"/>
      <c r="F723" s="13"/>
      <c r="G723" s="13"/>
      <c r="H723" s="13"/>
      <c r="I723" s="13"/>
      <c r="J723" s="13"/>
      <c r="K723" s="13"/>
      <c r="L723" s="13"/>
      <c r="M723" s="13"/>
      <c r="N723" s="13"/>
      <c r="O723" s="13"/>
      <c r="P723" s="13"/>
      <c r="Q723" s="13"/>
      <c r="R723" s="13"/>
      <c r="S723" s="13"/>
      <c r="T723" s="13"/>
      <c r="U723" s="13"/>
      <c r="V723" s="13"/>
      <c r="W723" s="13"/>
      <c r="X723" s="13"/>
      <c r="Y723" s="13"/>
      <c r="Z723" s="13"/>
      <c r="AA723" s="13"/>
      <c r="AB723" s="13"/>
      <c r="AC723" s="13"/>
      <c r="AD723" s="13"/>
      <c r="AE723" s="13"/>
      <c r="AF723" s="13"/>
      <c r="AG723" s="13"/>
      <c r="AH723" s="13"/>
      <c r="AI723" s="13"/>
      <c r="AJ723" s="13"/>
      <c r="AK723" s="13"/>
      <c r="AL723" s="13"/>
      <c r="AM723" s="13"/>
      <c r="AN723" s="13"/>
    </row>
    <row r="724" spans="1:40" ht="15.75" customHeight="1">
      <c r="A724" s="13"/>
      <c r="B724" s="13"/>
      <c r="C724" s="13"/>
      <c r="D724" s="13"/>
      <c r="E724" s="13"/>
      <c r="F724" s="13"/>
      <c r="G724" s="13"/>
      <c r="H724" s="13"/>
      <c r="I724" s="13"/>
      <c r="J724" s="13"/>
      <c r="K724" s="13"/>
      <c r="L724" s="13"/>
      <c r="M724" s="13"/>
      <c r="N724" s="13"/>
      <c r="O724" s="13"/>
      <c r="P724" s="13"/>
      <c r="Q724" s="13"/>
      <c r="R724" s="13"/>
      <c r="S724" s="13"/>
      <c r="T724" s="13"/>
      <c r="U724" s="13"/>
      <c r="V724" s="13"/>
      <c r="W724" s="13"/>
      <c r="X724" s="13"/>
      <c r="Y724" s="13"/>
      <c r="Z724" s="13"/>
      <c r="AA724" s="13"/>
      <c r="AB724" s="13"/>
      <c r="AC724" s="13"/>
      <c r="AD724" s="13"/>
      <c r="AE724" s="13"/>
      <c r="AF724" s="13"/>
      <c r="AG724" s="13"/>
      <c r="AH724" s="13"/>
      <c r="AI724" s="13"/>
      <c r="AJ724" s="13"/>
      <c r="AK724" s="13"/>
      <c r="AL724" s="13"/>
      <c r="AM724" s="13"/>
      <c r="AN724" s="13"/>
    </row>
    <row r="725" spans="1:40" ht="15.75" customHeight="1">
      <c r="A725" s="13"/>
      <c r="B725" s="13"/>
      <c r="C725" s="13"/>
      <c r="D725" s="13"/>
      <c r="E725" s="13"/>
      <c r="F725" s="13"/>
      <c r="G725" s="13"/>
      <c r="H725" s="13"/>
      <c r="I725" s="13"/>
      <c r="J725" s="13"/>
      <c r="K725" s="13"/>
      <c r="L725" s="13"/>
      <c r="M725" s="13"/>
      <c r="N725" s="13"/>
      <c r="O725" s="13"/>
      <c r="P725" s="13"/>
      <c r="Q725" s="13"/>
      <c r="R725" s="13"/>
      <c r="S725" s="13"/>
      <c r="T725" s="13"/>
      <c r="U725" s="13"/>
      <c r="V725" s="13"/>
      <c r="W725" s="13"/>
      <c r="X725" s="13"/>
      <c r="Y725" s="13"/>
      <c r="Z725" s="13"/>
      <c r="AA725" s="13"/>
      <c r="AB725" s="13"/>
      <c r="AC725" s="13"/>
      <c r="AD725" s="13"/>
      <c r="AE725" s="13"/>
      <c r="AF725" s="13"/>
      <c r="AG725" s="13"/>
      <c r="AH725" s="13"/>
      <c r="AI725" s="13"/>
      <c r="AJ725" s="13"/>
      <c r="AK725" s="13"/>
      <c r="AL725" s="13"/>
      <c r="AM725" s="13"/>
      <c r="AN725" s="13"/>
    </row>
    <row r="726" spans="1:40" ht="15.75" customHeight="1">
      <c r="A726" s="13"/>
      <c r="B726" s="13"/>
      <c r="C726" s="13"/>
      <c r="D726" s="13"/>
      <c r="E726" s="13"/>
      <c r="F726" s="13"/>
      <c r="G726" s="13"/>
      <c r="H726" s="13"/>
      <c r="I726" s="13"/>
      <c r="J726" s="13"/>
      <c r="K726" s="13"/>
      <c r="L726" s="13"/>
      <c r="M726" s="13"/>
      <c r="N726" s="13"/>
      <c r="O726" s="13"/>
      <c r="P726" s="13"/>
      <c r="Q726" s="13"/>
      <c r="R726" s="13"/>
      <c r="S726" s="13"/>
      <c r="T726" s="13"/>
      <c r="U726" s="13"/>
      <c r="V726" s="13"/>
      <c r="W726" s="13"/>
      <c r="X726" s="13"/>
      <c r="Y726" s="13"/>
      <c r="Z726" s="13"/>
      <c r="AA726" s="13"/>
      <c r="AB726" s="13"/>
      <c r="AC726" s="13"/>
      <c r="AD726" s="13"/>
      <c r="AE726" s="13"/>
      <c r="AF726" s="13"/>
      <c r="AG726" s="13"/>
      <c r="AH726" s="13"/>
      <c r="AI726" s="13"/>
      <c r="AJ726" s="13"/>
      <c r="AK726" s="13"/>
      <c r="AL726" s="13"/>
      <c r="AM726" s="13"/>
      <c r="AN726" s="13"/>
    </row>
    <row r="727" spans="1:40" ht="15.75" customHeight="1">
      <c r="A727" s="13"/>
      <c r="B727" s="13"/>
      <c r="C727" s="13"/>
      <c r="D727" s="13"/>
      <c r="E727" s="13"/>
      <c r="F727" s="13"/>
      <c r="G727" s="13"/>
      <c r="H727" s="13"/>
      <c r="I727" s="13"/>
      <c r="J727" s="13"/>
      <c r="K727" s="13"/>
      <c r="L727" s="13"/>
      <c r="M727" s="13"/>
      <c r="N727" s="13"/>
      <c r="O727" s="13"/>
      <c r="P727" s="13"/>
      <c r="Q727" s="13"/>
      <c r="R727" s="13"/>
      <c r="S727" s="13"/>
      <c r="T727" s="13"/>
      <c r="U727" s="13"/>
      <c r="V727" s="13"/>
      <c r="W727" s="13"/>
      <c r="X727" s="13"/>
      <c r="Y727" s="13"/>
      <c r="Z727" s="13"/>
      <c r="AA727" s="13"/>
      <c r="AB727" s="13"/>
      <c r="AC727" s="13"/>
      <c r="AD727" s="13"/>
      <c r="AE727" s="13"/>
      <c r="AF727" s="13"/>
      <c r="AG727" s="13"/>
      <c r="AH727" s="13"/>
      <c r="AI727" s="13"/>
      <c r="AJ727" s="13"/>
      <c r="AK727" s="13"/>
      <c r="AL727" s="13"/>
      <c r="AM727" s="13"/>
      <c r="AN727" s="13"/>
    </row>
    <row r="728" spans="1:40" ht="15.75" customHeight="1">
      <c r="A728" s="13"/>
      <c r="B728" s="13"/>
      <c r="C728" s="13"/>
      <c r="D728" s="13"/>
      <c r="E728" s="13"/>
      <c r="F728" s="13"/>
      <c r="G728" s="13"/>
      <c r="H728" s="13"/>
      <c r="I728" s="13"/>
      <c r="J728" s="13"/>
      <c r="K728" s="13"/>
      <c r="L728" s="13"/>
      <c r="M728" s="13"/>
      <c r="N728" s="13"/>
      <c r="O728" s="13"/>
      <c r="P728" s="13"/>
      <c r="Q728" s="13"/>
      <c r="R728" s="13"/>
      <c r="S728" s="13"/>
      <c r="T728" s="13"/>
      <c r="U728" s="13"/>
      <c r="V728" s="13"/>
      <c r="W728" s="13"/>
      <c r="X728" s="13"/>
      <c r="Y728" s="13"/>
      <c r="Z728" s="13"/>
      <c r="AA728" s="13"/>
      <c r="AB728" s="13"/>
      <c r="AC728" s="13"/>
      <c r="AD728" s="13"/>
      <c r="AE728" s="13"/>
      <c r="AF728" s="13"/>
      <c r="AG728" s="13"/>
      <c r="AH728" s="13"/>
      <c r="AI728" s="13"/>
      <c r="AJ728" s="13"/>
      <c r="AK728" s="13"/>
      <c r="AL728" s="13"/>
      <c r="AM728" s="13"/>
      <c r="AN728" s="13"/>
    </row>
    <row r="729" spans="1:40" ht="15.75" customHeight="1">
      <c r="A729" s="13"/>
      <c r="B729" s="13"/>
      <c r="C729" s="13"/>
      <c r="D729" s="13"/>
      <c r="E729" s="13"/>
      <c r="F729" s="13"/>
      <c r="G729" s="13"/>
      <c r="H729" s="13"/>
      <c r="I729" s="13"/>
      <c r="J729" s="13"/>
      <c r="K729" s="13"/>
      <c r="L729" s="13"/>
      <c r="M729" s="13"/>
      <c r="N729" s="13"/>
      <c r="O729" s="13"/>
      <c r="P729" s="13"/>
      <c r="Q729" s="13"/>
      <c r="R729" s="13"/>
      <c r="S729" s="13"/>
      <c r="T729" s="13"/>
      <c r="U729" s="13"/>
      <c r="V729" s="13"/>
      <c r="W729" s="13"/>
      <c r="X729" s="13"/>
      <c r="Y729" s="13"/>
      <c r="Z729" s="13"/>
      <c r="AA729" s="13"/>
      <c r="AB729" s="13"/>
      <c r="AC729" s="13"/>
      <c r="AD729" s="13"/>
      <c r="AE729" s="13"/>
      <c r="AF729" s="13"/>
      <c r="AG729" s="13"/>
      <c r="AH729" s="13"/>
      <c r="AI729" s="13"/>
      <c r="AJ729" s="13"/>
      <c r="AK729" s="13"/>
      <c r="AL729" s="13"/>
      <c r="AM729" s="13"/>
      <c r="AN729" s="13"/>
    </row>
    <row r="730" spans="1:40" ht="15.75" customHeight="1">
      <c r="A730" s="13"/>
      <c r="B730" s="13"/>
      <c r="C730" s="13"/>
      <c r="D730" s="13"/>
      <c r="E730" s="13"/>
      <c r="F730" s="13"/>
      <c r="G730" s="13"/>
      <c r="H730" s="13"/>
      <c r="I730" s="13"/>
      <c r="J730" s="13"/>
      <c r="K730" s="13"/>
      <c r="L730" s="13"/>
      <c r="M730" s="13"/>
      <c r="N730" s="13"/>
      <c r="O730" s="13"/>
      <c r="P730" s="13"/>
      <c r="Q730" s="13"/>
      <c r="R730" s="13"/>
      <c r="S730" s="13"/>
      <c r="T730" s="13"/>
      <c r="U730" s="13"/>
      <c r="V730" s="13"/>
      <c r="W730" s="13"/>
      <c r="X730" s="13"/>
      <c r="Y730" s="13"/>
      <c r="Z730" s="13"/>
      <c r="AA730" s="13"/>
      <c r="AB730" s="13"/>
      <c r="AC730" s="13"/>
      <c r="AD730" s="13"/>
      <c r="AE730" s="13"/>
      <c r="AF730" s="13"/>
      <c r="AG730" s="13"/>
      <c r="AH730" s="13"/>
      <c r="AI730" s="13"/>
      <c r="AJ730" s="13"/>
      <c r="AK730" s="13"/>
      <c r="AL730" s="13"/>
      <c r="AM730" s="13"/>
      <c r="AN730" s="13"/>
    </row>
    <row r="731" spans="1:40" ht="15.75" customHeight="1">
      <c r="A731" s="13"/>
      <c r="B731" s="13"/>
      <c r="C731" s="13"/>
      <c r="D731" s="13"/>
      <c r="E731" s="13"/>
      <c r="F731" s="13"/>
      <c r="G731" s="13"/>
      <c r="H731" s="13"/>
      <c r="I731" s="13"/>
      <c r="J731" s="13"/>
      <c r="K731" s="13"/>
      <c r="L731" s="13"/>
      <c r="M731" s="13"/>
      <c r="N731" s="13"/>
      <c r="O731" s="13"/>
      <c r="P731" s="13"/>
      <c r="Q731" s="13"/>
      <c r="R731" s="13"/>
      <c r="S731" s="13"/>
      <c r="T731" s="13"/>
      <c r="U731" s="13"/>
      <c r="V731" s="13"/>
      <c r="W731" s="13"/>
      <c r="X731" s="13"/>
      <c r="Y731" s="13"/>
      <c r="Z731" s="13"/>
      <c r="AA731" s="13"/>
      <c r="AB731" s="13"/>
      <c r="AC731" s="13"/>
      <c r="AD731" s="13"/>
      <c r="AE731" s="13"/>
      <c r="AF731" s="13"/>
      <c r="AG731" s="13"/>
      <c r="AH731" s="13"/>
      <c r="AI731" s="13"/>
      <c r="AJ731" s="13"/>
      <c r="AK731" s="13"/>
      <c r="AL731" s="13"/>
      <c r="AM731" s="13"/>
      <c r="AN731" s="13"/>
    </row>
    <row r="732" spans="1:40" ht="15.75" customHeight="1">
      <c r="A732" s="13"/>
      <c r="B732" s="13"/>
      <c r="C732" s="13"/>
      <c r="D732" s="13"/>
      <c r="E732" s="13"/>
      <c r="F732" s="13"/>
      <c r="G732" s="13"/>
      <c r="H732" s="13"/>
      <c r="I732" s="13"/>
      <c r="J732" s="13"/>
      <c r="K732" s="13"/>
      <c r="L732" s="13"/>
      <c r="M732" s="13"/>
      <c r="N732" s="13"/>
      <c r="O732" s="13"/>
      <c r="P732" s="13"/>
      <c r="Q732" s="13"/>
      <c r="R732" s="13"/>
      <c r="S732" s="13"/>
      <c r="T732" s="13"/>
      <c r="U732" s="13"/>
      <c r="V732" s="13"/>
      <c r="W732" s="13"/>
      <c r="X732" s="13"/>
      <c r="Y732" s="13"/>
      <c r="Z732" s="13"/>
      <c r="AA732" s="13"/>
      <c r="AB732" s="13"/>
      <c r="AC732" s="13"/>
      <c r="AD732" s="13"/>
      <c r="AE732" s="13"/>
      <c r="AF732" s="13"/>
      <c r="AG732" s="13"/>
      <c r="AH732" s="13"/>
      <c r="AI732" s="13"/>
      <c r="AJ732" s="13"/>
      <c r="AK732" s="13"/>
      <c r="AL732" s="13"/>
      <c r="AM732" s="13"/>
      <c r="AN732" s="13"/>
    </row>
    <row r="733" spans="1:40" ht="15.75" customHeight="1">
      <c r="A733" s="13"/>
      <c r="B733" s="13"/>
      <c r="C733" s="13"/>
      <c r="D733" s="13"/>
      <c r="E733" s="13"/>
      <c r="F733" s="13"/>
      <c r="G733" s="13"/>
      <c r="H733" s="13"/>
      <c r="I733" s="13"/>
      <c r="J733" s="13"/>
      <c r="K733" s="13"/>
      <c r="L733" s="13"/>
      <c r="M733" s="13"/>
      <c r="N733" s="13"/>
      <c r="O733" s="13"/>
      <c r="P733" s="13"/>
      <c r="Q733" s="13"/>
      <c r="R733" s="13"/>
      <c r="S733" s="13"/>
      <c r="T733" s="13"/>
      <c r="U733" s="13"/>
      <c r="V733" s="13"/>
      <c r="W733" s="13"/>
      <c r="X733" s="13"/>
      <c r="Y733" s="13"/>
      <c r="Z733" s="13"/>
      <c r="AA733" s="13"/>
      <c r="AB733" s="13"/>
      <c r="AC733" s="13"/>
      <c r="AD733" s="13"/>
      <c r="AE733" s="13"/>
      <c r="AF733" s="13"/>
      <c r="AG733" s="13"/>
      <c r="AH733" s="13"/>
      <c r="AI733" s="13"/>
      <c r="AJ733" s="13"/>
      <c r="AK733" s="13"/>
      <c r="AL733" s="13"/>
      <c r="AM733" s="13"/>
      <c r="AN733" s="13"/>
    </row>
    <row r="734" spans="1:40" ht="15.75" customHeight="1">
      <c r="A734" s="13"/>
      <c r="B734" s="13"/>
      <c r="C734" s="13"/>
      <c r="D734" s="13"/>
      <c r="E734" s="13"/>
      <c r="F734" s="13"/>
      <c r="G734" s="13"/>
      <c r="H734" s="13"/>
      <c r="I734" s="13"/>
      <c r="J734" s="13"/>
      <c r="K734" s="13"/>
      <c r="L734" s="13"/>
      <c r="M734" s="13"/>
      <c r="N734" s="13"/>
      <c r="O734" s="13"/>
      <c r="P734" s="13"/>
      <c r="Q734" s="13"/>
      <c r="R734" s="13"/>
      <c r="S734" s="13"/>
      <c r="T734" s="13"/>
      <c r="U734" s="13"/>
      <c r="V734" s="13"/>
      <c r="W734" s="13"/>
      <c r="X734" s="13"/>
      <c r="Y734" s="13"/>
      <c r="Z734" s="13"/>
      <c r="AA734" s="13"/>
      <c r="AB734" s="13"/>
      <c r="AC734" s="13"/>
      <c r="AD734" s="13"/>
      <c r="AE734" s="13"/>
      <c r="AF734" s="13"/>
      <c r="AG734" s="13"/>
      <c r="AH734" s="13"/>
      <c r="AI734" s="13"/>
      <c r="AJ734" s="13"/>
      <c r="AK734" s="13"/>
      <c r="AL734" s="13"/>
      <c r="AM734" s="13"/>
      <c r="AN734" s="13"/>
    </row>
    <row r="735" spans="1:40" ht="15.75" customHeight="1">
      <c r="A735" s="13"/>
      <c r="B735" s="13"/>
      <c r="C735" s="13"/>
      <c r="D735" s="13"/>
      <c r="E735" s="13"/>
      <c r="F735" s="13"/>
      <c r="G735" s="13"/>
      <c r="H735" s="13"/>
      <c r="I735" s="13"/>
      <c r="J735" s="13"/>
      <c r="K735" s="13"/>
      <c r="L735" s="13"/>
      <c r="M735" s="13"/>
      <c r="N735" s="13"/>
      <c r="O735" s="13"/>
      <c r="P735" s="13"/>
      <c r="Q735" s="13"/>
      <c r="R735" s="13"/>
      <c r="S735" s="13"/>
      <c r="T735" s="13"/>
      <c r="U735" s="13"/>
      <c r="V735" s="13"/>
      <c r="W735" s="13"/>
      <c r="X735" s="13"/>
      <c r="Y735" s="13"/>
      <c r="Z735" s="13"/>
      <c r="AA735" s="13"/>
      <c r="AB735" s="13"/>
      <c r="AC735" s="13"/>
      <c r="AD735" s="13"/>
      <c r="AE735" s="13"/>
      <c r="AF735" s="13"/>
      <c r="AG735" s="13"/>
      <c r="AH735" s="13"/>
      <c r="AI735" s="13"/>
      <c r="AJ735" s="13"/>
      <c r="AK735" s="13"/>
      <c r="AL735" s="13"/>
      <c r="AM735" s="13"/>
      <c r="AN735" s="13"/>
    </row>
    <row r="736" spans="1:40" ht="15.75" customHeight="1">
      <c r="A736" s="13"/>
      <c r="B736" s="13"/>
      <c r="C736" s="13"/>
      <c r="D736" s="13"/>
      <c r="E736" s="13"/>
      <c r="F736" s="13"/>
      <c r="G736" s="13"/>
      <c r="H736" s="13"/>
      <c r="I736" s="13"/>
      <c r="J736" s="13"/>
      <c r="K736" s="13"/>
      <c r="L736" s="13"/>
      <c r="M736" s="13"/>
      <c r="N736" s="13"/>
      <c r="O736" s="13"/>
      <c r="P736" s="13"/>
      <c r="Q736" s="13"/>
      <c r="R736" s="13"/>
      <c r="S736" s="13"/>
      <c r="T736" s="13"/>
      <c r="U736" s="13"/>
      <c r="V736" s="13"/>
      <c r="W736" s="13"/>
      <c r="X736" s="13"/>
      <c r="Y736" s="13"/>
      <c r="Z736" s="13"/>
      <c r="AA736" s="13"/>
      <c r="AB736" s="13"/>
      <c r="AC736" s="13"/>
      <c r="AD736" s="13"/>
      <c r="AE736" s="13"/>
      <c r="AF736" s="13"/>
      <c r="AG736" s="13"/>
      <c r="AH736" s="13"/>
      <c r="AI736" s="13"/>
      <c r="AJ736" s="13"/>
      <c r="AK736" s="13"/>
      <c r="AL736" s="13"/>
      <c r="AM736" s="13"/>
      <c r="AN736" s="13"/>
    </row>
    <row r="737" spans="1:40" ht="15.75" customHeight="1">
      <c r="A737" s="13"/>
      <c r="B737" s="13"/>
      <c r="C737" s="13"/>
      <c r="D737" s="13"/>
      <c r="E737" s="13"/>
      <c r="F737" s="13"/>
      <c r="G737" s="13"/>
      <c r="H737" s="13"/>
      <c r="I737" s="13"/>
      <c r="J737" s="13"/>
      <c r="K737" s="13"/>
      <c r="L737" s="13"/>
      <c r="M737" s="13"/>
      <c r="N737" s="13"/>
      <c r="O737" s="13"/>
      <c r="P737" s="13"/>
      <c r="Q737" s="13"/>
      <c r="R737" s="13"/>
      <c r="S737" s="13"/>
      <c r="T737" s="13"/>
      <c r="U737" s="13"/>
      <c r="V737" s="13"/>
      <c r="W737" s="13"/>
      <c r="X737" s="13"/>
      <c r="Y737" s="13"/>
      <c r="Z737" s="13"/>
      <c r="AA737" s="13"/>
      <c r="AB737" s="13"/>
      <c r="AC737" s="13"/>
      <c r="AD737" s="13"/>
      <c r="AE737" s="13"/>
      <c r="AF737" s="13"/>
      <c r="AG737" s="13"/>
      <c r="AH737" s="13"/>
      <c r="AI737" s="13"/>
      <c r="AJ737" s="13"/>
      <c r="AK737" s="13"/>
      <c r="AL737" s="13"/>
      <c r="AM737" s="13"/>
      <c r="AN737" s="13"/>
    </row>
    <row r="738" spans="1:40" ht="15.75" customHeight="1">
      <c r="A738" s="13"/>
      <c r="B738" s="13"/>
      <c r="C738" s="13"/>
      <c r="D738" s="13"/>
      <c r="E738" s="13"/>
      <c r="F738" s="13"/>
      <c r="G738" s="13"/>
      <c r="H738" s="13"/>
      <c r="I738" s="13"/>
      <c r="J738" s="13"/>
      <c r="K738" s="13"/>
      <c r="L738" s="13"/>
      <c r="M738" s="13"/>
      <c r="N738" s="13"/>
      <c r="O738" s="13"/>
      <c r="P738" s="13"/>
      <c r="Q738" s="13"/>
      <c r="R738" s="13"/>
      <c r="S738" s="13"/>
      <c r="T738" s="13"/>
      <c r="U738" s="13"/>
      <c r="V738" s="13"/>
      <c r="W738" s="13"/>
      <c r="X738" s="13"/>
      <c r="Y738" s="13"/>
      <c r="Z738" s="13"/>
      <c r="AA738" s="13"/>
      <c r="AB738" s="13"/>
      <c r="AC738" s="13"/>
      <c r="AD738" s="13"/>
      <c r="AE738" s="13"/>
      <c r="AF738" s="13"/>
      <c r="AG738" s="13"/>
      <c r="AH738" s="13"/>
      <c r="AI738" s="13"/>
      <c r="AJ738" s="13"/>
      <c r="AK738" s="13"/>
      <c r="AL738" s="13"/>
      <c r="AM738" s="13"/>
      <c r="AN738" s="13"/>
    </row>
    <row r="739" spans="1:40" ht="15.75" customHeight="1">
      <c r="A739" s="13"/>
      <c r="B739" s="13"/>
      <c r="C739" s="13"/>
      <c r="D739" s="13"/>
      <c r="E739" s="13"/>
      <c r="F739" s="13"/>
      <c r="G739" s="13"/>
      <c r="H739" s="13"/>
      <c r="I739" s="13"/>
      <c r="J739" s="13"/>
      <c r="K739" s="13"/>
      <c r="L739" s="13"/>
      <c r="M739" s="13"/>
      <c r="N739" s="13"/>
      <c r="O739" s="13"/>
      <c r="P739" s="13"/>
      <c r="Q739" s="13"/>
      <c r="R739" s="13"/>
      <c r="S739" s="13"/>
      <c r="T739" s="13"/>
      <c r="U739" s="13"/>
      <c r="V739" s="13"/>
      <c r="W739" s="13"/>
      <c r="X739" s="13"/>
      <c r="Y739" s="13"/>
      <c r="Z739" s="13"/>
      <c r="AA739" s="13"/>
      <c r="AB739" s="13"/>
      <c r="AC739" s="13"/>
      <c r="AD739" s="13"/>
      <c r="AE739" s="13"/>
      <c r="AF739" s="13"/>
      <c r="AG739" s="13"/>
      <c r="AH739" s="13"/>
      <c r="AI739" s="13"/>
      <c r="AJ739" s="13"/>
      <c r="AK739" s="13"/>
      <c r="AL739" s="13"/>
      <c r="AM739" s="13"/>
      <c r="AN739" s="13"/>
    </row>
    <row r="740" spans="1:40" ht="15.75" customHeight="1">
      <c r="A740" s="13"/>
      <c r="B740" s="13"/>
      <c r="C740" s="13"/>
      <c r="D740" s="13"/>
      <c r="E740" s="13"/>
      <c r="F740" s="13"/>
      <c r="G740" s="13"/>
      <c r="H740" s="13"/>
      <c r="I740" s="13"/>
      <c r="J740" s="13"/>
      <c r="K740" s="13"/>
      <c r="L740" s="13"/>
      <c r="M740" s="13"/>
      <c r="N740" s="13"/>
      <c r="O740" s="13"/>
      <c r="P740" s="13"/>
      <c r="Q740" s="13"/>
      <c r="R740" s="13"/>
      <c r="S740" s="13"/>
      <c r="T740" s="13"/>
      <c r="U740" s="13"/>
      <c r="V740" s="13"/>
      <c r="W740" s="13"/>
      <c r="X740" s="13"/>
      <c r="Y740" s="13"/>
      <c r="Z740" s="13"/>
      <c r="AA740" s="13"/>
      <c r="AB740" s="13"/>
      <c r="AC740" s="13"/>
      <c r="AD740" s="13"/>
      <c r="AE740" s="13"/>
      <c r="AF740" s="13"/>
      <c r="AG740" s="13"/>
      <c r="AH740" s="13"/>
      <c r="AI740" s="13"/>
      <c r="AJ740" s="13"/>
      <c r="AK740" s="13"/>
      <c r="AL740" s="13"/>
      <c r="AM740" s="13"/>
      <c r="AN740" s="13"/>
    </row>
    <row r="741" spans="1:40" ht="15.75" customHeight="1">
      <c r="A741" s="13"/>
      <c r="B741" s="13"/>
      <c r="C741" s="13"/>
      <c r="D741" s="13"/>
      <c r="E741" s="13"/>
      <c r="F741" s="13"/>
      <c r="G741" s="13"/>
      <c r="H741" s="13"/>
      <c r="I741" s="13"/>
      <c r="J741" s="13"/>
      <c r="K741" s="13"/>
      <c r="L741" s="13"/>
      <c r="M741" s="13"/>
      <c r="N741" s="13"/>
      <c r="O741" s="13"/>
      <c r="P741" s="13"/>
      <c r="Q741" s="13"/>
      <c r="R741" s="13"/>
      <c r="S741" s="13"/>
      <c r="T741" s="13"/>
      <c r="U741" s="13"/>
      <c r="V741" s="13"/>
      <c r="W741" s="13"/>
      <c r="X741" s="13"/>
      <c r="Y741" s="13"/>
      <c r="Z741" s="13"/>
      <c r="AA741" s="13"/>
      <c r="AB741" s="13"/>
      <c r="AC741" s="13"/>
      <c r="AD741" s="13"/>
      <c r="AE741" s="13"/>
      <c r="AF741" s="13"/>
      <c r="AG741" s="13"/>
      <c r="AH741" s="13"/>
      <c r="AI741" s="13"/>
      <c r="AJ741" s="13"/>
      <c r="AK741" s="13"/>
      <c r="AL741" s="13"/>
      <c r="AM741" s="13"/>
      <c r="AN741" s="13"/>
    </row>
    <row r="742" spans="1:40" ht="15.75" customHeight="1">
      <c r="A742" s="13"/>
      <c r="B742" s="13"/>
      <c r="C742" s="13"/>
      <c r="D742" s="13"/>
      <c r="E742" s="13"/>
      <c r="F742" s="13"/>
      <c r="G742" s="13"/>
      <c r="H742" s="13"/>
      <c r="I742" s="13"/>
      <c r="J742" s="13"/>
      <c r="K742" s="13"/>
      <c r="L742" s="13"/>
      <c r="M742" s="13"/>
      <c r="N742" s="13"/>
      <c r="O742" s="13"/>
      <c r="P742" s="13"/>
      <c r="Q742" s="13"/>
      <c r="R742" s="13"/>
      <c r="S742" s="13"/>
      <c r="T742" s="13"/>
      <c r="U742" s="13"/>
      <c r="V742" s="13"/>
      <c r="W742" s="13"/>
      <c r="X742" s="13"/>
      <c r="Y742" s="13"/>
      <c r="Z742" s="13"/>
      <c r="AA742" s="13"/>
      <c r="AB742" s="13"/>
      <c r="AC742" s="13"/>
      <c r="AD742" s="13"/>
      <c r="AE742" s="13"/>
      <c r="AF742" s="13"/>
      <c r="AG742" s="13"/>
      <c r="AH742" s="13"/>
      <c r="AI742" s="13"/>
      <c r="AJ742" s="13"/>
      <c r="AK742" s="13"/>
      <c r="AL742" s="13"/>
      <c r="AM742" s="13"/>
      <c r="AN742" s="13"/>
    </row>
    <row r="743" spans="1:40" ht="15.75" customHeight="1">
      <c r="A743" s="13"/>
      <c r="B743" s="13"/>
      <c r="C743" s="13"/>
      <c r="D743" s="13"/>
      <c r="E743" s="13"/>
      <c r="F743" s="13"/>
      <c r="G743" s="13"/>
      <c r="H743" s="13"/>
      <c r="I743" s="13"/>
      <c r="J743" s="13"/>
      <c r="K743" s="13"/>
      <c r="L743" s="13"/>
      <c r="M743" s="13"/>
      <c r="N743" s="13"/>
      <c r="O743" s="13"/>
      <c r="P743" s="13"/>
      <c r="Q743" s="13"/>
      <c r="R743" s="13"/>
      <c r="S743" s="13"/>
      <c r="T743" s="13"/>
      <c r="U743" s="13"/>
      <c r="V743" s="13"/>
      <c r="W743" s="13"/>
      <c r="X743" s="13"/>
      <c r="Y743" s="13"/>
      <c r="Z743" s="13"/>
      <c r="AA743" s="13"/>
      <c r="AB743" s="13"/>
      <c r="AC743" s="13"/>
      <c r="AD743" s="13"/>
      <c r="AE743" s="13"/>
      <c r="AF743" s="13"/>
      <c r="AG743" s="13"/>
      <c r="AH743" s="13"/>
      <c r="AI743" s="13"/>
      <c r="AJ743" s="13"/>
      <c r="AK743" s="13"/>
      <c r="AL743" s="13"/>
      <c r="AM743" s="13"/>
      <c r="AN743" s="13"/>
    </row>
    <row r="744" spans="1:40" ht="15.75" customHeight="1">
      <c r="A744" s="13"/>
      <c r="B744" s="13"/>
      <c r="C744" s="13"/>
      <c r="D744" s="13"/>
      <c r="E744" s="13"/>
      <c r="F744" s="13"/>
      <c r="G744" s="13"/>
      <c r="H744" s="13"/>
      <c r="I744" s="13"/>
      <c r="J744" s="13"/>
      <c r="K744" s="13"/>
      <c r="L744" s="13"/>
      <c r="M744" s="13"/>
      <c r="N744" s="13"/>
      <c r="O744" s="13"/>
      <c r="P744" s="13"/>
      <c r="Q744" s="13"/>
      <c r="R744" s="13"/>
      <c r="S744" s="13"/>
      <c r="T744" s="13"/>
      <c r="U744" s="13"/>
      <c r="V744" s="13"/>
      <c r="W744" s="13"/>
      <c r="X744" s="13"/>
      <c r="Y744" s="13"/>
      <c r="Z744" s="13"/>
      <c r="AA744" s="13"/>
      <c r="AB744" s="13"/>
      <c r="AC744" s="13"/>
      <c r="AD744" s="13"/>
      <c r="AE744" s="13"/>
      <c r="AF744" s="13"/>
      <c r="AG744" s="13"/>
      <c r="AH744" s="13"/>
      <c r="AI744" s="13"/>
      <c r="AJ744" s="13"/>
      <c r="AK744" s="13"/>
      <c r="AL744" s="13"/>
      <c r="AM744" s="13"/>
      <c r="AN744" s="13"/>
    </row>
    <row r="745" spans="1:40" ht="15.75" customHeight="1">
      <c r="A745" s="13"/>
      <c r="B745" s="13"/>
      <c r="C745" s="13"/>
      <c r="D745" s="13"/>
      <c r="E745" s="13"/>
      <c r="F745" s="13"/>
      <c r="G745" s="13"/>
      <c r="H745" s="13"/>
      <c r="I745" s="13"/>
      <c r="J745" s="13"/>
      <c r="K745" s="13"/>
      <c r="L745" s="13"/>
      <c r="M745" s="13"/>
      <c r="N745" s="13"/>
      <c r="O745" s="13"/>
      <c r="P745" s="13"/>
      <c r="Q745" s="13"/>
      <c r="R745" s="13"/>
      <c r="S745" s="13"/>
      <c r="T745" s="13"/>
      <c r="U745" s="13"/>
      <c r="V745" s="13"/>
      <c r="W745" s="13"/>
      <c r="X745" s="13"/>
      <c r="Y745" s="13"/>
      <c r="Z745" s="13"/>
      <c r="AA745" s="13"/>
      <c r="AB745" s="13"/>
      <c r="AC745" s="13"/>
      <c r="AD745" s="13"/>
      <c r="AE745" s="13"/>
      <c r="AF745" s="13"/>
      <c r="AG745" s="13"/>
      <c r="AH745" s="13"/>
      <c r="AI745" s="13"/>
      <c r="AJ745" s="13"/>
      <c r="AK745" s="13"/>
      <c r="AL745" s="13"/>
      <c r="AM745" s="13"/>
      <c r="AN745" s="13"/>
    </row>
    <row r="746" spans="1:40" ht="15.75" customHeight="1">
      <c r="A746" s="13"/>
      <c r="B746" s="13"/>
      <c r="C746" s="13"/>
      <c r="D746" s="13"/>
      <c r="E746" s="13"/>
      <c r="F746" s="13"/>
      <c r="G746" s="13"/>
      <c r="H746" s="13"/>
      <c r="I746" s="13"/>
      <c r="J746" s="13"/>
      <c r="K746" s="13"/>
      <c r="L746" s="13"/>
      <c r="M746" s="13"/>
      <c r="N746" s="13"/>
      <c r="O746" s="13"/>
      <c r="P746" s="13"/>
      <c r="Q746" s="13"/>
      <c r="R746" s="13"/>
      <c r="S746" s="13"/>
      <c r="T746" s="13"/>
      <c r="U746" s="13"/>
      <c r="V746" s="13"/>
      <c r="W746" s="13"/>
      <c r="X746" s="13"/>
      <c r="Y746" s="13"/>
      <c r="Z746" s="13"/>
      <c r="AA746" s="13"/>
      <c r="AB746" s="13"/>
      <c r="AC746" s="13"/>
      <c r="AD746" s="13"/>
      <c r="AE746" s="13"/>
      <c r="AF746" s="13"/>
      <c r="AG746" s="13"/>
      <c r="AH746" s="13"/>
      <c r="AI746" s="13"/>
      <c r="AJ746" s="13"/>
      <c r="AK746" s="13"/>
      <c r="AL746" s="13"/>
      <c r="AM746" s="13"/>
      <c r="AN746" s="13"/>
    </row>
    <row r="747" spans="1:40" ht="15.75" customHeight="1">
      <c r="A747" s="13"/>
      <c r="B747" s="13"/>
      <c r="C747" s="13"/>
      <c r="D747" s="13"/>
      <c r="E747" s="13"/>
      <c r="F747" s="13"/>
      <c r="G747" s="13"/>
      <c r="H747" s="13"/>
      <c r="I747" s="13"/>
      <c r="J747" s="13"/>
      <c r="K747" s="13"/>
      <c r="L747" s="13"/>
      <c r="M747" s="13"/>
      <c r="N747" s="13"/>
      <c r="O747" s="13"/>
      <c r="P747" s="13"/>
      <c r="Q747" s="13"/>
      <c r="R747" s="13"/>
      <c r="S747" s="13"/>
      <c r="T747" s="13"/>
      <c r="U747" s="13"/>
      <c r="V747" s="13"/>
      <c r="W747" s="13"/>
      <c r="X747" s="13"/>
      <c r="Y747" s="13"/>
      <c r="Z747" s="13"/>
      <c r="AA747" s="13"/>
      <c r="AB747" s="13"/>
      <c r="AC747" s="13"/>
      <c r="AD747" s="13"/>
      <c r="AE747" s="13"/>
      <c r="AF747" s="13"/>
      <c r="AG747" s="13"/>
      <c r="AH747" s="13"/>
      <c r="AI747" s="13"/>
      <c r="AJ747" s="13"/>
      <c r="AK747" s="13"/>
      <c r="AL747" s="13"/>
      <c r="AM747" s="13"/>
      <c r="AN747" s="13"/>
    </row>
    <row r="748" spans="1:40" ht="15.75" customHeight="1">
      <c r="A748" s="13"/>
      <c r="B748" s="13"/>
      <c r="C748" s="13"/>
      <c r="D748" s="13"/>
      <c r="E748" s="13"/>
      <c r="F748" s="13"/>
      <c r="G748" s="13"/>
      <c r="H748" s="13"/>
      <c r="I748" s="13"/>
      <c r="J748" s="13"/>
      <c r="K748" s="13"/>
      <c r="L748" s="13"/>
      <c r="M748" s="13"/>
      <c r="N748" s="13"/>
      <c r="O748" s="13"/>
      <c r="P748" s="13"/>
      <c r="Q748" s="13"/>
      <c r="R748" s="13"/>
      <c r="S748" s="13"/>
      <c r="T748" s="13"/>
      <c r="U748" s="13"/>
      <c r="V748" s="13"/>
      <c r="W748" s="13"/>
      <c r="X748" s="13"/>
      <c r="Y748" s="13"/>
      <c r="Z748" s="13"/>
      <c r="AA748" s="13"/>
      <c r="AB748" s="13"/>
      <c r="AC748" s="13"/>
      <c r="AD748" s="13"/>
      <c r="AE748" s="13"/>
      <c r="AF748" s="13"/>
      <c r="AG748" s="13"/>
      <c r="AH748" s="13"/>
      <c r="AI748" s="13"/>
      <c r="AJ748" s="13"/>
      <c r="AK748" s="13"/>
      <c r="AL748" s="13"/>
      <c r="AM748" s="13"/>
      <c r="AN748" s="13"/>
    </row>
    <row r="749" spans="1:40" ht="15.75" customHeight="1">
      <c r="A749" s="13"/>
      <c r="B749" s="13"/>
      <c r="C749" s="13"/>
      <c r="D749" s="13"/>
      <c r="E749" s="13"/>
      <c r="F749" s="13"/>
      <c r="G749" s="13"/>
      <c r="H749" s="13"/>
      <c r="I749" s="13"/>
      <c r="J749" s="13"/>
      <c r="K749" s="13"/>
      <c r="L749" s="13"/>
      <c r="M749" s="13"/>
      <c r="N749" s="13"/>
      <c r="O749" s="13"/>
      <c r="P749" s="13"/>
      <c r="Q749" s="13"/>
      <c r="R749" s="13"/>
      <c r="S749" s="13"/>
      <c r="T749" s="13"/>
      <c r="U749" s="13"/>
      <c r="V749" s="13"/>
      <c r="W749" s="13"/>
      <c r="X749" s="13"/>
      <c r="Y749" s="13"/>
      <c r="Z749" s="13"/>
      <c r="AA749" s="13"/>
      <c r="AB749" s="13"/>
      <c r="AC749" s="13"/>
      <c r="AD749" s="13"/>
      <c r="AE749" s="13"/>
      <c r="AF749" s="13"/>
      <c r="AG749" s="13"/>
      <c r="AH749" s="13"/>
      <c r="AI749" s="13"/>
      <c r="AJ749" s="13"/>
      <c r="AK749" s="13"/>
      <c r="AL749" s="13"/>
      <c r="AM749" s="13"/>
      <c r="AN749" s="13"/>
    </row>
    <row r="750" spans="1:40" ht="15.75" customHeight="1">
      <c r="A750" s="13"/>
      <c r="B750" s="13"/>
      <c r="C750" s="13"/>
      <c r="D750" s="13"/>
      <c r="E750" s="13"/>
      <c r="F750" s="13"/>
      <c r="G750" s="13"/>
      <c r="H750" s="13"/>
      <c r="I750" s="13"/>
      <c r="J750" s="13"/>
      <c r="K750" s="13"/>
      <c r="L750" s="13"/>
      <c r="M750" s="13"/>
      <c r="N750" s="13"/>
      <c r="O750" s="13"/>
      <c r="P750" s="13"/>
      <c r="Q750" s="13"/>
      <c r="R750" s="13"/>
      <c r="S750" s="13"/>
      <c r="T750" s="13"/>
      <c r="U750" s="13"/>
      <c r="V750" s="13"/>
      <c r="W750" s="13"/>
      <c r="X750" s="13"/>
      <c r="Y750" s="13"/>
      <c r="Z750" s="13"/>
      <c r="AA750" s="13"/>
      <c r="AB750" s="13"/>
      <c r="AC750" s="13"/>
      <c r="AD750" s="13"/>
      <c r="AE750" s="13"/>
      <c r="AF750" s="13"/>
      <c r="AG750" s="13"/>
      <c r="AH750" s="13"/>
      <c r="AI750" s="13"/>
      <c r="AJ750" s="13"/>
      <c r="AK750" s="13"/>
      <c r="AL750" s="13"/>
      <c r="AM750" s="13"/>
      <c r="AN750" s="13"/>
    </row>
    <row r="751" spans="1:40" ht="15.75" customHeight="1">
      <c r="A751" s="13"/>
      <c r="B751" s="13"/>
      <c r="C751" s="13"/>
      <c r="D751" s="13"/>
      <c r="E751" s="13"/>
      <c r="F751" s="13"/>
      <c r="G751" s="13"/>
      <c r="H751" s="13"/>
      <c r="I751" s="13"/>
      <c r="J751" s="13"/>
      <c r="K751" s="13"/>
      <c r="L751" s="13"/>
      <c r="M751" s="13"/>
      <c r="N751" s="13"/>
      <c r="O751" s="13"/>
      <c r="P751" s="13"/>
      <c r="Q751" s="13"/>
      <c r="R751" s="13"/>
      <c r="S751" s="13"/>
      <c r="T751" s="13"/>
      <c r="U751" s="13"/>
      <c r="V751" s="13"/>
      <c r="W751" s="13"/>
      <c r="X751" s="13"/>
      <c r="Y751" s="13"/>
      <c r="Z751" s="13"/>
      <c r="AA751" s="13"/>
      <c r="AB751" s="13"/>
      <c r="AC751" s="13"/>
      <c r="AD751" s="13"/>
      <c r="AE751" s="13"/>
      <c r="AF751" s="13"/>
      <c r="AG751" s="13"/>
      <c r="AH751" s="13"/>
      <c r="AI751" s="13"/>
      <c r="AJ751" s="13"/>
      <c r="AK751" s="13"/>
      <c r="AL751" s="13"/>
      <c r="AM751" s="13"/>
      <c r="AN751" s="13"/>
    </row>
    <row r="752" spans="1:40" ht="15.75" customHeight="1">
      <c r="A752" s="13"/>
      <c r="B752" s="13"/>
      <c r="C752" s="13"/>
      <c r="D752" s="13"/>
      <c r="E752" s="13"/>
      <c r="F752" s="13"/>
      <c r="G752" s="13"/>
      <c r="H752" s="13"/>
      <c r="I752" s="13"/>
      <c r="J752" s="13"/>
      <c r="K752" s="13"/>
      <c r="L752" s="13"/>
      <c r="M752" s="13"/>
      <c r="N752" s="13"/>
      <c r="O752" s="13"/>
      <c r="P752" s="13"/>
      <c r="Q752" s="13"/>
      <c r="R752" s="13"/>
      <c r="S752" s="13"/>
      <c r="T752" s="13"/>
      <c r="U752" s="13"/>
      <c r="V752" s="13"/>
      <c r="W752" s="13"/>
      <c r="X752" s="13"/>
      <c r="Y752" s="13"/>
      <c r="Z752" s="13"/>
      <c r="AA752" s="13"/>
      <c r="AB752" s="13"/>
      <c r="AC752" s="13"/>
      <c r="AD752" s="13"/>
      <c r="AE752" s="13"/>
      <c r="AF752" s="13"/>
      <c r="AG752" s="13"/>
      <c r="AH752" s="13"/>
      <c r="AI752" s="13"/>
      <c r="AJ752" s="13"/>
      <c r="AK752" s="13"/>
      <c r="AL752" s="13"/>
      <c r="AM752" s="13"/>
      <c r="AN752" s="13"/>
    </row>
    <row r="753" spans="1:40" ht="15.75" customHeight="1">
      <c r="A753" s="13"/>
      <c r="B753" s="13"/>
      <c r="C753" s="13"/>
      <c r="D753" s="13"/>
      <c r="E753" s="13"/>
      <c r="F753" s="13"/>
      <c r="G753" s="13"/>
      <c r="H753" s="13"/>
      <c r="I753" s="13"/>
      <c r="J753" s="13"/>
      <c r="K753" s="13"/>
      <c r="L753" s="13"/>
      <c r="M753" s="13"/>
      <c r="N753" s="13"/>
      <c r="O753" s="13"/>
      <c r="P753" s="13"/>
      <c r="Q753" s="13"/>
      <c r="R753" s="13"/>
      <c r="S753" s="13"/>
      <c r="T753" s="13"/>
      <c r="U753" s="13"/>
      <c r="V753" s="13"/>
      <c r="W753" s="13"/>
      <c r="X753" s="13"/>
      <c r="Y753" s="13"/>
      <c r="Z753" s="13"/>
      <c r="AA753" s="13"/>
      <c r="AB753" s="13"/>
      <c r="AC753" s="13"/>
      <c r="AD753" s="13"/>
      <c r="AE753" s="13"/>
      <c r="AF753" s="13"/>
      <c r="AG753" s="13"/>
      <c r="AH753" s="13"/>
      <c r="AI753" s="13"/>
      <c r="AJ753" s="13"/>
      <c r="AK753" s="13"/>
      <c r="AL753" s="13"/>
      <c r="AM753" s="13"/>
      <c r="AN753" s="13"/>
    </row>
    <row r="754" spans="1:40" ht="15.75" customHeight="1">
      <c r="A754" s="13"/>
      <c r="B754" s="13"/>
      <c r="C754" s="13"/>
      <c r="D754" s="13"/>
      <c r="E754" s="13"/>
      <c r="F754" s="13"/>
      <c r="G754" s="13"/>
      <c r="H754" s="13"/>
      <c r="I754" s="13"/>
      <c r="J754" s="13"/>
      <c r="K754" s="13"/>
      <c r="L754" s="13"/>
      <c r="M754" s="13"/>
      <c r="N754" s="13"/>
      <c r="O754" s="13"/>
      <c r="P754" s="13"/>
      <c r="Q754" s="13"/>
      <c r="R754" s="13"/>
      <c r="S754" s="13"/>
      <c r="T754" s="13"/>
      <c r="U754" s="13"/>
      <c r="V754" s="13"/>
      <c r="W754" s="13"/>
      <c r="X754" s="13"/>
      <c r="Y754" s="13"/>
      <c r="Z754" s="13"/>
      <c r="AA754" s="13"/>
      <c r="AB754" s="13"/>
      <c r="AC754" s="13"/>
      <c r="AD754" s="13"/>
      <c r="AE754" s="13"/>
      <c r="AF754" s="13"/>
      <c r="AG754" s="13"/>
      <c r="AH754" s="13"/>
      <c r="AI754" s="13"/>
      <c r="AJ754" s="13"/>
      <c r="AK754" s="13"/>
      <c r="AL754" s="13"/>
      <c r="AM754" s="13"/>
      <c r="AN754" s="13"/>
    </row>
    <row r="755" spans="1:40" ht="15.75" customHeight="1">
      <c r="A755" s="13"/>
      <c r="B755" s="13"/>
      <c r="C755" s="13"/>
      <c r="D755" s="13"/>
      <c r="E755" s="13"/>
      <c r="F755" s="13"/>
      <c r="G755" s="13"/>
      <c r="H755" s="13"/>
      <c r="I755" s="13"/>
      <c r="J755" s="13"/>
      <c r="K755" s="13"/>
      <c r="L755" s="13"/>
      <c r="M755" s="13"/>
      <c r="N755" s="13"/>
      <c r="O755" s="13"/>
      <c r="P755" s="13"/>
      <c r="Q755" s="13"/>
      <c r="R755" s="13"/>
      <c r="S755" s="13"/>
      <c r="T755" s="13"/>
      <c r="U755" s="13"/>
      <c r="V755" s="13"/>
      <c r="W755" s="13"/>
      <c r="X755" s="13"/>
      <c r="Y755" s="13"/>
      <c r="Z755" s="13"/>
      <c r="AA755" s="13"/>
      <c r="AB755" s="13"/>
      <c r="AC755" s="13"/>
      <c r="AD755" s="13"/>
      <c r="AE755" s="13"/>
      <c r="AF755" s="13"/>
      <c r="AG755" s="13"/>
      <c r="AH755" s="13"/>
      <c r="AI755" s="13"/>
      <c r="AJ755" s="13"/>
      <c r="AK755" s="13"/>
      <c r="AL755" s="13"/>
      <c r="AM755" s="13"/>
      <c r="AN755" s="13"/>
    </row>
    <row r="756" spans="1:40" ht="15.75" customHeight="1">
      <c r="A756" s="13"/>
      <c r="B756" s="13"/>
      <c r="C756" s="13"/>
      <c r="D756" s="13"/>
      <c r="E756" s="13"/>
      <c r="F756" s="13"/>
      <c r="G756" s="13"/>
      <c r="H756" s="13"/>
      <c r="I756" s="13"/>
      <c r="J756" s="13"/>
      <c r="K756" s="13"/>
      <c r="L756" s="13"/>
      <c r="M756" s="13"/>
      <c r="N756" s="13"/>
      <c r="O756" s="13"/>
      <c r="P756" s="13"/>
      <c r="Q756" s="13"/>
      <c r="R756" s="13"/>
      <c r="S756" s="13"/>
      <c r="T756" s="13"/>
      <c r="U756" s="13"/>
      <c r="V756" s="13"/>
      <c r="W756" s="13"/>
      <c r="X756" s="13"/>
      <c r="Y756" s="13"/>
      <c r="Z756" s="13"/>
      <c r="AA756" s="13"/>
      <c r="AB756" s="13"/>
      <c r="AC756" s="13"/>
      <c r="AD756" s="13"/>
      <c r="AE756" s="13"/>
      <c r="AF756" s="13"/>
      <c r="AG756" s="13"/>
      <c r="AH756" s="13"/>
      <c r="AI756" s="13"/>
      <c r="AJ756" s="13"/>
      <c r="AK756" s="13"/>
      <c r="AL756" s="13"/>
      <c r="AM756" s="13"/>
      <c r="AN756" s="13"/>
    </row>
    <row r="757" spans="1:40" ht="15.75" customHeight="1">
      <c r="A757" s="13"/>
      <c r="B757" s="13"/>
      <c r="C757" s="13"/>
      <c r="D757" s="13"/>
      <c r="E757" s="13"/>
      <c r="F757" s="13"/>
      <c r="G757" s="13"/>
      <c r="H757" s="13"/>
      <c r="I757" s="13"/>
      <c r="J757" s="13"/>
      <c r="K757" s="13"/>
      <c r="L757" s="13"/>
      <c r="M757" s="13"/>
      <c r="N757" s="13"/>
      <c r="O757" s="13"/>
      <c r="P757" s="13"/>
      <c r="Q757" s="13"/>
      <c r="R757" s="13"/>
      <c r="S757" s="13"/>
      <c r="T757" s="13"/>
      <c r="U757" s="13"/>
      <c r="V757" s="13"/>
      <c r="W757" s="13"/>
      <c r="X757" s="13"/>
      <c r="Y757" s="13"/>
      <c r="Z757" s="13"/>
      <c r="AA757" s="13"/>
      <c r="AB757" s="13"/>
      <c r="AC757" s="13"/>
      <c r="AD757" s="13"/>
      <c r="AE757" s="13"/>
      <c r="AF757" s="13"/>
      <c r="AG757" s="13"/>
      <c r="AH757" s="13"/>
      <c r="AI757" s="13"/>
      <c r="AJ757" s="13"/>
      <c r="AK757" s="13"/>
      <c r="AL757" s="13"/>
      <c r="AM757" s="13"/>
      <c r="AN757" s="13"/>
    </row>
    <row r="758" spans="1:40" ht="15.75" customHeight="1">
      <c r="A758" s="13"/>
      <c r="B758" s="13"/>
      <c r="C758" s="13"/>
      <c r="D758" s="13"/>
      <c r="E758" s="13"/>
      <c r="F758" s="13"/>
      <c r="G758" s="13"/>
      <c r="H758" s="13"/>
      <c r="I758" s="13"/>
      <c r="J758" s="13"/>
      <c r="K758" s="13"/>
      <c r="L758" s="13"/>
      <c r="M758" s="13"/>
      <c r="N758" s="13"/>
      <c r="O758" s="13"/>
      <c r="P758" s="13"/>
      <c r="Q758" s="13"/>
      <c r="R758" s="13"/>
      <c r="S758" s="13"/>
      <c r="T758" s="13"/>
      <c r="U758" s="13"/>
      <c r="V758" s="13"/>
      <c r="W758" s="13"/>
      <c r="X758" s="13"/>
      <c r="Y758" s="13"/>
      <c r="Z758" s="13"/>
      <c r="AA758" s="13"/>
      <c r="AB758" s="13"/>
      <c r="AC758" s="13"/>
      <c r="AD758" s="13"/>
      <c r="AE758" s="13"/>
      <c r="AF758" s="13"/>
      <c r="AG758" s="13"/>
      <c r="AH758" s="13"/>
      <c r="AI758" s="13"/>
      <c r="AJ758" s="13"/>
      <c r="AK758" s="13"/>
      <c r="AL758" s="13"/>
      <c r="AM758" s="13"/>
      <c r="AN758" s="13"/>
    </row>
    <row r="759" spans="1:40" ht="15.75" customHeight="1">
      <c r="A759" s="13"/>
      <c r="B759" s="13"/>
      <c r="C759" s="13"/>
      <c r="D759" s="13"/>
      <c r="E759" s="13"/>
      <c r="F759" s="13"/>
      <c r="G759" s="13"/>
      <c r="H759" s="13"/>
      <c r="I759" s="13"/>
      <c r="J759" s="13"/>
      <c r="K759" s="13"/>
      <c r="L759" s="13"/>
      <c r="M759" s="13"/>
      <c r="N759" s="13"/>
      <c r="O759" s="13"/>
      <c r="P759" s="13"/>
      <c r="Q759" s="13"/>
      <c r="R759" s="13"/>
      <c r="S759" s="13"/>
      <c r="T759" s="13"/>
      <c r="U759" s="13"/>
      <c r="V759" s="13"/>
      <c r="W759" s="13"/>
      <c r="X759" s="13"/>
      <c r="Y759" s="13"/>
      <c r="Z759" s="13"/>
      <c r="AA759" s="13"/>
      <c r="AB759" s="13"/>
      <c r="AC759" s="13"/>
      <c r="AD759" s="13"/>
      <c r="AE759" s="13"/>
      <c r="AF759" s="13"/>
      <c r="AG759" s="13"/>
      <c r="AH759" s="13"/>
      <c r="AI759" s="13"/>
      <c r="AJ759" s="13"/>
      <c r="AK759" s="13"/>
      <c r="AL759" s="13"/>
      <c r="AM759" s="13"/>
      <c r="AN759" s="13"/>
    </row>
    <row r="760" spans="1:40" ht="15.75" customHeight="1">
      <c r="A760" s="13"/>
      <c r="B760" s="13"/>
      <c r="C760" s="13"/>
      <c r="D760" s="13"/>
      <c r="E760" s="13"/>
      <c r="F760" s="13"/>
      <c r="G760" s="13"/>
      <c r="H760" s="13"/>
      <c r="I760" s="13"/>
      <c r="J760" s="13"/>
      <c r="K760" s="13"/>
      <c r="L760" s="13"/>
      <c r="M760" s="13"/>
      <c r="N760" s="13"/>
      <c r="O760" s="13"/>
      <c r="P760" s="13"/>
      <c r="Q760" s="13"/>
      <c r="R760" s="13"/>
      <c r="S760" s="13"/>
      <c r="T760" s="13"/>
      <c r="U760" s="13"/>
      <c r="V760" s="13"/>
      <c r="W760" s="13"/>
      <c r="X760" s="13"/>
      <c r="Y760" s="13"/>
      <c r="Z760" s="13"/>
      <c r="AA760" s="13"/>
      <c r="AB760" s="13"/>
      <c r="AC760" s="13"/>
      <c r="AD760" s="13"/>
      <c r="AE760" s="13"/>
      <c r="AF760" s="13"/>
      <c r="AG760" s="13"/>
      <c r="AH760" s="13"/>
      <c r="AI760" s="13"/>
      <c r="AJ760" s="13"/>
      <c r="AK760" s="13"/>
      <c r="AL760" s="13"/>
      <c r="AM760" s="13"/>
      <c r="AN760" s="13"/>
    </row>
    <row r="761" spans="1:40" ht="15.75" customHeight="1">
      <c r="A761" s="13"/>
      <c r="B761" s="13"/>
      <c r="C761" s="13"/>
      <c r="D761" s="13"/>
      <c r="E761" s="13"/>
      <c r="F761" s="13"/>
      <c r="G761" s="13"/>
      <c r="H761" s="13"/>
      <c r="I761" s="13"/>
      <c r="J761" s="13"/>
      <c r="K761" s="13"/>
      <c r="L761" s="13"/>
      <c r="M761" s="13"/>
      <c r="N761" s="13"/>
      <c r="O761" s="13"/>
      <c r="P761" s="13"/>
      <c r="Q761" s="13"/>
      <c r="R761" s="13"/>
      <c r="S761" s="13"/>
      <c r="T761" s="13"/>
      <c r="U761" s="13"/>
      <c r="V761" s="13"/>
      <c r="W761" s="13"/>
      <c r="X761" s="13"/>
      <c r="Y761" s="13"/>
      <c r="Z761" s="13"/>
      <c r="AA761" s="13"/>
      <c r="AB761" s="13"/>
      <c r="AC761" s="13"/>
      <c r="AD761" s="13"/>
      <c r="AE761" s="13"/>
      <c r="AF761" s="13"/>
      <c r="AG761" s="13"/>
      <c r="AH761" s="13"/>
      <c r="AI761" s="13"/>
      <c r="AJ761" s="13"/>
      <c r="AK761" s="13"/>
      <c r="AL761" s="13"/>
      <c r="AM761" s="13"/>
      <c r="AN761" s="13"/>
    </row>
    <row r="762" spans="1:40" ht="15.75" customHeight="1">
      <c r="A762" s="13"/>
      <c r="B762" s="13"/>
      <c r="C762" s="13"/>
      <c r="D762" s="13"/>
      <c r="E762" s="13"/>
      <c r="F762" s="13"/>
      <c r="G762" s="13"/>
      <c r="H762" s="13"/>
      <c r="I762" s="13"/>
      <c r="J762" s="13"/>
      <c r="K762" s="13"/>
      <c r="L762" s="13"/>
      <c r="M762" s="13"/>
      <c r="N762" s="13"/>
      <c r="O762" s="13"/>
      <c r="P762" s="13"/>
      <c r="Q762" s="13"/>
      <c r="R762" s="13"/>
      <c r="S762" s="13"/>
      <c r="T762" s="13"/>
      <c r="U762" s="13"/>
      <c r="V762" s="13"/>
      <c r="W762" s="13"/>
      <c r="X762" s="13"/>
      <c r="Y762" s="13"/>
      <c r="Z762" s="13"/>
      <c r="AA762" s="13"/>
      <c r="AB762" s="13"/>
      <c r="AC762" s="13"/>
      <c r="AD762" s="13"/>
      <c r="AE762" s="13"/>
      <c r="AF762" s="13"/>
      <c r="AG762" s="13"/>
      <c r="AH762" s="13"/>
      <c r="AI762" s="13"/>
      <c r="AJ762" s="13"/>
      <c r="AK762" s="13"/>
      <c r="AL762" s="13"/>
      <c r="AM762" s="13"/>
      <c r="AN762" s="13"/>
    </row>
    <row r="763" spans="1:40" ht="15.75" customHeight="1">
      <c r="A763" s="13"/>
      <c r="B763" s="13"/>
      <c r="C763" s="13"/>
      <c r="D763" s="13"/>
      <c r="E763" s="13"/>
      <c r="F763" s="13"/>
      <c r="G763" s="13"/>
      <c r="H763" s="13"/>
      <c r="I763" s="13"/>
      <c r="J763" s="13"/>
      <c r="K763" s="13"/>
      <c r="L763" s="13"/>
      <c r="M763" s="13"/>
      <c r="N763" s="13"/>
      <c r="O763" s="13"/>
      <c r="P763" s="13"/>
      <c r="Q763" s="13"/>
      <c r="R763" s="13"/>
      <c r="S763" s="13"/>
      <c r="T763" s="13"/>
      <c r="U763" s="13"/>
      <c r="V763" s="13"/>
      <c r="W763" s="13"/>
      <c r="X763" s="13"/>
      <c r="Y763" s="13"/>
      <c r="Z763" s="13"/>
      <c r="AA763" s="13"/>
      <c r="AB763" s="13"/>
      <c r="AC763" s="13"/>
      <c r="AD763" s="13"/>
      <c r="AE763" s="13"/>
      <c r="AF763" s="13"/>
      <c r="AG763" s="13"/>
      <c r="AH763" s="13"/>
      <c r="AI763" s="13"/>
      <c r="AJ763" s="13"/>
      <c r="AK763" s="13"/>
      <c r="AL763" s="13"/>
      <c r="AM763" s="13"/>
      <c r="AN763" s="13"/>
    </row>
    <row r="764" spans="1:40" ht="15.75" customHeight="1">
      <c r="A764" s="13"/>
      <c r="B764" s="13"/>
      <c r="C764" s="13"/>
      <c r="D764" s="13"/>
      <c r="E764" s="13"/>
      <c r="F764" s="13"/>
      <c r="G764" s="13"/>
      <c r="H764" s="13"/>
      <c r="I764" s="13"/>
      <c r="J764" s="13"/>
      <c r="K764" s="13"/>
      <c r="L764" s="13"/>
      <c r="M764" s="13"/>
      <c r="N764" s="13"/>
      <c r="O764" s="13"/>
      <c r="P764" s="13"/>
      <c r="Q764" s="13"/>
      <c r="R764" s="13"/>
      <c r="S764" s="13"/>
      <c r="T764" s="13"/>
      <c r="U764" s="13"/>
      <c r="V764" s="13"/>
      <c r="W764" s="13"/>
      <c r="X764" s="13"/>
      <c r="Y764" s="13"/>
      <c r="Z764" s="13"/>
      <c r="AA764" s="13"/>
      <c r="AB764" s="13"/>
      <c r="AC764" s="13"/>
      <c r="AD764" s="13"/>
      <c r="AE764" s="13"/>
      <c r="AF764" s="13"/>
      <c r="AG764" s="13"/>
      <c r="AH764" s="13"/>
      <c r="AI764" s="13"/>
      <c r="AJ764" s="13"/>
      <c r="AK764" s="13"/>
      <c r="AL764" s="13"/>
      <c r="AM764" s="13"/>
      <c r="AN764" s="13"/>
    </row>
    <row r="765" spans="1:40" ht="15.75" customHeight="1">
      <c r="A765" s="13"/>
      <c r="B765" s="13"/>
      <c r="C765" s="13"/>
      <c r="D765" s="13"/>
      <c r="E765" s="13"/>
      <c r="F765" s="13"/>
      <c r="G765" s="13"/>
      <c r="H765" s="13"/>
      <c r="I765" s="13"/>
      <c r="J765" s="13"/>
      <c r="K765" s="13"/>
      <c r="L765" s="13"/>
      <c r="M765" s="13"/>
      <c r="N765" s="13"/>
      <c r="O765" s="13"/>
      <c r="P765" s="13"/>
      <c r="Q765" s="13"/>
      <c r="R765" s="13"/>
      <c r="S765" s="13"/>
      <c r="T765" s="13"/>
      <c r="U765" s="13"/>
      <c r="V765" s="13"/>
      <c r="W765" s="13"/>
      <c r="X765" s="13"/>
      <c r="Y765" s="13"/>
      <c r="Z765" s="13"/>
      <c r="AA765" s="13"/>
      <c r="AB765" s="13"/>
      <c r="AC765" s="13"/>
      <c r="AD765" s="13"/>
      <c r="AE765" s="13"/>
      <c r="AF765" s="13"/>
      <c r="AG765" s="13"/>
      <c r="AH765" s="13"/>
      <c r="AI765" s="13"/>
      <c r="AJ765" s="13"/>
      <c r="AK765" s="13"/>
      <c r="AL765" s="13"/>
      <c r="AM765" s="13"/>
      <c r="AN765" s="13"/>
    </row>
    <row r="766" spans="1:40" ht="15.75" customHeight="1">
      <c r="A766" s="13"/>
      <c r="B766" s="13"/>
      <c r="C766" s="13"/>
      <c r="D766" s="13"/>
      <c r="E766" s="13"/>
      <c r="F766" s="13"/>
      <c r="G766" s="13"/>
      <c r="H766" s="13"/>
      <c r="I766" s="13"/>
      <c r="J766" s="13"/>
      <c r="K766" s="13"/>
      <c r="L766" s="13"/>
      <c r="M766" s="13"/>
      <c r="N766" s="13"/>
      <c r="O766" s="13"/>
      <c r="P766" s="13"/>
      <c r="Q766" s="13"/>
      <c r="R766" s="13"/>
      <c r="S766" s="13"/>
      <c r="T766" s="13"/>
      <c r="U766" s="13"/>
      <c r="V766" s="13"/>
      <c r="W766" s="13"/>
      <c r="X766" s="13"/>
      <c r="Y766" s="13"/>
      <c r="Z766" s="13"/>
      <c r="AA766" s="13"/>
      <c r="AB766" s="13"/>
      <c r="AC766" s="13"/>
      <c r="AD766" s="13"/>
      <c r="AE766" s="13"/>
      <c r="AF766" s="13"/>
      <c r="AG766" s="13"/>
      <c r="AH766" s="13"/>
      <c r="AI766" s="13"/>
      <c r="AJ766" s="13"/>
      <c r="AK766" s="13"/>
      <c r="AL766" s="13"/>
      <c r="AM766" s="13"/>
      <c r="AN766" s="13"/>
    </row>
    <row r="767" spans="1:40" ht="15.75" customHeight="1">
      <c r="A767" s="13"/>
      <c r="B767" s="13"/>
      <c r="C767" s="13"/>
      <c r="D767" s="13"/>
      <c r="E767" s="13"/>
      <c r="F767" s="13"/>
      <c r="G767" s="13"/>
      <c r="H767" s="13"/>
      <c r="I767" s="13"/>
      <c r="J767" s="13"/>
      <c r="K767" s="13"/>
      <c r="L767" s="13"/>
      <c r="M767" s="13"/>
      <c r="N767" s="13"/>
      <c r="O767" s="13"/>
      <c r="P767" s="13"/>
      <c r="Q767" s="13"/>
      <c r="R767" s="13"/>
      <c r="S767" s="13"/>
      <c r="T767" s="13"/>
      <c r="U767" s="13"/>
      <c r="V767" s="13"/>
      <c r="W767" s="13"/>
      <c r="X767" s="13"/>
      <c r="Y767" s="13"/>
      <c r="Z767" s="13"/>
      <c r="AA767" s="13"/>
      <c r="AB767" s="13"/>
      <c r="AC767" s="13"/>
      <c r="AD767" s="13"/>
      <c r="AE767" s="13"/>
      <c r="AF767" s="13"/>
      <c r="AG767" s="13"/>
      <c r="AH767" s="13"/>
      <c r="AI767" s="13"/>
      <c r="AJ767" s="13"/>
      <c r="AK767" s="13"/>
      <c r="AL767" s="13"/>
      <c r="AM767" s="13"/>
      <c r="AN767" s="13"/>
    </row>
    <row r="768" spans="1:40" ht="15.75" customHeight="1">
      <c r="A768" s="13"/>
      <c r="B768" s="13"/>
      <c r="C768" s="13"/>
      <c r="D768" s="13"/>
      <c r="E768" s="13"/>
      <c r="F768" s="13"/>
      <c r="G768" s="13"/>
      <c r="H768" s="13"/>
      <c r="I768" s="13"/>
      <c r="J768" s="13"/>
      <c r="K768" s="13"/>
      <c r="L768" s="13"/>
      <c r="M768" s="13"/>
      <c r="N768" s="13"/>
      <c r="O768" s="13"/>
      <c r="P768" s="13"/>
      <c r="Q768" s="13"/>
      <c r="R768" s="13"/>
      <c r="S768" s="13"/>
      <c r="T768" s="13"/>
      <c r="U768" s="13"/>
      <c r="V768" s="13"/>
      <c r="W768" s="13"/>
      <c r="X768" s="13"/>
      <c r="Y768" s="13"/>
      <c r="Z768" s="13"/>
      <c r="AA768" s="13"/>
      <c r="AB768" s="13"/>
      <c r="AC768" s="13"/>
      <c r="AD768" s="13"/>
      <c r="AE768" s="13"/>
      <c r="AF768" s="13"/>
      <c r="AG768" s="13"/>
      <c r="AH768" s="13"/>
      <c r="AI768" s="13"/>
      <c r="AJ768" s="13"/>
      <c r="AK768" s="13"/>
      <c r="AL768" s="13"/>
      <c r="AM768" s="13"/>
      <c r="AN768" s="13"/>
    </row>
    <row r="769" spans="1:40" ht="15.75" customHeight="1">
      <c r="A769" s="13"/>
      <c r="B769" s="13"/>
      <c r="C769" s="13"/>
      <c r="D769" s="13"/>
      <c r="E769" s="13"/>
      <c r="F769" s="13"/>
      <c r="G769" s="13"/>
      <c r="H769" s="13"/>
      <c r="I769" s="13"/>
      <c r="J769" s="13"/>
      <c r="K769" s="13"/>
      <c r="L769" s="13"/>
      <c r="M769" s="13"/>
      <c r="N769" s="13"/>
      <c r="O769" s="13"/>
      <c r="P769" s="13"/>
      <c r="Q769" s="13"/>
      <c r="R769" s="13"/>
      <c r="S769" s="13"/>
      <c r="T769" s="13"/>
      <c r="U769" s="13"/>
      <c r="V769" s="13"/>
      <c r="W769" s="13"/>
      <c r="X769" s="13"/>
      <c r="Y769" s="13"/>
      <c r="Z769" s="13"/>
      <c r="AA769" s="13"/>
      <c r="AB769" s="13"/>
      <c r="AC769" s="13"/>
      <c r="AD769" s="13"/>
      <c r="AE769" s="13"/>
      <c r="AF769" s="13"/>
      <c r="AG769" s="13"/>
      <c r="AH769" s="13"/>
      <c r="AI769" s="13"/>
      <c r="AJ769" s="13"/>
      <c r="AK769" s="13"/>
      <c r="AL769" s="13"/>
      <c r="AM769" s="13"/>
      <c r="AN769" s="13"/>
    </row>
    <row r="770" spans="1:40" ht="15.75" customHeight="1">
      <c r="A770" s="13"/>
      <c r="B770" s="13"/>
      <c r="C770" s="13"/>
      <c r="D770" s="13"/>
      <c r="E770" s="13"/>
      <c r="F770" s="13"/>
      <c r="G770" s="13"/>
      <c r="H770" s="13"/>
      <c r="I770" s="13"/>
      <c r="J770" s="13"/>
      <c r="K770" s="13"/>
      <c r="L770" s="13"/>
      <c r="M770" s="13"/>
      <c r="N770" s="13"/>
      <c r="O770" s="13"/>
      <c r="P770" s="13"/>
      <c r="Q770" s="13"/>
      <c r="R770" s="13"/>
      <c r="S770" s="13"/>
      <c r="T770" s="13"/>
      <c r="U770" s="13"/>
      <c r="V770" s="13"/>
      <c r="W770" s="13"/>
      <c r="X770" s="13"/>
      <c r="Y770" s="13"/>
      <c r="Z770" s="13"/>
      <c r="AA770" s="13"/>
      <c r="AB770" s="13"/>
      <c r="AC770" s="13"/>
      <c r="AD770" s="13"/>
      <c r="AE770" s="13"/>
      <c r="AF770" s="13"/>
      <c r="AG770" s="13"/>
      <c r="AH770" s="13"/>
      <c r="AI770" s="13"/>
      <c r="AJ770" s="13"/>
      <c r="AK770" s="13"/>
      <c r="AL770" s="13"/>
      <c r="AM770" s="13"/>
      <c r="AN770" s="13"/>
    </row>
    <row r="771" spans="1:40" ht="15.75" customHeight="1">
      <c r="A771" s="13"/>
      <c r="B771" s="13"/>
      <c r="C771" s="13"/>
      <c r="D771" s="13"/>
      <c r="E771" s="13"/>
      <c r="F771" s="13"/>
      <c r="G771" s="13"/>
      <c r="H771" s="13"/>
      <c r="I771" s="13"/>
      <c r="J771" s="13"/>
      <c r="K771" s="13"/>
      <c r="L771" s="13"/>
      <c r="M771" s="13"/>
      <c r="N771" s="13"/>
      <c r="O771" s="13"/>
      <c r="P771" s="13"/>
      <c r="Q771" s="13"/>
      <c r="R771" s="13"/>
      <c r="S771" s="13"/>
      <c r="T771" s="13"/>
      <c r="U771" s="13"/>
      <c r="V771" s="13"/>
      <c r="W771" s="13"/>
      <c r="X771" s="13"/>
      <c r="Y771" s="13"/>
      <c r="Z771" s="13"/>
      <c r="AA771" s="13"/>
      <c r="AB771" s="13"/>
      <c r="AC771" s="13"/>
      <c r="AD771" s="13"/>
      <c r="AE771" s="13"/>
      <c r="AF771" s="13"/>
      <c r="AG771" s="13"/>
      <c r="AH771" s="13"/>
      <c r="AI771" s="13"/>
      <c r="AJ771" s="13"/>
      <c r="AK771" s="13"/>
      <c r="AL771" s="13"/>
      <c r="AM771" s="13"/>
      <c r="AN771" s="13"/>
    </row>
    <row r="772" spans="1:40" ht="15.75" customHeight="1">
      <c r="A772" s="13"/>
      <c r="B772" s="13"/>
      <c r="C772" s="13"/>
      <c r="D772" s="13"/>
      <c r="E772" s="13"/>
      <c r="F772" s="13"/>
      <c r="G772" s="13"/>
      <c r="H772" s="13"/>
      <c r="I772" s="13"/>
      <c r="J772" s="13"/>
      <c r="K772" s="13"/>
      <c r="L772" s="13"/>
      <c r="M772" s="13"/>
      <c r="N772" s="13"/>
      <c r="O772" s="13"/>
      <c r="P772" s="13"/>
      <c r="Q772" s="13"/>
      <c r="R772" s="13"/>
      <c r="S772" s="13"/>
      <c r="T772" s="13"/>
      <c r="U772" s="13"/>
      <c r="V772" s="13"/>
      <c r="W772" s="13"/>
      <c r="X772" s="13"/>
      <c r="Y772" s="13"/>
      <c r="Z772" s="13"/>
      <c r="AA772" s="13"/>
      <c r="AB772" s="13"/>
      <c r="AC772" s="13"/>
      <c r="AD772" s="13"/>
      <c r="AE772" s="13"/>
      <c r="AF772" s="13"/>
      <c r="AG772" s="13"/>
      <c r="AH772" s="13"/>
      <c r="AI772" s="13"/>
      <c r="AJ772" s="13"/>
      <c r="AK772" s="13"/>
      <c r="AL772" s="13"/>
      <c r="AM772" s="13"/>
      <c r="AN772" s="13"/>
    </row>
    <row r="773" spans="1:40" ht="15.75" customHeight="1">
      <c r="A773" s="13"/>
      <c r="B773" s="13"/>
      <c r="C773" s="13"/>
      <c r="D773" s="13"/>
      <c r="E773" s="13"/>
      <c r="F773" s="13"/>
      <c r="G773" s="13"/>
      <c r="H773" s="13"/>
      <c r="I773" s="13"/>
      <c r="J773" s="13"/>
      <c r="K773" s="13"/>
      <c r="L773" s="13"/>
      <c r="M773" s="13"/>
      <c r="N773" s="13"/>
      <c r="O773" s="13"/>
      <c r="P773" s="13"/>
      <c r="Q773" s="13"/>
      <c r="R773" s="13"/>
      <c r="S773" s="13"/>
      <c r="T773" s="13"/>
      <c r="U773" s="13"/>
      <c r="V773" s="13"/>
      <c r="W773" s="13"/>
      <c r="X773" s="13"/>
      <c r="Y773" s="13"/>
      <c r="Z773" s="13"/>
      <c r="AA773" s="13"/>
      <c r="AB773" s="13"/>
      <c r="AC773" s="13"/>
      <c r="AD773" s="13"/>
      <c r="AE773" s="13"/>
      <c r="AF773" s="13"/>
      <c r="AG773" s="13"/>
      <c r="AH773" s="13"/>
      <c r="AI773" s="13"/>
      <c r="AJ773" s="13"/>
      <c r="AK773" s="13"/>
      <c r="AL773" s="13"/>
      <c r="AM773" s="13"/>
      <c r="AN773" s="13"/>
    </row>
    <row r="774" spans="1:40" ht="15.75" customHeight="1">
      <c r="A774" s="13"/>
      <c r="B774" s="13"/>
      <c r="C774" s="13"/>
      <c r="D774" s="13"/>
      <c r="E774" s="13"/>
      <c r="F774" s="13"/>
      <c r="G774" s="13"/>
      <c r="H774" s="13"/>
      <c r="I774" s="13"/>
      <c r="J774" s="13"/>
      <c r="K774" s="13"/>
      <c r="L774" s="13"/>
      <c r="M774" s="13"/>
      <c r="N774" s="13"/>
      <c r="O774" s="13"/>
      <c r="P774" s="13"/>
      <c r="Q774" s="13"/>
      <c r="R774" s="13"/>
      <c r="S774" s="13"/>
      <c r="T774" s="13"/>
      <c r="U774" s="13"/>
      <c r="V774" s="13"/>
      <c r="W774" s="13"/>
      <c r="X774" s="13"/>
      <c r="Y774" s="13"/>
      <c r="Z774" s="13"/>
      <c r="AA774" s="13"/>
      <c r="AB774" s="13"/>
      <c r="AC774" s="13"/>
      <c r="AD774" s="13"/>
      <c r="AE774" s="13"/>
      <c r="AF774" s="13"/>
      <c r="AG774" s="13"/>
      <c r="AH774" s="13"/>
      <c r="AI774" s="13"/>
      <c r="AJ774" s="13"/>
      <c r="AK774" s="13"/>
      <c r="AL774" s="13"/>
      <c r="AM774" s="13"/>
      <c r="AN774" s="13"/>
    </row>
    <row r="775" spans="1:40" ht="15.75" customHeight="1">
      <c r="A775" s="13"/>
      <c r="B775" s="13"/>
      <c r="C775" s="13"/>
      <c r="D775" s="13"/>
      <c r="E775" s="13"/>
      <c r="F775" s="13"/>
      <c r="G775" s="13"/>
      <c r="H775" s="13"/>
      <c r="I775" s="13"/>
      <c r="J775" s="13"/>
      <c r="K775" s="13"/>
      <c r="L775" s="13"/>
      <c r="M775" s="13"/>
      <c r="N775" s="13"/>
      <c r="O775" s="13"/>
      <c r="P775" s="13"/>
      <c r="Q775" s="13"/>
      <c r="R775" s="13"/>
      <c r="S775" s="13"/>
      <c r="T775" s="13"/>
      <c r="U775" s="13"/>
      <c r="V775" s="13"/>
      <c r="W775" s="13"/>
      <c r="X775" s="13"/>
      <c r="Y775" s="13"/>
      <c r="Z775" s="13"/>
      <c r="AA775" s="13"/>
      <c r="AB775" s="13"/>
      <c r="AC775" s="13"/>
      <c r="AD775" s="13"/>
      <c r="AE775" s="13"/>
      <c r="AF775" s="13"/>
      <c r="AG775" s="13"/>
      <c r="AH775" s="13"/>
      <c r="AI775" s="13"/>
      <c r="AJ775" s="13"/>
      <c r="AK775" s="13"/>
      <c r="AL775" s="13"/>
      <c r="AM775" s="13"/>
      <c r="AN775" s="13"/>
    </row>
    <row r="776" spans="1:40" ht="15.75" customHeight="1">
      <c r="A776" s="13"/>
      <c r="B776" s="13"/>
      <c r="C776" s="13"/>
      <c r="D776" s="13"/>
      <c r="E776" s="13"/>
      <c r="F776" s="13"/>
      <c r="G776" s="13"/>
      <c r="H776" s="13"/>
      <c r="I776" s="13"/>
      <c r="J776" s="13"/>
      <c r="K776" s="13"/>
      <c r="L776" s="13"/>
      <c r="M776" s="13"/>
      <c r="N776" s="13"/>
      <c r="O776" s="13"/>
      <c r="P776" s="13"/>
      <c r="Q776" s="13"/>
      <c r="R776" s="13"/>
      <c r="S776" s="13"/>
      <c r="T776" s="13"/>
      <c r="U776" s="13"/>
      <c r="V776" s="13"/>
      <c r="W776" s="13"/>
      <c r="X776" s="13"/>
      <c r="Y776" s="13"/>
      <c r="Z776" s="13"/>
      <c r="AA776" s="13"/>
      <c r="AB776" s="13"/>
      <c r="AC776" s="13"/>
      <c r="AD776" s="13"/>
      <c r="AE776" s="13"/>
      <c r="AF776" s="13"/>
      <c r="AG776" s="13"/>
      <c r="AH776" s="13"/>
      <c r="AI776" s="13"/>
      <c r="AJ776" s="13"/>
      <c r="AK776" s="13"/>
      <c r="AL776" s="13"/>
      <c r="AM776" s="13"/>
      <c r="AN776" s="13"/>
    </row>
    <row r="777" spans="1:40" ht="15.75" customHeight="1">
      <c r="A777" s="13"/>
      <c r="B777" s="13"/>
      <c r="C777" s="13"/>
      <c r="D777" s="13"/>
      <c r="E777" s="13"/>
      <c r="F777" s="13"/>
      <c r="G777" s="13"/>
      <c r="H777" s="13"/>
      <c r="I777" s="13"/>
      <c r="J777" s="13"/>
      <c r="K777" s="13"/>
      <c r="L777" s="13"/>
      <c r="M777" s="13"/>
      <c r="N777" s="13"/>
      <c r="O777" s="13"/>
      <c r="P777" s="13"/>
      <c r="Q777" s="13"/>
      <c r="R777" s="13"/>
      <c r="S777" s="13"/>
      <c r="T777" s="13"/>
      <c r="U777" s="13"/>
      <c r="V777" s="13"/>
      <c r="W777" s="13"/>
      <c r="X777" s="13"/>
      <c r="Y777" s="13"/>
      <c r="Z777" s="13"/>
      <c r="AA777" s="13"/>
      <c r="AB777" s="13"/>
      <c r="AC777" s="13"/>
      <c r="AD777" s="13"/>
      <c r="AE777" s="13"/>
      <c r="AF777" s="13"/>
      <c r="AG777" s="13"/>
      <c r="AH777" s="13"/>
      <c r="AI777" s="13"/>
      <c r="AJ777" s="13"/>
      <c r="AK777" s="13"/>
      <c r="AL777" s="13"/>
      <c r="AM777" s="13"/>
      <c r="AN777" s="13"/>
    </row>
    <row r="778" spans="1:40" ht="15.75" customHeight="1">
      <c r="A778" s="13"/>
      <c r="B778" s="13"/>
      <c r="C778" s="13"/>
      <c r="D778" s="13"/>
      <c r="E778" s="13"/>
      <c r="F778" s="13"/>
      <c r="G778" s="13"/>
      <c r="H778" s="13"/>
      <c r="I778" s="13"/>
      <c r="J778" s="13"/>
      <c r="K778" s="13"/>
      <c r="L778" s="13"/>
      <c r="M778" s="13"/>
      <c r="N778" s="13"/>
      <c r="O778" s="13"/>
      <c r="P778" s="13"/>
      <c r="Q778" s="13"/>
      <c r="R778" s="13"/>
      <c r="S778" s="13"/>
      <c r="T778" s="13"/>
      <c r="U778" s="13"/>
      <c r="V778" s="13"/>
      <c r="W778" s="13"/>
      <c r="X778" s="13"/>
      <c r="Y778" s="13"/>
      <c r="Z778" s="13"/>
      <c r="AA778" s="13"/>
      <c r="AB778" s="13"/>
      <c r="AC778" s="13"/>
      <c r="AD778" s="13"/>
      <c r="AE778" s="13"/>
      <c r="AF778" s="13"/>
      <c r="AG778" s="13"/>
      <c r="AH778" s="13"/>
      <c r="AI778" s="13"/>
      <c r="AJ778" s="13"/>
      <c r="AK778" s="13"/>
      <c r="AL778" s="13"/>
      <c r="AM778" s="13"/>
      <c r="AN778" s="13"/>
    </row>
    <row r="779" spans="1:40" ht="15.75" customHeight="1">
      <c r="A779" s="13"/>
      <c r="B779" s="13"/>
      <c r="C779" s="13"/>
      <c r="D779" s="13"/>
      <c r="E779" s="13"/>
      <c r="F779" s="13"/>
      <c r="G779" s="13"/>
      <c r="H779" s="13"/>
      <c r="I779" s="13"/>
      <c r="J779" s="13"/>
      <c r="K779" s="13"/>
      <c r="L779" s="13"/>
      <c r="M779" s="13"/>
      <c r="N779" s="13"/>
      <c r="O779" s="13"/>
      <c r="P779" s="13"/>
      <c r="Q779" s="13"/>
      <c r="R779" s="13"/>
      <c r="S779" s="13"/>
      <c r="T779" s="13"/>
      <c r="U779" s="13"/>
      <c r="V779" s="13"/>
      <c r="W779" s="13"/>
      <c r="X779" s="13"/>
      <c r="Y779" s="13"/>
      <c r="Z779" s="13"/>
      <c r="AA779" s="13"/>
      <c r="AB779" s="13"/>
      <c r="AC779" s="13"/>
      <c r="AD779" s="13"/>
      <c r="AE779" s="13"/>
      <c r="AF779" s="13"/>
      <c r="AG779" s="13"/>
      <c r="AH779" s="13"/>
      <c r="AI779" s="13"/>
      <c r="AJ779" s="13"/>
      <c r="AK779" s="13"/>
      <c r="AL779" s="13"/>
      <c r="AM779" s="13"/>
      <c r="AN779" s="13"/>
    </row>
    <row r="780" spans="1:40" ht="15.75" customHeight="1">
      <c r="A780" s="13"/>
      <c r="B780" s="13"/>
      <c r="C780" s="13"/>
      <c r="D780" s="13"/>
      <c r="E780" s="13"/>
      <c r="F780" s="13"/>
      <c r="G780" s="13"/>
      <c r="H780" s="13"/>
      <c r="I780" s="13"/>
      <c r="J780" s="13"/>
      <c r="K780" s="13"/>
      <c r="L780" s="13"/>
      <c r="M780" s="13"/>
      <c r="N780" s="13"/>
      <c r="O780" s="13"/>
      <c r="P780" s="13"/>
      <c r="Q780" s="13"/>
      <c r="R780" s="13"/>
      <c r="S780" s="13"/>
      <c r="T780" s="13"/>
      <c r="U780" s="13"/>
      <c r="V780" s="13"/>
      <c r="W780" s="13"/>
      <c r="X780" s="13"/>
      <c r="Y780" s="13"/>
      <c r="Z780" s="13"/>
      <c r="AA780" s="13"/>
      <c r="AB780" s="13"/>
      <c r="AC780" s="13"/>
      <c r="AD780" s="13"/>
      <c r="AE780" s="13"/>
      <c r="AF780" s="13"/>
      <c r="AG780" s="13"/>
      <c r="AH780" s="13"/>
      <c r="AI780" s="13"/>
      <c r="AJ780" s="13"/>
      <c r="AK780" s="13"/>
      <c r="AL780" s="13"/>
      <c r="AM780" s="13"/>
      <c r="AN780" s="13"/>
    </row>
    <row r="781" spans="1:40" ht="15.75" customHeight="1">
      <c r="A781" s="13"/>
      <c r="B781" s="13"/>
      <c r="C781" s="13"/>
      <c r="D781" s="13"/>
      <c r="E781" s="13"/>
      <c r="F781" s="13"/>
      <c r="G781" s="13"/>
      <c r="H781" s="13"/>
      <c r="I781" s="13"/>
      <c r="J781" s="13"/>
      <c r="K781" s="13"/>
      <c r="L781" s="13"/>
      <c r="M781" s="13"/>
      <c r="N781" s="13"/>
      <c r="O781" s="13"/>
      <c r="P781" s="13"/>
      <c r="Q781" s="13"/>
      <c r="R781" s="13"/>
      <c r="S781" s="13"/>
      <c r="T781" s="13"/>
      <c r="U781" s="13"/>
      <c r="V781" s="13"/>
      <c r="W781" s="13"/>
      <c r="X781" s="13"/>
      <c r="Y781" s="13"/>
      <c r="Z781" s="13"/>
      <c r="AA781" s="13"/>
      <c r="AB781" s="13"/>
      <c r="AC781" s="13"/>
      <c r="AD781" s="13"/>
      <c r="AE781" s="13"/>
      <c r="AF781" s="13"/>
      <c r="AG781" s="13"/>
      <c r="AH781" s="13"/>
      <c r="AI781" s="13"/>
      <c r="AJ781" s="13"/>
      <c r="AK781" s="13"/>
      <c r="AL781" s="13"/>
      <c r="AM781" s="13"/>
      <c r="AN781" s="13"/>
    </row>
    <row r="782" spans="1:40" ht="15.75" customHeight="1">
      <c r="A782" s="13"/>
      <c r="B782" s="13"/>
      <c r="C782" s="13"/>
      <c r="D782" s="13"/>
      <c r="E782" s="13"/>
      <c r="F782" s="13"/>
      <c r="G782" s="13"/>
      <c r="H782" s="13"/>
      <c r="I782" s="13"/>
      <c r="J782" s="13"/>
      <c r="K782" s="13"/>
      <c r="L782" s="13"/>
      <c r="M782" s="13"/>
      <c r="N782" s="13"/>
      <c r="O782" s="13"/>
      <c r="P782" s="13"/>
      <c r="Q782" s="13"/>
      <c r="R782" s="13"/>
      <c r="S782" s="13"/>
      <c r="T782" s="13"/>
      <c r="U782" s="13"/>
      <c r="V782" s="13"/>
      <c r="W782" s="13"/>
      <c r="X782" s="13"/>
      <c r="Y782" s="13"/>
      <c r="Z782" s="13"/>
      <c r="AA782" s="13"/>
      <c r="AB782" s="13"/>
      <c r="AC782" s="13"/>
      <c r="AD782" s="13"/>
      <c r="AE782" s="13"/>
      <c r="AF782" s="13"/>
      <c r="AG782" s="13"/>
      <c r="AH782" s="13"/>
      <c r="AI782" s="13"/>
      <c r="AJ782" s="13"/>
      <c r="AK782" s="13"/>
      <c r="AL782" s="13"/>
      <c r="AM782" s="13"/>
      <c r="AN782" s="13"/>
    </row>
    <row r="783" spans="1:40" ht="15.75" customHeight="1">
      <c r="A783" s="13"/>
      <c r="B783" s="13"/>
      <c r="C783" s="13"/>
      <c r="D783" s="13"/>
      <c r="E783" s="13"/>
      <c r="F783" s="13"/>
      <c r="G783" s="13"/>
      <c r="H783" s="13"/>
      <c r="I783" s="13"/>
      <c r="J783" s="13"/>
      <c r="K783" s="13"/>
      <c r="L783" s="13"/>
      <c r="M783" s="13"/>
      <c r="N783" s="13"/>
      <c r="O783" s="13"/>
      <c r="P783" s="13"/>
      <c r="Q783" s="13"/>
      <c r="R783" s="13"/>
      <c r="S783" s="13"/>
      <c r="T783" s="13"/>
      <c r="U783" s="13"/>
      <c r="V783" s="13"/>
      <c r="W783" s="13"/>
      <c r="X783" s="13"/>
      <c r="Y783" s="13"/>
      <c r="Z783" s="13"/>
      <c r="AA783" s="13"/>
      <c r="AB783" s="13"/>
      <c r="AC783" s="13"/>
      <c r="AD783" s="13"/>
      <c r="AE783" s="13"/>
      <c r="AF783" s="13"/>
      <c r="AG783" s="13"/>
      <c r="AH783" s="13"/>
      <c r="AI783" s="13"/>
      <c r="AJ783" s="13"/>
      <c r="AK783" s="13"/>
      <c r="AL783" s="13"/>
      <c r="AM783" s="13"/>
      <c r="AN783" s="13"/>
    </row>
    <row r="784" spans="1:40" ht="15.75" customHeight="1">
      <c r="A784" s="13"/>
      <c r="B784" s="13"/>
      <c r="C784" s="13"/>
      <c r="D784" s="13"/>
      <c r="E784" s="13"/>
      <c r="F784" s="13"/>
      <c r="G784" s="13"/>
      <c r="H784" s="13"/>
      <c r="I784" s="13"/>
      <c r="J784" s="13"/>
      <c r="K784" s="13"/>
      <c r="L784" s="13"/>
      <c r="M784" s="13"/>
      <c r="N784" s="13"/>
      <c r="O784" s="13"/>
      <c r="P784" s="13"/>
      <c r="Q784" s="13"/>
      <c r="R784" s="13"/>
      <c r="S784" s="13"/>
      <c r="T784" s="13"/>
      <c r="U784" s="13"/>
      <c r="V784" s="13"/>
      <c r="W784" s="13"/>
      <c r="X784" s="13"/>
      <c r="Y784" s="13"/>
      <c r="Z784" s="13"/>
      <c r="AA784" s="13"/>
      <c r="AB784" s="13"/>
      <c r="AC784" s="13"/>
      <c r="AD784" s="13"/>
      <c r="AE784" s="13"/>
      <c r="AF784" s="13"/>
      <c r="AG784" s="13"/>
      <c r="AH784" s="13"/>
      <c r="AI784" s="13"/>
      <c r="AJ784" s="13"/>
      <c r="AK784" s="13"/>
      <c r="AL784" s="13"/>
      <c r="AM784" s="13"/>
      <c r="AN784" s="13"/>
    </row>
    <row r="785" spans="1:40" ht="15.75" customHeight="1">
      <c r="A785" s="13"/>
      <c r="B785" s="13"/>
      <c r="C785" s="13"/>
      <c r="D785" s="13"/>
      <c r="E785" s="13"/>
      <c r="F785" s="13"/>
      <c r="G785" s="13"/>
      <c r="H785" s="13"/>
      <c r="I785" s="13"/>
      <c r="J785" s="13"/>
      <c r="K785" s="13"/>
      <c r="L785" s="13"/>
      <c r="M785" s="13"/>
      <c r="N785" s="13"/>
      <c r="O785" s="13"/>
      <c r="P785" s="13"/>
      <c r="Q785" s="13"/>
      <c r="R785" s="13"/>
      <c r="S785" s="13"/>
      <c r="T785" s="13"/>
      <c r="U785" s="13"/>
      <c r="V785" s="13"/>
      <c r="W785" s="13"/>
      <c r="X785" s="13"/>
      <c r="Y785" s="13"/>
      <c r="Z785" s="13"/>
      <c r="AA785" s="13"/>
      <c r="AB785" s="13"/>
      <c r="AC785" s="13"/>
      <c r="AD785" s="13"/>
      <c r="AE785" s="13"/>
      <c r="AF785" s="13"/>
      <c r="AG785" s="13"/>
      <c r="AH785" s="13"/>
      <c r="AI785" s="13"/>
      <c r="AJ785" s="13"/>
      <c r="AK785" s="13"/>
      <c r="AL785" s="13"/>
      <c r="AM785" s="13"/>
      <c r="AN785" s="13"/>
    </row>
    <row r="786" spans="1:40" ht="15.75" customHeight="1">
      <c r="A786" s="13"/>
      <c r="B786" s="13"/>
      <c r="C786" s="13"/>
      <c r="D786" s="13"/>
      <c r="E786" s="13"/>
      <c r="F786" s="13"/>
      <c r="G786" s="13"/>
      <c r="H786" s="13"/>
      <c r="I786" s="13"/>
      <c r="J786" s="13"/>
      <c r="K786" s="13"/>
      <c r="L786" s="13"/>
      <c r="M786" s="13"/>
      <c r="N786" s="13"/>
      <c r="O786" s="13"/>
      <c r="P786" s="13"/>
      <c r="Q786" s="13"/>
      <c r="R786" s="13"/>
      <c r="S786" s="13"/>
      <c r="T786" s="13"/>
      <c r="U786" s="13"/>
      <c r="V786" s="13"/>
      <c r="W786" s="13"/>
      <c r="X786" s="13"/>
      <c r="Y786" s="13"/>
      <c r="Z786" s="13"/>
      <c r="AA786" s="13"/>
      <c r="AB786" s="13"/>
      <c r="AC786" s="13"/>
      <c r="AD786" s="13"/>
      <c r="AE786" s="13"/>
      <c r="AF786" s="13"/>
      <c r="AG786" s="13"/>
      <c r="AH786" s="13"/>
      <c r="AI786" s="13"/>
      <c r="AJ786" s="13"/>
      <c r="AK786" s="13"/>
      <c r="AL786" s="13"/>
      <c r="AM786" s="13"/>
      <c r="AN786" s="13"/>
    </row>
    <row r="787" spans="1:40" ht="15.75" customHeight="1">
      <c r="A787" s="13"/>
      <c r="B787" s="13"/>
      <c r="C787" s="13"/>
      <c r="D787" s="13"/>
      <c r="E787" s="13"/>
      <c r="F787" s="13"/>
      <c r="G787" s="13"/>
      <c r="H787" s="13"/>
      <c r="I787" s="13"/>
      <c r="J787" s="13"/>
      <c r="K787" s="13"/>
      <c r="L787" s="13"/>
      <c r="M787" s="13"/>
      <c r="N787" s="13"/>
      <c r="O787" s="13"/>
      <c r="P787" s="13"/>
      <c r="Q787" s="13"/>
      <c r="R787" s="13"/>
      <c r="S787" s="13"/>
      <c r="T787" s="13"/>
      <c r="U787" s="13"/>
      <c r="V787" s="13"/>
      <c r="W787" s="13"/>
      <c r="X787" s="13"/>
      <c r="Y787" s="13"/>
      <c r="Z787" s="13"/>
      <c r="AA787" s="13"/>
      <c r="AB787" s="13"/>
      <c r="AC787" s="13"/>
      <c r="AD787" s="13"/>
      <c r="AE787" s="13"/>
      <c r="AF787" s="13"/>
      <c r="AG787" s="13"/>
      <c r="AH787" s="13"/>
      <c r="AI787" s="13"/>
      <c r="AJ787" s="13"/>
      <c r="AK787" s="13"/>
      <c r="AL787" s="13"/>
      <c r="AM787" s="13"/>
      <c r="AN787" s="13"/>
    </row>
    <row r="788" spans="1:40" ht="15.75" customHeight="1">
      <c r="A788" s="13"/>
      <c r="B788" s="13"/>
      <c r="C788" s="13"/>
      <c r="D788" s="13"/>
      <c r="E788" s="13"/>
      <c r="F788" s="13"/>
      <c r="G788" s="13"/>
      <c r="H788" s="13"/>
      <c r="I788" s="13"/>
      <c r="J788" s="13"/>
      <c r="K788" s="13"/>
      <c r="L788" s="13"/>
      <c r="M788" s="13"/>
      <c r="N788" s="13"/>
      <c r="O788" s="13"/>
      <c r="P788" s="13"/>
      <c r="Q788" s="13"/>
      <c r="R788" s="13"/>
      <c r="S788" s="13"/>
      <c r="T788" s="13"/>
      <c r="U788" s="13"/>
      <c r="V788" s="13"/>
      <c r="W788" s="13"/>
      <c r="X788" s="13"/>
      <c r="Y788" s="13"/>
      <c r="Z788" s="13"/>
      <c r="AA788" s="13"/>
      <c r="AB788" s="13"/>
      <c r="AC788" s="13"/>
      <c r="AD788" s="13"/>
      <c r="AE788" s="13"/>
      <c r="AF788" s="13"/>
      <c r="AG788" s="13"/>
      <c r="AH788" s="13"/>
      <c r="AI788" s="13"/>
      <c r="AJ788" s="13"/>
      <c r="AK788" s="13"/>
      <c r="AL788" s="13"/>
      <c r="AM788" s="13"/>
      <c r="AN788" s="13"/>
    </row>
    <row r="789" spans="1:40" ht="15.75" customHeight="1">
      <c r="A789" s="13"/>
      <c r="B789" s="13"/>
      <c r="C789" s="13"/>
      <c r="D789" s="13"/>
      <c r="E789" s="13"/>
      <c r="F789" s="13"/>
      <c r="G789" s="13"/>
      <c r="H789" s="13"/>
      <c r="I789" s="13"/>
      <c r="J789" s="13"/>
      <c r="K789" s="13"/>
      <c r="L789" s="13"/>
      <c r="M789" s="13"/>
      <c r="N789" s="13"/>
      <c r="O789" s="13"/>
      <c r="P789" s="13"/>
      <c r="Q789" s="13"/>
      <c r="R789" s="13"/>
      <c r="S789" s="13"/>
      <c r="T789" s="13"/>
      <c r="U789" s="13"/>
      <c r="V789" s="13"/>
      <c r="W789" s="13"/>
      <c r="X789" s="13"/>
      <c r="Y789" s="13"/>
      <c r="Z789" s="13"/>
      <c r="AA789" s="13"/>
      <c r="AB789" s="13"/>
      <c r="AC789" s="13"/>
      <c r="AD789" s="13"/>
      <c r="AE789" s="13"/>
      <c r="AF789" s="13"/>
      <c r="AG789" s="13"/>
      <c r="AH789" s="13"/>
      <c r="AI789" s="13"/>
      <c r="AJ789" s="13"/>
      <c r="AK789" s="13"/>
      <c r="AL789" s="13"/>
      <c r="AM789" s="13"/>
      <c r="AN789" s="13"/>
    </row>
    <row r="790" spans="1:40" ht="15.75" customHeight="1">
      <c r="A790" s="13"/>
      <c r="B790" s="13"/>
      <c r="C790" s="13"/>
      <c r="D790" s="13"/>
      <c r="E790" s="13"/>
      <c r="F790" s="13"/>
      <c r="G790" s="13"/>
      <c r="H790" s="13"/>
      <c r="I790" s="13"/>
      <c r="J790" s="13"/>
      <c r="K790" s="13"/>
      <c r="L790" s="13"/>
      <c r="M790" s="13"/>
      <c r="N790" s="13"/>
      <c r="O790" s="13"/>
      <c r="P790" s="13"/>
      <c r="Q790" s="13"/>
      <c r="R790" s="13"/>
      <c r="S790" s="13"/>
      <c r="T790" s="13"/>
      <c r="U790" s="13"/>
      <c r="V790" s="13"/>
      <c r="W790" s="13"/>
      <c r="X790" s="13"/>
      <c r="Y790" s="13"/>
      <c r="Z790" s="13"/>
      <c r="AA790" s="13"/>
      <c r="AB790" s="13"/>
      <c r="AC790" s="13"/>
      <c r="AD790" s="13"/>
      <c r="AE790" s="13"/>
      <c r="AF790" s="13"/>
      <c r="AG790" s="13"/>
      <c r="AH790" s="13"/>
      <c r="AI790" s="13"/>
      <c r="AJ790" s="13"/>
      <c r="AK790" s="13"/>
      <c r="AL790" s="13"/>
      <c r="AM790" s="13"/>
      <c r="AN790" s="13"/>
    </row>
    <row r="791" spans="1:40" ht="15.75" customHeight="1">
      <c r="A791" s="13"/>
      <c r="B791" s="13"/>
      <c r="C791" s="13"/>
      <c r="D791" s="13"/>
      <c r="E791" s="13"/>
      <c r="F791" s="13"/>
      <c r="G791" s="13"/>
      <c r="H791" s="13"/>
      <c r="I791" s="13"/>
      <c r="J791" s="13"/>
      <c r="K791" s="13"/>
      <c r="L791" s="13"/>
      <c r="M791" s="13"/>
      <c r="N791" s="13"/>
      <c r="O791" s="13"/>
      <c r="P791" s="13"/>
      <c r="Q791" s="13"/>
      <c r="R791" s="13"/>
      <c r="S791" s="13"/>
      <c r="T791" s="13"/>
      <c r="U791" s="13"/>
      <c r="V791" s="13"/>
      <c r="W791" s="13"/>
      <c r="X791" s="13"/>
      <c r="Y791" s="13"/>
      <c r="Z791" s="13"/>
      <c r="AA791" s="13"/>
      <c r="AB791" s="13"/>
      <c r="AC791" s="13"/>
      <c r="AD791" s="13"/>
      <c r="AE791" s="13"/>
      <c r="AF791" s="13"/>
      <c r="AG791" s="13"/>
      <c r="AH791" s="13"/>
      <c r="AI791" s="13"/>
      <c r="AJ791" s="13"/>
      <c r="AK791" s="13"/>
      <c r="AL791" s="13"/>
      <c r="AM791" s="13"/>
      <c r="AN791" s="13"/>
    </row>
    <row r="792" spans="1:40" ht="15.75" customHeight="1">
      <c r="A792" s="13"/>
      <c r="B792" s="13"/>
      <c r="C792" s="13"/>
      <c r="D792" s="13"/>
      <c r="E792" s="13"/>
      <c r="F792" s="13"/>
      <c r="G792" s="13"/>
      <c r="H792" s="13"/>
      <c r="I792" s="13"/>
      <c r="J792" s="13"/>
      <c r="K792" s="13"/>
      <c r="L792" s="13"/>
      <c r="M792" s="13"/>
      <c r="N792" s="13"/>
      <c r="O792" s="13"/>
      <c r="P792" s="13"/>
      <c r="Q792" s="13"/>
      <c r="R792" s="13"/>
      <c r="S792" s="13"/>
      <c r="T792" s="13"/>
      <c r="U792" s="13"/>
      <c r="V792" s="13"/>
      <c r="W792" s="13"/>
      <c r="X792" s="13"/>
      <c r="Y792" s="13"/>
      <c r="Z792" s="13"/>
      <c r="AA792" s="13"/>
      <c r="AB792" s="13"/>
      <c r="AC792" s="13"/>
      <c r="AD792" s="13"/>
      <c r="AE792" s="13"/>
      <c r="AF792" s="13"/>
      <c r="AG792" s="13"/>
      <c r="AH792" s="13"/>
      <c r="AI792" s="13"/>
      <c r="AJ792" s="13"/>
      <c r="AK792" s="13"/>
      <c r="AL792" s="13"/>
      <c r="AM792" s="13"/>
      <c r="AN792" s="13"/>
    </row>
    <row r="793" spans="1:40" ht="15.75" customHeight="1">
      <c r="A793" s="13"/>
      <c r="B793" s="13"/>
      <c r="C793" s="13"/>
      <c r="D793" s="13"/>
      <c r="E793" s="13"/>
      <c r="F793" s="13"/>
      <c r="G793" s="13"/>
      <c r="H793" s="13"/>
      <c r="I793" s="13"/>
      <c r="J793" s="13"/>
      <c r="K793" s="13"/>
      <c r="L793" s="13"/>
      <c r="M793" s="13"/>
      <c r="N793" s="13"/>
      <c r="O793" s="13"/>
      <c r="P793" s="13"/>
      <c r="Q793" s="13"/>
      <c r="R793" s="13"/>
      <c r="S793" s="13"/>
      <c r="T793" s="13"/>
      <c r="U793" s="13"/>
      <c r="V793" s="13"/>
      <c r="W793" s="13"/>
      <c r="X793" s="13"/>
      <c r="Y793" s="13"/>
      <c r="Z793" s="13"/>
      <c r="AA793" s="13"/>
      <c r="AB793" s="13"/>
      <c r="AC793" s="13"/>
      <c r="AD793" s="13"/>
      <c r="AE793" s="13"/>
      <c r="AF793" s="13"/>
      <c r="AG793" s="13"/>
      <c r="AH793" s="13"/>
      <c r="AI793" s="13"/>
      <c r="AJ793" s="13"/>
      <c r="AK793" s="13"/>
      <c r="AL793" s="13"/>
      <c r="AM793" s="13"/>
      <c r="AN793" s="13"/>
    </row>
    <row r="794" spans="1:40" ht="15.75" customHeight="1">
      <c r="A794" s="13"/>
      <c r="B794" s="13"/>
      <c r="C794" s="13"/>
      <c r="D794" s="13"/>
      <c r="E794" s="13"/>
      <c r="F794" s="13"/>
      <c r="G794" s="13"/>
      <c r="H794" s="13"/>
      <c r="I794" s="13"/>
      <c r="J794" s="13"/>
      <c r="K794" s="13"/>
      <c r="L794" s="13"/>
      <c r="M794" s="13"/>
      <c r="N794" s="13"/>
      <c r="O794" s="13"/>
      <c r="P794" s="13"/>
      <c r="Q794" s="13"/>
      <c r="R794" s="13"/>
      <c r="S794" s="13"/>
      <c r="T794" s="13"/>
      <c r="U794" s="13"/>
      <c r="V794" s="13"/>
      <c r="W794" s="13"/>
      <c r="X794" s="13"/>
      <c r="Y794" s="13"/>
      <c r="Z794" s="13"/>
      <c r="AA794" s="13"/>
      <c r="AB794" s="13"/>
      <c r="AC794" s="13"/>
      <c r="AD794" s="13"/>
      <c r="AE794" s="13"/>
      <c r="AF794" s="13"/>
      <c r="AG794" s="13"/>
      <c r="AH794" s="13"/>
      <c r="AI794" s="13"/>
      <c r="AJ794" s="13"/>
      <c r="AK794" s="13"/>
      <c r="AL794" s="13"/>
      <c r="AM794" s="13"/>
      <c r="AN794" s="13"/>
    </row>
    <row r="795" spans="1:40" ht="15.75" customHeight="1">
      <c r="A795" s="13"/>
      <c r="B795" s="13"/>
      <c r="C795" s="13"/>
      <c r="D795" s="13"/>
      <c r="E795" s="13"/>
      <c r="F795" s="13"/>
      <c r="G795" s="13"/>
      <c r="H795" s="13"/>
      <c r="I795" s="13"/>
      <c r="J795" s="13"/>
      <c r="K795" s="13"/>
      <c r="L795" s="13"/>
      <c r="M795" s="13"/>
      <c r="N795" s="13"/>
      <c r="O795" s="13"/>
      <c r="P795" s="13"/>
      <c r="Q795" s="13"/>
      <c r="R795" s="13"/>
      <c r="S795" s="13"/>
      <c r="T795" s="13"/>
      <c r="U795" s="13"/>
      <c r="V795" s="13"/>
      <c r="W795" s="13"/>
      <c r="X795" s="13"/>
      <c r="Y795" s="13"/>
      <c r="Z795" s="13"/>
      <c r="AA795" s="13"/>
      <c r="AB795" s="13"/>
      <c r="AC795" s="13"/>
      <c r="AD795" s="13"/>
      <c r="AE795" s="13"/>
      <c r="AF795" s="13"/>
      <c r="AG795" s="13"/>
      <c r="AH795" s="13"/>
      <c r="AI795" s="13"/>
      <c r="AJ795" s="13"/>
      <c r="AK795" s="13"/>
      <c r="AL795" s="13"/>
      <c r="AM795" s="13"/>
      <c r="AN795" s="13"/>
    </row>
    <row r="796" spans="1:40" ht="15.75" customHeight="1">
      <c r="A796" s="13"/>
      <c r="B796" s="13"/>
      <c r="C796" s="13"/>
      <c r="D796" s="13"/>
      <c r="E796" s="13"/>
      <c r="F796" s="13"/>
      <c r="G796" s="13"/>
      <c r="H796" s="13"/>
      <c r="I796" s="13"/>
      <c r="J796" s="13"/>
      <c r="K796" s="13"/>
      <c r="L796" s="13"/>
      <c r="M796" s="13"/>
      <c r="N796" s="13"/>
      <c r="O796" s="13"/>
      <c r="P796" s="13"/>
      <c r="Q796" s="13"/>
      <c r="R796" s="13"/>
      <c r="S796" s="13"/>
      <c r="T796" s="13"/>
      <c r="U796" s="13"/>
      <c r="V796" s="13"/>
      <c r="W796" s="13"/>
      <c r="X796" s="13"/>
      <c r="Y796" s="13"/>
      <c r="Z796" s="13"/>
      <c r="AA796" s="13"/>
      <c r="AB796" s="13"/>
      <c r="AC796" s="13"/>
      <c r="AD796" s="13"/>
      <c r="AE796" s="13"/>
      <c r="AF796" s="13"/>
      <c r="AG796" s="13"/>
      <c r="AH796" s="13"/>
      <c r="AI796" s="13"/>
      <c r="AJ796" s="13"/>
      <c r="AK796" s="13"/>
      <c r="AL796" s="13"/>
      <c r="AM796" s="13"/>
      <c r="AN796" s="13"/>
    </row>
    <row r="797" spans="1:40" ht="15.75" customHeight="1">
      <c r="A797" s="13"/>
      <c r="B797" s="13"/>
      <c r="C797" s="13"/>
      <c r="D797" s="13"/>
      <c r="E797" s="13"/>
      <c r="F797" s="13"/>
      <c r="G797" s="13"/>
      <c r="H797" s="13"/>
      <c r="I797" s="13"/>
      <c r="J797" s="13"/>
      <c r="K797" s="13"/>
      <c r="L797" s="13"/>
      <c r="M797" s="13"/>
      <c r="N797" s="13"/>
      <c r="O797" s="13"/>
      <c r="P797" s="13"/>
      <c r="Q797" s="13"/>
      <c r="R797" s="13"/>
      <c r="S797" s="13"/>
      <c r="T797" s="13"/>
      <c r="U797" s="13"/>
      <c r="V797" s="13"/>
      <c r="W797" s="13"/>
      <c r="X797" s="13"/>
      <c r="Y797" s="13"/>
      <c r="Z797" s="13"/>
      <c r="AA797" s="13"/>
      <c r="AB797" s="13"/>
      <c r="AC797" s="13"/>
      <c r="AD797" s="13"/>
      <c r="AE797" s="13"/>
      <c r="AF797" s="13"/>
      <c r="AG797" s="13"/>
      <c r="AH797" s="13"/>
      <c r="AI797" s="13"/>
      <c r="AJ797" s="13"/>
      <c r="AK797" s="13"/>
      <c r="AL797" s="13"/>
      <c r="AM797" s="13"/>
      <c r="AN797" s="13"/>
    </row>
    <row r="798" spans="1:40" ht="15.75" customHeight="1">
      <c r="A798" s="13"/>
      <c r="B798" s="13"/>
      <c r="C798" s="13"/>
      <c r="D798" s="13"/>
      <c r="E798" s="13"/>
      <c r="F798" s="13"/>
      <c r="G798" s="13"/>
      <c r="H798" s="13"/>
      <c r="I798" s="13"/>
      <c r="J798" s="13"/>
      <c r="K798" s="13"/>
      <c r="L798" s="13"/>
      <c r="M798" s="13"/>
      <c r="N798" s="13"/>
      <c r="O798" s="13"/>
      <c r="P798" s="13"/>
      <c r="Q798" s="13"/>
      <c r="R798" s="13"/>
      <c r="S798" s="13"/>
      <c r="T798" s="13"/>
      <c r="U798" s="13"/>
      <c r="V798" s="13"/>
      <c r="W798" s="13"/>
      <c r="X798" s="13"/>
      <c r="Y798" s="13"/>
      <c r="Z798" s="13"/>
      <c r="AA798" s="13"/>
      <c r="AB798" s="13"/>
      <c r="AC798" s="13"/>
      <c r="AD798" s="13"/>
      <c r="AE798" s="13"/>
      <c r="AF798" s="13"/>
      <c r="AG798" s="13"/>
      <c r="AH798" s="13"/>
      <c r="AI798" s="13"/>
      <c r="AJ798" s="13"/>
      <c r="AK798" s="13"/>
      <c r="AL798" s="13"/>
      <c r="AM798" s="13"/>
      <c r="AN798" s="13"/>
    </row>
    <row r="799" spans="1:40" ht="15.75" customHeight="1">
      <c r="A799" s="13"/>
      <c r="B799" s="13"/>
      <c r="C799" s="13"/>
      <c r="D799" s="13"/>
      <c r="E799" s="13"/>
      <c r="F799" s="13"/>
      <c r="G799" s="13"/>
      <c r="H799" s="13"/>
      <c r="I799" s="13"/>
      <c r="J799" s="13"/>
      <c r="K799" s="13"/>
      <c r="L799" s="13"/>
      <c r="M799" s="13"/>
      <c r="N799" s="13"/>
      <c r="O799" s="13"/>
      <c r="P799" s="13"/>
      <c r="Q799" s="13"/>
      <c r="R799" s="13"/>
      <c r="S799" s="13"/>
      <c r="T799" s="13"/>
      <c r="U799" s="13"/>
      <c r="V799" s="13"/>
      <c r="W799" s="13"/>
      <c r="X799" s="13"/>
      <c r="Y799" s="13"/>
      <c r="Z799" s="13"/>
      <c r="AA799" s="13"/>
      <c r="AB799" s="13"/>
      <c r="AC799" s="13"/>
      <c r="AD799" s="13"/>
      <c r="AE799" s="13"/>
      <c r="AF799" s="13"/>
      <c r="AG799" s="13"/>
      <c r="AH799" s="13"/>
      <c r="AI799" s="13"/>
      <c r="AJ799" s="13"/>
      <c r="AK799" s="13"/>
      <c r="AL799" s="13"/>
      <c r="AM799" s="13"/>
      <c r="AN799" s="13"/>
    </row>
    <row r="800" spans="1:40" ht="15.75" customHeight="1">
      <c r="A800" s="13"/>
      <c r="B800" s="13"/>
      <c r="C800" s="13"/>
      <c r="D800" s="13"/>
      <c r="E800" s="13"/>
      <c r="F800" s="13"/>
      <c r="G800" s="13"/>
      <c r="H800" s="13"/>
      <c r="I800" s="13"/>
      <c r="J800" s="13"/>
      <c r="K800" s="13"/>
      <c r="L800" s="13"/>
      <c r="M800" s="13"/>
      <c r="N800" s="13"/>
      <c r="O800" s="13"/>
      <c r="P800" s="13"/>
      <c r="Q800" s="13"/>
      <c r="R800" s="13"/>
      <c r="S800" s="13"/>
      <c r="T800" s="13"/>
      <c r="U800" s="13"/>
      <c r="V800" s="13"/>
      <c r="W800" s="13"/>
      <c r="X800" s="13"/>
      <c r="Y800" s="13"/>
      <c r="Z800" s="13"/>
      <c r="AA800" s="13"/>
      <c r="AB800" s="13"/>
      <c r="AC800" s="13"/>
      <c r="AD800" s="13"/>
      <c r="AE800" s="13"/>
      <c r="AF800" s="13"/>
      <c r="AG800" s="13"/>
      <c r="AH800" s="13"/>
      <c r="AI800" s="13"/>
      <c r="AJ800" s="13"/>
      <c r="AK800" s="13"/>
      <c r="AL800" s="13"/>
      <c r="AM800" s="13"/>
      <c r="AN800" s="13"/>
    </row>
    <row r="801" spans="1:40" ht="15.75" customHeight="1">
      <c r="A801" s="13"/>
      <c r="B801" s="13"/>
      <c r="C801" s="13"/>
      <c r="D801" s="13"/>
      <c r="E801" s="13"/>
      <c r="F801" s="13"/>
      <c r="G801" s="13"/>
      <c r="H801" s="13"/>
      <c r="I801" s="13"/>
      <c r="J801" s="13"/>
      <c r="K801" s="13"/>
      <c r="L801" s="13"/>
      <c r="M801" s="13"/>
      <c r="N801" s="13"/>
      <c r="O801" s="13"/>
      <c r="P801" s="13"/>
      <c r="Q801" s="13"/>
      <c r="R801" s="13"/>
      <c r="S801" s="13"/>
      <c r="T801" s="13"/>
      <c r="U801" s="13"/>
      <c r="V801" s="13"/>
      <c r="W801" s="13"/>
      <c r="X801" s="13"/>
      <c r="Y801" s="13"/>
      <c r="Z801" s="13"/>
      <c r="AA801" s="13"/>
      <c r="AB801" s="13"/>
      <c r="AC801" s="13"/>
      <c r="AD801" s="13"/>
      <c r="AE801" s="13"/>
      <c r="AF801" s="13"/>
      <c r="AG801" s="13"/>
      <c r="AH801" s="13"/>
      <c r="AI801" s="13"/>
      <c r="AJ801" s="13"/>
      <c r="AK801" s="13"/>
      <c r="AL801" s="13"/>
      <c r="AM801" s="13"/>
      <c r="AN801" s="13"/>
    </row>
    <row r="802" spans="1:40" ht="15.75" customHeight="1">
      <c r="A802" s="13"/>
      <c r="B802" s="13"/>
      <c r="C802" s="13"/>
      <c r="D802" s="13"/>
      <c r="E802" s="13"/>
      <c r="F802" s="13"/>
      <c r="G802" s="13"/>
      <c r="H802" s="13"/>
      <c r="I802" s="13"/>
      <c r="J802" s="13"/>
      <c r="K802" s="13"/>
      <c r="L802" s="13"/>
      <c r="M802" s="13"/>
      <c r="N802" s="13"/>
      <c r="O802" s="13"/>
      <c r="P802" s="13"/>
      <c r="Q802" s="13"/>
      <c r="R802" s="13"/>
      <c r="S802" s="13"/>
      <c r="T802" s="13"/>
      <c r="U802" s="13"/>
      <c r="V802" s="13"/>
      <c r="W802" s="13"/>
      <c r="X802" s="13"/>
      <c r="Y802" s="13"/>
      <c r="Z802" s="13"/>
      <c r="AA802" s="13"/>
      <c r="AB802" s="13"/>
      <c r="AC802" s="13"/>
      <c r="AD802" s="13"/>
      <c r="AE802" s="13"/>
      <c r="AF802" s="13"/>
      <c r="AG802" s="13"/>
      <c r="AH802" s="13"/>
      <c r="AI802" s="13"/>
      <c r="AJ802" s="13"/>
      <c r="AK802" s="13"/>
      <c r="AL802" s="13"/>
      <c r="AM802" s="13"/>
      <c r="AN802" s="13"/>
    </row>
    <row r="803" spans="1:40" ht="15.75" customHeight="1">
      <c r="A803" s="13"/>
      <c r="B803" s="13"/>
      <c r="C803" s="13"/>
      <c r="D803" s="13"/>
      <c r="E803" s="13"/>
      <c r="F803" s="13"/>
      <c r="G803" s="13"/>
      <c r="H803" s="13"/>
      <c r="I803" s="13"/>
      <c r="J803" s="13"/>
      <c r="K803" s="13"/>
      <c r="L803" s="13"/>
      <c r="M803" s="13"/>
      <c r="N803" s="13"/>
      <c r="O803" s="13"/>
      <c r="P803" s="13"/>
      <c r="Q803" s="13"/>
      <c r="R803" s="13"/>
      <c r="S803" s="13"/>
      <c r="T803" s="13"/>
      <c r="U803" s="13"/>
      <c r="V803" s="13"/>
      <c r="W803" s="13"/>
      <c r="X803" s="13"/>
      <c r="Y803" s="13"/>
      <c r="Z803" s="13"/>
      <c r="AA803" s="13"/>
      <c r="AB803" s="13"/>
      <c r="AC803" s="13"/>
      <c r="AD803" s="13"/>
      <c r="AE803" s="13"/>
      <c r="AF803" s="13"/>
      <c r="AG803" s="13"/>
      <c r="AH803" s="13"/>
      <c r="AI803" s="13"/>
      <c r="AJ803" s="13"/>
      <c r="AK803" s="13"/>
      <c r="AL803" s="13"/>
      <c r="AM803" s="13"/>
      <c r="AN803" s="13"/>
    </row>
    <row r="804" spans="1:40" ht="15.75" customHeight="1">
      <c r="A804" s="13"/>
      <c r="B804" s="13"/>
      <c r="C804" s="13"/>
      <c r="D804" s="13"/>
      <c r="E804" s="13"/>
      <c r="F804" s="13"/>
      <c r="G804" s="13"/>
      <c r="H804" s="13"/>
      <c r="I804" s="13"/>
      <c r="J804" s="13"/>
      <c r="K804" s="13"/>
      <c r="L804" s="13"/>
      <c r="M804" s="13"/>
      <c r="N804" s="13"/>
      <c r="O804" s="13"/>
      <c r="P804" s="13"/>
      <c r="Q804" s="13"/>
      <c r="R804" s="13"/>
      <c r="S804" s="13"/>
      <c r="T804" s="13"/>
      <c r="U804" s="13"/>
      <c r="V804" s="13"/>
      <c r="W804" s="13"/>
      <c r="X804" s="13"/>
      <c r="Y804" s="13"/>
      <c r="Z804" s="13"/>
      <c r="AA804" s="13"/>
      <c r="AB804" s="13"/>
      <c r="AC804" s="13"/>
      <c r="AD804" s="13"/>
      <c r="AE804" s="13"/>
      <c r="AF804" s="13"/>
      <c r="AG804" s="13"/>
      <c r="AH804" s="13"/>
      <c r="AI804" s="13"/>
      <c r="AJ804" s="13"/>
      <c r="AK804" s="13"/>
      <c r="AL804" s="13"/>
      <c r="AM804" s="13"/>
      <c r="AN804" s="13"/>
    </row>
    <row r="805" spans="1:40" ht="15.75" customHeight="1">
      <c r="A805" s="13"/>
      <c r="B805" s="13"/>
      <c r="C805" s="13"/>
      <c r="D805" s="13"/>
      <c r="E805" s="13"/>
      <c r="F805" s="13"/>
      <c r="G805" s="13"/>
      <c r="H805" s="13"/>
      <c r="I805" s="13"/>
      <c r="J805" s="13"/>
      <c r="K805" s="13"/>
      <c r="L805" s="13"/>
      <c r="M805" s="13"/>
      <c r="N805" s="13"/>
      <c r="O805" s="13"/>
      <c r="P805" s="13"/>
      <c r="Q805" s="13"/>
      <c r="R805" s="13"/>
      <c r="S805" s="13"/>
      <c r="T805" s="13"/>
      <c r="U805" s="13"/>
      <c r="V805" s="13"/>
      <c r="W805" s="13"/>
      <c r="X805" s="13"/>
      <c r="Y805" s="13"/>
      <c r="Z805" s="13"/>
      <c r="AA805" s="13"/>
      <c r="AB805" s="13"/>
      <c r="AC805" s="13"/>
      <c r="AD805" s="13"/>
      <c r="AE805" s="13"/>
      <c r="AF805" s="13"/>
      <c r="AG805" s="13"/>
      <c r="AH805" s="13"/>
      <c r="AI805" s="13"/>
      <c r="AJ805" s="13"/>
      <c r="AK805" s="13"/>
      <c r="AL805" s="13"/>
      <c r="AM805" s="13"/>
      <c r="AN805" s="13"/>
    </row>
    <row r="806" spans="1:40" ht="15.75" customHeight="1">
      <c r="A806" s="13"/>
      <c r="B806" s="13"/>
      <c r="C806" s="13"/>
      <c r="D806" s="13"/>
      <c r="E806" s="13"/>
      <c r="F806" s="13"/>
      <c r="G806" s="13"/>
      <c r="H806" s="13"/>
      <c r="I806" s="13"/>
      <c r="J806" s="13"/>
      <c r="K806" s="13"/>
      <c r="L806" s="13"/>
      <c r="M806" s="13"/>
      <c r="N806" s="13"/>
      <c r="O806" s="13"/>
      <c r="P806" s="13"/>
      <c r="Q806" s="13"/>
      <c r="R806" s="13"/>
      <c r="S806" s="13"/>
      <c r="T806" s="13"/>
      <c r="U806" s="13"/>
      <c r="V806" s="13"/>
      <c r="W806" s="13"/>
      <c r="X806" s="13"/>
      <c r="Y806" s="13"/>
      <c r="Z806" s="13"/>
      <c r="AA806" s="13"/>
      <c r="AB806" s="13"/>
      <c r="AC806" s="13"/>
      <c r="AD806" s="13"/>
      <c r="AE806" s="13"/>
      <c r="AF806" s="13"/>
      <c r="AG806" s="13"/>
      <c r="AH806" s="13"/>
      <c r="AI806" s="13"/>
      <c r="AJ806" s="13"/>
      <c r="AK806" s="13"/>
      <c r="AL806" s="13"/>
      <c r="AM806" s="13"/>
      <c r="AN806" s="13"/>
    </row>
    <row r="807" spans="1:40" ht="15.75" customHeight="1">
      <c r="A807" s="13"/>
      <c r="B807" s="13"/>
      <c r="C807" s="13"/>
      <c r="D807" s="13"/>
      <c r="E807" s="13"/>
      <c r="F807" s="13"/>
      <c r="G807" s="13"/>
      <c r="H807" s="13"/>
      <c r="I807" s="13"/>
      <c r="J807" s="13"/>
      <c r="K807" s="13"/>
      <c r="L807" s="13"/>
      <c r="M807" s="13"/>
      <c r="N807" s="13"/>
      <c r="O807" s="13"/>
      <c r="P807" s="13"/>
      <c r="Q807" s="13"/>
      <c r="R807" s="13"/>
      <c r="S807" s="13"/>
      <c r="T807" s="13"/>
      <c r="U807" s="13"/>
      <c r="V807" s="13"/>
      <c r="W807" s="13"/>
      <c r="X807" s="13"/>
      <c r="Y807" s="13"/>
      <c r="Z807" s="13"/>
      <c r="AA807" s="13"/>
      <c r="AB807" s="13"/>
      <c r="AC807" s="13"/>
      <c r="AD807" s="13"/>
      <c r="AE807" s="13"/>
      <c r="AF807" s="13"/>
      <c r="AG807" s="13"/>
      <c r="AH807" s="13"/>
      <c r="AI807" s="13"/>
      <c r="AJ807" s="13"/>
      <c r="AK807" s="13"/>
      <c r="AL807" s="13"/>
      <c r="AM807" s="13"/>
      <c r="AN807" s="13"/>
    </row>
    <row r="808" spans="1:40" ht="15.75" customHeight="1">
      <c r="A808" s="13"/>
      <c r="B808" s="13"/>
      <c r="C808" s="13"/>
      <c r="D808" s="13"/>
      <c r="E808" s="13"/>
      <c r="F808" s="13"/>
      <c r="G808" s="13"/>
      <c r="H808" s="13"/>
      <c r="I808" s="13"/>
      <c r="J808" s="13"/>
      <c r="K808" s="13"/>
      <c r="L808" s="13"/>
      <c r="M808" s="13"/>
      <c r="N808" s="13"/>
      <c r="O808" s="13"/>
      <c r="P808" s="13"/>
      <c r="Q808" s="13"/>
      <c r="R808" s="13"/>
      <c r="S808" s="13"/>
      <c r="T808" s="13"/>
      <c r="U808" s="13"/>
      <c r="V808" s="13"/>
      <c r="W808" s="13"/>
      <c r="X808" s="13"/>
      <c r="Y808" s="13"/>
      <c r="Z808" s="13"/>
      <c r="AA808" s="13"/>
      <c r="AB808" s="13"/>
      <c r="AC808" s="13"/>
      <c r="AD808" s="13"/>
      <c r="AE808" s="13"/>
      <c r="AF808" s="13"/>
      <c r="AG808" s="13"/>
      <c r="AH808" s="13"/>
      <c r="AI808" s="13"/>
      <c r="AJ808" s="13"/>
      <c r="AK808" s="13"/>
      <c r="AL808" s="13"/>
      <c r="AM808" s="13"/>
      <c r="AN808" s="13"/>
    </row>
    <row r="809" spans="1:40" ht="15.75" customHeight="1">
      <c r="A809" s="13"/>
      <c r="B809" s="13"/>
      <c r="C809" s="13"/>
      <c r="D809" s="13"/>
      <c r="E809" s="13"/>
      <c r="F809" s="13"/>
      <c r="G809" s="13"/>
      <c r="H809" s="13"/>
      <c r="I809" s="13"/>
      <c r="J809" s="13"/>
      <c r="K809" s="13"/>
      <c r="L809" s="13"/>
      <c r="M809" s="13"/>
      <c r="N809" s="13"/>
      <c r="O809" s="13"/>
      <c r="P809" s="13"/>
      <c r="Q809" s="13"/>
      <c r="R809" s="13"/>
      <c r="S809" s="13"/>
      <c r="T809" s="13"/>
      <c r="U809" s="13"/>
      <c r="V809" s="13"/>
      <c r="W809" s="13"/>
      <c r="X809" s="13"/>
      <c r="Y809" s="13"/>
      <c r="Z809" s="13"/>
      <c r="AA809" s="13"/>
      <c r="AB809" s="13"/>
      <c r="AC809" s="13"/>
      <c r="AD809" s="13"/>
      <c r="AE809" s="13"/>
      <c r="AF809" s="13"/>
      <c r="AG809" s="13"/>
      <c r="AH809" s="13"/>
      <c r="AI809" s="13"/>
      <c r="AJ809" s="13"/>
      <c r="AK809" s="13"/>
      <c r="AL809" s="13"/>
      <c r="AM809" s="13"/>
      <c r="AN809" s="13"/>
    </row>
    <row r="810" spans="1:40" ht="15.75" customHeight="1">
      <c r="A810" s="13"/>
      <c r="B810" s="13"/>
      <c r="C810" s="13"/>
      <c r="D810" s="13"/>
      <c r="E810" s="13"/>
      <c r="F810" s="13"/>
      <c r="G810" s="13"/>
      <c r="H810" s="13"/>
      <c r="I810" s="13"/>
      <c r="J810" s="13"/>
      <c r="K810" s="13"/>
      <c r="L810" s="13"/>
      <c r="M810" s="13"/>
      <c r="N810" s="13"/>
      <c r="O810" s="13"/>
      <c r="P810" s="13"/>
      <c r="Q810" s="13"/>
      <c r="R810" s="13"/>
      <c r="S810" s="13"/>
      <c r="T810" s="13"/>
      <c r="U810" s="13"/>
      <c r="V810" s="13"/>
      <c r="W810" s="13"/>
      <c r="X810" s="13"/>
      <c r="Y810" s="13"/>
      <c r="Z810" s="13"/>
      <c r="AA810" s="13"/>
      <c r="AB810" s="13"/>
      <c r="AC810" s="13"/>
      <c r="AD810" s="13"/>
      <c r="AE810" s="13"/>
      <c r="AF810" s="13"/>
      <c r="AG810" s="13"/>
      <c r="AH810" s="13"/>
      <c r="AI810" s="13"/>
      <c r="AJ810" s="13"/>
      <c r="AK810" s="13"/>
      <c r="AL810" s="13"/>
      <c r="AM810" s="13"/>
      <c r="AN810" s="13"/>
    </row>
    <row r="811" spans="1:40" ht="15.75" customHeight="1">
      <c r="A811" s="13"/>
      <c r="B811" s="13"/>
      <c r="C811" s="13"/>
      <c r="D811" s="13"/>
      <c r="E811" s="13"/>
      <c r="F811" s="13"/>
      <c r="G811" s="13"/>
      <c r="H811" s="13"/>
      <c r="I811" s="13"/>
      <c r="J811" s="13"/>
      <c r="K811" s="13"/>
      <c r="L811" s="13"/>
      <c r="M811" s="13"/>
      <c r="N811" s="13"/>
      <c r="O811" s="13"/>
      <c r="P811" s="13"/>
      <c r="Q811" s="13"/>
      <c r="R811" s="13"/>
      <c r="S811" s="13"/>
      <c r="T811" s="13"/>
      <c r="U811" s="13"/>
      <c r="V811" s="13"/>
      <c r="W811" s="13"/>
      <c r="X811" s="13"/>
      <c r="Y811" s="13"/>
      <c r="Z811" s="13"/>
      <c r="AA811" s="13"/>
      <c r="AB811" s="13"/>
      <c r="AC811" s="13"/>
      <c r="AD811" s="13"/>
      <c r="AE811" s="13"/>
      <c r="AF811" s="13"/>
      <c r="AG811" s="13"/>
      <c r="AH811" s="13"/>
      <c r="AI811" s="13"/>
      <c r="AJ811" s="13"/>
      <c r="AK811" s="13"/>
      <c r="AL811" s="13"/>
      <c r="AM811" s="13"/>
      <c r="AN811" s="13"/>
    </row>
    <row r="812" spans="1:40" ht="15.75" customHeight="1">
      <c r="A812" s="13"/>
      <c r="B812" s="13"/>
      <c r="C812" s="13"/>
      <c r="D812" s="13"/>
      <c r="E812" s="13"/>
      <c r="F812" s="13"/>
      <c r="G812" s="13"/>
      <c r="H812" s="13"/>
      <c r="I812" s="13"/>
      <c r="J812" s="13"/>
      <c r="K812" s="13"/>
      <c r="L812" s="13"/>
      <c r="M812" s="13"/>
      <c r="N812" s="13"/>
      <c r="O812" s="13"/>
      <c r="P812" s="13"/>
      <c r="Q812" s="13"/>
      <c r="R812" s="13"/>
      <c r="S812" s="13"/>
      <c r="T812" s="13"/>
      <c r="U812" s="13"/>
      <c r="V812" s="13"/>
      <c r="W812" s="13"/>
      <c r="X812" s="13"/>
      <c r="Y812" s="13"/>
      <c r="Z812" s="13"/>
      <c r="AA812" s="13"/>
      <c r="AB812" s="13"/>
      <c r="AC812" s="13"/>
      <c r="AD812" s="13"/>
      <c r="AE812" s="13"/>
      <c r="AF812" s="13"/>
      <c r="AG812" s="13"/>
      <c r="AH812" s="13"/>
      <c r="AI812" s="13"/>
      <c r="AJ812" s="13"/>
      <c r="AK812" s="13"/>
      <c r="AL812" s="13"/>
      <c r="AM812" s="13"/>
      <c r="AN812" s="13"/>
    </row>
    <row r="813" spans="1:40" ht="15.75" customHeight="1">
      <c r="A813" s="13"/>
      <c r="B813" s="13"/>
      <c r="C813" s="13"/>
      <c r="D813" s="13"/>
      <c r="E813" s="13"/>
      <c r="F813" s="13"/>
      <c r="G813" s="13"/>
      <c r="H813" s="13"/>
      <c r="I813" s="13"/>
      <c r="J813" s="13"/>
      <c r="K813" s="13"/>
      <c r="L813" s="13"/>
      <c r="M813" s="13"/>
      <c r="N813" s="13"/>
      <c r="O813" s="13"/>
      <c r="P813" s="13"/>
      <c r="Q813" s="13"/>
      <c r="R813" s="13"/>
      <c r="S813" s="13"/>
      <c r="T813" s="13"/>
      <c r="U813" s="13"/>
      <c r="V813" s="13"/>
      <c r="W813" s="13"/>
      <c r="X813" s="13"/>
      <c r="Y813" s="13"/>
      <c r="Z813" s="13"/>
      <c r="AA813" s="13"/>
      <c r="AB813" s="13"/>
      <c r="AC813" s="13"/>
      <c r="AD813" s="13"/>
      <c r="AE813" s="13"/>
      <c r="AF813" s="13"/>
      <c r="AG813" s="13"/>
      <c r="AH813" s="13"/>
      <c r="AI813" s="13"/>
      <c r="AJ813" s="13"/>
      <c r="AK813" s="13"/>
      <c r="AL813" s="13"/>
      <c r="AM813" s="13"/>
      <c r="AN813" s="13"/>
    </row>
    <row r="814" spans="1:40" ht="15.75" customHeight="1">
      <c r="A814" s="13"/>
      <c r="B814" s="13"/>
      <c r="C814" s="13"/>
      <c r="D814" s="13"/>
      <c r="E814" s="13"/>
      <c r="F814" s="13"/>
      <c r="G814" s="13"/>
      <c r="H814" s="13"/>
      <c r="I814" s="13"/>
      <c r="J814" s="13"/>
      <c r="K814" s="13"/>
      <c r="L814" s="13"/>
      <c r="M814" s="13"/>
      <c r="N814" s="13"/>
      <c r="O814" s="13"/>
      <c r="P814" s="13"/>
      <c r="Q814" s="13"/>
      <c r="R814" s="13"/>
      <c r="S814" s="13"/>
      <c r="T814" s="13"/>
      <c r="U814" s="13"/>
      <c r="V814" s="13"/>
      <c r="W814" s="13"/>
      <c r="X814" s="13"/>
      <c r="Y814" s="13"/>
      <c r="Z814" s="13"/>
      <c r="AA814" s="13"/>
      <c r="AB814" s="13"/>
      <c r="AC814" s="13"/>
      <c r="AD814" s="13"/>
      <c r="AE814" s="13"/>
      <c r="AF814" s="13"/>
      <c r="AG814" s="13"/>
      <c r="AH814" s="13"/>
      <c r="AI814" s="13"/>
      <c r="AJ814" s="13"/>
      <c r="AK814" s="13"/>
      <c r="AL814" s="13"/>
      <c r="AM814" s="13"/>
      <c r="AN814" s="13"/>
    </row>
    <row r="815" spans="1:40" ht="15.75" customHeight="1">
      <c r="A815" s="13"/>
      <c r="B815" s="13"/>
      <c r="C815" s="13"/>
      <c r="D815" s="13"/>
      <c r="E815" s="13"/>
      <c r="F815" s="13"/>
      <c r="G815" s="13"/>
      <c r="H815" s="13"/>
      <c r="I815" s="13"/>
      <c r="J815" s="13"/>
      <c r="K815" s="13"/>
      <c r="L815" s="13"/>
      <c r="M815" s="13"/>
      <c r="N815" s="13"/>
      <c r="O815" s="13"/>
      <c r="P815" s="13"/>
      <c r="Q815" s="13"/>
      <c r="R815" s="13"/>
      <c r="S815" s="13"/>
      <c r="T815" s="13"/>
      <c r="U815" s="13"/>
      <c r="V815" s="13"/>
      <c r="W815" s="13"/>
      <c r="X815" s="13"/>
      <c r="Y815" s="13"/>
      <c r="Z815" s="13"/>
      <c r="AA815" s="13"/>
      <c r="AB815" s="13"/>
      <c r="AC815" s="13"/>
      <c r="AD815" s="13"/>
      <c r="AE815" s="13"/>
      <c r="AF815" s="13"/>
      <c r="AG815" s="13"/>
      <c r="AH815" s="13"/>
      <c r="AI815" s="13"/>
      <c r="AJ815" s="13"/>
      <c r="AK815" s="13"/>
      <c r="AL815" s="13"/>
      <c r="AM815" s="13"/>
      <c r="AN815" s="13"/>
    </row>
    <row r="816" spans="1:40" ht="15.75" customHeight="1">
      <c r="A816" s="13"/>
      <c r="B816" s="13"/>
      <c r="C816" s="13"/>
      <c r="D816" s="13"/>
      <c r="E816" s="13"/>
      <c r="F816" s="13"/>
      <c r="G816" s="13"/>
      <c r="H816" s="13"/>
      <c r="I816" s="13"/>
      <c r="J816" s="13"/>
      <c r="K816" s="13"/>
      <c r="L816" s="13"/>
      <c r="M816" s="13"/>
      <c r="N816" s="13"/>
      <c r="O816" s="13"/>
      <c r="P816" s="13"/>
      <c r="Q816" s="13"/>
      <c r="R816" s="13"/>
      <c r="S816" s="13"/>
      <c r="T816" s="13"/>
      <c r="U816" s="13"/>
      <c r="V816" s="13"/>
      <c r="W816" s="13"/>
      <c r="X816" s="13"/>
      <c r="Y816" s="13"/>
      <c r="Z816" s="13"/>
      <c r="AA816" s="13"/>
      <c r="AB816" s="13"/>
      <c r="AC816" s="13"/>
      <c r="AD816" s="13"/>
      <c r="AE816" s="13"/>
      <c r="AF816" s="13"/>
      <c r="AG816" s="13"/>
      <c r="AH816" s="13"/>
      <c r="AI816" s="13"/>
      <c r="AJ816" s="13"/>
      <c r="AK816" s="13"/>
      <c r="AL816" s="13"/>
      <c r="AM816" s="13"/>
      <c r="AN816" s="13"/>
    </row>
    <row r="817" spans="1:40" ht="15.75" customHeight="1">
      <c r="A817" s="13"/>
      <c r="B817" s="13"/>
      <c r="C817" s="13"/>
      <c r="D817" s="13"/>
      <c r="E817" s="13"/>
      <c r="F817" s="13"/>
      <c r="G817" s="13"/>
      <c r="H817" s="13"/>
      <c r="I817" s="13"/>
      <c r="J817" s="13"/>
      <c r="K817" s="13"/>
      <c r="L817" s="13"/>
      <c r="M817" s="13"/>
      <c r="N817" s="13"/>
      <c r="O817" s="13"/>
      <c r="P817" s="13"/>
      <c r="Q817" s="13"/>
      <c r="R817" s="13"/>
      <c r="S817" s="13"/>
      <c r="T817" s="13"/>
      <c r="U817" s="13"/>
      <c r="V817" s="13"/>
      <c r="W817" s="13"/>
      <c r="X817" s="13"/>
      <c r="Y817" s="13"/>
      <c r="Z817" s="13"/>
      <c r="AA817" s="13"/>
      <c r="AB817" s="13"/>
      <c r="AC817" s="13"/>
      <c r="AD817" s="13"/>
      <c r="AE817" s="13"/>
      <c r="AF817" s="13"/>
      <c r="AG817" s="13"/>
      <c r="AH817" s="13"/>
      <c r="AI817" s="13"/>
      <c r="AJ817" s="13"/>
      <c r="AK817" s="13"/>
      <c r="AL817" s="13"/>
      <c r="AM817" s="13"/>
      <c r="AN817" s="13"/>
    </row>
    <row r="818" spans="1:40" ht="15.75" customHeight="1">
      <c r="A818" s="13"/>
      <c r="B818" s="13"/>
      <c r="C818" s="13"/>
      <c r="D818" s="13"/>
      <c r="E818" s="13"/>
      <c r="F818" s="13"/>
      <c r="G818" s="13"/>
      <c r="H818" s="13"/>
      <c r="I818" s="13"/>
      <c r="J818" s="13"/>
      <c r="K818" s="13"/>
      <c r="L818" s="13"/>
      <c r="M818" s="13"/>
      <c r="N818" s="13"/>
      <c r="O818" s="13"/>
      <c r="P818" s="13"/>
      <c r="Q818" s="13"/>
      <c r="R818" s="13"/>
      <c r="S818" s="13"/>
      <c r="T818" s="13"/>
      <c r="U818" s="13"/>
      <c r="V818" s="13"/>
      <c r="W818" s="13"/>
      <c r="X818" s="13"/>
      <c r="Y818" s="13"/>
      <c r="Z818" s="13"/>
      <c r="AA818" s="13"/>
      <c r="AB818" s="13"/>
      <c r="AC818" s="13"/>
      <c r="AD818" s="13"/>
      <c r="AE818" s="13"/>
      <c r="AF818" s="13"/>
      <c r="AG818" s="13"/>
      <c r="AH818" s="13"/>
      <c r="AI818" s="13"/>
      <c r="AJ818" s="13"/>
      <c r="AK818" s="13"/>
      <c r="AL818" s="13"/>
      <c r="AM818" s="13"/>
      <c r="AN818" s="13"/>
    </row>
    <row r="819" spans="1:40" ht="15.75" customHeight="1">
      <c r="A819" s="13"/>
      <c r="B819" s="13"/>
      <c r="C819" s="13"/>
      <c r="D819" s="13"/>
      <c r="E819" s="13"/>
      <c r="F819" s="13"/>
      <c r="G819" s="13"/>
      <c r="H819" s="13"/>
      <c r="I819" s="13"/>
      <c r="J819" s="13"/>
      <c r="K819" s="13"/>
      <c r="L819" s="13"/>
      <c r="M819" s="13"/>
      <c r="N819" s="13"/>
      <c r="O819" s="13"/>
      <c r="P819" s="13"/>
      <c r="Q819" s="13"/>
      <c r="R819" s="13"/>
      <c r="S819" s="13"/>
      <c r="T819" s="13"/>
      <c r="U819" s="13"/>
      <c r="V819" s="13"/>
      <c r="W819" s="13"/>
      <c r="X819" s="13"/>
      <c r="Y819" s="13"/>
      <c r="Z819" s="13"/>
      <c r="AA819" s="13"/>
      <c r="AB819" s="13"/>
      <c r="AC819" s="13"/>
      <c r="AD819" s="13"/>
      <c r="AE819" s="13"/>
      <c r="AF819" s="13"/>
      <c r="AG819" s="13"/>
      <c r="AH819" s="13"/>
      <c r="AI819" s="13"/>
      <c r="AJ819" s="13"/>
      <c r="AK819" s="13"/>
      <c r="AL819" s="13"/>
      <c r="AM819" s="13"/>
      <c r="AN819" s="13"/>
    </row>
    <row r="820" spans="1:40" ht="15.75" customHeight="1">
      <c r="A820" s="13"/>
      <c r="B820" s="13"/>
      <c r="C820" s="13"/>
      <c r="D820" s="13"/>
      <c r="E820" s="13"/>
      <c r="F820" s="13"/>
      <c r="G820" s="13"/>
      <c r="H820" s="13"/>
      <c r="I820" s="13"/>
      <c r="J820" s="13"/>
      <c r="K820" s="13"/>
      <c r="L820" s="13"/>
      <c r="M820" s="13"/>
      <c r="N820" s="13"/>
      <c r="O820" s="13"/>
      <c r="P820" s="13"/>
      <c r="Q820" s="13"/>
      <c r="R820" s="13"/>
      <c r="S820" s="13"/>
      <c r="T820" s="13"/>
      <c r="U820" s="13"/>
      <c r="V820" s="13"/>
      <c r="W820" s="13"/>
      <c r="X820" s="13"/>
      <c r="Y820" s="13"/>
      <c r="Z820" s="13"/>
      <c r="AA820" s="13"/>
      <c r="AB820" s="13"/>
      <c r="AC820" s="13"/>
      <c r="AD820" s="13"/>
      <c r="AE820" s="13"/>
      <c r="AF820" s="13"/>
      <c r="AG820" s="13"/>
      <c r="AH820" s="13"/>
      <c r="AI820" s="13"/>
      <c r="AJ820" s="13"/>
      <c r="AK820" s="13"/>
      <c r="AL820" s="13"/>
      <c r="AM820" s="13"/>
      <c r="AN820" s="13"/>
    </row>
    <row r="821" spans="1:40" ht="15.75" customHeight="1">
      <c r="A821" s="13"/>
      <c r="B821" s="13"/>
      <c r="C821" s="13"/>
      <c r="D821" s="13"/>
      <c r="E821" s="13"/>
      <c r="F821" s="13"/>
      <c r="G821" s="13"/>
      <c r="H821" s="13"/>
      <c r="I821" s="13"/>
      <c r="J821" s="13"/>
      <c r="K821" s="13"/>
      <c r="L821" s="13"/>
      <c r="M821" s="13"/>
      <c r="N821" s="13"/>
      <c r="O821" s="13"/>
      <c r="P821" s="13"/>
      <c r="Q821" s="13"/>
      <c r="R821" s="13"/>
      <c r="S821" s="13"/>
      <c r="T821" s="13"/>
      <c r="U821" s="13"/>
      <c r="V821" s="13"/>
      <c r="W821" s="13"/>
      <c r="X821" s="13"/>
      <c r="Y821" s="13"/>
      <c r="Z821" s="13"/>
      <c r="AA821" s="13"/>
      <c r="AB821" s="13"/>
      <c r="AC821" s="13"/>
      <c r="AD821" s="13"/>
      <c r="AE821" s="13"/>
      <c r="AF821" s="13"/>
      <c r="AG821" s="13"/>
      <c r="AH821" s="13"/>
      <c r="AI821" s="13"/>
      <c r="AJ821" s="13"/>
      <c r="AK821" s="13"/>
      <c r="AL821" s="13"/>
      <c r="AM821" s="13"/>
      <c r="AN821" s="13"/>
    </row>
    <row r="822" spans="1:40" ht="15.75" customHeight="1">
      <c r="A822" s="13"/>
      <c r="B822" s="13"/>
      <c r="C822" s="13"/>
      <c r="D822" s="13"/>
      <c r="E822" s="13"/>
      <c r="F822" s="13"/>
      <c r="G822" s="13"/>
      <c r="H822" s="13"/>
      <c r="I822" s="13"/>
      <c r="J822" s="13"/>
      <c r="K822" s="13"/>
      <c r="L822" s="13"/>
      <c r="M822" s="13"/>
      <c r="N822" s="13"/>
      <c r="O822" s="13"/>
      <c r="P822" s="13"/>
      <c r="Q822" s="13"/>
      <c r="R822" s="13"/>
      <c r="S822" s="13"/>
      <c r="T822" s="13"/>
      <c r="U822" s="13"/>
      <c r="V822" s="13"/>
      <c r="W822" s="13"/>
      <c r="X822" s="13"/>
      <c r="Y822" s="13"/>
      <c r="Z822" s="13"/>
      <c r="AA822" s="13"/>
      <c r="AB822" s="13"/>
      <c r="AC822" s="13"/>
      <c r="AD822" s="13"/>
      <c r="AE822" s="13"/>
      <c r="AF822" s="13"/>
      <c r="AG822" s="13"/>
      <c r="AH822" s="13"/>
      <c r="AI822" s="13"/>
      <c r="AJ822" s="13"/>
      <c r="AK822" s="13"/>
      <c r="AL822" s="13"/>
      <c r="AM822" s="13"/>
      <c r="AN822" s="13"/>
    </row>
    <row r="823" spans="1:40" ht="15.75" customHeight="1">
      <c r="A823" s="13"/>
      <c r="B823" s="13"/>
      <c r="C823" s="13"/>
      <c r="D823" s="13"/>
      <c r="E823" s="13"/>
      <c r="F823" s="13"/>
      <c r="G823" s="13"/>
      <c r="H823" s="13"/>
      <c r="I823" s="13"/>
      <c r="J823" s="13"/>
      <c r="K823" s="13"/>
      <c r="L823" s="13"/>
      <c r="M823" s="13"/>
      <c r="N823" s="13"/>
      <c r="O823" s="13"/>
      <c r="P823" s="13"/>
      <c r="Q823" s="13"/>
      <c r="R823" s="13"/>
      <c r="S823" s="13"/>
      <c r="T823" s="13"/>
      <c r="U823" s="13"/>
      <c r="V823" s="13"/>
      <c r="W823" s="13"/>
      <c r="X823" s="13"/>
      <c r="Y823" s="13"/>
      <c r="Z823" s="13"/>
      <c r="AA823" s="13"/>
      <c r="AB823" s="13"/>
      <c r="AC823" s="13"/>
      <c r="AD823" s="13"/>
      <c r="AE823" s="13"/>
      <c r="AF823" s="13"/>
      <c r="AG823" s="13"/>
      <c r="AH823" s="13"/>
      <c r="AI823" s="13"/>
      <c r="AJ823" s="13"/>
      <c r="AK823" s="13"/>
      <c r="AL823" s="13"/>
      <c r="AM823" s="13"/>
      <c r="AN823" s="13"/>
    </row>
    <row r="824" spans="1:40" ht="15.75" customHeight="1">
      <c r="A824" s="13"/>
      <c r="B824" s="13"/>
      <c r="C824" s="13"/>
      <c r="D824" s="13"/>
      <c r="E824" s="13"/>
      <c r="F824" s="13"/>
      <c r="G824" s="13"/>
      <c r="H824" s="13"/>
      <c r="I824" s="13"/>
      <c r="J824" s="13"/>
      <c r="K824" s="13"/>
      <c r="L824" s="13"/>
      <c r="M824" s="13"/>
      <c r="N824" s="13"/>
      <c r="O824" s="13"/>
      <c r="P824" s="13"/>
      <c r="Q824" s="13"/>
      <c r="R824" s="13"/>
      <c r="S824" s="13"/>
      <c r="T824" s="13"/>
      <c r="U824" s="13"/>
      <c r="V824" s="13"/>
      <c r="W824" s="13"/>
      <c r="X824" s="13"/>
      <c r="Y824" s="13"/>
      <c r="Z824" s="13"/>
      <c r="AA824" s="13"/>
      <c r="AB824" s="13"/>
      <c r="AC824" s="13"/>
      <c r="AD824" s="13"/>
      <c r="AE824" s="13"/>
      <c r="AF824" s="13"/>
      <c r="AG824" s="13"/>
      <c r="AH824" s="13"/>
      <c r="AI824" s="13"/>
      <c r="AJ824" s="13"/>
      <c r="AK824" s="13"/>
      <c r="AL824" s="13"/>
      <c r="AM824" s="13"/>
      <c r="AN824" s="13"/>
    </row>
    <row r="825" spans="1:40" ht="15.75" customHeight="1">
      <c r="A825" s="13"/>
      <c r="B825" s="13"/>
      <c r="C825" s="13"/>
      <c r="D825" s="13"/>
      <c r="E825" s="13"/>
      <c r="F825" s="13"/>
      <c r="G825" s="13"/>
      <c r="H825" s="13"/>
      <c r="I825" s="13"/>
      <c r="J825" s="13"/>
      <c r="K825" s="13"/>
      <c r="L825" s="13"/>
      <c r="M825" s="13"/>
      <c r="N825" s="13"/>
      <c r="O825" s="13"/>
      <c r="P825" s="13"/>
      <c r="Q825" s="13"/>
      <c r="R825" s="13"/>
      <c r="S825" s="13"/>
      <c r="T825" s="13"/>
      <c r="U825" s="13"/>
      <c r="V825" s="13"/>
      <c r="W825" s="13"/>
      <c r="X825" s="13"/>
      <c r="Y825" s="13"/>
      <c r="Z825" s="13"/>
      <c r="AA825" s="13"/>
      <c r="AB825" s="13"/>
      <c r="AC825" s="13"/>
      <c r="AD825" s="13"/>
      <c r="AE825" s="13"/>
      <c r="AF825" s="13"/>
      <c r="AG825" s="13"/>
      <c r="AH825" s="13"/>
      <c r="AI825" s="13"/>
      <c r="AJ825" s="13"/>
      <c r="AK825" s="13"/>
      <c r="AL825" s="13"/>
      <c r="AM825" s="13"/>
      <c r="AN825" s="13"/>
    </row>
    <row r="826" spans="1:40" ht="15.75" customHeight="1">
      <c r="A826" s="13"/>
      <c r="B826" s="13"/>
      <c r="C826" s="13"/>
      <c r="D826" s="13"/>
      <c r="E826" s="13"/>
      <c r="F826" s="13"/>
      <c r="G826" s="13"/>
      <c r="H826" s="13"/>
      <c r="I826" s="13"/>
      <c r="J826" s="13"/>
      <c r="K826" s="13"/>
      <c r="L826" s="13"/>
      <c r="M826" s="13"/>
      <c r="N826" s="13"/>
      <c r="O826" s="13"/>
      <c r="P826" s="13"/>
      <c r="Q826" s="13"/>
      <c r="R826" s="13"/>
      <c r="S826" s="13"/>
      <c r="T826" s="13"/>
      <c r="U826" s="13"/>
      <c r="V826" s="13"/>
      <c r="W826" s="13"/>
      <c r="X826" s="13"/>
      <c r="Y826" s="13"/>
      <c r="Z826" s="13"/>
      <c r="AA826" s="13"/>
      <c r="AB826" s="13"/>
      <c r="AC826" s="13"/>
      <c r="AD826" s="13"/>
      <c r="AE826" s="13"/>
      <c r="AF826" s="13"/>
      <c r="AG826" s="13"/>
      <c r="AH826" s="13"/>
      <c r="AI826" s="13"/>
      <c r="AJ826" s="13"/>
      <c r="AK826" s="13"/>
      <c r="AL826" s="13"/>
      <c r="AM826" s="13"/>
      <c r="AN826" s="13"/>
    </row>
    <row r="827" spans="1:40" ht="15.75" customHeight="1">
      <c r="A827" s="13"/>
      <c r="B827" s="13"/>
      <c r="C827" s="13"/>
      <c r="D827" s="13"/>
      <c r="E827" s="13"/>
      <c r="F827" s="13"/>
      <c r="G827" s="13"/>
      <c r="H827" s="13"/>
      <c r="I827" s="13"/>
      <c r="J827" s="13"/>
      <c r="K827" s="13"/>
      <c r="L827" s="13"/>
      <c r="M827" s="13"/>
      <c r="N827" s="13"/>
      <c r="O827" s="13"/>
      <c r="P827" s="13"/>
      <c r="Q827" s="13"/>
      <c r="R827" s="13"/>
      <c r="S827" s="13"/>
      <c r="T827" s="13"/>
      <c r="U827" s="13"/>
      <c r="V827" s="13"/>
      <c r="W827" s="13"/>
      <c r="X827" s="13"/>
      <c r="Y827" s="13"/>
      <c r="Z827" s="13"/>
      <c r="AA827" s="13"/>
      <c r="AB827" s="13"/>
      <c r="AC827" s="13"/>
      <c r="AD827" s="13"/>
      <c r="AE827" s="13"/>
      <c r="AF827" s="13"/>
      <c r="AG827" s="13"/>
      <c r="AH827" s="13"/>
      <c r="AI827" s="13"/>
      <c r="AJ827" s="13"/>
      <c r="AK827" s="13"/>
      <c r="AL827" s="13"/>
      <c r="AM827" s="13"/>
      <c r="AN827" s="13"/>
    </row>
    <row r="828" spans="1:40" ht="15.75" customHeight="1">
      <c r="A828" s="13"/>
      <c r="B828" s="13"/>
      <c r="C828" s="13"/>
      <c r="D828" s="13"/>
      <c r="E828" s="13"/>
      <c r="F828" s="13"/>
      <c r="G828" s="13"/>
      <c r="H828" s="13"/>
      <c r="I828" s="13"/>
      <c r="J828" s="13"/>
      <c r="K828" s="13"/>
      <c r="L828" s="13"/>
      <c r="M828" s="13"/>
      <c r="N828" s="13"/>
      <c r="O828" s="13"/>
      <c r="P828" s="13"/>
      <c r="Q828" s="13"/>
      <c r="R828" s="13"/>
      <c r="S828" s="13"/>
      <c r="T828" s="13"/>
      <c r="U828" s="13"/>
      <c r="V828" s="13"/>
      <c r="W828" s="13"/>
      <c r="X828" s="13"/>
      <c r="Y828" s="13"/>
      <c r="Z828" s="13"/>
      <c r="AA828" s="13"/>
      <c r="AB828" s="13"/>
      <c r="AC828" s="13"/>
      <c r="AD828" s="13"/>
      <c r="AE828" s="13"/>
      <c r="AF828" s="13"/>
      <c r="AG828" s="13"/>
      <c r="AH828" s="13"/>
      <c r="AI828" s="13"/>
      <c r="AJ828" s="13"/>
      <c r="AK828" s="13"/>
      <c r="AL828" s="13"/>
      <c r="AM828" s="13"/>
      <c r="AN828" s="13"/>
    </row>
    <row r="829" spans="1:40" ht="15.75" customHeight="1">
      <c r="A829" s="13"/>
      <c r="B829" s="13"/>
      <c r="C829" s="13"/>
      <c r="D829" s="13"/>
      <c r="E829" s="13"/>
      <c r="F829" s="13"/>
      <c r="G829" s="13"/>
      <c r="H829" s="13"/>
      <c r="I829" s="13"/>
      <c r="J829" s="13"/>
      <c r="K829" s="13"/>
      <c r="L829" s="13"/>
      <c r="M829" s="13"/>
      <c r="N829" s="13"/>
      <c r="O829" s="13"/>
      <c r="P829" s="13"/>
      <c r="Q829" s="13"/>
      <c r="R829" s="13"/>
      <c r="S829" s="13"/>
      <c r="T829" s="13"/>
      <c r="U829" s="13"/>
      <c r="V829" s="13"/>
      <c r="W829" s="13"/>
      <c r="X829" s="13"/>
      <c r="Y829" s="13"/>
      <c r="Z829" s="13"/>
      <c r="AA829" s="13"/>
      <c r="AB829" s="13"/>
      <c r="AC829" s="13"/>
      <c r="AD829" s="13"/>
      <c r="AE829" s="13"/>
      <c r="AF829" s="13"/>
      <c r="AG829" s="13"/>
      <c r="AH829" s="13"/>
      <c r="AI829" s="13"/>
      <c r="AJ829" s="13"/>
      <c r="AK829" s="13"/>
      <c r="AL829" s="13"/>
      <c r="AM829" s="13"/>
      <c r="AN829" s="13"/>
    </row>
    <row r="830" spans="1:40" ht="15.75" customHeight="1">
      <c r="A830" s="13"/>
      <c r="B830" s="13"/>
      <c r="C830" s="13"/>
      <c r="D830" s="13"/>
      <c r="E830" s="13"/>
      <c r="F830" s="13"/>
      <c r="G830" s="13"/>
      <c r="H830" s="13"/>
      <c r="I830" s="13"/>
      <c r="J830" s="13"/>
      <c r="K830" s="13"/>
      <c r="L830" s="13"/>
      <c r="M830" s="13"/>
      <c r="N830" s="13"/>
      <c r="O830" s="13"/>
      <c r="P830" s="13"/>
      <c r="Q830" s="13"/>
      <c r="R830" s="13"/>
      <c r="S830" s="13"/>
      <c r="T830" s="13"/>
      <c r="U830" s="13"/>
      <c r="V830" s="13"/>
      <c r="W830" s="13"/>
      <c r="X830" s="13"/>
      <c r="Y830" s="13"/>
      <c r="Z830" s="13"/>
      <c r="AA830" s="13"/>
      <c r="AB830" s="13"/>
      <c r="AC830" s="13"/>
      <c r="AD830" s="13"/>
      <c r="AE830" s="13"/>
      <c r="AF830" s="13"/>
      <c r="AG830" s="13"/>
      <c r="AH830" s="13"/>
      <c r="AI830" s="13"/>
      <c r="AJ830" s="13"/>
      <c r="AK830" s="13"/>
      <c r="AL830" s="13"/>
      <c r="AM830" s="13"/>
      <c r="AN830" s="13"/>
    </row>
    <row r="831" spans="1:40" ht="15.75" customHeight="1">
      <c r="A831" s="13"/>
      <c r="B831" s="13"/>
      <c r="C831" s="13"/>
      <c r="D831" s="13"/>
      <c r="E831" s="13"/>
      <c r="F831" s="13"/>
      <c r="G831" s="13"/>
      <c r="H831" s="13"/>
      <c r="I831" s="13"/>
      <c r="J831" s="13"/>
      <c r="K831" s="13"/>
      <c r="L831" s="13"/>
      <c r="M831" s="13"/>
      <c r="N831" s="13"/>
      <c r="O831" s="13"/>
      <c r="P831" s="13"/>
      <c r="Q831" s="13"/>
      <c r="R831" s="13"/>
      <c r="S831" s="13"/>
      <c r="T831" s="13"/>
      <c r="U831" s="13"/>
      <c r="V831" s="13"/>
      <c r="W831" s="13"/>
      <c r="X831" s="13"/>
      <c r="Y831" s="13"/>
      <c r="Z831" s="13"/>
      <c r="AA831" s="13"/>
      <c r="AB831" s="13"/>
      <c r="AC831" s="13"/>
      <c r="AD831" s="13"/>
      <c r="AE831" s="13"/>
      <c r="AF831" s="13"/>
      <c r="AG831" s="13"/>
      <c r="AH831" s="13"/>
      <c r="AI831" s="13"/>
      <c r="AJ831" s="13"/>
      <c r="AK831" s="13"/>
      <c r="AL831" s="13"/>
      <c r="AM831" s="13"/>
      <c r="AN831" s="13"/>
    </row>
    <row r="832" spans="1:40" ht="15.75" customHeight="1">
      <c r="A832" s="13"/>
      <c r="B832" s="13"/>
      <c r="C832" s="13"/>
      <c r="D832" s="13"/>
      <c r="E832" s="13"/>
      <c r="F832" s="13"/>
      <c r="G832" s="13"/>
      <c r="H832" s="13"/>
      <c r="I832" s="13"/>
      <c r="J832" s="13"/>
      <c r="K832" s="13"/>
      <c r="L832" s="13"/>
      <c r="M832" s="13"/>
      <c r="N832" s="13"/>
      <c r="O832" s="13"/>
      <c r="P832" s="13"/>
      <c r="Q832" s="13"/>
      <c r="R832" s="13"/>
      <c r="S832" s="13"/>
      <c r="T832" s="13"/>
      <c r="U832" s="13"/>
      <c r="V832" s="13"/>
      <c r="W832" s="13"/>
      <c r="X832" s="13"/>
      <c r="Y832" s="13"/>
      <c r="Z832" s="13"/>
      <c r="AA832" s="13"/>
      <c r="AB832" s="13"/>
      <c r="AC832" s="13"/>
      <c r="AD832" s="13"/>
      <c r="AE832" s="13"/>
      <c r="AF832" s="13"/>
      <c r="AG832" s="13"/>
      <c r="AH832" s="13"/>
      <c r="AI832" s="13"/>
      <c r="AJ832" s="13"/>
      <c r="AK832" s="13"/>
      <c r="AL832" s="13"/>
      <c r="AM832" s="13"/>
      <c r="AN832" s="13"/>
    </row>
    <row r="833" spans="1:40" ht="15.75" customHeight="1">
      <c r="A833" s="13"/>
      <c r="B833" s="13"/>
      <c r="C833" s="13"/>
      <c r="D833" s="13"/>
      <c r="E833" s="13"/>
      <c r="F833" s="13"/>
      <c r="G833" s="13"/>
      <c r="H833" s="13"/>
      <c r="I833" s="13"/>
      <c r="J833" s="13"/>
      <c r="K833" s="13"/>
      <c r="L833" s="13"/>
      <c r="M833" s="13"/>
      <c r="N833" s="13"/>
      <c r="O833" s="13"/>
      <c r="P833" s="13"/>
      <c r="Q833" s="13"/>
      <c r="R833" s="13"/>
      <c r="S833" s="13"/>
      <c r="T833" s="13"/>
      <c r="U833" s="13"/>
      <c r="V833" s="13"/>
      <c r="W833" s="13"/>
      <c r="X833" s="13"/>
      <c r="Y833" s="13"/>
      <c r="Z833" s="13"/>
      <c r="AA833" s="13"/>
      <c r="AB833" s="13"/>
      <c r="AC833" s="13"/>
      <c r="AD833" s="13"/>
      <c r="AE833" s="13"/>
      <c r="AF833" s="13"/>
      <c r="AG833" s="13"/>
      <c r="AH833" s="13"/>
      <c r="AI833" s="13"/>
      <c r="AJ833" s="13"/>
      <c r="AK833" s="13"/>
      <c r="AL833" s="13"/>
      <c r="AM833" s="13"/>
      <c r="AN833" s="13"/>
    </row>
    <row r="834" spans="1:40" ht="15.75" customHeight="1">
      <c r="A834" s="13"/>
      <c r="B834" s="13"/>
      <c r="C834" s="13"/>
      <c r="D834" s="13"/>
      <c r="E834" s="13"/>
      <c r="F834" s="13"/>
      <c r="G834" s="13"/>
      <c r="H834" s="13"/>
      <c r="I834" s="13"/>
      <c r="J834" s="13"/>
      <c r="K834" s="13"/>
      <c r="L834" s="13"/>
      <c r="M834" s="13"/>
      <c r="N834" s="13"/>
      <c r="O834" s="13"/>
      <c r="P834" s="13"/>
      <c r="Q834" s="13"/>
      <c r="R834" s="13"/>
      <c r="S834" s="13"/>
      <c r="T834" s="13"/>
      <c r="U834" s="13"/>
      <c r="V834" s="13"/>
      <c r="W834" s="13"/>
      <c r="X834" s="13"/>
      <c r="Y834" s="13"/>
      <c r="Z834" s="13"/>
      <c r="AA834" s="13"/>
      <c r="AB834" s="13"/>
      <c r="AC834" s="13"/>
      <c r="AD834" s="13"/>
      <c r="AE834" s="13"/>
      <c r="AF834" s="13"/>
      <c r="AG834" s="13"/>
      <c r="AH834" s="13"/>
      <c r="AI834" s="13"/>
      <c r="AJ834" s="13"/>
      <c r="AK834" s="13"/>
      <c r="AL834" s="13"/>
      <c r="AM834" s="13"/>
      <c r="AN834" s="13"/>
    </row>
    <row r="835" spans="1:40" ht="15.75" customHeight="1">
      <c r="A835" s="13"/>
      <c r="B835" s="13"/>
      <c r="C835" s="13"/>
      <c r="D835" s="13"/>
      <c r="E835" s="13"/>
      <c r="F835" s="13"/>
      <c r="G835" s="13"/>
      <c r="H835" s="13"/>
      <c r="I835" s="13"/>
      <c r="J835" s="13"/>
      <c r="K835" s="13"/>
      <c r="L835" s="13"/>
      <c r="M835" s="13"/>
      <c r="N835" s="13"/>
      <c r="O835" s="13"/>
      <c r="P835" s="13"/>
      <c r="Q835" s="13"/>
      <c r="R835" s="13"/>
      <c r="S835" s="13"/>
      <c r="T835" s="13"/>
      <c r="U835" s="13"/>
      <c r="V835" s="13"/>
      <c r="W835" s="13"/>
      <c r="X835" s="13"/>
      <c r="Y835" s="13"/>
      <c r="Z835" s="13"/>
      <c r="AA835" s="13"/>
      <c r="AB835" s="13"/>
      <c r="AC835" s="13"/>
      <c r="AD835" s="13"/>
      <c r="AE835" s="13"/>
      <c r="AF835" s="13"/>
      <c r="AG835" s="13"/>
      <c r="AH835" s="13"/>
      <c r="AI835" s="13"/>
      <c r="AJ835" s="13"/>
      <c r="AK835" s="13"/>
      <c r="AL835" s="13"/>
      <c r="AM835" s="13"/>
      <c r="AN835" s="13"/>
    </row>
    <row r="836" spans="1:40" ht="15.75" customHeight="1">
      <c r="A836" s="13"/>
      <c r="B836" s="13"/>
      <c r="C836" s="13"/>
      <c r="D836" s="13"/>
      <c r="E836" s="13"/>
      <c r="F836" s="13"/>
      <c r="G836" s="13"/>
      <c r="H836" s="13"/>
      <c r="I836" s="13"/>
      <c r="J836" s="13"/>
      <c r="K836" s="13"/>
      <c r="L836" s="13"/>
      <c r="M836" s="13"/>
      <c r="N836" s="13"/>
      <c r="O836" s="13"/>
      <c r="P836" s="13"/>
      <c r="Q836" s="13"/>
      <c r="R836" s="13"/>
      <c r="S836" s="13"/>
      <c r="T836" s="13"/>
      <c r="U836" s="13"/>
      <c r="V836" s="13"/>
      <c r="W836" s="13"/>
      <c r="X836" s="13"/>
      <c r="Y836" s="13"/>
      <c r="Z836" s="13"/>
      <c r="AA836" s="13"/>
      <c r="AB836" s="13"/>
      <c r="AC836" s="13"/>
      <c r="AD836" s="13"/>
      <c r="AE836" s="13"/>
      <c r="AF836" s="13"/>
      <c r="AG836" s="13"/>
      <c r="AH836" s="13"/>
      <c r="AI836" s="13"/>
      <c r="AJ836" s="13"/>
      <c r="AK836" s="13"/>
      <c r="AL836" s="13"/>
      <c r="AM836" s="13"/>
      <c r="AN836" s="13"/>
    </row>
    <row r="837" spans="1:40" ht="15.75" customHeight="1">
      <c r="A837" s="13"/>
      <c r="B837" s="13"/>
      <c r="C837" s="13"/>
      <c r="D837" s="13"/>
      <c r="E837" s="13"/>
      <c r="F837" s="13"/>
      <c r="G837" s="13"/>
      <c r="H837" s="13"/>
      <c r="I837" s="13"/>
      <c r="J837" s="13"/>
      <c r="K837" s="13"/>
      <c r="L837" s="13"/>
      <c r="M837" s="13"/>
      <c r="N837" s="13"/>
      <c r="O837" s="13"/>
      <c r="P837" s="13"/>
      <c r="Q837" s="13"/>
      <c r="R837" s="13"/>
      <c r="S837" s="13"/>
      <c r="T837" s="13"/>
      <c r="U837" s="13"/>
      <c r="V837" s="13"/>
      <c r="W837" s="13"/>
      <c r="X837" s="13"/>
      <c r="Y837" s="13"/>
      <c r="Z837" s="13"/>
      <c r="AA837" s="13"/>
      <c r="AB837" s="13"/>
      <c r="AC837" s="13"/>
      <c r="AD837" s="13"/>
      <c r="AE837" s="13"/>
      <c r="AF837" s="13"/>
      <c r="AG837" s="13"/>
      <c r="AH837" s="13"/>
      <c r="AI837" s="13"/>
      <c r="AJ837" s="13"/>
      <c r="AK837" s="13"/>
      <c r="AL837" s="13"/>
      <c r="AM837" s="13"/>
      <c r="AN837" s="13"/>
    </row>
    <row r="838" spans="1:40" ht="15.75" customHeight="1">
      <c r="A838" s="13"/>
      <c r="B838" s="13"/>
      <c r="C838" s="13"/>
      <c r="D838" s="13"/>
      <c r="E838" s="13"/>
      <c r="F838" s="13"/>
      <c r="G838" s="13"/>
      <c r="H838" s="13"/>
      <c r="I838" s="13"/>
      <c r="J838" s="13"/>
      <c r="K838" s="13"/>
      <c r="L838" s="13"/>
      <c r="M838" s="13"/>
      <c r="N838" s="13"/>
      <c r="O838" s="13"/>
      <c r="P838" s="13"/>
      <c r="Q838" s="13"/>
      <c r="R838" s="13"/>
      <c r="S838" s="13"/>
      <c r="T838" s="13"/>
      <c r="U838" s="13"/>
      <c r="V838" s="13"/>
      <c r="W838" s="13"/>
      <c r="X838" s="13"/>
      <c r="Y838" s="13"/>
      <c r="Z838" s="13"/>
      <c r="AA838" s="13"/>
      <c r="AB838" s="13"/>
      <c r="AC838" s="13"/>
      <c r="AD838" s="13"/>
      <c r="AE838" s="13"/>
      <c r="AF838" s="13"/>
      <c r="AG838" s="13"/>
      <c r="AH838" s="13"/>
      <c r="AI838" s="13"/>
      <c r="AJ838" s="13"/>
      <c r="AK838" s="13"/>
      <c r="AL838" s="13"/>
      <c r="AM838" s="13"/>
      <c r="AN838" s="13"/>
    </row>
    <row r="839" spans="1:40" ht="15.75" customHeight="1">
      <c r="A839" s="13"/>
      <c r="B839" s="13"/>
      <c r="C839" s="13"/>
      <c r="D839" s="13"/>
      <c r="E839" s="13"/>
      <c r="F839" s="13"/>
      <c r="G839" s="13"/>
      <c r="H839" s="13"/>
      <c r="I839" s="13"/>
      <c r="J839" s="13"/>
      <c r="K839" s="13"/>
      <c r="L839" s="13"/>
      <c r="M839" s="13"/>
      <c r="N839" s="13"/>
      <c r="O839" s="13"/>
      <c r="P839" s="13"/>
      <c r="Q839" s="13"/>
      <c r="R839" s="13"/>
      <c r="S839" s="13"/>
      <c r="T839" s="13"/>
      <c r="U839" s="13"/>
      <c r="V839" s="13"/>
      <c r="W839" s="13"/>
      <c r="X839" s="13"/>
      <c r="Y839" s="13"/>
      <c r="Z839" s="13"/>
      <c r="AA839" s="13"/>
      <c r="AB839" s="13"/>
      <c r="AC839" s="13"/>
      <c r="AD839" s="13"/>
      <c r="AE839" s="13"/>
      <c r="AF839" s="13"/>
      <c r="AG839" s="13"/>
      <c r="AH839" s="13"/>
      <c r="AI839" s="13"/>
      <c r="AJ839" s="13"/>
      <c r="AK839" s="13"/>
      <c r="AL839" s="13"/>
      <c r="AM839" s="13"/>
      <c r="AN839" s="13"/>
    </row>
    <row r="840" spans="1:40" ht="15.75" customHeight="1">
      <c r="A840" s="13"/>
      <c r="B840" s="13"/>
      <c r="C840" s="13"/>
      <c r="D840" s="13"/>
      <c r="E840" s="13"/>
      <c r="F840" s="13"/>
      <c r="G840" s="13"/>
      <c r="H840" s="13"/>
      <c r="I840" s="13"/>
      <c r="J840" s="13"/>
      <c r="K840" s="13"/>
      <c r="L840" s="13"/>
      <c r="M840" s="13"/>
      <c r="N840" s="13"/>
      <c r="O840" s="13"/>
      <c r="P840" s="13"/>
      <c r="Q840" s="13"/>
      <c r="R840" s="13"/>
      <c r="S840" s="13"/>
      <c r="T840" s="13"/>
      <c r="U840" s="13"/>
      <c r="V840" s="13"/>
      <c r="W840" s="13"/>
      <c r="X840" s="13"/>
      <c r="Y840" s="13"/>
      <c r="Z840" s="13"/>
      <c r="AA840" s="13"/>
      <c r="AB840" s="13"/>
      <c r="AC840" s="13"/>
      <c r="AD840" s="13"/>
      <c r="AE840" s="13"/>
      <c r="AF840" s="13"/>
      <c r="AG840" s="13"/>
      <c r="AH840" s="13"/>
      <c r="AI840" s="13"/>
      <c r="AJ840" s="13"/>
      <c r="AK840" s="13"/>
      <c r="AL840" s="13"/>
      <c r="AM840" s="13"/>
      <c r="AN840" s="13"/>
    </row>
    <row r="841" spans="1:40" ht="15.75" customHeight="1">
      <c r="A841" s="13"/>
      <c r="B841" s="13"/>
      <c r="C841" s="13"/>
      <c r="D841" s="13"/>
      <c r="E841" s="13"/>
      <c r="F841" s="13"/>
      <c r="G841" s="13"/>
      <c r="H841" s="13"/>
      <c r="I841" s="13"/>
      <c r="J841" s="13"/>
      <c r="K841" s="13"/>
      <c r="L841" s="13"/>
      <c r="M841" s="13"/>
      <c r="N841" s="13"/>
      <c r="O841" s="13"/>
      <c r="P841" s="13"/>
      <c r="Q841" s="13"/>
      <c r="R841" s="13"/>
      <c r="S841" s="13"/>
      <c r="T841" s="13"/>
      <c r="U841" s="13"/>
      <c r="V841" s="13"/>
      <c r="W841" s="13"/>
      <c r="X841" s="13"/>
      <c r="Y841" s="13"/>
      <c r="Z841" s="13"/>
      <c r="AA841" s="13"/>
      <c r="AB841" s="13"/>
      <c r="AC841" s="13"/>
      <c r="AD841" s="13"/>
      <c r="AE841" s="13"/>
      <c r="AF841" s="13"/>
      <c r="AG841" s="13"/>
      <c r="AH841" s="13"/>
      <c r="AI841" s="13"/>
      <c r="AJ841" s="13"/>
      <c r="AK841" s="13"/>
      <c r="AL841" s="13"/>
      <c r="AM841" s="13"/>
      <c r="AN841" s="13"/>
    </row>
    <row r="842" spans="1:40" ht="15.75" customHeight="1">
      <c r="A842" s="13"/>
      <c r="B842" s="13"/>
      <c r="C842" s="13"/>
      <c r="D842" s="13"/>
      <c r="E842" s="13"/>
      <c r="F842" s="13"/>
      <c r="G842" s="13"/>
      <c r="H842" s="13"/>
      <c r="I842" s="13"/>
      <c r="J842" s="13"/>
      <c r="K842" s="13"/>
      <c r="L842" s="13"/>
      <c r="M842" s="13"/>
      <c r="N842" s="13"/>
      <c r="O842" s="13"/>
      <c r="P842" s="13"/>
      <c r="Q842" s="13"/>
      <c r="R842" s="13"/>
      <c r="S842" s="13"/>
      <c r="T842" s="13"/>
      <c r="U842" s="13"/>
      <c r="V842" s="13"/>
      <c r="W842" s="13"/>
      <c r="X842" s="13"/>
      <c r="Y842" s="13"/>
      <c r="Z842" s="13"/>
      <c r="AA842" s="13"/>
      <c r="AB842" s="13"/>
      <c r="AC842" s="13"/>
      <c r="AD842" s="13"/>
      <c r="AE842" s="13"/>
      <c r="AF842" s="13"/>
      <c r="AG842" s="13"/>
      <c r="AH842" s="13"/>
      <c r="AI842" s="13"/>
      <c r="AJ842" s="13"/>
      <c r="AK842" s="13"/>
      <c r="AL842" s="13"/>
      <c r="AM842" s="13"/>
      <c r="AN842" s="13"/>
    </row>
    <row r="843" spans="1:40" ht="15.75" customHeight="1">
      <c r="A843" s="13"/>
      <c r="B843" s="13"/>
      <c r="C843" s="13"/>
      <c r="D843" s="13"/>
      <c r="E843" s="13"/>
      <c r="F843" s="13"/>
      <c r="G843" s="13"/>
      <c r="H843" s="13"/>
      <c r="I843" s="13"/>
      <c r="J843" s="13"/>
      <c r="K843" s="13"/>
      <c r="L843" s="13"/>
      <c r="M843" s="13"/>
      <c r="N843" s="13"/>
      <c r="O843" s="13"/>
      <c r="P843" s="13"/>
      <c r="Q843" s="13"/>
      <c r="R843" s="13"/>
      <c r="S843" s="13"/>
      <c r="T843" s="13"/>
      <c r="U843" s="13"/>
      <c r="V843" s="13"/>
      <c r="W843" s="13"/>
      <c r="X843" s="13"/>
      <c r="Y843" s="13"/>
      <c r="Z843" s="13"/>
      <c r="AA843" s="13"/>
      <c r="AB843" s="13"/>
      <c r="AC843" s="13"/>
      <c r="AD843" s="13"/>
      <c r="AE843" s="13"/>
      <c r="AF843" s="13"/>
      <c r="AG843" s="13"/>
      <c r="AH843" s="13"/>
      <c r="AI843" s="13"/>
      <c r="AJ843" s="13"/>
      <c r="AK843" s="13"/>
      <c r="AL843" s="13"/>
      <c r="AM843" s="13"/>
      <c r="AN843" s="13"/>
    </row>
    <row r="844" spans="1:40" ht="15.75" customHeight="1">
      <c r="A844" s="13"/>
      <c r="B844" s="13"/>
      <c r="C844" s="13"/>
      <c r="D844" s="13"/>
      <c r="E844" s="13"/>
      <c r="F844" s="13"/>
      <c r="G844" s="13"/>
      <c r="H844" s="13"/>
      <c r="I844" s="13"/>
      <c r="J844" s="13"/>
      <c r="K844" s="13"/>
      <c r="L844" s="13"/>
      <c r="M844" s="13"/>
      <c r="N844" s="13"/>
      <c r="O844" s="13"/>
      <c r="P844" s="13"/>
      <c r="Q844" s="13"/>
      <c r="R844" s="13"/>
      <c r="S844" s="13"/>
      <c r="T844" s="13"/>
      <c r="U844" s="13"/>
      <c r="V844" s="13"/>
      <c r="W844" s="13"/>
      <c r="X844" s="13"/>
      <c r="Y844" s="13"/>
      <c r="Z844" s="13"/>
      <c r="AA844" s="13"/>
      <c r="AB844" s="13"/>
      <c r="AC844" s="13"/>
      <c r="AD844" s="13"/>
      <c r="AE844" s="13"/>
      <c r="AF844" s="13"/>
      <c r="AG844" s="13"/>
      <c r="AH844" s="13"/>
      <c r="AI844" s="13"/>
      <c r="AJ844" s="13"/>
      <c r="AK844" s="13"/>
      <c r="AL844" s="13"/>
      <c r="AM844" s="13"/>
      <c r="AN844" s="13"/>
    </row>
    <row r="845" spans="1:40" ht="15.75" customHeight="1">
      <c r="A845" s="13"/>
      <c r="B845" s="13"/>
      <c r="C845" s="13"/>
      <c r="D845" s="13"/>
      <c r="E845" s="13"/>
      <c r="F845" s="13"/>
      <c r="G845" s="13"/>
      <c r="H845" s="13"/>
      <c r="I845" s="13"/>
      <c r="J845" s="13"/>
      <c r="K845" s="13"/>
      <c r="L845" s="13"/>
      <c r="M845" s="13"/>
      <c r="N845" s="13"/>
      <c r="O845" s="13"/>
      <c r="P845" s="13"/>
      <c r="Q845" s="13"/>
      <c r="R845" s="13"/>
      <c r="S845" s="13"/>
      <c r="T845" s="13"/>
      <c r="U845" s="13"/>
      <c r="V845" s="13"/>
      <c r="W845" s="13"/>
      <c r="X845" s="13"/>
      <c r="Y845" s="13"/>
      <c r="Z845" s="13"/>
      <c r="AA845" s="13"/>
      <c r="AB845" s="13"/>
      <c r="AC845" s="13"/>
      <c r="AD845" s="13"/>
      <c r="AE845" s="13"/>
      <c r="AF845" s="13"/>
      <c r="AG845" s="13"/>
      <c r="AH845" s="13"/>
      <c r="AI845" s="13"/>
      <c r="AJ845" s="13"/>
      <c r="AK845" s="13"/>
      <c r="AL845" s="13"/>
      <c r="AM845" s="13"/>
      <c r="AN845" s="13"/>
    </row>
    <row r="846" spans="1:40" ht="15.75" customHeight="1">
      <c r="A846" s="13"/>
      <c r="B846" s="13"/>
      <c r="C846" s="13"/>
      <c r="D846" s="13"/>
      <c r="E846" s="13"/>
      <c r="F846" s="13"/>
      <c r="G846" s="13"/>
      <c r="H846" s="13"/>
      <c r="I846" s="13"/>
      <c r="J846" s="13"/>
      <c r="K846" s="13"/>
      <c r="L846" s="13"/>
      <c r="M846" s="13"/>
      <c r="N846" s="13"/>
      <c r="O846" s="13"/>
      <c r="P846" s="13"/>
      <c r="Q846" s="13"/>
      <c r="R846" s="13"/>
      <c r="S846" s="13"/>
      <c r="T846" s="13"/>
      <c r="U846" s="13"/>
      <c r="V846" s="13"/>
      <c r="W846" s="13"/>
      <c r="X846" s="13"/>
      <c r="Y846" s="13"/>
      <c r="Z846" s="13"/>
      <c r="AA846" s="13"/>
      <c r="AB846" s="13"/>
      <c r="AC846" s="13"/>
      <c r="AD846" s="13"/>
      <c r="AE846" s="13"/>
      <c r="AF846" s="13"/>
      <c r="AG846" s="13"/>
      <c r="AH846" s="13"/>
      <c r="AI846" s="13"/>
      <c r="AJ846" s="13"/>
      <c r="AK846" s="13"/>
      <c r="AL846" s="13"/>
      <c r="AM846" s="13"/>
      <c r="AN846" s="13"/>
    </row>
    <row r="847" spans="1:40" ht="15.75" customHeight="1">
      <c r="A847" s="13"/>
      <c r="B847" s="13"/>
      <c r="C847" s="13"/>
      <c r="D847" s="13"/>
      <c r="E847" s="13"/>
      <c r="F847" s="13"/>
      <c r="G847" s="13"/>
      <c r="H847" s="13"/>
      <c r="I847" s="13"/>
      <c r="J847" s="13"/>
      <c r="K847" s="13"/>
      <c r="L847" s="13"/>
      <c r="M847" s="13"/>
      <c r="N847" s="13"/>
      <c r="O847" s="13"/>
      <c r="P847" s="13"/>
      <c r="Q847" s="13"/>
      <c r="R847" s="13"/>
      <c r="S847" s="13"/>
      <c r="T847" s="13"/>
      <c r="U847" s="13"/>
      <c r="V847" s="13"/>
      <c r="W847" s="13"/>
      <c r="X847" s="13"/>
      <c r="Y847" s="13"/>
      <c r="Z847" s="13"/>
      <c r="AA847" s="13"/>
      <c r="AB847" s="13"/>
      <c r="AC847" s="13"/>
      <c r="AD847" s="13"/>
      <c r="AE847" s="13"/>
      <c r="AF847" s="13"/>
      <c r="AG847" s="13"/>
      <c r="AH847" s="13"/>
      <c r="AI847" s="13"/>
      <c r="AJ847" s="13"/>
      <c r="AK847" s="13"/>
      <c r="AL847" s="13"/>
      <c r="AM847" s="13"/>
      <c r="AN847" s="13"/>
    </row>
    <row r="848" spans="1:40" ht="15.75" customHeight="1">
      <c r="A848" s="13"/>
      <c r="B848" s="13"/>
      <c r="C848" s="13"/>
      <c r="D848" s="13"/>
      <c r="E848" s="13"/>
      <c r="F848" s="13"/>
      <c r="G848" s="13"/>
      <c r="H848" s="13"/>
      <c r="I848" s="13"/>
      <c r="J848" s="13"/>
      <c r="K848" s="13"/>
      <c r="L848" s="13"/>
      <c r="M848" s="13"/>
      <c r="N848" s="13"/>
      <c r="O848" s="13"/>
      <c r="P848" s="13"/>
      <c r="Q848" s="13"/>
      <c r="R848" s="13"/>
      <c r="S848" s="13"/>
      <c r="T848" s="13"/>
      <c r="U848" s="13"/>
      <c r="V848" s="13"/>
      <c r="W848" s="13"/>
      <c r="X848" s="13"/>
      <c r="Y848" s="13"/>
      <c r="Z848" s="13"/>
      <c r="AA848" s="13"/>
      <c r="AB848" s="13"/>
      <c r="AC848" s="13"/>
      <c r="AD848" s="13"/>
      <c r="AE848" s="13"/>
      <c r="AF848" s="13"/>
      <c r="AG848" s="13"/>
      <c r="AH848" s="13"/>
      <c r="AI848" s="13"/>
      <c r="AJ848" s="13"/>
      <c r="AK848" s="13"/>
      <c r="AL848" s="13"/>
      <c r="AM848" s="13"/>
      <c r="AN848" s="13"/>
    </row>
    <row r="849" spans="1:40" ht="15.75" customHeight="1">
      <c r="A849" s="13"/>
      <c r="B849" s="13"/>
      <c r="C849" s="13"/>
      <c r="D849" s="13"/>
      <c r="E849" s="13"/>
      <c r="F849" s="13"/>
      <c r="G849" s="13"/>
      <c r="H849" s="13"/>
      <c r="I849" s="13"/>
      <c r="J849" s="13"/>
      <c r="K849" s="13"/>
      <c r="L849" s="13"/>
      <c r="M849" s="13"/>
      <c r="N849" s="13"/>
      <c r="O849" s="13"/>
      <c r="P849" s="13"/>
      <c r="Q849" s="13"/>
      <c r="R849" s="13"/>
      <c r="S849" s="13"/>
      <c r="T849" s="13"/>
      <c r="U849" s="13"/>
      <c r="V849" s="13"/>
      <c r="W849" s="13"/>
      <c r="X849" s="13"/>
      <c r="Y849" s="13"/>
      <c r="Z849" s="13"/>
      <c r="AA849" s="13"/>
      <c r="AB849" s="13"/>
      <c r="AC849" s="13"/>
      <c r="AD849" s="13"/>
      <c r="AE849" s="13"/>
      <c r="AF849" s="13"/>
      <c r="AG849" s="13"/>
      <c r="AH849" s="13"/>
      <c r="AI849" s="13"/>
      <c r="AJ849" s="13"/>
      <c r="AK849" s="13"/>
      <c r="AL849" s="13"/>
      <c r="AM849" s="13"/>
      <c r="AN849" s="13"/>
    </row>
    <row r="850" spans="1:40" ht="15.75" customHeight="1">
      <c r="A850" s="13"/>
      <c r="B850" s="13"/>
      <c r="C850" s="13"/>
      <c r="D850" s="13"/>
      <c r="E850" s="13"/>
      <c r="F850" s="13"/>
      <c r="G850" s="13"/>
      <c r="H850" s="13"/>
      <c r="I850" s="13"/>
      <c r="J850" s="13"/>
      <c r="K850" s="13"/>
      <c r="L850" s="13"/>
      <c r="M850" s="13"/>
      <c r="N850" s="13"/>
      <c r="O850" s="13"/>
      <c r="P850" s="13"/>
      <c r="Q850" s="13"/>
      <c r="R850" s="13"/>
      <c r="S850" s="13"/>
      <c r="T850" s="13"/>
      <c r="U850" s="13"/>
      <c r="V850" s="13"/>
      <c r="W850" s="13"/>
      <c r="X850" s="13"/>
      <c r="Y850" s="13"/>
      <c r="Z850" s="13"/>
      <c r="AA850" s="13"/>
      <c r="AB850" s="13"/>
      <c r="AC850" s="13"/>
      <c r="AD850" s="13"/>
      <c r="AE850" s="13"/>
      <c r="AF850" s="13"/>
      <c r="AG850" s="13"/>
      <c r="AH850" s="13"/>
      <c r="AI850" s="13"/>
      <c r="AJ850" s="13"/>
      <c r="AK850" s="13"/>
      <c r="AL850" s="13"/>
      <c r="AM850" s="13"/>
      <c r="AN850" s="13"/>
    </row>
    <row r="851" spans="1:40" ht="15.75" customHeight="1">
      <c r="A851" s="13"/>
      <c r="B851" s="13"/>
      <c r="C851" s="13"/>
      <c r="D851" s="13"/>
      <c r="E851" s="13"/>
      <c r="F851" s="13"/>
      <c r="G851" s="13"/>
      <c r="H851" s="13"/>
      <c r="I851" s="13"/>
      <c r="J851" s="13"/>
      <c r="K851" s="13"/>
      <c r="L851" s="13"/>
      <c r="M851" s="13"/>
      <c r="N851" s="13"/>
      <c r="O851" s="13"/>
      <c r="P851" s="13"/>
      <c r="Q851" s="13"/>
      <c r="R851" s="13"/>
      <c r="S851" s="13"/>
      <c r="T851" s="13"/>
      <c r="U851" s="13"/>
      <c r="V851" s="13"/>
      <c r="W851" s="13"/>
      <c r="X851" s="13"/>
      <c r="Y851" s="13"/>
      <c r="Z851" s="13"/>
      <c r="AA851" s="13"/>
      <c r="AB851" s="13"/>
      <c r="AC851" s="13"/>
      <c r="AD851" s="13"/>
      <c r="AE851" s="13"/>
      <c r="AF851" s="13"/>
      <c r="AG851" s="13"/>
      <c r="AH851" s="13"/>
      <c r="AI851" s="13"/>
      <c r="AJ851" s="13"/>
      <c r="AK851" s="13"/>
      <c r="AL851" s="13"/>
      <c r="AM851" s="13"/>
      <c r="AN851" s="13"/>
    </row>
    <row r="852" spans="1:40" ht="15.75" customHeight="1">
      <c r="A852" s="13"/>
      <c r="B852" s="13"/>
      <c r="C852" s="13"/>
      <c r="D852" s="13"/>
      <c r="E852" s="13"/>
      <c r="F852" s="13"/>
      <c r="G852" s="13"/>
      <c r="H852" s="13"/>
      <c r="I852" s="13"/>
      <c r="J852" s="13"/>
      <c r="K852" s="13"/>
      <c r="L852" s="13"/>
      <c r="M852" s="13"/>
      <c r="N852" s="13"/>
      <c r="O852" s="13"/>
      <c r="P852" s="13"/>
      <c r="Q852" s="13"/>
      <c r="R852" s="13"/>
      <c r="S852" s="13"/>
      <c r="T852" s="13"/>
      <c r="U852" s="13"/>
      <c r="V852" s="13"/>
      <c r="W852" s="13"/>
      <c r="X852" s="13"/>
      <c r="Y852" s="13"/>
      <c r="Z852" s="13"/>
      <c r="AA852" s="13"/>
      <c r="AB852" s="13"/>
      <c r="AC852" s="13"/>
      <c r="AD852" s="13"/>
      <c r="AE852" s="13"/>
      <c r="AF852" s="13"/>
      <c r="AG852" s="13"/>
      <c r="AH852" s="13"/>
      <c r="AI852" s="13"/>
      <c r="AJ852" s="13"/>
      <c r="AK852" s="13"/>
      <c r="AL852" s="13"/>
      <c r="AM852" s="13"/>
      <c r="AN852" s="13"/>
    </row>
    <row r="853" spans="1:40" ht="15.75" customHeight="1">
      <c r="A853" s="13"/>
      <c r="B853" s="13"/>
      <c r="C853" s="13"/>
      <c r="D853" s="13"/>
      <c r="E853" s="13"/>
      <c r="F853" s="13"/>
      <c r="G853" s="13"/>
      <c r="H853" s="13"/>
      <c r="I853" s="13"/>
      <c r="J853" s="13"/>
      <c r="K853" s="13"/>
      <c r="L853" s="13"/>
      <c r="M853" s="13"/>
      <c r="N853" s="13"/>
      <c r="O853" s="13"/>
      <c r="P853" s="13"/>
      <c r="Q853" s="13"/>
      <c r="R853" s="13"/>
      <c r="S853" s="13"/>
      <c r="T853" s="13"/>
      <c r="U853" s="13"/>
      <c r="V853" s="13"/>
      <c r="W853" s="13"/>
      <c r="X853" s="13"/>
      <c r="Y853" s="13"/>
      <c r="Z853" s="13"/>
      <c r="AA853" s="13"/>
      <c r="AB853" s="13"/>
      <c r="AC853" s="13"/>
      <c r="AD853" s="13"/>
      <c r="AE853" s="13"/>
      <c r="AF853" s="13"/>
      <c r="AG853" s="13"/>
      <c r="AH853" s="13"/>
      <c r="AI853" s="13"/>
      <c r="AJ853" s="13"/>
      <c r="AK853" s="13"/>
      <c r="AL853" s="13"/>
      <c r="AM853" s="13"/>
      <c r="AN853" s="13"/>
    </row>
    <row r="854" spans="1:40" ht="15.75" customHeight="1">
      <c r="A854" s="13"/>
      <c r="B854" s="13"/>
      <c r="C854" s="13"/>
      <c r="D854" s="13"/>
      <c r="E854" s="13"/>
      <c r="F854" s="13"/>
      <c r="G854" s="13"/>
      <c r="H854" s="13"/>
      <c r="I854" s="13"/>
      <c r="J854" s="13"/>
      <c r="K854" s="13"/>
      <c r="L854" s="13"/>
      <c r="M854" s="13"/>
      <c r="N854" s="13"/>
      <c r="O854" s="13"/>
      <c r="P854" s="13"/>
      <c r="Q854" s="13"/>
      <c r="R854" s="13"/>
      <c r="S854" s="13"/>
      <c r="T854" s="13"/>
      <c r="U854" s="13"/>
      <c r="V854" s="13"/>
      <c r="W854" s="13"/>
      <c r="X854" s="13"/>
      <c r="Y854" s="13"/>
      <c r="Z854" s="13"/>
      <c r="AA854" s="13"/>
      <c r="AB854" s="13"/>
      <c r="AC854" s="13"/>
      <c r="AD854" s="13"/>
      <c r="AE854" s="13"/>
      <c r="AF854" s="13"/>
      <c r="AG854" s="13"/>
      <c r="AH854" s="13"/>
      <c r="AI854" s="13"/>
      <c r="AJ854" s="13"/>
      <c r="AK854" s="13"/>
      <c r="AL854" s="13"/>
      <c r="AM854" s="13"/>
      <c r="AN854" s="13"/>
    </row>
    <row r="855" spans="1:40" ht="15.75" customHeight="1">
      <c r="A855" s="13"/>
      <c r="B855" s="13"/>
      <c r="C855" s="13"/>
      <c r="D855" s="13"/>
      <c r="E855" s="13"/>
      <c r="F855" s="13"/>
      <c r="G855" s="13"/>
      <c r="H855" s="13"/>
      <c r="I855" s="13"/>
      <c r="J855" s="13"/>
      <c r="K855" s="13"/>
      <c r="L855" s="13"/>
      <c r="M855" s="13"/>
      <c r="N855" s="13"/>
      <c r="O855" s="13"/>
      <c r="P855" s="13"/>
      <c r="Q855" s="13"/>
      <c r="R855" s="13"/>
      <c r="S855" s="13"/>
      <c r="T855" s="13"/>
      <c r="U855" s="13"/>
      <c r="V855" s="13"/>
      <c r="W855" s="13"/>
      <c r="X855" s="13"/>
      <c r="Y855" s="13"/>
      <c r="Z855" s="13"/>
      <c r="AA855" s="13"/>
      <c r="AB855" s="13"/>
      <c r="AC855" s="13"/>
      <c r="AD855" s="13"/>
      <c r="AE855" s="13"/>
      <c r="AF855" s="13"/>
      <c r="AG855" s="13"/>
      <c r="AH855" s="13"/>
      <c r="AI855" s="13"/>
      <c r="AJ855" s="13"/>
      <c r="AK855" s="13"/>
      <c r="AL855" s="13"/>
      <c r="AM855" s="13"/>
      <c r="AN855" s="13"/>
    </row>
    <row r="856" spans="1:40" ht="15.75" customHeight="1">
      <c r="A856" s="13"/>
      <c r="B856" s="13"/>
      <c r="C856" s="13"/>
      <c r="D856" s="13"/>
      <c r="E856" s="13"/>
      <c r="F856" s="13"/>
      <c r="G856" s="13"/>
      <c r="H856" s="13"/>
      <c r="I856" s="13"/>
      <c r="J856" s="13"/>
      <c r="K856" s="13"/>
      <c r="L856" s="13"/>
      <c r="M856" s="13"/>
      <c r="N856" s="13"/>
      <c r="O856" s="13"/>
      <c r="P856" s="13"/>
      <c r="Q856" s="13"/>
      <c r="R856" s="13"/>
      <c r="S856" s="13"/>
      <c r="T856" s="13"/>
      <c r="U856" s="13"/>
      <c r="V856" s="13"/>
      <c r="W856" s="13"/>
      <c r="X856" s="13"/>
      <c r="Y856" s="13"/>
      <c r="Z856" s="13"/>
      <c r="AA856" s="13"/>
      <c r="AB856" s="13"/>
      <c r="AC856" s="13"/>
      <c r="AD856" s="13"/>
      <c r="AE856" s="13"/>
      <c r="AF856" s="13"/>
      <c r="AG856" s="13"/>
      <c r="AH856" s="13"/>
      <c r="AI856" s="13"/>
      <c r="AJ856" s="13"/>
      <c r="AK856" s="13"/>
      <c r="AL856" s="13"/>
      <c r="AM856" s="13"/>
      <c r="AN856" s="13"/>
    </row>
    <row r="857" spans="1:40" ht="15.75" customHeight="1">
      <c r="A857" s="13"/>
      <c r="B857" s="13"/>
      <c r="C857" s="13"/>
      <c r="D857" s="13"/>
      <c r="E857" s="13"/>
      <c r="F857" s="13"/>
      <c r="G857" s="13"/>
      <c r="H857" s="13"/>
      <c r="I857" s="13"/>
      <c r="J857" s="13"/>
      <c r="K857" s="13"/>
      <c r="L857" s="13"/>
      <c r="M857" s="13"/>
      <c r="N857" s="13"/>
      <c r="O857" s="13"/>
      <c r="P857" s="13"/>
      <c r="Q857" s="13"/>
      <c r="R857" s="13"/>
      <c r="S857" s="13"/>
      <c r="T857" s="13"/>
      <c r="U857" s="13"/>
      <c r="V857" s="13"/>
      <c r="W857" s="13"/>
      <c r="X857" s="13"/>
      <c r="Y857" s="13"/>
      <c r="Z857" s="13"/>
      <c r="AA857" s="13"/>
      <c r="AB857" s="13"/>
      <c r="AC857" s="13"/>
      <c r="AD857" s="13"/>
      <c r="AE857" s="13"/>
      <c r="AF857" s="13"/>
      <c r="AG857" s="13"/>
      <c r="AH857" s="13"/>
      <c r="AI857" s="13"/>
      <c r="AJ857" s="13"/>
      <c r="AK857" s="13"/>
      <c r="AL857" s="13"/>
      <c r="AM857" s="13"/>
      <c r="AN857" s="13"/>
    </row>
    <row r="858" spans="1:40" ht="15.75" customHeight="1">
      <c r="A858" s="13"/>
      <c r="B858" s="13"/>
      <c r="C858" s="13"/>
      <c r="D858" s="13"/>
      <c r="E858" s="13"/>
      <c r="F858" s="13"/>
      <c r="G858" s="13"/>
      <c r="H858" s="13"/>
      <c r="I858" s="13"/>
      <c r="J858" s="13"/>
      <c r="K858" s="13"/>
      <c r="L858" s="13"/>
      <c r="M858" s="13"/>
      <c r="N858" s="13"/>
      <c r="O858" s="13"/>
      <c r="P858" s="13"/>
      <c r="Q858" s="13"/>
      <c r="R858" s="13"/>
      <c r="S858" s="13"/>
      <c r="T858" s="13"/>
      <c r="U858" s="13"/>
      <c r="V858" s="13"/>
      <c r="W858" s="13"/>
      <c r="X858" s="13"/>
      <c r="Y858" s="13"/>
      <c r="Z858" s="13"/>
      <c r="AA858" s="13"/>
      <c r="AB858" s="13"/>
      <c r="AC858" s="13"/>
      <c r="AD858" s="13"/>
      <c r="AE858" s="13"/>
      <c r="AF858" s="13"/>
      <c r="AG858" s="13"/>
      <c r="AH858" s="13"/>
      <c r="AI858" s="13"/>
      <c r="AJ858" s="13"/>
      <c r="AK858" s="13"/>
      <c r="AL858" s="13"/>
      <c r="AM858" s="13"/>
      <c r="AN858" s="13"/>
    </row>
    <row r="859" spans="1:40" ht="15.75" customHeight="1">
      <c r="A859" s="13"/>
      <c r="B859" s="13"/>
      <c r="C859" s="13"/>
      <c r="D859" s="13"/>
      <c r="E859" s="13"/>
      <c r="F859" s="13"/>
      <c r="G859" s="13"/>
      <c r="H859" s="13"/>
      <c r="I859" s="13"/>
      <c r="J859" s="13"/>
      <c r="K859" s="13"/>
      <c r="L859" s="13"/>
      <c r="M859" s="13"/>
      <c r="N859" s="13"/>
      <c r="O859" s="13"/>
      <c r="P859" s="13"/>
      <c r="Q859" s="13"/>
      <c r="R859" s="13"/>
      <c r="S859" s="13"/>
      <c r="T859" s="13"/>
      <c r="U859" s="13"/>
      <c r="V859" s="13"/>
      <c r="W859" s="13"/>
      <c r="X859" s="13"/>
      <c r="Y859" s="13"/>
      <c r="Z859" s="13"/>
      <c r="AA859" s="13"/>
      <c r="AB859" s="13"/>
      <c r="AC859" s="13"/>
      <c r="AD859" s="13"/>
      <c r="AE859" s="13"/>
      <c r="AF859" s="13"/>
      <c r="AG859" s="13"/>
      <c r="AH859" s="13"/>
      <c r="AI859" s="13"/>
      <c r="AJ859" s="13"/>
      <c r="AK859" s="13"/>
      <c r="AL859" s="13"/>
      <c r="AM859" s="13"/>
      <c r="AN859" s="13"/>
    </row>
    <row r="860" spans="1:40" ht="15.75" customHeight="1">
      <c r="A860" s="13"/>
      <c r="B860" s="13"/>
      <c r="C860" s="13"/>
      <c r="D860" s="13"/>
      <c r="E860" s="13"/>
      <c r="F860" s="13"/>
      <c r="G860" s="13"/>
      <c r="H860" s="13"/>
      <c r="I860" s="13"/>
      <c r="J860" s="13"/>
      <c r="K860" s="13"/>
      <c r="L860" s="13"/>
      <c r="M860" s="13"/>
      <c r="N860" s="13"/>
      <c r="O860" s="13"/>
      <c r="P860" s="13"/>
      <c r="Q860" s="13"/>
      <c r="R860" s="13"/>
      <c r="S860" s="13"/>
      <c r="T860" s="13"/>
      <c r="U860" s="13"/>
      <c r="V860" s="13"/>
      <c r="W860" s="13"/>
      <c r="X860" s="13"/>
      <c r="Y860" s="13"/>
      <c r="Z860" s="13"/>
      <c r="AA860" s="13"/>
      <c r="AB860" s="13"/>
      <c r="AC860" s="13"/>
      <c r="AD860" s="13"/>
      <c r="AE860" s="13"/>
      <c r="AF860" s="13"/>
      <c r="AG860" s="13"/>
      <c r="AH860" s="13"/>
      <c r="AI860" s="13"/>
      <c r="AJ860" s="13"/>
      <c r="AK860" s="13"/>
      <c r="AL860" s="13"/>
      <c r="AM860" s="13"/>
      <c r="AN860" s="13"/>
    </row>
    <row r="861" spans="1:40" ht="15.75" customHeight="1">
      <c r="A861" s="13"/>
      <c r="B861" s="13"/>
      <c r="C861" s="13"/>
      <c r="D861" s="13"/>
      <c r="E861" s="13"/>
      <c r="F861" s="13"/>
      <c r="G861" s="13"/>
      <c r="H861" s="13"/>
      <c r="I861" s="13"/>
      <c r="J861" s="13"/>
      <c r="K861" s="13"/>
      <c r="L861" s="13"/>
      <c r="M861" s="13"/>
      <c r="N861" s="13"/>
      <c r="O861" s="13"/>
      <c r="P861" s="13"/>
      <c r="Q861" s="13"/>
      <c r="R861" s="13"/>
      <c r="S861" s="13"/>
      <c r="T861" s="13"/>
      <c r="U861" s="13"/>
      <c r="V861" s="13"/>
      <c r="W861" s="13"/>
      <c r="X861" s="13"/>
      <c r="Y861" s="13"/>
      <c r="Z861" s="13"/>
      <c r="AA861" s="13"/>
      <c r="AB861" s="13"/>
      <c r="AC861" s="13"/>
      <c r="AD861" s="13"/>
      <c r="AE861" s="13"/>
      <c r="AF861" s="13"/>
      <c r="AG861" s="13"/>
      <c r="AH861" s="13"/>
      <c r="AI861" s="13"/>
      <c r="AJ861" s="13"/>
      <c r="AK861" s="13"/>
      <c r="AL861" s="13"/>
      <c r="AM861" s="13"/>
      <c r="AN861" s="13"/>
    </row>
    <row r="862" spans="1:40" ht="15.75" customHeight="1">
      <c r="A862" s="13"/>
      <c r="B862" s="13"/>
      <c r="C862" s="13"/>
      <c r="D862" s="13"/>
      <c r="E862" s="13"/>
      <c r="F862" s="13"/>
      <c r="G862" s="13"/>
      <c r="H862" s="13"/>
      <c r="I862" s="13"/>
      <c r="J862" s="13"/>
      <c r="K862" s="13"/>
      <c r="L862" s="13"/>
      <c r="M862" s="13"/>
      <c r="N862" s="13"/>
      <c r="O862" s="13"/>
      <c r="P862" s="13"/>
      <c r="Q862" s="13"/>
      <c r="R862" s="13"/>
      <c r="S862" s="13"/>
      <c r="T862" s="13"/>
      <c r="U862" s="13"/>
      <c r="V862" s="13"/>
      <c r="W862" s="13"/>
      <c r="X862" s="13"/>
      <c r="Y862" s="13"/>
      <c r="Z862" s="13"/>
      <c r="AA862" s="13"/>
      <c r="AB862" s="13"/>
      <c r="AC862" s="13"/>
      <c r="AD862" s="13"/>
      <c r="AE862" s="13"/>
      <c r="AF862" s="13"/>
      <c r="AG862" s="13"/>
      <c r="AH862" s="13"/>
      <c r="AI862" s="13"/>
      <c r="AJ862" s="13"/>
      <c r="AK862" s="13"/>
      <c r="AL862" s="13"/>
      <c r="AM862" s="13"/>
      <c r="AN862" s="13"/>
    </row>
    <row r="863" spans="1:40" ht="15.75" customHeight="1">
      <c r="A863" s="13"/>
      <c r="B863" s="13"/>
      <c r="C863" s="13"/>
      <c r="D863" s="13"/>
      <c r="E863" s="13"/>
      <c r="F863" s="13"/>
      <c r="G863" s="13"/>
      <c r="H863" s="13"/>
      <c r="I863" s="13"/>
      <c r="J863" s="13"/>
      <c r="K863" s="13"/>
      <c r="L863" s="13"/>
      <c r="M863" s="13"/>
      <c r="N863" s="13"/>
      <c r="O863" s="13"/>
      <c r="P863" s="13"/>
      <c r="Q863" s="13"/>
      <c r="R863" s="13"/>
      <c r="S863" s="13"/>
      <c r="T863" s="13"/>
      <c r="U863" s="13"/>
      <c r="V863" s="13"/>
      <c r="W863" s="13"/>
      <c r="X863" s="13"/>
      <c r="Y863" s="13"/>
      <c r="Z863" s="13"/>
      <c r="AA863" s="13"/>
      <c r="AB863" s="13"/>
      <c r="AC863" s="13"/>
      <c r="AD863" s="13"/>
      <c r="AE863" s="13"/>
      <c r="AF863" s="13"/>
      <c r="AG863" s="13"/>
      <c r="AH863" s="13"/>
      <c r="AI863" s="13"/>
      <c r="AJ863" s="13"/>
      <c r="AK863" s="13"/>
      <c r="AL863" s="13"/>
      <c r="AM863" s="13"/>
      <c r="AN863" s="13"/>
    </row>
    <row r="864" spans="1:40" ht="15.75" customHeight="1">
      <c r="A864" s="13"/>
      <c r="B864" s="13"/>
      <c r="C864" s="13"/>
      <c r="D864" s="13"/>
      <c r="E864" s="13"/>
      <c r="F864" s="13"/>
      <c r="G864" s="13"/>
      <c r="H864" s="13"/>
      <c r="I864" s="13"/>
      <c r="J864" s="13"/>
      <c r="K864" s="13"/>
      <c r="L864" s="13"/>
      <c r="M864" s="13"/>
      <c r="N864" s="13"/>
      <c r="O864" s="13"/>
      <c r="P864" s="13"/>
      <c r="Q864" s="13"/>
      <c r="R864" s="13"/>
      <c r="S864" s="13"/>
      <c r="T864" s="13"/>
      <c r="U864" s="13"/>
      <c r="V864" s="13"/>
      <c r="W864" s="13"/>
      <c r="X864" s="13"/>
      <c r="Y864" s="13"/>
      <c r="Z864" s="13"/>
      <c r="AA864" s="13"/>
      <c r="AB864" s="13"/>
      <c r="AC864" s="13"/>
      <c r="AD864" s="13"/>
      <c r="AE864" s="13"/>
      <c r="AF864" s="13"/>
      <c r="AG864" s="13"/>
      <c r="AH864" s="13"/>
      <c r="AI864" s="13"/>
      <c r="AJ864" s="13"/>
      <c r="AK864" s="13"/>
      <c r="AL864" s="13"/>
      <c r="AM864" s="13"/>
      <c r="AN864" s="13"/>
    </row>
    <row r="865" spans="1:40" ht="15.75" customHeight="1">
      <c r="A865" s="13"/>
      <c r="B865" s="13"/>
      <c r="C865" s="13"/>
      <c r="D865" s="13"/>
      <c r="E865" s="13"/>
      <c r="F865" s="13"/>
      <c r="G865" s="13"/>
      <c r="H865" s="13"/>
      <c r="I865" s="13"/>
      <c r="J865" s="13"/>
      <c r="K865" s="13"/>
      <c r="L865" s="13"/>
      <c r="M865" s="13"/>
      <c r="N865" s="13"/>
      <c r="O865" s="13"/>
      <c r="P865" s="13"/>
      <c r="Q865" s="13"/>
      <c r="R865" s="13"/>
      <c r="S865" s="13"/>
      <c r="T865" s="13"/>
      <c r="U865" s="13"/>
      <c r="V865" s="13"/>
      <c r="W865" s="13"/>
      <c r="X865" s="13"/>
      <c r="Y865" s="13"/>
      <c r="Z865" s="13"/>
      <c r="AA865" s="13"/>
      <c r="AB865" s="13"/>
      <c r="AC865" s="13"/>
      <c r="AD865" s="13"/>
      <c r="AE865" s="13"/>
      <c r="AF865" s="13"/>
      <c r="AG865" s="13"/>
      <c r="AH865" s="13"/>
      <c r="AI865" s="13"/>
      <c r="AJ865" s="13"/>
      <c r="AK865" s="13"/>
      <c r="AL865" s="13"/>
      <c r="AM865" s="13"/>
      <c r="AN865" s="13"/>
    </row>
    <row r="866" spans="1:40" ht="15.75" customHeight="1">
      <c r="A866" s="13"/>
      <c r="B866" s="13"/>
      <c r="C866" s="13"/>
      <c r="D866" s="13"/>
      <c r="E866" s="13"/>
      <c r="F866" s="13"/>
      <c r="G866" s="13"/>
      <c r="H866" s="13"/>
      <c r="I866" s="13"/>
      <c r="J866" s="13"/>
      <c r="K866" s="13"/>
      <c r="L866" s="13"/>
      <c r="M866" s="13"/>
      <c r="N866" s="13"/>
      <c r="O866" s="13"/>
      <c r="P866" s="13"/>
      <c r="Q866" s="13"/>
      <c r="R866" s="13"/>
      <c r="S866" s="13"/>
      <c r="T866" s="13"/>
      <c r="U866" s="13"/>
      <c r="V866" s="13"/>
      <c r="W866" s="13"/>
      <c r="X866" s="13"/>
      <c r="Y866" s="13"/>
      <c r="Z866" s="13"/>
      <c r="AA866" s="13"/>
      <c r="AB866" s="13"/>
      <c r="AC866" s="13"/>
      <c r="AD866" s="13"/>
      <c r="AE866" s="13"/>
      <c r="AF866" s="13"/>
      <c r="AG866" s="13"/>
      <c r="AH866" s="13"/>
      <c r="AI866" s="13"/>
      <c r="AJ866" s="13"/>
      <c r="AK866" s="13"/>
      <c r="AL866" s="13"/>
      <c r="AM866" s="13"/>
      <c r="AN866" s="13"/>
    </row>
    <row r="867" spans="1:40" ht="15.75" customHeight="1">
      <c r="A867" s="13"/>
      <c r="B867" s="13"/>
      <c r="C867" s="13"/>
      <c r="D867" s="13"/>
      <c r="E867" s="13"/>
      <c r="F867" s="13"/>
      <c r="G867" s="13"/>
      <c r="H867" s="13"/>
      <c r="I867" s="13"/>
      <c r="J867" s="13"/>
      <c r="K867" s="13"/>
      <c r="L867" s="13"/>
      <c r="M867" s="13"/>
      <c r="N867" s="13"/>
      <c r="O867" s="13"/>
      <c r="P867" s="13"/>
      <c r="Q867" s="13"/>
      <c r="R867" s="13"/>
      <c r="S867" s="13"/>
      <c r="T867" s="13"/>
      <c r="U867" s="13"/>
      <c r="V867" s="13"/>
      <c r="W867" s="13"/>
      <c r="X867" s="13"/>
      <c r="Y867" s="13"/>
      <c r="Z867" s="13"/>
      <c r="AA867" s="13"/>
      <c r="AB867" s="13"/>
      <c r="AC867" s="13"/>
      <c r="AD867" s="13"/>
      <c r="AE867" s="13"/>
      <c r="AF867" s="13"/>
      <c r="AG867" s="13"/>
      <c r="AH867" s="13"/>
      <c r="AI867" s="13"/>
      <c r="AJ867" s="13"/>
      <c r="AK867" s="13"/>
      <c r="AL867" s="13"/>
      <c r="AM867" s="13"/>
      <c r="AN867" s="13"/>
    </row>
    <row r="868" spans="1:40" ht="15.75" customHeight="1">
      <c r="A868" s="13"/>
      <c r="B868" s="13"/>
      <c r="C868" s="13"/>
      <c r="D868" s="13"/>
      <c r="E868" s="13"/>
      <c r="F868" s="13"/>
      <c r="G868" s="13"/>
      <c r="H868" s="13"/>
      <c r="I868" s="13"/>
      <c r="J868" s="13"/>
      <c r="K868" s="13"/>
      <c r="L868" s="13"/>
      <c r="M868" s="13"/>
      <c r="N868" s="13"/>
      <c r="O868" s="13"/>
      <c r="P868" s="13"/>
      <c r="Q868" s="13"/>
      <c r="R868" s="13"/>
      <c r="S868" s="13"/>
      <c r="T868" s="13"/>
      <c r="U868" s="13"/>
      <c r="V868" s="13"/>
      <c r="W868" s="13"/>
      <c r="X868" s="13"/>
      <c r="Y868" s="13"/>
      <c r="Z868" s="13"/>
      <c r="AA868" s="13"/>
      <c r="AB868" s="13"/>
      <c r="AC868" s="13"/>
      <c r="AD868" s="13"/>
      <c r="AE868" s="13"/>
      <c r="AF868" s="13"/>
      <c r="AG868" s="13"/>
      <c r="AH868" s="13"/>
      <c r="AI868" s="13"/>
      <c r="AJ868" s="13"/>
      <c r="AK868" s="13"/>
      <c r="AL868" s="13"/>
      <c r="AM868" s="13"/>
      <c r="AN868" s="13"/>
    </row>
    <row r="869" spans="1:40" ht="15.75" customHeight="1">
      <c r="A869" s="13"/>
      <c r="B869" s="13"/>
      <c r="C869" s="13"/>
      <c r="D869" s="13"/>
      <c r="E869" s="13"/>
      <c r="F869" s="13"/>
      <c r="G869" s="13"/>
      <c r="H869" s="13"/>
      <c r="I869" s="13"/>
      <c r="J869" s="13"/>
      <c r="K869" s="13"/>
      <c r="L869" s="13"/>
      <c r="M869" s="13"/>
      <c r="N869" s="13"/>
      <c r="O869" s="13"/>
      <c r="P869" s="13"/>
      <c r="Q869" s="13"/>
      <c r="R869" s="13"/>
      <c r="S869" s="13"/>
      <c r="T869" s="13"/>
      <c r="U869" s="13"/>
      <c r="V869" s="13"/>
      <c r="W869" s="13"/>
      <c r="X869" s="13"/>
      <c r="Y869" s="13"/>
      <c r="Z869" s="13"/>
      <c r="AA869" s="13"/>
      <c r="AB869" s="13"/>
      <c r="AC869" s="13"/>
      <c r="AD869" s="13"/>
      <c r="AE869" s="13"/>
      <c r="AF869" s="13"/>
      <c r="AG869" s="13"/>
      <c r="AH869" s="13"/>
      <c r="AI869" s="13"/>
      <c r="AJ869" s="13"/>
      <c r="AK869" s="13"/>
      <c r="AL869" s="13"/>
      <c r="AM869" s="13"/>
      <c r="AN869" s="13"/>
    </row>
    <row r="870" spans="1:40" ht="15.75" customHeight="1">
      <c r="A870" s="13"/>
      <c r="B870" s="13"/>
      <c r="C870" s="13"/>
      <c r="D870" s="13"/>
      <c r="E870" s="13"/>
      <c r="F870" s="13"/>
      <c r="G870" s="13"/>
      <c r="H870" s="13"/>
      <c r="I870" s="13"/>
      <c r="J870" s="13"/>
      <c r="K870" s="13"/>
      <c r="L870" s="13"/>
      <c r="M870" s="13"/>
      <c r="N870" s="13"/>
      <c r="O870" s="13"/>
      <c r="P870" s="13"/>
      <c r="Q870" s="13"/>
      <c r="R870" s="13"/>
      <c r="S870" s="13"/>
      <c r="T870" s="13"/>
      <c r="U870" s="13"/>
      <c r="V870" s="13"/>
      <c r="W870" s="13"/>
      <c r="X870" s="13"/>
      <c r="Y870" s="13"/>
      <c r="Z870" s="13"/>
      <c r="AA870" s="13"/>
      <c r="AB870" s="13"/>
      <c r="AC870" s="13"/>
      <c r="AD870" s="13"/>
      <c r="AE870" s="13"/>
      <c r="AF870" s="13"/>
      <c r="AG870" s="13"/>
      <c r="AH870" s="13"/>
      <c r="AI870" s="13"/>
      <c r="AJ870" s="13"/>
      <c r="AK870" s="13"/>
      <c r="AL870" s="13"/>
      <c r="AM870" s="13"/>
      <c r="AN870" s="13"/>
    </row>
    <row r="871" spans="1:40" ht="15.75" customHeight="1">
      <c r="A871" s="13"/>
      <c r="B871" s="13"/>
      <c r="C871" s="13"/>
      <c r="D871" s="13"/>
      <c r="E871" s="13"/>
      <c r="F871" s="13"/>
      <c r="G871" s="13"/>
      <c r="H871" s="13"/>
      <c r="I871" s="13"/>
      <c r="J871" s="13"/>
      <c r="K871" s="13"/>
      <c r="L871" s="13"/>
      <c r="M871" s="13"/>
      <c r="N871" s="13"/>
      <c r="O871" s="13"/>
      <c r="P871" s="13"/>
      <c r="Q871" s="13"/>
      <c r="R871" s="13"/>
      <c r="S871" s="13"/>
      <c r="T871" s="13"/>
      <c r="U871" s="13"/>
      <c r="V871" s="13"/>
      <c r="W871" s="13"/>
      <c r="X871" s="13"/>
      <c r="Y871" s="13"/>
      <c r="Z871" s="13"/>
      <c r="AA871" s="13"/>
      <c r="AB871" s="13"/>
      <c r="AC871" s="13"/>
      <c r="AD871" s="13"/>
      <c r="AE871" s="13"/>
      <c r="AF871" s="13"/>
      <c r="AG871" s="13"/>
      <c r="AH871" s="13"/>
      <c r="AI871" s="13"/>
      <c r="AJ871" s="13"/>
      <c r="AK871" s="13"/>
      <c r="AL871" s="13"/>
      <c r="AM871" s="13"/>
      <c r="AN871" s="13"/>
    </row>
    <row r="872" spans="1:40" ht="15.75" customHeight="1">
      <c r="A872" s="13"/>
      <c r="B872" s="13"/>
      <c r="C872" s="13"/>
      <c r="D872" s="13"/>
      <c r="E872" s="13"/>
      <c r="F872" s="13"/>
      <c r="G872" s="13"/>
      <c r="H872" s="13"/>
      <c r="I872" s="13"/>
      <c r="J872" s="13"/>
      <c r="K872" s="13"/>
      <c r="L872" s="13"/>
      <c r="M872" s="13"/>
      <c r="N872" s="13"/>
      <c r="O872" s="13"/>
      <c r="P872" s="13"/>
      <c r="Q872" s="13"/>
      <c r="R872" s="13"/>
      <c r="S872" s="13"/>
      <c r="T872" s="13"/>
      <c r="U872" s="13"/>
      <c r="V872" s="13"/>
      <c r="W872" s="13"/>
      <c r="X872" s="13"/>
      <c r="Y872" s="13"/>
      <c r="Z872" s="13"/>
      <c r="AA872" s="13"/>
      <c r="AB872" s="13"/>
      <c r="AC872" s="13"/>
      <c r="AD872" s="13"/>
      <c r="AE872" s="13"/>
      <c r="AF872" s="13"/>
      <c r="AG872" s="13"/>
      <c r="AH872" s="13"/>
      <c r="AI872" s="13"/>
      <c r="AJ872" s="13"/>
      <c r="AK872" s="13"/>
      <c r="AL872" s="13"/>
      <c r="AM872" s="13"/>
      <c r="AN872" s="13"/>
    </row>
    <row r="873" spans="1:40" ht="15.75" customHeight="1">
      <c r="A873" s="13"/>
      <c r="B873" s="13"/>
      <c r="C873" s="13"/>
      <c r="D873" s="13"/>
      <c r="E873" s="13"/>
      <c r="F873" s="13"/>
      <c r="G873" s="13"/>
      <c r="H873" s="13"/>
      <c r="I873" s="13"/>
      <c r="J873" s="13"/>
      <c r="K873" s="13"/>
      <c r="L873" s="13"/>
      <c r="M873" s="13"/>
      <c r="N873" s="13"/>
      <c r="O873" s="13"/>
      <c r="P873" s="13"/>
      <c r="Q873" s="13"/>
      <c r="R873" s="13"/>
      <c r="S873" s="13"/>
      <c r="T873" s="13"/>
      <c r="U873" s="13"/>
      <c r="V873" s="13"/>
      <c r="W873" s="13"/>
      <c r="X873" s="13"/>
      <c r="Y873" s="13"/>
      <c r="Z873" s="13"/>
      <c r="AA873" s="13"/>
      <c r="AB873" s="13"/>
      <c r="AC873" s="13"/>
      <c r="AD873" s="13"/>
      <c r="AE873" s="13"/>
      <c r="AF873" s="13"/>
      <c r="AG873" s="13"/>
      <c r="AH873" s="13"/>
      <c r="AI873" s="13"/>
      <c r="AJ873" s="13"/>
      <c r="AK873" s="13"/>
      <c r="AL873" s="13"/>
      <c r="AM873" s="13"/>
      <c r="AN873" s="13"/>
    </row>
    <row r="874" spans="1:40" ht="15.75" customHeight="1">
      <c r="A874" s="13"/>
      <c r="B874" s="13"/>
      <c r="C874" s="13"/>
      <c r="D874" s="13"/>
      <c r="E874" s="13"/>
      <c r="F874" s="13"/>
      <c r="G874" s="13"/>
      <c r="H874" s="13"/>
      <c r="I874" s="13"/>
      <c r="J874" s="13"/>
      <c r="K874" s="13"/>
      <c r="L874" s="13"/>
      <c r="M874" s="13"/>
      <c r="N874" s="13"/>
      <c r="O874" s="13"/>
      <c r="P874" s="13"/>
      <c r="Q874" s="13"/>
      <c r="R874" s="13"/>
      <c r="S874" s="13"/>
      <c r="T874" s="13"/>
      <c r="U874" s="13"/>
      <c r="V874" s="13"/>
      <c r="W874" s="13"/>
      <c r="X874" s="13"/>
      <c r="Y874" s="13"/>
      <c r="Z874" s="13"/>
      <c r="AA874" s="13"/>
      <c r="AB874" s="13"/>
      <c r="AC874" s="13"/>
      <c r="AD874" s="13"/>
      <c r="AE874" s="13"/>
      <c r="AF874" s="13"/>
      <c r="AG874" s="13"/>
      <c r="AH874" s="13"/>
      <c r="AI874" s="13"/>
      <c r="AJ874" s="13"/>
      <c r="AK874" s="13"/>
      <c r="AL874" s="13"/>
      <c r="AM874" s="13"/>
      <c r="AN874" s="13"/>
    </row>
    <row r="875" spans="1:40" ht="15.75" customHeight="1">
      <c r="A875" s="13"/>
      <c r="B875" s="13"/>
      <c r="C875" s="13"/>
      <c r="D875" s="13"/>
      <c r="E875" s="13"/>
      <c r="F875" s="13"/>
      <c r="G875" s="13"/>
      <c r="H875" s="13"/>
      <c r="I875" s="13"/>
      <c r="J875" s="13"/>
      <c r="K875" s="13"/>
      <c r="L875" s="13"/>
      <c r="M875" s="13"/>
      <c r="N875" s="13"/>
      <c r="O875" s="13"/>
      <c r="P875" s="13"/>
      <c r="Q875" s="13"/>
      <c r="R875" s="13"/>
      <c r="S875" s="13"/>
      <c r="T875" s="13"/>
      <c r="U875" s="13"/>
      <c r="V875" s="13"/>
      <c r="W875" s="13"/>
      <c r="X875" s="13"/>
      <c r="Y875" s="13"/>
      <c r="Z875" s="13"/>
      <c r="AA875" s="13"/>
      <c r="AB875" s="13"/>
      <c r="AC875" s="13"/>
      <c r="AD875" s="13"/>
      <c r="AE875" s="13"/>
      <c r="AF875" s="13"/>
      <c r="AG875" s="13"/>
      <c r="AH875" s="13"/>
      <c r="AI875" s="13"/>
      <c r="AJ875" s="13"/>
      <c r="AK875" s="13"/>
      <c r="AL875" s="13"/>
      <c r="AM875" s="13"/>
      <c r="AN875" s="13"/>
    </row>
    <row r="876" spans="1:40" ht="15.75" customHeight="1">
      <c r="A876" s="13"/>
      <c r="B876" s="13"/>
      <c r="C876" s="13"/>
      <c r="D876" s="13"/>
      <c r="E876" s="13"/>
      <c r="F876" s="13"/>
      <c r="G876" s="13"/>
      <c r="H876" s="13"/>
      <c r="I876" s="13"/>
      <c r="J876" s="13"/>
      <c r="K876" s="13"/>
      <c r="L876" s="13"/>
      <c r="M876" s="13"/>
      <c r="N876" s="13"/>
      <c r="O876" s="13"/>
      <c r="P876" s="13"/>
      <c r="Q876" s="13"/>
      <c r="R876" s="13"/>
      <c r="S876" s="13"/>
      <c r="T876" s="13"/>
      <c r="U876" s="13"/>
      <c r="V876" s="13"/>
      <c r="W876" s="13"/>
      <c r="X876" s="13"/>
      <c r="Y876" s="13"/>
      <c r="Z876" s="13"/>
      <c r="AA876" s="13"/>
      <c r="AB876" s="13"/>
      <c r="AC876" s="13"/>
      <c r="AD876" s="13"/>
      <c r="AE876" s="13"/>
      <c r="AF876" s="13"/>
      <c r="AG876" s="13"/>
      <c r="AH876" s="13"/>
      <c r="AI876" s="13"/>
      <c r="AJ876" s="13"/>
      <c r="AK876" s="13"/>
      <c r="AL876" s="13"/>
      <c r="AM876" s="13"/>
      <c r="AN876" s="13"/>
    </row>
    <row r="877" spans="1:40" ht="15.75" customHeight="1">
      <c r="A877" s="13"/>
      <c r="B877" s="13"/>
      <c r="C877" s="13"/>
      <c r="D877" s="13"/>
      <c r="E877" s="13"/>
      <c r="F877" s="13"/>
      <c r="G877" s="13"/>
      <c r="H877" s="13"/>
      <c r="I877" s="13"/>
      <c r="J877" s="13"/>
      <c r="K877" s="13"/>
      <c r="L877" s="13"/>
      <c r="M877" s="13"/>
      <c r="N877" s="13"/>
      <c r="O877" s="13"/>
      <c r="P877" s="13"/>
      <c r="Q877" s="13"/>
      <c r="R877" s="13"/>
      <c r="S877" s="13"/>
      <c r="T877" s="13"/>
      <c r="U877" s="13"/>
      <c r="V877" s="13"/>
      <c r="W877" s="13"/>
      <c r="X877" s="13"/>
      <c r="Y877" s="13"/>
      <c r="Z877" s="13"/>
      <c r="AA877" s="13"/>
      <c r="AB877" s="13"/>
      <c r="AC877" s="13"/>
      <c r="AD877" s="13"/>
      <c r="AE877" s="13"/>
      <c r="AF877" s="13"/>
      <c r="AG877" s="13"/>
      <c r="AH877" s="13"/>
      <c r="AI877" s="13"/>
      <c r="AJ877" s="13"/>
      <c r="AK877" s="13"/>
      <c r="AL877" s="13"/>
      <c r="AM877" s="13"/>
      <c r="AN877" s="13"/>
    </row>
    <row r="878" spans="1:40" ht="15.75" customHeight="1">
      <c r="A878" s="13"/>
      <c r="B878" s="13"/>
      <c r="C878" s="13"/>
      <c r="D878" s="13"/>
      <c r="E878" s="13"/>
      <c r="F878" s="13"/>
      <c r="G878" s="13"/>
      <c r="H878" s="13"/>
      <c r="I878" s="13"/>
      <c r="J878" s="13"/>
      <c r="K878" s="13"/>
      <c r="L878" s="13"/>
      <c r="M878" s="13"/>
      <c r="N878" s="13"/>
      <c r="O878" s="13"/>
      <c r="P878" s="13"/>
      <c r="Q878" s="13"/>
      <c r="R878" s="13"/>
      <c r="S878" s="13"/>
      <c r="T878" s="13"/>
      <c r="U878" s="13"/>
      <c r="V878" s="13"/>
      <c r="W878" s="13"/>
      <c r="X878" s="13"/>
      <c r="Y878" s="13"/>
      <c r="Z878" s="13"/>
      <c r="AA878" s="13"/>
      <c r="AB878" s="13"/>
      <c r="AC878" s="13"/>
      <c r="AD878" s="13"/>
      <c r="AE878" s="13"/>
      <c r="AF878" s="13"/>
      <c r="AG878" s="13"/>
      <c r="AH878" s="13"/>
      <c r="AI878" s="13"/>
      <c r="AJ878" s="13"/>
      <c r="AK878" s="13"/>
      <c r="AL878" s="13"/>
      <c r="AM878" s="13"/>
      <c r="AN878" s="13"/>
    </row>
    <row r="879" spans="1:40" ht="15.75" customHeight="1">
      <c r="A879" s="13"/>
      <c r="B879" s="13"/>
      <c r="C879" s="13"/>
      <c r="D879" s="13"/>
      <c r="E879" s="13"/>
      <c r="F879" s="13"/>
      <c r="G879" s="13"/>
      <c r="H879" s="13"/>
      <c r="I879" s="13"/>
      <c r="J879" s="13"/>
      <c r="K879" s="13"/>
      <c r="L879" s="13"/>
      <c r="M879" s="13"/>
      <c r="N879" s="13"/>
      <c r="O879" s="13"/>
      <c r="P879" s="13"/>
      <c r="Q879" s="13"/>
      <c r="R879" s="13"/>
      <c r="S879" s="13"/>
      <c r="T879" s="13"/>
      <c r="U879" s="13"/>
      <c r="V879" s="13"/>
      <c r="W879" s="13"/>
      <c r="X879" s="13"/>
      <c r="Y879" s="13"/>
      <c r="Z879" s="13"/>
      <c r="AA879" s="13"/>
      <c r="AB879" s="13"/>
      <c r="AC879" s="13"/>
      <c r="AD879" s="13"/>
      <c r="AE879" s="13"/>
      <c r="AF879" s="13"/>
      <c r="AG879" s="13"/>
      <c r="AH879" s="13"/>
      <c r="AI879" s="13"/>
      <c r="AJ879" s="13"/>
      <c r="AK879" s="13"/>
      <c r="AL879" s="13"/>
      <c r="AM879" s="13"/>
      <c r="AN879" s="13"/>
    </row>
    <row r="880" spans="1:40" ht="15.75" customHeight="1">
      <c r="A880" s="13"/>
      <c r="B880" s="13"/>
      <c r="C880" s="13"/>
      <c r="D880" s="13"/>
      <c r="E880" s="13"/>
      <c r="F880" s="13"/>
      <c r="G880" s="13"/>
      <c r="H880" s="13"/>
      <c r="I880" s="13"/>
      <c r="J880" s="13"/>
      <c r="K880" s="13"/>
      <c r="L880" s="13"/>
      <c r="M880" s="13"/>
      <c r="N880" s="13"/>
      <c r="O880" s="13"/>
      <c r="P880" s="13"/>
      <c r="Q880" s="13"/>
      <c r="R880" s="13"/>
      <c r="S880" s="13"/>
      <c r="T880" s="13"/>
      <c r="U880" s="13"/>
      <c r="V880" s="13"/>
      <c r="W880" s="13"/>
      <c r="X880" s="13"/>
      <c r="Y880" s="13"/>
      <c r="Z880" s="13"/>
      <c r="AA880" s="13"/>
      <c r="AB880" s="13"/>
      <c r="AC880" s="13"/>
      <c r="AD880" s="13"/>
      <c r="AE880" s="13"/>
      <c r="AF880" s="13"/>
      <c r="AG880" s="13"/>
      <c r="AH880" s="13"/>
      <c r="AI880" s="13"/>
      <c r="AJ880" s="13"/>
      <c r="AK880" s="13"/>
      <c r="AL880" s="13"/>
      <c r="AM880" s="13"/>
      <c r="AN880" s="13"/>
    </row>
    <row r="881" spans="1:40" ht="15.75" customHeight="1">
      <c r="A881" s="13"/>
      <c r="B881" s="13"/>
      <c r="C881" s="13"/>
      <c r="D881" s="13"/>
      <c r="E881" s="13"/>
      <c r="F881" s="13"/>
      <c r="G881" s="13"/>
      <c r="H881" s="13"/>
      <c r="I881" s="13"/>
      <c r="J881" s="13"/>
      <c r="K881" s="13"/>
      <c r="L881" s="13"/>
      <c r="M881" s="13"/>
      <c r="N881" s="13"/>
      <c r="O881" s="13"/>
      <c r="P881" s="13"/>
      <c r="Q881" s="13"/>
      <c r="R881" s="13"/>
      <c r="S881" s="13"/>
      <c r="T881" s="13"/>
      <c r="U881" s="13"/>
      <c r="V881" s="13"/>
      <c r="W881" s="13"/>
      <c r="X881" s="13"/>
      <c r="Y881" s="13"/>
      <c r="Z881" s="13"/>
      <c r="AA881" s="13"/>
      <c r="AB881" s="13"/>
      <c r="AC881" s="13"/>
      <c r="AD881" s="13"/>
      <c r="AE881" s="13"/>
      <c r="AF881" s="13"/>
      <c r="AG881" s="13"/>
      <c r="AH881" s="13"/>
      <c r="AI881" s="13"/>
      <c r="AJ881" s="13"/>
      <c r="AK881" s="13"/>
      <c r="AL881" s="13"/>
      <c r="AM881" s="13"/>
      <c r="AN881" s="13"/>
    </row>
    <row r="882" spans="1:40" ht="15.75" customHeight="1">
      <c r="A882" s="13"/>
      <c r="B882" s="13"/>
      <c r="C882" s="13"/>
      <c r="D882" s="13"/>
      <c r="E882" s="13"/>
      <c r="F882" s="13"/>
      <c r="G882" s="13"/>
      <c r="H882" s="13"/>
      <c r="I882" s="13"/>
      <c r="J882" s="13"/>
      <c r="K882" s="13"/>
      <c r="L882" s="13"/>
      <c r="M882" s="13"/>
      <c r="N882" s="13"/>
      <c r="O882" s="13"/>
      <c r="P882" s="13"/>
      <c r="Q882" s="13"/>
      <c r="R882" s="13"/>
      <c r="S882" s="13"/>
      <c r="T882" s="13"/>
      <c r="U882" s="13"/>
      <c r="V882" s="13"/>
      <c r="W882" s="13"/>
      <c r="X882" s="13"/>
      <c r="Y882" s="13"/>
      <c r="Z882" s="13"/>
      <c r="AA882" s="13"/>
      <c r="AB882" s="13"/>
      <c r="AC882" s="13"/>
      <c r="AD882" s="13"/>
      <c r="AE882" s="13"/>
      <c r="AF882" s="13"/>
      <c r="AG882" s="13"/>
      <c r="AH882" s="13"/>
      <c r="AI882" s="13"/>
      <c r="AJ882" s="13"/>
      <c r="AK882" s="13"/>
      <c r="AL882" s="13"/>
      <c r="AM882" s="13"/>
      <c r="AN882" s="13"/>
    </row>
    <row r="883" spans="1:40" ht="15.75" customHeight="1">
      <c r="A883" s="13"/>
      <c r="B883" s="13"/>
      <c r="C883" s="13"/>
      <c r="D883" s="13"/>
      <c r="E883" s="13"/>
      <c r="F883" s="13"/>
      <c r="G883" s="13"/>
      <c r="H883" s="13"/>
      <c r="I883" s="13"/>
      <c r="J883" s="13"/>
      <c r="K883" s="13"/>
      <c r="L883" s="13"/>
      <c r="M883" s="13"/>
      <c r="N883" s="13"/>
      <c r="O883" s="13"/>
      <c r="P883" s="13"/>
      <c r="Q883" s="13"/>
      <c r="R883" s="13"/>
      <c r="S883" s="13"/>
      <c r="T883" s="13"/>
      <c r="U883" s="13"/>
      <c r="V883" s="13"/>
      <c r="W883" s="13"/>
      <c r="X883" s="13"/>
      <c r="Y883" s="13"/>
      <c r="Z883" s="13"/>
      <c r="AA883" s="13"/>
      <c r="AB883" s="13"/>
      <c r="AC883" s="13"/>
      <c r="AD883" s="13"/>
      <c r="AE883" s="13"/>
      <c r="AF883" s="13"/>
      <c r="AG883" s="13"/>
      <c r="AH883" s="13"/>
      <c r="AI883" s="13"/>
      <c r="AJ883" s="13"/>
      <c r="AK883" s="13"/>
      <c r="AL883" s="13"/>
      <c r="AM883" s="13"/>
      <c r="AN883" s="13"/>
    </row>
    <row r="884" spans="1:40" ht="15.75" customHeight="1">
      <c r="A884" s="13"/>
      <c r="B884" s="13"/>
      <c r="C884" s="13"/>
      <c r="D884" s="13"/>
      <c r="E884" s="13"/>
      <c r="F884" s="13"/>
      <c r="G884" s="13"/>
      <c r="H884" s="13"/>
      <c r="I884" s="13"/>
      <c r="J884" s="13"/>
      <c r="K884" s="13"/>
      <c r="L884" s="13"/>
      <c r="M884" s="13"/>
      <c r="N884" s="13"/>
      <c r="O884" s="13"/>
      <c r="P884" s="13"/>
      <c r="Q884" s="13"/>
      <c r="R884" s="13"/>
      <c r="S884" s="13"/>
      <c r="T884" s="13"/>
      <c r="U884" s="13"/>
      <c r="V884" s="13"/>
      <c r="W884" s="13"/>
      <c r="X884" s="13"/>
      <c r="Y884" s="13"/>
      <c r="Z884" s="13"/>
      <c r="AA884" s="13"/>
      <c r="AB884" s="13"/>
      <c r="AC884" s="13"/>
      <c r="AD884" s="13"/>
      <c r="AE884" s="13"/>
      <c r="AF884" s="13"/>
      <c r="AG884" s="13"/>
      <c r="AH884" s="13"/>
      <c r="AI884" s="13"/>
      <c r="AJ884" s="13"/>
      <c r="AK884" s="13"/>
      <c r="AL884" s="13"/>
      <c r="AM884" s="13"/>
      <c r="AN884" s="13"/>
    </row>
    <row r="885" spans="1:40" ht="15.75" customHeight="1">
      <c r="A885" s="13"/>
      <c r="B885" s="13"/>
      <c r="C885" s="13"/>
      <c r="D885" s="13"/>
      <c r="E885" s="13"/>
      <c r="F885" s="13"/>
      <c r="G885" s="13"/>
      <c r="H885" s="13"/>
      <c r="I885" s="13"/>
      <c r="J885" s="13"/>
      <c r="K885" s="13"/>
      <c r="L885" s="13"/>
      <c r="M885" s="13"/>
      <c r="N885" s="13"/>
      <c r="O885" s="13"/>
      <c r="P885" s="13"/>
      <c r="Q885" s="13"/>
      <c r="R885" s="13"/>
      <c r="S885" s="13"/>
      <c r="T885" s="13"/>
      <c r="U885" s="13"/>
      <c r="V885" s="13"/>
      <c r="W885" s="13"/>
      <c r="X885" s="13"/>
      <c r="Y885" s="13"/>
      <c r="Z885" s="13"/>
      <c r="AA885" s="13"/>
      <c r="AB885" s="13"/>
      <c r="AC885" s="13"/>
      <c r="AD885" s="13"/>
      <c r="AE885" s="13"/>
      <c r="AF885" s="13"/>
      <c r="AG885" s="13"/>
      <c r="AH885" s="13"/>
      <c r="AI885" s="13"/>
      <c r="AJ885" s="13"/>
      <c r="AK885" s="13"/>
      <c r="AL885" s="13"/>
      <c r="AM885" s="13"/>
      <c r="AN885" s="13"/>
    </row>
    <row r="886" spans="1:40" ht="15.75" customHeight="1">
      <c r="A886" s="13"/>
      <c r="B886" s="13"/>
      <c r="C886" s="13"/>
      <c r="D886" s="13"/>
      <c r="E886" s="13"/>
      <c r="F886" s="13"/>
      <c r="G886" s="13"/>
      <c r="H886" s="13"/>
      <c r="I886" s="13"/>
      <c r="J886" s="13"/>
      <c r="K886" s="13"/>
      <c r="L886" s="13"/>
      <c r="M886" s="13"/>
      <c r="N886" s="13"/>
      <c r="O886" s="13"/>
      <c r="P886" s="13"/>
      <c r="Q886" s="13"/>
      <c r="R886" s="13"/>
      <c r="S886" s="13"/>
      <c r="T886" s="13"/>
      <c r="U886" s="13"/>
      <c r="V886" s="13"/>
      <c r="W886" s="13"/>
      <c r="X886" s="13"/>
      <c r="Y886" s="13"/>
      <c r="Z886" s="13"/>
      <c r="AA886" s="13"/>
      <c r="AB886" s="13"/>
      <c r="AC886" s="13"/>
      <c r="AD886" s="13"/>
      <c r="AE886" s="13"/>
      <c r="AF886" s="13"/>
      <c r="AG886" s="13"/>
      <c r="AH886" s="13"/>
      <c r="AI886" s="13"/>
      <c r="AJ886" s="13"/>
      <c r="AK886" s="13"/>
      <c r="AL886" s="13"/>
      <c r="AM886" s="13"/>
      <c r="AN886" s="13"/>
    </row>
    <row r="887" spans="1:40" ht="15.75" customHeight="1">
      <c r="A887" s="13"/>
      <c r="B887" s="13"/>
      <c r="C887" s="13"/>
      <c r="D887" s="13"/>
      <c r="E887" s="13"/>
      <c r="F887" s="13"/>
      <c r="G887" s="13"/>
      <c r="H887" s="13"/>
      <c r="I887" s="13"/>
      <c r="J887" s="13"/>
      <c r="K887" s="13"/>
      <c r="L887" s="13"/>
      <c r="M887" s="13"/>
      <c r="N887" s="13"/>
      <c r="O887" s="13"/>
      <c r="P887" s="13"/>
      <c r="Q887" s="13"/>
      <c r="R887" s="13"/>
      <c r="S887" s="13"/>
      <c r="T887" s="13"/>
      <c r="U887" s="13"/>
      <c r="V887" s="13"/>
      <c r="W887" s="13"/>
      <c r="X887" s="13"/>
      <c r="Y887" s="13"/>
      <c r="Z887" s="13"/>
      <c r="AA887" s="13"/>
      <c r="AB887" s="13"/>
      <c r="AC887" s="13"/>
      <c r="AD887" s="13"/>
      <c r="AE887" s="13"/>
      <c r="AF887" s="13"/>
      <c r="AG887" s="13"/>
      <c r="AH887" s="13"/>
      <c r="AI887" s="13"/>
      <c r="AJ887" s="13"/>
      <c r="AK887" s="13"/>
      <c r="AL887" s="13"/>
      <c r="AM887" s="13"/>
      <c r="AN887" s="13"/>
    </row>
    <row r="888" spans="1:40" ht="15.75" customHeight="1">
      <c r="A888" s="13"/>
      <c r="B888" s="13"/>
      <c r="C888" s="13"/>
      <c r="D888" s="13"/>
      <c r="E888" s="13"/>
      <c r="F888" s="13"/>
      <c r="G888" s="13"/>
      <c r="H888" s="13"/>
      <c r="I888" s="13"/>
      <c r="J888" s="13"/>
      <c r="K888" s="13"/>
      <c r="L888" s="13"/>
      <c r="M888" s="13"/>
      <c r="N888" s="13"/>
      <c r="O888" s="13"/>
      <c r="P888" s="13"/>
      <c r="Q888" s="13"/>
      <c r="R888" s="13"/>
      <c r="S888" s="13"/>
      <c r="T888" s="13"/>
      <c r="U888" s="13"/>
      <c r="V888" s="13"/>
      <c r="W888" s="13"/>
      <c r="X888" s="13"/>
      <c r="Y888" s="13"/>
      <c r="Z888" s="13"/>
      <c r="AA888" s="13"/>
      <c r="AB888" s="13"/>
      <c r="AC888" s="13"/>
      <c r="AD888" s="13"/>
      <c r="AE888" s="13"/>
      <c r="AF888" s="13"/>
      <c r="AG888" s="13"/>
      <c r="AH888" s="13"/>
      <c r="AI888" s="13"/>
      <c r="AJ888" s="13"/>
      <c r="AK888" s="13"/>
      <c r="AL888" s="13"/>
      <c r="AM888" s="13"/>
      <c r="AN888" s="13"/>
    </row>
    <row r="889" spans="1:40" ht="15.75" customHeight="1">
      <c r="A889" s="13"/>
      <c r="B889" s="13"/>
      <c r="C889" s="13"/>
      <c r="D889" s="13"/>
      <c r="E889" s="13"/>
      <c r="F889" s="13"/>
      <c r="G889" s="13"/>
      <c r="H889" s="13"/>
      <c r="I889" s="13"/>
      <c r="J889" s="13"/>
      <c r="K889" s="13"/>
      <c r="L889" s="13"/>
      <c r="M889" s="13"/>
      <c r="N889" s="13"/>
      <c r="O889" s="13"/>
      <c r="P889" s="13"/>
      <c r="Q889" s="13"/>
      <c r="R889" s="13"/>
      <c r="S889" s="13"/>
      <c r="T889" s="13"/>
      <c r="U889" s="13"/>
      <c r="V889" s="13"/>
      <c r="W889" s="13"/>
      <c r="X889" s="13"/>
      <c r="Y889" s="13"/>
      <c r="Z889" s="13"/>
      <c r="AA889" s="13"/>
      <c r="AB889" s="13"/>
      <c r="AC889" s="13"/>
      <c r="AD889" s="13"/>
      <c r="AE889" s="13"/>
      <c r="AF889" s="13"/>
      <c r="AG889" s="13"/>
      <c r="AH889" s="13"/>
      <c r="AI889" s="13"/>
      <c r="AJ889" s="13"/>
      <c r="AK889" s="13"/>
      <c r="AL889" s="13"/>
      <c r="AM889" s="13"/>
      <c r="AN889" s="13"/>
    </row>
    <row r="890" spans="1:40" ht="15.75" customHeight="1">
      <c r="A890" s="13"/>
      <c r="B890" s="13"/>
      <c r="C890" s="13"/>
      <c r="D890" s="13"/>
      <c r="E890" s="13"/>
      <c r="F890" s="13"/>
      <c r="G890" s="13"/>
      <c r="H890" s="13"/>
      <c r="I890" s="13"/>
      <c r="J890" s="13"/>
      <c r="K890" s="13"/>
      <c r="L890" s="13"/>
      <c r="M890" s="13"/>
      <c r="N890" s="13"/>
      <c r="O890" s="13"/>
      <c r="P890" s="13"/>
      <c r="Q890" s="13"/>
      <c r="R890" s="13"/>
      <c r="S890" s="13"/>
      <c r="T890" s="13"/>
      <c r="U890" s="13"/>
      <c r="V890" s="13"/>
      <c r="W890" s="13"/>
      <c r="X890" s="13"/>
      <c r="Y890" s="13"/>
      <c r="Z890" s="13"/>
      <c r="AA890" s="13"/>
      <c r="AB890" s="13"/>
      <c r="AC890" s="13"/>
      <c r="AD890" s="13"/>
      <c r="AE890" s="13"/>
      <c r="AF890" s="13"/>
      <c r="AG890" s="13"/>
      <c r="AH890" s="13"/>
      <c r="AI890" s="13"/>
      <c r="AJ890" s="13"/>
      <c r="AK890" s="13"/>
      <c r="AL890" s="13"/>
      <c r="AM890" s="13"/>
      <c r="AN890" s="13"/>
    </row>
    <row r="891" spans="1:40" ht="15.75" customHeight="1">
      <c r="A891" s="13"/>
      <c r="B891" s="13"/>
      <c r="C891" s="13"/>
      <c r="D891" s="13"/>
      <c r="E891" s="13"/>
      <c r="F891" s="13"/>
      <c r="G891" s="13"/>
      <c r="H891" s="13"/>
      <c r="I891" s="13"/>
      <c r="J891" s="13"/>
      <c r="K891" s="13"/>
      <c r="L891" s="13"/>
      <c r="M891" s="13"/>
      <c r="N891" s="13"/>
      <c r="O891" s="13"/>
      <c r="P891" s="13"/>
      <c r="Q891" s="13"/>
      <c r="R891" s="13"/>
      <c r="S891" s="13"/>
      <c r="T891" s="13"/>
      <c r="U891" s="13"/>
      <c r="V891" s="13"/>
      <c r="W891" s="13"/>
      <c r="X891" s="13"/>
      <c r="Y891" s="13"/>
      <c r="Z891" s="13"/>
      <c r="AA891" s="13"/>
      <c r="AB891" s="13"/>
      <c r="AC891" s="13"/>
      <c r="AD891" s="13"/>
      <c r="AE891" s="13"/>
      <c r="AF891" s="13"/>
      <c r="AG891" s="13"/>
      <c r="AH891" s="13"/>
      <c r="AI891" s="13"/>
      <c r="AJ891" s="13"/>
      <c r="AK891" s="13"/>
      <c r="AL891" s="13"/>
      <c r="AM891" s="13"/>
      <c r="AN891" s="13"/>
    </row>
    <row r="892" spans="1:40" ht="15.75" customHeight="1">
      <c r="A892" s="13"/>
      <c r="B892" s="13"/>
      <c r="C892" s="13"/>
      <c r="D892" s="13"/>
      <c r="E892" s="13"/>
      <c r="F892" s="13"/>
      <c r="G892" s="13"/>
      <c r="H892" s="13"/>
      <c r="I892" s="13"/>
      <c r="J892" s="13"/>
      <c r="K892" s="13"/>
      <c r="L892" s="13"/>
      <c r="M892" s="13"/>
      <c r="N892" s="13"/>
      <c r="O892" s="13"/>
      <c r="P892" s="13"/>
      <c r="Q892" s="13"/>
      <c r="R892" s="13"/>
      <c r="S892" s="13"/>
      <c r="T892" s="13"/>
      <c r="U892" s="13"/>
      <c r="V892" s="13"/>
      <c r="W892" s="13"/>
      <c r="X892" s="13"/>
      <c r="Y892" s="13"/>
      <c r="Z892" s="13"/>
      <c r="AA892" s="13"/>
      <c r="AB892" s="13"/>
      <c r="AC892" s="13"/>
      <c r="AD892" s="13"/>
      <c r="AE892" s="13"/>
      <c r="AF892" s="13"/>
      <c r="AG892" s="13"/>
      <c r="AH892" s="13"/>
      <c r="AI892" s="13"/>
      <c r="AJ892" s="13"/>
      <c r="AK892" s="13"/>
      <c r="AL892" s="13"/>
      <c r="AM892" s="13"/>
      <c r="AN892" s="13"/>
    </row>
    <row r="893" spans="1:40" ht="15.75" customHeight="1">
      <c r="A893" s="13"/>
      <c r="B893" s="13"/>
      <c r="C893" s="13"/>
      <c r="D893" s="13"/>
      <c r="E893" s="13"/>
      <c r="F893" s="13"/>
      <c r="G893" s="13"/>
      <c r="H893" s="13"/>
      <c r="I893" s="13"/>
      <c r="J893" s="13"/>
      <c r="K893" s="13"/>
      <c r="L893" s="13"/>
      <c r="M893" s="13"/>
      <c r="N893" s="13"/>
      <c r="O893" s="13"/>
      <c r="P893" s="13"/>
      <c r="Q893" s="13"/>
      <c r="R893" s="13"/>
      <c r="S893" s="13"/>
      <c r="T893" s="13"/>
      <c r="U893" s="13"/>
      <c r="V893" s="13"/>
      <c r="W893" s="13"/>
      <c r="X893" s="13"/>
      <c r="Y893" s="13"/>
      <c r="Z893" s="13"/>
      <c r="AA893" s="13"/>
      <c r="AB893" s="13"/>
      <c r="AC893" s="13"/>
      <c r="AD893" s="13"/>
      <c r="AE893" s="13"/>
      <c r="AF893" s="13"/>
      <c r="AG893" s="13"/>
      <c r="AH893" s="13"/>
      <c r="AI893" s="13"/>
      <c r="AJ893" s="13"/>
      <c r="AK893" s="13"/>
      <c r="AL893" s="13"/>
      <c r="AM893" s="13"/>
      <c r="AN893" s="13"/>
    </row>
    <row r="894" spans="1:40" ht="15.75" customHeight="1">
      <c r="A894" s="13"/>
      <c r="B894" s="13"/>
      <c r="C894" s="13"/>
      <c r="D894" s="13"/>
      <c r="E894" s="13"/>
      <c r="F894" s="13"/>
      <c r="G894" s="13"/>
      <c r="H894" s="13"/>
      <c r="I894" s="13"/>
      <c r="J894" s="13"/>
      <c r="K894" s="13"/>
      <c r="L894" s="13"/>
      <c r="M894" s="13"/>
      <c r="N894" s="13"/>
      <c r="O894" s="13"/>
      <c r="P894" s="13"/>
      <c r="Q894" s="13"/>
      <c r="R894" s="13"/>
      <c r="S894" s="13"/>
      <c r="T894" s="13"/>
      <c r="U894" s="13"/>
      <c r="V894" s="13"/>
      <c r="W894" s="13"/>
      <c r="X894" s="13"/>
      <c r="Y894" s="13"/>
      <c r="Z894" s="13"/>
      <c r="AA894" s="13"/>
      <c r="AB894" s="13"/>
      <c r="AC894" s="13"/>
      <c r="AD894" s="13"/>
      <c r="AE894" s="13"/>
      <c r="AF894" s="13"/>
      <c r="AG894" s="13"/>
      <c r="AH894" s="13"/>
      <c r="AI894" s="13"/>
      <c r="AJ894" s="13"/>
      <c r="AK894" s="13"/>
      <c r="AL894" s="13"/>
      <c r="AM894" s="13"/>
      <c r="AN894" s="13"/>
    </row>
    <row r="895" spans="1:40" ht="15.75" customHeight="1">
      <c r="A895" s="13"/>
      <c r="B895" s="13"/>
      <c r="C895" s="13"/>
      <c r="D895" s="13"/>
      <c r="E895" s="13"/>
      <c r="F895" s="13"/>
      <c r="G895" s="13"/>
      <c r="H895" s="13"/>
      <c r="I895" s="13"/>
      <c r="J895" s="13"/>
      <c r="K895" s="13"/>
      <c r="L895" s="13"/>
      <c r="M895" s="13"/>
      <c r="N895" s="13"/>
      <c r="O895" s="13"/>
      <c r="P895" s="13"/>
      <c r="Q895" s="13"/>
      <c r="R895" s="13"/>
      <c r="S895" s="13"/>
      <c r="T895" s="13"/>
      <c r="U895" s="13"/>
      <c r="V895" s="13"/>
      <c r="W895" s="13"/>
      <c r="X895" s="13"/>
      <c r="Y895" s="13"/>
      <c r="Z895" s="13"/>
      <c r="AA895" s="13"/>
      <c r="AB895" s="13"/>
      <c r="AC895" s="13"/>
      <c r="AD895" s="13"/>
      <c r="AE895" s="13"/>
      <c r="AF895" s="13"/>
      <c r="AG895" s="13"/>
      <c r="AH895" s="13"/>
      <c r="AI895" s="13"/>
      <c r="AJ895" s="13"/>
      <c r="AK895" s="13"/>
      <c r="AL895" s="13"/>
      <c r="AM895" s="13"/>
      <c r="AN895" s="13"/>
    </row>
    <row r="896" spans="1:40" ht="15.75" customHeight="1">
      <c r="A896" s="13"/>
      <c r="B896" s="13"/>
      <c r="C896" s="13"/>
      <c r="D896" s="13"/>
      <c r="E896" s="13"/>
      <c r="F896" s="13"/>
      <c r="G896" s="13"/>
      <c r="H896" s="13"/>
      <c r="I896" s="13"/>
      <c r="J896" s="13"/>
      <c r="K896" s="13"/>
      <c r="L896" s="13"/>
      <c r="M896" s="13"/>
      <c r="N896" s="13"/>
      <c r="O896" s="13"/>
      <c r="P896" s="13"/>
      <c r="Q896" s="13"/>
      <c r="R896" s="13"/>
      <c r="S896" s="13"/>
      <c r="T896" s="13"/>
      <c r="U896" s="13"/>
      <c r="V896" s="13"/>
      <c r="W896" s="13"/>
      <c r="X896" s="13"/>
      <c r="Y896" s="13"/>
      <c r="Z896" s="13"/>
      <c r="AA896" s="13"/>
      <c r="AB896" s="13"/>
      <c r="AC896" s="13"/>
      <c r="AD896" s="13"/>
      <c r="AE896" s="13"/>
      <c r="AF896" s="13"/>
      <c r="AG896" s="13"/>
      <c r="AH896" s="13"/>
      <c r="AI896" s="13"/>
      <c r="AJ896" s="13"/>
      <c r="AK896" s="13"/>
      <c r="AL896" s="13"/>
      <c r="AM896" s="13"/>
      <c r="AN896" s="13"/>
    </row>
    <row r="897" spans="1:40" ht="15.75" customHeight="1">
      <c r="A897" s="13"/>
      <c r="B897" s="13"/>
      <c r="C897" s="13"/>
      <c r="D897" s="13"/>
      <c r="E897" s="13"/>
      <c r="F897" s="13"/>
      <c r="G897" s="13"/>
      <c r="H897" s="13"/>
      <c r="I897" s="13"/>
      <c r="J897" s="13"/>
      <c r="K897" s="13"/>
      <c r="L897" s="13"/>
      <c r="M897" s="13"/>
      <c r="N897" s="13"/>
      <c r="O897" s="13"/>
      <c r="P897" s="13"/>
      <c r="Q897" s="13"/>
      <c r="R897" s="13"/>
      <c r="S897" s="13"/>
      <c r="T897" s="13"/>
      <c r="U897" s="13"/>
      <c r="V897" s="13"/>
      <c r="W897" s="13"/>
      <c r="X897" s="13"/>
      <c r="Y897" s="13"/>
      <c r="Z897" s="13"/>
      <c r="AA897" s="13"/>
      <c r="AB897" s="13"/>
      <c r="AC897" s="13"/>
      <c r="AD897" s="13"/>
      <c r="AE897" s="13"/>
      <c r="AF897" s="13"/>
      <c r="AG897" s="13"/>
      <c r="AH897" s="13"/>
      <c r="AI897" s="13"/>
      <c r="AJ897" s="13"/>
      <c r="AK897" s="13"/>
      <c r="AL897" s="13"/>
      <c r="AM897" s="13"/>
      <c r="AN897" s="13"/>
    </row>
    <row r="898" spans="1:40" ht="15.75" customHeight="1">
      <c r="A898" s="13"/>
      <c r="B898" s="13"/>
      <c r="C898" s="13"/>
      <c r="D898" s="13"/>
      <c r="E898" s="13"/>
      <c r="F898" s="13"/>
      <c r="G898" s="13"/>
      <c r="H898" s="13"/>
      <c r="I898" s="13"/>
      <c r="J898" s="13"/>
      <c r="K898" s="13"/>
      <c r="L898" s="13"/>
      <c r="M898" s="13"/>
      <c r="N898" s="13"/>
      <c r="O898" s="13"/>
      <c r="P898" s="13"/>
      <c r="Q898" s="13"/>
      <c r="R898" s="13"/>
      <c r="S898" s="13"/>
      <c r="T898" s="13"/>
      <c r="U898" s="13"/>
      <c r="V898" s="13"/>
      <c r="W898" s="13"/>
      <c r="X898" s="13"/>
      <c r="Y898" s="13"/>
      <c r="Z898" s="13"/>
      <c r="AA898" s="13"/>
      <c r="AB898" s="13"/>
      <c r="AC898" s="13"/>
      <c r="AD898" s="13"/>
      <c r="AE898" s="13"/>
      <c r="AF898" s="13"/>
      <c r="AG898" s="13"/>
      <c r="AH898" s="13"/>
      <c r="AI898" s="13"/>
      <c r="AJ898" s="13"/>
      <c r="AK898" s="13"/>
      <c r="AL898" s="13"/>
      <c r="AM898" s="13"/>
      <c r="AN898" s="13"/>
    </row>
    <row r="899" spans="1:40" ht="15.75" customHeight="1">
      <c r="A899" s="13"/>
      <c r="B899" s="13"/>
      <c r="C899" s="13"/>
      <c r="D899" s="13"/>
      <c r="E899" s="13"/>
      <c r="F899" s="13"/>
      <c r="G899" s="13"/>
      <c r="H899" s="13"/>
      <c r="I899" s="13"/>
      <c r="J899" s="13"/>
      <c r="K899" s="13"/>
      <c r="L899" s="13"/>
      <c r="M899" s="13"/>
      <c r="N899" s="13"/>
      <c r="O899" s="13"/>
      <c r="P899" s="13"/>
      <c r="Q899" s="13"/>
      <c r="R899" s="13"/>
      <c r="S899" s="13"/>
      <c r="T899" s="13"/>
      <c r="U899" s="13"/>
      <c r="V899" s="13"/>
      <c r="W899" s="13"/>
      <c r="X899" s="13"/>
      <c r="Y899" s="13"/>
      <c r="Z899" s="13"/>
      <c r="AA899" s="13"/>
      <c r="AB899" s="13"/>
      <c r="AC899" s="13"/>
      <c r="AD899" s="13"/>
      <c r="AE899" s="13"/>
      <c r="AF899" s="13"/>
      <c r="AG899" s="13"/>
      <c r="AH899" s="13"/>
      <c r="AI899" s="13"/>
      <c r="AJ899" s="13"/>
      <c r="AK899" s="13"/>
      <c r="AL899" s="13"/>
      <c r="AM899" s="13"/>
      <c r="AN899" s="13"/>
    </row>
    <row r="900" spans="1:40" ht="15.75" customHeight="1">
      <c r="A900" s="13"/>
      <c r="B900" s="13"/>
      <c r="C900" s="13"/>
      <c r="D900" s="13"/>
      <c r="E900" s="13"/>
      <c r="F900" s="13"/>
      <c r="G900" s="13"/>
      <c r="H900" s="13"/>
      <c r="I900" s="13"/>
      <c r="J900" s="13"/>
      <c r="K900" s="13"/>
      <c r="L900" s="13"/>
      <c r="M900" s="13"/>
      <c r="N900" s="13"/>
      <c r="O900" s="13"/>
      <c r="P900" s="13"/>
      <c r="Q900" s="13"/>
      <c r="R900" s="13"/>
      <c r="S900" s="13"/>
      <c r="T900" s="13"/>
      <c r="U900" s="13"/>
      <c r="V900" s="13"/>
      <c r="W900" s="13"/>
      <c r="X900" s="13"/>
      <c r="Y900" s="13"/>
      <c r="Z900" s="13"/>
      <c r="AA900" s="13"/>
      <c r="AB900" s="13"/>
      <c r="AC900" s="13"/>
      <c r="AD900" s="13"/>
      <c r="AE900" s="13"/>
      <c r="AF900" s="13"/>
      <c r="AG900" s="13"/>
      <c r="AH900" s="13"/>
      <c r="AI900" s="13"/>
      <c r="AJ900" s="13"/>
      <c r="AK900" s="13"/>
      <c r="AL900" s="13"/>
      <c r="AM900" s="13"/>
      <c r="AN900" s="13"/>
    </row>
    <row r="901" spans="1:40" ht="15.75" customHeight="1">
      <c r="A901" s="13"/>
      <c r="B901" s="13"/>
      <c r="C901" s="13"/>
      <c r="D901" s="13"/>
      <c r="E901" s="13"/>
      <c r="F901" s="13"/>
      <c r="G901" s="13"/>
      <c r="H901" s="13"/>
      <c r="I901" s="13"/>
      <c r="J901" s="13"/>
      <c r="K901" s="13"/>
      <c r="L901" s="13"/>
      <c r="M901" s="13"/>
      <c r="N901" s="13"/>
      <c r="O901" s="13"/>
      <c r="P901" s="13"/>
      <c r="Q901" s="13"/>
      <c r="R901" s="13"/>
      <c r="S901" s="13"/>
      <c r="T901" s="13"/>
      <c r="U901" s="13"/>
      <c r="V901" s="13"/>
      <c r="W901" s="13"/>
      <c r="X901" s="13"/>
      <c r="Y901" s="13"/>
      <c r="Z901" s="13"/>
      <c r="AA901" s="13"/>
      <c r="AB901" s="13"/>
      <c r="AC901" s="13"/>
      <c r="AD901" s="13"/>
      <c r="AE901" s="13"/>
      <c r="AF901" s="13"/>
      <c r="AG901" s="13"/>
      <c r="AH901" s="13"/>
      <c r="AI901" s="13"/>
      <c r="AJ901" s="13"/>
      <c r="AK901" s="13"/>
      <c r="AL901" s="13"/>
      <c r="AM901" s="13"/>
      <c r="AN901" s="13"/>
    </row>
    <row r="902" spans="1:40" ht="15.75" customHeight="1">
      <c r="A902" s="13"/>
      <c r="B902" s="13"/>
      <c r="C902" s="13"/>
      <c r="D902" s="13"/>
      <c r="E902" s="13"/>
      <c r="F902" s="13"/>
      <c r="G902" s="13"/>
      <c r="H902" s="13"/>
      <c r="I902" s="13"/>
      <c r="J902" s="13"/>
      <c r="K902" s="13"/>
      <c r="L902" s="13"/>
      <c r="M902" s="13"/>
      <c r="N902" s="13"/>
      <c r="O902" s="13"/>
      <c r="P902" s="13"/>
      <c r="Q902" s="13"/>
      <c r="R902" s="13"/>
      <c r="S902" s="13"/>
      <c r="T902" s="13"/>
      <c r="U902" s="13"/>
      <c r="V902" s="13"/>
      <c r="W902" s="13"/>
      <c r="X902" s="13"/>
      <c r="Y902" s="13"/>
      <c r="Z902" s="13"/>
      <c r="AA902" s="13"/>
      <c r="AB902" s="13"/>
      <c r="AC902" s="13"/>
      <c r="AD902" s="13"/>
      <c r="AE902" s="13"/>
      <c r="AF902" s="13"/>
      <c r="AG902" s="13"/>
      <c r="AH902" s="13"/>
      <c r="AI902" s="13"/>
      <c r="AJ902" s="13"/>
      <c r="AK902" s="13"/>
      <c r="AL902" s="13"/>
      <c r="AM902" s="13"/>
      <c r="AN902" s="13"/>
    </row>
    <row r="903" spans="1:40" ht="15.75" customHeight="1">
      <c r="A903" s="13"/>
      <c r="B903" s="13"/>
      <c r="C903" s="13"/>
      <c r="D903" s="13"/>
      <c r="E903" s="13"/>
      <c r="F903" s="13"/>
      <c r="G903" s="13"/>
      <c r="H903" s="13"/>
      <c r="I903" s="13"/>
      <c r="J903" s="13"/>
      <c r="K903" s="13"/>
      <c r="L903" s="13"/>
      <c r="M903" s="13"/>
      <c r="N903" s="13"/>
      <c r="O903" s="13"/>
      <c r="P903" s="13"/>
      <c r="Q903" s="13"/>
      <c r="R903" s="13"/>
      <c r="S903" s="13"/>
      <c r="T903" s="13"/>
      <c r="U903" s="13"/>
      <c r="V903" s="13"/>
      <c r="W903" s="13"/>
      <c r="X903" s="13"/>
      <c r="Y903" s="13"/>
      <c r="Z903" s="13"/>
      <c r="AA903" s="13"/>
      <c r="AB903" s="13"/>
      <c r="AC903" s="13"/>
      <c r="AD903" s="13"/>
      <c r="AE903" s="13"/>
      <c r="AF903" s="13"/>
      <c r="AG903" s="13"/>
      <c r="AH903" s="13"/>
      <c r="AI903" s="13"/>
      <c r="AJ903" s="13"/>
      <c r="AK903" s="13"/>
      <c r="AL903" s="13"/>
      <c r="AM903" s="13"/>
      <c r="AN903" s="13"/>
    </row>
    <row r="904" spans="1:40" ht="15.75" customHeight="1">
      <c r="A904" s="13"/>
      <c r="B904" s="13"/>
      <c r="C904" s="13"/>
      <c r="D904" s="13"/>
      <c r="E904" s="13"/>
      <c r="F904" s="13"/>
      <c r="G904" s="13"/>
      <c r="H904" s="13"/>
      <c r="I904" s="13"/>
      <c r="J904" s="13"/>
      <c r="K904" s="13"/>
      <c r="L904" s="13"/>
      <c r="M904" s="13"/>
      <c r="N904" s="13"/>
      <c r="O904" s="13"/>
      <c r="P904" s="13"/>
      <c r="Q904" s="13"/>
      <c r="R904" s="13"/>
      <c r="S904" s="13"/>
      <c r="T904" s="13"/>
      <c r="U904" s="13"/>
      <c r="V904" s="13"/>
      <c r="W904" s="13"/>
      <c r="X904" s="13"/>
      <c r="Y904" s="13"/>
      <c r="Z904" s="13"/>
      <c r="AA904" s="13"/>
      <c r="AB904" s="13"/>
      <c r="AC904" s="13"/>
      <c r="AD904" s="13"/>
      <c r="AE904" s="13"/>
      <c r="AF904" s="13"/>
      <c r="AG904" s="13"/>
      <c r="AH904" s="13"/>
      <c r="AI904" s="13"/>
      <c r="AJ904" s="13"/>
      <c r="AK904" s="13"/>
      <c r="AL904" s="13"/>
      <c r="AM904" s="13"/>
      <c r="AN904" s="13"/>
    </row>
    <row r="905" spans="1:40" ht="15.75" customHeight="1">
      <c r="A905" s="13"/>
      <c r="B905" s="13"/>
      <c r="C905" s="13"/>
      <c r="D905" s="13"/>
      <c r="E905" s="13"/>
      <c r="F905" s="13"/>
      <c r="G905" s="13"/>
      <c r="H905" s="13"/>
      <c r="I905" s="13"/>
      <c r="J905" s="13"/>
      <c r="K905" s="13"/>
      <c r="L905" s="13"/>
      <c r="M905" s="13"/>
      <c r="N905" s="13"/>
      <c r="O905" s="13"/>
      <c r="P905" s="13"/>
      <c r="Q905" s="13"/>
      <c r="R905" s="13"/>
      <c r="S905" s="13"/>
      <c r="T905" s="13"/>
      <c r="U905" s="13"/>
      <c r="V905" s="13"/>
      <c r="W905" s="13"/>
      <c r="X905" s="13"/>
      <c r="Y905" s="13"/>
      <c r="Z905" s="13"/>
      <c r="AA905" s="13"/>
      <c r="AB905" s="13"/>
      <c r="AC905" s="13"/>
      <c r="AD905" s="13"/>
      <c r="AE905" s="13"/>
      <c r="AF905" s="13"/>
      <c r="AG905" s="13"/>
      <c r="AH905" s="13"/>
      <c r="AI905" s="13"/>
      <c r="AJ905" s="13"/>
      <c r="AK905" s="13"/>
      <c r="AL905" s="13"/>
      <c r="AM905" s="13"/>
      <c r="AN905" s="13"/>
    </row>
    <row r="906" spans="1:40" ht="15.75" customHeight="1">
      <c r="A906" s="13"/>
      <c r="B906" s="13"/>
      <c r="C906" s="13"/>
      <c r="D906" s="13"/>
      <c r="E906" s="13"/>
      <c r="F906" s="13"/>
      <c r="G906" s="13"/>
      <c r="H906" s="13"/>
      <c r="I906" s="13"/>
      <c r="J906" s="13"/>
      <c r="K906" s="13"/>
      <c r="L906" s="13"/>
      <c r="M906" s="13"/>
      <c r="N906" s="13"/>
      <c r="O906" s="13"/>
      <c r="P906" s="13"/>
      <c r="Q906" s="13"/>
      <c r="R906" s="13"/>
      <c r="S906" s="13"/>
      <c r="T906" s="13"/>
      <c r="U906" s="13"/>
      <c r="V906" s="13"/>
      <c r="W906" s="13"/>
      <c r="X906" s="13"/>
      <c r="Y906" s="13"/>
      <c r="Z906" s="13"/>
      <c r="AA906" s="13"/>
      <c r="AB906" s="13"/>
      <c r="AC906" s="13"/>
      <c r="AD906" s="13"/>
      <c r="AE906" s="13"/>
      <c r="AF906" s="13"/>
      <c r="AG906" s="13"/>
      <c r="AH906" s="13"/>
      <c r="AI906" s="13"/>
      <c r="AJ906" s="13"/>
      <c r="AK906" s="13"/>
      <c r="AL906" s="13"/>
      <c r="AM906" s="13"/>
      <c r="AN906" s="13"/>
    </row>
    <row r="907" spans="1:40" ht="15.75" customHeight="1">
      <c r="A907" s="13"/>
      <c r="B907" s="13"/>
      <c r="C907" s="13"/>
      <c r="D907" s="13"/>
      <c r="E907" s="13"/>
      <c r="F907" s="13"/>
      <c r="G907" s="13"/>
      <c r="H907" s="13"/>
      <c r="I907" s="13"/>
      <c r="J907" s="13"/>
      <c r="K907" s="13"/>
      <c r="L907" s="13"/>
      <c r="M907" s="13"/>
      <c r="N907" s="13"/>
      <c r="O907" s="13"/>
      <c r="P907" s="13"/>
      <c r="Q907" s="13"/>
      <c r="R907" s="13"/>
      <c r="S907" s="13"/>
      <c r="T907" s="13"/>
      <c r="U907" s="13"/>
      <c r="V907" s="13"/>
      <c r="W907" s="13"/>
      <c r="X907" s="13"/>
      <c r="Y907" s="13"/>
      <c r="Z907" s="13"/>
      <c r="AA907" s="13"/>
      <c r="AB907" s="13"/>
      <c r="AC907" s="13"/>
      <c r="AD907" s="13"/>
      <c r="AE907" s="13"/>
      <c r="AF907" s="13"/>
      <c r="AG907" s="13"/>
      <c r="AH907" s="13"/>
      <c r="AI907" s="13"/>
      <c r="AJ907" s="13"/>
      <c r="AK907" s="13"/>
      <c r="AL907" s="13"/>
      <c r="AM907" s="13"/>
      <c r="AN907" s="13"/>
    </row>
    <row r="908" spans="1:40" ht="15.75" customHeight="1">
      <c r="A908" s="13"/>
      <c r="B908" s="13"/>
      <c r="C908" s="13"/>
      <c r="D908" s="13"/>
      <c r="E908" s="13"/>
      <c r="F908" s="13"/>
      <c r="G908" s="13"/>
      <c r="H908" s="13"/>
      <c r="I908" s="13"/>
      <c r="J908" s="13"/>
      <c r="K908" s="13"/>
      <c r="L908" s="13"/>
      <c r="M908" s="13"/>
      <c r="N908" s="13"/>
      <c r="O908" s="13"/>
      <c r="P908" s="13"/>
      <c r="Q908" s="13"/>
      <c r="R908" s="13"/>
      <c r="S908" s="13"/>
      <c r="T908" s="13"/>
      <c r="U908" s="13"/>
      <c r="V908" s="13"/>
      <c r="W908" s="13"/>
      <c r="X908" s="13"/>
      <c r="Y908" s="13"/>
      <c r="Z908" s="13"/>
      <c r="AA908" s="13"/>
      <c r="AB908" s="13"/>
      <c r="AC908" s="13"/>
      <c r="AD908" s="13"/>
      <c r="AE908" s="13"/>
      <c r="AF908" s="13"/>
      <c r="AG908" s="13"/>
      <c r="AH908" s="13"/>
      <c r="AI908" s="13"/>
      <c r="AJ908" s="13"/>
      <c r="AK908" s="13"/>
      <c r="AL908" s="13"/>
      <c r="AM908" s="13"/>
      <c r="AN908" s="13"/>
    </row>
    <row r="909" spans="1:40" ht="15.75" customHeight="1">
      <c r="A909" s="13"/>
      <c r="B909" s="13"/>
      <c r="C909" s="13"/>
      <c r="D909" s="13"/>
      <c r="E909" s="13"/>
      <c r="F909" s="13"/>
      <c r="G909" s="13"/>
      <c r="H909" s="13"/>
      <c r="I909" s="13"/>
      <c r="J909" s="13"/>
      <c r="K909" s="13"/>
      <c r="L909" s="13"/>
      <c r="M909" s="13"/>
      <c r="N909" s="13"/>
      <c r="O909" s="13"/>
      <c r="P909" s="13"/>
      <c r="Q909" s="13"/>
      <c r="R909" s="13"/>
      <c r="S909" s="13"/>
      <c r="T909" s="13"/>
      <c r="U909" s="13"/>
      <c r="V909" s="13"/>
      <c r="W909" s="13"/>
      <c r="X909" s="13"/>
      <c r="Y909" s="13"/>
      <c r="Z909" s="13"/>
      <c r="AA909" s="13"/>
      <c r="AB909" s="13"/>
      <c r="AC909" s="13"/>
      <c r="AD909" s="13"/>
      <c r="AE909" s="13"/>
      <c r="AF909" s="13"/>
      <c r="AG909" s="13"/>
      <c r="AH909" s="13"/>
      <c r="AI909" s="13"/>
      <c r="AJ909" s="13"/>
      <c r="AK909" s="13"/>
      <c r="AL909" s="13"/>
      <c r="AM909" s="13"/>
      <c r="AN909" s="13"/>
    </row>
    <row r="910" spans="1:40" ht="15.75" customHeight="1">
      <c r="A910" s="13"/>
      <c r="B910" s="13"/>
      <c r="C910" s="13"/>
      <c r="D910" s="13"/>
      <c r="E910" s="13"/>
      <c r="F910" s="13"/>
      <c r="G910" s="13"/>
      <c r="H910" s="13"/>
      <c r="I910" s="13"/>
      <c r="J910" s="13"/>
      <c r="K910" s="13"/>
      <c r="L910" s="13"/>
      <c r="M910" s="13"/>
      <c r="N910" s="13"/>
      <c r="O910" s="13"/>
      <c r="P910" s="13"/>
      <c r="Q910" s="13"/>
      <c r="R910" s="13"/>
      <c r="S910" s="13"/>
      <c r="T910" s="13"/>
      <c r="U910" s="13"/>
      <c r="V910" s="13"/>
      <c r="W910" s="13"/>
      <c r="X910" s="13"/>
      <c r="Y910" s="13"/>
      <c r="Z910" s="13"/>
      <c r="AA910" s="13"/>
      <c r="AB910" s="13"/>
      <c r="AC910" s="13"/>
      <c r="AD910" s="13"/>
      <c r="AE910" s="13"/>
      <c r="AF910" s="13"/>
      <c r="AG910" s="13"/>
      <c r="AH910" s="13"/>
      <c r="AI910" s="13"/>
      <c r="AJ910" s="13"/>
      <c r="AK910" s="13"/>
      <c r="AL910" s="13"/>
      <c r="AM910" s="13"/>
      <c r="AN910" s="13"/>
    </row>
    <row r="911" spans="1:40" ht="15.75" customHeight="1">
      <c r="A911" s="13"/>
      <c r="B911" s="13"/>
      <c r="C911" s="13"/>
      <c r="D911" s="13"/>
      <c r="E911" s="13"/>
      <c r="F911" s="13"/>
      <c r="G911" s="13"/>
      <c r="H911" s="13"/>
      <c r="I911" s="13"/>
      <c r="J911" s="13"/>
      <c r="K911" s="13"/>
      <c r="L911" s="13"/>
      <c r="M911" s="13"/>
      <c r="N911" s="13"/>
      <c r="O911" s="13"/>
      <c r="P911" s="13"/>
      <c r="Q911" s="13"/>
      <c r="R911" s="13"/>
      <c r="S911" s="13"/>
      <c r="T911" s="13"/>
      <c r="U911" s="13"/>
      <c r="V911" s="13"/>
      <c r="W911" s="13"/>
      <c r="X911" s="13"/>
      <c r="Y911" s="13"/>
      <c r="Z911" s="13"/>
      <c r="AA911" s="13"/>
      <c r="AB911" s="13"/>
      <c r="AC911" s="13"/>
      <c r="AD911" s="13"/>
      <c r="AE911" s="13"/>
      <c r="AF911" s="13"/>
      <c r="AG911" s="13"/>
      <c r="AH911" s="13"/>
      <c r="AI911" s="13"/>
      <c r="AJ911" s="13"/>
      <c r="AK911" s="13"/>
      <c r="AL911" s="13"/>
      <c r="AM911" s="13"/>
      <c r="AN911" s="13"/>
    </row>
    <row r="912" spans="1:40" ht="15.75" customHeight="1">
      <c r="A912" s="13"/>
      <c r="B912" s="13"/>
      <c r="C912" s="13"/>
      <c r="D912" s="13"/>
      <c r="E912" s="13"/>
      <c r="F912" s="13"/>
      <c r="G912" s="13"/>
      <c r="H912" s="13"/>
      <c r="I912" s="13"/>
      <c r="J912" s="13"/>
      <c r="K912" s="13"/>
      <c r="L912" s="13"/>
      <c r="M912" s="13"/>
      <c r="N912" s="13"/>
      <c r="O912" s="13"/>
      <c r="P912" s="13"/>
      <c r="Q912" s="13"/>
      <c r="R912" s="13"/>
      <c r="S912" s="13"/>
      <c r="T912" s="13"/>
      <c r="U912" s="13"/>
      <c r="V912" s="13"/>
      <c r="W912" s="13"/>
      <c r="X912" s="13"/>
      <c r="Y912" s="13"/>
      <c r="Z912" s="13"/>
      <c r="AA912" s="13"/>
      <c r="AB912" s="13"/>
      <c r="AC912" s="13"/>
      <c r="AD912" s="13"/>
      <c r="AE912" s="13"/>
      <c r="AF912" s="13"/>
      <c r="AG912" s="13"/>
      <c r="AH912" s="13"/>
      <c r="AI912" s="13"/>
      <c r="AJ912" s="13"/>
      <c r="AK912" s="13"/>
      <c r="AL912" s="13"/>
      <c r="AM912" s="13"/>
      <c r="AN912" s="13"/>
    </row>
    <row r="913" spans="1:40" ht="15.75" customHeight="1">
      <c r="A913" s="13"/>
      <c r="B913" s="13"/>
      <c r="C913" s="13"/>
      <c r="D913" s="13"/>
      <c r="E913" s="13"/>
      <c r="F913" s="13"/>
      <c r="G913" s="13"/>
      <c r="H913" s="13"/>
      <c r="I913" s="13"/>
      <c r="J913" s="13"/>
      <c r="K913" s="13"/>
      <c r="L913" s="13"/>
      <c r="M913" s="13"/>
      <c r="N913" s="13"/>
      <c r="O913" s="13"/>
      <c r="P913" s="13"/>
      <c r="Q913" s="13"/>
      <c r="R913" s="13"/>
      <c r="S913" s="13"/>
      <c r="T913" s="13"/>
      <c r="U913" s="13"/>
      <c r="V913" s="13"/>
      <c r="W913" s="13"/>
      <c r="X913" s="13"/>
      <c r="Y913" s="13"/>
      <c r="Z913" s="13"/>
      <c r="AA913" s="13"/>
      <c r="AB913" s="13"/>
      <c r="AC913" s="13"/>
      <c r="AD913" s="13"/>
      <c r="AE913" s="13"/>
      <c r="AF913" s="13"/>
      <c r="AG913" s="13"/>
      <c r="AH913" s="13"/>
      <c r="AI913" s="13"/>
      <c r="AJ913" s="13"/>
      <c r="AK913" s="13"/>
      <c r="AL913" s="13"/>
      <c r="AM913" s="13"/>
      <c r="AN913" s="13"/>
    </row>
    <row r="914" spans="1:40" ht="15.75" customHeight="1">
      <c r="A914" s="13"/>
      <c r="B914" s="13"/>
      <c r="C914" s="13"/>
      <c r="D914" s="13"/>
      <c r="E914" s="13"/>
      <c r="F914" s="13"/>
      <c r="G914" s="13"/>
      <c r="H914" s="13"/>
      <c r="I914" s="13"/>
      <c r="J914" s="13"/>
      <c r="K914" s="13"/>
      <c r="L914" s="13"/>
      <c r="M914" s="13"/>
      <c r="N914" s="13"/>
      <c r="O914" s="13"/>
      <c r="P914" s="13"/>
      <c r="Q914" s="13"/>
      <c r="R914" s="13"/>
      <c r="S914" s="13"/>
      <c r="T914" s="13"/>
      <c r="U914" s="13"/>
      <c r="V914" s="13"/>
      <c r="W914" s="13"/>
      <c r="X914" s="13"/>
      <c r="Y914" s="13"/>
      <c r="Z914" s="13"/>
      <c r="AA914" s="13"/>
      <c r="AB914" s="13"/>
      <c r="AC914" s="13"/>
      <c r="AD914" s="13"/>
      <c r="AE914" s="13"/>
      <c r="AF914" s="13"/>
      <c r="AG914" s="13"/>
      <c r="AH914" s="13"/>
      <c r="AI914" s="13"/>
      <c r="AJ914" s="13"/>
      <c r="AK914" s="13"/>
      <c r="AL914" s="13"/>
      <c r="AM914" s="13"/>
      <c r="AN914" s="13"/>
    </row>
    <row r="915" spans="1:40" ht="15.75" customHeight="1">
      <c r="A915" s="13"/>
      <c r="B915" s="13"/>
      <c r="C915" s="13"/>
      <c r="D915" s="13"/>
      <c r="E915" s="13"/>
      <c r="F915" s="13"/>
      <c r="G915" s="13"/>
      <c r="H915" s="13"/>
      <c r="I915" s="13"/>
      <c r="J915" s="13"/>
      <c r="K915" s="13"/>
      <c r="L915" s="13"/>
      <c r="M915" s="13"/>
      <c r="N915" s="13"/>
      <c r="O915" s="13"/>
      <c r="P915" s="13"/>
      <c r="Q915" s="13"/>
      <c r="R915" s="13"/>
      <c r="S915" s="13"/>
      <c r="T915" s="13"/>
      <c r="U915" s="13"/>
      <c r="V915" s="13"/>
      <c r="W915" s="13"/>
      <c r="X915" s="13"/>
      <c r="Y915" s="13"/>
      <c r="Z915" s="13"/>
      <c r="AA915" s="13"/>
      <c r="AB915" s="13"/>
      <c r="AC915" s="13"/>
      <c r="AD915" s="13"/>
      <c r="AE915" s="13"/>
      <c r="AF915" s="13"/>
      <c r="AG915" s="13"/>
      <c r="AH915" s="13"/>
      <c r="AI915" s="13"/>
      <c r="AJ915" s="13"/>
      <c r="AK915" s="13"/>
      <c r="AL915" s="13"/>
      <c r="AM915" s="13"/>
      <c r="AN915" s="13"/>
    </row>
    <row r="916" spans="1:40" ht="15.75" customHeight="1">
      <c r="A916" s="13"/>
      <c r="B916" s="13"/>
      <c r="C916" s="13"/>
      <c r="D916" s="13"/>
      <c r="E916" s="13"/>
      <c r="F916" s="13"/>
      <c r="G916" s="13"/>
      <c r="H916" s="13"/>
      <c r="I916" s="13"/>
      <c r="J916" s="13"/>
      <c r="K916" s="13"/>
      <c r="L916" s="13"/>
      <c r="M916" s="13"/>
      <c r="N916" s="13"/>
      <c r="O916" s="13"/>
      <c r="P916" s="13"/>
      <c r="Q916" s="13"/>
      <c r="R916" s="13"/>
      <c r="S916" s="13"/>
      <c r="T916" s="13"/>
      <c r="U916" s="13"/>
      <c r="V916" s="13"/>
      <c r="W916" s="13"/>
      <c r="X916" s="13"/>
      <c r="Y916" s="13"/>
      <c r="Z916" s="13"/>
      <c r="AA916" s="13"/>
      <c r="AB916" s="13"/>
      <c r="AC916" s="13"/>
      <c r="AD916" s="13"/>
      <c r="AE916" s="13"/>
      <c r="AF916" s="13"/>
      <c r="AG916" s="13"/>
      <c r="AH916" s="13"/>
      <c r="AI916" s="13"/>
      <c r="AJ916" s="13"/>
      <c r="AK916" s="13"/>
      <c r="AL916" s="13"/>
      <c r="AM916" s="13"/>
      <c r="AN916" s="13"/>
    </row>
    <row r="917" spans="1:40" ht="15.75" customHeight="1">
      <c r="A917" s="13"/>
      <c r="B917" s="13"/>
      <c r="C917" s="13"/>
      <c r="D917" s="13"/>
      <c r="E917" s="13"/>
      <c r="F917" s="13"/>
      <c r="G917" s="13"/>
      <c r="H917" s="13"/>
      <c r="I917" s="13"/>
      <c r="J917" s="13"/>
      <c r="K917" s="13"/>
      <c r="L917" s="13"/>
      <c r="M917" s="13"/>
      <c r="N917" s="13"/>
      <c r="O917" s="13"/>
      <c r="P917" s="13"/>
      <c r="Q917" s="13"/>
      <c r="R917" s="13"/>
      <c r="S917" s="13"/>
      <c r="T917" s="13"/>
      <c r="U917" s="13"/>
      <c r="V917" s="13"/>
      <c r="W917" s="13"/>
      <c r="X917" s="13"/>
      <c r="Y917" s="13"/>
      <c r="Z917" s="13"/>
      <c r="AA917" s="13"/>
      <c r="AB917" s="13"/>
      <c r="AC917" s="13"/>
      <c r="AD917" s="13"/>
      <c r="AE917" s="13"/>
      <c r="AF917" s="13"/>
      <c r="AG917" s="13"/>
      <c r="AH917" s="13"/>
      <c r="AI917" s="13"/>
      <c r="AJ917" s="13"/>
      <c r="AK917" s="13"/>
      <c r="AL917" s="13"/>
      <c r="AM917" s="13"/>
      <c r="AN917" s="13"/>
    </row>
    <row r="918" spans="1:40" ht="15.75" customHeight="1">
      <c r="A918" s="13"/>
      <c r="B918" s="13"/>
      <c r="C918" s="13"/>
      <c r="D918" s="13"/>
      <c r="E918" s="13"/>
      <c r="F918" s="13"/>
      <c r="G918" s="13"/>
      <c r="H918" s="13"/>
      <c r="I918" s="13"/>
      <c r="J918" s="13"/>
      <c r="K918" s="13"/>
      <c r="L918" s="13"/>
      <c r="M918" s="13"/>
      <c r="N918" s="13"/>
      <c r="O918" s="13"/>
      <c r="P918" s="13"/>
      <c r="Q918" s="13"/>
      <c r="R918" s="13"/>
      <c r="S918" s="13"/>
      <c r="T918" s="13"/>
      <c r="U918" s="13"/>
      <c r="V918" s="13"/>
      <c r="W918" s="13"/>
      <c r="X918" s="13"/>
      <c r="Y918" s="13"/>
      <c r="Z918" s="13"/>
      <c r="AA918" s="13"/>
      <c r="AB918" s="13"/>
      <c r="AC918" s="13"/>
      <c r="AD918" s="13"/>
      <c r="AE918" s="13"/>
      <c r="AF918" s="13"/>
      <c r="AG918" s="13"/>
      <c r="AH918" s="13"/>
      <c r="AI918" s="13"/>
      <c r="AJ918" s="13"/>
      <c r="AK918" s="13"/>
      <c r="AL918" s="13"/>
      <c r="AM918" s="13"/>
      <c r="AN918" s="13"/>
    </row>
    <row r="919" spans="1:40" ht="15.75" customHeight="1">
      <c r="A919" s="13"/>
      <c r="B919" s="13"/>
      <c r="C919" s="13"/>
      <c r="D919" s="13"/>
      <c r="E919" s="13"/>
      <c r="F919" s="13"/>
      <c r="G919" s="13"/>
      <c r="H919" s="13"/>
      <c r="I919" s="13"/>
      <c r="J919" s="13"/>
      <c r="K919" s="13"/>
      <c r="L919" s="13"/>
      <c r="M919" s="13"/>
      <c r="N919" s="13"/>
      <c r="O919" s="13"/>
      <c r="P919" s="13"/>
      <c r="Q919" s="13"/>
      <c r="R919" s="13"/>
      <c r="S919" s="13"/>
      <c r="T919" s="13"/>
      <c r="U919" s="13"/>
      <c r="V919" s="13"/>
      <c r="W919" s="13"/>
      <c r="X919" s="13"/>
      <c r="Y919" s="13"/>
      <c r="Z919" s="13"/>
      <c r="AA919" s="13"/>
      <c r="AB919" s="13"/>
      <c r="AC919" s="13"/>
      <c r="AD919" s="13"/>
      <c r="AE919" s="13"/>
      <c r="AF919" s="13"/>
      <c r="AG919" s="13"/>
      <c r="AH919" s="13"/>
      <c r="AI919" s="13"/>
      <c r="AJ919" s="13"/>
      <c r="AK919" s="13"/>
      <c r="AL919" s="13"/>
      <c r="AM919" s="13"/>
      <c r="AN919" s="13"/>
    </row>
    <row r="920" spans="1:40" ht="15.75" customHeight="1">
      <c r="A920" s="13"/>
      <c r="B920" s="13"/>
      <c r="C920" s="13"/>
      <c r="D920" s="13"/>
      <c r="E920" s="13"/>
      <c r="F920" s="13"/>
      <c r="G920" s="13"/>
      <c r="H920" s="13"/>
      <c r="I920" s="13"/>
      <c r="J920" s="13"/>
      <c r="K920" s="13"/>
      <c r="L920" s="13"/>
      <c r="M920" s="13"/>
      <c r="N920" s="13"/>
      <c r="O920" s="13"/>
      <c r="P920" s="13"/>
      <c r="Q920" s="13"/>
      <c r="R920" s="13"/>
      <c r="S920" s="13"/>
      <c r="T920" s="13"/>
      <c r="U920" s="13"/>
      <c r="V920" s="13"/>
      <c r="W920" s="13"/>
      <c r="X920" s="13"/>
      <c r="Y920" s="13"/>
      <c r="Z920" s="13"/>
      <c r="AA920" s="13"/>
      <c r="AB920" s="13"/>
      <c r="AC920" s="13"/>
      <c r="AD920" s="13"/>
      <c r="AE920" s="13"/>
      <c r="AF920" s="13"/>
      <c r="AG920" s="13"/>
      <c r="AH920" s="13"/>
      <c r="AI920" s="13"/>
      <c r="AJ920" s="13"/>
      <c r="AK920" s="13"/>
      <c r="AL920" s="13"/>
      <c r="AM920" s="13"/>
      <c r="AN920" s="13"/>
    </row>
    <row r="921" spans="1:40" ht="15.75" customHeight="1">
      <c r="A921" s="13"/>
      <c r="B921" s="13"/>
      <c r="C921" s="13"/>
      <c r="D921" s="13"/>
      <c r="E921" s="13"/>
      <c r="F921" s="13"/>
      <c r="G921" s="13"/>
      <c r="H921" s="13"/>
      <c r="I921" s="13"/>
      <c r="J921" s="13"/>
      <c r="K921" s="13"/>
      <c r="L921" s="13"/>
      <c r="M921" s="13"/>
      <c r="N921" s="13"/>
      <c r="O921" s="13"/>
      <c r="P921" s="13"/>
      <c r="Q921" s="13"/>
      <c r="R921" s="13"/>
      <c r="S921" s="13"/>
      <c r="T921" s="13"/>
      <c r="U921" s="13"/>
      <c r="V921" s="13"/>
      <c r="W921" s="13"/>
      <c r="X921" s="13"/>
      <c r="Y921" s="13"/>
      <c r="Z921" s="13"/>
      <c r="AA921" s="13"/>
      <c r="AB921" s="13"/>
      <c r="AC921" s="13"/>
      <c r="AD921" s="13"/>
      <c r="AE921" s="13"/>
      <c r="AF921" s="13"/>
      <c r="AG921" s="13"/>
      <c r="AH921" s="13"/>
      <c r="AI921" s="13"/>
      <c r="AJ921" s="13"/>
      <c r="AK921" s="13"/>
      <c r="AL921" s="13"/>
      <c r="AM921" s="13"/>
      <c r="AN921" s="13"/>
    </row>
    <row r="922" spans="1:40" ht="15.75" customHeight="1">
      <c r="A922" s="13"/>
      <c r="B922" s="13"/>
      <c r="C922" s="13"/>
      <c r="D922" s="13"/>
      <c r="E922" s="13"/>
      <c r="F922" s="13"/>
      <c r="G922" s="13"/>
      <c r="H922" s="13"/>
      <c r="I922" s="13"/>
      <c r="J922" s="13"/>
      <c r="K922" s="13"/>
      <c r="L922" s="13"/>
      <c r="M922" s="13"/>
      <c r="N922" s="13"/>
      <c r="O922" s="13"/>
      <c r="P922" s="13"/>
      <c r="Q922" s="13"/>
      <c r="R922" s="13"/>
      <c r="S922" s="13"/>
      <c r="T922" s="13"/>
      <c r="U922" s="13"/>
      <c r="V922" s="13"/>
      <c r="W922" s="13"/>
      <c r="X922" s="13"/>
      <c r="Y922" s="13"/>
      <c r="Z922" s="13"/>
      <c r="AA922" s="13"/>
      <c r="AB922" s="13"/>
      <c r="AC922" s="13"/>
      <c r="AD922" s="13"/>
      <c r="AE922" s="13"/>
      <c r="AF922" s="13"/>
      <c r="AG922" s="13"/>
      <c r="AH922" s="13"/>
      <c r="AI922" s="13"/>
      <c r="AJ922" s="13"/>
      <c r="AK922" s="13"/>
      <c r="AL922" s="13"/>
      <c r="AM922" s="13"/>
      <c r="AN922" s="13"/>
    </row>
    <row r="923" spans="1:40" ht="15.75" customHeight="1">
      <c r="A923" s="13"/>
      <c r="B923" s="13"/>
      <c r="C923" s="13"/>
      <c r="D923" s="13"/>
      <c r="E923" s="13"/>
      <c r="F923" s="13"/>
      <c r="G923" s="13"/>
      <c r="H923" s="13"/>
      <c r="I923" s="13"/>
      <c r="J923" s="13"/>
      <c r="K923" s="13"/>
      <c r="L923" s="13"/>
      <c r="M923" s="13"/>
      <c r="N923" s="13"/>
      <c r="O923" s="13"/>
      <c r="P923" s="13"/>
      <c r="Q923" s="13"/>
      <c r="R923" s="13"/>
      <c r="S923" s="13"/>
      <c r="T923" s="13"/>
      <c r="U923" s="13"/>
      <c r="V923" s="13"/>
      <c r="W923" s="13"/>
      <c r="X923" s="13"/>
      <c r="Y923" s="13"/>
      <c r="Z923" s="13"/>
      <c r="AA923" s="13"/>
      <c r="AB923" s="13"/>
      <c r="AC923" s="13"/>
      <c r="AD923" s="13"/>
      <c r="AE923" s="13"/>
      <c r="AF923" s="13"/>
      <c r="AG923" s="13"/>
      <c r="AH923" s="13"/>
      <c r="AI923" s="13"/>
      <c r="AJ923" s="13"/>
      <c r="AK923" s="13"/>
      <c r="AL923" s="13"/>
      <c r="AM923" s="13"/>
      <c r="AN923" s="13"/>
    </row>
    <row r="924" spans="1:40" ht="15.75" customHeight="1">
      <c r="A924" s="13"/>
      <c r="B924" s="13"/>
      <c r="C924" s="13"/>
      <c r="D924" s="13"/>
      <c r="E924" s="13"/>
      <c r="F924" s="13"/>
      <c r="G924" s="13"/>
      <c r="H924" s="13"/>
      <c r="I924" s="13"/>
      <c r="J924" s="13"/>
      <c r="K924" s="13"/>
      <c r="L924" s="13"/>
      <c r="M924" s="13"/>
      <c r="N924" s="13"/>
      <c r="O924" s="13"/>
      <c r="P924" s="13"/>
      <c r="Q924" s="13"/>
      <c r="R924" s="13"/>
      <c r="S924" s="13"/>
      <c r="T924" s="13"/>
      <c r="U924" s="13"/>
      <c r="V924" s="13"/>
      <c r="W924" s="13"/>
      <c r="X924" s="13"/>
      <c r="Y924" s="13"/>
      <c r="Z924" s="13"/>
      <c r="AA924" s="13"/>
      <c r="AB924" s="13"/>
      <c r="AC924" s="13"/>
      <c r="AD924" s="13"/>
      <c r="AE924" s="13"/>
      <c r="AF924" s="13"/>
      <c r="AG924" s="13"/>
      <c r="AH924" s="13"/>
      <c r="AI924" s="13"/>
      <c r="AJ924" s="13"/>
      <c r="AK924" s="13"/>
      <c r="AL924" s="13"/>
      <c r="AM924" s="13"/>
      <c r="AN924" s="13"/>
    </row>
    <row r="925" spans="1:40" ht="15.75" customHeight="1">
      <c r="A925" s="13"/>
      <c r="B925" s="13"/>
      <c r="C925" s="13"/>
      <c r="D925" s="13"/>
      <c r="E925" s="13"/>
      <c r="F925" s="13"/>
      <c r="G925" s="13"/>
      <c r="H925" s="13"/>
      <c r="I925" s="13"/>
      <c r="J925" s="13"/>
      <c r="K925" s="13"/>
      <c r="L925" s="13"/>
      <c r="M925" s="13"/>
      <c r="N925" s="13"/>
      <c r="O925" s="13"/>
      <c r="P925" s="13"/>
      <c r="Q925" s="13"/>
      <c r="R925" s="13"/>
      <c r="S925" s="13"/>
      <c r="T925" s="13"/>
      <c r="U925" s="13"/>
      <c r="V925" s="13"/>
      <c r="W925" s="13"/>
      <c r="X925" s="13"/>
      <c r="Y925" s="13"/>
      <c r="Z925" s="13"/>
      <c r="AA925" s="13"/>
      <c r="AB925" s="13"/>
      <c r="AC925" s="13"/>
      <c r="AD925" s="13"/>
      <c r="AE925" s="13"/>
      <c r="AF925" s="13"/>
      <c r="AG925" s="13"/>
      <c r="AH925" s="13"/>
      <c r="AI925" s="13"/>
      <c r="AJ925" s="13"/>
      <c r="AK925" s="13"/>
      <c r="AL925" s="13"/>
      <c r="AM925" s="13"/>
      <c r="AN925" s="13"/>
    </row>
    <row r="926" spans="1:40" ht="15.75" customHeight="1">
      <c r="A926" s="13"/>
      <c r="B926" s="13"/>
      <c r="C926" s="13"/>
      <c r="D926" s="13"/>
      <c r="E926" s="13"/>
      <c r="F926" s="13"/>
      <c r="G926" s="13"/>
      <c r="H926" s="13"/>
      <c r="I926" s="13"/>
      <c r="J926" s="13"/>
      <c r="K926" s="13"/>
      <c r="L926" s="13"/>
      <c r="M926" s="13"/>
      <c r="N926" s="13"/>
      <c r="O926" s="13"/>
      <c r="P926" s="13"/>
      <c r="Q926" s="13"/>
      <c r="R926" s="13"/>
      <c r="S926" s="13"/>
      <c r="T926" s="13"/>
      <c r="U926" s="13"/>
      <c r="V926" s="13"/>
      <c r="W926" s="13"/>
      <c r="X926" s="13"/>
      <c r="Y926" s="13"/>
      <c r="Z926" s="13"/>
      <c r="AA926" s="13"/>
      <c r="AB926" s="13"/>
      <c r="AC926" s="13"/>
      <c r="AD926" s="13"/>
      <c r="AE926" s="13"/>
      <c r="AF926" s="13"/>
      <c r="AG926" s="13"/>
      <c r="AH926" s="13"/>
      <c r="AI926" s="13"/>
      <c r="AJ926" s="13"/>
      <c r="AK926" s="13"/>
      <c r="AL926" s="13"/>
      <c r="AM926" s="13"/>
      <c r="AN926" s="13"/>
    </row>
    <row r="927" spans="1:40" ht="15.75" customHeight="1">
      <c r="A927" s="13"/>
      <c r="B927" s="13"/>
      <c r="C927" s="13"/>
      <c r="D927" s="13"/>
      <c r="E927" s="13"/>
      <c r="F927" s="13"/>
      <c r="G927" s="13"/>
      <c r="H927" s="13"/>
      <c r="I927" s="13"/>
      <c r="J927" s="13"/>
      <c r="K927" s="13"/>
      <c r="L927" s="13"/>
      <c r="M927" s="13"/>
      <c r="N927" s="13"/>
      <c r="O927" s="13"/>
      <c r="P927" s="13"/>
      <c r="Q927" s="13"/>
      <c r="R927" s="13"/>
      <c r="S927" s="13"/>
      <c r="T927" s="13"/>
      <c r="U927" s="13"/>
      <c r="V927" s="13"/>
      <c r="W927" s="13"/>
      <c r="X927" s="13"/>
      <c r="Y927" s="13"/>
      <c r="Z927" s="13"/>
      <c r="AA927" s="13"/>
      <c r="AB927" s="13"/>
      <c r="AC927" s="13"/>
      <c r="AD927" s="13"/>
      <c r="AE927" s="13"/>
      <c r="AF927" s="13"/>
      <c r="AG927" s="13"/>
      <c r="AH927" s="13"/>
      <c r="AI927" s="13"/>
      <c r="AJ927" s="13"/>
      <c r="AK927" s="13"/>
      <c r="AL927" s="13"/>
      <c r="AM927" s="13"/>
      <c r="AN927" s="13"/>
    </row>
    <row r="928" spans="1:40" ht="15.75" customHeight="1">
      <c r="A928" s="13"/>
      <c r="B928" s="13"/>
      <c r="C928" s="13"/>
      <c r="D928" s="13"/>
      <c r="E928" s="13"/>
      <c r="F928" s="13"/>
      <c r="G928" s="13"/>
      <c r="H928" s="13"/>
      <c r="I928" s="13"/>
      <c r="J928" s="13"/>
      <c r="K928" s="13"/>
      <c r="L928" s="13"/>
      <c r="M928" s="13"/>
      <c r="N928" s="13"/>
      <c r="O928" s="13"/>
      <c r="P928" s="13"/>
      <c r="Q928" s="13"/>
      <c r="R928" s="13"/>
      <c r="S928" s="13"/>
      <c r="T928" s="13"/>
      <c r="U928" s="13"/>
      <c r="V928" s="13"/>
      <c r="W928" s="13"/>
      <c r="X928" s="13"/>
      <c r="Y928" s="13"/>
      <c r="Z928" s="13"/>
      <c r="AA928" s="13"/>
      <c r="AB928" s="13"/>
      <c r="AC928" s="13"/>
      <c r="AD928" s="13"/>
      <c r="AE928" s="13"/>
      <c r="AF928" s="13"/>
      <c r="AG928" s="13"/>
      <c r="AH928" s="13"/>
      <c r="AI928" s="13"/>
      <c r="AJ928" s="13"/>
      <c r="AK928" s="13"/>
      <c r="AL928" s="13"/>
      <c r="AM928" s="13"/>
      <c r="AN928" s="13"/>
    </row>
    <row r="929" spans="1:40" ht="15.75" customHeight="1">
      <c r="A929" s="13"/>
      <c r="B929" s="13"/>
      <c r="C929" s="13"/>
      <c r="D929" s="13"/>
      <c r="E929" s="13"/>
      <c r="F929" s="13"/>
      <c r="G929" s="13"/>
      <c r="H929" s="13"/>
      <c r="I929" s="13"/>
      <c r="J929" s="13"/>
      <c r="K929" s="13"/>
      <c r="L929" s="13"/>
      <c r="M929" s="13"/>
      <c r="N929" s="13"/>
      <c r="O929" s="13"/>
      <c r="P929" s="13"/>
      <c r="Q929" s="13"/>
      <c r="R929" s="13"/>
      <c r="S929" s="13"/>
      <c r="T929" s="13"/>
      <c r="U929" s="13"/>
      <c r="V929" s="13"/>
      <c r="W929" s="13"/>
      <c r="X929" s="13"/>
      <c r="Y929" s="13"/>
      <c r="Z929" s="13"/>
      <c r="AA929" s="13"/>
      <c r="AB929" s="13"/>
      <c r="AC929" s="13"/>
      <c r="AD929" s="13"/>
      <c r="AE929" s="13"/>
      <c r="AF929" s="13"/>
      <c r="AG929" s="13"/>
      <c r="AH929" s="13"/>
      <c r="AI929" s="13"/>
      <c r="AJ929" s="13"/>
      <c r="AK929" s="13"/>
      <c r="AL929" s="13"/>
      <c r="AM929" s="13"/>
      <c r="AN929" s="13"/>
    </row>
    <row r="930" spans="1:40" ht="15.75" customHeight="1">
      <c r="A930" s="13"/>
      <c r="B930" s="13"/>
      <c r="C930" s="13"/>
      <c r="D930" s="13"/>
      <c r="E930" s="13"/>
      <c r="F930" s="13"/>
      <c r="G930" s="13"/>
      <c r="H930" s="13"/>
      <c r="I930" s="13"/>
      <c r="J930" s="13"/>
      <c r="K930" s="13"/>
      <c r="L930" s="13"/>
      <c r="M930" s="13"/>
      <c r="N930" s="13"/>
      <c r="O930" s="13"/>
      <c r="P930" s="13"/>
      <c r="Q930" s="13"/>
      <c r="R930" s="13"/>
      <c r="S930" s="13"/>
      <c r="T930" s="13"/>
      <c r="U930" s="13"/>
      <c r="V930" s="13"/>
      <c r="W930" s="13"/>
      <c r="X930" s="13"/>
      <c r="Y930" s="13"/>
      <c r="Z930" s="13"/>
      <c r="AA930" s="13"/>
      <c r="AB930" s="13"/>
      <c r="AC930" s="13"/>
      <c r="AD930" s="13"/>
      <c r="AE930" s="13"/>
      <c r="AF930" s="13"/>
      <c r="AG930" s="13"/>
      <c r="AH930" s="13"/>
      <c r="AI930" s="13"/>
      <c r="AJ930" s="13"/>
      <c r="AK930" s="13"/>
      <c r="AL930" s="13"/>
      <c r="AM930" s="13"/>
      <c r="AN930" s="13"/>
    </row>
    <row r="931" spans="1:40" ht="15.75" customHeight="1">
      <c r="A931" s="13"/>
      <c r="B931" s="13"/>
      <c r="C931" s="13"/>
      <c r="D931" s="13"/>
      <c r="E931" s="13"/>
      <c r="F931" s="13"/>
      <c r="G931" s="13"/>
      <c r="H931" s="13"/>
      <c r="I931" s="13"/>
      <c r="J931" s="13"/>
      <c r="K931" s="13"/>
      <c r="L931" s="13"/>
      <c r="M931" s="13"/>
      <c r="N931" s="13"/>
      <c r="O931" s="13"/>
      <c r="P931" s="13"/>
      <c r="Q931" s="13"/>
      <c r="R931" s="13"/>
      <c r="S931" s="13"/>
      <c r="T931" s="13"/>
      <c r="U931" s="13"/>
      <c r="V931" s="13"/>
      <c r="W931" s="13"/>
      <c r="X931" s="13"/>
      <c r="Y931" s="13"/>
      <c r="Z931" s="13"/>
      <c r="AA931" s="13"/>
      <c r="AB931" s="13"/>
      <c r="AC931" s="13"/>
      <c r="AD931" s="13"/>
      <c r="AE931" s="13"/>
      <c r="AF931" s="13"/>
      <c r="AG931" s="13"/>
      <c r="AH931" s="13"/>
      <c r="AI931" s="13"/>
      <c r="AJ931" s="13"/>
      <c r="AK931" s="13"/>
      <c r="AL931" s="13"/>
      <c r="AM931" s="13"/>
      <c r="AN931" s="13"/>
    </row>
    <row r="932" spans="1:40" ht="15.75" customHeight="1">
      <c r="A932" s="13"/>
      <c r="B932" s="13"/>
      <c r="C932" s="13"/>
      <c r="D932" s="13"/>
      <c r="E932" s="13"/>
      <c r="F932" s="13"/>
      <c r="G932" s="13"/>
      <c r="H932" s="13"/>
      <c r="I932" s="13"/>
      <c r="J932" s="13"/>
      <c r="K932" s="13"/>
      <c r="L932" s="13"/>
      <c r="M932" s="13"/>
      <c r="N932" s="13"/>
      <c r="O932" s="13"/>
      <c r="P932" s="13"/>
      <c r="Q932" s="13"/>
      <c r="R932" s="13"/>
      <c r="S932" s="13"/>
      <c r="T932" s="13"/>
      <c r="U932" s="13"/>
      <c r="V932" s="13"/>
      <c r="W932" s="13"/>
      <c r="X932" s="13"/>
      <c r="Y932" s="13"/>
      <c r="Z932" s="13"/>
      <c r="AA932" s="13"/>
      <c r="AB932" s="13"/>
      <c r="AC932" s="13"/>
      <c r="AD932" s="13"/>
      <c r="AE932" s="13"/>
      <c r="AF932" s="13"/>
      <c r="AG932" s="13"/>
      <c r="AH932" s="13"/>
      <c r="AI932" s="13"/>
      <c r="AJ932" s="13"/>
      <c r="AK932" s="13"/>
      <c r="AL932" s="13"/>
      <c r="AM932" s="13"/>
      <c r="AN932" s="13"/>
    </row>
    <row r="933" spans="1:40" ht="15.75" customHeight="1">
      <c r="A933" s="13"/>
      <c r="B933" s="13"/>
      <c r="C933" s="13"/>
      <c r="D933" s="13"/>
      <c r="E933" s="13"/>
      <c r="F933" s="13"/>
      <c r="G933" s="13"/>
      <c r="H933" s="13"/>
      <c r="I933" s="13"/>
      <c r="J933" s="13"/>
      <c r="K933" s="13"/>
      <c r="L933" s="13"/>
      <c r="M933" s="13"/>
      <c r="N933" s="13"/>
      <c r="O933" s="13"/>
      <c r="P933" s="13"/>
      <c r="Q933" s="13"/>
      <c r="R933" s="13"/>
      <c r="S933" s="13"/>
      <c r="T933" s="13"/>
      <c r="U933" s="13"/>
      <c r="V933" s="13"/>
      <c r="W933" s="13"/>
      <c r="X933" s="13"/>
      <c r="Y933" s="13"/>
      <c r="Z933" s="13"/>
      <c r="AA933" s="13"/>
      <c r="AB933" s="13"/>
      <c r="AC933" s="13"/>
      <c r="AD933" s="13"/>
      <c r="AE933" s="13"/>
      <c r="AF933" s="13"/>
      <c r="AG933" s="13"/>
      <c r="AH933" s="13"/>
      <c r="AI933" s="13"/>
      <c r="AJ933" s="13"/>
      <c r="AK933" s="13"/>
      <c r="AL933" s="13"/>
      <c r="AM933" s="13"/>
      <c r="AN933" s="13"/>
    </row>
    <row r="934" spans="1:40" ht="15.75" customHeight="1">
      <c r="A934" s="13"/>
      <c r="B934" s="13"/>
      <c r="C934" s="13"/>
      <c r="D934" s="13"/>
      <c r="E934" s="13"/>
      <c r="F934" s="13"/>
      <c r="G934" s="13"/>
      <c r="H934" s="13"/>
      <c r="I934" s="13"/>
      <c r="J934" s="13"/>
      <c r="K934" s="13"/>
      <c r="L934" s="13"/>
      <c r="M934" s="13"/>
      <c r="N934" s="13"/>
      <c r="O934" s="13"/>
      <c r="P934" s="13"/>
      <c r="Q934" s="13"/>
      <c r="R934" s="13"/>
      <c r="S934" s="13"/>
      <c r="T934" s="13"/>
      <c r="U934" s="13"/>
      <c r="V934" s="13"/>
      <c r="W934" s="13"/>
      <c r="X934" s="13"/>
      <c r="Y934" s="13"/>
      <c r="Z934" s="13"/>
      <c r="AA934" s="13"/>
      <c r="AB934" s="13"/>
      <c r="AC934" s="13"/>
      <c r="AD934" s="13"/>
      <c r="AE934" s="13"/>
      <c r="AF934" s="13"/>
      <c r="AG934" s="13"/>
      <c r="AH934" s="13"/>
      <c r="AI934" s="13"/>
      <c r="AJ934" s="13"/>
      <c r="AK934" s="13"/>
      <c r="AL934" s="13"/>
      <c r="AM934" s="13"/>
      <c r="AN934" s="13"/>
    </row>
    <row r="935" spans="1:40" ht="15.75" customHeight="1">
      <c r="A935" s="13"/>
      <c r="B935" s="13"/>
      <c r="C935" s="13"/>
      <c r="D935" s="13"/>
      <c r="E935" s="13"/>
      <c r="F935" s="13"/>
      <c r="G935" s="13"/>
      <c r="H935" s="13"/>
      <c r="I935" s="13"/>
      <c r="J935" s="13"/>
      <c r="K935" s="13"/>
      <c r="L935" s="13"/>
      <c r="M935" s="13"/>
      <c r="N935" s="13"/>
      <c r="O935" s="13"/>
      <c r="P935" s="13"/>
      <c r="Q935" s="13"/>
      <c r="R935" s="13"/>
      <c r="S935" s="13"/>
      <c r="T935" s="13"/>
      <c r="U935" s="13"/>
      <c r="V935" s="13"/>
      <c r="W935" s="13"/>
      <c r="X935" s="13"/>
      <c r="Y935" s="13"/>
      <c r="Z935" s="13"/>
      <c r="AA935" s="13"/>
      <c r="AB935" s="13"/>
      <c r="AC935" s="13"/>
      <c r="AD935" s="13"/>
      <c r="AE935" s="13"/>
      <c r="AF935" s="13"/>
      <c r="AG935" s="13"/>
      <c r="AH935" s="13"/>
      <c r="AI935" s="13"/>
      <c r="AJ935" s="13"/>
      <c r="AK935" s="13"/>
      <c r="AL935" s="13"/>
      <c r="AM935" s="13"/>
      <c r="AN935" s="13"/>
    </row>
    <row r="936" spans="1:40" ht="15.75" customHeight="1">
      <c r="A936" s="13"/>
      <c r="B936" s="13"/>
      <c r="C936" s="13"/>
      <c r="D936" s="13"/>
      <c r="E936" s="13"/>
      <c r="F936" s="13"/>
      <c r="G936" s="13"/>
      <c r="H936" s="13"/>
      <c r="I936" s="13"/>
      <c r="J936" s="13"/>
      <c r="K936" s="13"/>
      <c r="L936" s="13"/>
      <c r="M936" s="13"/>
      <c r="N936" s="13"/>
      <c r="O936" s="13"/>
      <c r="P936" s="13"/>
      <c r="Q936" s="13"/>
      <c r="R936" s="13"/>
      <c r="S936" s="13"/>
      <c r="T936" s="13"/>
      <c r="U936" s="13"/>
      <c r="V936" s="13"/>
      <c r="W936" s="13"/>
      <c r="X936" s="13"/>
      <c r="Y936" s="13"/>
      <c r="Z936" s="13"/>
      <c r="AA936" s="13"/>
      <c r="AB936" s="13"/>
      <c r="AC936" s="13"/>
      <c r="AD936" s="13"/>
      <c r="AE936" s="13"/>
      <c r="AF936" s="13"/>
      <c r="AG936" s="13"/>
      <c r="AH936" s="13"/>
      <c r="AI936" s="13"/>
      <c r="AJ936" s="13"/>
      <c r="AK936" s="13"/>
      <c r="AL936" s="13"/>
      <c r="AM936" s="13"/>
      <c r="AN936" s="13"/>
    </row>
    <row r="937" spans="1:40" ht="15.75" customHeight="1">
      <c r="A937" s="13"/>
      <c r="B937" s="13"/>
      <c r="C937" s="13"/>
      <c r="D937" s="13"/>
      <c r="E937" s="13"/>
      <c r="F937" s="13"/>
      <c r="G937" s="13"/>
      <c r="H937" s="13"/>
      <c r="I937" s="13"/>
      <c r="J937" s="13"/>
      <c r="K937" s="13"/>
      <c r="L937" s="13"/>
      <c r="M937" s="13"/>
      <c r="N937" s="13"/>
      <c r="O937" s="13"/>
      <c r="P937" s="13"/>
      <c r="Q937" s="13"/>
      <c r="R937" s="13"/>
      <c r="S937" s="13"/>
      <c r="T937" s="13"/>
      <c r="U937" s="13"/>
      <c r="V937" s="13"/>
      <c r="W937" s="13"/>
      <c r="X937" s="13"/>
      <c r="Y937" s="13"/>
      <c r="Z937" s="13"/>
      <c r="AA937" s="13"/>
      <c r="AB937" s="13"/>
      <c r="AC937" s="13"/>
      <c r="AD937" s="13"/>
      <c r="AE937" s="13"/>
      <c r="AF937" s="13"/>
      <c r="AG937" s="13"/>
      <c r="AH937" s="13"/>
      <c r="AI937" s="13"/>
      <c r="AJ937" s="13"/>
      <c r="AK937" s="13"/>
      <c r="AL937" s="13"/>
      <c r="AM937" s="13"/>
      <c r="AN937" s="13"/>
    </row>
    <row r="938" spans="1:40" ht="15.75" customHeight="1">
      <c r="A938" s="13"/>
      <c r="B938" s="13"/>
      <c r="C938" s="13"/>
      <c r="D938" s="13"/>
      <c r="E938" s="13"/>
      <c r="F938" s="13"/>
      <c r="G938" s="13"/>
      <c r="H938" s="13"/>
      <c r="I938" s="13"/>
      <c r="J938" s="13"/>
      <c r="K938" s="13"/>
      <c r="L938" s="13"/>
      <c r="M938" s="13"/>
      <c r="N938" s="13"/>
      <c r="O938" s="13"/>
      <c r="P938" s="13"/>
      <c r="Q938" s="13"/>
      <c r="R938" s="13"/>
      <c r="S938" s="13"/>
      <c r="T938" s="13"/>
      <c r="U938" s="13"/>
      <c r="V938" s="13"/>
      <c r="W938" s="13"/>
      <c r="X938" s="13"/>
      <c r="Y938" s="13"/>
      <c r="Z938" s="13"/>
      <c r="AA938" s="13"/>
      <c r="AB938" s="13"/>
      <c r="AC938" s="13"/>
      <c r="AD938" s="13"/>
      <c r="AE938" s="13"/>
      <c r="AF938" s="13"/>
      <c r="AG938" s="13"/>
      <c r="AH938" s="13"/>
      <c r="AI938" s="13"/>
      <c r="AJ938" s="13"/>
      <c r="AK938" s="13"/>
      <c r="AL938" s="13"/>
      <c r="AM938" s="13"/>
      <c r="AN938" s="13"/>
    </row>
    <row r="939" spans="1:40" ht="15.75" customHeight="1">
      <c r="A939" s="13"/>
      <c r="B939" s="13"/>
      <c r="C939" s="13"/>
      <c r="D939" s="13"/>
      <c r="E939" s="13"/>
      <c r="F939" s="13"/>
      <c r="G939" s="13"/>
      <c r="H939" s="13"/>
      <c r="I939" s="13"/>
      <c r="J939" s="13"/>
      <c r="K939" s="13"/>
      <c r="L939" s="13"/>
      <c r="M939" s="13"/>
      <c r="N939" s="13"/>
      <c r="O939" s="13"/>
      <c r="P939" s="13"/>
      <c r="Q939" s="13"/>
      <c r="R939" s="13"/>
      <c r="S939" s="13"/>
      <c r="T939" s="13"/>
      <c r="U939" s="13"/>
      <c r="V939" s="13"/>
      <c r="W939" s="13"/>
      <c r="X939" s="13"/>
      <c r="Y939" s="13"/>
      <c r="Z939" s="13"/>
      <c r="AA939" s="13"/>
      <c r="AB939" s="13"/>
      <c r="AC939" s="13"/>
      <c r="AD939" s="13"/>
      <c r="AE939" s="13"/>
      <c r="AF939" s="13"/>
      <c r="AG939" s="13"/>
      <c r="AH939" s="13"/>
      <c r="AI939" s="13"/>
      <c r="AJ939" s="13"/>
      <c r="AK939" s="13"/>
      <c r="AL939" s="13"/>
      <c r="AM939" s="13"/>
      <c r="AN939" s="13"/>
    </row>
    <row r="940" spans="1:40" ht="15.75" customHeight="1">
      <c r="A940" s="13"/>
      <c r="B940" s="13"/>
      <c r="C940" s="13"/>
      <c r="D940" s="13"/>
      <c r="E940" s="13"/>
      <c r="F940" s="13"/>
      <c r="G940" s="13"/>
      <c r="H940" s="13"/>
      <c r="I940" s="13"/>
      <c r="J940" s="13"/>
      <c r="K940" s="13"/>
      <c r="L940" s="13"/>
      <c r="M940" s="13"/>
      <c r="N940" s="13"/>
      <c r="O940" s="13"/>
      <c r="P940" s="13"/>
      <c r="Q940" s="13"/>
      <c r="R940" s="13"/>
      <c r="S940" s="13"/>
      <c r="T940" s="13"/>
      <c r="U940" s="13"/>
      <c r="V940" s="13"/>
      <c r="W940" s="13"/>
      <c r="X940" s="13"/>
      <c r="Y940" s="13"/>
      <c r="Z940" s="13"/>
      <c r="AA940" s="13"/>
      <c r="AB940" s="13"/>
      <c r="AC940" s="13"/>
      <c r="AD940" s="13"/>
      <c r="AE940" s="13"/>
      <c r="AF940" s="13"/>
      <c r="AG940" s="13"/>
      <c r="AH940" s="13"/>
      <c r="AI940" s="13"/>
      <c r="AJ940" s="13"/>
      <c r="AK940" s="13"/>
      <c r="AL940" s="13"/>
      <c r="AM940" s="13"/>
      <c r="AN940" s="13"/>
    </row>
    <row r="941" spans="1:40" ht="15.75" customHeight="1">
      <c r="A941" s="13"/>
      <c r="B941" s="13"/>
      <c r="C941" s="13"/>
      <c r="D941" s="13"/>
      <c r="E941" s="13"/>
      <c r="F941" s="13"/>
      <c r="G941" s="13"/>
      <c r="H941" s="13"/>
      <c r="I941" s="13"/>
      <c r="J941" s="13"/>
      <c r="K941" s="13"/>
      <c r="L941" s="13"/>
      <c r="M941" s="13"/>
      <c r="N941" s="13"/>
      <c r="O941" s="13"/>
      <c r="P941" s="13"/>
      <c r="Q941" s="13"/>
      <c r="R941" s="13"/>
      <c r="S941" s="13"/>
      <c r="T941" s="13"/>
      <c r="U941" s="13"/>
      <c r="V941" s="13"/>
      <c r="W941" s="13"/>
      <c r="X941" s="13"/>
      <c r="Y941" s="13"/>
      <c r="Z941" s="13"/>
      <c r="AA941" s="13"/>
      <c r="AB941" s="13"/>
      <c r="AC941" s="13"/>
      <c r="AD941" s="13"/>
      <c r="AE941" s="13"/>
      <c r="AF941" s="13"/>
      <c r="AG941" s="13"/>
      <c r="AH941" s="13"/>
      <c r="AI941" s="13"/>
      <c r="AJ941" s="13"/>
      <c r="AK941" s="13"/>
      <c r="AL941" s="13"/>
      <c r="AM941" s="13"/>
      <c r="AN941" s="13"/>
    </row>
    <row r="942" spans="1:40" ht="15.75" customHeight="1">
      <c r="A942" s="13"/>
      <c r="B942" s="13"/>
      <c r="C942" s="13"/>
      <c r="D942" s="13"/>
      <c r="E942" s="13"/>
      <c r="F942" s="13"/>
      <c r="G942" s="13"/>
      <c r="H942" s="13"/>
      <c r="I942" s="13"/>
      <c r="J942" s="13"/>
      <c r="K942" s="13"/>
      <c r="L942" s="13"/>
      <c r="M942" s="13"/>
      <c r="N942" s="13"/>
      <c r="O942" s="13"/>
      <c r="P942" s="13"/>
      <c r="Q942" s="13"/>
      <c r="R942" s="13"/>
      <c r="S942" s="13"/>
      <c r="T942" s="13"/>
      <c r="U942" s="13"/>
      <c r="V942" s="13"/>
      <c r="W942" s="13"/>
      <c r="X942" s="13"/>
      <c r="Y942" s="13"/>
      <c r="Z942" s="13"/>
      <c r="AA942" s="13"/>
      <c r="AB942" s="13"/>
      <c r="AC942" s="13"/>
      <c r="AD942" s="13"/>
      <c r="AE942" s="13"/>
      <c r="AF942" s="13"/>
      <c r="AG942" s="13"/>
      <c r="AH942" s="13"/>
      <c r="AI942" s="13"/>
      <c r="AJ942" s="13"/>
      <c r="AK942" s="13"/>
      <c r="AL942" s="13"/>
      <c r="AM942" s="13"/>
      <c r="AN942" s="13"/>
    </row>
    <row r="943" spans="1:40" ht="15.75" customHeight="1">
      <c r="A943" s="13"/>
      <c r="B943" s="13"/>
      <c r="C943" s="13"/>
      <c r="D943" s="13"/>
      <c r="E943" s="13"/>
      <c r="F943" s="13"/>
      <c r="G943" s="13"/>
      <c r="H943" s="13"/>
      <c r="I943" s="13"/>
      <c r="J943" s="13"/>
      <c r="K943" s="13"/>
      <c r="L943" s="13"/>
      <c r="M943" s="13"/>
      <c r="N943" s="13"/>
      <c r="O943" s="13"/>
      <c r="P943" s="13"/>
      <c r="Q943" s="13"/>
      <c r="R943" s="13"/>
      <c r="S943" s="13"/>
      <c r="T943" s="13"/>
      <c r="U943" s="13"/>
      <c r="V943" s="13"/>
      <c r="W943" s="13"/>
      <c r="X943" s="13"/>
      <c r="Y943" s="13"/>
      <c r="Z943" s="13"/>
      <c r="AA943" s="13"/>
      <c r="AB943" s="13"/>
      <c r="AC943" s="13"/>
      <c r="AD943" s="13"/>
      <c r="AE943" s="13"/>
      <c r="AF943" s="13"/>
      <c r="AG943" s="13"/>
      <c r="AH943" s="13"/>
      <c r="AI943" s="13"/>
      <c r="AJ943" s="13"/>
      <c r="AK943" s="13"/>
      <c r="AL943" s="13"/>
      <c r="AM943" s="13"/>
      <c r="AN943" s="13"/>
    </row>
    <row r="944" spans="1:40" ht="15.75" customHeight="1">
      <c r="A944" s="13"/>
      <c r="B944" s="13"/>
      <c r="C944" s="13"/>
      <c r="D944" s="13"/>
      <c r="E944" s="13"/>
      <c r="F944" s="13"/>
      <c r="G944" s="13"/>
      <c r="H944" s="13"/>
      <c r="I944" s="13"/>
      <c r="J944" s="13"/>
      <c r="K944" s="13"/>
      <c r="L944" s="13"/>
      <c r="M944" s="13"/>
      <c r="N944" s="13"/>
      <c r="O944" s="13"/>
      <c r="P944" s="13"/>
      <c r="Q944" s="13"/>
      <c r="R944" s="13"/>
      <c r="S944" s="13"/>
      <c r="T944" s="13"/>
      <c r="U944" s="13"/>
      <c r="V944" s="13"/>
      <c r="W944" s="13"/>
      <c r="X944" s="13"/>
      <c r="Y944" s="13"/>
      <c r="Z944" s="13"/>
      <c r="AA944" s="13"/>
      <c r="AB944" s="13"/>
      <c r="AC944" s="13"/>
      <c r="AD944" s="13"/>
      <c r="AE944" s="13"/>
      <c r="AF944" s="13"/>
      <c r="AG944" s="13"/>
      <c r="AH944" s="13"/>
      <c r="AI944" s="13"/>
      <c r="AJ944" s="13"/>
      <c r="AK944" s="13"/>
      <c r="AL944" s="13"/>
      <c r="AM944" s="13"/>
      <c r="AN944" s="13"/>
    </row>
    <row r="945" spans="1:40" ht="15.75" customHeight="1">
      <c r="A945" s="13"/>
      <c r="B945" s="13"/>
      <c r="C945" s="13"/>
      <c r="D945" s="13"/>
      <c r="E945" s="13"/>
      <c r="F945" s="13"/>
      <c r="G945" s="13"/>
      <c r="H945" s="13"/>
      <c r="I945" s="13"/>
      <c r="J945" s="13"/>
      <c r="K945" s="13"/>
      <c r="L945" s="13"/>
      <c r="M945" s="13"/>
      <c r="N945" s="13"/>
      <c r="O945" s="13"/>
      <c r="P945" s="13"/>
      <c r="Q945" s="13"/>
      <c r="R945" s="13"/>
      <c r="S945" s="13"/>
      <c r="T945" s="13"/>
      <c r="U945" s="13"/>
      <c r="V945" s="13"/>
      <c r="W945" s="13"/>
      <c r="X945" s="13"/>
      <c r="Y945" s="13"/>
      <c r="Z945" s="13"/>
      <c r="AA945" s="13"/>
      <c r="AB945" s="13"/>
      <c r="AC945" s="13"/>
      <c r="AD945" s="13"/>
      <c r="AE945" s="13"/>
      <c r="AF945" s="13"/>
      <c r="AG945" s="13"/>
      <c r="AH945" s="13"/>
      <c r="AI945" s="13"/>
      <c r="AJ945" s="13"/>
      <c r="AK945" s="13"/>
      <c r="AL945" s="13"/>
      <c r="AM945" s="13"/>
      <c r="AN945" s="13"/>
    </row>
    <row r="946" spans="1:40" ht="15.75" customHeight="1">
      <c r="A946" s="13"/>
      <c r="B946" s="13"/>
      <c r="C946" s="13"/>
      <c r="D946" s="13"/>
      <c r="E946" s="13"/>
      <c r="F946" s="13"/>
      <c r="G946" s="13"/>
      <c r="H946" s="13"/>
      <c r="I946" s="13"/>
      <c r="J946" s="13"/>
      <c r="K946" s="13"/>
      <c r="L946" s="13"/>
      <c r="M946" s="13"/>
      <c r="N946" s="13"/>
      <c r="O946" s="13"/>
      <c r="P946" s="13"/>
      <c r="Q946" s="13"/>
      <c r="R946" s="13"/>
      <c r="S946" s="13"/>
      <c r="T946" s="13"/>
      <c r="U946" s="13"/>
      <c r="V946" s="13"/>
      <c r="W946" s="13"/>
      <c r="X946" s="13"/>
      <c r="Y946" s="13"/>
      <c r="Z946" s="13"/>
      <c r="AA946" s="13"/>
      <c r="AB946" s="13"/>
      <c r="AC946" s="13"/>
      <c r="AD946" s="13"/>
      <c r="AE946" s="13"/>
      <c r="AF946" s="13"/>
      <c r="AG946" s="13"/>
      <c r="AH946" s="13"/>
      <c r="AI946" s="13"/>
      <c r="AJ946" s="13"/>
      <c r="AK946" s="13"/>
      <c r="AL946" s="13"/>
      <c r="AM946" s="13"/>
      <c r="AN946" s="13"/>
    </row>
    <row r="947" spans="1:40" ht="15.75" customHeight="1">
      <c r="A947" s="13"/>
      <c r="B947" s="13"/>
      <c r="C947" s="13"/>
      <c r="D947" s="13"/>
      <c r="E947" s="13"/>
      <c r="F947" s="13"/>
      <c r="G947" s="13"/>
      <c r="H947" s="13"/>
      <c r="I947" s="13"/>
      <c r="J947" s="13"/>
      <c r="K947" s="13"/>
      <c r="L947" s="13"/>
      <c r="M947" s="13"/>
      <c r="N947" s="13"/>
      <c r="O947" s="13"/>
      <c r="P947" s="13"/>
      <c r="Q947" s="13"/>
      <c r="R947" s="13"/>
      <c r="S947" s="13"/>
      <c r="T947" s="13"/>
      <c r="U947" s="13"/>
      <c r="V947" s="13"/>
      <c r="W947" s="13"/>
      <c r="X947" s="13"/>
      <c r="Y947" s="13"/>
      <c r="Z947" s="13"/>
      <c r="AA947" s="13"/>
      <c r="AB947" s="13"/>
      <c r="AC947" s="13"/>
      <c r="AD947" s="13"/>
      <c r="AE947" s="13"/>
      <c r="AF947" s="13"/>
      <c r="AG947" s="13"/>
      <c r="AH947" s="13"/>
      <c r="AI947" s="13"/>
      <c r="AJ947" s="13"/>
      <c r="AK947" s="13"/>
      <c r="AL947" s="13"/>
      <c r="AM947" s="13"/>
      <c r="AN947" s="13"/>
    </row>
    <row r="948" spans="1:40" ht="15.75" customHeight="1">
      <c r="A948" s="13"/>
      <c r="B948" s="13"/>
      <c r="C948" s="13"/>
      <c r="D948" s="13"/>
      <c r="E948" s="13"/>
      <c r="F948" s="13"/>
      <c r="G948" s="13"/>
      <c r="H948" s="13"/>
      <c r="I948" s="13"/>
      <c r="J948" s="13"/>
      <c r="K948" s="13"/>
      <c r="L948" s="13"/>
      <c r="M948" s="13"/>
      <c r="N948" s="13"/>
      <c r="O948" s="13"/>
      <c r="P948" s="13"/>
      <c r="Q948" s="13"/>
      <c r="R948" s="13"/>
      <c r="S948" s="13"/>
      <c r="T948" s="13"/>
      <c r="U948" s="13"/>
      <c r="V948" s="13"/>
      <c r="W948" s="13"/>
      <c r="X948" s="13"/>
      <c r="Y948" s="13"/>
      <c r="Z948" s="13"/>
      <c r="AA948" s="13"/>
      <c r="AB948" s="13"/>
      <c r="AC948" s="13"/>
      <c r="AD948" s="13"/>
      <c r="AE948" s="13"/>
      <c r="AF948" s="13"/>
      <c r="AG948" s="13"/>
      <c r="AH948" s="13"/>
      <c r="AI948" s="13"/>
      <c r="AJ948" s="13"/>
      <c r="AK948" s="13"/>
      <c r="AL948" s="13"/>
      <c r="AM948" s="13"/>
      <c r="AN948" s="13"/>
    </row>
    <row r="949" spans="1:40" ht="15.75" customHeight="1">
      <c r="A949" s="13"/>
      <c r="B949" s="13"/>
      <c r="C949" s="13"/>
      <c r="D949" s="13"/>
      <c r="E949" s="13"/>
      <c r="F949" s="13"/>
      <c r="G949" s="13"/>
      <c r="H949" s="13"/>
      <c r="I949" s="13"/>
      <c r="J949" s="13"/>
      <c r="K949" s="13"/>
      <c r="L949" s="13"/>
      <c r="M949" s="13"/>
      <c r="N949" s="13"/>
      <c r="O949" s="13"/>
      <c r="P949" s="13"/>
      <c r="Q949" s="13"/>
      <c r="R949" s="13"/>
      <c r="S949" s="13"/>
      <c r="T949" s="13"/>
      <c r="U949" s="13"/>
      <c r="V949" s="13"/>
      <c r="W949" s="13"/>
      <c r="X949" s="13"/>
      <c r="Y949" s="13"/>
      <c r="Z949" s="13"/>
      <c r="AA949" s="13"/>
      <c r="AB949" s="13"/>
      <c r="AC949" s="13"/>
      <c r="AD949" s="13"/>
      <c r="AE949" s="13"/>
      <c r="AF949" s="13"/>
      <c r="AG949" s="13"/>
      <c r="AH949" s="13"/>
      <c r="AI949" s="13"/>
      <c r="AJ949" s="13"/>
      <c r="AK949" s="13"/>
      <c r="AL949" s="13"/>
      <c r="AM949" s="13"/>
      <c r="AN949" s="13"/>
    </row>
    <row r="950" spans="1:40" ht="15.75" customHeight="1">
      <c r="A950" s="13"/>
      <c r="B950" s="13"/>
      <c r="C950" s="13"/>
      <c r="D950" s="13"/>
      <c r="E950" s="13"/>
      <c r="F950" s="13"/>
      <c r="G950" s="13"/>
      <c r="H950" s="13"/>
      <c r="I950" s="13"/>
      <c r="J950" s="13"/>
      <c r="K950" s="13"/>
      <c r="L950" s="13"/>
      <c r="M950" s="13"/>
      <c r="N950" s="13"/>
      <c r="O950" s="13"/>
      <c r="P950" s="13"/>
      <c r="Q950" s="13"/>
      <c r="R950" s="13"/>
      <c r="S950" s="13"/>
      <c r="T950" s="13"/>
      <c r="U950" s="13"/>
      <c r="V950" s="13"/>
      <c r="W950" s="13"/>
      <c r="X950" s="13"/>
      <c r="Y950" s="13"/>
      <c r="Z950" s="13"/>
      <c r="AA950" s="13"/>
      <c r="AB950" s="13"/>
      <c r="AC950" s="13"/>
      <c r="AD950" s="13"/>
      <c r="AE950" s="13"/>
      <c r="AF950" s="13"/>
      <c r="AG950" s="13"/>
      <c r="AH950" s="13"/>
      <c r="AI950" s="13"/>
      <c r="AJ950" s="13"/>
      <c r="AK950" s="13"/>
      <c r="AL950" s="13"/>
      <c r="AM950" s="13"/>
      <c r="AN950" s="13"/>
    </row>
    <row r="951" spans="1:40" ht="15.75" customHeight="1">
      <c r="A951" s="13"/>
      <c r="B951" s="13"/>
      <c r="C951" s="13"/>
      <c r="D951" s="13"/>
      <c r="E951" s="13"/>
      <c r="F951" s="13"/>
      <c r="G951" s="13"/>
      <c r="H951" s="13"/>
      <c r="I951" s="13"/>
      <c r="J951" s="13"/>
      <c r="K951" s="13"/>
      <c r="L951" s="13"/>
      <c r="M951" s="13"/>
      <c r="N951" s="13"/>
      <c r="O951" s="13"/>
      <c r="P951" s="13"/>
      <c r="Q951" s="13"/>
      <c r="R951" s="13"/>
      <c r="S951" s="13"/>
      <c r="T951" s="13"/>
      <c r="U951" s="13"/>
      <c r="V951" s="13"/>
      <c r="W951" s="13"/>
      <c r="X951" s="13"/>
      <c r="Y951" s="13"/>
      <c r="Z951" s="13"/>
      <c r="AA951" s="13"/>
      <c r="AB951" s="13"/>
      <c r="AC951" s="13"/>
      <c r="AD951" s="13"/>
      <c r="AE951" s="13"/>
      <c r="AF951" s="13"/>
      <c r="AG951" s="13"/>
      <c r="AH951" s="13"/>
      <c r="AI951" s="13"/>
      <c r="AJ951" s="13"/>
      <c r="AK951" s="13"/>
      <c r="AL951" s="13"/>
      <c r="AM951" s="13"/>
      <c r="AN951" s="13"/>
    </row>
    <row r="952" spans="1:40" ht="15.75" customHeight="1">
      <c r="A952" s="13"/>
      <c r="B952" s="13"/>
      <c r="C952" s="13"/>
      <c r="D952" s="13"/>
      <c r="E952" s="13"/>
      <c r="F952" s="13"/>
      <c r="G952" s="13"/>
      <c r="H952" s="13"/>
      <c r="I952" s="13"/>
      <c r="J952" s="13"/>
      <c r="K952" s="13"/>
      <c r="L952" s="13"/>
      <c r="M952" s="13"/>
      <c r="N952" s="13"/>
      <c r="O952" s="13"/>
      <c r="P952" s="13"/>
      <c r="Q952" s="13"/>
      <c r="R952" s="13"/>
      <c r="S952" s="13"/>
      <c r="T952" s="13"/>
      <c r="U952" s="13"/>
      <c r="V952" s="13"/>
      <c r="W952" s="13"/>
      <c r="X952" s="13"/>
      <c r="Y952" s="13"/>
      <c r="Z952" s="13"/>
      <c r="AA952" s="13"/>
      <c r="AB952" s="13"/>
      <c r="AC952" s="13"/>
      <c r="AD952" s="13"/>
      <c r="AE952" s="13"/>
      <c r="AF952" s="13"/>
      <c r="AG952" s="13"/>
      <c r="AH952" s="13"/>
      <c r="AI952" s="13"/>
      <c r="AJ952" s="13"/>
      <c r="AK952" s="13"/>
      <c r="AL952" s="13"/>
      <c r="AM952" s="13"/>
      <c r="AN952" s="13"/>
    </row>
    <row r="953" spans="1:40" ht="15.75" customHeight="1">
      <c r="A953" s="13"/>
      <c r="B953" s="13"/>
      <c r="C953" s="13"/>
      <c r="D953" s="13"/>
      <c r="E953" s="13"/>
      <c r="F953" s="13"/>
      <c r="G953" s="13"/>
      <c r="H953" s="13"/>
      <c r="I953" s="13"/>
      <c r="J953" s="13"/>
      <c r="K953" s="13"/>
      <c r="L953" s="13"/>
      <c r="M953" s="13"/>
      <c r="N953" s="13"/>
      <c r="O953" s="13"/>
      <c r="P953" s="13"/>
      <c r="Q953" s="13"/>
      <c r="R953" s="13"/>
      <c r="S953" s="13"/>
      <c r="T953" s="13"/>
      <c r="U953" s="13"/>
      <c r="V953" s="13"/>
      <c r="W953" s="13"/>
      <c r="X953" s="13"/>
      <c r="Y953" s="13"/>
      <c r="Z953" s="13"/>
      <c r="AA953" s="13"/>
      <c r="AB953" s="13"/>
      <c r="AC953" s="13"/>
      <c r="AD953" s="13"/>
      <c r="AE953" s="13"/>
      <c r="AF953" s="13"/>
      <c r="AG953" s="13"/>
      <c r="AH953" s="13"/>
      <c r="AI953" s="13"/>
      <c r="AJ953" s="13"/>
      <c r="AK953" s="13"/>
      <c r="AL953" s="13"/>
      <c r="AM953" s="13"/>
      <c r="AN953" s="13"/>
    </row>
    <row r="954" spans="1:40" ht="15.75" customHeight="1">
      <c r="A954" s="13"/>
      <c r="B954" s="13"/>
      <c r="C954" s="13"/>
      <c r="D954" s="13"/>
      <c r="E954" s="13"/>
      <c r="F954" s="13"/>
      <c r="G954" s="13"/>
      <c r="H954" s="13"/>
      <c r="I954" s="13"/>
      <c r="J954" s="13"/>
      <c r="K954" s="13"/>
      <c r="L954" s="13"/>
      <c r="M954" s="13"/>
      <c r="N954" s="13"/>
      <c r="O954" s="13"/>
      <c r="P954" s="13"/>
      <c r="Q954" s="13"/>
      <c r="R954" s="13"/>
      <c r="S954" s="13"/>
      <c r="T954" s="13"/>
      <c r="U954" s="13"/>
      <c r="V954" s="13"/>
      <c r="W954" s="13"/>
      <c r="X954" s="13"/>
      <c r="Y954" s="13"/>
      <c r="Z954" s="13"/>
      <c r="AA954" s="13"/>
      <c r="AB954" s="13"/>
      <c r="AC954" s="13"/>
      <c r="AD954" s="13"/>
      <c r="AE954" s="13"/>
      <c r="AF954" s="13"/>
      <c r="AG954" s="13"/>
      <c r="AH954" s="13"/>
      <c r="AI954" s="13"/>
      <c r="AJ954" s="13"/>
      <c r="AK954" s="13"/>
      <c r="AL954" s="13"/>
      <c r="AM954" s="13"/>
      <c r="AN954" s="13"/>
    </row>
    <row r="955" spans="1:40" ht="15.75" customHeight="1">
      <c r="A955" s="13"/>
      <c r="B955" s="13"/>
      <c r="C955" s="13"/>
      <c r="D955" s="13"/>
      <c r="E955" s="13"/>
      <c r="F955" s="13"/>
      <c r="G955" s="13"/>
      <c r="H955" s="13"/>
      <c r="I955" s="13"/>
      <c r="J955" s="13"/>
      <c r="K955" s="13"/>
      <c r="L955" s="13"/>
      <c r="M955" s="13"/>
      <c r="N955" s="13"/>
      <c r="O955" s="13"/>
      <c r="P955" s="13"/>
      <c r="Q955" s="13"/>
      <c r="R955" s="13"/>
      <c r="S955" s="13"/>
      <c r="T955" s="13"/>
      <c r="U955" s="13"/>
      <c r="V955" s="13"/>
      <c r="W955" s="13"/>
      <c r="X955" s="13"/>
      <c r="Y955" s="13"/>
      <c r="Z955" s="13"/>
      <c r="AA955" s="13"/>
      <c r="AB955" s="13"/>
      <c r="AC955" s="13"/>
      <c r="AD955" s="13"/>
      <c r="AE955" s="13"/>
      <c r="AF955" s="13"/>
      <c r="AG955" s="13"/>
      <c r="AH955" s="13"/>
      <c r="AI955" s="13"/>
      <c r="AJ955" s="13"/>
      <c r="AK955" s="13"/>
      <c r="AL955" s="13"/>
      <c r="AM955" s="13"/>
      <c r="AN955" s="13"/>
    </row>
    <row r="956" spans="1:40" ht="15.75" customHeight="1">
      <c r="A956" s="13"/>
      <c r="B956" s="13"/>
      <c r="C956" s="13"/>
      <c r="D956" s="13"/>
      <c r="E956" s="13"/>
      <c r="F956" s="13"/>
      <c r="G956" s="13"/>
      <c r="H956" s="13"/>
      <c r="I956" s="13"/>
      <c r="J956" s="13"/>
      <c r="K956" s="13"/>
      <c r="L956" s="13"/>
      <c r="M956" s="13"/>
      <c r="N956" s="13"/>
      <c r="O956" s="13"/>
      <c r="P956" s="13"/>
      <c r="Q956" s="13"/>
      <c r="R956" s="13"/>
      <c r="S956" s="13"/>
      <c r="T956" s="13"/>
      <c r="U956" s="13"/>
      <c r="V956" s="13"/>
      <c r="W956" s="13"/>
      <c r="X956" s="13"/>
      <c r="Y956" s="13"/>
      <c r="Z956" s="13"/>
      <c r="AA956" s="13"/>
      <c r="AB956" s="13"/>
      <c r="AC956" s="13"/>
      <c r="AD956" s="13"/>
      <c r="AE956" s="13"/>
      <c r="AF956" s="13"/>
      <c r="AG956" s="13"/>
      <c r="AH956" s="13"/>
      <c r="AI956" s="13"/>
      <c r="AJ956" s="13"/>
      <c r="AK956" s="13"/>
      <c r="AL956" s="13"/>
      <c r="AM956" s="13"/>
      <c r="AN956" s="13"/>
    </row>
    <row r="957" spans="1:40" ht="15.75" customHeight="1">
      <c r="A957" s="13"/>
      <c r="B957" s="13"/>
      <c r="C957" s="13"/>
      <c r="D957" s="13"/>
      <c r="E957" s="13"/>
      <c r="F957" s="13"/>
      <c r="G957" s="13"/>
      <c r="H957" s="13"/>
      <c r="I957" s="13"/>
      <c r="J957" s="13"/>
      <c r="K957" s="13"/>
      <c r="L957" s="13"/>
      <c r="M957" s="13"/>
      <c r="N957" s="13"/>
      <c r="O957" s="13"/>
      <c r="P957" s="13"/>
      <c r="Q957" s="13"/>
      <c r="R957" s="13"/>
      <c r="S957" s="13"/>
      <c r="T957" s="13"/>
      <c r="U957" s="13"/>
      <c r="V957" s="13"/>
      <c r="W957" s="13"/>
      <c r="X957" s="13"/>
      <c r="Y957" s="13"/>
      <c r="Z957" s="13"/>
      <c r="AA957" s="13"/>
      <c r="AB957" s="13"/>
      <c r="AC957" s="13"/>
      <c r="AD957" s="13"/>
      <c r="AE957" s="13"/>
      <c r="AF957" s="13"/>
      <c r="AG957" s="13"/>
      <c r="AH957" s="13"/>
      <c r="AI957" s="13"/>
      <c r="AJ957" s="13"/>
      <c r="AK957" s="13"/>
      <c r="AL957" s="13"/>
      <c r="AM957" s="13"/>
      <c r="AN957" s="13"/>
    </row>
    <row r="958" spans="1:40" ht="15.75" customHeight="1">
      <c r="A958" s="13"/>
      <c r="B958" s="13"/>
      <c r="C958" s="13"/>
      <c r="D958" s="13"/>
      <c r="E958" s="13"/>
      <c r="F958" s="13"/>
      <c r="G958" s="13"/>
      <c r="H958" s="13"/>
      <c r="I958" s="13"/>
      <c r="J958" s="13"/>
      <c r="K958" s="13"/>
      <c r="L958" s="13"/>
      <c r="M958" s="13"/>
      <c r="N958" s="13"/>
      <c r="O958" s="13"/>
      <c r="P958" s="13"/>
      <c r="Q958" s="13"/>
      <c r="R958" s="13"/>
      <c r="S958" s="13"/>
      <c r="T958" s="13"/>
      <c r="U958" s="13"/>
      <c r="V958" s="13"/>
      <c r="W958" s="13"/>
      <c r="X958" s="13"/>
      <c r="Y958" s="13"/>
      <c r="Z958" s="13"/>
      <c r="AA958" s="13"/>
      <c r="AB958" s="13"/>
      <c r="AC958" s="13"/>
      <c r="AD958" s="13"/>
      <c r="AE958" s="13"/>
      <c r="AF958" s="13"/>
      <c r="AG958" s="13"/>
      <c r="AH958" s="13"/>
      <c r="AI958" s="13"/>
      <c r="AJ958" s="13"/>
      <c r="AK958" s="13"/>
      <c r="AL958" s="13"/>
      <c r="AM958" s="13"/>
      <c r="AN958" s="13"/>
    </row>
    <row r="959" spans="1:40" ht="15.75" customHeight="1">
      <c r="A959" s="13"/>
      <c r="B959" s="13"/>
      <c r="C959" s="13"/>
      <c r="D959" s="13"/>
      <c r="E959" s="13"/>
      <c r="F959" s="13"/>
      <c r="G959" s="13"/>
      <c r="H959" s="13"/>
      <c r="I959" s="13"/>
      <c r="J959" s="13"/>
      <c r="K959" s="13"/>
      <c r="L959" s="13"/>
      <c r="M959" s="13"/>
      <c r="N959" s="13"/>
      <c r="O959" s="13"/>
      <c r="P959" s="13"/>
      <c r="Q959" s="13"/>
      <c r="R959" s="13"/>
      <c r="S959" s="13"/>
      <c r="T959" s="13"/>
      <c r="U959" s="13"/>
      <c r="V959" s="13"/>
      <c r="W959" s="13"/>
      <c r="X959" s="13"/>
      <c r="Y959" s="13"/>
      <c r="Z959" s="13"/>
      <c r="AA959" s="13"/>
      <c r="AB959" s="13"/>
      <c r="AC959" s="13"/>
      <c r="AD959" s="13"/>
      <c r="AE959" s="13"/>
      <c r="AF959" s="13"/>
      <c r="AG959" s="13"/>
      <c r="AH959" s="13"/>
      <c r="AI959" s="13"/>
      <c r="AJ959" s="13"/>
      <c r="AK959" s="13"/>
      <c r="AL959" s="13"/>
      <c r="AM959" s="13"/>
      <c r="AN959" s="13"/>
    </row>
    <row r="960" spans="1:40" ht="15.75" customHeight="1">
      <c r="A960" s="13"/>
      <c r="B960" s="13"/>
      <c r="C960" s="13"/>
      <c r="D960" s="13"/>
      <c r="E960" s="13"/>
      <c r="F960" s="13"/>
      <c r="G960" s="13"/>
      <c r="H960" s="13"/>
      <c r="I960" s="13"/>
      <c r="J960" s="13"/>
      <c r="K960" s="13"/>
      <c r="L960" s="13"/>
      <c r="M960" s="13"/>
      <c r="N960" s="13"/>
      <c r="O960" s="13"/>
      <c r="P960" s="13"/>
      <c r="Q960" s="13"/>
      <c r="R960" s="13"/>
      <c r="S960" s="13"/>
      <c r="T960" s="13"/>
      <c r="U960" s="13"/>
      <c r="V960" s="13"/>
      <c r="W960" s="13"/>
      <c r="X960" s="13"/>
      <c r="Y960" s="13"/>
      <c r="Z960" s="13"/>
      <c r="AA960" s="13"/>
      <c r="AB960" s="13"/>
      <c r="AC960" s="13"/>
      <c r="AD960" s="13"/>
      <c r="AE960" s="13"/>
      <c r="AF960" s="13"/>
      <c r="AG960" s="13"/>
      <c r="AH960" s="13"/>
      <c r="AI960" s="13"/>
      <c r="AJ960" s="13"/>
      <c r="AK960" s="13"/>
      <c r="AL960" s="13"/>
      <c r="AM960" s="13"/>
      <c r="AN960" s="13"/>
    </row>
    <row r="961" spans="1:40" ht="15.75" customHeight="1">
      <c r="A961" s="13"/>
      <c r="B961" s="13"/>
      <c r="C961" s="13"/>
      <c r="D961" s="13"/>
      <c r="E961" s="13"/>
      <c r="F961" s="13"/>
      <c r="G961" s="13"/>
      <c r="H961" s="13"/>
      <c r="I961" s="13"/>
      <c r="J961" s="13"/>
      <c r="K961" s="13"/>
      <c r="L961" s="13"/>
      <c r="M961" s="13"/>
      <c r="N961" s="13"/>
      <c r="O961" s="13"/>
      <c r="P961" s="13"/>
      <c r="Q961" s="13"/>
      <c r="R961" s="13"/>
      <c r="S961" s="13"/>
      <c r="T961" s="13"/>
      <c r="U961" s="13"/>
      <c r="V961" s="13"/>
      <c r="W961" s="13"/>
      <c r="X961" s="13"/>
      <c r="Y961" s="13"/>
      <c r="Z961" s="13"/>
      <c r="AA961" s="13"/>
      <c r="AB961" s="13"/>
      <c r="AC961" s="13"/>
      <c r="AD961" s="13"/>
      <c r="AE961" s="13"/>
      <c r="AF961" s="13"/>
      <c r="AG961" s="13"/>
      <c r="AH961" s="13"/>
      <c r="AI961" s="13"/>
      <c r="AJ961" s="13"/>
      <c r="AK961" s="13"/>
      <c r="AL961" s="13"/>
      <c r="AM961" s="13"/>
      <c r="AN961" s="13"/>
    </row>
    <row r="962" spans="1:40" ht="15.75" customHeight="1">
      <c r="A962" s="13"/>
      <c r="B962" s="13"/>
      <c r="C962" s="13"/>
      <c r="D962" s="13"/>
      <c r="E962" s="13"/>
      <c r="F962" s="13"/>
      <c r="G962" s="13"/>
      <c r="H962" s="13"/>
      <c r="I962" s="13"/>
      <c r="J962" s="13"/>
      <c r="K962" s="13"/>
      <c r="L962" s="13"/>
      <c r="M962" s="13"/>
      <c r="N962" s="13"/>
      <c r="O962" s="13"/>
      <c r="P962" s="13"/>
      <c r="Q962" s="13"/>
      <c r="R962" s="13"/>
      <c r="S962" s="13"/>
      <c r="T962" s="13"/>
      <c r="U962" s="13"/>
      <c r="V962" s="13"/>
      <c r="W962" s="13"/>
      <c r="X962" s="13"/>
      <c r="Y962" s="13"/>
      <c r="Z962" s="13"/>
      <c r="AA962" s="13"/>
      <c r="AB962" s="13"/>
      <c r="AC962" s="13"/>
      <c r="AD962" s="13"/>
      <c r="AE962" s="13"/>
      <c r="AF962" s="13"/>
      <c r="AG962" s="13"/>
      <c r="AH962" s="13"/>
      <c r="AI962" s="13"/>
      <c r="AJ962" s="13"/>
      <c r="AK962" s="13"/>
      <c r="AL962" s="13"/>
      <c r="AM962" s="13"/>
      <c r="AN962" s="13"/>
    </row>
    <row r="963" spans="1:40" ht="15.75" customHeight="1">
      <c r="A963" s="13"/>
      <c r="B963" s="13"/>
      <c r="C963" s="13"/>
      <c r="D963" s="13"/>
      <c r="E963" s="13"/>
      <c r="F963" s="13"/>
      <c r="G963" s="13"/>
      <c r="H963" s="13"/>
      <c r="I963" s="13"/>
      <c r="J963" s="13"/>
      <c r="K963" s="13"/>
      <c r="L963" s="13"/>
      <c r="M963" s="13"/>
      <c r="N963" s="13"/>
      <c r="O963" s="13"/>
      <c r="P963" s="13"/>
      <c r="Q963" s="13"/>
      <c r="R963" s="13"/>
      <c r="S963" s="13"/>
      <c r="T963" s="13"/>
      <c r="U963" s="13"/>
      <c r="V963" s="13"/>
      <c r="W963" s="13"/>
      <c r="X963" s="13"/>
      <c r="Y963" s="13"/>
      <c r="Z963" s="13"/>
      <c r="AA963" s="13"/>
      <c r="AB963" s="13"/>
      <c r="AC963" s="13"/>
      <c r="AD963" s="13"/>
      <c r="AE963" s="13"/>
      <c r="AF963" s="13"/>
      <c r="AG963" s="13"/>
      <c r="AH963" s="13"/>
      <c r="AI963" s="13"/>
      <c r="AJ963" s="13"/>
      <c r="AK963" s="13"/>
      <c r="AL963" s="13"/>
      <c r="AM963" s="13"/>
      <c r="AN963" s="13"/>
    </row>
    <row r="964" spans="1:40" ht="15.75" customHeight="1">
      <c r="A964" s="13"/>
      <c r="B964" s="13"/>
      <c r="C964" s="13"/>
      <c r="D964" s="13"/>
      <c r="E964" s="13"/>
      <c r="F964" s="13"/>
      <c r="G964" s="13"/>
      <c r="H964" s="13"/>
      <c r="I964" s="13"/>
      <c r="J964" s="13"/>
      <c r="K964" s="13"/>
      <c r="L964" s="13"/>
      <c r="M964" s="13"/>
      <c r="N964" s="13"/>
      <c r="O964" s="13"/>
      <c r="P964" s="13"/>
      <c r="Q964" s="13"/>
      <c r="R964" s="13"/>
      <c r="S964" s="13"/>
      <c r="T964" s="13"/>
      <c r="U964" s="13"/>
      <c r="V964" s="13"/>
      <c r="W964" s="13"/>
      <c r="X964" s="13"/>
      <c r="Y964" s="13"/>
      <c r="Z964" s="13"/>
      <c r="AA964" s="13"/>
      <c r="AB964" s="13"/>
      <c r="AC964" s="13"/>
      <c r="AD964" s="13"/>
      <c r="AE964" s="13"/>
      <c r="AF964" s="13"/>
      <c r="AG964" s="13"/>
      <c r="AH964" s="13"/>
      <c r="AI964" s="13"/>
      <c r="AJ964" s="13"/>
      <c r="AK964" s="13"/>
      <c r="AL964" s="13"/>
      <c r="AM964" s="13"/>
      <c r="AN964" s="13"/>
    </row>
    <row r="965" spans="1:40" ht="15.75" customHeight="1">
      <c r="A965" s="13"/>
      <c r="B965" s="13"/>
      <c r="C965" s="13"/>
      <c r="D965" s="13"/>
      <c r="E965" s="13"/>
      <c r="F965" s="13"/>
      <c r="G965" s="13"/>
      <c r="H965" s="13"/>
      <c r="I965" s="13"/>
      <c r="J965" s="13"/>
      <c r="K965" s="13"/>
      <c r="L965" s="13"/>
      <c r="M965" s="13"/>
      <c r="N965" s="13"/>
      <c r="O965" s="13"/>
      <c r="P965" s="13"/>
      <c r="Q965" s="13"/>
      <c r="R965" s="13"/>
      <c r="S965" s="13"/>
      <c r="T965" s="13"/>
      <c r="U965" s="13"/>
      <c r="V965" s="13"/>
      <c r="W965" s="13"/>
      <c r="X965" s="13"/>
      <c r="Y965" s="13"/>
      <c r="Z965" s="13"/>
      <c r="AA965" s="13"/>
      <c r="AB965" s="13"/>
      <c r="AC965" s="13"/>
      <c r="AD965" s="13"/>
      <c r="AE965" s="13"/>
      <c r="AF965" s="13"/>
      <c r="AG965" s="13"/>
      <c r="AH965" s="13"/>
      <c r="AI965" s="13"/>
      <c r="AJ965" s="13"/>
      <c r="AK965" s="13"/>
      <c r="AL965" s="13"/>
      <c r="AM965" s="13"/>
      <c r="AN965" s="13"/>
    </row>
    <row r="966" spans="1:40" ht="15.75" customHeight="1">
      <c r="A966" s="13"/>
      <c r="B966" s="13"/>
      <c r="C966" s="13"/>
      <c r="D966" s="13"/>
      <c r="E966" s="13"/>
      <c r="F966" s="13"/>
      <c r="G966" s="13"/>
      <c r="H966" s="13"/>
      <c r="I966" s="13"/>
      <c r="J966" s="13"/>
      <c r="K966" s="13"/>
      <c r="L966" s="13"/>
      <c r="M966" s="13"/>
      <c r="N966" s="13"/>
      <c r="O966" s="13"/>
      <c r="P966" s="13"/>
      <c r="Q966" s="13"/>
      <c r="R966" s="13"/>
      <c r="S966" s="13"/>
      <c r="T966" s="13"/>
      <c r="U966" s="13"/>
      <c r="V966" s="13"/>
      <c r="W966" s="13"/>
      <c r="X966" s="13"/>
      <c r="Y966" s="13"/>
      <c r="Z966" s="13"/>
      <c r="AA966" s="13"/>
      <c r="AB966" s="13"/>
      <c r="AC966" s="13"/>
      <c r="AD966" s="13"/>
      <c r="AE966" s="13"/>
      <c r="AF966" s="13"/>
      <c r="AG966" s="13"/>
      <c r="AH966" s="13"/>
      <c r="AI966" s="13"/>
      <c r="AJ966" s="13"/>
      <c r="AK966" s="13"/>
      <c r="AL966" s="13"/>
      <c r="AM966" s="13"/>
      <c r="AN966" s="13"/>
    </row>
    <row r="967" spans="1:40" ht="15.75" customHeight="1">
      <c r="A967" s="13"/>
      <c r="B967" s="13"/>
      <c r="C967" s="13"/>
      <c r="D967" s="13"/>
      <c r="E967" s="13"/>
      <c r="F967" s="13"/>
      <c r="G967" s="13"/>
      <c r="H967" s="13"/>
      <c r="I967" s="13"/>
      <c r="J967" s="13"/>
      <c r="K967" s="13"/>
      <c r="L967" s="13"/>
      <c r="M967" s="13"/>
      <c r="N967" s="13"/>
      <c r="O967" s="13"/>
      <c r="P967" s="13"/>
      <c r="Q967" s="13"/>
      <c r="R967" s="13"/>
      <c r="S967" s="13"/>
      <c r="T967" s="13"/>
      <c r="U967" s="13"/>
      <c r="V967" s="13"/>
      <c r="W967" s="13"/>
      <c r="X967" s="13"/>
      <c r="Y967" s="13"/>
      <c r="Z967" s="13"/>
      <c r="AA967" s="13"/>
      <c r="AB967" s="13"/>
      <c r="AC967" s="13"/>
      <c r="AD967" s="13"/>
      <c r="AE967" s="13"/>
      <c r="AF967" s="13"/>
      <c r="AG967" s="13"/>
      <c r="AH967" s="13"/>
      <c r="AI967" s="13"/>
      <c r="AJ967" s="13"/>
      <c r="AK967" s="13"/>
      <c r="AL967" s="13"/>
      <c r="AM967" s="13"/>
      <c r="AN967" s="13"/>
    </row>
    <row r="968" spans="1:40" ht="15.75" customHeight="1">
      <c r="A968" s="13"/>
      <c r="B968" s="13"/>
      <c r="C968" s="13"/>
      <c r="D968" s="13"/>
      <c r="E968" s="13"/>
      <c r="F968" s="13"/>
      <c r="G968" s="13"/>
      <c r="H968" s="13"/>
      <c r="I968" s="13"/>
      <c r="J968" s="13"/>
      <c r="K968" s="13"/>
      <c r="L968" s="13"/>
      <c r="M968" s="13"/>
      <c r="N968" s="13"/>
      <c r="O968" s="13"/>
      <c r="P968" s="13"/>
      <c r="Q968" s="13"/>
      <c r="R968" s="13"/>
      <c r="S968" s="13"/>
      <c r="T968" s="13"/>
      <c r="U968" s="13"/>
      <c r="V968" s="13"/>
      <c r="W968" s="13"/>
      <c r="X968" s="13"/>
      <c r="Y968" s="13"/>
      <c r="Z968" s="13"/>
      <c r="AA968" s="13"/>
      <c r="AB968" s="13"/>
      <c r="AC968" s="13"/>
      <c r="AD968" s="13"/>
      <c r="AE968" s="13"/>
      <c r="AF968" s="13"/>
      <c r="AG968" s="13"/>
      <c r="AH968" s="13"/>
      <c r="AI968" s="13"/>
      <c r="AJ968" s="13"/>
      <c r="AK968" s="13"/>
      <c r="AL968" s="13"/>
      <c r="AM968" s="13"/>
      <c r="AN968" s="13"/>
    </row>
    <row r="969" spans="1:40" ht="15.75" customHeight="1">
      <c r="A969" s="13"/>
      <c r="B969" s="13"/>
      <c r="C969" s="13"/>
      <c r="D969" s="13"/>
      <c r="E969" s="13"/>
      <c r="F969" s="13"/>
      <c r="G969" s="13"/>
      <c r="H969" s="13"/>
      <c r="I969" s="13"/>
      <c r="J969" s="13"/>
      <c r="K969" s="13"/>
      <c r="L969" s="13"/>
      <c r="M969" s="13"/>
      <c r="N969" s="13"/>
      <c r="O969" s="13"/>
      <c r="P969" s="13"/>
      <c r="Q969" s="13"/>
      <c r="R969" s="13"/>
      <c r="S969" s="13"/>
      <c r="T969" s="13"/>
      <c r="U969" s="13"/>
      <c r="V969" s="13"/>
      <c r="W969" s="13"/>
      <c r="X969" s="13"/>
      <c r="Y969" s="13"/>
      <c r="Z969" s="13"/>
      <c r="AA969" s="13"/>
      <c r="AB969" s="13"/>
      <c r="AC969" s="13"/>
      <c r="AD969" s="13"/>
      <c r="AE969" s="13"/>
      <c r="AF969" s="13"/>
      <c r="AG969" s="13"/>
      <c r="AH969" s="13"/>
      <c r="AI969" s="13"/>
      <c r="AJ969" s="13"/>
      <c r="AK969" s="13"/>
      <c r="AL969" s="13"/>
      <c r="AM969" s="13"/>
      <c r="AN969" s="13"/>
    </row>
    <row r="970" spans="1:40" ht="15.75" customHeight="1">
      <c r="A970" s="13"/>
      <c r="B970" s="13"/>
      <c r="C970" s="13"/>
      <c r="D970" s="13"/>
      <c r="E970" s="13"/>
      <c r="F970" s="13"/>
      <c r="G970" s="13"/>
      <c r="H970" s="13"/>
      <c r="I970" s="13"/>
      <c r="J970" s="13"/>
      <c r="K970" s="13"/>
      <c r="L970" s="13"/>
      <c r="M970" s="13"/>
      <c r="N970" s="13"/>
      <c r="O970" s="13"/>
      <c r="P970" s="13"/>
      <c r="Q970" s="13"/>
      <c r="R970" s="13"/>
      <c r="S970" s="13"/>
      <c r="T970" s="13"/>
      <c r="U970" s="13"/>
      <c r="V970" s="13"/>
      <c r="W970" s="13"/>
      <c r="X970" s="13"/>
      <c r="Y970" s="13"/>
      <c r="Z970" s="13"/>
      <c r="AA970" s="13"/>
      <c r="AB970" s="13"/>
      <c r="AC970" s="13"/>
      <c r="AD970" s="13"/>
      <c r="AE970" s="13"/>
      <c r="AF970" s="13"/>
      <c r="AG970" s="13"/>
      <c r="AH970" s="13"/>
      <c r="AI970" s="13"/>
      <c r="AJ970" s="13"/>
      <c r="AK970" s="13"/>
      <c r="AL970" s="13"/>
      <c r="AM970" s="13"/>
      <c r="AN970" s="13"/>
    </row>
    <row r="971" spans="1:40" ht="15.75" customHeight="1">
      <c r="A971" s="13"/>
      <c r="B971" s="13"/>
      <c r="C971" s="13"/>
      <c r="D971" s="13"/>
      <c r="E971" s="13"/>
      <c r="F971" s="13"/>
      <c r="G971" s="13"/>
      <c r="H971" s="13"/>
      <c r="I971" s="13"/>
      <c r="J971" s="13"/>
      <c r="K971" s="13"/>
      <c r="L971" s="13"/>
      <c r="M971" s="13"/>
      <c r="N971" s="13"/>
      <c r="O971" s="13"/>
      <c r="P971" s="13"/>
      <c r="Q971" s="13"/>
      <c r="R971" s="13"/>
      <c r="S971" s="13"/>
      <c r="T971" s="13"/>
      <c r="U971" s="13"/>
      <c r="V971" s="13"/>
      <c r="W971" s="13"/>
      <c r="X971" s="13"/>
      <c r="Y971" s="13"/>
      <c r="Z971" s="13"/>
      <c r="AA971" s="13"/>
      <c r="AB971" s="13"/>
      <c r="AC971" s="13"/>
      <c r="AD971" s="13"/>
      <c r="AE971" s="13"/>
      <c r="AF971" s="13"/>
      <c r="AG971" s="13"/>
      <c r="AH971" s="13"/>
      <c r="AI971" s="13"/>
      <c r="AJ971" s="13"/>
      <c r="AK971" s="13"/>
      <c r="AL971" s="13"/>
      <c r="AM971" s="13"/>
      <c r="AN971" s="13"/>
    </row>
    <row r="972" spans="1:40" ht="15.75" customHeight="1">
      <c r="A972" s="13"/>
      <c r="B972" s="13"/>
      <c r="C972" s="13"/>
      <c r="D972" s="13"/>
      <c r="E972" s="13"/>
      <c r="F972" s="13"/>
      <c r="G972" s="13"/>
      <c r="H972" s="13"/>
      <c r="I972" s="13"/>
      <c r="J972" s="13"/>
      <c r="K972" s="13"/>
      <c r="L972" s="13"/>
      <c r="M972" s="13"/>
      <c r="N972" s="13"/>
      <c r="O972" s="13"/>
      <c r="P972" s="13"/>
      <c r="Q972" s="13"/>
      <c r="R972" s="13"/>
      <c r="S972" s="13"/>
      <c r="T972" s="13"/>
      <c r="U972" s="13"/>
      <c r="V972" s="13"/>
      <c r="W972" s="13"/>
      <c r="X972" s="13"/>
      <c r="Y972" s="13"/>
      <c r="Z972" s="13"/>
      <c r="AA972" s="13"/>
      <c r="AB972" s="13"/>
      <c r="AC972" s="13"/>
      <c r="AD972" s="13"/>
      <c r="AE972" s="13"/>
      <c r="AF972" s="13"/>
      <c r="AG972" s="13"/>
      <c r="AH972" s="13"/>
      <c r="AI972" s="13"/>
      <c r="AJ972" s="13"/>
      <c r="AK972" s="13"/>
      <c r="AL972" s="13"/>
      <c r="AM972" s="13"/>
      <c r="AN972" s="13"/>
    </row>
    <row r="973" spans="1:40" ht="15.75" customHeight="1">
      <c r="A973" s="13"/>
      <c r="B973" s="13"/>
      <c r="C973" s="13"/>
      <c r="D973" s="13"/>
      <c r="E973" s="13"/>
      <c r="F973" s="13"/>
      <c r="G973" s="13"/>
      <c r="H973" s="13"/>
      <c r="I973" s="13"/>
      <c r="J973" s="13"/>
      <c r="K973" s="13"/>
      <c r="L973" s="13"/>
      <c r="M973" s="13"/>
      <c r="N973" s="13"/>
      <c r="O973" s="13"/>
      <c r="P973" s="13"/>
      <c r="Q973" s="13"/>
      <c r="R973" s="13"/>
      <c r="S973" s="13"/>
      <c r="T973" s="13"/>
      <c r="U973" s="13"/>
      <c r="V973" s="13"/>
      <c r="W973" s="13"/>
      <c r="X973" s="13"/>
      <c r="Y973" s="13"/>
      <c r="Z973" s="13"/>
      <c r="AA973" s="13"/>
      <c r="AB973" s="13"/>
      <c r="AC973" s="13"/>
      <c r="AD973" s="13"/>
      <c r="AE973" s="13"/>
      <c r="AF973" s="13"/>
      <c r="AG973" s="13"/>
      <c r="AH973" s="13"/>
      <c r="AI973" s="13"/>
      <c r="AJ973" s="13"/>
      <c r="AK973" s="13"/>
      <c r="AL973" s="13"/>
      <c r="AM973" s="13"/>
      <c r="AN973" s="13"/>
    </row>
    <row r="974" spans="1:40" ht="15.75" customHeight="1">
      <c r="A974" s="13"/>
      <c r="B974" s="13"/>
      <c r="C974" s="13"/>
      <c r="D974" s="13"/>
      <c r="E974" s="13"/>
      <c r="F974" s="13"/>
      <c r="G974" s="13"/>
      <c r="H974" s="13"/>
      <c r="I974" s="13"/>
      <c r="J974" s="13"/>
      <c r="K974" s="13"/>
      <c r="L974" s="13"/>
      <c r="M974" s="13"/>
      <c r="N974" s="13"/>
      <c r="O974" s="13"/>
      <c r="P974" s="13"/>
      <c r="Q974" s="13"/>
      <c r="R974" s="13"/>
      <c r="S974" s="13"/>
      <c r="T974" s="13"/>
      <c r="U974" s="13"/>
      <c r="V974" s="13"/>
      <c r="W974" s="13"/>
      <c r="X974" s="13"/>
      <c r="Y974" s="13"/>
      <c r="Z974" s="13"/>
      <c r="AA974" s="13"/>
      <c r="AB974" s="13"/>
      <c r="AC974" s="13"/>
      <c r="AD974" s="13"/>
      <c r="AE974" s="13"/>
      <c r="AF974" s="13"/>
      <c r="AG974" s="13"/>
      <c r="AH974" s="13"/>
      <c r="AI974" s="13"/>
      <c r="AJ974" s="13"/>
      <c r="AK974" s="13"/>
      <c r="AL974" s="13"/>
      <c r="AM974" s="13"/>
      <c r="AN974" s="13"/>
    </row>
    <row r="975" spans="1:40" ht="15.75" customHeight="1">
      <c r="A975" s="13"/>
      <c r="B975" s="13"/>
      <c r="C975" s="13"/>
      <c r="D975" s="13"/>
      <c r="E975" s="13"/>
      <c r="F975" s="13"/>
      <c r="G975" s="13"/>
      <c r="H975" s="13"/>
      <c r="I975" s="13"/>
      <c r="J975" s="13"/>
      <c r="K975" s="13"/>
      <c r="L975" s="13"/>
      <c r="M975" s="13"/>
      <c r="N975" s="13"/>
      <c r="O975" s="13"/>
      <c r="P975" s="13"/>
      <c r="Q975" s="13"/>
      <c r="R975" s="13"/>
      <c r="S975" s="13"/>
      <c r="T975" s="13"/>
      <c r="U975" s="13"/>
      <c r="V975" s="13"/>
      <c r="W975" s="13"/>
      <c r="X975" s="13"/>
      <c r="Y975" s="13"/>
      <c r="Z975" s="13"/>
      <c r="AA975" s="13"/>
      <c r="AB975" s="13"/>
      <c r="AC975" s="13"/>
      <c r="AD975" s="13"/>
      <c r="AE975" s="13"/>
      <c r="AF975" s="13"/>
      <c r="AG975" s="13"/>
      <c r="AH975" s="13"/>
      <c r="AI975" s="13"/>
      <c r="AJ975" s="13"/>
      <c r="AK975" s="13"/>
      <c r="AL975" s="13"/>
      <c r="AM975" s="13"/>
      <c r="AN975" s="13"/>
    </row>
    <row r="976" spans="1:40" ht="15.75" customHeight="1">
      <c r="A976" s="13"/>
      <c r="B976" s="13"/>
      <c r="C976" s="13"/>
      <c r="D976" s="13"/>
      <c r="E976" s="13"/>
      <c r="F976" s="13"/>
      <c r="G976" s="13"/>
      <c r="H976" s="13"/>
      <c r="I976" s="13"/>
      <c r="J976" s="13"/>
      <c r="K976" s="13"/>
      <c r="L976" s="13"/>
      <c r="M976" s="13"/>
      <c r="N976" s="13"/>
      <c r="O976" s="13"/>
      <c r="P976" s="13"/>
      <c r="Q976" s="13"/>
      <c r="R976" s="13"/>
      <c r="S976" s="13"/>
      <c r="T976" s="13"/>
      <c r="U976" s="13"/>
      <c r="V976" s="13"/>
      <c r="W976" s="13"/>
      <c r="X976" s="13"/>
      <c r="Y976" s="13"/>
      <c r="Z976" s="13"/>
      <c r="AA976" s="13"/>
      <c r="AB976" s="13"/>
      <c r="AC976" s="13"/>
      <c r="AD976" s="13"/>
      <c r="AE976" s="13"/>
      <c r="AF976" s="13"/>
      <c r="AG976" s="13"/>
      <c r="AH976" s="13"/>
      <c r="AI976" s="13"/>
      <c r="AJ976" s="13"/>
      <c r="AK976" s="13"/>
      <c r="AL976" s="13"/>
      <c r="AM976" s="13"/>
      <c r="AN976" s="13"/>
    </row>
    <row r="977" spans="1:40" ht="15.75" customHeight="1">
      <c r="A977" s="13"/>
      <c r="B977" s="13"/>
      <c r="C977" s="13"/>
      <c r="D977" s="13"/>
      <c r="E977" s="13"/>
      <c r="F977" s="13"/>
      <c r="G977" s="13"/>
      <c r="H977" s="13"/>
      <c r="I977" s="13"/>
      <c r="J977" s="13"/>
      <c r="K977" s="13"/>
      <c r="L977" s="13"/>
      <c r="M977" s="13"/>
      <c r="N977" s="13"/>
      <c r="O977" s="13"/>
      <c r="P977" s="13"/>
      <c r="Q977" s="13"/>
      <c r="R977" s="13"/>
      <c r="S977" s="13"/>
      <c r="T977" s="13"/>
      <c r="U977" s="13"/>
      <c r="V977" s="13"/>
      <c r="W977" s="13"/>
      <c r="X977" s="13"/>
      <c r="Y977" s="13"/>
      <c r="Z977" s="13"/>
      <c r="AA977" s="13"/>
      <c r="AB977" s="13"/>
      <c r="AC977" s="13"/>
      <c r="AD977" s="13"/>
      <c r="AE977" s="13"/>
      <c r="AF977" s="13"/>
      <c r="AG977" s="13"/>
      <c r="AH977" s="13"/>
      <c r="AI977" s="13"/>
      <c r="AJ977" s="13"/>
      <c r="AK977" s="13"/>
      <c r="AL977" s="13"/>
      <c r="AM977" s="13"/>
      <c r="AN977" s="13"/>
    </row>
    <row r="978" spans="1:40" ht="15.75" customHeight="1">
      <c r="A978" s="13"/>
      <c r="B978" s="13"/>
      <c r="C978" s="13"/>
      <c r="D978" s="13"/>
      <c r="E978" s="13"/>
      <c r="F978" s="13"/>
      <c r="G978" s="13"/>
      <c r="H978" s="13"/>
      <c r="I978" s="13"/>
      <c r="J978" s="13"/>
      <c r="K978" s="13"/>
      <c r="L978" s="13"/>
      <c r="M978" s="13"/>
      <c r="N978" s="13"/>
      <c r="O978" s="13"/>
      <c r="P978" s="13"/>
      <c r="Q978" s="13"/>
      <c r="R978" s="13"/>
      <c r="S978" s="13"/>
      <c r="T978" s="13"/>
      <c r="U978" s="13"/>
      <c r="V978" s="13"/>
      <c r="W978" s="13"/>
      <c r="X978" s="13"/>
      <c r="Y978" s="13"/>
      <c r="Z978" s="13"/>
      <c r="AA978" s="13"/>
      <c r="AB978" s="13"/>
      <c r="AC978" s="13"/>
      <c r="AD978" s="13"/>
      <c r="AE978" s="13"/>
      <c r="AF978" s="13"/>
      <c r="AG978" s="13"/>
      <c r="AH978" s="13"/>
      <c r="AI978" s="13"/>
      <c r="AJ978" s="13"/>
      <c r="AK978" s="13"/>
      <c r="AL978" s="13"/>
      <c r="AM978" s="13"/>
      <c r="AN978" s="13"/>
    </row>
    <row r="979" spans="1:40" ht="15.75" customHeight="1">
      <c r="A979" s="13"/>
      <c r="B979" s="13"/>
      <c r="C979" s="13"/>
      <c r="D979" s="13"/>
      <c r="E979" s="13"/>
      <c r="F979" s="13"/>
      <c r="G979" s="13"/>
      <c r="H979" s="13"/>
      <c r="I979" s="13"/>
      <c r="J979" s="13"/>
      <c r="K979" s="13"/>
      <c r="L979" s="13"/>
      <c r="M979" s="13"/>
      <c r="N979" s="13"/>
      <c r="O979" s="13"/>
      <c r="P979" s="13"/>
      <c r="Q979" s="13"/>
      <c r="R979" s="13"/>
      <c r="S979" s="13"/>
      <c r="T979" s="13"/>
      <c r="U979" s="13"/>
      <c r="V979" s="13"/>
      <c r="W979" s="13"/>
      <c r="X979" s="13"/>
      <c r="Y979" s="13"/>
      <c r="Z979" s="13"/>
      <c r="AA979" s="13"/>
      <c r="AB979" s="13"/>
      <c r="AC979" s="13"/>
      <c r="AD979" s="13"/>
      <c r="AE979" s="13"/>
      <c r="AF979" s="13"/>
      <c r="AG979" s="13"/>
      <c r="AH979" s="13"/>
      <c r="AI979" s="13"/>
      <c r="AJ979" s="13"/>
      <c r="AK979" s="13"/>
      <c r="AL979" s="13"/>
      <c r="AM979" s="13"/>
      <c r="AN979" s="13"/>
    </row>
    <row r="980" spans="1:40" ht="15.75" customHeight="1">
      <c r="A980" s="13"/>
      <c r="B980" s="13"/>
      <c r="C980" s="13"/>
      <c r="D980" s="13"/>
      <c r="E980" s="13"/>
      <c r="F980" s="13"/>
      <c r="G980" s="13"/>
      <c r="H980" s="13"/>
      <c r="I980" s="13"/>
      <c r="J980" s="13"/>
      <c r="K980" s="13"/>
      <c r="L980" s="13"/>
      <c r="M980" s="13"/>
      <c r="N980" s="13"/>
      <c r="O980" s="13"/>
      <c r="P980" s="13"/>
      <c r="Q980" s="13"/>
      <c r="R980" s="13"/>
      <c r="S980" s="13"/>
      <c r="T980" s="13"/>
      <c r="U980" s="13"/>
      <c r="V980" s="13"/>
      <c r="W980" s="13"/>
      <c r="X980" s="13"/>
      <c r="Y980" s="13"/>
      <c r="Z980" s="13"/>
      <c r="AA980" s="13"/>
      <c r="AB980" s="13"/>
      <c r="AC980" s="13"/>
      <c r="AD980" s="13"/>
      <c r="AE980" s="13"/>
      <c r="AF980" s="13"/>
      <c r="AG980" s="13"/>
      <c r="AH980" s="13"/>
      <c r="AI980" s="13"/>
      <c r="AJ980" s="13"/>
      <c r="AK980" s="13"/>
      <c r="AL980" s="13"/>
      <c r="AM980" s="13"/>
      <c r="AN980" s="13"/>
    </row>
    <row r="981" spans="1:40" ht="15.75" customHeight="1">
      <c r="A981" s="13"/>
      <c r="B981" s="13"/>
      <c r="C981" s="13"/>
      <c r="D981" s="13"/>
      <c r="E981" s="13"/>
      <c r="F981" s="13"/>
      <c r="G981" s="13"/>
      <c r="H981" s="13"/>
      <c r="I981" s="13"/>
      <c r="J981" s="13"/>
      <c r="K981" s="13"/>
      <c r="L981" s="13"/>
      <c r="M981" s="13"/>
      <c r="N981" s="13"/>
      <c r="O981" s="13"/>
      <c r="P981" s="13"/>
      <c r="Q981" s="13"/>
      <c r="R981" s="13"/>
      <c r="S981" s="13"/>
      <c r="T981" s="13"/>
      <c r="U981" s="13"/>
      <c r="V981" s="13"/>
      <c r="W981" s="13"/>
      <c r="X981" s="13"/>
      <c r="Y981" s="13"/>
      <c r="Z981" s="13"/>
      <c r="AA981" s="13"/>
      <c r="AB981" s="13"/>
      <c r="AC981" s="13"/>
      <c r="AD981" s="13"/>
      <c r="AE981" s="13"/>
      <c r="AF981" s="13"/>
      <c r="AG981" s="13"/>
      <c r="AH981" s="13"/>
      <c r="AI981" s="13"/>
      <c r="AJ981" s="13"/>
      <c r="AK981" s="13"/>
      <c r="AL981" s="13"/>
      <c r="AM981" s="13"/>
      <c r="AN981" s="13"/>
    </row>
    <row r="982" spans="1:40" ht="15.75" customHeight="1">
      <c r="A982" s="13"/>
      <c r="B982" s="13"/>
      <c r="C982" s="13"/>
      <c r="D982" s="13"/>
      <c r="E982" s="13"/>
      <c r="F982" s="13"/>
      <c r="G982" s="13"/>
      <c r="H982" s="13"/>
      <c r="I982" s="13"/>
      <c r="J982" s="13"/>
      <c r="K982" s="13"/>
      <c r="L982" s="13"/>
      <c r="M982" s="13"/>
      <c r="N982" s="13"/>
      <c r="O982" s="13"/>
      <c r="P982" s="13"/>
      <c r="Q982" s="13"/>
      <c r="R982" s="13"/>
      <c r="S982" s="13"/>
      <c r="T982" s="13"/>
      <c r="U982" s="13"/>
      <c r="V982" s="13"/>
      <c r="W982" s="13"/>
      <c r="X982" s="13"/>
      <c r="Y982" s="13"/>
      <c r="Z982" s="13"/>
      <c r="AA982" s="13"/>
      <c r="AB982" s="13"/>
      <c r="AC982" s="13"/>
      <c r="AD982" s="13"/>
      <c r="AE982" s="13"/>
      <c r="AF982" s="13"/>
      <c r="AG982" s="13"/>
      <c r="AH982" s="13"/>
      <c r="AI982" s="13"/>
      <c r="AJ982" s="13"/>
      <c r="AK982" s="13"/>
      <c r="AL982" s="13"/>
      <c r="AM982" s="13"/>
      <c r="AN982" s="13"/>
    </row>
    <row r="983" spans="1:40" ht="15.75" customHeight="1">
      <c r="A983" s="13"/>
      <c r="B983" s="13"/>
      <c r="C983" s="13"/>
      <c r="D983" s="13"/>
      <c r="E983" s="13"/>
      <c r="F983" s="13"/>
      <c r="G983" s="13"/>
      <c r="H983" s="13"/>
      <c r="I983" s="13"/>
      <c r="J983" s="13"/>
      <c r="K983" s="13"/>
      <c r="L983" s="13"/>
      <c r="M983" s="13"/>
      <c r="N983" s="13"/>
      <c r="O983" s="13"/>
      <c r="P983" s="13"/>
      <c r="Q983" s="13"/>
      <c r="R983" s="13"/>
      <c r="S983" s="13"/>
      <c r="T983" s="13"/>
      <c r="U983" s="13"/>
      <c r="V983" s="13"/>
      <c r="W983" s="13"/>
      <c r="X983" s="13"/>
      <c r="Y983" s="13"/>
      <c r="Z983" s="13"/>
      <c r="AA983" s="13"/>
      <c r="AB983" s="13"/>
      <c r="AC983" s="13"/>
      <c r="AD983" s="13"/>
      <c r="AE983" s="13"/>
      <c r="AF983" s="13"/>
      <c r="AG983" s="13"/>
      <c r="AH983" s="13"/>
      <c r="AI983" s="13"/>
      <c r="AJ983" s="13"/>
      <c r="AK983" s="13"/>
      <c r="AL983" s="13"/>
      <c r="AM983" s="13"/>
      <c r="AN983" s="13"/>
    </row>
    <row r="984" spans="1:40" ht="15.75" customHeight="1">
      <c r="A984" s="13"/>
      <c r="B984" s="13"/>
      <c r="C984" s="13"/>
      <c r="D984" s="13"/>
      <c r="E984" s="13"/>
      <c r="F984" s="13"/>
      <c r="G984" s="13"/>
      <c r="H984" s="13"/>
      <c r="I984" s="13"/>
      <c r="J984" s="13"/>
      <c r="K984" s="13"/>
      <c r="L984" s="13"/>
      <c r="M984" s="13"/>
      <c r="N984" s="13"/>
      <c r="O984" s="13"/>
      <c r="P984" s="13"/>
      <c r="Q984" s="13"/>
      <c r="R984" s="13"/>
      <c r="S984" s="13"/>
      <c r="T984" s="13"/>
      <c r="U984" s="13"/>
      <c r="V984" s="13"/>
      <c r="W984" s="13"/>
      <c r="X984" s="13"/>
      <c r="Y984" s="13"/>
      <c r="Z984" s="13"/>
      <c r="AA984" s="13"/>
      <c r="AB984" s="13"/>
      <c r="AC984" s="13"/>
      <c r="AD984" s="13"/>
      <c r="AE984" s="13"/>
      <c r="AF984" s="13"/>
      <c r="AG984" s="13"/>
      <c r="AH984" s="13"/>
      <c r="AI984" s="13"/>
      <c r="AJ984" s="13"/>
      <c r="AK984" s="13"/>
      <c r="AL984" s="13"/>
      <c r="AM984" s="13"/>
      <c r="AN984" s="13"/>
    </row>
    <row r="985" spans="1:40" ht="15.75" customHeight="1">
      <c r="A985" s="13"/>
      <c r="B985" s="13"/>
      <c r="C985" s="13"/>
      <c r="D985" s="13"/>
      <c r="E985" s="13"/>
      <c r="F985" s="13"/>
      <c r="G985" s="13"/>
      <c r="H985" s="13"/>
      <c r="I985" s="13"/>
      <c r="J985" s="13"/>
      <c r="K985" s="13"/>
      <c r="L985" s="13"/>
      <c r="M985" s="13"/>
      <c r="N985" s="13"/>
      <c r="O985" s="13"/>
      <c r="P985" s="13"/>
      <c r="Q985" s="13"/>
      <c r="R985" s="13"/>
      <c r="S985" s="13"/>
      <c r="T985" s="13"/>
      <c r="U985" s="13"/>
      <c r="V985" s="13"/>
      <c r="W985" s="13"/>
      <c r="X985" s="13"/>
      <c r="Y985" s="13"/>
      <c r="Z985" s="13"/>
      <c r="AA985" s="13"/>
      <c r="AB985" s="13"/>
      <c r="AC985" s="13"/>
      <c r="AD985" s="13"/>
      <c r="AE985" s="13"/>
      <c r="AF985" s="13"/>
      <c r="AG985" s="13"/>
      <c r="AH985" s="13"/>
      <c r="AI985" s="13"/>
      <c r="AJ985" s="13"/>
      <c r="AK985" s="13"/>
      <c r="AL985" s="13"/>
      <c r="AM985" s="13"/>
      <c r="AN985" s="13"/>
    </row>
    <row r="986" spans="1:40" ht="15.75" customHeight="1">
      <c r="A986" s="13"/>
      <c r="B986" s="13"/>
      <c r="C986" s="13"/>
      <c r="D986" s="13"/>
      <c r="E986" s="13"/>
      <c r="F986" s="13"/>
      <c r="G986" s="13"/>
      <c r="H986" s="13"/>
      <c r="I986" s="13"/>
      <c r="J986" s="13"/>
      <c r="K986" s="13"/>
      <c r="L986" s="13"/>
      <c r="M986" s="13"/>
      <c r="N986" s="13"/>
      <c r="O986" s="13"/>
      <c r="P986" s="13"/>
      <c r="Q986" s="13"/>
      <c r="R986" s="13"/>
      <c r="S986" s="13"/>
      <c r="T986" s="13"/>
      <c r="U986" s="13"/>
      <c r="V986" s="13"/>
      <c r="W986" s="13"/>
      <c r="X986" s="13"/>
      <c r="Y986" s="13"/>
      <c r="Z986" s="13"/>
      <c r="AA986" s="13"/>
      <c r="AB986" s="13"/>
      <c r="AC986" s="13"/>
      <c r="AD986" s="13"/>
      <c r="AE986" s="13"/>
      <c r="AF986" s="13"/>
      <c r="AG986" s="13"/>
      <c r="AH986" s="13"/>
      <c r="AI986" s="13"/>
      <c r="AJ986" s="13"/>
      <c r="AK986" s="13"/>
      <c r="AL986" s="13"/>
      <c r="AM986" s="13"/>
      <c r="AN986" s="13"/>
    </row>
    <row r="987" spans="1:40" ht="15.75" customHeight="1">
      <c r="A987" s="13"/>
      <c r="B987" s="13"/>
      <c r="C987" s="13"/>
      <c r="D987" s="13"/>
      <c r="E987" s="13"/>
      <c r="F987" s="13"/>
      <c r="G987" s="13"/>
      <c r="H987" s="13"/>
      <c r="I987" s="13"/>
      <c r="J987" s="13"/>
      <c r="K987" s="13"/>
      <c r="L987" s="13"/>
      <c r="M987" s="13"/>
      <c r="N987" s="13"/>
      <c r="O987" s="13"/>
      <c r="P987" s="13"/>
      <c r="Q987" s="13"/>
      <c r="R987" s="13"/>
      <c r="S987" s="13"/>
      <c r="T987" s="13"/>
      <c r="U987" s="13"/>
      <c r="V987" s="13"/>
      <c r="W987" s="13"/>
      <c r="X987" s="13"/>
      <c r="Y987" s="13"/>
      <c r="Z987" s="13"/>
      <c r="AA987" s="13"/>
      <c r="AB987" s="13"/>
      <c r="AC987" s="13"/>
      <c r="AD987" s="13"/>
      <c r="AE987" s="13"/>
      <c r="AF987" s="13"/>
      <c r="AG987" s="13"/>
      <c r="AH987" s="13"/>
      <c r="AI987" s="13"/>
      <c r="AJ987" s="13"/>
      <c r="AK987" s="13"/>
      <c r="AL987" s="13"/>
      <c r="AM987" s="13"/>
      <c r="AN987" s="13"/>
    </row>
    <row r="988" spans="1:40" ht="15.75" customHeight="1">
      <c r="A988" s="13"/>
      <c r="B988" s="13"/>
      <c r="C988" s="13"/>
      <c r="D988" s="13"/>
      <c r="E988" s="13"/>
      <c r="F988" s="13"/>
      <c r="G988" s="13"/>
      <c r="H988" s="13"/>
      <c r="I988" s="13"/>
      <c r="J988" s="13"/>
      <c r="K988" s="13"/>
      <c r="L988" s="13"/>
      <c r="M988" s="13"/>
      <c r="N988" s="13"/>
      <c r="O988" s="13"/>
      <c r="P988" s="13"/>
      <c r="Q988" s="13"/>
      <c r="R988" s="13"/>
      <c r="S988" s="13"/>
      <c r="T988" s="13"/>
      <c r="U988" s="13"/>
      <c r="V988" s="13"/>
      <c r="W988" s="13"/>
      <c r="X988" s="13"/>
      <c r="Y988" s="13"/>
      <c r="Z988" s="13"/>
      <c r="AA988" s="13"/>
      <c r="AB988" s="13"/>
      <c r="AC988" s="13"/>
      <c r="AD988" s="13"/>
      <c r="AE988" s="13"/>
      <c r="AF988" s="13"/>
      <c r="AG988" s="13"/>
      <c r="AH988" s="13"/>
      <c r="AI988" s="13"/>
      <c r="AJ988" s="13"/>
      <c r="AK988" s="13"/>
      <c r="AL988" s="13"/>
      <c r="AM988" s="13"/>
      <c r="AN988" s="13"/>
    </row>
    <row r="989" spans="1:40" ht="15.75" customHeight="1">
      <c r="A989" s="13"/>
      <c r="B989" s="13"/>
      <c r="C989" s="13"/>
      <c r="D989" s="13"/>
      <c r="E989" s="13"/>
      <c r="F989" s="13"/>
      <c r="G989" s="13"/>
      <c r="H989" s="13"/>
      <c r="I989" s="13"/>
      <c r="J989" s="13"/>
      <c r="K989" s="13"/>
      <c r="L989" s="13"/>
      <c r="M989" s="13"/>
      <c r="N989" s="13"/>
      <c r="O989" s="13"/>
      <c r="P989" s="13"/>
      <c r="Q989" s="13"/>
      <c r="R989" s="13"/>
      <c r="S989" s="13"/>
      <c r="T989" s="13"/>
      <c r="U989" s="13"/>
      <c r="V989" s="13"/>
      <c r="W989" s="13"/>
      <c r="X989" s="13"/>
      <c r="Y989" s="13"/>
      <c r="Z989" s="13"/>
      <c r="AA989" s="13"/>
      <c r="AB989" s="13"/>
      <c r="AC989" s="13"/>
      <c r="AD989" s="13"/>
      <c r="AE989" s="13"/>
      <c r="AF989" s="13"/>
      <c r="AG989" s="13"/>
      <c r="AH989" s="13"/>
      <c r="AI989" s="13"/>
      <c r="AJ989" s="13"/>
      <c r="AK989" s="13"/>
      <c r="AL989" s="13"/>
      <c r="AM989" s="13"/>
      <c r="AN989" s="13"/>
    </row>
    <row r="990" spans="1:40" ht="15.75" customHeight="1">
      <c r="A990" s="13"/>
      <c r="B990" s="13"/>
      <c r="C990" s="13"/>
      <c r="D990" s="13"/>
      <c r="E990" s="13"/>
      <c r="F990" s="13"/>
      <c r="G990" s="13"/>
      <c r="H990" s="13"/>
      <c r="I990" s="13"/>
      <c r="J990" s="13"/>
      <c r="K990" s="13"/>
      <c r="L990" s="13"/>
      <c r="M990" s="13"/>
      <c r="N990" s="13"/>
      <c r="O990" s="13"/>
      <c r="P990" s="13"/>
      <c r="Q990" s="13"/>
      <c r="R990" s="13"/>
      <c r="S990" s="13"/>
      <c r="T990" s="13"/>
      <c r="U990" s="13"/>
      <c r="V990" s="13"/>
      <c r="W990" s="13"/>
      <c r="X990" s="13"/>
      <c r="Y990" s="13"/>
      <c r="Z990" s="13"/>
      <c r="AA990" s="13"/>
      <c r="AB990" s="13"/>
      <c r="AC990" s="13"/>
      <c r="AD990" s="13"/>
      <c r="AE990" s="13"/>
      <c r="AF990" s="13"/>
      <c r="AG990" s="13"/>
      <c r="AH990" s="13"/>
      <c r="AI990" s="13"/>
      <c r="AJ990" s="13"/>
      <c r="AK990" s="13"/>
      <c r="AL990" s="13"/>
      <c r="AM990" s="13"/>
      <c r="AN990" s="13"/>
    </row>
    <row r="991" spans="1:40" ht="15.75" customHeight="1">
      <c r="A991" s="13"/>
      <c r="B991" s="13"/>
      <c r="C991" s="13"/>
      <c r="D991" s="13"/>
      <c r="E991" s="13"/>
      <c r="F991" s="13"/>
      <c r="G991" s="13"/>
      <c r="H991" s="13"/>
      <c r="I991" s="13"/>
      <c r="J991" s="13"/>
      <c r="K991" s="13"/>
      <c r="L991" s="13"/>
      <c r="M991" s="13"/>
      <c r="N991" s="13"/>
      <c r="O991" s="13"/>
      <c r="P991" s="13"/>
      <c r="Q991" s="13"/>
      <c r="R991" s="13"/>
      <c r="S991" s="13"/>
      <c r="T991" s="13"/>
      <c r="U991" s="13"/>
      <c r="V991" s="13"/>
      <c r="W991" s="13"/>
      <c r="X991" s="13"/>
      <c r="Y991" s="13"/>
      <c r="Z991" s="13"/>
      <c r="AA991" s="13"/>
      <c r="AB991" s="13"/>
      <c r="AC991" s="13"/>
      <c r="AD991" s="13"/>
      <c r="AE991" s="13"/>
      <c r="AF991" s="13"/>
      <c r="AG991" s="13"/>
      <c r="AH991" s="13"/>
      <c r="AI991" s="13"/>
      <c r="AJ991" s="13"/>
      <c r="AK991" s="13"/>
      <c r="AL991" s="13"/>
      <c r="AM991" s="13"/>
      <c r="AN991" s="13"/>
    </row>
    <row r="992" spans="1:40" ht="15.75" customHeight="1">
      <c r="A992" s="13"/>
      <c r="B992" s="13"/>
      <c r="C992" s="13"/>
      <c r="D992" s="13"/>
      <c r="E992" s="13"/>
      <c r="F992" s="13"/>
      <c r="G992" s="13"/>
      <c r="H992" s="13"/>
      <c r="I992" s="13"/>
      <c r="J992" s="13"/>
      <c r="K992" s="13"/>
      <c r="L992" s="13"/>
      <c r="M992" s="13"/>
      <c r="N992" s="13"/>
      <c r="O992" s="13"/>
      <c r="P992" s="13"/>
      <c r="Q992" s="13"/>
      <c r="R992" s="13"/>
      <c r="S992" s="13"/>
      <c r="T992" s="13"/>
      <c r="U992" s="13"/>
      <c r="V992" s="13"/>
      <c r="W992" s="13"/>
      <c r="X992" s="13"/>
      <c r="Y992" s="13"/>
      <c r="Z992" s="13"/>
      <c r="AA992" s="13"/>
      <c r="AB992" s="13"/>
      <c r="AC992" s="13"/>
      <c r="AD992" s="13"/>
      <c r="AE992" s="13"/>
      <c r="AF992" s="13"/>
      <c r="AG992" s="13"/>
      <c r="AH992" s="13"/>
      <c r="AI992" s="13"/>
      <c r="AJ992" s="13"/>
      <c r="AK992" s="13"/>
      <c r="AL992" s="13"/>
      <c r="AM992" s="13"/>
      <c r="AN992" s="13"/>
    </row>
    <row r="993" spans="1:40" ht="15.75" customHeight="1">
      <c r="A993" s="13"/>
      <c r="B993" s="13"/>
      <c r="C993" s="13"/>
      <c r="D993" s="13"/>
      <c r="E993" s="13"/>
      <c r="F993" s="13"/>
      <c r="G993" s="13"/>
      <c r="H993" s="13"/>
      <c r="I993" s="13"/>
      <c r="J993" s="13"/>
      <c r="K993" s="13"/>
      <c r="L993" s="13"/>
      <c r="M993" s="13"/>
      <c r="N993" s="13"/>
      <c r="O993" s="13"/>
      <c r="P993" s="13"/>
      <c r="Q993" s="13"/>
      <c r="R993" s="13"/>
      <c r="S993" s="13"/>
      <c r="T993" s="13"/>
      <c r="U993" s="13"/>
      <c r="V993" s="13"/>
      <c r="W993" s="13"/>
      <c r="X993" s="13"/>
      <c r="Y993" s="13"/>
      <c r="Z993" s="13"/>
      <c r="AA993" s="13"/>
      <c r="AB993" s="13"/>
      <c r="AC993" s="13"/>
      <c r="AD993" s="13"/>
      <c r="AE993" s="13"/>
      <c r="AF993" s="13"/>
      <c r="AG993" s="13"/>
      <c r="AH993" s="13"/>
      <c r="AI993" s="13"/>
      <c r="AJ993" s="13"/>
      <c r="AK993" s="13"/>
      <c r="AL993" s="13"/>
      <c r="AM993" s="13"/>
      <c r="AN993" s="13"/>
    </row>
    <row r="994" spans="1:40" ht="15.75" customHeight="1">
      <c r="A994" s="13"/>
      <c r="B994" s="13"/>
      <c r="C994" s="13"/>
      <c r="D994" s="13"/>
      <c r="E994" s="13"/>
      <c r="F994" s="13"/>
      <c r="G994" s="13"/>
      <c r="H994" s="13"/>
      <c r="I994" s="13"/>
      <c r="J994" s="13"/>
      <c r="K994" s="13"/>
      <c r="L994" s="13"/>
      <c r="M994" s="13"/>
      <c r="N994" s="13"/>
      <c r="O994" s="13"/>
      <c r="P994" s="13"/>
      <c r="Q994" s="13"/>
      <c r="R994" s="13"/>
      <c r="S994" s="13"/>
      <c r="T994" s="13"/>
      <c r="U994" s="13"/>
      <c r="V994" s="13"/>
      <c r="W994" s="13"/>
      <c r="X994" s="13"/>
      <c r="Y994" s="13"/>
      <c r="Z994" s="13"/>
      <c r="AA994" s="13"/>
      <c r="AB994" s="13"/>
      <c r="AC994" s="13"/>
      <c r="AD994" s="13"/>
      <c r="AE994" s="13"/>
      <c r="AF994" s="13"/>
      <c r="AG994" s="13"/>
      <c r="AH994" s="13"/>
      <c r="AI994" s="13"/>
      <c r="AJ994" s="13"/>
      <c r="AK994" s="13"/>
      <c r="AL994" s="13"/>
      <c r="AM994" s="13"/>
      <c r="AN994" s="13"/>
    </row>
    <row r="995" spans="1:40" ht="15.75" customHeight="1">
      <c r="A995" s="13"/>
      <c r="B995" s="13"/>
      <c r="C995" s="13"/>
      <c r="D995" s="13"/>
      <c r="E995" s="13"/>
      <c r="F995" s="13"/>
      <c r="G995" s="13"/>
      <c r="H995" s="13"/>
      <c r="I995" s="13"/>
      <c r="J995" s="13"/>
      <c r="K995" s="13"/>
      <c r="L995" s="13"/>
      <c r="M995" s="13"/>
      <c r="N995" s="13"/>
      <c r="O995" s="13"/>
      <c r="P995" s="13"/>
      <c r="Q995" s="13"/>
      <c r="R995" s="13"/>
      <c r="S995" s="13"/>
      <c r="T995" s="13"/>
      <c r="U995" s="13"/>
      <c r="V995" s="13"/>
      <c r="W995" s="13"/>
      <c r="X995" s="13"/>
      <c r="Y995" s="13"/>
      <c r="Z995" s="13"/>
      <c r="AA995" s="13"/>
      <c r="AB995" s="13"/>
      <c r="AC995" s="13"/>
      <c r="AD995" s="13"/>
      <c r="AE995" s="13"/>
      <c r="AF995" s="13"/>
      <c r="AG995" s="13"/>
      <c r="AH995" s="13"/>
      <c r="AI995" s="13"/>
      <c r="AJ995" s="13"/>
      <c r="AK995" s="13"/>
      <c r="AL995" s="13"/>
      <c r="AM995" s="13"/>
      <c r="AN995" s="13"/>
    </row>
    <row r="996" spans="1:40" ht="15.75" customHeight="1">
      <c r="A996" s="13"/>
      <c r="B996" s="13"/>
      <c r="C996" s="13"/>
      <c r="D996" s="13"/>
      <c r="E996" s="13"/>
      <c r="F996" s="13"/>
      <c r="G996" s="13"/>
      <c r="H996" s="13"/>
      <c r="I996" s="13"/>
      <c r="J996" s="13"/>
      <c r="K996" s="13"/>
      <c r="L996" s="13"/>
      <c r="M996" s="13"/>
      <c r="N996" s="13"/>
      <c r="O996" s="13"/>
      <c r="P996" s="13"/>
      <c r="Q996" s="13"/>
      <c r="R996" s="13"/>
      <c r="S996" s="13"/>
      <c r="T996" s="13"/>
      <c r="U996" s="13"/>
      <c r="V996" s="13"/>
      <c r="W996" s="13"/>
      <c r="X996" s="13"/>
      <c r="Y996" s="13"/>
      <c r="Z996" s="13"/>
      <c r="AA996" s="13"/>
      <c r="AB996" s="13"/>
      <c r="AC996" s="13"/>
      <c r="AD996" s="13"/>
      <c r="AE996" s="13"/>
      <c r="AF996" s="13"/>
      <c r="AG996" s="13"/>
      <c r="AH996" s="13"/>
      <c r="AI996" s="13"/>
      <c r="AJ996" s="13"/>
      <c r="AK996" s="13"/>
      <c r="AL996" s="13"/>
      <c r="AM996" s="13"/>
      <c r="AN996" s="13"/>
    </row>
    <row r="997" spans="1:40" ht="15.75" customHeight="1">
      <c r="A997" s="13"/>
      <c r="B997" s="13"/>
      <c r="C997" s="13"/>
      <c r="D997" s="13"/>
      <c r="E997" s="13"/>
      <c r="F997" s="13"/>
      <c r="G997" s="13"/>
      <c r="H997" s="13"/>
      <c r="I997" s="13"/>
      <c r="J997" s="13"/>
      <c r="K997" s="13"/>
      <c r="L997" s="13"/>
      <c r="M997" s="13"/>
      <c r="N997" s="13"/>
      <c r="O997" s="13"/>
      <c r="P997" s="13"/>
      <c r="Q997" s="13"/>
      <c r="R997" s="13"/>
      <c r="S997" s="13"/>
      <c r="T997" s="13"/>
      <c r="U997" s="13"/>
      <c r="V997" s="13"/>
      <c r="W997" s="13"/>
      <c r="X997" s="13"/>
      <c r="Y997" s="13"/>
      <c r="Z997" s="13"/>
      <c r="AA997" s="13"/>
      <c r="AB997" s="13"/>
      <c r="AC997" s="13"/>
      <c r="AD997" s="13"/>
      <c r="AE997" s="13"/>
      <c r="AF997" s="13"/>
      <c r="AG997" s="13"/>
      <c r="AH997" s="13"/>
      <c r="AI997" s="13"/>
      <c r="AJ997" s="13"/>
      <c r="AK997" s="13"/>
      <c r="AL997" s="13"/>
      <c r="AM997" s="13"/>
      <c r="AN997" s="13"/>
    </row>
    <row r="998" spans="1:40" ht="15.75" customHeight="1">
      <c r="A998" s="13"/>
      <c r="B998" s="13"/>
      <c r="C998" s="13"/>
      <c r="D998" s="13"/>
      <c r="E998" s="13"/>
      <c r="F998" s="13"/>
      <c r="G998" s="13"/>
      <c r="H998" s="13"/>
      <c r="I998" s="13"/>
      <c r="J998" s="13"/>
      <c r="K998" s="13"/>
      <c r="L998" s="13"/>
      <c r="M998" s="13"/>
      <c r="N998" s="13"/>
      <c r="O998" s="13"/>
      <c r="P998" s="13"/>
      <c r="Q998" s="13"/>
      <c r="R998" s="13"/>
      <c r="S998" s="13"/>
      <c r="T998" s="13"/>
      <c r="U998" s="13"/>
      <c r="V998" s="13"/>
      <c r="W998" s="13"/>
      <c r="X998" s="13"/>
      <c r="Y998" s="13"/>
      <c r="Z998" s="13"/>
      <c r="AA998" s="13"/>
      <c r="AB998" s="13"/>
      <c r="AC998" s="13"/>
      <c r="AD998" s="13"/>
      <c r="AE998" s="13"/>
      <c r="AF998" s="13"/>
      <c r="AG998" s="13"/>
      <c r="AH998" s="13"/>
      <c r="AI998" s="13"/>
      <c r="AJ998" s="13"/>
      <c r="AK998" s="13"/>
      <c r="AL998" s="13"/>
      <c r="AM998" s="13"/>
      <c r="AN998" s="13"/>
    </row>
    <row r="999" spans="1:40" ht="15.75" customHeight="1">
      <c r="A999" s="13"/>
      <c r="B999" s="13"/>
      <c r="C999" s="13"/>
      <c r="D999" s="13"/>
      <c r="E999" s="13"/>
      <c r="F999" s="13"/>
      <c r="G999" s="13"/>
      <c r="H999" s="13"/>
      <c r="I999" s="13"/>
      <c r="J999" s="13"/>
      <c r="K999" s="13"/>
      <c r="L999" s="13"/>
      <c r="M999" s="13"/>
      <c r="N999" s="13"/>
      <c r="O999" s="13"/>
      <c r="P999" s="13"/>
      <c r="Q999" s="13"/>
      <c r="R999" s="13"/>
      <c r="S999" s="13"/>
      <c r="T999" s="13"/>
      <c r="U999" s="13"/>
      <c r="V999" s="13"/>
      <c r="W999" s="13"/>
      <c r="X999" s="13"/>
      <c r="Y999" s="13"/>
      <c r="Z999" s="13"/>
      <c r="AA999" s="13"/>
      <c r="AB999" s="13"/>
      <c r="AC999" s="13"/>
      <c r="AD999" s="13"/>
      <c r="AE999" s="13"/>
      <c r="AF999" s="13"/>
      <c r="AG999" s="13"/>
      <c r="AH999" s="13"/>
      <c r="AI999" s="13"/>
      <c r="AJ999" s="13"/>
      <c r="AK999" s="13"/>
      <c r="AL999" s="13"/>
      <c r="AM999" s="13"/>
      <c r="AN999" s="13"/>
    </row>
    <row r="1000" spans="1:40" ht="15.75" customHeight="1">
      <c r="A1000" s="13"/>
      <c r="B1000" s="13"/>
      <c r="C1000" s="13"/>
      <c r="D1000" s="13"/>
      <c r="E1000" s="13"/>
      <c r="F1000" s="13"/>
      <c r="G1000" s="13"/>
      <c r="H1000" s="13"/>
      <c r="I1000" s="13"/>
      <c r="J1000" s="13"/>
      <c r="K1000" s="13"/>
      <c r="L1000" s="13"/>
      <c r="M1000" s="13"/>
      <c r="N1000" s="13"/>
      <c r="O1000" s="13"/>
      <c r="P1000" s="13"/>
      <c r="Q1000" s="13"/>
      <c r="R1000" s="13"/>
      <c r="S1000" s="13"/>
      <c r="T1000" s="13"/>
      <c r="U1000" s="13"/>
      <c r="V1000" s="13"/>
      <c r="W1000" s="13"/>
      <c r="X1000" s="13"/>
      <c r="Y1000" s="13"/>
      <c r="Z1000" s="13"/>
      <c r="AA1000" s="13"/>
      <c r="AB1000" s="13"/>
      <c r="AC1000" s="13"/>
      <c r="AD1000" s="13"/>
      <c r="AE1000" s="13"/>
      <c r="AF1000" s="13"/>
      <c r="AG1000" s="13"/>
      <c r="AH1000" s="13"/>
      <c r="AI1000" s="13"/>
      <c r="AJ1000" s="13"/>
      <c r="AK1000" s="13"/>
      <c r="AL1000" s="13"/>
      <c r="AM1000" s="13"/>
      <c r="AN1000" s="13"/>
    </row>
  </sheetData>
  <dataValidations count="1">
    <dataValidation type="decimal" operator="greaterThanOrEqual" allowBlank="1" showInputMessage="1" showErrorMessage="1" prompt=" - " sqref="D2 G2:AC2 D3:AC27 D28:I28 K28:AC28 D29:AC42 D43:D46 G43:AC46 D47:AC82 D83:F86 H83:AC86 D87:AC92 D93:G96 W93:AC96 D97:AC97 E98:AC103 C104:AC105" xr:uid="{00000000-0002-0000-0700-000000000000}">
      <formula1>0</formula1>
    </dataValidation>
  </dataValidations>
  <pageMargins left="0.7" right="0.7" top="0.75" bottom="0.75" header="0" footer="0"/>
  <pageSetup orientation="landscape"/>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3">
    <tabColor rgb="FF969696"/>
  </sheetPr>
  <dimension ref="A1:AB1000"/>
  <sheetViews>
    <sheetView workbookViewId="0"/>
  </sheetViews>
  <sheetFormatPr defaultColWidth="11.21875" defaultRowHeight="15" customHeight="1"/>
  <cols>
    <col min="1" max="1" width="8.88671875" customWidth="1"/>
    <col min="2" max="2" width="5.44140625" customWidth="1"/>
    <col min="3" max="11" width="9.88671875" customWidth="1"/>
    <col min="12" max="19" width="11.109375" customWidth="1"/>
    <col min="20" max="20" width="12.109375" customWidth="1"/>
    <col min="21" max="28" width="8.88671875" customWidth="1"/>
  </cols>
  <sheetData>
    <row r="1" spans="1:28" ht="12" customHeight="1">
      <c r="A1" s="252"/>
      <c r="B1" s="252"/>
      <c r="C1" s="185">
        <v>1</v>
      </c>
      <c r="D1" s="185">
        <v>2</v>
      </c>
      <c r="E1" s="185">
        <v>3</v>
      </c>
      <c r="F1" s="185">
        <v>4</v>
      </c>
      <c r="G1" s="185">
        <v>5</v>
      </c>
      <c r="H1" s="185">
        <v>6</v>
      </c>
      <c r="I1" s="185">
        <v>7</v>
      </c>
      <c r="J1" s="185">
        <v>8</v>
      </c>
      <c r="K1" s="185">
        <v>9</v>
      </c>
      <c r="L1" s="185">
        <v>10</v>
      </c>
      <c r="M1" s="185">
        <v>11</v>
      </c>
      <c r="N1" s="185">
        <v>12</v>
      </c>
      <c r="O1" s="185">
        <v>13</v>
      </c>
      <c r="P1" s="185">
        <v>14</v>
      </c>
      <c r="Q1" s="185">
        <v>15</v>
      </c>
      <c r="R1" s="185">
        <v>16</v>
      </c>
      <c r="S1" s="185">
        <v>17</v>
      </c>
      <c r="T1" s="185">
        <v>18</v>
      </c>
      <c r="U1" s="185">
        <v>19</v>
      </c>
      <c r="V1" s="185">
        <v>20</v>
      </c>
      <c r="W1" s="185">
        <v>21</v>
      </c>
      <c r="X1" s="185">
        <v>22</v>
      </c>
      <c r="Y1" s="185">
        <v>23</v>
      </c>
      <c r="Z1" s="185">
        <v>24</v>
      </c>
      <c r="AA1" s="185">
        <v>25</v>
      </c>
      <c r="AB1" s="185">
        <v>26</v>
      </c>
    </row>
    <row r="2" spans="1:28" ht="12" customHeight="1">
      <c r="A2" s="252"/>
      <c r="B2" s="252"/>
      <c r="C2" s="190"/>
      <c r="D2" s="190"/>
      <c r="E2" s="190"/>
      <c r="F2" s="191"/>
      <c r="G2" s="190"/>
      <c r="H2" s="190"/>
      <c r="I2" s="190"/>
      <c r="J2" s="588" t="s">
        <v>1057</v>
      </c>
      <c r="K2" s="625"/>
      <c r="L2" s="625"/>
      <c r="M2" s="625"/>
      <c r="N2" s="625"/>
      <c r="O2" s="625"/>
      <c r="P2" s="625"/>
      <c r="Q2" s="625"/>
      <c r="R2" s="625"/>
      <c r="S2" s="625"/>
      <c r="T2" s="626"/>
      <c r="U2" s="588" t="s">
        <v>1058</v>
      </c>
      <c r="V2" s="625"/>
      <c r="W2" s="626"/>
      <c r="X2" s="589" t="s">
        <v>1059</v>
      </c>
      <c r="Y2" s="625"/>
      <c r="Z2" s="625"/>
      <c r="AA2" s="626"/>
      <c r="AB2" s="192"/>
    </row>
    <row r="3" spans="1:28" ht="12" customHeight="1">
      <c r="A3" s="252"/>
      <c r="B3" s="252"/>
      <c r="C3" s="193"/>
      <c r="D3" s="193"/>
      <c r="E3" s="527"/>
      <c r="F3" s="194"/>
      <c r="G3" s="193"/>
      <c r="H3" s="195"/>
      <c r="I3" s="195"/>
      <c r="J3" s="528"/>
      <c r="K3" s="528"/>
      <c r="L3" s="528"/>
      <c r="M3" s="528"/>
      <c r="N3" s="528"/>
      <c r="O3" s="529" t="s">
        <v>1060</v>
      </c>
      <c r="P3" s="529"/>
      <c r="Q3" s="195"/>
      <c r="R3" s="196"/>
      <c r="S3" s="195" t="s">
        <v>209</v>
      </c>
      <c r="T3" s="195"/>
      <c r="U3" s="195" t="s">
        <v>1061</v>
      </c>
      <c r="V3" s="195" t="s">
        <v>210</v>
      </c>
      <c r="W3" s="195"/>
      <c r="X3" s="195"/>
      <c r="Y3" s="195"/>
      <c r="Z3" s="195" t="s">
        <v>222</v>
      </c>
      <c r="AA3" s="195"/>
      <c r="AB3" s="195" t="s">
        <v>131</v>
      </c>
    </row>
    <row r="4" spans="1:28" ht="12" customHeight="1">
      <c r="A4" s="252"/>
      <c r="B4" s="252"/>
      <c r="C4" s="195"/>
      <c r="D4" s="195"/>
      <c r="E4" s="529" t="s">
        <v>1062</v>
      </c>
      <c r="F4" s="530"/>
      <c r="G4" s="195"/>
      <c r="H4" s="195" t="s">
        <v>131</v>
      </c>
      <c r="I4" s="195"/>
      <c r="J4" s="195"/>
      <c r="K4" s="195"/>
      <c r="L4" s="195"/>
      <c r="M4" s="195"/>
      <c r="N4" s="195"/>
      <c r="O4" s="195" t="s">
        <v>1063</v>
      </c>
      <c r="P4" s="195" t="s">
        <v>1064</v>
      </c>
      <c r="Q4" s="195"/>
      <c r="R4" s="195"/>
      <c r="S4" s="195" t="s">
        <v>1065</v>
      </c>
      <c r="T4" s="195" t="s">
        <v>56</v>
      </c>
      <c r="U4" s="195" t="s">
        <v>1066</v>
      </c>
      <c r="V4" s="195" t="s">
        <v>1065</v>
      </c>
      <c r="W4" s="195" t="s">
        <v>56</v>
      </c>
      <c r="X4" s="195"/>
      <c r="Y4" s="195"/>
      <c r="Z4" s="195" t="s">
        <v>1067</v>
      </c>
      <c r="AA4" s="195" t="s">
        <v>56</v>
      </c>
      <c r="AB4" s="195" t="s">
        <v>1068</v>
      </c>
    </row>
    <row r="5" spans="1:28" ht="12" customHeight="1">
      <c r="A5" s="252"/>
      <c r="B5" s="253"/>
      <c r="C5" s="195" t="s">
        <v>1069</v>
      </c>
      <c r="D5" s="199" t="s">
        <v>1070</v>
      </c>
      <c r="E5" s="529" t="s">
        <v>1071</v>
      </c>
      <c r="F5" s="531" t="s">
        <v>56</v>
      </c>
      <c r="G5" s="195"/>
      <c r="H5" s="195" t="s">
        <v>222</v>
      </c>
      <c r="I5" s="532" t="s">
        <v>1072</v>
      </c>
      <c r="J5" s="195" t="s">
        <v>215</v>
      </c>
      <c r="K5" s="195" t="s">
        <v>216</v>
      </c>
      <c r="L5" s="195" t="s">
        <v>1073</v>
      </c>
      <c r="M5" s="195" t="s">
        <v>1074</v>
      </c>
      <c r="N5" s="195" t="s">
        <v>1075</v>
      </c>
      <c r="O5" s="195" t="s">
        <v>1076</v>
      </c>
      <c r="P5" s="195" t="s">
        <v>1077</v>
      </c>
      <c r="Q5" s="195"/>
      <c r="R5" s="195"/>
      <c r="S5" s="195" t="s">
        <v>1078</v>
      </c>
      <c r="T5" s="195" t="s">
        <v>1078</v>
      </c>
      <c r="U5" s="195" t="s">
        <v>1079</v>
      </c>
      <c r="V5" s="195" t="s">
        <v>1061</v>
      </c>
      <c r="W5" s="195" t="s">
        <v>1061</v>
      </c>
      <c r="X5" s="195" t="s">
        <v>218</v>
      </c>
      <c r="Y5" s="195" t="s">
        <v>310</v>
      </c>
      <c r="Z5" s="195" t="s">
        <v>56</v>
      </c>
      <c r="AA5" s="195" t="s">
        <v>223</v>
      </c>
      <c r="AB5" s="195" t="s">
        <v>1080</v>
      </c>
    </row>
    <row r="6" spans="1:28" ht="12" customHeight="1">
      <c r="A6" s="254">
        <f>COUNTA(B8:B14998)</f>
        <v>624</v>
      </c>
      <c r="B6" s="254">
        <f>A6+7</f>
        <v>631</v>
      </c>
      <c r="C6" s="200" t="s">
        <v>1081</v>
      </c>
      <c r="D6" s="200" t="s">
        <v>1082</v>
      </c>
      <c r="E6" s="553" t="s">
        <v>1083</v>
      </c>
      <c r="F6" s="202" t="s">
        <v>312</v>
      </c>
      <c r="G6" s="200" t="s">
        <v>1084</v>
      </c>
      <c r="H6" s="200" t="s">
        <v>569</v>
      </c>
      <c r="I6" s="200" t="s">
        <v>1085</v>
      </c>
      <c r="J6" s="200" t="s">
        <v>1086</v>
      </c>
      <c r="K6" s="200" t="s">
        <v>226</v>
      </c>
      <c r="L6" s="200" t="s">
        <v>1087</v>
      </c>
      <c r="M6" s="200" t="s">
        <v>1088</v>
      </c>
      <c r="N6" s="200" t="s">
        <v>1089</v>
      </c>
      <c r="O6" s="200" t="s">
        <v>1090</v>
      </c>
      <c r="P6" s="200" t="s">
        <v>1090</v>
      </c>
      <c r="Q6" s="200" t="s">
        <v>1091</v>
      </c>
      <c r="R6" s="200" t="s">
        <v>1091</v>
      </c>
      <c r="S6" s="200" t="s">
        <v>1090</v>
      </c>
      <c r="T6" s="200" t="s">
        <v>1090</v>
      </c>
      <c r="U6" s="200" t="s">
        <v>231</v>
      </c>
      <c r="V6" s="200" t="s">
        <v>1090</v>
      </c>
      <c r="W6" s="200" t="s">
        <v>1090</v>
      </c>
      <c r="X6" s="200" t="s">
        <v>228</v>
      </c>
      <c r="Y6" s="200" t="s">
        <v>1090</v>
      </c>
      <c r="Z6" s="200" t="s">
        <v>230</v>
      </c>
      <c r="AA6" s="200" t="s">
        <v>233</v>
      </c>
      <c r="AB6" s="200" t="s">
        <v>1092</v>
      </c>
    </row>
    <row r="7" spans="1:28" ht="15" customHeight="1">
      <c r="A7" s="255" t="s">
        <v>1100</v>
      </c>
      <c r="B7" s="255" t="s">
        <v>36</v>
      </c>
      <c r="C7" s="256"/>
      <c r="D7" s="256"/>
      <c r="E7" s="256"/>
      <c r="F7" s="256"/>
      <c r="G7" s="256"/>
      <c r="H7" s="256"/>
      <c r="I7" s="256"/>
      <c r="J7" s="256"/>
      <c r="K7" s="256"/>
      <c r="L7" s="256"/>
      <c r="M7" s="256"/>
      <c r="N7" s="256"/>
      <c r="O7" s="256"/>
      <c r="P7" s="256"/>
      <c r="Q7" s="256"/>
      <c r="R7" s="256"/>
      <c r="S7" s="256"/>
      <c r="T7" s="256"/>
      <c r="U7" s="257"/>
      <c r="V7" s="257"/>
      <c r="W7" s="257"/>
      <c r="X7" s="257"/>
      <c r="Y7" s="257"/>
      <c r="Z7" s="257"/>
      <c r="AA7" s="257"/>
      <c r="AB7" s="257"/>
    </row>
    <row r="8" spans="1:28" ht="15" customHeight="1">
      <c r="A8" s="94" t="s">
        <v>1247</v>
      </c>
      <c r="B8" s="203">
        <v>3401</v>
      </c>
      <c r="C8" s="13">
        <v>120013</v>
      </c>
      <c r="D8" s="13">
        <v>139500</v>
      </c>
      <c r="E8" s="13"/>
      <c r="F8" s="13"/>
      <c r="G8" s="13"/>
      <c r="H8" s="13">
        <v>259513</v>
      </c>
      <c r="I8" s="13"/>
      <c r="J8" s="13">
        <v>70918</v>
      </c>
      <c r="K8" s="13"/>
      <c r="L8" s="13"/>
      <c r="M8" s="13"/>
      <c r="N8" s="13"/>
      <c r="O8" s="13"/>
      <c r="P8" s="13"/>
      <c r="Q8" s="13"/>
      <c r="R8" s="13"/>
      <c r="S8" s="13"/>
      <c r="T8" s="13"/>
      <c r="U8" s="13"/>
      <c r="V8" s="13"/>
      <c r="W8" s="13"/>
      <c r="X8" s="13"/>
      <c r="Y8" s="13"/>
      <c r="Z8" s="13"/>
      <c r="AA8" s="13"/>
      <c r="AB8" s="13">
        <v>330431</v>
      </c>
    </row>
    <row r="9" spans="1:28" ht="12" customHeight="1">
      <c r="A9" s="94" t="s">
        <v>1247</v>
      </c>
      <c r="B9" s="203">
        <v>3402</v>
      </c>
      <c r="C9" s="13"/>
      <c r="D9" s="13">
        <v>53631</v>
      </c>
      <c r="E9" s="13"/>
      <c r="F9" s="13"/>
      <c r="G9" s="13"/>
      <c r="H9" s="13">
        <v>53631</v>
      </c>
      <c r="I9" s="13"/>
      <c r="J9" s="13"/>
      <c r="K9" s="13"/>
      <c r="L9" s="13"/>
      <c r="M9" s="13"/>
      <c r="N9" s="13"/>
      <c r="O9" s="13"/>
      <c r="P9" s="13"/>
      <c r="Q9" s="13"/>
      <c r="R9" s="13"/>
      <c r="S9" s="13"/>
      <c r="T9" s="13"/>
      <c r="U9" s="13"/>
      <c r="V9" s="13"/>
      <c r="W9" s="13"/>
      <c r="X9" s="13"/>
      <c r="Y9" s="13"/>
      <c r="Z9" s="13"/>
      <c r="AA9" s="13"/>
      <c r="AB9" s="13">
        <v>53631</v>
      </c>
    </row>
    <row r="10" spans="1:28" ht="12" customHeight="1">
      <c r="A10" s="94" t="s">
        <v>1247</v>
      </c>
      <c r="B10" s="203">
        <v>3403</v>
      </c>
      <c r="C10" s="13"/>
      <c r="D10" s="13">
        <v>0</v>
      </c>
      <c r="E10" s="13"/>
      <c r="F10" s="13"/>
      <c r="G10" s="13"/>
      <c r="H10" s="13">
        <v>0</v>
      </c>
      <c r="I10" s="13"/>
      <c r="J10" s="13"/>
      <c r="K10" s="13"/>
      <c r="L10" s="13"/>
      <c r="M10" s="13"/>
      <c r="N10" s="13"/>
      <c r="O10" s="13"/>
      <c r="P10" s="13"/>
      <c r="Q10" s="13"/>
      <c r="R10" s="13"/>
      <c r="S10" s="13"/>
      <c r="T10" s="13"/>
      <c r="U10" s="13"/>
      <c r="V10" s="13"/>
      <c r="W10" s="13"/>
      <c r="X10" s="13"/>
      <c r="Y10" s="13"/>
      <c r="Z10" s="13"/>
      <c r="AA10" s="13"/>
      <c r="AB10" s="13">
        <v>0</v>
      </c>
    </row>
    <row r="11" spans="1:28" ht="12" customHeight="1">
      <c r="A11" s="94" t="s">
        <v>1247</v>
      </c>
      <c r="B11" s="203">
        <v>3404</v>
      </c>
      <c r="C11" s="13"/>
      <c r="D11" s="13">
        <v>123833</v>
      </c>
      <c r="E11" s="13"/>
      <c r="F11" s="13"/>
      <c r="G11" s="13"/>
      <c r="H11" s="13">
        <v>123833</v>
      </c>
      <c r="I11" s="13"/>
      <c r="J11" s="13"/>
      <c r="K11" s="13"/>
      <c r="L11" s="13"/>
      <c r="M11" s="13"/>
      <c r="N11" s="13"/>
      <c r="O11" s="13"/>
      <c r="P11" s="13"/>
      <c r="Q11" s="13"/>
      <c r="R11" s="13"/>
      <c r="S11" s="13"/>
      <c r="T11" s="13"/>
      <c r="U11" s="13"/>
      <c r="V11" s="13"/>
      <c r="W11" s="13"/>
      <c r="X11" s="13"/>
      <c r="Y11" s="13"/>
      <c r="Z11" s="13"/>
      <c r="AA11" s="13"/>
      <c r="AB11" s="13">
        <v>123833</v>
      </c>
    </row>
    <row r="12" spans="1:28" ht="12" customHeight="1">
      <c r="A12" s="94" t="s">
        <v>1247</v>
      </c>
      <c r="B12" s="203">
        <v>3405</v>
      </c>
      <c r="C12" s="13">
        <v>38556.839999999997</v>
      </c>
      <c r="D12" s="13">
        <v>3203</v>
      </c>
      <c r="E12" s="13"/>
      <c r="F12" s="13"/>
      <c r="G12" s="13"/>
      <c r="H12" s="13">
        <v>41760</v>
      </c>
      <c r="I12" s="13"/>
      <c r="J12" s="13"/>
      <c r="K12" s="13"/>
      <c r="L12" s="13"/>
      <c r="M12" s="13"/>
      <c r="N12" s="13"/>
      <c r="O12" s="13"/>
      <c r="P12" s="13"/>
      <c r="Q12" s="13"/>
      <c r="R12" s="13"/>
      <c r="S12" s="13"/>
      <c r="T12" s="13"/>
      <c r="U12" s="13"/>
      <c r="V12" s="13"/>
      <c r="W12" s="13"/>
      <c r="X12" s="13"/>
      <c r="Y12" s="13"/>
      <c r="Z12" s="13"/>
      <c r="AA12" s="13"/>
      <c r="AB12" s="13">
        <v>41760</v>
      </c>
    </row>
    <row r="13" spans="1:28" ht="12" customHeight="1">
      <c r="A13" s="94" t="s">
        <v>1247</v>
      </c>
      <c r="B13" s="203">
        <v>3406</v>
      </c>
      <c r="C13" s="13"/>
      <c r="D13" s="13">
        <v>2500</v>
      </c>
      <c r="E13" s="13"/>
      <c r="F13" s="13"/>
      <c r="G13" s="13"/>
      <c r="H13" s="13">
        <v>2500</v>
      </c>
      <c r="I13" s="13"/>
      <c r="J13" s="13">
        <v>0</v>
      </c>
      <c r="K13" s="13"/>
      <c r="L13" s="13"/>
      <c r="M13" s="13"/>
      <c r="N13" s="13"/>
      <c r="O13" s="13"/>
      <c r="P13" s="13"/>
      <c r="Q13" s="13"/>
      <c r="R13" s="13"/>
      <c r="S13" s="13"/>
      <c r="T13" s="13"/>
      <c r="U13" s="13"/>
      <c r="V13" s="13"/>
      <c r="W13" s="13"/>
      <c r="X13" s="13"/>
      <c r="Y13" s="13"/>
      <c r="Z13" s="13"/>
      <c r="AA13" s="13"/>
      <c r="AB13" s="13">
        <v>2500</v>
      </c>
    </row>
    <row r="14" spans="1:28" ht="12" customHeight="1">
      <c r="A14" s="94" t="s">
        <v>1247</v>
      </c>
      <c r="B14" s="203">
        <v>3411</v>
      </c>
      <c r="C14" s="13">
        <v>0</v>
      </c>
      <c r="D14" s="13">
        <v>0</v>
      </c>
      <c r="E14" s="13"/>
      <c r="F14" s="13"/>
      <c r="G14" s="13"/>
      <c r="H14" s="13">
        <v>0</v>
      </c>
      <c r="I14" s="13"/>
      <c r="J14" s="13"/>
      <c r="K14" s="13"/>
      <c r="L14" s="13"/>
      <c r="M14" s="13">
        <v>0</v>
      </c>
      <c r="N14" s="13"/>
      <c r="O14" s="13"/>
      <c r="P14" s="13"/>
      <c r="Q14" s="13"/>
      <c r="R14" s="13"/>
      <c r="S14" s="13">
        <v>20974</v>
      </c>
      <c r="T14" s="13">
        <v>0</v>
      </c>
      <c r="U14" s="13"/>
      <c r="V14" s="13"/>
      <c r="W14" s="13"/>
      <c r="X14" s="13"/>
      <c r="Y14" s="13"/>
      <c r="Z14" s="13"/>
      <c r="AA14" s="13"/>
      <c r="AB14" s="13">
        <v>20974</v>
      </c>
    </row>
    <row r="15" spans="1:28" ht="12" customHeight="1">
      <c r="A15" s="94" t="s">
        <v>1247</v>
      </c>
      <c r="B15" s="203">
        <v>3412</v>
      </c>
      <c r="C15" s="13"/>
      <c r="D15" s="13"/>
      <c r="E15" s="13"/>
      <c r="F15" s="13"/>
      <c r="G15" s="13"/>
      <c r="H15" s="13">
        <v>0</v>
      </c>
      <c r="I15" s="13"/>
      <c r="J15" s="13"/>
      <c r="K15" s="13">
        <v>13674</v>
      </c>
      <c r="L15" s="13"/>
      <c r="M15" s="13"/>
      <c r="N15" s="13"/>
      <c r="O15" s="13"/>
      <c r="P15" s="13"/>
      <c r="Q15" s="13"/>
      <c r="R15" s="13"/>
      <c r="S15" s="13"/>
      <c r="T15" s="13"/>
      <c r="U15" s="13"/>
      <c r="V15" s="13"/>
      <c r="W15" s="13"/>
      <c r="X15" s="13"/>
      <c r="Y15" s="13"/>
      <c r="Z15" s="13"/>
      <c r="AA15" s="13"/>
      <c r="AB15" s="13">
        <v>13674</v>
      </c>
    </row>
    <row r="16" spans="1:28" ht="12" customHeight="1">
      <c r="A16" s="94" t="s">
        <v>1247</v>
      </c>
      <c r="B16" s="203">
        <v>3413</v>
      </c>
      <c r="C16" s="13"/>
      <c r="D16" s="13"/>
      <c r="E16" s="13"/>
      <c r="F16" s="13"/>
      <c r="G16" s="13"/>
      <c r="H16" s="13">
        <v>0</v>
      </c>
      <c r="I16" s="13"/>
      <c r="J16" s="13"/>
      <c r="K16" s="13"/>
      <c r="L16" s="13"/>
      <c r="M16" s="13">
        <v>0</v>
      </c>
      <c r="N16" s="13"/>
      <c r="O16" s="13"/>
      <c r="P16" s="13"/>
      <c r="Q16" s="13"/>
      <c r="R16" s="13"/>
      <c r="S16" s="13"/>
      <c r="T16" s="13"/>
      <c r="U16" s="13"/>
      <c r="V16" s="13"/>
      <c r="W16" s="13"/>
      <c r="X16" s="13"/>
      <c r="Y16" s="13"/>
      <c r="Z16" s="13"/>
      <c r="AA16" s="13"/>
      <c r="AB16" s="13">
        <v>0</v>
      </c>
    </row>
    <row r="17" spans="1:28" ht="12" customHeight="1">
      <c r="A17" s="94" t="s">
        <v>1247</v>
      </c>
      <c r="B17" s="203">
        <v>3414</v>
      </c>
      <c r="C17" s="13"/>
      <c r="D17" s="13"/>
      <c r="E17" s="13"/>
      <c r="F17" s="13"/>
      <c r="G17" s="13"/>
      <c r="H17" s="13">
        <v>0</v>
      </c>
      <c r="I17" s="13"/>
      <c r="J17" s="13"/>
      <c r="K17" s="13"/>
      <c r="L17" s="13"/>
      <c r="M17" s="13"/>
      <c r="N17" s="13"/>
      <c r="O17" s="13"/>
      <c r="P17" s="13"/>
      <c r="Q17" s="13"/>
      <c r="R17" s="13"/>
      <c r="S17" s="13"/>
      <c r="T17" s="13"/>
      <c r="U17" s="13"/>
      <c r="V17" s="13"/>
      <c r="W17" s="13"/>
      <c r="X17" s="13"/>
      <c r="Y17" s="13"/>
      <c r="Z17" s="13"/>
      <c r="AA17" s="13"/>
      <c r="AB17" s="13">
        <v>0</v>
      </c>
    </row>
    <row r="18" spans="1:28" ht="12" customHeight="1">
      <c r="A18" s="94" t="s">
        <v>1247</v>
      </c>
      <c r="B18" s="203">
        <v>3415</v>
      </c>
      <c r="C18" s="13"/>
      <c r="D18" s="13"/>
      <c r="E18" s="13"/>
      <c r="F18" s="13"/>
      <c r="G18" s="13"/>
      <c r="H18" s="13">
        <v>0</v>
      </c>
      <c r="I18" s="13"/>
      <c r="J18" s="13"/>
      <c r="K18" s="13"/>
      <c r="L18" s="13"/>
      <c r="M18" s="13"/>
      <c r="N18" s="13"/>
      <c r="O18" s="13"/>
      <c r="P18" s="13"/>
      <c r="Q18" s="13"/>
      <c r="R18" s="13"/>
      <c r="S18" s="13">
        <v>3015</v>
      </c>
      <c r="T18" s="13"/>
      <c r="U18" s="13"/>
      <c r="V18" s="13"/>
      <c r="W18" s="13"/>
      <c r="X18" s="13"/>
      <c r="Y18" s="13"/>
      <c r="Z18" s="13"/>
      <c r="AA18" s="13"/>
      <c r="AB18" s="13">
        <v>3015</v>
      </c>
    </row>
    <row r="19" spans="1:28" ht="12" customHeight="1">
      <c r="A19" s="94" t="s">
        <v>1247</v>
      </c>
      <c r="B19" s="203">
        <v>3416</v>
      </c>
      <c r="C19" s="13"/>
      <c r="D19" s="13"/>
      <c r="E19" s="13"/>
      <c r="F19" s="13"/>
      <c r="G19" s="13"/>
      <c r="H19" s="13">
        <v>0</v>
      </c>
      <c r="I19" s="13"/>
      <c r="J19" s="13"/>
      <c r="K19" s="13">
        <v>3565</v>
      </c>
      <c r="L19" s="13"/>
      <c r="M19" s="13"/>
      <c r="N19" s="13"/>
      <c r="O19" s="13"/>
      <c r="P19" s="13"/>
      <c r="Q19" s="13"/>
      <c r="R19" s="13"/>
      <c r="S19" s="13">
        <v>450</v>
      </c>
      <c r="T19" s="13"/>
      <c r="U19" s="13"/>
      <c r="V19" s="13"/>
      <c r="W19" s="13"/>
      <c r="X19" s="13"/>
      <c r="Y19" s="13"/>
      <c r="Z19" s="13"/>
      <c r="AA19" s="13"/>
      <c r="AB19" s="13">
        <v>4015</v>
      </c>
    </row>
    <row r="20" spans="1:28" ht="12" customHeight="1">
      <c r="A20" s="94" t="s">
        <v>1247</v>
      </c>
      <c r="B20" s="203">
        <v>3421</v>
      </c>
      <c r="C20" s="13"/>
      <c r="D20" s="13">
        <v>0</v>
      </c>
      <c r="E20" s="13"/>
      <c r="F20" s="13"/>
      <c r="G20" s="13"/>
      <c r="H20" s="13">
        <v>0</v>
      </c>
      <c r="I20" s="13"/>
      <c r="J20" s="13"/>
      <c r="K20" s="13"/>
      <c r="L20" s="13"/>
      <c r="M20" s="13"/>
      <c r="N20" s="13"/>
      <c r="O20" s="13"/>
      <c r="P20" s="13"/>
      <c r="Q20" s="13"/>
      <c r="R20" s="13"/>
      <c r="S20" s="13"/>
      <c r="T20" s="13"/>
      <c r="U20" s="13"/>
      <c r="V20" s="13"/>
      <c r="W20" s="13"/>
      <c r="X20" s="13"/>
      <c r="Y20" s="13"/>
      <c r="Z20" s="13"/>
      <c r="AA20" s="13"/>
      <c r="AB20" s="13">
        <v>0</v>
      </c>
    </row>
    <row r="21" spans="1:28" ht="12" customHeight="1">
      <c r="A21" s="94" t="s">
        <v>1247</v>
      </c>
      <c r="B21" s="203">
        <v>3422</v>
      </c>
      <c r="C21" s="13"/>
      <c r="D21" s="13"/>
      <c r="E21" s="13"/>
      <c r="F21" s="13"/>
      <c r="G21" s="13"/>
      <c r="H21" s="13">
        <v>0</v>
      </c>
      <c r="I21" s="13"/>
      <c r="J21" s="13"/>
      <c r="K21" s="13"/>
      <c r="L21" s="13"/>
      <c r="M21" s="13"/>
      <c r="N21" s="13"/>
      <c r="O21" s="13"/>
      <c r="P21" s="13"/>
      <c r="Q21" s="13"/>
      <c r="R21" s="13"/>
      <c r="S21" s="13"/>
      <c r="T21" s="13"/>
      <c r="U21" s="13"/>
      <c r="V21" s="13"/>
      <c r="W21" s="13"/>
      <c r="X21" s="13"/>
      <c r="Y21" s="13"/>
      <c r="Z21" s="13"/>
      <c r="AA21" s="13"/>
      <c r="AB21" s="13">
        <v>0</v>
      </c>
    </row>
    <row r="22" spans="1:28" ht="12" customHeight="1">
      <c r="A22" s="94" t="s">
        <v>1247</v>
      </c>
      <c r="B22" s="203">
        <v>3423</v>
      </c>
      <c r="C22" s="13"/>
      <c r="D22" s="13"/>
      <c r="E22" s="13"/>
      <c r="F22" s="13"/>
      <c r="G22" s="13"/>
      <c r="H22" s="13">
        <v>0</v>
      </c>
      <c r="I22" s="13"/>
      <c r="J22" s="13"/>
      <c r="K22" s="13"/>
      <c r="L22" s="13"/>
      <c r="M22" s="13">
        <v>20263.75</v>
      </c>
      <c r="N22" s="13"/>
      <c r="O22" s="13"/>
      <c r="P22" s="13"/>
      <c r="Q22" s="13"/>
      <c r="R22" s="13"/>
      <c r="S22" s="13"/>
      <c r="T22" s="13"/>
      <c r="U22" s="13"/>
      <c r="V22" s="13">
        <v>1050</v>
      </c>
      <c r="W22" s="13"/>
      <c r="X22" s="13"/>
      <c r="Y22" s="13"/>
      <c r="Z22" s="13"/>
      <c r="AA22" s="13"/>
      <c r="AB22" s="13">
        <v>21314</v>
      </c>
    </row>
    <row r="23" spans="1:28" ht="12" customHeight="1">
      <c r="A23" s="94" t="s">
        <v>1247</v>
      </c>
      <c r="B23" s="203">
        <v>3424</v>
      </c>
      <c r="C23" s="13"/>
      <c r="D23" s="13"/>
      <c r="E23" s="13"/>
      <c r="F23" s="13"/>
      <c r="G23" s="13"/>
      <c r="H23" s="13">
        <v>0</v>
      </c>
      <c r="I23" s="13"/>
      <c r="J23" s="13"/>
      <c r="K23" s="13">
        <v>8604</v>
      </c>
      <c r="L23" s="13"/>
      <c r="M23" s="13"/>
      <c r="N23" s="13"/>
      <c r="O23" s="13"/>
      <c r="P23" s="13"/>
      <c r="Q23" s="13"/>
      <c r="R23" s="13"/>
      <c r="S23" s="13"/>
      <c r="T23" s="13"/>
      <c r="U23" s="13"/>
      <c r="V23" s="13"/>
      <c r="W23" s="13"/>
      <c r="X23" s="13"/>
      <c r="Y23" s="13"/>
      <c r="Z23" s="13"/>
      <c r="AA23" s="13"/>
      <c r="AB23" s="13">
        <v>8604</v>
      </c>
    </row>
    <row r="24" spans="1:28" ht="12" customHeight="1">
      <c r="A24" s="94" t="s">
        <v>1247</v>
      </c>
      <c r="B24" s="203">
        <v>3425</v>
      </c>
      <c r="C24" s="13"/>
      <c r="D24" s="13"/>
      <c r="E24" s="13"/>
      <c r="F24" s="13"/>
      <c r="G24" s="13"/>
      <c r="H24" s="13">
        <v>0</v>
      </c>
      <c r="I24" s="13"/>
      <c r="J24" s="13"/>
      <c r="K24" s="13"/>
      <c r="L24" s="13"/>
      <c r="M24" s="13"/>
      <c r="N24" s="13"/>
      <c r="O24" s="13"/>
      <c r="P24" s="13"/>
      <c r="Q24" s="13"/>
      <c r="R24" s="13"/>
      <c r="S24" s="13"/>
      <c r="T24" s="13"/>
      <c r="U24" s="13"/>
      <c r="V24" s="13"/>
      <c r="W24" s="13"/>
      <c r="X24" s="13"/>
      <c r="Y24" s="13"/>
      <c r="Z24" s="13"/>
      <c r="AA24" s="13"/>
      <c r="AB24" s="13">
        <v>0</v>
      </c>
    </row>
    <row r="25" spans="1:28" ht="12" customHeight="1">
      <c r="A25" s="94" t="s">
        <v>1247</v>
      </c>
      <c r="B25" s="203">
        <v>3426</v>
      </c>
      <c r="C25" s="13"/>
      <c r="D25" s="13"/>
      <c r="E25" s="13"/>
      <c r="F25" s="13"/>
      <c r="G25" s="13"/>
      <c r="H25" s="13">
        <v>0</v>
      </c>
      <c r="I25" s="13"/>
      <c r="J25" s="13"/>
      <c r="K25" s="13"/>
      <c r="L25" s="13"/>
      <c r="M25" s="13"/>
      <c r="N25" s="13"/>
      <c r="O25" s="13"/>
      <c r="P25" s="13"/>
      <c r="Q25" s="13"/>
      <c r="R25" s="13"/>
      <c r="S25" s="13"/>
      <c r="T25" s="13"/>
      <c r="U25" s="13"/>
      <c r="V25" s="13"/>
      <c r="W25" s="13"/>
      <c r="X25" s="13"/>
      <c r="Y25" s="13"/>
      <c r="Z25" s="13"/>
      <c r="AA25" s="13"/>
      <c r="AB25" s="13">
        <v>0</v>
      </c>
    </row>
    <row r="26" spans="1:28" ht="12" customHeight="1">
      <c r="A26" s="94" t="s">
        <v>1247</v>
      </c>
      <c r="B26" s="203">
        <v>3428</v>
      </c>
      <c r="C26" s="13"/>
      <c r="D26" s="13"/>
      <c r="E26" s="13"/>
      <c r="F26" s="13"/>
      <c r="G26" s="13"/>
      <c r="H26" s="13">
        <v>0</v>
      </c>
      <c r="I26" s="13"/>
      <c r="J26" s="13"/>
      <c r="K26" s="13"/>
      <c r="L26" s="13"/>
      <c r="M26" s="13"/>
      <c r="N26" s="13"/>
      <c r="O26" s="13"/>
      <c r="P26" s="13"/>
      <c r="Q26" s="13"/>
      <c r="R26" s="13"/>
      <c r="S26" s="13"/>
      <c r="T26" s="13"/>
      <c r="U26" s="13"/>
      <c r="V26" s="13"/>
      <c r="W26" s="13"/>
      <c r="X26" s="13"/>
      <c r="Y26" s="13"/>
      <c r="Z26" s="13"/>
      <c r="AA26" s="13"/>
      <c r="AB26" s="13">
        <v>0</v>
      </c>
    </row>
    <row r="27" spans="1:28" ht="12" customHeight="1">
      <c r="A27" s="94" t="s">
        <v>1247</v>
      </c>
      <c r="B27" s="203">
        <v>3429</v>
      </c>
      <c r="C27" s="13"/>
      <c r="D27" s="13"/>
      <c r="E27" s="13"/>
      <c r="F27" s="13"/>
      <c r="G27" s="13"/>
      <c r="H27" s="13">
        <v>0</v>
      </c>
      <c r="I27" s="13"/>
      <c r="J27" s="13"/>
      <c r="K27" s="13">
        <v>0</v>
      </c>
      <c r="L27" s="13"/>
      <c r="M27" s="13"/>
      <c r="N27" s="13"/>
      <c r="O27" s="13"/>
      <c r="P27" s="13"/>
      <c r="Q27" s="13"/>
      <c r="R27" s="13"/>
      <c r="S27" s="13"/>
      <c r="T27" s="13"/>
      <c r="U27" s="13"/>
      <c r="V27" s="13"/>
      <c r="W27" s="13"/>
      <c r="X27" s="13"/>
      <c r="Y27" s="13"/>
      <c r="Z27" s="13"/>
      <c r="AA27" s="13"/>
      <c r="AB27" s="13">
        <v>0</v>
      </c>
    </row>
    <row r="28" spans="1:28" ht="12" customHeight="1">
      <c r="A28" s="94" t="s">
        <v>1247</v>
      </c>
      <c r="B28" s="203">
        <v>3430</v>
      </c>
      <c r="C28" s="13"/>
      <c r="D28" s="13"/>
      <c r="E28" s="13"/>
      <c r="F28" s="13"/>
      <c r="G28" s="13"/>
      <c r="H28" s="13">
        <v>0</v>
      </c>
      <c r="I28" s="13"/>
      <c r="J28" s="13"/>
      <c r="K28" s="13"/>
      <c r="L28" s="13"/>
      <c r="M28" s="13">
        <v>4800</v>
      </c>
      <c r="N28" s="13"/>
      <c r="O28" s="13"/>
      <c r="P28" s="13"/>
      <c r="Q28" s="13"/>
      <c r="R28" s="13"/>
      <c r="S28" s="13">
        <v>1801</v>
      </c>
      <c r="T28" s="13">
        <v>0</v>
      </c>
      <c r="U28" s="13"/>
      <c r="V28" s="13">
        <v>8308</v>
      </c>
      <c r="W28" s="13"/>
      <c r="X28" s="13"/>
      <c r="Y28" s="13"/>
      <c r="Z28" s="13"/>
      <c r="AA28" s="13"/>
      <c r="AB28" s="13">
        <v>14909</v>
      </c>
    </row>
    <row r="29" spans="1:28" ht="12" customHeight="1">
      <c r="A29" s="94" t="s">
        <v>1247</v>
      </c>
      <c r="B29" s="203">
        <v>3431</v>
      </c>
      <c r="C29" s="13"/>
      <c r="D29" s="13"/>
      <c r="E29" s="13"/>
      <c r="F29" s="13"/>
      <c r="G29" s="13"/>
      <c r="H29" s="13">
        <v>0</v>
      </c>
      <c r="I29" s="13"/>
      <c r="J29" s="13"/>
      <c r="K29" s="13"/>
      <c r="L29" s="13"/>
      <c r="M29" s="13"/>
      <c r="N29" s="13"/>
      <c r="O29" s="13"/>
      <c r="P29" s="13"/>
      <c r="Q29" s="13"/>
      <c r="R29" s="13"/>
      <c r="S29" s="13"/>
      <c r="T29" s="13"/>
      <c r="U29" s="13"/>
      <c r="V29" s="13"/>
      <c r="W29" s="13"/>
      <c r="X29" s="13"/>
      <c r="Y29" s="13"/>
      <c r="Z29" s="13"/>
      <c r="AA29" s="13"/>
      <c r="AB29" s="13">
        <v>0</v>
      </c>
    </row>
    <row r="30" spans="1:28" ht="12" customHeight="1">
      <c r="A30" s="94" t="s">
        <v>1247</v>
      </c>
      <c r="B30" s="203">
        <v>3432</v>
      </c>
      <c r="C30" s="13"/>
      <c r="D30" s="13"/>
      <c r="E30" s="13"/>
      <c r="F30" s="13"/>
      <c r="G30" s="13"/>
      <c r="H30" s="13">
        <v>0</v>
      </c>
      <c r="I30" s="13"/>
      <c r="J30" s="13"/>
      <c r="K30" s="13"/>
      <c r="L30" s="13"/>
      <c r="M30" s="13"/>
      <c r="N30" s="13"/>
      <c r="O30" s="13"/>
      <c r="P30" s="13"/>
      <c r="Q30" s="13"/>
      <c r="R30" s="13"/>
      <c r="S30" s="13"/>
      <c r="T30" s="13"/>
      <c r="U30" s="13"/>
      <c r="V30" s="13"/>
      <c r="W30" s="13"/>
      <c r="X30" s="13"/>
      <c r="Y30" s="13"/>
      <c r="Z30" s="13"/>
      <c r="AA30" s="13"/>
      <c r="AB30" s="13">
        <v>0</v>
      </c>
    </row>
    <row r="31" spans="1:28" ht="12" customHeight="1">
      <c r="A31" s="94" t="s">
        <v>1247</v>
      </c>
      <c r="B31" s="203">
        <v>3433</v>
      </c>
      <c r="C31" s="13"/>
      <c r="D31" s="13"/>
      <c r="E31" s="13"/>
      <c r="F31" s="13"/>
      <c r="G31" s="13"/>
      <c r="H31" s="13">
        <v>0</v>
      </c>
      <c r="I31" s="13"/>
      <c r="J31" s="13"/>
      <c r="K31" s="13"/>
      <c r="L31" s="13"/>
      <c r="M31" s="13"/>
      <c r="N31" s="13"/>
      <c r="O31" s="13"/>
      <c r="P31" s="13"/>
      <c r="Q31" s="13"/>
      <c r="R31" s="13"/>
      <c r="S31" s="13"/>
      <c r="T31" s="13"/>
      <c r="U31" s="13"/>
      <c r="V31" s="13"/>
      <c r="W31" s="13"/>
      <c r="X31" s="13"/>
      <c r="Y31" s="13"/>
      <c r="Z31" s="13"/>
      <c r="AA31" s="13"/>
      <c r="AB31" s="13">
        <v>0</v>
      </c>
    </row>
    <row r="32" spans="1:28" ht="12" customHeight="1">
      <c r="A32" s="94" t="s">
        <v>1247</v>
      </c>
      <c r="B32" s="203">
        <v>3444</v>
      </c>
      <c r="C32" s="13"/>
      <c r="D32" s="13"/>
      <c r="E32" s="13"/>
      <c r="F32" s="13"/>
      <c r="G32" s="13"/>
      <c r="H32" s="13">
        <v>0</v>
      </c>
      <c r="I32" s="13"/>
      <c r="J32" s="13"/>
      <c r="K32" s="13"/>
      <c r="L32" s="13"/>
      <c r="M32" s="13"/>
      <c r="N32" s="13"/>
      <c r="O32" s="13"/>
      <c r="P32" s="13"/>
      <c r="Q32" s="13"/>
      <c r="R32" s="13"/>
      <c r="S32" s="13"/>
      <c r="T32" s="13"/>
      <c r="U32" s="13"/>
      <c r="V32" s="13"/>
      <c r="W32" s="13"/>
      <c r="X32" s="13"/>
      <c r="Y32" s="13"/>
      <c r="Z32" s="13"/>
      <c r="AA32" s="13"/>
      <c r="AB32" s="13">
        <v>0</v>
      </c>
    </row>
    <row r="33" spans="1:28" ht="12" customHeight="1">
      <c r="A33" s="94" t="s">
        <v>1247</v>
      </c>
      <c r="B33" s="203">
        <v>3445</v>
      </c>
      <c r="C33" s="13"/>
      <c r="D33" s="13"/>
      <c r="E33" s="13"/>
      <c r="F33" s="13"/>
      <c r="G33" s="13"/>
      <c r="H33" s="13">
        <v>0</v>
      </c>
      <c r="I33" s="13"/>
      <c r="J33" s="13"/>
      <c r="K33" s="13"/>
      <c r="L33" s="13"/>
      <c r="M33" s="13"/>
      <c r="N33" s="13"/>
      <c r="O33" s="13"/>
      <c r="P33" s="13"/>
      <c r="Q33" s="13"/>
      <c r="R33" s="13"/>
      <c r="S33" s="13"/>
      <c r="T33" s="13"/>
      <c r="U33" s="13"/>
      <c r="V33" s="13"/>
      <c r="W33" s="13"/>
      <c r="X33" s="13"/>
      <c r="Y33" s="13"/>
      <c r="Z33" s="13">
        <v>11001</v>
      </c>
      <c r="AA33" s="13"/>
      <c r="AB33" s="13">
        <v>11001</v>
      </c>
    </row>
    <row r="34" spans="1:28" ht="12" customHeight="1">
      <c r="A34" s="94" t="s">
        <v>1247</v>
      </c>
      <c r="B34" s="203">
        <v>3446</v>
      </c>
      <c r="C34" s="13"/>
      <c r="D34" s="13"/>
      <c r="E34" s="13"/>
      <c r="F34" s="13"/>
      <c r="G34" s="13"/>
      <c r="H34" s="13">
        <v>0</v>
      </c>
      <c r="I34" s="13"/>
      <c r="J34" s="13"/>
      <c r="K34" s="13"/>
      <c r="L34" s="13"/>
      <c r="M34" s="13"/>
      <c r="N34" s="13"/>
      <c r="O34" s="13"/>
      <c r="P34" s="13"/>
      <c r="Q34" s="13"/>
      <c r="R34" s="13"/>
      <c r="S34" s="13"/>
      <c r="T34" s="13"/>
      <c r="U34" s="13"/>
      <c r="V34" s="13"/>
      <c r="W34" s="13"/>
      <c r="X34" s="13"/>
      <c r="Y34" s="13"/>
      <c r="Z34" s="13"/>
      <c r="AA34" s="13"/>
      <c r="AB34" s="13">
        <v>0</v>
      </c>
    </row>
    <row r="35" spans="1:28" ht="12" customHeight="1">
      <c r="A35" s="94" t="s">
        <v>1247</v>
      </c>
      <c r="B35" s="203">
        <v>3450</v>
      </c>
      <c r="C35" s="13"/>
      <c r="D35" s="13">
        <v>142395</v>
      </c>
      <c r="E35" s="13"/>
      <c r="F35" s="13"/>
      <c r="G35" s="13"/>
      <c r="H35" s="13">
        <v>142395</v>
      </c>
      <c r="I35" s="13"/>
      <c r="J35" s="13"/>
      <c r="K35" s="13"/>
      <c r="L35" s="13"/>
      <c r="M35" s="13"/>
      <c r="N35" s="13"/>
      <c r="O35" s="13"/>
      <c r="P35" s="13"/>
      <c r="Q35" s="13"/>
      <c r="R35" s="13"/>
      <c r="S35" s="13"/>
      <c r="T35" s="13"/>
      <c r="U35" s="13"/>
      <c r="V35" s="13"/>
      <c r="W35" s="13"/>
      <c r="X35" s="13"/>
      <c r="Y35" s="13"/>
      <c r="Z35" s="13"/>
      <c r="AA35" s="13"/>
      <c r="AB35" s="13">
        <v>142395</v>
      </c>
    </row>
    <row r="36" spans="1:28" ht="12" customHeight="1">
      <c r="A36" s="94" t="s">
        <v>1247</v>
      </c>
      <c r="B36" s="203">
        <v>3452</v>
      </c>
      <c r="C36" s="13"/>
      <c r="D36" s="13">
        <v>255355</v>
      </c>
      <c r="E36" s="13"/>
      <c r="F36" s="13"/>
      <c r="G36" s="13"/>
      <c r="H36" s="13">
        <v>255355</v>
      </c>
      <c r="I36" s="13"/>
      <c r="J36" s="13"/>
      <c r="K36" s="13"/>
      <c r="L36" s="13"/>
      <c r="M36" s="13"/>
      <c r="N36" s="13"/>
      <c r="O36" s="13"/>
      <c r="P36" s="13"/>
      <c r="Q36" s="13"/>
      <c r="R36" s="13"/>
      <c r="S36" s="13"/>
      <c r="T36" s="13"/>
      <c r="U36" s="13"/>
      <c r="V36" s="13"/>
      <c r="W36" s="13"/>
      <c r="X36" s="13"/>
      <c r="Y36" s="13"/>
      <c r="Z36" s="13"/>
      <c r="AA36" s="13"/>
      <c r="AB36" s="13">
        <v>255355</v>
      </c>
    </row>
    <row r="37" spans="1:28" ht="12" customHeight="1">
      <c r="A37" s="94" t="s">
        <v>1247</v>
      </c>
      <c r="B37" s="203">
        <v>3453</v>
      </c>
      <c r="C37" s="13"/>
      <c r="D37" s="13"/>
      <c r="E37" s="13"/>
      <c r="F37" s="13"/>
      <c r="G37" s="13"/>
      <c r="H37" s="13">
        <v>0</v>
      </c>
      <c r="I37" s="13"/>
      <c r="J37" s="13"/>
      <c r="K37" s="13"/>
      <c r="L37" s="13"/>
      <c r="M37" s="13"/>
      <c r="N37" s="13"/>
      <c r="O37" s="13"/>
      <c r="P37" s="13"/>
      <c r="Q37" s="13"/>
      <c r="R37" s="13"/>
      <c r="S37" s="13"/>
      <c r="T37" s="13"/>
      <c r="U37" s="13"/>
      <c r="V37" s="13"/>
      <c r="W37" s="13"/>
      <c r="X37" s="13"/>
      <c r="Y37" s="13"/>
      <c r="Z37" s="13"/>
      <c r="AA37" s="13"/>
      <c r="AB37" s="13">
        <v>0</v>
      </c>
    </row>
    <row r="38" spans="1:28" ht="12" customHeight="1">
      <c r="A38" s="94" t="s">
        <v>1247</v>
      </c>
      <c r="B38" s="203">
        <v>3454</v>
      </c>
      <c r="C38" s="13"/>
      <c r="D38" s="13"/>
      <c r="E38" s="13"/>
      <c r="F38" s="13"/>
      <c r="G38" s="13"/>
      <c r="H38" s="13">
        <v>0</v>
      </c>
      <c r="I38" s="13"/>
      <c r="J38" s="13"/>
      <c r="K38" s="13"/>
      <c r="L38" s="13"/>
      <c r="M38" s="13"/>
      <c r="N38" s="13"/>
      <c r="O38" s="13"/>
      <c r="P38" s="13"/>
      <c r="Q38" s="13"/>
      <c r="R38" s="13"/>
      <c r="S38" s="13"/>
      <c r="T38" s="13"/>
      <c r="U38" s="13"/>
      <c r="V38" s="13"/>
      <c r="W38" s="13"/>
      <c r="X38" s="13"/>
      <c r="Y38" s="13"/>
      <c r="Z38" s="13"/>
      <c r="AA38" s="13"/>
      <c r="AB38" s="13">
        <v>0</v>
      </c>
    </row>
    <row r="39" spans="1:28" ht="12" customHeight="1">
      <c r="A39" s="94" t="s">
        <v>1247</v>
      </c>
      <c r="B39" s="203">
        <v>3455</v>
      </c>
      <c r="C39" s="13"/>
      <c r="D39" s="13"/>
      <c r="E39" s="13"/>
      <c r="F39" s="13"/>
      <c r="G39" s="13"/>
      <c r="H39" s="13">
        <v>0</v>
      </c>
      <c r="I39" s="13"/>
      <c r="J39" s="13"/>
      <c r="K39" s="13"/>
      <c r="L39" s="13"/>
      <c r="M39" s="13"/>
      <c r="N39" s="13"/>
      <c r="O39" s="13"/>
      <c r="P39" s="13"/>
      <c r="Q39" s="13"/>
      <c r="R39" s="13"/>
      <c r="S39" s="13"/>
      <c r="T39" s="13"/>
      <c r="U39" s="13"/>
      <c r="V39" s="13"/>
      <c r="W39" s="13"/>
      <c r="X39" s="13"/>
      <c r="Y39" s="13"/>
      <c r="Z39" s="13"/>
      <c r="AA39" s="13"/>
      <c r="AB39" s="13">
        <v>0</v>
      </c>
    </row>
    <row r="40" spans="1:28" ht="15" customHeight="1">
      <c r="A40" s="94" t="s">
        <v>1247</v>
      </c>
      <c r="B40" s="203">
        <v>3456</v>
      </c>
      <c r="C40" s="13"/>
      <c r="D40" s="13"/>
      <c r="E40" s="13"/>
      <c r="F40" s="13"/>
      <c r="G40" s="13"/>
      <c r="H40" s="13">
        <v>0</v>
      </c>
      <c r="I40" s="13"/>
      <c r="J40" s="13"/>
      <c r="K40" s="13"/>
      <c r="L40" s="13"/>
      <c r="M40" s="13"/>
      <c r="N40" s="13"/>
      <c r="O40" s="13"/>
      <c r="P40" s="13"/>
      <c r="Q40" s="13"/>
      <c r="R40" s="13"/>
      <c r="S40" s="13"/>
      <c r="T40" s="13"/>
      <c r="U40" s="13"/>
      <c r="V40" s="13"/>
      <c r="W40" s="13"/>
      <c r="X40" s="13"/>
      <c r="Y40" s="13"/>
      <c r="Z40" s="13"/>
      <c r="AA40" s="13"/>
      <c r="AB40" s="13">
        <v>0</v>
      </c>
    </row>
    <row r="41" spans="1:28" ht="12" customHeight="1">
      <c r="A41" s="203" t="s">
        <v>1247</v>
      </c>
      <c r="B41" s="203" t="s">
        <v>1094</v>
      </c>
      <c r="C41" s="13"/>
      <c r="D41" s="13"/>
      <c r="E41" s="13"/>
      <c r="F41" s="13"/>
      <c r="G41" s="13"/>
      <c r="H41" s="13">
        <v>0</v>
      </c>
      <c r="I41" s="13"/>
      <c r="J41" s="13"/>
      <c r="K41" s="13"/>
      <c r="L41" s="13"/>
      <c r="M41" s="13"/>
      <c r="N41" s="13"/>
      <c r="O41" s="13"/>
      <c r="P41" s="13"/>
      <c r="Q41" s="13"/>
      <c r="R41" s="13"/>
      <c r="S41" s="13"/>
      <c r="T41" s="13"/>
      <c r="U41" s="13"/>
      <c r="V41" s="13"/>
      <c r="W41" s="13"/>
      <c r="X41" s="13"/>
      <c r="Y41" s="13"/>
      <c r="Z41" s="13"/>
      <c r="AA41" s="13"/>
      <c r="AB41" s="13">
        <v>0</v>
      </c>
    </row>
    <row r="42" spans="1:28" ht="12" customHeight="1">
      <c r="A42" s="94" t="s">
        <v>1247</v>
      </c>
      <c r="B42" s="203">
        <v>3462</v>
      </c>
      <c r="C42" s="13"/>
      <c r="D42" s="13"/>
      <c r="E42" s="13"/>
      <c r="F42" s="13"/>
      <c r="G42" s="13"/>
      <c r="H42" s="13">
        <v>0</v>
      </c>
      <c r="I42" s="13"/>
      <c r="J42" s="13"/>
      <c r="K42" s="13"/>
      <c r="L42" s="13"/>
      <c r="M42" s="13"/>
      <c r="N42" s="13"/>
      <c r="O42" s="13"/>
      <c r="P42" s="13"/>
      <c r="Q42" s="13"/>
      <c r="R42" s="13"/>
      <c r="S42" s="13"/>
      <c r="T42" s="13"/>
      <c r="U42" s="13"/>
      <c r="V42" s="13"/>
      <c r="W42" s="13"/>
      <c r="X42" s="13"/>
      <c r="Y42" s="13"/>
      <c r="Z42" s="13"/>
      <c r="AA42" s="13"/>
      <c r="AB42" s="13">
        <v>0</v>
      </c>
    </row>
    <row r="43" spans="1:28" ht="12" customHeight="1">
      <c r="A43" s="94" t="s">
        <v>1247</v>
      </c>
      <c r="B43" s="203">
        <v>3463</v>
      </c>
      <c r="C43" s="13"/>
      <c r="D43" s="13"/>
      <c r="E43" s="13"/>
      <c r="F43" s="13"/>
      <c r="G43" s="13"/>
      <c r="H43" s="13">
        <v>0</v>
      </c>
      <c r="I43" s="13"/>
      <c r="J43" s="13"/>
      <c r="K43" s="13"/>
      <c r="L43" s="13"/>
      <c r="M43" s="13"/>
      <c r="N43" s="13"/>
      <c r="O43" s="13"/>
      <c r="P43" s="13"/>
      <c r="Q43" s="13"/>
      <c r="R43" s="13"/>
      <c r="S43" s="13"/>
      <c r="T43" s="13"/>
      <c r="U43" s="13"/>
      <c r="V43" s="13"/>
      <c r="W43" s="13"/>
      <c r="X43" s="13"/>
      <c r="Y43" s="13"/>
      <c r="Z43" s="13"/>
      <c r="AA43" s="13"/>
      <c r="AB43" s="13">
        <v>0</v>
      </c>
    </row>
    <row r="44" spans="1:28" ht="12" customHeight="1">
      <c r="A44" s="94" t="s">
        <v>1247</v>
      </c>
      <c r="B44" s="203">
        <v>3464</v>
      </c>
      <c r="C44" s="13"/>
      <c r="D44" s="13"/>
      <c r="E44" s="13"/>
      <c r="F44" s="13"/>
      <c r="G44" s="13"/>
      <c r="H44" s="13">
        <v>0</v>
      </c>
      <c r="I44" s="13"/>
      <c r="J44" s="13"/>
      <c r="K44" s="13"/>
      <c r="L44" s="13"/>
      <c r="M44" s="13"/>
      <c r="N44" s="13"/>
      <c r="O44" s="13"/>
      <c r="P44" s="13"/>
      <c r="Q44" s="13"/>
      <c r="R44" s="13"/>
      <c r="S44" s="13"/>
      <c r="T44" s="13"/>
      <c r="U44" s="13"/>
      <c r="V44" s="13"/>
      <c r="W44" s="13"/>
      <c r="X44" s="13"/>
      <c r="Y44" s="13"/>
      <c r="Z44" s="13"/>
      <c r="AA44" s="13"/>
      <c r="AB44" s="13">
        <v>0</v>
      </c>
    </row>
    <row r="45" spans="1:28" ht="12" customHeight="1">
      <c r="A45" s="94" t="s">
        <v>1247</v>
      </c>
      <c r="B45" s="216">
        <v>3467</v>
      </c>
      <c r="C45" s="13"/>
      <c r="D45" s="13"/>
      <c r="E45" s="13"/>
      <c r="F45" s="13"/>
      <c r="G45" s="13"/>
      <c r="H45" s="13">
        <v>0</v>
      </c>
      <c r="I45" s="13"/>
      <c r="J45" s="13"/>
      <c r="K45" s="13"/>
      <c r="L45" s="13"/>
      <c r="M45" s="13"/>
      <c r="N45" s="13"/>
      <c r="O45" s="13"/>
      <c r="P45" s="13"/>
      <c r="Q45" s="13"/>
      <c r="R45" s="13"/>
      <c r="S45" s="13"/>
      <c r="T45" s="13"/>
      <c r="U45" s="13"/>
      <c r="V45" s="13"/>
      <c r="W45" s="13"/>
      <c r="X45" s="13"/>
      <c r="Y45" s="13"/>
      <c r="Z45" s="13"/>
      <c r="AA45" s="13"/>
      <c r="AB45" s="13">
        <v>0</v>
      </c>
    </row>
    <row r="46" spans="1:28" ht="12" customHeight="1">
      <c r="A46" s="94" t="s">
        <v>1247</v>
      </c>
      <c r="B46" s="203">
        <v>3468</v>
      </c>
      <c r="C46" s="13"/>
      <c r="D46" s="13"/>
      <c r="E46" s="13"/>
      <c r="F46" s="13"/>
      <c r="G46" s="13"/>
      <c r="H46" s="13">
        <v>0</v>
      </c>
      <c r="I46" s="13"/>
      <c r="J46" s="13"/>
      <c r="K46" s="13"/>
      <c r="L46" s="13"/>
      <c r="M46" s="13"/>
      <c r="N46" s="13"/>
      <c r="O46" s="13"/>
      <c r="P46" s="13"/>
      <c r="Q46" s="13"/>
      <c r="R46" s="13"/>
      <c r="S46" s="13"/>
      <c r="T46" s="13"/>
      <c r="U46" s="13"/>
      <c r="V46" s="13"/>
      <c r="W46" s="13"/>
      <c r="X46" s="13"/>
      <c r="Y46" s="13"/>
      <c r="Z46" s="13"/>
      <c r="AA46" s="13"/>
      <c r="AB46" s="13">
        <v>0</v>
      </c>
    </row>
    <row r="47" spans="1:28" ht="12" customHeight="1">
      <c r="A47" s="94" t="s">
        <v>1247</v>
      </c>
      <c r="B47" s="203">
        <v>3473</v>
      </c>
      <c r="C47" s="13"/>
      <c r="D47" s="13">
        <v>42250</v>
      </c>
      <c r="E47" s="13"/>
      <c r="F47" s="13"/>
      <c r="G47" s="13"/>
      <c r="H47" s="13">
        <v>42250</v>
      </c>
      <c r="I47" s="13"/>
      <c r="J47" s="13"/>
      <c r="K47" s="13"/>
      <c r="L47" s="13"/>
      <c r="M47" s="13"/>
      <c r="N47" s="13"/>
      <c r="O47" s="13"/>
      <c r="P47" s="13"/>
      <c r="Q47" s="13"/>
      <c r="R47" s="13"/>
      <c r="S47" s="13"/>
      <c r="T47" s="13"/>
      <c r="U47" s="13"/>
      <c r="V47" s="13"/>
      <c r="W47" s="13"/>
      <c r="X47" s="13"/>
      <c r="Y47" s="13"/>
      <c r="Z47" s="13"/>
      <c r="AA47" s="13"/>
      <c r="AB47" s="13">
        <v>42250</v>
      </c>
    </row>
    <row r="48" spans="1:28" ht="12" customHeight="1">
      <c r="A48" s="94" t="s">
        <v>1247</v>
      </c>
      <c r="B48" s="203">
        <v>3474</v>
      </c>
      <c r="C48" s="13"/>
      <c r="D48" s="13"/>
      <c r="E48" s="13"/>
      <c r="F48" s="13"/>
      <c r="G48" s="13"/>
      <c r="H48" s="13">
        <v>0</v>
      </c>
      <c r="I48" s="13"/>
      <c r="J48" s="13"/>
      <c r="K48" s="13"/>
      <c r="L48" s="13"/>
      <c r="M48" s="13"/>
      <c r="N48" s="13"/>
      <c r="O48" s="13"/>
      <c r="P48" s="13"/>
      <c r="Q48" s="13"/>
      <c r="R48" s="13"/>
      <c r="S48" s="13"/>
      <c r="T48" s="13"/>
      <c r="U48" s="13"/>
      <c r="V48" s="13"/>
      <c r="W48" s="13"/>
      <c r="X48" s="13"/>
      <c r="Y48" s="13"/>
      <c r="Z48" s="13"/>
      <c r="AA48" s="13"/>
      <c r="AB48" s="13">
        <v>0</v>
      </c>
    </row>
    <row r="49" spans="1:28" ht="12" customHeight="1">
      <c r="A49" s="94" t="s">
        <v>1247</v>
      </c>
      <c r="B49" s="203">
        <v>3476</v>
      </c>
      <c r="C49" s="13"/>
      <c r="D49" s="13"/>
      <c r="E49" s="13"/>
      <c r="F49" s="13"/>
      <c r="G49" s="13"/>
      <c r="H49" s="13">
        <v>0</v>
      </c>
      <c r="I49" s="13"/>
      <c r="J49" s="13"/>
      <c r="K49" s="13"/>
      <c r="L49" s="13"/>
      <c r="M49" s="13"/>
      <c r="N49" s="13"/>
      <c r="O49" s="13"/>
      <c r="P49" s="13"/>
      <c r="Q49" s="13"/>
      <c r="R49" s="13"/>
      <c r="S49" s="13"/>
      <c r="T49" s="13"/>
      <c r="U49" s="13"/>
      <c r="V49" s="13"/>
      <c r="W49" s="13"/>
      <c r="X49" s="13"/>
      <c r="Y49" s="13"/>
      <c r="Z49" s="13"/>
      <c r="AA49" s="13"/>
      <c r="AB49" s="13">
        <v>0</v>
      </c>
    </row>
    <row r="50" spans="1:28" ht="12" customHeight="1">
      <c r="A50" s="94" t="s">
        <v>1247</v>
      </c>
      <c r="B50" s="203">
        <v>3477</v>
      </c>
      <c r="C50" s="13"/>
      <c r="D50" s="13"/>
      <c r="E50" s="13"/>
      <c r="F50" s="13"/>
      <c r="G50" s="13"/>
      <c r="H50" s="13">
        <v>0</v>
      </c>
      <c r="I50" s="13"/>
      <c r="J50" s="13"/>
      <c r="K50" s="13"/>
      <c r="L50" s="13"/>
      <c r="M50" s="13"/>
      <c r="N50" s="13"/>
      <c r="O50" s="13"/>
      <c r="P50" s="13"/>
      <c r="Q50" s="13"/>
      <c r="R50" s="13"/>
      <c r="S50" s="13"/>
      <c r="T50" s="13"/>
      <c r="U50" s="13"/>
      <c r="V50" s="13"/>
      <c r="W50" s="13"/>
      <c r="X50" s="13"/>
      <c r="Y50" s="13"/>
      <c r="Z50" s="13"/>
      <c r="AA50" s="13"/>
      <c r="AB50" s="13">
        <v>0</v>
      </c>
    </row>
    <row r="51" spans="1:28" ht="12" customHeight="1">
      <c r="A51" s="94" t="s">
        <v>1247</v>
      </c>
      <c r="B51" s="203">
        <v>3478</v>
      </c>
      <c r="C51" s="13"/>
      <c r="D51" s="13"/>
      <c r="E51" s="13"/>
      <c r="F51" s="13"/>
      <c r="G51" s="13"/>
      <c r="H51" s="13">
        <v>0</v>
      </c>
      <c r="I51" s="13"/>
      <c r="J51" s="13"/>
      <c r="K51" s="13"/>
      <c r="L51" s="13"/>
      <c r="M51" s="13"/>
      <c r="N51" s="13"/>
      <c r="O51" s="13"/>
      <c r="P51" s="13"/>
      <c r="Q51" s="13"/>
      <c r="R51" s="13"/>
      <c r="S51" s="13"/>
      <c r="T51" s="13"/>
      <c r="U51" s="13"/>
      <c r="V51" s="13"/>
      <c r="W51" s="13"/>
      <c r="X51" s="13"/>
      <c r="Y51" s="13"/>
      <c r="Z51" s="13"/>
      <c r="AA51" s="13"/>
      <c r="AB51" s="13">
        <v>0</v>
      </c>
    </row>
    <row r="52" spans="1:28" ht="12" customHeight="1">
      <c r="A52" s="94" t="s">
        <v>1247</v>
      </c>
      <c r="B52" s="203">
        <v>3481</v>
      </c>
      <c r="C52" s="13"/>
      <c r="D52" s="13"/>
      <c r="E52" s="13"/>
      <c r="F52" s="13"/>
      <c r="G52" s="13"/>
      <c r="H52" s="13">
        <v>0</v>
      </c>
      <c r="I52" s="13"/>
      <c r="J52" s="13"/>
      <c r="K52" s="13"/>
      <c r="L52" s="13"/>
      <c r="M52" s="13"/>
      <c r="N52" s="13"/>
      <c r="O52" s="13"/>
      <c r="P52" s="13"/>
      <c r="Q52" s="13"/>
      <c r="R52" s="13"/>
      <c r="S52" s="13"/>
      <c r="T52" s="13"/>
      <c r="U52" s="13"/>
      <c r="V52" s="13"/>
      <c r="W52" s="13"/>
      <c r="X52" s="13"/>
      <c r="Y52" s="13"/>
      <c r="Z52" s="13"/>
      <c r="AA52" s="13"/>
      <c r="AB52" s="13">
        <v>0</v>
      </c>
    </row>
    <row r="53" spans="1:28" ht="12" customHeight="1">
      <c r="A53" s="94" t="s">
        <v>1247</v>
      </c>
      <c r="B53" s="203">
        <v>3482</v>
      </c>
      <c r="C53" s="13"/>
      <c r="D53" s="13"/>
      <c r="E53" s="13"/>
      <c r="F53" s="13"/>
      <c r="G53" s="13"/>
      <c r="H53" s="13">
        <v>0</v>
      </c>
      <c r="I53" s="13"/>
      <c r="J53" s="13"/>
      <c r="K53" s="13"/>
      <c r="L53" s="13"/>
      <c r="M53" s="13"/>
      <c r="N53" s="13"/>
      <c r="O53" s="13"/>
      <c r="P53" s="13"/>
      <c r="Q53" s="13"/>
      <c r="R53" s="13"/>
      <c r="S53" s="13"/>
      <c r="T53" s="13"/>
      <c r="U53" s="13"/>
      <c r="V53" s="13"/>
      <c r="W53" s="13"/>
      <c r="X53" s="13"/>
      <c r="Y53" s="13"/>
      <c r="Z53" s="13"/>
      <c r="AA53" s="13"/>
      <c r="AB53" s="13">
        <v>0</v>
      </c>
    </row>
    <row r="54" spans="1:28" ht="12" customHeight="1">
      <c r="A54" s="94" t="s">
        <v>1247</v>
      </c>
      <c r="B54" s="203">
        <v>3485</v>
      </c>
      <c r="C54" s="13"/>
      <c r="D54" s="13"/>
      <c r="E54" s="13"/>
      <c r="F54" s="13"/>
      <c r="G54" s="13"/>
      <c r="H54" s="13">
        <v>0</v>
      </c>
      <c r="I54" s="13"/>
      <c r="J54" s="13"/>
      <c r="K54" s="13"/>
      <c r="L54" s="13"/>
      <c r="M54" s="13"/>
      <c r="N54" s="13"/>
      <c r="O54" s="13"/>
      <c r="P54" s="13"/>
      <c r="Q54" s="13"/>
      <c r="R54" s="13"/>
      <c r="S54" s="13"/>
      <c r="T54" s="13"/>
      <c r="U54" s="13"/>
      <c r="V54" s="13"/>
      <c r="W54" s="13"/>
      <c r="X54" s="13"/>
      <c r="Y54" s="13"/>
      <c r="Z54" s="13"/>
      <c r="AA54" s="13"/>
      <c r="AB54" s="13">
        <v>0</v>
      </c>
    </row>
    <row r="55" spans="1:28" ht="12" customHeight="1">
      <c r="A55" s="94" t="s">
        <v>1247</v>
      </c>
      <c r="B55" s="203">
        <v>3487</v>
      </c>
      <c r="C55" s="13"/>
      <c r="D55" s="13"/>
      <c r="E55" s="13"/>
      <c r="F55" s="13"/>
      <c r="G55" s="13"/>
      <c r="H55" s="13">
        <v>0</v>
      </c>
      <c r="I55" s="13"/>
      <c r="J55" s="13"/>
      <c r="K55" s="13"/>
      <c r="L55" s="13"/>
      <c r="M55" s="13"/>
      <c r="N55" s="13"/>
      <c r="O55" s="13"/>
      <c r="P55" s="13"/>
      <c r="Q55" s="13"/>
      <c r="R55" s="13"/>
      <c r="S55" s="13"/>
      <c r="T55" s="13"/>
      <c r="U55" s="13"/>
      <c r="V55" s="13"/>
      <c r="W55" s="13"/>
      <c r="X55" s="13"/>
      <c r="Y55" s="13"/>
      <c r="Z55" s="13"/>
      <c r="AA55" s="13"/>
      <c r="AB55" s="13">
        <v>0</v>
      </c>
    </row>
    <row r="56" spans="1:28" ht="12" customHeight="1">
      <c r="A56" s="94" t="s">
        <v>1247</v>
      </c>
      <c r="B56" s="203">
        <v>3488</v>
      </c>
      <c r="C56" s="13"/>
      <c r="D56" s="13"/>
      <c r="E56" s="13"/>
      <c r="F56" s="13"/>
      <c r="G56" s="13"/>
      <c r="H56" s="13">
        <v>0</v>
      </c>
      <c r="I56" s="13"/>
      <c r="J56" s="13"/>
      <c r="K56" s="13"/>
      <c r="L56" s="13"/>
      <c r="M56" s="13"/>
      <c r="N56" s="13"/>
      <c r="O56" s="13"/>
      <c r="P56" s="13"/>
      <c r="Q56" s="13"/>
      <c r="R56" s="13"/>
      <c r="S56" s="13"/>
      <c r="T56" s="13"/>
      <c r="U56" s="13"/>
      <c r="V56" s="13"/>
      <c r="W56" s="13"/>
      <c r="X56" s="13"/>
      <c r="Y56" s="13"/>
      <c r="Z56" s="13"/>
      <c r="AA56" s="13"/>
      <c r="AB56" s="13">
        <v>0</v>
      </c>
    </row>
    <row r="57" spans="1:28" ht="12" customHeight="1">
      <c r="A57" s="94" t="s">
        <v>1247</v>
      </c>
      <c r="B57" s="203">
        <v>3489</v>
      </c>
      <c r="C57" s="13"/>
      <c r="D57" s="13"/>
      <c r="E57" s="13"/>
      <c r="F57" s="13"/>
      <c r="G57" s="13"/>
      <c r="H57" s="13">
        <v>0</v>
      </c>
      <c r="I57" s="13"/>
      <c r="J57" s="13"/>
      <c r="K57" s="13"/>
      <c r="L57" s="13"/>
      <c r="M57" s="13"/>
      <c r="N57" s="13"/>
      <c r="O57" s="13"/>
      <c r="P57" s="13"/>
      <c r="Q57" s="13"/>
      <c r="R57" s="13"/>
      <c r="S57" s="13"/>
      <c r="T57" s="13"/>
      <c r="U57" s="13"/>
      <c r="V57" s="13">
        <v>0</v>
      </c>
      <c r="W57" s="13"/>
      <c r="X57" s="13"/>
      <c r="Y57" s="13"/>
      <c r="Z57" s="13"/>
      <c r="AA57" s="13"/>
      <c r="AB57" s="13">
        <v>0</v>
      </c>
    </row>
    <row r="58" spans="1:28" ht="12" customHeight="1">
      <c r="A58" s="94" t="s">
        <v>1247</v>
      </c>
      <c r="B58" s="203">
        <v>3490</v>
      </c>
      <c r="C58" s="13"/>
      <c r="D58" s="13"/>
      <c r="E58" s="13"/>
      <c r="F58" s="13"/>
      <c r="G58" s="13">
        <v>15160</v>
      </c>
      <c r="H58" s="13">
        <v>15160</v>
      </c>
      <c r="I58" s="13"/>
      <c r="J58" s="13">
        <v>32560</v>
      </c>
      <c r="K58" s="13"/>
      <c r="L58" s="13"/>
      <c r="M58" s="13">
        <v>7500</v>
      </c>
      <c r="N58" s="13"/>
      <c r="O58" s="13"/>
      <c r="P58" s="13"/>
      <c r="Q58" s="13"/>
      <c r="R58" s="13"/>
      <c r="S58" s="13"/>
      <c r="T58" s="13"/>
      <c r="U58" s="13"/>
      <c r="V58" s="13"/>
      <c r="W58" s="13"/>
      <c r="X58" s="13"/>
      <c r="Y58" s="13"/>
      <c r="Z58" s="13"/>
      <c r="AA58" s="13"/>
      <c r="AB58" s="13">
        <v>55220</v>
      </c>
    </row>
    <row r="59" spans="1:28" ht="12" customHeight="1">
      <c r="A59" s="94" t="s">
        <v>1247</v>
      </c>
      <c r="B59" s="203">
        <v>3491</v>
      </c>
      <c r="C59" s="13"/>
      <c r="D59" s="13"/>
      <c r="E59" s="13"/>
      <c r="F59" s="13"/>
      <c r="G59" s="13"/>
      <c r="H59" s="13">
        <v>0</v>
      </c>
      <c r="I59" s="13"/>
      <c r="J59" s="13"/>
      <c r="K59" s="13"/>
      <c r="L59" s="13"/>
      <c r="M59" s="13"/>
      <c r="N59" s="13"/>
      <c r="O59" s="13"/>
      <c r="P59" s="13"/>
      <c r="Q59" s="13"/>
      <c r="R59" s="13"/>
      <c r="S59" s="13"/>
      <c r="T59" s="13"/>
      <c r="U59" s="13"/>
      <c r="V59" s="13"/>
      <c r="W59" s="13"/>
      <c r="X59" s="13"/>
      <c r="Y59" s="13"/>
      <c r="Z59" s="13"/>
      <c r="AA59" s="13"/>
      <c r="AB59" s="13">
        <v>0</v>
      </c>
    </row>
    <row r="60" spans="1:28" ht="12" customHeight="1">
      <c r="A60" s="94" t="s">
        <v>1247</v>
      </c>
      <c r="B60" s="203">
        <v>3492</v>
      </c>
      <c r="C60" s="13"/>
      <c r="D60" s="13"/>
      <c r="E60" s="13"/>
      <c r="F60" s="13"/>
      <c r="G60" s="13"/>
      <c r="H60" s="13">
        <v>0</v>
      </c>
      <c r="I60" s="13"/>
      <c r="J60" s="13">
        <v>0</v>
      </c>
      <c r="K60" s="13"/>
      <c r="L60" s="13"/>
      <c r="M60" s="13"/>
      <c r="N60" s="13"/>
      <c r="O60" s="13"/>
      <c r="P60" s="13"/>
      <c r="Q60" s="13"/>
      <c r="R60" s="13"/>
      <c r="S60" s="13"/>
      <c r="T60" s="13"/>
      <c r="U60" s="13"/>
      <c r="V60" s="13"/>
      <c r="W60" s="13"/>
      <c r="X60" s="13"/>
      <c r="Y60" s="13"/>
      <c r="Z60" s="13"/>
      <c r="AA60" s="13"/>
      <c r="AB60" s="13">
        <v>0</v>
      </c>
    </row>
    <row r="61" spans="1:28" ht="12" customHeight="1">
      <c r="A61" s="94" t="s">
        <v>1247</v>
      </c>
      <c r="B61" s="203">
        <v>3494</v>
      </c>
      <c r="C61" s="13"/>
      <c r="D61" s="13"/>
      <c r="E61" s="13"/>
      <c r="F61" s="13"/>
      <c r="G61" s="13"/>
      <c r="H61" s="13">
        <v>0</v>
      </c>
      <c r="I61" s="13"/>
      <c r="J61" s="13"/>
      <c r="K61" s="13"/>
      <c r="L61" s="13"/>
      <c r="M61" s="13">
        <v>92242</v>
      </c>
      <c r="N61" s="13"/>
      <c r="O61" s="13"/>
      <c r="P61" s="13"/>
      <c r="Q61" s="13"/>
      <c r="R61" s="13"/>
      <c r="S61" s="13"/>
      <c r="T61" s="13"/>
      <c r="U61" s="13"/>
      <c r="V61" s="13"/>
      <c r="W61" s="13"/>
      <c r="X61" s="13"/>
      <c r="Y61" s="13"/>
      <c r="Z61" s="13"/>
      <c r="AA61" s="13"/>
      <c r="AB61" s="13">
        <v>92242</v>
      </c>
    </row>
    <row r="62" spans="1:28" ht="12" customHeight="1">
      <c r="A62" s="94" t="s">
        <v>1247</v>
      </c>
      <c r="B62" s="203">
        <v>3495</v>
      </c>
      <c r="C62" s="13"/>
      <c r="D62" s="13"/>
      <c r="E62" s="13"/>
      <c r="F62" s="13"/>
      <c r="G62" s="13"/>
      <c r="H62" s="13">
        <v>0</v>
      </c>
      <c r="I62" s="13"/>
      <c r="J62" s="13"/>
      <c r="K62" s="13"/>
      <c r="L62" s="13"/>
      <c r="M62" s="13"/>
      <c r="N62" s="13"/>
      <c r="O62" s="13"/>
      <c r="P62" s="13"/>
      <c r="Q62" s="13"/>
      <c r="R62" s="13"/>
      <c r="S62" s="13"/>
      <c r="T62" s="13"/>
      <c r="U62" s="13"/>
      <c r="V62" s="13"/>
      <c r="W62" s="13"/>
      <c r="X62" s="13"/>
      <c r="Y62" s="13"/>
      <c r="Z62" s="13"/>
      <c r="AA62" s="13"/>
      <c r="AB62" s="13">
        <v>0</v>
      </c>
    </row>
    <row r="63" spans="1:28" ht="12" customHeight="1">
      <c r="A63" s="94" t="s">
        <v>1247</v>
      </c>
      <c r="B63" s="203">
        <v>3496</v>
      </c>
      <c r="C63" s="13"/>
      <c r="D63" s="13"/>
      <c r="E63" s="13"/>
      <c r="F63" s="13"/>
      <c r="G63" s="13"/>
      <c r="H63" s="13">
        <v>0</v>
      </c>
      <c r="I63" s="13"/>
      <c r="J63" s="13"/>
      <c r="K63" s="13"/>
      <c r="L63" s="13"/>
      <c r="M63" s="13"/>
      <c r="N63" s="13"/>
      <c r="O63" s="13"/>
      <c r="P63" s="13"/>
      <c r="Q63" s="13"/>
      <c r="R63" s="13"/>
      <c r="S63" s="13"/>
      <c r="T63" s="13"/>
      <c r="U63" s="13"/>
      <c r="V63" s="13"/>
      <c r="W63" s="13"/>
      <c r="X63" s="13"/>
      <c r="Y63" s="13"/>
      <c r="Z63" s="13"/>
      <c r="AA63" s="13"/>
      <c r="AB63" s="13">
        <v>0</v>
      </c>
    </row>
    <row r="64" spans="1:28" ht="12" customHeight="1">
      <c r="A64" s="94" t="s">
        <v>1247</v>
      </c>
      <c r="B64" s="203">
        <v>3497</v>
      </c>
      <c r="C64" s="13"/>
      <c r="D64" s="13"/>
      <c r="E64" s="13"/>
      <c r="F64" s="13"/>
      <c r="G64" s="13"/>
      <c r="H64" s="13">
        <v>0</v>
      </c>
      <c r="I64" s="13"/>
      <c r="J64" s="13"/>
      <c r="K64" s="13"/>
      <c r="L64" s="13"/>
      <c r="M64" s="13"/>
      <c r="N64" s="13"/>
      <c r="O64" s="13"/>
      <c r="P64" s="13"/>
      <c r="Q64" s="13"/>
      <c r="R64" s="13"/>
      <c r="S64" s="13"/>
      <c r="T64" s="13"/>
      <c r="U64" s="13"/>
      <c r="V64" s="13"/>
      <c r="W64" s="13"/>
      <c r="X64" s="13"/>
      <c r="Y64" s="13"/>
      <c r="Z64" s="13"/>
      <c r="AA64" s="13"/>
      <c r="AB64" s="13">
        <v>0</v>
      </c>
    </row>
    <row r="65" spans="1:28" ht="12" customHeight="1">
      <c r="A65" s="94" t="s">
        <v>1247</v>
      </c>
      <c r="B65" s="203">
        <v>3499</v>
      </c>
      <c r="C65" s="13"/>
      <c r="D65" s="13"/>
      <c r="E65" s="13"/>
      <c r="F65" s="13"/>
      <c r="G65" s="13"/>
      <c r="H65" s="13">
        <v>0</v>
      </c>
      <c r="I65" s="13"/>
      <c r="J65" s="13"/>
      <c r="K65" s="13"/>
      <c r="L65" s="13"/>
      <c r="M65" s="13"/>
      <c r="N65" s="13"/>
      <c r="O65" s="13"/>
      <c r="P65" s="13"/>
      <c r="Q65" s="13"/>
      <c r="R65" s="13"/>
      <c r="S65" s="13"/>
      <c r="T65" s="13"/>
      <c r="U65" s="13"/>
      <c r="V65" s="13"/>
      <c r="W65" s="13"/>
      <c r="X65" s="13"/>
      <c r="Y65" s="13"/>
      <c r="Z65" s="13"/>
      <c r="AA65" s="13"/>
      <c r="AB65" s="13">
        <v>0</v>
      </c>
    </row>
    <row r="66" spans="1:28" ht="12" customHeight="1">
      <c r="A66" s="94" t="s">
        <v>1247</v>
      </c>
      <c r="B66" s="203">
        <v>3501</v>
      </c>
      <c r="C66" s="13"/>
      <c r="D66" s="13"/>
      <c r="E66" s="13"/>
      <c r="F66" s="13"/>
      <c r="G66" s="13"/>
      <c r="H66" s="13">
        <v>0</v>
      </c>
      <c r="I66" s="13"/>
      <c r="J66" s="13"/>
      <c r="K66" s="13"/>
      <c r="L66" s="13"/>
      <c r="M66" s="13"/>
      <c r="N66" s="13"/>
      <c r="O66" s="13"/>
      <c r="P66" s="13"/>
      <c r="Q66" s="13"/>
      <c r="R66" s="13"/>
      <c r="S66" s="13"/>
      <c r="T66" s="13"/>
      <c r="U66" s="13"/>
      <c r="V66" s="13"/>
      <c r="W66" s="13"/>
      <c r="X66" s="13"/>
      <c r="Y66" s="13"/>
      <c r="Z66" s="13"/>
      <c r="AA66" s="13"/>
      <c r="AB66" s="13">
        <v>0</v>
      </c>
    </row>
    <row r="67" spans="1:28" ht="12" customHeight="1">
      <c r="A67" s="94" t="s">
        <v>1247</v>
      </c>
      <c r="B67" s="203">
        <v>3502</v>
      </c>
      <c r="C67" s="13"/>
      <c r="D67" s="13"/>
      <c r="E67" s="13"/>
      <c r="F67" s="13"/>
      <c r="G67" s="13"/>
      <c r="H67" s="13">
        <v>0</v>
      </c>
      <c r="I67" s="13"/>
      <c r="J67" s="13"/>
      <c r="K67" s="13"/>
      <c r="L67" s="13"/>
      <c r="M67" s="13"/>
      <c r="N67" s="13"/>
      <c r="O67" s="13"/>
      <c r="P67" s="13"/>
      <c r="Q67" s="13"/>
      <c r="R67" s="13"/>
      <c r="S67" s="13"/>
      <c r="T67" s="13"/>
      <c r="U67" s="13"/>
      <c r="V67" s="13"/>
      <c r="W67" s="13"/>
      <c r="X67" s="13"/>
      <c r="Y67" s="13"/>
      <c r="Z67" s="13"/>
      <c r="AA67" s="13"/>
      <c r="AB67" s="13">
        <v>0</v>
      </c>
    </row>
    <row r="68" spans="1:28" ht="12" customHeight="1">
      <c r="A68" s="94" t="s">
        <v>1247</v>
      </c>
      <c r="B68" s="203">
        <v>3503</v>
      </c>
      <c r="C68" s="13"/>
      <c r="D68" s="13"/>
      <c r="E68" s="13"/>
      <c r="F68" s="13"/>
      <c r="G68" s="13"/>
      <c r="H68" s="13">
        <v>0</v>
      </c>
      <c r="I68" s="13"/>
      <c r="J68" s="13"/>
      <c r="K68" s="13"/>
      <c r="L68" s="13"/>
      <c r="M68" s="13"/>
      <c r="N68" s="13"/>
      <c r="O68" s="13"/>
      <c r="P68" s="13"/>
      <c r="Q68" s="13"/>
      <c r="R68" s="13"/>
      <c r="S68" s="13"/>
      <c r="T68" s="13"/>
      <c r="U68" s="13"/>
      <c r="V68" s="13"/>
      <c r="W68" s="13"/>
      <c r="X68" s="13"/>
      <c r="Y68" s="13"/>
      <c r="Z68" s="13"/>
      <c r="AA68" s="13"/>
      <c r="AB68" s="13">
        <v>0</v>
      </c>
    </row>
    <row r="69" spans="1:28" ht="12" customHeight="1">
      <c r="A69" s="94" t="s">
        <v>1247</v>
      </c>
      <c r="B69" s="203">
        <v>3504</v>
      </c>
      <c r="C69" s="13"/>
      <c r="D69" s="13"/>
      <c r="E69" s="13"/>
      <c r="F69" s="13"/>
      <c r="G69" s="13"/>
      <c r="H69" s="13">
        <v>0</v>
      </c>
      <c r="I69" s="13"/>
      <c r="J69" s="13"/>
      <c r="K69" s="13"/>
      <c r="L69" s="13"/>
      <c r="M69" s="13"/>
      <c r="N69" s="13"/>
      <c r="O69" s="13"/>
      <c r="P69" s="13"/>
      <c r="Q69" s="13"/>
      <c r="R69" s="13"/>
      <c r="S69" s="13"/>
      <c r="T69" s="13"/>
      <c r="U69" s="13"/>
      <c r="V69" s="13"/>
      <c r="W69" s="13"/>
      <c r="X69" s="13"/>
      <c r="Y69" s="13"/>
      <c r="Z69" s="13"/>
      <c r="AA69" s="13"/>
      <c r="AB69" s="13">
        <v>0</v>
      </c>
    </row>
    <row r="70" spans="1:28" ht="12" customHeight="1">
      <c r="A70" s="94" t="s">
        <v>1247</v>
      </c>
      <c r="B70" s="203">
        <v>3506</v>
      </c>
      <c r="C70" s="13"/>
      <c r="D70" s="13"/>
      <c r="E70" s="13"/>
      <c r="F70" s="13"/>
      <c r="G70" s="13"/>
      <c r="H70" s="13">
        <v>0</v>
      </c>
      <c r="I70" s="13"/>
      <c r="J70" s="13"/>
      <c r="K70" s="13"/>
      <c r="L70" s="13"/>
      <c r="M70" s="13"/>
      <c r="N70" s="13"/>
      <c r="O70" s="13"/>
      <c r="P70" s="13"/>
      <c r="Q70" s="13"/>
      <c r="R70" s="13"/>
      <c r="S70" s="13"/>
      <c r="T70" s="13"/>
      <c r="U70" s="13"/>
      <c r="V70" s="13"/>
      <c r="W70" s="13"/>
      <c r="X70" s="13"/>
      <c r="Y70" s="13"/>
      <c r="Z70" s="13"/>
      <c r="AA70" s="13"/>
      <c r="AB70" s="13">
        <v>0</v>
      </c>
    </row>
    <row r="71" spans="1:28" ht="12" customHeight="1">
      <c r="A71" s="94" t="s">
        <v>1247</v>
      </c>
      <c r="B71" s="203">
        <v>3507</v>
      </c>
      <c r="C71" s="13"/>
      <c r="D71" s="13"/>
      <c r="E71" s="13"/>
      <c r="F71" s="13"/>
      <c r="G71" s="13"/>
      <c r="H71" s="13">
        <v>0</v>
      </c>
      <c r="I71" s="13"/>
      <c r="J71" s="13"/>
      <c r="K71" s="13"/>
      <c r="L71" s="13"/>
      <c r="M71" s="13"/>
      <c r="N71" s="13"/>
      <c r="O71" s="13"/>
      <c r="P71" s="13"/>
      <c r="Q71" s="13"/>
      <c r="R71" s="13"/>
      <c r="S71" s="13"/>
      <c r="T71" s="13"/>
      <c r="U71" s="13"/>
      <c r="V71" s="13"/>
      <c r="W71" s="13"/>
      <c r="X71" s="13"/>
      <c r="Y71" s="13"/>
      <c r="Z71" s="13"/>
      <c r="AA71" s="13"/>
      <c r="AB71" s="13">
        <v>0</v>
      </c>
    </row>
    <row r="72" spans="1:28" ht="12" customHeight="1">
      <c r="A72" s="94" t="s">
        <v>1247</v>
      </c>
      <c r="B72" s="203">
        <v>3508</v>
      </c>
      <c r="C72" s="13"/>
      <c r="D72" s="13"/>
      <c r="E72" s="13"/>
      <c r="F72" s="13"/>
      <c r="G72" s="13"/>
      <c r="H72" s="13">
        <v>0</v>
      </c>
      <c r="I72" s="13"/>
      <c r="J72" s="13"/>
      <c r="K72" s="13"/>
      <c r="L72" s="13"/>
      <c r="M72" s="13"/>
      <c r="N72" s="13"/>
      <c r="O72" s="13"/>
      <c r="P72" s="13"/>
      <c r="Q72" s="13"/>
      <c r="R72" s="13"/>
      <c r="S72" s="13"/>
      <c r="T72" s="13"/>
      <c r="U72" s="13"/>
      <c r="V72" s="13"/>
      <c r="W72" s="13"/>
      <c r="X72" s="13"/>
      <c r="Y72" s="13"/>
      <c r="Z72" s="13">
        <v>58427</v>
      </c>
      <c r="AA72" s="13"/>
      <c r="AB72" s="13">
        <v>58427</v>
      </c>
    </row>
    <row r="73" spans="1:28" ht="12" customHeight="1">
      <c r="A73" s="94" t="s">
        <v>1247</v>
      </c>
      <c r="B73" s="203">
        <v>3511</v>
      </c>
      <c r="C73" s="13"/>
      <c r="D73" s="13"/>
      <c r="E73" s="13"/>
      <c r="F73" s="13"/>
      <c r="G73" s="13"/>
      <c r="H73" s="13">
        <v>0</v>
      </c>
      <c r="I73" s="13"/>
      <c r="J73" s="13"/>
      <c r="K73" s="13"/>
      <c r="L73" s="13"/>
      <c r="M73" s="13"/>
      <c r="N73" s="13"/>
      <c r="O73" s="13"/>
      <c r="P73" s="13"/>
      <c r="Q73" s="13"/>
      <c r="R73" s="13"/>
      <c r="S73" s="13"/>
      <c r="T73" s="13"/>
      <c r="U73" s="13"/>
      <c r="V73" s="13"/>
      <c r="W73" s="13"/>
      <c r="X73" s="13"/>
      <c r="Y73" s="13"/>
      <c r="Z73" s="13"/>
      <c r="AA73" s="13"/>
      <c r="AB73" s="13">
        <v>0</v>
      </c>
    </row>
    <row r="74" spans="1:28" ht="12" customHeight="1">
      <c r="A74" s="94" t="s">
        <v>1247</v>
      </c>
      <c r="B74" s="203">
        <v>3514</v>
      </c>
      <c r="C74" s="13"/>
      <c r="D74" s="13"/>
      <c r="E74" s="13"/>
      <c r="F74" s="13"/>
      <c r="G74" s="13"/>
      <c r="H74" s="13">
        <v>0</v>
      </c>
      <c r="I74" s="13"/>
      <c r="J74" s="13"/>
      <c r="K74" s="13"/>
      <c r="L74" s="13"/>
      <c r="M74" s="13"/>
      <c r="N74" s="13"/>
      <c r="O74" s="13"/>
      <c r="P74" s="13"/>
      <c r="Q74" s="13"/>
      <c r="R74" s="13"/>
      <c r="S74" s="13"/>
      <c r="T74" s="13"/>
      <c r="U74" s="13"/>
      <c r="V74" s="13"/>
      <c r="W74" s="13"/>
      <c r="X74" s="13"/>
      <c r="Y74" s="13"/>
      <c r="Z74" s="13"/>
      <c r="AA74" s="13"/>
      <c r="AB74" s="13">
        <v>0</v>
      </c>
    </row>
    <row r="75" spans="1:28" ht="12" customHeight="1">
      <c r="A75" s="94" t="s">
        <v>1247</v>
      </c>
      <c r="B75" s="203">
        <v>3515</v>
      </c>
      <c r="C75" s="13"/>
      <c r="D75" s="13"/>
      <c r="E75" s="13"/>
      <c r="F75" s="13"/>
      <c r="G75" s="13"/>
      <c r="H75" s="13">
        <v>0</v>
      </c>
      <c r="I75" s="13"/>
      <c r="J75" s="13"/>
      <c r="K75" s="13"/>
      <c r="L75" s="13"/>
      <c r="M75" s="13"/>
      <c r="N75" s="13"/>
      <c r="O75" s="13"/>
      <c r="P75" s="13"/>
      <c r="Q75" s="13"/>
      <c r="R75" s="13"/>
      <c r="S75" s="13"/>
      <c r="T75" s="13"/>
      <c r="U75" s="13"/>
      <c r="V75" s="13"/>
      <c r="W75" s="13"/>
      <c r="X75" s="13"/>
      <c r="Y75" s="13"/>
      <c r="Z75" s="13"/>
      <c r="AA75" s="13"/>
      <c r="AB75" s="13">
        <v>0</v>
      </c>
    </row>
    <row r="76" spans="1:28" ht="12" customHeight="1">
      <c r="A76" s="94" t="s">
        <v>1247</v>
      </c>
      <c r="B76" s="203">
        <v>3516</v>
      </c>
      <c r="C76" s="13"/>
      <c r="D76" s="13"/>
      <c r="E76" s="13"/>
      <c r="F76" s="13"/>
      <c r="G76" s="13"/>
      <c r="H76" s="13">
        <v>0</v>
      </c>
      <c r="I76" s="13"/>
      <c r="J76" s="13"/>
      <c r="K76" s="13"/>
      <c r="L76" s="13"/>
      <c r="M76" s="13"/>
      <c r="N76" s="13"/>
      <c r="O76" s="13"/>
      <c r="P76" s="13"/>
      <c r="Q76" s="13"/>
      <c r="R76" s="13"/>
      <c r="S76" s="13"/>
      <c r="T76" s="13"/>
      <c r="U76" s="13"/>
      <c r="V76" s="13"/>
      <c r="W76" s="13"/>
      <c r="X76" s="13"/>
      <c r="Y76" s="13"/>
      <c r="Z76" s="13"/>
      <c r="AA76" s="13"/>
      <c r="AB76" s="13">
        <v>0</v>
      </c>
    </row>
    <row r="77" spans="1:28" ht="12" customHeight="1">
      <c r="A77" s="94" t="s">
        <v>1247</v>
      </c>
      <c r="B77" s="203">
        <v>3524</v>
      </c>
      <c r="C77" s="13"/>
      <c r="D77" s="13"/>
      <c r="E77" s="13"/>
      <c r="F77" s="13"/>
      <c r="G77" s="13"/>
      <c r="H77" s="13">
        <v>0</v>
      </c>
      <c r="I77" s="13"/>
      <c r="J77" s="13"/>
      <c r="K77" s="13"/>
      <c r="L77" s="13"/>
      <c r="M77" s="13"/>
      <c r="N77" s="13"/>
      <c r="O77" s="13"/>
      <c r="P77" s="13"/>
      <c r="Q77" s="13"/>
      <c r="R77" s="13"/>
      <c r="S77" s="13"/>
      <c r="T77" s="13"/>
      <c r="U77" s="13"/>
      <c r="V77" s="13"/>
      <c r="W77" s="13"/>
      <c r="X77" s="13"/>
      <c r="Y77" s="13"/>
      <c r="Z77" s="13"/>
      <c r="AA77" s="13"/>
      <c r="AB77" s="13">
        <v>0</v>
      </c>
    </row>
    <row r="78" spans="1:28" ht="12" customHeight="1">
      <c r="A78" s="94" t="s">
        <v>1247</v>
      </c>
      <c r="B78" s="203">
        <v>3525</v>
      </c>
      <c r="C78" s="13"/>
      <c r="D78" s="13"/>
      <c r="E78" s="13"/>
      <c r="F78" s="13"/>
      <c r="G78" s="13"/>
      <c r="H78" s="13">
        <v>0</v>
      </c>
      <c r="I78" s="13"/>
      <c r="J78" s="13"/>
      <c r="K78" s="13"/>
      <c r="L78" s="13"/>
      <c r="M78" s="13"/>
      <c r="N78" s="13"/>
      <c r="O78" s="13"/>
      <c r="P78" s="13"/>
      <c r="Q78" s="13"/>
      <c r="R78" s="13"/>
      <c r="S78" s="13"/>
      <c r="T78" s="13"/>
      <c r="U78" s="13"/>
      <c r="V78" s="13"/>
      <c r="W78" s="13"/>
      <c r="X78" s="13"/>
      <c r="Y78" s="13"/>
      <c r="Z78" s="13"/>
      <c r="AA78" s="13"/>
      <c r="AB78" s="13">
        <v>0</v>
      </c>
    </row>
    <row r="79" spans="1:28" ht="12" customHeight="1">
      <c r="A79" s="94" t="s">
        <v>1247</v>
      </c>
      <c r="B79" s="203">
        <v>3526</v>
      </c>
      <c r="C79" s="13"/>
      <c r="D79" s="13"/>
      <c r="E79" s="13"/>
      <c r="F79" s="13"/>
      <c r="G79" s="13"/>
      <c r="H79" s="13">
        <v>0</v>
      </c>
      <c r="I79" s="13"/>
      <c r="J79" s="13"/>
      <c r="K79" s="13"/>
      <c r="L79" s="13"/>
      <c r="M79" s="13"/>
      <c r="N79" s="13"/>
      <c r="O79" s="13"/>
      <c r="P79" s="13"/>
      <c r="Q79" s="13"/>
      <c r="R79" s="13"/>
      <c r="S79" s="13"/>
      <c r="T79" s="13"/>
      <c r="U79" s="13"/>
      <c r="V79" s="13"/>
      <c r="W79" s="13"/>
      <c r="X79" s="13"/>
      <c r="Y79" s="13"/>
      <c r="Z79" s="13"/>
      <c r="AA79" s="13"/>
      <c r="AB79" s="13">
        <v>0</v>
      </c>
    </row>
    <row r="80" spans="1:28" ht="12" customHeight="1">
      <c r="A80" s="94" t="s">
        <v>1247</v>
      </c>
      <c r="B80" s="203">
        <v>3535</v>
      </c>
      <c r="C80" s="13"/>
      <c r="D80" s="13">
        <v>2270</v>
      </c>
      <c r="E80" s="13"/>
      <c r="F80" s="13"/>
      <c r="G80" s="13"/>
      <c r="H80" s="13">
        <v>2270</v>
      </c>
      <c r="I80" s="13"/>
      <c r="J80" s="13"/>
      <c r="K80" s="13">
        <v>1753</v>
      </c>
      <c r="L80" s="13"/>
      <c r="M80" s="13"/>
      <c r="N80" s="13"/>
      <c r="O80" s="13"/>
      <c r="P80" s="13"/>
      <c r="Q80" s="13"/>
      <c r="R80" s="13"/>
      <c r="S80" s="13"/>
      <c r="T80" s="13"/>
      <c r="U80" s="13"/>
      <c r="V80" s="13"/>
      <c r="W80" s="13"/>
      <c r="X80" s="13"/>
      <c r="Y80" s="13"/>
      <c r="Z80" s="13">
        <v>12610</v>
      </c>
      <c r="AA80" s="13"/>
      <c r="AB80" s="13">
        <v>16633</v>
      </c>
    </row>
    <row r="81" spans="1:28" ht="12" customHeight="1">
      <c r="A81" s="94" t="s">
        <v>1247</v>
      </c>
      <c r="B81" s="203">
        <v>3540</v>
      </c>
      <c r="C81" s="13"/>
      <c r="D81" s="13"/>
      <c r="E81" s="13"/>
      <c r="F81" s="13"/>
      <c r="G81" s="13"/>
      <c r="H81" s="13">
        <v>0</v>
      </c>
      <c r="I81" s="13"/>
      <c r="J81" s="13"/>
      <c r="K81" s="13"/>
      <c r="L81" s="13"/>
      <c r="M81" s="13"/>
      <c r="N81" s="13"/>
      <c r="O81" s="13"/>
      <c r="P81" s="13"/>
      <c r="Q81" s="13"/>
      <c r="R81" s="13"/>
      <c r="S81" s="13"/>
      <c r="T81" s="13"/>
      <c r="U81" s="13"/>
      <c r="V81" s="13"/>
      <c r="W81" s="13"/>
      <c r="X81" s="13"/>
      <c r="Y81" s="13"/>
      <c r="Z81" s="13"/>
      <c r="AA81" s="13"/>
      <c r="AB81" s="13">
        <v>0</v>
      </c>
    </row>
    <row r="82" spans="1:28" ht="12" customHeight="1">
      <c r="A82" s="94" t="s">
        <v>1247</v>
      </c>
      <c r="B82" s="203">
        <v>3541</v>
      </c>
      <c r="C82" s="13"/>
      <c r="D82" s="13"/>
      <c r="E82" s="13"/>
      <c r="F82" s="13"/>
      <c r="G82" s="13"/>
      <c r="H82" s="13">
        <v>0</v>
      </c>
      <c r="I82" s="13"/>
      <c r="J82" s="13"/>
      <c r="K82" s="13"/>
      <c r="L82" s="13"/>
      <c r="M82" s="13"/>
      <c r="N82" s="13"/>
      <c r="O82" s="13"/>
      <c r="P82" s="13"/>
      <c r="Q82" s="13"/>
      <c r="R82" s="13"/>
      <c r="S82" s="13"/>
      <c r="T82" s="13"/>
      <c r="U82" s="13"/>
      <c r="V82" s="13"/>
      <c r="W82" s="13"/>
      <c r="X82" s="13"/>
      <c r="Y82" s="13"/>
      <c r="Z82" s="13"/>
      <c r="AA82" s="13"/>
      <c r="AB82" s="13">
        <v>0</v>
      </c>
    </row>
    <row r="83" spans="1:28" ht="12" customHeight="1">
      <c r="A83" s="94" t="s">
        <v>1247</v>
      </c>
      <c r="B83" s="203">
        <v>3542</v>
      </c>
      <c r="C83" s="13"/>
      <c r="D83" s="13"/>
      <c r="E83" s="13"/>
      <c r="F83" s="13"/>
      <c r="G83" s="13"/>
      <c r="H83" s="13">
        <v>0</v>
      </c>
      <c r="I83" s="13"/>
      <c r="J83" s="13"/>
      <c r="K83" s="13"/>
      <c r="L83" s="13"/>
      <c r="M83" s="13"/>
      <c r="N83" s="13"/>
      <c r="O83" s="13"/>
      <c r="P83" s="13"/>
      <c r="Q83" s="13"/>
      <c r="R83" s="13"/>
      <c r="S83" s="13"/>
      <c r="T83" s="13"/>
      <c r="U83" s="13"/>
      <c r="V83" s="13"/>
      <c r="W83" s="13"/>
      <c r="X83" s="13"/>
      <c r="Y83" s="13"/>
      <c r="Z83" s="13"/>
      <c r="AA83" s="13"/>
      <c r="AB83" s="13">
        <v>0</v>
      </c>
    </row>
    <row r="84" spans="1:28" ht="12" customHeight="1">
      <c r="A84" s="94" t="s">
        <v>1247</v>
      </c>
      <c r="B84" s="203">
        <v>3543</v>
      </c>
      <c r="C84" s="13"/>
      <c r="D84" s="13"/>
      <c r="E84" s="13"/>
      <c r="F84" s="13"/>
      <c r="G84" s="13"/>
      <c r="H84" s="13">
        <v>0</v>
      </c>
      <c r="I84" s="13"/>
      <c r="J84" s="13"/>
      <c r="K84" s="13"/>
      <c r="L84" s="13"/>
      <c r="M84" s="13"/>
      <c r="N84" s="13"/>
      <c r="O84" s="13"/>
      <c r="P84" s="13"/>
      <c r="Q84" s="13"/>
      <c r="R84" s="13"/>
      <c r="S84" s="13"/>
      <c r="T84" s="13"/>
      <c r="U84" s="13"/>
      <c r="V84" s="13"/>
      <c r="W84" s="13"/>
      <c r="X84" s="13"/>
      <c r="Y84" s="13"/>
      <c r="Z84" s="13"/>
      <c r="AA84" s="13"/>
      <c r="AB84" s="13">
        <v>0</v>
      </c>
    </row>
    <row r="85" spans="1:28" ht="12" customHeight="1">
      <c r="A85" s="94" t="s">
        <v>1247</v>
      </c>
      <c r="B85" s="203">
        <v>3545</v>
      </c>
      <c r="C85" s="13"/>
      <c r="D85" s="13"/>
      <c r="E85" s="13"/>
      <c r="F85" s="13"/>
      <c r="G85" s="13"/>
      <c r="H85" s="13">
        <v>0</v>
      </c>
      <c r="I85" s="13"/>
      <c r="J85" s="13"/>
      <c r="K85" s="13"/>
      <c r="L85" s="13"/>
      <c r="M85" s="13"/>
      <c r="N85" s="13"/>
      <c r="O85" s="13"/>
      <c r="P85" s="13"/>
      <c r="Q85" s="13"/>
      <c r="R85" s="13"/>
      <c r="S85" s="13"/>
      <c r="T85" s="13"/>
      <c r="U85" s="13"/>
      <c r="V85" s="13"/>
      <c r="W85" s="13"/>
      <c r="X85" s="13"/>
      <c r="Y85" s="13"/>
      <c r="Z85" s="13"/>
      <c r="AA85" s="13"/>
      <c r="AB85" s="13">
        <v>0</v>
      </c>
    </row>
    <row r="86" spans="1:28" ht="12" customHeight="1">
      <c r="A86" s="94" t="s">
        <v>1247</v>
      </c>
      <c r="B86" s="203">
        <v>3546</v>
      </c>
      <c r="C86" s="13">
        <v>8040</v>
      </c>
      <c r="D86" s="13"/>
      <c r="E86" s="13"/>
      <c r="F86" s="13"/>
      <c r="G86" s="13"/>
      <c r="H86" s="13">
        <v>8040</v>
      </c>
      <c r="I86" s="13"/>
      <c r="J86" s="13"/>
      <c r="K86" s="13"/>
      <c r="L86" s="13"/>
      <c r="M86" s="13"/>
      <c r="N86" s="13"/>
      <c r="O86" s="13"/>
      <c r="P86" s="13"/>
      <c r="Q86" s="13"/>
      <c r="R86" s="13"/>
      <c r="S86" s="13"/>
      <c r="T86" s="13"/>
      <c r="U86" s="13"/>
      <c r="V86" s="13"/>
      <c r="W86" s="13"/>
      <c r="X86" s="13"/>
      <c r="Y86" s="13"/>
      <c r="Z86" s="13"/>
      <c r="AA86" s="13"/>
      <c r="AB86" s="13">
        <v>8040</v>
      </c>
    </row>
    <row r="87" spans="1:28" ht="12" customHeight="1">
      <c r="A87" s="94" t="s">
        <v>1247</v>
      </c>
      <c r="B87" s="203">
        <v>3547</v>
      </c>
      <c r="C87" s="13"/>
      <c r="D87" s="13"/>
      <c r="E87" s="13"/>
      <c r="F87" s="13"/>
      <c r="G87" s="13"/>
      <c r="H87" s="13">
        <v>0</v>
      </c>
      <c r="I87" s="13"/>
      <c r="J87" s="13"/>
      <c r="K87" s="13"/>
      <c r="L87" s="13"/>
      <c r="M87" s="13"/>
      <c r="N87" s="13"/>
      <c r="O87" s="13"/>
      <c r="P87" s="13"/>
      <c r="Q87" s="13"/>
      <c r="R87" s="13"/>
      <c r="S87" s="13"/>
      <c r="T87" s="13"/>
      <c r="U87" s="13"/>
      <c r="V87" s="13"/>
      <c r="W87" s="13"/>
      <c r="X87" s="13"/>
      <c r="Y87" s="13"/>
      <c r="Z87" s="13"/>
      <c r="AA87" s="13"/>
      <c r="AB87" s="13">
        <v>0</v>
      </c>
    </row>
    <row r="88" spans="1:28" ht="12" customHeight="1">
      <c r="A88" s="94" t="s">
        <v>1247</v>
      </c>
      <c r="B88" s="203">
        <v>3549</v>
      </c>
      <c r="C88" s="13"/>
      <c r="D88" s="13"/>
      <c r="E88" s="13"/>
      <c r="F88" s="13"/>
      <c r="G88" s="13"/>
      <c r="H88" s="13">
        <v>0</v>
      </c>
      <c r="I88" s="13"/>
      <c r="J88" s="13"/>
      <c r="K88" s="13"/>
      <c r="L88" s="13"/>
      <c r="M88" s="13"/>
      <c r="N88" s="13"/>
      <c r="O88" s="13"/>
      <c r="P88" s="13"/>
      <c r="Q88" s="13"/>
      <c r="R88" s="13"/>
      <c r="S88" s="13"/>
      <c r="T88" s="13"/>
      <c r="U88" s="13"/>
      <c r="V88" s="13"/>
      <c r="W88" s="13"/>
      <c r="X88" s="13"/>
      <c r="Y88" s="13"/>
      <c r="Z88" s="13"/>
      <c r="AA88" s="13"/>
      <c r="AB88" s="13">
        <v>0</v>
      </c>
    </row>
    <row r="89" spans="1:28" ht="12" customHeight="1">
      <c r="A89" s="94" t="s">
        <v>1247</v>
      </c>
      <c r="B89" s="203">
        <v>3550</v>
      </c>
      <c r="C89" s="13"/>
      <c r="D89" s="13"/>
      <c r="E89" s="13"/>
      <c r="F89" s="13"/>
      <c r="G89" s="13"/>
      <c r="H89" s="13">
        <v>0</v>
      </c>
      <c r="I89" s="13"/>
      <c r="J89" s="13"/>
      <c r="K89" s="13"/>
      <c r="L89" s="13"/>
      <c r="M89" s="13"/>
      <c r="N89" s="13"/>
      <c r="O89" s="13"/>
      <c r="P89" s="13"/>
      <c r="Q89" s="13"/>
      <c r="R89" s="13"/>
      <c r="S89" s="13"/>
      <c r="T89" s="13"/>
      <c r="U89" s="13"/>
      <c r="V89" s="13"/>
      <c r="W89" s="13"/>
      <c r="X89" s="13"/>
      <c r="Y89" s="13"/>
      <c r="Z89" s="13"/>
      <c r="AA89" s="13"/>
      <c r="AB89" s="13">
        <v>0</v>
      </c>
    </row>
    <row r="90" spans="1:28" ht="12" customHeight="1">
      <c r="A90" s="94" t="s">
        <v>1247</v>
      </c>
      <c r="B90" s="203">
        <v>3551</v>
      </c>
      <c r="C90" s="13"/>
      <c r="D90" s="13"/>
      <c r="E90" s="13"/>
      <c r="F90" s="13"/>
      <c r="G90" s="13"/>
      <c r="H90" s="13">
        <v>0</v>
      </c>
      <c r="I90" s="13"/>
      <c r="J90" s="13"/>
      <c r="K90" s="13"/>
      <c r="L90" s="13"/>
      <c r="M90" s="13"/>
      <c r="N90" s="13"/>
      <c r="O90" s="13"/>
      <c r="P90" s="13"/>
      <c r="Q90" s="13"/>
      <c r="R90" s="13"/>
      <c r="S90" s="13"/>
      <c r="T90" s="13"/>
      <c r="U90" s="13"/>
      <c r="V90" s="13"/>
      <c r="W90" s="13"/>
      <c r="X90" s="13"/>
      <c r="Y90" s="13"/>
      <c r="Z90" s="13"/>
      <c r="AA90" s="13"/>
      <c r="AB90" s="13">
        <v>0</v>
      </c>
    </row>
    <row r="91" spans="1:28" ht="12" customHeight="1">
      <c r="A91" s="94" t="s">
        <v>1247</v>
      </c>
      <c r="B91" s="203">
        <v>3553</v>
      </c>
      <c r="C91" s="13"/>
      <c r="D91" s="13"/>
      <c r="E91" s="13"/>
      <c r="F91" s="13"/>
      <c r="G91" s="13"/>
      <c r="H91" s="13">
        <v>0</v>
      </c>
      <c r="I91" s="13"/>
      <c r="J91" s="13"/>
      <c r="K91" s="13"/>
      <c r="L91" s="13"/>
      <c r="M91" s="13"/>
      <c r="N91" s="13"/>
      <c r="O91" s="13"/>
      <c r="P91" s="13"/>
      <c r="Q91" s="13"/>
      <c r="R91" s="13"/>
      <c r="S91" s="13"/>
      <c r="T91" s="13"/>
      <c r="U91" s="13"/>
      <c r="V91" s="13"/>
      <c r="W91" s="13"/>
      <c r="X91" s="13"/>
      <c r="Y91" s="13"/>
      <c r="Z91" s="13"/>
      <c r="AA91" s="13"/>
      <c r="AB91" s="13">
        <v>0</v>
      </c>
    </row>
    <row r="92" spans="1:28" ht="12" customHeight="1">
      <c r="A92" s="94" t="s">
        <v>1247</v>
      </c>
      <c r="B92" s="203">
        <v>3554</v>
      </c>
      <c r="C92" s="13"/>
      <c r="D92" s="13"/>
      <c r="E92" s="13"/>
      <c r="F92" s="13"/>
      <c r="G92" s="13"/>
      <c r="H92" s="13">
        <v>0</v>
      </c>
      <c r="I92" s="13"/>
      <c r="J92" s="13"/>
      <c r="K92" s="13"/>
      <c r="L92" s="13"/>
      <c r="M92" s="13"/>
      <c r="N92" s="13"/>
      <c r="O92" s="13"/>
      <c r="P92" s="13"/>
      <c r="Q92" s="13"/>
      <c r="R92" s="13"/>
      <c r="S92" s="13"/>
      <c r="T92" s="13"/>
      <c r="U92" s="13"/>
      <c r="V92" s="13"/>
      <c r="W92" s="13"/>
      <c r="X92" s="13"/>
      <c r="Y92" s="13"/>
      <c r="Z92" s="13"/>
      <c r="AA92" s="13"/>
      <c r="AB92" s="13">
        <v>0</v>
      </c>
    </row>
    <row r="93" spans="1:28" ht="12" customHeight="1">
      <c r="A93" s="94" t="s">
        <v>1247</v>
      </c>
      <c r="B93" s="203">
        <v>3555</v>
      </c>
      <c r="C93" s="13"/>
      <c r="D93" s="13"/>
      <c r="E93" s="13"/>
      <c r="F93" s="13"/>
      <c r="G93" s="13"/>
      <c r="H93" s="13">
        <v>0</v>
      </c>
      <c r="I93" s="13"/>
      <c r="J93" s="13"/>
      <c r="K93" s="13"/>
      <c r="L93" s="13"/>
      <c r="M93" s="13"/>
      <c r="N93" s="13"/>
      <c r="O93" s="13"/>
      <c r="P93" s="13"/>
      <c r="Q93" s="13"/>
      <c r="R93" s="13"/>
      <c r="S93" s="13"/>
      <c r="T93" s="13"/>
      <c r="U93" s="13"/>
      <c r="V93" s="13"/>
      <c r="W93" s="13"/>
      <c r="X93" s="13"/>
      <c r="Y93" s="13"/>
      <c r="Z93" s="13"/>
      <c r="AA93" s="13"/>
      <c r="AB93" s="13">
        <v>0</v>
      </c>
    </row>
    <row r="94" spans="1:28" ht="12" customHeight="1">
      <c r="A94" s="94" t="s">
        <v>1247</v>
      </c>
      <c r="B94" s="203">
        <v>3561</v>
      </c>
      <c r="C94" s="13"/>
      <c r="D94" s="13"/>
      <c r="E94" s="13"/>
      <c r="F94" s="13"/>
      <c r="G94" s="13"/>
      <c r="H94" s="13">
        <v>0</v>
      </c>
      <c r="I94" s="13"/>
      <c r="J94" s="13"/>
      <c r="K94" s="13"/>
      <c r="L94" s="13"/>
      <c r="M94" s="13"/>
      <c r="N94" s="13"/>
      <c r="O94" s="13"/>
      <c r="P94" s="13"/>
      <c r="Q94" s="13"/>
      <c r="R94" s="13"/>
      <c r="S94" s="13"/>
      <c r="T94" s="13"/>
      <c r="U94" s="13"/>
      <c r="V94" s="13"/>
      <c r="W94" s="13"/>
      <c r="X94" s="13"/>
      <c r="Y94" s="13"/>
      <c r="Z94" s="13"/>
      <c r="AA94" s="13"/>
      <c r="AB94" s="13">
        <v>0</v>
      </c>
    </row>
    <row r="95" spans="1:28" ht="12" customHeight="1">
      <c r="A95" s="94" t="s">
        <v>1247</v>
      </c>
      <c r="B95" s="203">
        <v>3562</v>
      </c>
      <c r="C95" s="13"/>
      <c r="D95" s="13"/>
      <c r="E95" s="13"/>
      <c r="F95" s="13"/>
      <c r="G95" s="13"/>
      <c r="H95" s="13">
        <v>0</v>
      </c>
      <c r="I95" s="13"/>
      <c r="J95" s="13"/>
      <c r="K95" s="13"/>
      <c r="L95" s="13"/>
      <c r="M95" s="13"/>
      <c r="N95" s="13"/>
      <c r="O95" s="13"/>
      <c r="P95" s="13"/>
      <c r="Q95" s="13"/>
      <c r="R95" s="13"/>
      <c r="S95" s="13"/>
      <c r="T95" s="13"/>
      <c r="U95" s="13"/>
      <c r="V95" s="13"/>
      <c r="W95" s="13"/>
      <c r="X95" s="13"/>
      <c r="Y95" s="13"/>
      <c r="Z95" s="13"/>
      <c r="AA95" s="13"/>
      <c r="AB95" s="13">
        <v>0</v>
      </c>
    </row>
    <row r="96" spans="1:28" ht="12" customHeight="1">
      <c r="A96" s="94" t="s">
        <v>1247</v>
      </c>
      <c r="B96" s="203">
        <v>3563</v>
      </c>
      <c r="C96" s="13"/>
      <c r="D96" s="13"/>
      <c r="E96" s="13"/>
      <c r="F96" s="13"/>
      <c r="G96" s="13"/>
      <c r="H96" s="13">
        <v>0</v>
      </c>
      <c r="I96" s="13"/>
      <c r="J96" s="13"/>
      <c r="K96" s="13"/>
      <c r="L96" s="13"/>
      <c r="M96" s="13"/>
      <c r="N96" s="13"/>
      <c r="O96" s="13"/>
      <c r="P96" s="13"/>
      <c r="Q96" s="13"/>
      <c r="R96" s="13"/>
      <c r="S96" s="13"/>
      <c r="T96" s="13"/>
      <c r="U96" s="13"/>
      <c r="V96" s="13"/>
      <c r="W96" s="13"/>
      <c r="X96" s="13"/>
      <c r="Y96" s="13"/>
      <c r="Z96" s="13"/>
      <c r="AA96" s="13"/>
      <c r="AB96" s="13">
        <v>0</v>
      </c>
    </row>
    <row r="97" spans="1:28" ht="12" customHeight="1">
      <c r="A97" s="94" t="s">
        <v>1247</v>
      </c>
      <c r="B97" s="203">
        <v>3564</v>
      </c>
      <c r="C97" s="13"/>
      <c r="D97" s="13"/>
      <c r="E97" s="13"/>
      <c r="F97" s="13"/>
      <c r="G97" s="13"/>
      <c r="H97" s="13">
        <v>0</v>
      </c>
      <c r="I97" s="13"/>
      <c r="J97" s="13"/>
      <c r="K97" s="13"/>
      <c r="L97" s="13"/>
      <c r="M97" s="13"/>
      <c r="N97" s="13"/>
      <c r="O97" s="13"/>
      <c r="P97" s="13"/>
      <c r="Q97" s="13"/>
      <c r="R97" s="13"/>
      <c r="S97" s="13"/>
      <c r="T97" s="13"/>
      <c r="U97" s="13"/>
      <c r="V97" s="13"/>
      <c r="W97" s="13"/>
      <c r="X97" s="13"/>
      <c r="Y97" s="13"/>
      <c r="Z97" s="13"/>
      <c r="AA97" s="13"/>
      <c r="AB97" s="13">
        <v>0</v>
      </c>
    </row>
    <row r="98" spans="1:28" ht="12" customHeight="1">
      <c r="A98" s="94" t="s">
        <v>1247</v>
      </c>
      <c r="B98" s="203">
        <v>3565</v>
      </c>
      <c r="C98" s="13"/>
      <c r="D98" s="13"/>
      <c r="E98" s="13"/>
      <c r="F98" s="13"/>
      <c r="G98" s="13"/>
      <c r="H98" s="13">
        <v>0</v>
      </c>
      <c r="I98" s="13"/>
      <c r="J98" s="13"/>
      <c r="K98" s="13"/>
      <c r="L98" s="13"/>
      <c r="M98" s="13"/>
      <c r="N98" s="13"/>
      <c r="O98" s="13"/>
      <c r="P98" s="13"/>
      <c r="Q98" s="13"/>
      <c r="R98" s="13"/>
      <c r="S98" s="13"/>
      <c r="T98" s="13"/>
      <c r="U98" s="13"/>
      <c r="V98" s="13"/>
      <c r="W98" s="13"/>
      <c r="X98" s="13"/>
      <c r="Y98" s="13"/>
      <c r="Z98" s="13"/>
      <c r="AA98" s="13"/>
      <c r="AB98" s="13">
        <v>0</v>
      </c>
    </row>
    <row r="99" spans="1:28" ht="12" customHeight="1">
      <c r="A99" s="94" t="s">
        <v>1247</v>
      </c>
      <c r="B99" s="203">
        <v>3566</v>
      </c>
      <c r="C99" s="13"/>
      <c r="D99" s="13"/>
      <c r="E99" s="13"/>
      <c r="F99" s="13"/>
      <c r="G99" s="13"/>
      <c r="H99" s="13">
        <v>0</v>
      </c>
      <c r="I99" s="13"/>
      <c r="J99" s="13"/>
      <c r="K99" s="13"/>
      <c r="L99" s="13"/>
      <c r="M99" s="13"/>
      <c r="N99" s="13"/>
      <c r="O99" s="13"/>
      <c r="P99" s="13"/>
      <c r="Q99" s="13"/>
      <c r="R99" s="13"/>
      <c r="S99" s="13"/>
      <c r="T99" s="13"/>
      <c r="U99" s="13"/>
      <c r="V99" s="13"/>
      <c r="W99" s="13"/>
      <c r="X99" s="13"/>
      <c r="Y99" s="13"/>
      <c r="Z99" s="13"/>
      <c r="AA99" s="13"/>
      <c r="AB99" s="13">
        <v>0</v>
      </c>
    </row>
    <row r="100" spans="1:28" ht="12" customHeight="1">
      <c r="A100" s="94" t="s">
        <v>1247</v>
      </c>
      <c r="B100" s="203">
        <v>3571</v>
      </c>
      <c r="C100" s="13"/>
      <c r="D100" s="13"/>
      <c r="E100" s="13"/>
      <c r="F100" s="13"/>
      <c r="G100" s="13"/>
      <c r="H100" s="13">
        <v>0</v>
      </c>
      <c r="I100" s="13"/>
      <c r="J100" s="13"/>
      <c r="K100" s="13"/>
      <c r="L100" s="13"/>
      <c r="M100" s="13"/>
      <c r="N100" s="13"/>
      <c r="O100" s="13"/>
      <c r="P100" s="13"/>
      <c r="Q100" s="13"/>
      <c r="R100" s="13"/>
      <c r="S100" s="13"/>
      <c r="T100" s="13"/>
      <c r="U100" s="13"/>
      <c r="V100" s="13"/>
      <c r="W100" s="13"/>
      <c r="X100" s="13"/>
      <c r="Y100" s="13"/>
      <c r="Z100" s="13"/>
      <c r="AA100" s="13"/>
      <c r="AB100" s="13">
        <v>0</v>
      </c>
    </row>
    <row r="101" spans="1:28" ht="12" customHeight="1">
      <c r="A101" s="94" t="s">
        <v>1247</v>
      </c>
      <c r="B101" s="203">
        <v>3572</v>
      </c>
      <c r="C101" s="13"/>
      <c r="D101" s="13"/>
      <c r="E101" s="13"/>
      <c r="F101" s="13"/>
      <c r="G101" s="13"/>
      <c r="H101" s="13">
        <v>0</v>
      </c>
      <c r="I101" s="13"/>
      <c r="J101" s="13"/>
      <c r="K101" s="13"/>
      <c r="L101" s="13"/>
      <c r="M101" s="13"/>
      <c r="N101" s="13"/>
      <c r="O101" s="13"/>
      <c r="P101" s="13"/>
      <c r="Q101" s="13"/>
      <c r="R101" s="13"/>
      <c r="S101" s="13"/>
      <c r="T101" s="13"/>
      <c r="U101" s="13"/>
      <c r="V101" s="13"/>
      <c r="W101" s="13"/>
      <c r="X101" s="13"/>
      <c r="Y101" s="13"/>
      <c r="Z101" s="13"/>
      <c r="AA101" s="13"/>
      <c r="AB101" s="13">
        <v>0</v>
      </c>
    </row>
    <row r="102" spans="1:28" ht="12" customHeight="1">
      <c r="A102" s="94" t="s">
        <v>1247</v>
      </c>
      <c r="B102" s="203">
        <v>3573</v>
      </c>
      <c r="C102" s="13"/>
      <c r="D102" s="13"/>
      <c r="E102" s="13"/>
      <c r="F102" s="13"/>
      <c r="G102" s="13"/>
      <c r="H102" s="13">
        <v>0</v>
      </c>
      <c r="I102" s="13"/>
      <c r="J102" s="13"/>
      <c r="K102" s="13"/>
      <c r="L102" s="13"/>
      <c r="M102" s="13"/>
      <c r="N102" s="13"/>
      <c r="O102" s="13"/>
      <c r="P102" s="13"/>
      <c r="Q102" s="13"/>
      <c r="R102" s="13"/>
      <c r="S102" s="13"/>
      <c r="T102" s="13"/>
      <c r="U102" s="13"/>
      <c r="V102" s="13"/>
      <c r="W102" s="13"/>
      <c r="X102" s="13"/>
      <c r="Y102" s="13"/>
      <c r="Z102" s="13"/>
      <c r="AA102" s="13"/>
      <c r="AB102" s="13">
        <v>0</v>
      </c>
    </row>
    <row r="103" spans="1:28" ht="12" customHeight="1">
      <c r="A103" s="94" t="s">
        <v>1247</v>
      </c>
      <c r="B103" s="203">
        <v>3574</v>
      </c>
      <c r="C103" s="13"/>
      <c r="D103" s="13"/>
      <c r="E103" s="13"/>
      <c r="F103" s="13"/>
      <c r="G103" s="13"/>
      <c r="H103" s="13">
        <v>0</v>
      </c>
      <c r="I103" s="13"/>
      <c r="J103" s="13"/>
      <c r="K103" s="13"/>
      <c r="L103" s="13"/>
      <c r="M103" s="13"/>
      <c r="N103" s="13"/>
      <c r="O103" s="13"/>
      <c r="P103" s="13"/>
      <c r="Q103" s="13"/>
      <c r="R103" s="13"/>
      <c r="S103" s="13"/>
      <c r="T103" s="13"/>
      <c r="U103" s="13"/>
      <c r="V103" s="13"/>
      <c r="W103" s="13"/>
      <c r="X103" s="13"/>
      <c r="Y103" s="13"/>
      <c r="Z103" s="13"/>
      <c r="AA103" s="13"/>
      <c r="AB103" s="13">
        <v>0</v>
      </c>
    </row>
    <row r="104" spans="1:28" ht="12" customHeight="1">
      <c r="A104" s="94" t="s">
        <v>1247</v>
      </c>
      <c r="B104" s="203">
        <v>3575</v>
      </c>
      <c r="C104" s="13"/>
      <c r="D104" s="13">
        <v>0</v>
      </c>
      <c r="E104" s="13"/>
      <c r="F104" s="13"/>
      <c r="G104" s="13"/>
      <c r="H104" s="13">
        <v>0</v>
      </c>
      <c r="I104" s="13"/>
      <c r="J104" s="13"/>
      <c r="K104" s="13"/>
      <c r="L104" s="13"/>
      <c r="M104" s="13"/>
      <c r="N104" s="13"/>
      <c r="O104" s="13"/>
      <c r="P104" s="13"/>
      <c r="Q104" s="13"/>
      <c r="R104" s="13"/>
      <c r="S104" s="13"/>
      <c r="T104" s="13"/>
      <c r="U104" s="13"/>
      <c r="V104" s="13"/>
      <c r="W104" s="13"/>
      <c r="X104" s="13"/>
      <c r="Y104" s="13"/>
      <c r="Z104" s="13"/>
      <c r="AA104" s="13"/>
      <c r="AB104" s="13">
        <v>0</v>
      </c>
    </row>
    <row r="105" spans="1:28" ht="12" customHeight="1">
      <c r="A105" s="94" t="s">
        <v>1247</v>
      </c>
      <c r="B105" s="203">
        <v>3576</v>
      </c>
      <c r="C105" s="13"/>
      <c r="D105" s="13"/>
      <c r="E105" s="13"/>
      <c r="F105" s="13"/>
      <c r="G105" s="13"/>
      <c r="H105" s="13">
        <v>0</v>
      </c>
      <c r="I105" s="13"/>
      <c r="J105" s="13"/>
      <c r="K105" s="13"/>
      <c r="L105" s="13"/>
      <c r="M105" s="13"/>
      <c r="N105" s="13"/>
      <c r="O105" s="13"/>
      <c r="P105" s="13"/>
      <c r="Q105" s="13"/>
      <c r="R105" s="13"/>
      <c r="S105" s="13"/>
      <c r="T105" s="13"/>
      <c r="U105" s="13"/>
      <c r="V105" s="13"/>
      <c r="W105" s="13"/>
      <c r="X105" s="13"/>
      <c r="Y105" s="13"/>
      <c r="Z105" s="13"/>
      <c r="AA105" s="13"/>
      <c r="AB105" s="13">
        <v>0</v>
      </c>
    </row>
    <row r="106" spans="1:28" ht="12" customHeight="1">
      <c r="A106" s="94" t="s">
        <v>1247</v>
      </c>
      <c r="B106" s="203">
        <v>3581</v>
      </c>
      <c r="C106" s="13"/>
      <c r="D106" s="13"/>
      <c r="E106" s="13"/>
      <c r="F106" s="13"/>
      <c r="G106" s="13"/>
      <c r="H106" s="13">
        <v>0</v>
      </c>
      <c r="I106" s="13"/>
      <c r="J106" s="13"/>
      <c r="K106" s="13"/>
      <c r="L106" s="13"/>
      <c r="M106" s="13"/>
      <c r="N106" s="13"/>
      <c r="O106" s="13"/>
      <c r="P106" s="13"/>
      <c r="Q106" s="13"/>
      <c r="R106" s="13"/>
      <c r="S106" s="13"/>
      <c r="T106" s="13"/>
      <c r="U106" s="13"/>
      <c r="V106" s="13"/>
      <c r="W106" s="13"/>
      <c r="X106" s="13"/>
      <c r="Y106" s="13"/>
      <c r="Z106" s="13"/>
      <c r="AA106" s="13"/>
      <c r="AB106" s="13">
        <v>0</v>
      </c>
    </row>
    <row r="107" spans="1:28" ht="12" customHeight="1">
      <c r="A107" s="94" t="s">
        <v>1247</v>
      </c>
      <c r="B107" s="203">
        <v>3582</v>
      </c>
      <c r="C107" s="13"/>
      <c r="D107" s="13"/>
      <c r="E107" s="13"/>
      <c r="F107" s="13"/>
      <c r="G107" s="13"/>
      <c r="H107" s="13">
        <v>0</v>
      </c>
      <c r="I107" s="13"/>
      <c r="J107" s="13"/>
      <c r="K107" s="13"/>
      <c r="L107" s="13"/>
      <c r="M107" s="13"/>
      <c r="N107" s="13"/>
      <c r="O107" s="13"/>
      <c r="P107" s="13"/>
      <c r="Q107" s="13"/>
      <c r="R107" s="13"/>
      <c r="S107" s="13"/>
      <c r="T107" s="13"/>
      <c r="U107" s="13"/>
      <c r="V107" s="13"/>
      <c r="W107" s="13"/>
      <c r="X107" s="13"/>
      <c r="Y107" s="13"/>
      <c r="Z107" s="13"/>
      <c r="AA107" s="13"/>
      <c r="AB107" s="13">
        <v>0</v>
      </c>
    </row>
    <row r="108" spans="1:28" ht="12" customHeight="1">
      <c r="A108" s="94" t="s">
        <v>1247</v>
      </c>
      <c r="B108" s="203">
        <v>3583</v>
      </c>
      <c r="C108" s="13"/>
      <c r="D108" s="13"/>
      <c r="E108" s="13"/>
      <c r="F108" s="13"/>
      <c r="G108" s="13"/>
      <c r="H108" s="13">
        <v>0</v>
      </c>
      <c r="I108" s="13"/>
      <c r="J108" s="13"/>
      <c r="K108" s="13"/>
      <c r="L108" s="13"/>
      <c r="M108" s="13"/>
      <c r="N108" s="13"/>
      <c r="O108" s="13"/>
      <c r="P108" s="13"/>
      <c r="Q108" s="13"/>
      <c r="R108" s="13"/>
      <c r="S108" s="13"/>
      <c r="T108" s="13"/>
      <c r="U108" s="13"/>
      <c r="V108" s="13"/>
      <c r="W108" s="13"/>
      <c r="X108" s="13"/>
      <c r="Y108" s="13"/>
      <c r="Z108" s="13"/>
      <c r="AA108" s="13"/>
      <c r="AB108" s="13">
        <v>0</v>
      </c>
    </row>
    <row r="109" spans="1:28" ht="12" customHeight="1">
      <c r="A109" s="94" t="s">
        <v>1247</v>
      </c>
      <c r="B109" s="203">
        <v>3584</v>
      </c>
      <c r="C109" s="13">
        <v>42287</v>
      </c>
      <c r="D109" s="13">
        <v>0</v>
      </c>
      <c r="E109" s="13"/>
      <c r="F109" s="13"/>
      <c r="G109" s="13"/>
      <c r="H109" s="13">
        <v>42287</v>
      </c>
      <c r="I109" s="13"/>
      <c r="J109" s="13"/>
      <c r="K109" s="13"/>
      <c r="L109" s="13"/>
      <c r="M109" s="13"/>
      <c r="N109" s="13"/>
      <c r="O109" s="13"/>
      <c r="P109" s="13"/>
      <c r="Q109" s="13"/>
      <c r="R109" s="13"/>
      <c r="S109" s="13"/>
      <c r="T109" s="13"/>
      <c r="U109" s="13"/>
      <c r="V109" s="13"/>
      <c r="W109" s="13"/>
      <c r="X109" s="13"/>
      <c r="Y109" s="13"/>
      <c r="Z109" s="13"/>
      <c r="AA109" s="13"/>
      <c r="AB109" s="13">
        <v>42287</v>
      </c>
    </row>
    <row r="110" spans="1:28" ht="12" customHeight="1">
      <c r="A110" s="94" t="s">
        <v>1247</v>
      </c>
      <c r="B110" s="203">
        <v>3585</v>
      </c>
      <c r="C110" s="13"/>
      <c r="D110" s="13"/>
      <c r="E110" s="13"/>
      <c r="F110" s="13"/>
      <c r="G110" s="13"/>
      <c r="H110" s="13">
        <v>0</v>
      </c>
      <c r="I110" s="13"/>
      <c r="J110" s="13"/>
      <c r="K110" s="13"/>
      <c r="L110" s="13"/>
      <c r="M110" s="13"/>
      <c r="N110" s="13"/>
      <c r="O110" s="13"/>
      <c r="P110" s="13"/>
      <c r="Q110" s="13"/>
      <c r="R110" s="13"/>
      <c r="S110" s="13"/>
      <c r="T110" s="13"/>
      <c r="U110" s="13"/>
      <c r="V110" s="13"/>
      <c r="W110" s="13"/>
      <c r="X110" s="13"/>
      <c r="Y110" s="13"/>
      <c r="Z110" s="13"/>
      <c r="AA110" s="13"/>
      <c r="AB110" s="13">
        <v>0</v>
      </c>
    </row>
    <row r="111" spans="1:28" ht="12" customHeight="1">
      <c r="A111" s="94" t="s">
        <v>1247</v>
      </c>
      <c r="B111" s="203">
        <v>3586</v>
      </c>
      <c r="C111" s="13"/>
      <c r="D111" s="13">
        <v>8684</v>
      </c>
      <c r="E111" s="13"/>
      <c r="F111" s="13"/>
      <c r="G111" s="13"/>
      <c r="H111" s="13">
        <v>8684</v>
      </c>
      <c r="I111" s="13"/>
      <c r="J111" s="13"/>
      <c r="K111" s="13"/>
      <c r="L111" s="13"/>
      <c r="M111" s="13"/>
      <c r="N111" s="13"/>
      <c r="O111" s="13"/>
      <c r="P111" s="13"/>
      <c r="Q111" s="13"/>
      <c r="R111" s="13"/>
      <c r="S111" s="13"/>
      <c r="T111" s="13"/>
      <c r="U111" s="13"/>
      <c r="V111" s="13"/>
      <c r="W111" s="13"/>
      <c r="X111" s="13"/>
      <c r="Y111" s="13"/>
      <c r="Z111" s="13"/>
      <c r="AA111" s="13"/>
      <c r="AB111" s="13">
        <v>8684</v>
      </c>
    </row>
    <row r="112" spans="1:28" ht="12" customHeight="1">
      <c r="A112" s="94" t="s">
        <v>1054</v>
      </c>
      <c r="B112" s="404">
        <v>3401</v>
      </c>
      <c r="C112" s="219"/>
      <c r="D112" s="220"/>
      <c r="E112" s="13"/>
      <c r="F112" s="13"/>
      <c r="G112" s="13"/>
      <c r="H112" s="13">
        <v>0</v>
      </c>
      <c r="I112" s="13"/>
      <c r="J112" s="13"/>
      <c r="K112" s="13"/>
      <c r="L112" s="13"/>
      <c r="M112" s="13"/>
      <c r="N112" s="13"/>
      <c r="O112" s="13"/>
      <c r="P112" s="13"/>
      <c r="Q112" s="13"/>
      <c r="R112" s="13"/>
      <c r="S112" s="13"/>
      <c r="T112" s="13"/>
      <c r="U112" s="13"/>
      <c r="V112" s="13"/>
      <c r="W112" s="13"/>
      <c r="X112" s="13"/>
      <c r="Y112" s="13"/>
      <c r="Z112" s="13"/>
      <c r="AA112" s="13"/>
      <c r="AB112" s="13">
        <v>0</v>
      </c>
    </row>
    <row r="113" spans="1:28" ht="12" customHeight="1">
      <c r="A113" s="94" t="s">
        <v>1054</v>
      </c>
      <c r="B113" s="404">
        <v>3402</v>
      </c>
      <c r="C113" s="13"/>
      <c r="D113" s="13"/>
      <c r="E113" s="13"/>
      <c r="F113" s="13"/>
      <c r="G113" s="13"/>
      <c r="H113" s="13">
        <v>0</v>
      </c>
      <c r="I113" s="13"/>
      <c r="J113" s="13"/>
      <c r="K113" s="13"/>
      <c r="L113" s="13"/>
      <c r="M113" s="13"/>
      <c r="N113" s="13"/>
      <c r="O113" s="13"/>
      <c r="P113" s="13"/>
      <c r="Q113" s="13"/>
      <c r="R113" s="13"/>
      <c r="S113" s="13"/>
      <c r="T113" s="13"/>
      <c r="U113" s="13"/>
      <c r="V113" s="13"/>
      <c r="W113" s="13"/>
      <c r="X113" s="13"/>
      <c r="Y113" s="13"/>
      <c r="Z113" s="13"/>
      <c r="AA113" s="13"/>
      <c r="AB113" s="13">
        <v>0</v>
      </c>
    </row>
    <row r="114" spans="1:28" ht="12" customHeight="1">
      <c r="A114" s="94" t="s">
        <v>1054</v>
      </c>
      <c r="B114" s="404">
        <v>3403</v>
      </c>
      <c r="C114" s="13"/>
      <c r="D114" s="13"/>
      <c r="E114" s="13"/>
      <c r="F114" s="13"/>
      <c r="G114" s="13"/>
      <c r="H114" s="13">
        <v>0</v>
      </c>
      <c r="I114" s="13"/>
      <c r="J114" s="13"/>
      <c r="K114" s="13"/>
      <c r="L114" s="13"/>
      <c r="M114" s="13"/>
      <c r="N114" s="13"/>
      <c r="O114" s="13"/>
      <c r="P114" s="13"/>
      <c r="Q114" s="13"/>
      <c r="R114" s="13"/>
      <c r="S114" s="13"/>
      <c r="T114" s="13"/>
      <c r="U114" s="13"/>
      <c r="V114" s="13"/>
      <c r="W114" s="13"/>
      <c r="X114" s="13"/>
      <c r="Y114" s="13"/>
      <c r="Z114" s="13"/>
      <c r="AA114" s="13"/>
      <c r="AB114" s="13">
        <v>0</v>
      </c>
    </row>
    <row r="115" spans="1:28" ht="12" customHeight="1">
      <c r="A115" s="94" t="s">
        <v>1054</v>
      </c>
      <c r="B115" s="404">
        <v>3404</v>
      </c>
      <c r="C115" s="13"/>
      <c r="D115" s="13"/>
      <c r="E115" s="13"/>
      <c r="F115" s="13"/>
      <c r="G115" s="13"/>
      <c r="H115" s="13">
        <v>0</v>
      </c>
      <c r="I115" s="13"/>
      <c r="J115" s="13"/>
      <c r="K115" s="13"/>
      <c r="L115" s="13"/>
      <c r="M115" s="13"/>
      <c r="N115" s="13"/>
      <c r="O115" s="13"/>
      <c r="P115" s="13"/>
      <c r="Q115" s="13"/>
      <c r="R115" s="13"/>
      <c r="S115" s="13"/>
      <c r="T115" s="13"/>
      <c r="U115" s="13"/>
      <c r="V115" s="13"/>
      <c r="W115" s="13"/>
      <c r="X115" s="13"/>
      <c r="Y115" s="13"/>
      <c r="Z115" s="13"/>
      <c r="AA115" s="13"/>
      <c r="AB115" s="13">
        <v>0</v>
      </c>
    </row>
    <row r="116" spans="1:28" ht="12" customHeight="1">
      <c r="A116" s="94" t="s">
        <v>1054</v>
      </c>
      <c r="B116" s="404">
        <v>3405</v>
      </c>
      <c r="C116" s="13"/>
      <c r="D116" s="13"/>
      <c r="E116" s="13"/>
      <c r="F116" s="13"/>
      <c r="G116" s="13"/>
      <c r="H116" s="13">
        <v>0</v>
      </c>
      <c r="I116" s="13"/>
      <c r="J116" s="13"/>
      <c r="K116" s="13"/>
      <c r="L116" s="13"/>
      <c r="M116" s="13"/>
      <c r="N116" s="13"/>
      <c r="O116" s="13"/>
      <c r="P116" s="13"/>
      <c r="Q116" s="13"/>
      <c r="R116" s="13"/>
      <c r="S116" s="13"/>
      <c r="T116" s="13"/>
      <c r="U116" s="13"/>
      <c r="V116" s="13"/>
      <c r="W116" s="13"/>
      <c r="X116" s="13"/>
      <c r="Y116" s="13"/>
      <c r="Z116" s="13"/>
      <c r="AA116" s="13"/>
      <c r="AB116" s="13">
        <v>0</v>
      </c>
    </row>
    <row r="117" spans="1:28" ht="12" customHeight="1">
      <c r="A117" s="94" t="s">
        <v>1054</v>
      </c>
      <c r="B117" s="404">
        <v>3406</v>
      </c>
      <c r="C117" s="13"/>
      <c r="D117" s="13"/>
      <c r="E117" s="13"/>
      <c r="F117" s="13"/>
      <c r="G117" s="13"/>
      <c r="H117" s="13">
        <v>0</v>
      </c>
      <c r="I117" s="13"/>
      <c r="J117" s="13"/>
      <c r="K117" s="13"/>
      <c r="L117" s="13"/>
      <c r="M117" s="13"/>
      <c r="N117" s="13"/>
      <c r="O117" s="13"/>
      <c r="P117" s="13"/>
      <c r="Q117" s="13"/>
      <c r="R117" s="13"/>
      <c r="S117" s="13"/>
      <c r="T117" s="13"/>
      <c r="U117" s="13"/>
      <c r="V117" s="13"/>
      <c r="W117" s="13"/>
      <c r="X117" s="13"/>
      <c r="Y117" s="13"/>
      <c r="Z117" s="13"/>
      <c r="AA117" s="13"/>
      <c r="AB117" s="13">
        <v>0</v>
      </c>
    </row>
    <row r="118" spans="1:28" ht="12" customHeight="1">
      <c r="A118" s="94" t="s">
        <v>1054</v>
      </c>
      <c r="B118" s="404">
        <v>3411</v>
      </c>
      <c r="C118" s="13"/>
      <c r="D118" s="13"/>
      <c r="E118" s="13"/>
      <c r="F118" s="13"/>
      <c r="G118" s="13"/>
      <c r="H118" s="13">
        <v>0</v>
      </c>
      <c r="I118" s="13"/>
      <c r="J118" s="13"/>
      <c r="K118" s="13"/>
      <c r="L118" s="13"/>
      <c r="M118" s="13"/>
      <c r="N118" s="13"/>
      <c r="O118" s="13"/>
      <c r="P118" s="13"/>
      <c r="Q118" s="13"/>
      <c r="R118" s="13"/>
      <c r="S118" s="13"/>
      <c r="T118" s="13"/>
      <c r="U118" s="13"/>
      <c r="V118" s="13"/>
      <c r="W118" s="13"/>
      <c r="X118" s="13"/>
      <c r="Y118" s="13"/>
      <c r="Z118" s="13"/>
      <c r="AA118" s="13"/>
      <c r="AB118" s="13">
        <v>0</v>
      </c>
    </row>
    <row r="119" spans="1:28" ht="12" customHeight="1">
      <c r="A119" s="94" t="s">
        <v>1054</v>
      </c>
      <c r="B119" s="404">
        <v>3412</v>
      </c>
      <c r="C119" s="13"/>
      <c r="D119" s="13"/>
      <c r="E119" s="13"/>
      <c r="F119" s="13"/>
      <c r="G119" s="13"/>
      <c r="H119" s="13">
        <v>0</v>
      </c>
      <c r="I119" s="13"/>
      <c r="J119" s="13"/>
      <c r="K119" s="13"/>
      <c r="L119" s="13"/>
      <c r="M119" s="13"/>
      <c r="N119" s="13"/>
      <c r="O119" s="13"/>
      <c r="P119" s="13"/>
      <c r="Q119" s="13"/>
      <c r="R119" s="13"/>
      <c r="S119" s="13"/>
      <c r="T119" s="13"/>
      <c r="U119" s="13"/>
      <c r="V119" s="13"/>
      <c r="W119" s="13"/>
      <c r="X119" s="13"/>
      <c r="Y119" s="13"/>
      <c r="Z119" s="13"/>
      <c r="AA119" s="13"/>
      <c r="AB119" s="13">
        <v>0</v>
      </c>
    </row>
    <row r="120" spans="1:28" ht="12" customHeight="1">
      <c r="A120" s="94" t="s">
        <v>1054</v>
      </c>
      <c r="B120" s="404">
        <v>3413</v>
      </c>
      <c r="C120" s="13"/>
      <c r="D120" s="13"/>
      <c r="E120" s="13"/>
      <c r="F120" s="13"/>
      <c r="G120" s="13"/>
      <c r="H120" s="13">
        <v>0</v>
      </c>
      <c r="I120" s="13"/>
      <c r="J120" s="13"/>
      <c r="K120" s="13"/>
      <c r="L120" s="13"/>
      <c r="M120" s="13"/>
      <c r="N120" s="13"/>
      <c r="O120" s="13"/>
      <c r="P120" s="13"/>
      <c r="Q120" s="13"/>
      <c r="R120" s="13"/>
      <c r="S120" s="13"/>
      <c r="T120" s="13"/>
      <c r="U120" s="13"/>
      <c r="V120" s="13"/>
      <c r="W120" s="13"/>
      <c r="X120" s="13"/>
      <c r="Y120" s="13"/>
      <c r="Z120" s="13"/>
      <c r="AA120" s="13"/>
      <c r="AB120" s="13">
        <v>0</v>
      </c>
    </row>
    <row r="121" spans="1:28" ht="12" customHeight="1">
      <c r="A121" s="94" t="s">
        <v>1054</v>
      </c>
      <c r="B121" s="404">
        <v>3414</v>
      </c>
      <c r="C121" s="13"/>
      <c r="D121" s="13"/>
      <c r="E121" s="13"/>
      <c r="F121" s="13"/>
      <c r="G121" s="13"/>
      <c r="H121" s="13">
        <v>0</v>
      </c>
      <c r="I121" s="13"/>
      <c r="J121" s="13"/>
      <c r="K121" s="13"/>
      <c r="L121" s="13"/>
      <c r="M121" s="13"/>
      <c r="N121" s="13"/>
      <c r="O121" s="13"/>
      <c r="P121" s="13"/>
      <c r="Q121" s="13"/>
      <c r="R121" s="13"/>
      <c r="S121" s="13"/>
      <c r="T121" s="13"/>
      <c r="U121" s="13"/>
      <c r="V121" s="13"/>
      <c r="W121" s="13"/>
      <c r="X121" s="13"/>
      <c r="Y121" s="13"/>
      <c r="Z121" s="13"/>
      <c r="AA121" s="13"/>
      <c r="AB121" s="13">
        <v>0</v>
      </c>
    </row>
    <row r="122" spans="1:28" ht="12" customHeight="1">
      <c r="A122" s="94" t="s">
        <v>1054</v>
      </c>
      <c r="B122" s="404">
        <v>3415</v>
      </c>
      <c r="C122" s="13"/>
      <c r="D122" s="13"/>
      <c r="E122" s="13"/>
      <c r="F122" s="13"/>
      <c r="G122" s="13"/>
      <c r="H122" s="13">
        <v>0</v>
      </c>
      <c r="I122" s="13"/>
      <c r="J122" s="13"/>
      <c r="K122" s="13"/>
      <c r="L122" s="13"/>
      <c r="M122" s="13"/>
      <c r="N122" s="13"/>
      <c r="O122" s="13"/>
      <c r="P122" s="13"/>
      <c r="Q122" s="13"/>
      <c r="R122" s="13"/>
      <c r="S122" s="13"/>
      <c r="T122" s="13"/>
      <c r="U122" s="13"/>
      <c r="V122" s="13"/>
      <c r="W122" s="13"/>
      <c r="X122" s="13"/>
      <c r="Y122" s="13"/>
      <c r="Z122" s="13"/>
      <c r="AA122" s="13"/>
      <c r="AB122" s="13">
        <v>0</v>
      </c>
    </row>
    <row r="123" spans="1:28" ht="12" customHeight="1">
      <c r="A123" s="94" t="s">
        <v>1054</v>
      </c>
      <c r="B123" s="404">
        <v>3416</v>
      </c>
      <c r="C123" s="13"/>
      <c r="D123" s="13"/>
      <c r="E123" s="13"/>
      <c r="F123" s="13"/>
      <c r="G123" s="13"/>
      <c r="H123" s="13">
        <v>0</v>
      </c>
      <c r="I123" s="13"/>
      <c r="J123" s="13"/>
      <c r="K123" s="13"/>
      <c r="L123" s="13"/>
      <c r="M123" s="13"/>
      <c r="N123" s="13"/>
      <c r="O123" s="13"/>
      <c r="P123" s="13"/>
      <c r="Q123" s="13"/>
      <c r="R123" s="13"/>
      <c r="S123" s="13"/>
      <c r="T123" s="13"/>
      <c r="U123" s="13"/>
      <c r="V123" s="13"/>
      <c r="W123" s="13"/>
      <c r="X123" s="13"/>
      <c r="Y123" s="13"/>
      <c r="Z123" s="13"/>
      <c r="AA123" s="13"/>
      <c r="AB123" s="13">
        <v>0</v>
      </c>
    </row>
    <row r="124" spans="1:28" ht="12" customHeight="1">
      <c r="A124" s="94" t="s">
        <v>1054</v>
      </c>
      <c r="B124" s="404">
        <v>3421</v>
      </c>
      <c r="C124" s="13">
        <v>0</v>
      </c>
      <c r="D124" s="13"/>
      <c r="E124" s="13"/>
      <c r="F124" s="13"/>
      <c r="G124" s="13"/>
      <c r="H124" s="13">
        <v>0</v>
      </c>
      <c r="I124" s="13"/>
      <c r="J124" s="13"/>
      <c r="K124" s="13"/>
      <c r="L124" s="13"/>
      <c r="M124" s="13"/>
      <c r="N124" s="13"/>
      <c r="O124" s="13"/>
      <c r="P124" s="13"/>
      <c r="Q124" s="13"/>
      <c r="R124" s="13"/>
      <c r="S124" s="13"/>
      <c r="T124" s="13"/>
      <c r="U124" s="13"/>
      <c r="V124" s="13"/>
      <c r="W124" s="13"/>
      <c r="X124" s="13"/>
      <c r="Y124" s="13"/>
      <c r="Z124" s="13"/>
      <c r="AA124" s="13"/>
      <c r="AB124" s="13">
        <v>0</v>
      </c>
    </row>
    <row r="125" spans="1:28" ht="12" customHeight="1">
      <c r="A125" s="94" t="s">
        <v>1054</v>
      </c>
      <c r="B125" s="404">
        <v>3422</v>
      </c>
      <c r="C125" s="13">
        <v>0</v>
      </c>
      <c r="D125" s="13"/>
      <c r="E125" s="13"/>
      <c r="F125" s="13"/>
      <c r="G125" s="13"/>
      <c r="H125" s="13">
        <v>0</v>
      </c>
      <c r="I125" s="13"/>
      <c r="J125" s="13"/>
      <c r="K125" s="13"/>
      <c r="L125" s="13"/>
      <c r="M125" s="13"/>
      <c r="N125" s="13"/>
      <c r="O125" s="13"/>
      <c r="P125" s="13"/>
      <c r="Q125" s="13"/>
      <c r="R125" s="13"/>
      <c r="S125" s="13"/>
      <c r="T125" s="13"/>
      <c r="U125" s="13"/>
      <c r="V125" s="13"/>
      <c r="W125" s="13"/>
      <c r="X125" s="13"/>
      <c r="Y125" s="13"/>
      <c r="Z125" s="13"/>
      <c r="AA125" s="13"/>
      <c r="AB125" s="13">
        <v>0</v>
      </c>
    </row>
    <row r="126" spans="1:28" ht="12" customHeight="1">
      <c r="A126" s="94" t="s">
        <v>1054</v>
      </c>
      <c r="B126" s="404">
        <v>3423</v>
      </c>
      <c r="C126" s="13"/>
      <c r="D126" s="13"/>
      <c r="E126" s="13"/>
      <c r="F126" s="13"/>
      <c r="G126" s="13"/>
      <c r="H126" s="13">
        <v>0</v>
      </c>
      <c r="I126" s="13"/>
      <c r="J126" s="13"/>
      <c r="K126" s="13"/>
      <c r="L126" s="13"/>
      <c r="M126" s="13"/>
      <c r="N126" s="13"/>
      <c r="O126" s="13"/>
      <c r="P126" s="13"/>
      <c r="Q126" s="13"/>
      <c r="R126" s="13"/>
      <c r="S126" s="13"/>
      <c r="T126" s="13"/>
      <c r="U126" s="13"/>
      <c r="V126" s="13"/>
      <c r="W126" s="13"/>
      <c r="X126" s="13"/>
      <c r="Y126" s="13"/>
      <c r="Z126" s="13"/>
      <c r="AA126" s="13"/>
      <c r="AB126" s="13">
        <v>0</v>
      </c>
    </row>
    <row r="127" spans="1:28" ht="12" customHeight="1">
      <c r="A127" s="94" t="s">
        <v>1054</v>
      </c>
      <c r="B127" s="404">
        <v>3424</v>
      </c>
      <c r="C127" s="13"/>
      <c r="D127" s="13"/>
      <c r="E127" s="13"/>
      <c r="F127" s="13"/>
      <c r="G127" s="13"/>
      <c r="H127" s="13">
        <v>0</v>
      </c>
      <c r="I127" s="13"/>
      <c r="J127" s="13"/>
      <c r="K127" s="13"/>
      <c r="L127" s="13"/>
      <c r="M127" s="13"/>
      <c r="N127" s="13"/>
      <c r="O127" s="13"/>
      <c r="P127" s="13"/>
      <c r="Q127" s="13"/>
      <c r="R127" s="13"/>
      <c r="S127" s="13"/>
      <c r="T127" s="13"/>
      <c r="U127" s="13"/>
      <c r="V127" s="13"/>
      <c r="W127" s="13"/>
      <c r="X127" s="13"/>
      <c r="Y127" s="13"/>
      <c r="Z127" s="13"/>
      <c r="AA127" s="13"/>
      <c r="AB127" s="13">
        <v>0</v>
      </c>
    </row>
    <row r="128" spans="1:28" ht="12" customHeight="1">
      <c r="A128" s="94" t="s">
        <v>1054</v>
      </c>
      <c r="B128" s="404">
        <v>3425</v>
      </c>
      <c r="C128" s="13"/>
      <c r="D128" s="13"/>
      <c r="E128" s="13"/>
      <c r="F128" s="13"/>
      <c r="G128" s="13"/>
      <c r="H128" s="13">
        <v>0</v>
      </c>
      <c r="I128" s="13"/>
      <c r="J128" s="13"/>
      <c r="K128" s="13"/>
      <c r="L128" s="13"/>
      <c r="M128" s="13"/>
      <c r="N128" s="13"/>
      <c r="O128" s="13"/>
      <c r="P128" s="13"/>
      <c r="Q128" s="13"/>
      <c r="R128" s="13"/>
      <c r="S128" s="13"/>
      <c r="T128" s="13"/>
      <c r="U128" s="13"/>
      <c r="V128" s="13"/>
      <c r="W128" s="13"/>
      <c r="X128" s="13"/>
      <c r="Y128" s="13"/>
      <c r="Z128" s="13"/>
      <c r="AA128" s="13"/>
      <c r="AB128" s="13">
        <v>0</v>
      </c>
    </row>
    <row r="129" spans="1:28" ht="12" customHeight="1">
      <c r="A129" s="94" t="s">
        <v>1054</v>
      </c>
      <c r="B129" s="404">
        <v>3426</v>
      </c>
      <c r="C129" s="13"/>
      <c r="D129" s="13"/>
      <c r="E129" s="13"/>
      <c r="F129" s="13"/>
      <c r="G129" s="13"/>
      <c r="H129" s="13">
        <v>0</v>
      </c>
      <c r="I129" s="13"/>
      <c r="J129" s="13"/>
      <c r="K129" s="13"/>
      <c r="L129" s="13"/>
      <c r="M129" s="13"/>
      <c r="N129" s="13"/>
      <c r="O129" s="13"/>
      <c r="P129" s="13"/>
      <c r="Q129" s="13"/>
      <c r="R129" s="13"/>
      <c r="S129" s="13"/>
      <c r="T129" s="13"/>
      <c r="U129" s="13"/>
      <c r="V129" s="13"/>
      <c r="W129" s="13"/>
      <c r="X129" s="13"/>
      <c r="Y129" s="13"/>
      <c r="Z129" s="13"/>
      <c r="AA129" s="13"/>
      <c r="AB129" s="13">
        <v>0</v>
      </c>
    </row>
    <row r="130" spans="1:28" ht="12" customHeight="1">
      <c r="A130" s="94" t="s">
        <v>1054</v>
      </c>
      <c r="B130" s="404">
        <v>3428</v>
      </c>
      <c r="C130" s="13"/>
      <c r="D130" s="13"/>
      <c r="E130" s="13"/>
      <c r="F130" s="13"/>
      <c r="G130" s="13">
        <v>202729</v>
      </c>
      <c r="H130" s="13">
        <v>202729</v>
      </c>
      <c r="I130" s="13"/>
      <c r="J130" s="13"/>
      <c r="K130" s="13"/>
      <c r="L130" s="13"/>
      <c r="M130" s="13"/>
      <c r="N130" s="13"/>
      <c r="O130" s="13"/>
      <c r="P130" s="13"/>
      <c r="Q130" s="13"/>
      <c r="R130" s="13"/>
      <c r="S130" s="13"/>
      <c r="T130" s="13"/>
      <c r="U130" s="13"/>
      <c r="V130" s="13"/>
      <c r="W130" s="13"/>
      <c r="X130" s="13"/>
      <c r="Y130" s="13"/>
      <c r="Z130" s="13"/>
      <c r="AA130" s="13"/>
      <c r="AB130" s="13">
        <v>202729</v>
      </c>
    </row>
    <row r="131" spans="1:28" ht="12" customHeight="1">
      <c r="A131" s="94" t="s">
        <v>1054</v>
      </c>
      <c r="B131" s="404">
        <v>3429</v>
      </c>
      <c r="C131" s="13"/>
      <c r="D131" s="13"/>
      <c r="E131" s="13"/>
      <c r="F131" s="13"/>
      <c r="G131" s="13">
        <v>64980</v>
      </c>
      <c r="H131" s="13">
        <v>64980</v>
      </c>
      <c r="I131" s="13"/>
      <c r="J131" s="13"/>
      <c r="K131" s="13"/>
      <c r="L131" s="13"/>
      <c r="M131" s="13"/>
      <c r="N131" s="13"/>
      <c r="O131" s="13"/>
      <c r="P131" s="13"/>
      <c r="Q131" s="13"/>
      <c r="R131" s="13"/>
      <c r="S131" s="13"/>
      <c r="T131" s="13"/>
      <c r="U131" s="13"/>
      <c r="V131" s="13"/>
      <c r="W131" s="13"/>
      <c r="X131" s="13"/>
      <c r="Y131" s="13"/>
      <c r="Z131" s="13"/>
      <c r="AA131" s="13"/>
      <c r="AB131" s="13">
        <v>64980</v>
      </c>
    </row>
    <row r="132" spans="1:28" ht="12" customHeight="1">
      <c r="A132" s="94" t="s">
        <v>1054</v>
      </c>
      <c r="B132" s="404">
        <v>3430</v>
      </c>
      <c r="C132" s="13"/>
      <c r="D132" s="13"/>
      <c r="E132" s="13"/>
      <c r="F132" s="13"/>
      <c r="G132" s="13"/>
      <c r="H132" s="13">
        <v>0</v>
      </c>
      <c r="I132" s="13"/>
      <c r="J132" s="13"/>
      <c r="K132" s="13"/>
      <c r="L132" s="13"/>
      <c r="M132" s="13"/>
      <c r="N132" s="13"/>
      <c r="O132" s="13"/>
      <c r="P132" s="13"/>
      <c r="Q132" s="13"/>
      <c r="R132" s="13"/>
      <c r="S132" s="13"/>
      <c r="T132" s="13"/>
      <c r="U132" s="13"/>
      <c r="V132" s="13">
        <v>6399</v>
      </c>
      <c r="W132" s="13"/>
      <c r="X132" s="13"/>
      <c r="Y132" s="13"/>
      <c r="Z132" s="13"/>
      <c r="AA132" s="13"/>
      <c r="AB132" s="13">
        <v>6399</v>
      </c>
    </row>
    <row r="133" spans="1:28" ht="12" customHeight="1">
      <c r="A133" s="94" t="s">
        <v>1054</v>
      </c>
      <c r="B133" s="404">
        <v>3431</v>
      </c>
      <c r="C133" s="13"/>
      <c r="D133" s="13"/>
      <c r="E133" s="13"/>
      <c r="F133" s="13"/>
      <c r="G133" s="13"/>
      <c r="H133" s="13">
        <v>0</v>
      </c>
      <c r="I133" s="13"/>
      <c r="J133" s="13"/>
      <c r="K133" s="13"/>
      <c r="L133" s="13"/>
      <c r="M133" s="13"/>
      <c r="N133" s="13"/>
      <c r="O133" s="13"/>
      <c r="P133" s="13"/>
      <c r="Q133" s="13"/>
      <c r="R133" s="13"/>
      <c r="S133" s="13"/>
      <c r="T133" s="13"/>
      <c r="U133" s="13"/>
      <c r="V133" s="13"/>
      <c r="W133" s="13"/>
      <c r="X133" s="13"/>
      <c r="Y133" s="13"/>
      <c r="Z133" s="13"/>
      <c r="AA133" s="13"/>
      <c r="AB133" s="13">
        <v>0</v>
      </c>
    </row>
    <row r="134" spans="1:28" ht="12" customHeight="1">
      <c r="A134" s="94" t="s">
        <v>1054</v>
      </c>
      <c r="B134" s="404">
        <v>3432</v>
      </c>
      <c r="C134" s="13"/>
      <c r="D134" s="13"/>
      <c r="E134" s="13"/>
      <c r="F134" s="13"/>
      <c r="G134" s="13">
        <v>1639</v>
      </c>
      <c r="H134" s="13">
        <v>1639</v>
      </c>
      <c r="I134" s="13"/>
      <c r="J134" s="13"/>
      <c r="K134" s="13"/>
      <c r="L134" s="13"/>
      <c r="M134" s="13"/>
      <c r="N134" s="13"/>
      <c r="O134" s="13"/>
      <c r="P134" s="13"/>
      <c r="Q134" s="13"/>
      <c r="R134" s="13"/>
      <c r="S134" s="13"/>
      <c r="T134" s="13"/>
      <c r="U134" s="13"/>
      <c r="V134" s="13"/>
      <c r="W134" s="13"/>
      <c r="X134" s="13"/>
      <c r="Y134" s="13">
        <v>309</v>
      </c>
      <c r="Z134" s="13"/>
      <c r="AA134" s="13"/>
      <c r="AB134" s="13">
        <v>1948</v>
      </c>
    </row>
    <row r="135" spans="1:28" ht="12" customHeight="1">
      <c r="A135" s="94" t="s">
        <v>1054</v>
      </c>
      <c r="B135" s="404">
        <v>3433</v>
      </c>
      <c r="C135" s="13"/>
      <c r="D135" s="13"/>
      <c r="E135" s="13"/>
      <c r="F135" s="13"/>
      <c r="G135" s="13"/>
      <c r="H135" s="13">
        <v>0</v>
      </c>
      <c r="I135" s="13"/>
      <c r="J135" s="13"/>
      <c r="K135" s="13"/>
      <c r="L135" s="13"/>
      <c r="M135" s="13"/>
      <c r="N135" s="13"/>
      <c r="O135" s="13"/>
      <c r="P135" s="13"/>
      <c r="Q135" s="13"/>
      <c r="R135" s="13"/>
      <c r="S135" s="13"/>
      <c r="T135" s="13"/>
      <c r="U135" s="13"/>
      <c r="V135" s="13"/>
      <c r="W135" s="13"/>
      <c r="X135" s="13"/>
      <c r="Y135" s="13"/>
      <c r="Z135" s="13"/>
      <c r="AA135" s="13"/>
      <c r="AB135" s="13">
        <v>0</v>
      </c>
    </row>
    <row r="136" spans="1:28" ht="12" customHeight="1">
      <c r="A136" s="94" t="s">
        <v>1054</v>
      </c>
      <c r="B136" s="404">
        <v>3444</v>
      </c>
      <c r="C136" s="13"/>
      <c r="D136" s="13"/>
      <c r="E136" s="13"/>
      <c r="F136" s="13"/>
      <c r="G136" s="13"/>
      <c r="H136" s="13">
        <v>0</v>
      </c>
      <c r="I136" s="13"/>
      <c r="J136" s="13"/>
      <c r="K136" s="13"/>
      <c r="L136" s="13"/>
      <c r="M136" s="13"/>
      <c r="N136" s="13"/>
      <c r="O136" s="13"/>
      <c r="P136" s="13"/>
      <c r="Q136" s="13"/>
      <c r="R136" s="13"/>
      <c r="S136" s="13"/>
      <c r="T136" s="13"/>
      <c r="U136" s="13"/>
      <c r="V136" s="13"/>
      <c r="W136" s="13"/>
      <c r="X136" s="13"/>
      <c r="Y136" s="13"/>
      <c r="Z136" s="13"/>
      <c r="AA136" s="13"/>
      <c r="AB136" s="13">
        <v>0</v>
      </c>
    </row>
    <row r="137" spans="1:28" ht="12" customHeight="1">
      <c r="A137" s="94" t="s">
        <v>1054</v>
      </c>
      <c r="B137" s="404">
        <v>3445</v>
      </c>
      <c r="C137" s="13"/>
      <c r="D137" s="13"/>
      <c r="E137" s="13"/>
      <c r="F137" s="13"/>
      <c r="G137" s="13"/>
      <c r="H137" s="13">
        <v>0</v>
      </c>
      <c r="I137" s="13"/>
      <c r="J137" s="13"/>
      <c r="K137" s="13"/>
      <c r="L137" s="13"/>
      <c r="M137" s="13"/>
      <c r="N137" s="13"/>
      <c r="O137" s="13"/>
      <c r="P137" s="13"/>
      <c r="Q137" s="13"/>
      <c r="R137" s="13"/>
      <c r="S137" s="13">
        <v>4701</v>
      </c>
      <c r="T137" s="13"/>
      <c r="U137" s="13"/>
      <c r="V137" s="13"/>
      <c r="W137" s="13"/>
      <c r="X137" s="13"/>
      <c r="Y137" s="13"/>
      <c r="Z137" s="13"/>
      <c r="AA137" s="13"/>
      <c r="AB137" s="13">
        <v>4701</v>
      </c>
    </row>
    <row r="138" spans="1:28" ht="12" customHeight="1">
      <c r="A138" s="94" t="s">
        <v>1054</v>
      </c>
      <c r="B138" s="404">
        <v>3446</v>
      </c>
      <c r="C138" s="13"/>
      <c r="D138" s="13"/>
      <c r="E138" s="13"/>
      <c r="F138" s="13"/>
      <c r="G138" s="13"/>
      <c r="H138" s="13">
        <v>0</v>
      </c>
      <c r="I138" s="13"/>
      <c r="J138" s="13"/>
      <c r="K138" s="13"/>
      <c r="L138" s="13"/>
      <c r="M138" s="13"/>
      <c r="N138" s="13"/>
      <c r="O138" s="13"/>
      <c r="P138" s="13"/>
      <c r="Q138" s="13"/>
      <c r="R138" s="13"/>
      <c r="S138" s="13"/>
      <c r="T138" s="13"/>
      <c r="U138" s="13"/>
      <c r="V138" s="13">
        <v>1040</v>
      </c>
      <c r="W138" s="13"/>
      <c r="X138" s="13"/>
      <c r="Y138" s="13"/>
      <c r="Z138" s="13"/>
      <c r="AA138" s="13"/>
      <c r="AB138" s="13">
        <v>1040</v>
      </c>
    </row>
    <row r="139" spans="1:28" ht="12" customHeight="1">
      <c r="A139" s="94" t="s">
        <v>1054</v>
      </c>
      <c r="B139" s="404">
        <v>3450</v>
      </c>
      <c r="C139" s="13">
        <v>1414787</v>
      </c>
      <c r="D139" s="13">
        <v>537723</v>
      </c>
      <c r="E139" s="13"/>
      <c r="F139" s="13"/>
      <c r="G139" s="13"/>
      <c r="H139" s="13">
        <v>1952510</v>
      </c>
      <c r="I139" s="13"/>
      <c r="J139" s="13"/>
      <c r="K139" s="13"/>
      <c r="L139" s="13"/>
      <c r="M139" s="13">
        <v>4196</v>
      </c>
      <c r="N139" s="13"/>
      <c r="O139" s="13"/>
      <c r="P139" s="13"/>
      <c r="Q139" s="13"/>
      <c r="R139" s="13"/>
      <c r="S139" s="13"/>
      <c r="T139" s="13"/>
      <c r="U139" s="13"/>
      <c r="V139" s="13"/>
      <c r="W139" s="13"/>
      <c r="X139" s="13"/>
      <c r="Y139" s="13"/>
      <c r="Z139" s="13"/>
      <c r="AA139" s="13"/>
      <c r="AB139" s="13">
        <v>1956706</v>
      </c>
    </row>
    <row r="140" spans="1:28" ht="12" customHeight="1">
      <c r="A140" s="94" t="s">
        <v>1054</v>
      </c>
      <c r="B140" s="404">
        <v>3452</v>
      </c>
      <c r="C140" s="13"/>
      <c r="D140" s="13">
        <v>190766</v>
      </c>
      <c r="E140" s="13"/>
      <c r="F140" s="13"/>
      <c r="G140" s="13"/>
      <c r="H140" s="13">
        <v>190766</v>
      </c>
      <c r="I140" s="13"/>
      <c r="J140" s="13"/>
      <c r="K140" s="13"/>
      <c r="L140" s="13"/>
      <c r="M140" s="13"/>
      <c r="N140" s="13"/>
      <c r="O140" s="13"/>
      <c r="P140" s="13"/>
      <c r="Q140" s="13"/>
      <c r="R140" s="13"/>
      <c r="S140" s="13"/>
      <c r="T140" s="13"/>
      <c r="U140" s="13"/>
      <c r="V140" s="13"/>
      <c r="W140" s="13"/>
      <c r="X140" s="13"/>
      <c r="Y140" s="13"/>
      <c r="Z140" s="13"/>
      <c r="AA140" s="13"/>
      <c r="AB140" s="13">
        <v>190766</v>
      </c>
    </row>
    <row r="141" spans="1:28" ht="12" customHeight="1">
      <c r="A141" s="94" t="s">
        <v>1054</v>
      </c>
      <c r="B141" s="404">
        <v>3453</v>
      </c>
      <c r="C141" s="13"/>
      <c r="D141" s="13"/>
      <c r="E141" s="13"/>
      <c r="F141" s="13"/>
      <c r="G141" s="13"/>
      <c r="H141" s="13">
        <v>0</v>
      </c>
      <c r="I141" s="13"/>
      <c r="J141" s="13"/>
      <c r="K141" s="13"/>
      <c r="L141" s="13"/>
      <c r="M141" s="13"/>
      <c r="N141" s="13"/>
      <c r="O141" s="13"/>
      <c r="P141" s="13"/>
      <c r="Q141" s="13"/>
      <c r="R141" s="13"/>
      <c r="S141" s="13"/>
      <c r="T141" s="13"/>
      <c r="U141" s="13"/>
      <c r="V141" s="13"/>
      <c r="W141" s="13"/>
      <c r="X141" s="13"/>
      <c r="Y141" s="13"/>
      <c r="Z141" s="13"/>
      <c r="AA141" s="13"/>
      <c r="AB141" s="13">
        <v>0</v>
      </c>
    </row>
    <row r="142" spans="1:28" ht="12" customHeight="1">
      <c r="A142" s="94" t="s">
        <v>1054</v>
      </c>
      <c r="B142" s="404">
        <v>3454</v>
      </c>
      <c r="C142" s="13"/>
      <c r="D142" s="13"/>
      <c r="E142" s="13"/>
      <c r="F142" s="13"/>
      <c r="G142" s="13"/>
      <c r="H142" s="13">
        <v>0</v>
      </c>
      <c r="I142" s="13"/>
      <c r="J142" s="13"/>
      <c r="K142" s="13"/>
      <c r="L142" s="13"/>
      <c r="M142" s="13"/>
      <c r="N142" s="13"/>
      <c r="O142" s="13"/>
      <c r="P142" s="13"/>
      <c r="Q142" s="13"/>
      <c r="R142" s="13"/>
      <c r="S142" s="13"/>
      <c r="T142" s="13"/>
      <c r="U142" s="13"/>
      <c r="V142" s="13"/>
      <c r="W142" s="13"/>
      <c r="X142" s="13"/>
      <c r="Y142" s="13"/>
      <c r="Z142" s="13"/>
      <c r="AA142" s="13"/>
      <c r="AB142" s="13">
        <v>0</v>
      </c>
    </row>
    <row r="143" spans="1:28" ht="12" customHeight="1">
      <c r="A143" s="94" t="s">
        <v>1054</v>
      </c>
      <c r="B143" s="404">
        <v>3455</v>
      </c>
      <c r="C143" s="13"/>
      <c r="D143" s="13"/>
      <c r="E143" s="13"/>
      <c r="F143" s="13"/>
      <c r="G143" s="13"/>
      <c r="H143" s="13">
        <v>0</v>
      </c>
      <c r="I143" s="13"/>
      <c r="J143" s="13"/>
      <c r="K143" s="13"/>
      <c r="L143" s="13"/>
      <c r="M143" s="13"/>
      <c r="N143" s="13"/>
      <c r="O143" s="13"/>
      <c r="P143" s="13"/>
      <c r="Q143" s="13"/>
      <c r="R143" s="13"/>
      <c r="S143" s="13"/>
      <c r="T143" s="13"/>
      <c r="U143" s="13"/>
      <c r="V143" s="13"/>
      <c r="W143" s="13"/>
      <c r="X143" s="13"/>
      <c r="Y143" s="13"/>
      <c r="Z143" s="13"/>
      <c r="AA143" s="13"/>
      <c r="AB143" s="13">
        <v>0</v>
      </c>
    </row>
    <row r="144" spans="1:28" ht="12" customHeight="1">
      <c r="A144" s="94" t="s">
        <v>1054</v>
      </c>
      <c r="B144" s="404">
        <v>3456</v>
      </c>
      <c r="C144" s="13"/>
      <c r="D144" s="13"/>
      <c r="E144" s="13"/>
      <c r="F144" s="13"/>
      <c r="G144" s="13"/>
      <c r="H144" s="13">
        <v>0</v>
      </c>
      <c r="I144" s="13"/>
      <c r="J144" s="13"/>
      <c r="K144" s="13"/>
      <c r="L144" s="13"/>
      <c r="M144" s="13"/>
      <c r="N144" s="13"/>
      <c r="O144" s="13"/>
      <c r="P144" s="13"/>
      <c r="Q144" s="13"/>
      <c r="R144" s="13"/>
      <c r="S144" s="13"/>
      <c r="T144" s="13"/>
      <c r="U144" s="13"/>
      <c r="V144" s="13"/>
      <c r="W144" s="13"/>
      <c r="X144" s="13"/>
      <c r="Y144" s="13"/>
      <c r="Z144" s="13"/>
      <c r="AA144" s="13"/>
      <c r="AB144" s="13">
        <v>0</v>
      </c>
    </row>
    <row r="145" spans="1:28" ht="12" customHeight="1">
      <c r="A145" s="94" t="s">
        <v>1054</v>
      </c>
      <c r="B145" s="404" t="s">
        <v>1094</v>
      </c>
      <c r="C145" s="13"/>
      <c r="D145" s="13"/>
      <c r="E145" s="13"/>
      <c r="F145" s="13"/>
      <c r="G145" s="13"/>
      <c r="H145" s="13">
        <v>0</v>
      </c>
      <c r="I145" s="13"/>
      <c r="J145" s="13"/>
      <c r="K145" s="13"/>
      <c r="L145" s="13"/>
      <c r="M145" s="13"/>
      <c r="N145" s="13"/>
      <c r="O145" s="13"/>
      <c r="P145" s="13"/>
      <c r="Q145" s="13"/>
      <c r="R145" s="13"/>
      <c r="S145" s="13"/>
      <c r="T145" s="13"/>
      <c r="U145" s="13"/>
      <c r="V145" s="13"/>
      <c r="W145" s="13"/>
      <c r="X145" s="13"/>
      <c r="Y145" s="13"/>
      <c r="Z145" s="13"/>
      <c r="AA145" s="13"/>
      <c r="AB145" s="13">
        <v>0</v>
      </c>
    </row>
    <row r="146" spans="1:28" ht="12" customHeight="1">
      <c r="A146" s="94" t="s">
        <v>1054</v>
      </c>
      <c r="B146" s="404">
        <v>3462</v>
      </c>
      <c r="C146" s="13">
        <v>4320</v>
      </c>
      <c r="D146" s="13"/>
      <c r="E146" s="13"/>
      <c r="F146" s="13"/>
      <c r="G146" s="13"/>
      <c r="H146" s="13">
        <v>4320</v>
      </c>
      <c r="I146" s="13"/>
      <c r="J146" s="13"/>
      <c r="K146" s="13"/>
      <c r="L146" s="13"/>
      <c r="M146" s="13"/>
      <c r="N146" s="13"/>
      <c r="O146" s="13"/>
      <c r="P146" s="13"/>
      <c r="Q146" s="13"/>
      <c r="R146" s="13"/>
      <c r="S146" s="13"/>
      <c r="T146" s="13"/>
      <c r="U146" s="13"/>
      <c r="V146" s="13"/>
      <c r="W146" s="13"/>
      <c r="X146" s="13"/>
      <c r="Y146" s="13"/>
      <c r="Z146" s="13"/>
      <c r="AA146" s="13"/>
      <c r="AB146" s="13">
        <v>4320</v>
      </c>
    </row>
    <row r="147" spans="1:28" ht="12" customHeight="1">
      <c r="A147" s="94" t="s">
        <v>1054</v>
      </c>
      <c r="B147" s="404">
        <v>3463</v>
      </c>
      <c r="C147" s="13"/>
      <c r="D147" s="13"/>
      <c r="E147" s="13"/>
      <c r="F147" s="13"/>
      <c r="G147" s="13"/>
      <c r="H147" s="13">
        <v>0</v>
      </c>
      <c r="I147" s="13"/>
      <c r="J147" s="13"/>
      <c r="K147" s="13"/>
      <c r="L147" s="13"/>
      <c r="M147" s="13"/>
      <c r="N147" s="13"/>
      <c r="O147" s="13"/>
      <c r="P147" s="13"/>
      <c r="Q147" s="13"/>
      <c r="R147" s="13"/>
      <c r="S147" s="13"/>
      <c r="T147" s="13"/>
      <c r="U147" s="13"/>
      <c r="V147" s="13"/>
      <c r="W147" s="13"/>
      <c r="X147" s="13"/>
      <c r="Y147" s="13"/>
      <c r="Z147" s="13"/>
      <c r="AA147" s="13"/>
      <c r="AB147" s="13">
        <v>0</v>
      </c>
    </row>
    <row r="148" spans="1:28" ht="12" customHeight="1">
      <c r="A148" s="94" t="s">
        <v>1054</v>
      </c>
      <c r="B148" s="404">
        <v>3464</v>
      </c>
      <c r="C148" s="13"/>
      <c r="D148" s="13"/>
      <c r="E148" s="13"/>
      <c r="F148" s="13"/>
      <c r="G148" s="13"/>
      <c r="H148" s="13">
        <v>0</v>
      </c>
      <c r="I148" s="13"/>
      <c r="J148" s="13"/>
      <c r="K148" s="13"/>
      <c r="L148" s="13"/>
      <c r="M148" s="13"/>
      <c r="N148" s="13"/>
      <c r="O148" s="13"/>
      <c r="P148" s="13"/>
      <c r="Q148" s="13"/>
      <c r="R148" s="13"/>
      <c r="S148" s="13"/>
      <c r="T148" s="13"/>
      <c r="U148" s="13"/>
      <c r="V148" s="13"/>
      <c r="W148" s="13"/>
      <c r="X148" s="13"/>
      <c r="Y148" s="13"/>
      <c r="Z148" s="13"/>
      <c r="AA148" s="13"/>
      <c r="AB148" s="13">
        <v>0</v>
      </c>
    </row>
    <row r="149" spans="1:28" ht="12" customHeight="1">
      <c r="A149" s="94" t="s">
        <v>1054</v>
      </c>
      <c r="B149" s="404">
        <v>3467</v>
      </c>
      <c r="C149" s="13">
        <v>12345</v>
      </c>
      <c r="D149" s="13">
        <v>13457</v>
      </c>
      <c r="E149" s="13"/>
      <c r="F149" s="13"/>
      <c r="G149" s="13"/>
      <c r="H149" s="13">
        <v>25802</v>
      </c>
      <c r="I149" s="13"/>
      <c r="J149" s="13"/>
      <c r="K149" s="13"/>
      <c r="L149" s="13"/>
      <c r="M149" s="13"/>
      <c r="N149" s="13"/>
      <c r="O149" s="13"/>
      <c r="P149" s="13"/>
      <c r="Q149" s="13"/>
      <c r="R149" s="13"/>
      <c r="S149" s="13"/>
      <c r="T149" s="13"/>
      <c r="U149" s="13"/>
      <c r="V149" s="13"/>
      <c r="W149" s="13"/>
      <c r="X149" s="13"/>
      <c r="Y149" s="13"/>
      <c r="Z149" s="13"/>
      <c r="AA149" s="13"/>
      <c r="AB149" s="13">
        <v>25802</v>
      </c>
    </row>
    <row r="150" spans="1:28" ht="12" customHeight="1">
      <c r="A150" s="94" t="s">
        <v>1054</v>
      </c>
      <c r="B150" s="404">
        <v>3468</v>
      </c>
      <c r="C150" s="13"/>
      <c r="D150" s="13"/>
      <c r="E150" s="13"/>
      <c r="F150" s="13"/>
      <c r="G150" s="13"/>
      <c r="H150" s="13">
        <v>0</v>
      </c>
      <c r="I150" s="13"/>
      <c r="J150" s="13"/>
      <c r="K150" s="13"/>
      <c r="L150" s="13"/>
      <c r="M150" s="13"/>
      <c r="N150" s="13"/>
      <c r="O150" s="13"/>
      <c r="P150" s="13"/>
      <c r="Q150" s="13"/>
      <c r="R150" s="13"/>
      <c r="S150" s="13"/>
      <c r="T150" s="13"/>
      <c r="U150" s="13"/>
      <c r="V150" s="13"/>
      <c r="W150" s="13"/>
      <c r="X150" s="13"/>
      <c r="Y150" s="13"/>
      <c r="Z150" s="13"/>
      <c r="AA150" s="13"/>
      <c r="AB150" s="13">
        <v>0</v>
      </c>
    </row>
    <row r="151" spans="1:28" ht="12" customHeight="1">
      <c r="A151" s="94" t="s">
        <v>1054</v>
      </c>
      <c r="B151" s="404">
        <v>3473</v>
      </c>
      <c r="C151" s="13">
        <v>75502</v>
      </c>
      <c r="D151" s="13">
        <v>268188</v>
      </c>
      <c r="E151" s="13"/>
      <c r="F151" s="13"/>
      <c r="G151" s="13"/>
      <c r="H151" s="13">
        <v>343690</v>
      </c>
      <c r="I151" s="13"/>
      <c r="J151" s="13"/>
      <c r="K151" s="13">
        <v>110101</v>
      </c>
      <c r="L151" s="13"/>
      <c r="M151" s="13">
        <v>6945</v>
      </c>
      <c r="N151" s="13">
        <v>48720</v>
      </c>
      <c r="O151" s="13"/>
      <c r="P151" s="13"/>
      <c r="Q151" s="13"/>
      <c r="R151" s="13"/>
      <c r="S151" s="13"/>
      <c r="T151" s="13"/>
      <c r="U151" s="13"/>
      <c r="V151" s="13"/>
      <c r="W151" s="13"/>
      <c r="X151" s="13"/>
      <c r="Y151" s="13"/>
      <c r="Z151" s="13"/>
      <c r="AA151" s="13"/>
      <c r="AB151" s="13">
        <v>509456</v>
      </c>
    </row>
    <row r="152" spans="1:28" ht="12" customHeight="1">
      <c r="A152" s="94" t="s">
        <v>1054</v>
      </c>
      <c r="B152" s="404">
        <v>3474</v>
      </c>
      <c r="C152" s="13"/>
      <c r="D152" s="13"/>
      <c r="E152" s="13"/>
      <c r="F152" s="13"/>
      <c r="G152" s="13"/>
      <c r="H152" s="13">
        <v>0</v>
      </c>
      <c r="I152" s="13"/>
      <c r="J152" s="13"/>
      <c r="K152" s="13"/>
      <c r="L152" s="13"/>
      <c r="M152" s="13"/>
      <c r="N152" s="13"/>
      <c r="O152" s="13"/>
      <c r="P152" s="13"/>
      <c r="Q152" s="13"/>
      <c r="R152" s="13"/>
      <c r="S152" s="13"/>
      <c r="T152" s="13"/>
      <c r="U152" s="13"/>
      <c r="V152" s="13"/>
      <c r="W152" s="13"/>
      <c r="X152" s="13"/>
      <c r="Y152" s="13"/>
      <c r="Z152" s="13"/>
      <c r="AA152" s="13"/>
      <c r="AB152" s="13">
        <v>0</v>
      </c>
    </row>
    <row r="153" spans="1:28" ht="12" customHeight="1">
      <c r="A153" s="94" t="s">
        <v>1054</v>
      </c>
      <c r="B153" s="404">
        <v>3476</v>
      </c>
      <c r="C153" s="13"/>
      <c r="D153" s="13"/>
      <c r="E153" s="13"/>
      <c r="F153" s="13"/>
      <c r="G153" s="13">
        <v>42575</v>
      </c>
      <c r="H153" s="13">
        <v>42575</v>
      </c>
      <c r="I153" s="13"/>
      <c r="J153" s="13"/>
      <c r="K153" s="13"/>
      <c r="L153" s="13"/>
      <c r="M153" s="13"/>
      <c r="N153" s="13"/>
      <c r="O153" s="13"/>
      <c r="P153" s="13"/>
      <c r="Q153" s="13"/>
      <c r="R153" s="13"/>
      <c r="S153" s="13"/>
      <c r="T153" s="13"/>
      <c r="U153" s="13"/>
      <c r="V153" s="13"/>
      <c r="W153" s="13"/>
      <c r="X153" s="13"/>
      <c r="Y153" s="13"/>
      <c r="Z153" s="13"/>
      <c r="AA153" s="13"/>
      <c r="AB153" s="13">
        <v>42575</v>
      </c>
    </row>
    <row r="154" spans="1:28" ht="12" customHeight="1">
      <c r="A154" s="94" t="s">
        <v>1054</v>
      </c>
      <c r="B154" s="404">
        <v>3477</v>
      </c>
      <c r="C154" s="13"/>
      <c r="D154" s="13"/>
      <c r="E154" s="13"/>
      <c r="F154" s="13"/>
      <c r="G154" s="13"/>
      <c r="H154" s="13">
        <v>0</v>
      </c>
      <c r="I154" s="13"/>
      <c r="J154" s="13"/>
      <c r="K154" s="13"/>
      <c r="L154" s="13"/>
      <c r="M154" s="13"/>
      <c r="N154" s="13"/>
      <c r="O154" s="13"/>
      <c r="P154" s="13"/>
      <c r="Q154" s="13"/>
      <c r="R154" s="13"/>
      <c r="S154" s="13"/>
      <c r="T154" s="13"/>
      <c r="U154" s="13"/>
      <c r="V154" s="13"/>
      <c r="W154" s="13"/>
      <c r="X154" s="13"/>
      <c r="Y154" s="13"/>
      <c r="Z154" s="13"/>
      <c r="AA154" s="13"/>
      <c r="AB154" s="13">
        <v>0</v>
      </c>
    </row>
    <row r="155" spans="1:28" ht="12" customHeight="1">
      <c r="A155" s="94" t="s">
        <v>1054</v>
      </c>
      <c r="B155" s="404">
        <v>3478</v>
      </c>
      <c r="C155" s="13"/>
      <c r="D155" s="13"/>
      <c r="E155" s="13"/>
      <c r="F155" s="13"/>
      <c r="G155" s="13"/>
      <c r="H155" s="13">
        <v>0</v>
      </c>
      <c r="I155" s="13"/>
      <c r="J155" s="13"/>
      <c r="K155" s="13"/>
      <c r="L155" s="13"/>
      <c r="M155" s="13"/>
      <c r="N155" s="13"/>
      <c r="O155" s="13"/>
      <c r="P155" s="13"/>
      <c r="Q155" s="13"/>
      <c r="R155" s="13"/>
      <c r="S155" s="13"/>
      <c r="T155" s="13"/>
      <c r="U155" s="13"/>
      <c r="V155" s="13"/>
      <c r="W155" s="13"/>
      <c r="X155" s="13"/>
      <c r="Y155" s="13"/>
      <c r="Z155" s="13"/>
      <c r="AA155" s="13"/>
      <c r="AB155" s="13">
        <v>0</v>
      </c>
    </row>
    <row r="156" spans="1:28" ht="12" customHeight="1">
      <c r="A156" s="94" t="s">
        <v>1054</v>
      </c>
      <c r="B156" s="404">
        <v>3481</v>
      </c>
      <c r="C156" s="13"/>
      <c r="D156" s="13"/>
      <c r="E156" s="13"/>
      <c r="F156" s="13"/>
      <c r="G156" s="13"/>
      <c r="H156" s="13">
        <v>0</v>
      </c>
      <c r="I156" s="13"/>
      <c r="J156" s="13"/>
      <c r="K156" s="13"/>
      <c r="L156" s="13"/>
      <c r="M156" s="13"/>
      <c r="N156" s="13"/>
      <c r="O156" s="13"/>
      <c r="P156" s="13"/>
      <c r="Q156" s="13"/>
      <c r="R156" s="13"/>
      <c r="S156" s="13"/>
      <c r="T156" s="13"/>
      <c r="U156" s="13"/>
      <c r="V156" s="13"/>
      <c r="W156" s="13"/>
      <c r="X156" s="13"/>
      <c r="Y156" s="13"/>
      <c r="Z156" s="13"/>
      <c r="AA156" s="13"/>
      <c r="AB156" s="13">
        <v>0</v>
      </c>
    </row>
    <row r="157" spans="1:28" ht="12" customHeight="1">
      <c r="A157" s="94" t="s">
        <v>1054</v>
      </c>
      <c r="B157" s="404">
        <v>3482</v>
      </c>
      <c r="C157" s="13"/>
      <c r="D157" s="13"/>
      <c r="E157" s="13"/>
      <c r="F157" s="13"/>
      <c r="G157" s="13"/>
      <c r="H157" s="13">
        <v>0</v>
      </c>
      <c r="I157" s="13"/>
      <c r="J157" s="13"/>
      <c r="K157" s="13"/>
      <c r="L157" s="13"/>
      <c r="M157" s="13"/>
      <c r="N157" s="13"/>
      <c r="O157" s="13"/>
      <c r="P157" s="13"/>
      <c r="Q157" s="13"/>
      <c r="R157" s="13"/>
      <c r="S157" s="13"/>
      <c r="T157" s="13"/>
      <c r="U157" s="13"/>
      <c r="V157" s="13"/>
      <c r="W157" s="13"/>
      <c r="X157" s="13"/>
      <c r="Y157" s="13"/>
      <c r="Z157" s="13"/>
      <c r="AA157" s="13"/>
      <c r="AB157" s="13">
        <v>0</v>
      </c>
    </row>
    <row r="158" spans="1:28" ht="12" customHeight="1">
      <c r="A158" s="94" t="s">
        <v>1054</v>
      </c>
      <c r="B158" s="404">
        <v>3485</v>
      </c>
      <c r="C158" s="13"/>
      <c r="D158" s="13"/>
      <c r="E158" s="13"/>
      <c r="F158" s="13"/>
      <c r="G158" s="13"/>
      <c r="H158" s="13">
        <v>0</v>
      </c>
      <c r="I158" s="13"/>
      <c r="J158" s="13"/>
      <c r="K158" s="13"/>
      <c r="L158" s="13"/>
      <c r="M158" s="13"/>
      <c r="N158" s="13"/>
      <c r="O158" s="13"/>
      <c r="P158" s="13"/>
      <c r="Q158" s="13"/>
      <c r="R158" s="13"/>
      <c r="S158" s="13"/>
      <c r="T158" s="13"/>
      <c r="U158" s="13"/>
      <c r="V158" s="13"/>
      <c r="W158" s="13"/>
      <c r="X158" s="13"/>
      <c r="Y158" s="13"/>
      <c r="Z158" s="13"/>
      <c r="AA158" s="13"/>
      <c r="AB158" s="13">
        <v>0</v>
      </c>
    </row>
    <row r="159" spans="1:28" ht="12" customHeight="1">
      <c r="A159" s="94" t="s">
        <v>1054</v>
      </c>
      <c r="B159" s="404">
        <v>3487</v>
      </c>
      <c r="C159" s="13"/>
      <c r="D159" s="13"/>
      <c r="E159" s="13"/>
      <c r="F159" s="13"/>
      <c r="G159" s="13"/>
      <c r="H159" s="13">
        <v>0</v>
      </c>
      <c r="I159" s="13"/>
      <c r="J159" s="13"/>
      <c r="K159" s="13"/>
      <c r="L159" s="13"/>
      <c r="M159" s="13"/>
      <c r="N159" s="13"/>
      <c r="O159" s="13"/>
      <c r="P159" s="13"/>
      <c r="Q159" s="13"/>
      <c r="R159" s="13"/>
      <c r="S159" s="13"/>
      <c r="T159" s="13"/>
      <c r="U159" s="13"/>
      <c r="V159" s="13"/>
      <c r="W159" s="13"/>
      <c r="X159" s="13"/>
      <c r="Y159" s="13"/>
      <c r="Z159" s="13"/>
      <c r="AA159" s="13"/>
      <c r="AB159" s="13">
        <v>0</v>
      </c>
    </row>
    <row r="160" spans="1:28" ht="12" customHeight="1">
      <c r="A160" s="94" t="s">
        <v>1054</v>
      </c>
      <c r="B160" s="404">
        <v>3488</v>
      </c>
      <c r="C160" s="13"/>
      <c r="D160" s="13"/>
      <c r="E160" s="13"/>
      <c r="F160" s="13"/>
      <c r="G160" s="13"/>
      <c r="H160" s="13">
        <v>0</v>
      </c>
      <c r="I160" s="13"/>
      <c r="J160" s="13"/>
      <c r="K160" s="13"/>
      <c r="L160" s="13"/>
      <c r="M160" s="13"/>
      <c r="N160" s="13"/>
      <c r="O160" s="13"/>
      <c r="P160" s="13"/>
      <c r="Q160" s="13"/>
      <c r="R160" s="13"/>
      <c r="S160" s="13"/>
      <c r="T160" s="13"/>
      <c r="U160" s="13"/>
      <c r="V160" s="13"/>
      <c r="W160" s="13"/>
      <c r="X160" s="13"/>
      <c r="Y160" s="13"/>
      <c r="Z160" s="13"/>
      <c r="AA160" s="13"/>
      <c r="AB160" s="13">
        <v>0</v>
      </c>
    </row>
    <row r="161" spans="1:28" ht="12" customHeight="1">
      <c r="A161" s="94" t="s">
        <v>1054</v>
      </c>
      <c r="B161" s="404">
        <v>3489</v>
      </c>
      <c r="C161" s="13"/>
      <c r="D161" s="13"/>
      <c r="E161" s="13"/>
      <c r="F161" s="13"/>
      <c r="G161" s="13"/>
      <c r="H161" s="13">
        <v>0</v>
      </c>
      <c r="I161" s="13"/>
      <c r="J161" s="13"/>
      <c r="K161" s="13"/>
      <c r="L161" s="13"/>
      <c r="M161" s="13"/>
      <c r="N161" s="13"/>
      <c r="O161" s="13"/>
      <c r="P161" s="13"/>
      <c r="Q161" s="13"/>
      <c r="R161" s="13"/>
      <c r="S161" s="13"/>
      <c r="T161" s="13"/>
      <c r="U161" s="13"/>
      <c r="V161" s="13"/>
      <c r="W161" s="13"/>
      <c r="X161" s="13"/>
      <c r="Y161" s="13"/>
      <c r="Z161" s="13"/>
      <c r="AA161" s="13"/>
      <c r="AB161" s="13">
        <v>0</v>
      </c>
    </row>
    <row r="162" spans="1:28" ht="12" customHeight="1">
      <c r="A162" s="94" t="s">
        <v>1054</v>
      </c>
      <c r="B162" s="404">
        <v>3490</v>
      </c>
      <c r="C162" s="13"/>
      <c r="D162" s="13"/>
      <c r="E162" s="13"/>
      <c r="F162" s="13"/>
      <c r="G162" s="13"/>
      <c r="H162" s="13">
        <v>0</v>
      </c>
      <c r="I162" s="13"/>
      <c r="J162" s="13"/>
      <c r="K162" s="13"/>
      <c r="L162" s="13"/>
      <c r="M162" s="13"/>
      <c r="N162" s="13"/>
      <c r="O162" s="13"/>
      <c r="P162" s="13"/>
      <c r="Q162" s="13"/>
      <c r="R162" s="13"/>
      <c r="S162" s="13"/>
      <c r="T162" s="13"/>
      <c r="U162" s="13"/>
      <c r="V162" s="13"/>
      <c r="W162" s="13"/>
      <c r="X162" s="13"/>
      <c r="Y162" s="13"/>
      <c r="Z162" s="13"/>
      <c r="AA162" s="13"/>
      <c r="AB162" s="13">
        <v>0</v>
      </c>
    </row>
    <row r="163" spans="1:28" ht="12" customHeight="1">
      <c r="A163" s="94" t="s">
        <v>1054</v>
      </c>
      <c r="B163" s="404">
        <v>3491</v>
      </c>
      <c r="C163" s="13"/>
      <c r="D163" s="13"/>
      <c r="E163" s="13"/>
      <c r="F163" s="13"/>
      <c r="G163" s="13"/>
      <c r="H163" s="13">
        <v>0</v>
      </c>
      <c r="I163" s="13"/>
      <c r="J163" s="13"/>
      <c r="K163" s="13"/>
      <c r="L163" s="13"/>
      <c r="M163" s="13"/>
      <c r="N163" s="13"/>
      <c r="O163" s="13"/>
      <c r="P163" s="13"/>
      <c r="Q163" s="13"/>
      <c r="R163" s="13"/>
      <c r="S163" s="13"/>
      <c r="T163" s="13"/>
      <c r="U163" s="13"/>
      <c r="V163" s="13"/>
      <c r="W163" s="13"/>
      <c r="X163" s="13"/>
      <c r="Y163" s="13"/>
      <c r="Z163" s="13"/>
      <c r="AA163" s="13"/>
      <c r="AB163" s="13">
        <v>0</v>
      </c>
    </row>
    <row r="164" spans="1:28" ht="12" customHeight="1">
      <c r="A164" s="94" t="s">
        <v>1054</v>
      </c>
      <c r="B164" s="404">
        <v>3492</v>
      </c>
      <c r="C164" s="13"/>
      <c r="D164" s="13"/>
      <c r="E164" s="13"/>
      <c r="F164" s="13"/>
      <c r="G164" s="13"/>
      <c r="H164" s="13">
        <v>0</v>
      </c>
      <c r="I164" s="13"/>
      <c r="J164" s="13"/>
      <c r="K164" s="13"/>
      <c r="L164" s="13"/>
      <c r="M164" s="13"/>
      <c r="N164" s="13"/>
      <c r="O164" s="13"/>
      <c r="P164" s="13"/>
      <c r="Q164" s="13"/>
      <c r="R164" s="13"/>
      <c r="S164" s="13"/>
      <c r="T164" s="13"/>
      <c r="U164" s="13"/>
      <c r="V164" s="13"/>
      <c r="W164" s="13"/>
      <c r="X164" s="13"/>
      <c r="Y164" s="13"/>
      <c r="Z164" s="13"/>
      <c r="AA164" s="13"/>
      <c r="AB164" s="13">
        <v>0</v>
      </c>
    </row>
    <row r="165" spans="1:28" ht="12" customHeight="1">
      <c r="A165" s="94" t="s">
        <v>1054</v>
      </c>
      <c r="B165" s="404">
        <v>3494</v>
      </c>
      <c r="C165" s="13"/>
      <c r="D165" s="13"/>
      <c r="E165" s="13"/>
      <c r="F165" s="13"/>
      <c r="G165" s="13"/>
      <c r="H165" s="13">
        <v>0</v>
      </c>
      <c r="I165" s="13"/>
      <c r="J165" s="13"/>
      <c r="K165" s="13"/>
      <c r="L165" s="13"/>
      <c r="M165" s="13"/>
      <c r="N165" s="13"/>
      <c r="O165" s="13"/>
      <c r="P165" s="13"/>
      <c r="Q165" s="13"/>
      <c r="R165" s="13"/>
      <c r="S165" s="13"/>
      <c r="T165" s="13"/>
      <c r="U165" s="13"/>
      <c r="V165" s="13"/>
      <c r="W165" s="13"/>
      <c r="X165" s="13"/>
      <c r="Y165" s="13"/>
      <c r="Z165" s="13"/>
      <c r="AA165" s="13"/>
      <c r="AB165" s="13">
        <v>0</v>
      </c>
    </row>
    <row r="166" spans="1:28" ht="12" customHeight="1">
      <c r="A166" s="94" t="s">
        <v>1054</v>
      </c>
      <c r="B166" s="404">
        <v>3495</v>
      </c>
      <c r="C166" s="13"/>
      <c r="D166" s="13"/>
      <c r="E166" s="13"/>
      <c r="F166" s="13"/>
      <c r="G166" s="13"/>
      <c r="H166" s="13">
        <v>0</v>
      </c>
      <c r="I166" s="13"/>
      <c r="J166" s="13"/>
      <c r="K166" s="13"/>
      <c r="L166" s="13"/>
      <c r="M166" s="13"/>
      <c r="N166" s="13"/>
      <c r="O166" s="13"/>
      <c r="P166" s="13"/>
      <c r="Q166" s="13"/>
      <c r="R166" s="13"/>
      <c r="S166" s="13"/>
      <c r="T166" s="13"/>
      <c r="U166" s="13"/>
      <c r="V166" s="13"/>
      <c r="W166" s="13"/>
      <c r="X166" s="13"/>
      <c r="Y166" s="13"/>
      <c r="Z166" s="13"/>
      <c r="AA166" s="13"/>
      <c r="AB166" s="13">
        <v>0</v>
      </c>
    </row>
    <row r="167" spans="1:28" ht="12" customHeight="1">
      <c r="A167" s="94" t="s">
        <v>1054</v>
      </c>
      <c r="B167" s="404">
        <v>3496</v>
      </c>
      <c r="C167" s="13"/>
      <c r="D167" s="13"/>
      <c r="E167" s="13"/>
      <c r="F167" s="13"/>
      <c r="G167" s="13"/>
      <c r="H167" s="13">
        <v>0</v>
      </c>
      <c r="I167" s="13"/>
      <c r="J167" s="13"/>
      <c r="K167" s="13"/>
      <c r="L167" s="13"/>
      <c r="M167" s="13"/>
      <c r="N167" s="13"/>
      <c r="O167" s="13"/>
      <c r="P167" s="13"/>
      <c r="Q167" s="13"/>
      <c r="R167" s="13"/>
      <c r="S167" s="13"/>
      <c r="T167" s="13"/>
      <c r="U167" s="13"/>
      <c r="V167" s="13"/>
      <c r="W167" s="13"/>
      <c r="X167" s="13"/>
      <c r="Y167" s="13"/>
      <c r="Z167" s="13"/>
      <c r="AA167" s="13"/>
      <c r="AB167" s="13">
        <v>0</v>
      </c>
    </row>
    <row r="168" spans="1:28" ht="12" customHeight="1">
      <c r="A168" s="94" t="s">
        <v>1054</v>
      </c>
      <c r="B168" s="404">
        <v>3497</v>
      </c>
      <c r="C168" s="13"/>
      <c r="D168" s="13"/>
      <c r="E168" s="13"/>
      <c r="F168" s="13"/>
      <c r="G168" s="13"/>
      <c r="H168" s="13">
        <v>0</v>
      </c>
      <c r="I168" s="13"/>
      <c r="J168" s="13"/>
      <c r="K168" s="13"/>
      <c r="L168" s="13"/>
      <c r="M168" s="13"/>
      <c r="N168" s="13"/>
      <c r="O168" s="13"/>
      <c r="P168" s="13"/>
      <c r="Q168" s="13"/>
      <c r="R168" s="13"/>
      <c r="S168" s="13"/>
      <c r="T168" s="13"/>
      <c r="U168" s="13"/>
      <c r="V168" s="13"/>
      <c r="W168" s="13"/>
      <c r="X168" s="13"/>
      <c r="Y168" s="13"/>
      <c r="Z168" s="13"/>
      <c r="AA168" s="13"/>
      <c r="AB168" s="13">
        <v>0</v>
      </c>
    </row>
    <row r="169" spans="1:28" ht="12" customHeight="1">
      <c r="A169" s="94" t="s">
        <v>1054</v>
      </c>
      <c r="B169" s="404">
        <v>3499</v>
      </c>
      <c r="C169" s="13"/>
      <c r="D169" s="13"/>
      <c r="E169" s="13"/>
      <c r="F169" s="13"/>
      <c r="G169" s="13"/>
      <c r="H169" s="13">
        <v>0</v>
      </c>
      <c r="I169" s="13"/>
      <c r="J169" s="13">
        <v>55483</v>
      </c>
      <c r="K169" s="13"/>
      <c r="L169" s="13"/>
      <c r="M169" s="13"/>
      <c r="N169" s="13"/>
      <c r="O169" s="13"/>
      <c r="P169" s="13"/>
      <c r="Q169" s="13"/>
      <c r="R169" s="13"/>
      <c r="S169" s="13"/>
      <c r="T169" s="13"/>
      <c r="U169" s="13"/>
      <c r="V169" s="13"/>
      <c r="W169" s="13"/>
      <c r="X169" s="13"/>
      <c r="Y169" s="13"/>
      <c r="Z169" s="13"/>
      <c r="AA169" s="13"/>
      <c r="AB169" s="13">
        <v>55483</v>
      </c>
    </row>
    <row r="170" spans="1:28" ht="12" customHeight="1">
      <c r="A170" s="94" t="s">
        <v>1054</v>
      </c>
      <c r="B170" s="404">
        <v>3501</v>
      </c>
      <c r="C170" s="13"/>
      <c r="D170" s="13"/>
      <c r="E170" s="13"/>
      <c r="F170" s="13"/>
      <c r="G170" s="13"/>
      <c r="H170" s="13">
        <v>0</v>
      </c>
      <c r="I170" s="13"/>
      <c r="J170" s="13"/>
      <c r="K170" s="13"/>
      <c r="L170" s="13"/>
      <c r="M170" s="13"/>
      <c r="N170" s="13"/>
      <c r="O170" s="13"/>
      <c r="P170" s="13"/>
      <c r="Q170" s="13"/>
      <c r="R170" s="13"/>
      <c r="S170" s="13"/>
      <c r="T170" s="13"/>
      <c r="U170" s="13"/>
      <c r="V170" s="13"/>
      <c r="W170" s="13"/>
      <c r="X170" s="13"/>
      <c r="Y170" s="13"/>
      <c r="Z170" s="13"/>
      <c r="AA170" s="13"/>
      <c r="AB170" s="13">
        <v>0</v>
      </c>
    </row>
    <row r="171" spans="1:28" ht="12" customHeight="1">
      <c r="A171" s="94" t="s">
        <v>1054</v>
      </c>
      <c r="B171" s="404">
        <v>3502</v>
      </c>
      <c r="C171" s="13"/>
      <c r="D171" s="13"/>
      <c r="E171" s="13"/>
      <c r="F171" s="13"/>
      <c r="G171" s="13"/>
      <c r="H171" s="13">
        <v>0</v>
      </c>
      <c r="I171" s="13"/>
      <c r="J171" s="13"/>
      <c r="K171" s="13"/>
      <c r="L171" s="13"/>
      <c r="M171" s="13"/>
      <c r="N171" s="13"/>
      <c r="O171" s="13"/>
      <c r="P171" s="13"/>
      <c r="Q171" s="13"/>
      <c r="R171" s="13"/>
      <c r="S171" s="13"/>
      <c r="T171" s="13"/>
      <c r="U171" s="13"/>
      <c r="V171" s="13"/>
      <c r="W171" s="13"/>
      <c r="X171" s="13"/>
      <c r="Y171" s="13"/>
      <c r="Z171" s="13"/>
      <c r="AA171" s="13"/>
      <c r="AB171" s="13">
        <v>0</v>
      </c>
    </row>
    <row r="172" spans="1:28" ht="12" customHeight="1">
      <c r="A172" s="94" t="s">
        <v>1054</v>
      </c>
      <c r="B172" s="404">
        <v>3503</v>
      </c>
      <c r="C172" s="13"/>
      <c r="D172" s="13"/>
      <c r="E172" s="13"/>
      <c r="F172" s="13"/>
      <c r="G172" s="13"/>
      <c r="H172" s="13">
        <v>0</v>
      </c>
      <c r="I172" s="13"/>
      <c r="J172" s="13"/>
      <c r="K172" s="13"/>
      <c r="L172" s="13"/>
      <c r="M172" s="13"/>
      <c r="N172" s="13"/>
      <c r="O172" s="13"/>
      <c r="P172" s="13"/>
      <c r="Q172" s="13"/>
      <c r="R172" s="13"/>
      <c r="S172" s="13"/>
      <c r="T172" s="13"/>
      <c r="U172" s="13"/>
      <c r="V172" s="13"/>
      <c r="W172" s="13"/>
      <c r="X172" s="13"/>
      <c r="Y172" s="13"/>
      <c r="Z172" s="13"/>
      <c r="AA172" s="13"/>
      <c r="AB172" s="13">
        <v>0</v>
      </c>
    </row>
    <row r="173" spans="1:28" ht="12" customHeight="1">
      <c r="A173" s="94" t="s">
        <v>1054</v>
      </c>
      <c r="B173" s="404">
        <v>3504</v>
      </c>
      <c r="C173" s="13"/>
      <c r="D173" s="13"/>
      <c r="E173" s="13"/>
      <c r="F173" s="13"/>
      <c r="G173" s="13"/>
      <c r="H173" s="13">
        <v>0</v>
      </c>
      <c r="I173" s="13"/>
      <c r="J173" s="13">
        <v>564</v>
      </c>
      <c r="K173" s="13"/>
      <c r="L173" s="13"/>
      <c r="M173" s="13"/>
      <c r="N173" s="13"/>
      <c r="O173" s="13"/>
      <c r="P173" s="13"/>
      <c r="Q173" s="13"/>
      <c r="R173" s="13"/>
      <c r="S173" s="13"/>
      <c r="T173" s="13"/>
      <c r="U173" s="13"/>
      <c r="V173" s="13"/>
      <c r="W173" s="13"/>
      <c r="X173" s="13"/>
      <c r="Y173" s="13"/>
      <c r="Z173" s="13"/>
      <c r="AA173" s="13"/>
      <c r="AB173" s="13">
        <v>564</v>
      </c>
    </row>
    <row r="174" spans="1:28" ht="12" customHeight="1">
      <c r="A174" s="94" t="s">
        <v>1054</v>
      </c>
      <c r="B174" s="404">
        <v>3506</v>
      </c>
      <c r="C174" s="13"/>
      <c r="D174" s="13"/>
      <c r="E174" s="13"/>
      <c r="F174" s="13"/>
      <c r="G174" s="13"/>
      <c r="H174" s="13">
        <v>0</v>
      </c>
      <c r="I174" s="13"/>
      <c r="J174" s="13"/>
      <c r="K174" s="13">
        <v>415</v>
      </c>
      <c r="L174" s="13"/>
      <c r="M174" s="13"/>
      <c r="N174" s="13"/>
      <c r="O174" s="13"/>
      <c r="P174" s="13"/>
      <c r="Q174" s="13"/>
      <c r="R174" s="13"/>
      <c r="S174" s="13"/>
      <c r="T174" s="13"/>
      <c r="U174" s="13"/>
      <c r="V174" s="13"/>
      <c r="W174" s="13"/>
      <c r="X174" s="13"/>
      <c r="Y174" s="13"/>
      <c r="Z174" s="13"/>
      <c r="AA174" s="13"/>
      <c r="AB174" s="13">
        <v>415</v>
      </c>
    </row>
    <row r="175" spans="1:28" ht="12" customHeight="1">
      <c r="A175" s="94" t="s">
        <v>1054</v>
      </c>
      <c r="B175" s="404">
        <v>3507</v>
      </c>
      <c r="C175" s="13"/>
      <c r="D175" s="13"/>
      <c r="E175" s="13"/>
      <c r="F175" s="13"/>
      <c r="G175" s="13"/>
      <c r="H175" s="13">
        <v>0</v>
      </c>
      <c r="I175" s="13"/>
      <c r="J175" s="13"/>
      <c r="K175" s="13"/>
      <c r="L175" s="13"/>
      <c r="M175" s="13"/>
      <c r="N175" s="13"/>
      <c r="O175" s="13"/>
      <c r="P175" s="13"/>
      <c r="Q175" s="13"/>
      <c r="R175" s="13"/>
      <c r="S175" s="13"/>
      <c r="T175" s="13"/>
      <c r="U175" s="13"/>
      <c r="V175" s="13"/>
      <c r="W175" s="13"/>
      <c r="X175" s="13"/>
      <c r="Y175" s="13"/>
      <c r="Z175" s="13"/>
      <c r="AA175" s="13"/>
      <c r="AB175" s="13">
        <v>0</v>
      </c>
    </row>
    <row r="176" spans="1:28" ht="12" customHeight="1">
      <c r="A176" s="94" t="s">
        <v>1054</v>
      </c>
      <c r="B176" s="404">
        <v>3508</v>
      </c>
      <c r="C176" s="13"/>
      <c r="D176" s="13"/>
      <c r="E176" s="13"/>
      <c r="F176" s="13"/>
      <c r="G176" s="13"/>
      <c r="H176" s="13">
        <v>0</v>
      </c>
      <c r="I176" s="13"/>
      <c r="J176" s="13"/>
      <c r="K176" s="13"/>
      <c r="L176" s="13"/>
      <c r="M176" s="13"/>
      <c r="N176" s="13"/>
      <c r="O176" s="13"/>
      <c r="P176" s="13"/>
      <c r="Q176" s="13"/>
      <c r="R176" s="13"/>
      <c r="S176" s="13"/>
      <c r="T176" s="13"/>
      <c r="U176" s="13"/>
      <c r="V176" s="13"/>
      <c r="W176" s="13"/>
      <c r="X176" s="13"/>
      <c r="Y176" s="13"/>
      <c r="Z176" s="13">
        <v>4991</v>
      </c>
      <c r="AA176" s="13"/>
      <c r="AB176" s="13">
        <v>4991</v>
      </c>
    </row>
    <row r="177" spans="1:28" ht="12" customHeight="1">
      <c r="A177" s="94" t="s">
        <v>1054</v>
      </c>
      <c r="B177" s="404">
        <v>3511</v>
      </c>
      <c r="C177" s="13"/>
      <c r="D177" s="13"/>
      <c r="E177" s="13"/>
      <c r="F177" s="13"/>
      <c r="G177" s="13"/>
      <c r="H177" s="13">
        <v>0</v>
      </c>
      <c r="I177" s="13"/>
      <c r="J177" s="13">
        <v>0</v>
      </c>
      <c r="K177" s="13">
        <v>9367</v>
      </c>
      <c r="L177" s="13"/>
      <c r="M177" s="13"/>
      <c r="N177" s="13"/>
      <c r="O177" s="13"/>
      <c r="P177" s="13"/>
      <c r="Q177" s="13"/>
      <c r="R177" s="13"/>
      <c r="S177" s="13"/>
      <c r="T177" s="13"/>
      <c r="U177" s="13"/>
      <c r="V177" s="13"/>
      <c r="W177" s="13">
        <v>12496</v>
      </c>
      <c r="X177" s="13"/>
      <c r="Y177" s="13"/>
      <c r="Z177" s="13"/>
      <c r="AA177" s="13"/>
      <c r="AB177" s="13">
        <v>21863</v>
      </c>
    </row>
    <row r="178" spans="1:28" ht="12" customHeight="1">
      <c r="A178" s="94" t="s">
        <v>1054</v>
      </c>
      <c r="B178" s="404">
        <v>3514</v>
      </c>
      <c r="C178" s="13"/>
      <c r="D178" s="13"/>
      <c r="E178" s="13"/>
      <c r="F178" s="13"/>
      <c r="G178" s="13"/>
      <c r="H178" s="13">
        <v>0</v>
      </c>
      <c r="I178" s="13"/>
      <c r="J178" s="13"/>
      <c r="K178" s="13"/>
      <c r="L178" s="13"/>
      <c r="M178" s="13"/>
      <c r="N178" s="13"/>
      <c r="O178" s="13"/>
      <c r="P178" s="13"/>
      <c r="Q178" s="13"/>
      <c r="R178" s="13"/>
      <c r="S178" s="13"/>
      <c r="T178" s="13"/>
      <c r="U178" s="13"/>
      <c r="V178" s="13"/>
      <c r="W178" s="13"/>
      <c r="X178" s="13"/>
      <c r="Y178" s="13"/>
      <c r="Z178" s="13"/>
      <c r="AA178" s="13"/>
      <c r="AB178" s="13">
        <v>0</v>
      </c>
    </row>
    <row r="179" spans="1:28" ht="12" customHeight="1">
      <c r="A179" s="94" t="s">
        <v>1054</v>
      </c>
      <c r="B179" s="404">
        <v>3515</v>
      </c>
      <c r="C179" s="13">
        <v>4577</v>
      </c>
      <c r="D179" s="13">
        <v>1294</v>
      </c>
      <c r="E179" s="13"/>
      <c r="F179" s="13"/>
      <c r="G179" s="13"/>
      <c r="H179" s="13">
        <v>5871</v>
      </c>
      <c r="I179" s="13"/>
      <c r="J179" s="13">
        <v>0</v>
      </c>
      <c r="K179" s="13"/>
      <c r="L179" s="13"/>
      <c r="M179" s="13"/>
      <c r="N179" s="13"/>
      <c r="O179" s="13"/>
      <c r="P179" s="13"/>
      <c r="Q179" s="13"/>
      <c r="R179" s="13"/>
      <c r="S179" s="13">
        <v>9947</v>
      </c>
      <c r="T179" s="13">
        <v>0</v>
      </c>
      <c r="U179" s="13"/>
      <c r="V179" s="13">
        <v>199</v>
      </c>
      <c r="W179" s="13"/>
      <c r="X179" s="13"/>
      <c r="Y179" s="13"/>
      <c r="Z179" s="13"/>
      <c r="AA179" s="13"/>
      <c r="AB179" s="13">
        <v>16017</v>
      </c>
    </row>
    <row r="180" spans="1:28" ht="12" customHeight="1">
      <c r="A180" s="94" t="s">
        <v>1054</v>
      </c>
      <c r="B180" s="404">
        <v>3516</v>
      </c>
      <c r="C180" s="13"/>
      <c r="D180" s="13"/>
      <c r="E180" s="13"/>
      <c r="F180" s="13"/>
      <c r="G180" s="13"/>
      <c r="H180" s="13">
        <v>0</v>
      </c>
      <c r="I180" s="13"/>
      <c r="J180" s="13"/>
      <c r="K180" s="13"/>
      <c r="L180" s="13"/>
      <c r="M180" s="13"/>
      <c r="N180" s="13"/>
      <c r="O180" s="13"/>
      <c r="P180" s="13"/>
      <c r="Q180" s="13"/>
      <c r="R180" s="13"/>
      <c r="S180" s="13">
        <v>4115</v>
      </c>
      <c r="T180" s="13"/>
      <c r="U180" s="13"/>
      <c r="V180" s="13"/>
      <c r="W180" s="13"/>
      <c r="X180" s="13"/>
      <c r="Y180" s="13"/>
      <c r="Z180" s="13"/>
      <c r="AA180" s="13"/>
      <c r="AB180" s="13">
        <v>4115</v>
      </c>
    </row>
    <row r="181" spans="1:28" ht="12" customHeight="1">
      <c r="A181" s="94" t="s">
        <v>1054</v>
      </c>
      <c r="B181" s="404">
        <v>3524</v>
      </c>
      <c r="C181" s="13"/>
      <c r="D181" s="13"/>
      <c r="E181" s="13"/>
      <c r="F181" s="13"/>
      <c r="G181" s="13"/>
      <c r="H181" s="13">
        <v>0</v>
      </c>
      <c r="I181" s="13"/>
      <c r="J181" s="13"/>
      <c r="K181" s="13"/>
      <c r="L181" s="13"/>
      <c r="M181" s="13"/>
      <c r="N181" s="13"/>
      <c r="O181" s="13"/>
      <c r="P181" s="13"/>
      <c r="Q181" s="13"/>
      <c r="R181" s="13"/>
      <c r="S181" s="13"/>
      <c r="T181" s="13"/>
      <c r="U181" s="13"/>
      <c r="V181" s="13"/>
      <c r="W181" s="13"/>
      <c r="X181" s="13"/>
      <c r="Y181" s="13"/>
      <c r="Z181" s="13"/>
      <c r="AA181" s="13"/>
      <c r="AB181" s="13">
        <v>0</v>
      </c>
    </row>
    <row r="182" spans="1:28" ht="12" customHeight="1">
      <c r="A182" s="94" t="s">
        <v>1054</v>
      </c>
      <c r="B182" s="404">
        <v>3525</v>
      </c>
      <c r="C182" s="13">
        <v>5142</v>
      </c>
      <c r="D182" s="13"/>
      <c r="E182" s="13"/>
      <c r="F182" s="13"/>
      <c r="G182" s="13"/>
      <c r="H182" s="13">
        <v>5142</v>
      </c>
      <c r="I182" s="13"/>
      <c r="J182" s="13"/>
      <c r="K182" s="13"/>
      <c r="L182" s="13"/>
      <c r="M182" s="13"/>
      <c r="N182" s="13"/>
      <c r="O182" s="13"/>
      <c r="P182" s="13"/>
      <c r="Q182" s="13"/>
      <c r="R182" s="13"/>
      <c r="S182" s="13"/>
      <c r="T182" s="13"/>
      <c r="U182" s="13"/>
      <c r="V182" s="13"/>
      <c r="W182" s="13"/>
      <c r="X182" s="13"/>
      <c r="Y182" s="13"/>
      <c r="Z182" s="13"/>
      <c r="AA182" s="13"/>
      <c r="AB182" s="13">
        <v>5142</v>
      </c>
    </row>
    <row r="183" spans="1:28" ht="12" customHeight="1">
      <c r="A183" s="94" t="s">
        <v>1054</v>
      </c>
      <c r="B183" s="404">
        <v>3526</v>
      </c>
      <c r="C183" s="13"/>
      <c r="D183" s="13"/>
      <c r="E183" s="13"/>
      <c r="F183" s="13"/>
      <c r="G183" s="13"/>
      <c r="H183" s="13">
        <v>0</v>
      </c>
      <c r="I183" s="13"/>
      <c r="J183" s="13"/>
      <c r="K183" s="13"/>
      <c r="L183" s="13"/>
      <c r="M183" s="13"/>
      <c r="N183" s="13"/>
      <c r="O183" s="13"/>
      <c r="P183" s="13"/>
      <c r="Q183" s="13"/>
      <c r="R183" s="13"/>
      <c r="S183" s="13"/>
      <c r="T183" s="13"/>
      <c r="U183" s="13"/>
      <c r="V183" s="13"/>
      <c r="W183" s="13">
        <v>2764</v>
      </c>
      <c r="X183" s="13"/>
      <c r="Y183" s="13"/>
      <c r="Z183" s="13"/>
      <c r="AA183" s="13"/>
      <c r="AB183" s="13">
        <v>2764</v>
      </c>
    </row>
    <row r="184" spans="1:28" ht="12" customHeight="1">
      <c r="A184" s="94" t="s">
        <v>1054</v>
      </c>
      <c r="B184" s="404">
        <v>3535</v>
      </c>
      <c r="C184" s="13">
        <v>23349</v>
      </c>
      <c r="D184" s="13"/>
      <c r="E184" s="13"/>
      <c r="F184" s="13"/>
      <c r="G184" s="13"/>
      <c r="H184" s="13">
        <v>23349</v>
      </c>
      <c r="I184" s="13"/>
      <c r="J184" s="13"/>
      <c r="K184" s="13"/>
      <c r="L184" s="13"/>
      <c r="M184" s="13"/>
      <c r="N184" s="13"/>
      <c r="O184" s="13"/>
      <c r="P184" s="13"/>
      <c r="Q184" s="13"/>
      <c r="R184" s="13"/>
      <c r="S184" s="13"/>
      <c r="T184" s="13"/>
      <c r="U184" s="13"/>
      <c r="V184" s="13"/>
      <c r="W184" s="13"/>
      <c r="X184" s="13"/>
      <c r="Y184" s="13"/>
      <c r="Z184" s="13"/>
      <c r="AA184" s="13"/>
      <c r="AB184" s="13">
        <v>23349</v>
      </c>
    </row>
    <row r="185" spans="1:28" ht="12" customHeight="1">
      <c r="A185" s="94" t="s">
        <v>1054</v>
      </c>
      <c r="B185" s="404">
        <v>3540</v>
      </c>
      <c r="C185" s="13"/>
      <c r="D185" s="13"/>
      <c r="E185" s="13"/>
      <c r="F185" s="13"/>
      <c r="G185" s="13"/>
      <c r="H185" s="13">
        <v>0</v>
      </c>
      <c r="I185" s="13"/>
      <c r="J185" s="13"/>
      <c r="K185" s="13"/>
      <c r="L185" s="13"/>
      <c r="M185" s="13">
        <v>1404</v>
      </c>
      <c r="N185" s="13"/>
      <c r="O185" s="13"/>
      <c r="P185" s="13"/>
      <c r="Q185" s="13"/>
      <c r="R185" s="13"/>
      <c r="S185" s="13"/>
      <c r="T185" s="13"/>
      <c r="U185" s="13"/>
      <c r="V185" s="13"/>
      <c r="W185" s="13"/>
      <c r="X185" s="13"/>
      <c r="Y185" s="13"/>
      <c r="Z185" s="13"/>
      <c r="AA185" s="13"/>
      <c r="AB185" s="13">
        <v>1404</v>
      </c>
    </row>
    <row r="186" spans="1:28" ht="12" customHeight="1">
      <c r="A186" s="94" t="s">
        <v>1054</v>
      </c>
      <c r="B186" s="404">
        <v>3541</v>
      </c>
      <c r="C186" s="13"/>
      <c r="D186" s="13"/>
      <c r="E186" s="13"/>
      <c r="F186" s="13"/>
      <c r="G186" s="13"/>
      <c r="H186" s="13">
        <v>0</v>
      </c>
      <c r="I186" s="13"/>
      <c r="J186" s="13"/>
      <c r="K186" s="13"/>
      <c r="L186" s="13"/>
      <c r="M186" s="13"/>
      <c r="N186" s="13"/>
      <c r="O186" s="13"/>
      <c r="P186" s="13"/>
      <c r="Q186" s="13"/>
      <c r="R186" s="13"/>
      <c r="S186" s="13"/>
      <c r="T186" s="13"/>
      <c r="U186" s="13"/>
      <c r="V186" s="13"/>
      <c r="W186" s="13"/>
      <c r="X186" s="13"/>
      <c r="Y186" s="13"/>
      <c r="Z186" s="13"/>
      <c r="AA186" s="13"/>
      <c r="AB186" s="13">
        <v>0</v>
      </c>
    </row>
    <row r="187" spans="1:28" ht="12" customHeight="1">
      <c r="A187" s="94" t="s">
        <v>1054</v>
      </c>
      <c r="B187" s="404">
        <v>3542</v>
      </c>
      <c r="C187" s="13">
        <v>7378</v>
      </c>
      <c r="D187" s="13"/>
      <c r="E187" s="13"/>
      <c r="F187" s="13"/>
      <c r="G187" s="13"/>
      <c r="H187" s="13">
        <v>7378</v>
      </c>
      <c r="I187" s="13"/>
      <c r="J187" s="13"/>
      <c r="K187" s="13"/>
      <c r="L187" s="13"/>
      <c r="M187" s="13">
        <v>15485</v>
      </c>
      <c r="N187" s="13"/>
      <c r="O187" s="13"/>
      <c r="P187" s="13"/>
      <c r="Q187" s="13"/>
      <c r="R187" s="13"/>
      <c r="S187" s="13"/>
      <c r="T187" s="13"/>
      <c r="U187" s="13"/>
      <c r="V187" s="13"/>
      <c r="W187" s="13"/>
      <c r="X187" s="13"/>
      <c r="Y187" s="13"/>
      <c r="Z187" s="13"/>
      <c r="AA187" s="13"/>
      <c r="AB187" s="13">
        <v>22863</v>
      </c>
    </row>
    <row r="188" spans="1:28" ht="12" customHeight="1">
      <c r="A188" s="94" t="s">
        <v>1054</v>
      </c>
      <c r="B188" s="404">
        <v>3543</v>
      </c>
      <c r="C188" s="13"/>
      <c r="D188" s="13"/>
      <c r="E188" s="13"/>
      <c r="F188" s="13"/>
      <c r="G188" s="13"/>
      <c r="H188" s="13">
        <v>0</v>
      </c>
      <c r="I188" s="13"/>
      <c r="J188" s="13"/>
      <c r="K188" s="13"/>
      <c r="L188" s="13"/>
      <c r="M188" s="13"/>
      <c r="N188" s="13"/>
      <c r="O188" s="13"/>
      <c r="P188" s="13"/>
      <c r="Q188" s="13"/>
      <c r="R188" s="13"/>
      <c r="S188" s="13"/>
      <c r="T188" s="13"/>
      <c r="U188" s="13"/>
      <c r="V188" s="13"/>
      <c r="W188" s="13"/>
      <c r="X188" s="13"/>
      <c r="Y188" s="13">
        <v>4172</v>
      </c>
      <c r="Z188" s="13"/>
      <c r="AA188" s="13"/>
      <c r="AB188" s="13">
        <v>4172</v>
      </c>
    </row>
    <row r="189" spans="1:28" ht="12" customHeight="1">
      <c r="A189" s="94" t="s">
        <v>1054</v>
      </c>
      <c r="B189" s="404">
        <v>3545</v>
      </c>
      <c r="C189" s="13">
        <v>2464</v>
      </c>
      <c r="D189" s="13"/>
      <c r="E189" s="13"/>
      <c r="F189" s="13"/>
      <c r="G189" s="13"/>
      <c r="H189" s="13">
        <v>2464</v>
      </c>
      <c r="I189" s="13"/>
      <c r="J189" s="13"/>
      <c r="K189" s="13"/>
      <c r="L189" s="13"/>
      <c r="M189" s="13"/>
      <c r="N189" s="13"/>
      <c r="O189" s="13"/>
      <c r="P189" s="13"/>
      <c r="Q189" s="13"/>
      <c r="R189" s="13"/>
      <c r="S189" s="13"/>
      <c r="T189" s="13"/>
      <c r="U189" s="13"/>
      <c r="V189" s="13"/>
      <c r="W189" s="13"/>
      <c r="X189" s="13"/>
      <c r="Y189" s="13"/>
      <c r="Z189" s="13"/>
      <c r="AA189" s="13"/>
      <c r="AB189" s="13">
        <v>2464</v>
      </c>
    </row>
    <row r="190" spans="1:28" ht="12" customHeight="1">
      <c r="A190" s="94" t="s">
        <v>1054</v>
      </c>
      <c r="B190" s="404">
        <v>3546</v>
      </c>
      <c r="C190" s="13"/>
      <c r="D190" s="13"/>
      <c r="E190" s="13"/>
      <c r="F190" s="13"/>
      <c r="G190" s="13"/>
      <c r="H190" s="13">
        <v>0</v>
      </c>
      <c r="I190" s="13"/>
      <c r="J190" s="13"/>
      <c r="K190" s="13"/>
      <c r="L190" s="13"/>
      <c r="M190" s="13"/>
      <c r="N190" s="13"/>
      <c r="O190" s="13"/>
      <c r="P190" s="13"/>
      <c r="Q190" s="13"/>
      <c r="R190" s="13"/>
      <c r="S190" s="13"/>
      <c r="T190" s="13"/>
      <c r="U190" s="13"/>
      <c r="V190" s="13"/>
      <c r="W190" s="13"/>
      <c r="X190" s="13"/>
      <c r="Y190" s="13"/>
      <c r="Z190" s="13"/>
      <c r="AA190" s="13"/>
      <c r="AB190" s="13">
        <v>0</v>
      </c>
    </row>
    <row r="191" spans="1:28" ht="12" customHeight="1">
      <c r="A191" s="94" t="s">
        <v>1054</v>
      </c>
      <c r="B191" s="404">
        <v>3547</v>
      </c>
      <c r="C191" s="13"/>
      <c r="D191" s="13"/>
      <c r="E191" s="13"/>
      <c r="F191" s="13"/>
      <c r="G191" s="13"/>
      <c r="H191" s="13">
        <v>0</v>
      </c>
      <c r="I191" s="13"/>
      <c r="J191" s="13"/>
      <c r="K191" s="13"/>
      <c r="L191" s="13"/>
      <c r="M191" s="13"/>
      <c r="N191" s="13"/>
      <c r="O191" s="13"/>
      <c r="P191" s="13"/>
      <c r="Q191" s="13"/>
      <c r="R191" s="13"/>
      <c r="S191" s="13"/>
      <c r="T191" s="13"/>
      <c r="U191" s="13"/>
      <c r="V191" s="13"/>
      <c r="W191" s="13"/>
      <c r="X191" s="13"/>
      <c r="Y191" s="13"/>
      <c r="Z191" s="13"/>
      <c r="AA191" s="13"/>
      <c r="AB191" s="13">
        <v>0</v>
      </c>
    </row>
    <row r="192" spans="1:28" ht="12" customHeight="1">
      <c r="A192" s="94" t="s">
        <v>1054</v>
      </c>
      <c r="B192" s="404">
        <v>3549</v>
      </c>
      <c r="C192" s="13"/>
      <c r="D192" s="13"/>
      <c r="E192" s="13"/>
      <c r="F192" s="13"/>
      <c r="G192" s="13"/>
      <c r="H192" s="13">
        <v>0</v>
      </c>
      <c r="I192" s="13"/>
      <c r="J192" s="13"/>
      <c r="K192" s="13"/>
      <c r="L192" s="13"/>
      <c r="M192" s="13"/>
      <c r="N192" s="13"/>
      <c r="O192" s="13"/>
      <c r="P192" s="13"/>
      <c r="Q192" s="13"/>
      <c r="R192" s="13"/>
      <c r="S192" s="13"/>
      <c r="T192" s="13"/>
      <c r="U192" s="13"/>
      <c r="V192" s="13"/>
      <c r="W192" s="13"/>
      <c r="X192" s="13"/>
      <c r="Y192" s="13"/>
      <c r="Z192" s="13"/>
      <c r="AA192" s="13"/>
      <c r="AB192" s="13">
        <v>0</v>
      </c>
    </row>
    <row r="193" spans="1:28" ht="12" customHeight="1">
      <c r="A193" s="94" t="s">
        <v>1054</v>
      </c>
      <c r="B193" s="404">
        <v>3550</v>
      </c>
      <c r="C193" s="13"/>
      <c r="D193" s="13"/>
      <c r="E193" s="13"/>
      <c r="F193" s="13"/>
      <c r="G193" s="13"/>
      <c r="H193" s="13">
        <v>0</v>
      </c>
      <c r="I193" s="13"/>
      <c r="J193" s="13"/>
      <c r="K193" s="13"/>
      <c r="L193" s="13"/>
      <c r="M193" s="13"/>
      <c r="N193" s="13"/>
      <c r="O193" s="13"/>
      <c r="P193" s="13"/>
      <c r="Q193" s="13"/>
      <c r="R193" s="13"/>
      <c r="S193" s="13"/>
      <c r="T193" s="13"/>
      <c r="U193" s="13"/>
      <c r="V193" s="13"/>
      <c r="W193" s="13"/>
      <c r="X193" s="13"/>
      <c r="Y193" s="13"/>
      <c r="Z193" s="13"/>
      <c r="AA193" s="13"/>
      <c r="AB193" s="13">
        <v>0</v>
      </c>
    </row>
    <row r="194" spans="1:28" ht="12" customHeight="1">
      <c r="A194" s="94" t="s">
        <v>1054</v>
      </c>
      <c r="B194" s="404">
        <v>3551</v>
      </c>
      <c r="C194" s="13"/>
      <c r="D194" s="13"/>
      <c r="E194" s="13"/>
      <c r="F194" s="13"/>
      <c r="G194" s="13"/>
      <c r="H194" s="13">
        <v>0</v>
      </c>
      <c r="I194" s="13"/>
      <c r="J194" s="13"/>
      <c r="K194" s="13"/>
      <c r="L194" s="13"/>
      <c r="M194" s="13"/>
      <c r="N194" s="13"/>
      <c r="O194" s="13"/>
      <c r="P194" s="13"/>
      <c r="Q194" s="13"/>
      <c r="R194" s="13"/>
      <c r="S194" s="13"/>
      <c r="T194" s="13"/>
      <c r="U194" s="13"/>
      <c r="V194" s="13"/>
      <c r="W194" s="13"/>
      <c r="X194" s="13"/>
      <c r="Y194" s="13"/>
      <c r="Z194" s="13"/>
      <c r="AA194" s="13"/>
      <c r="AB194" s="13">
        <v>0</v>
      </c>
    </row>
    <row r="195" spans="1:28" ht="12" customHeight="1">
      <c r="A195" s="94" t="s">
        <v>1054</v>
      </c>
      <c r="B195" s="404">
        <v>3553</v>
      </c>
      <c r="C195" s="13">
        <v>2866</v>
      </c>
      <c r="D195" s="13"/>
      <c r="E195" s="13"/>
      <c r="F195" s="13"/>
      <c r="G195" s="13"/>
      <c r="H195" s="13">
        <v>2866</v>
      </c>
      <c r="I195" s="13"/>
      <c r="J195" s="13"/>
      <c r="K195" s="13"/>
      <c r="L195" s="13"/>
      <c r="M195" s="13"/>
      <c r="N195" s="13"/>
      <c r="O195" s="13"/>
      <c r="P195" s="13"/>
      <c r="Q195" s="13"/>
      <c r="R195" s="13"/>
      <c r="S195" s="13"/>
      <c r="T195" s="13"/>
      <c r="U195" s="13"/>
      <c r="V195" s="13"/>
      <c r="W195" s="13"/>
      <c r="X195" s="13"/>
      <c r="Y195" s="13"/>
      <c r="Z195" s="13"/>
      <c r="AA195" s="13"/>
      <c r="AB195" s="13">
        <v>2866</v>
      </c>
    </row>
    <row r="196" spans="1:28" ht="12" customHeight="1">
      <c r="A196" s="94" t="s">
        <v>1054</v>
      </c>
      <c r="B196" s="404">
        <v>3554</v>
      </c>
      <c r="C196" s="13"/>
      <c r="D196" s="13"/>
      <c r="E196" s="13"/>
      <c r="F196" s="13"/>
      <c r="G196" s="13"/>
      <c r="H196" s="13">
        <v>0</v>
      </c>
      <c r="I196" s="13"/>
      <c r="J196" s="13"/>
      <c r="K196" s="13"/>
      <c r="L196" s="13"/>
      <c r="M196" s="13"/>
      <c r="N196" s="13"/>
      <c r="O196" s="13"/>
      <c r="P196" s="13"/>
      <c r="Q196" s="13"/>
      <c r="R196" s="13"/>
      <c r="S196" s="13"/>
      <c r="T196" s="13"/>
      <c r="U196" s="13"/>
      <c r="V196" s="13"/>
      <c r="W196" s="13"/>
      <c r="X196" s="13"/>
      <c r="Y196" s="13"/>
      <c r="Z196" s="13"/>
      <c r="AA196" s="13"/>
      <c r="AB196" s="13">
        <v>0</v>
      </c>
    </row>
    <row r="197" spans="1:28" ht="12" customHeight="1">
      <c r="A197" s="94" t="s">
        <v>1054</v>
      </c>
      <c r="B197" s="404">
        <v>3555</v>
      </c>
      <c r="C197" s="13"/>
      <c r="D197" s="13"/>
      <c r="E197" s="13"/>
      <c r="F197" s="13"/>
      <c r="G197" s="13"/>
      <c r="H197" s="13">
        <v>0</v>
      </c>
      <c r="I197" s="13"/>
      <c r="J197" s="13"/>
      <c r="K197" s="13"/>
      <c r="L197" s="13"/>
      <c r="M197" s="13"/>
      <c r="N197" s="13"/>
      <c r="O197" s="13"/>
      <c r="P197" s="13"/>
      <c r="Q197" s="13"/>
      <c r="R197" s="13"/>
      <c r="S197" s="13"/>
      <c r="T197" s="13"/>
      <c r="U197" s="13"/>
      <c r="V197" s="13"/>
      <c r="W197" s="13"/>
      <c r="X197" s="13"/>
      <c r="Y197" s="13"/>
      <c r="Z197" s="13"/>
      <c r="AA197" s="13"/>
      <c r="AB197" s="13">
        <v>0</v>
      </c>
    </row>
    <row r="198" spans="1:28" ht="12" customHeight="1">
      <c r="A198" s="94" t="s">
        <v>1054</v>
      </c>
      <c r="B198" s="404">
        <v>3561</v>
      </c>
      <c r="C198" s="13">
        <v>0</v>
      </c>
      <c r="D198" s="13">
        <v>120726</v>
      </c>
      <c r="E198" s="13"/>
      <c r="F198" s="13"/>
      <c r="G198" s="13"/>
      <c r="H198" s="13">
        <v>120726</v>
      </c>
      <c r="I198" s="13"/>
      <c r="J198" s="13"/>
      <c r="K198" s="13"/>
      <c r="L198" s="13"/>
      <c r="M198" s="13"/>
      <c r="N198" s="13"/>
      <c r="O198" s="13"/>
      <c r="P198" s="13"/>
      <c r="Q198" s="13"/>
      <c r="R198" s="13"/>
      <c r="S198" s="13"/>
      <c r="T198" s="13"/>
      <c r="U198" s="13"/>
      <c r="V198" s="13"/>
      <c r="W198" s="13"/>
      <c r="X198" s="13"/>
      <c r="Y198" s="13"/>
      <c r="Z198" s="13"/>
      <c r="AA198" s="13"/>
      <c r="AB198" s="13">
        <v>120726</v>
      </c>
    </row>
    <row r="199" spans="1:28" ht="12" customHeight="1">
      <c r="A199" s="94" t="s">
        <v>1054</v>
      </c>
      <c r="B199" s="404">
        <v>3562</v>
      </c>
      <c r="C199" s="13"/>
      <c r="D199" s="13"/>
      <c r="E199" s="13"/>
      <c r="F199" s="13"/>
      <c r="G199" s="13"/>
      <c r="H199" s="13">
        <v>0</v>
      </c>
      <c r="I199" s="13"/>
      <c r="J199" s="13"/>
      <c r="K199" s="13"/>
      <c r="L199" s="13"/>
      <c r="M199" s="13"/>
      <c r="N199" s="13"/>
      <c r="O199" s="13"/>
      <c r="P199" s="13"/>
      <c r="Q199" s="13"/>
      <c r="R199" s="13"/>
      <c r="S199" s="13"/>
      <c r="T199" s="13"/>
      <c r="U199" s="13"/>
      <c r="V199" s="13"/>
      <c r="W199" s="13"/>
      <c r="X199" s="13"/>
      <c r="Y199" s="13"/>
      <c r="Z199" s="13"/>
      <c r="AA199" s="13"/>
      <c r="AB199" s="13">
        <v>0</v>
      </c>
    </row>
    <row r="200" spans="1:28" ht="12" customHeight="1">
      <c r="A200" s="94" t="s">
        <v>1054</v>
      </c>
      <c r="B200" s="404">
        <v>3563</v>
      </c>
      <c r="C200" s="13"/>
      <c r="D200" s="13"/>
      <c r="E200" s="13"/>
      <c r="F200" s="13"/>
      <c r="G200" s="13"/>
      <c r="H200" s="13">
        <v>0</v>
      </c>
      <c r="I200" s="13"/>
      <c r="J200" s="13"/>
      <c r="K200" s="13"/>
      <c r="L200" s="13"/>
      <c r="M200" s="13"/>
      <c r="N200" s="13"/>
      <c r="O200" s="13"/>
      <c r="P200" s="13"/>
      <c r="Q200" s="13"/>
      <c r="R200" s="13"/>
      <c r="S200" s="13"/>
      <c r="T200" s="13"/>
      <c r="U200" s="13"/>
      <c r="V200" s="13"/>
      <c r="W200" s="13"/>
      <c r="X200" s="13"/>
      <c r="Y200" s="13"/>
      <c r="Z200" s="13"/>
      <c r="AA200" s="13"/>
      <c r="AB200" s="13">
        <v>0</v>
      </c>
    </row>
    <row r="201" spans="1:28" ht="12" customHeight="1">
      <c r="A201" s="94" t="s">
        <v>1054</v>
      </c>
      <c r="B201" s="404">
        <v>3564</v>
      </c>
      <c r="C201" s="13"/>
      <c r="D201" s="13"/>
      <c r="E201" s="13"/>
      <c r="F201" s="13"/>
      <c r="G201" s="13"/>
      <c r="H201" s="13">
        <v>0</v>
      </c>
      <c r="I201" s="13"/>
      <c r="J201" s="13"/>
      <c r="K201" s="13"/>
      <c r="L201" s="13"/>
      <c r="M201" s="13"/>
      <c r="N201" s="13"/>
      <c r="O201" s="13"/>
      <c r="P201" s="13"/>
      <c r="Q201" s="13"/>
      <c r="R201" s="13"/>
      <c r="S201" s="13"/>
      <c r="T201" s="13"/>
      <c r="U201" s="13"/>
      <c r="V201" s="13"/>
      <c r="W201" s="13"/>
      <c r="X201" s="13"/>
      <c r="Y201" s="13"/>
      <c r="Z201" s="13"/>
      <c r="AA201" s="13"/>
      <c r="AB201" s="13">
        <v>0</v>
      </c>
    </row>
    <row r="202" spans="1:28" ht="12" customHeight="1">
      <c r="A202" s="94" t="s">
        <v>1054</v>
      </c>
      <c r="B202" s="404">
        <v>3565</v>
      </c>
      <c r="C202" s="13">
        <v>0</v>
      </c>
      <c r="D202" s="13">
        <v>498</v>
      </c>
      <c r="E202" s="13"/>
      <c r="F202" s="13"/>
      <c r="G202" s="13"/>
      <c r="H202" s="13">
        <v>498</v>
      </c>
      <c r="I202" s="13"/>
      <c r="J202" s="13"/>
      <c r="K202" s="13"/>
      <c r="L202" s="13"/>
      <c r="M202" s="13"/>
      <c r="N202" s="13"/>
      <c r="O202" s="13"/>
      <c r="P202" s="13"/>
      <c r="Q202" s="13"/>
      <c r="R202" s="13"/>
      <c r="S202" s="13"/>
      <c r="T202" s="13"/>
      <c r="U202" s="13"/>
      <c r="V202" s="13"/>
      <c r="W202" s="13"/>
      <c r="X202" s="13"/>
      <c r="Y202" s="13"/>
      <c r="Z202" s="13"/>
      <c r="AA202" s="13"/>
      <c r="AB202" s="13">
        <v>498</v>
      </c>
    </row>
    <row r="203" spans="1:28" ht="12" customHeight="1">
      <c r="A203" s="94" t="s">
        <v>1054</v>
      </c>
      <c r="B203" s="404">
        <v>3566</v>
      </c>
      <c r="C203" s="13"/>
      <c r="D203" s="13"/>
      <c r="E203" s="13"/>
      <c r="F203" s="13"/>
      <c r="G203" s="13"/>
      <c r="H203" s="13">
        <v>0</v>
      </c>
      <c r="I203" s="13"/>
      <c r="J203" s="13"/>
      <c r="K203" s="13"/>
      <c r="L203" s="13"/>
      <c r="M203" s="13"/>
      <c r="N203" s="13"/>
      <c r="O203" s="13"/>
      <c r="P203" s="13"/>
      <c r="Q203" s="13"/>
      <c r="R203" s="13"/>
      <c r="S203" s="13"/>
      <c r="T203" s="13"/>
      <c r="U203" s="13"/>
      <c r="V203" s="13"/>
      <c r="W203" s="13"/>
      <c r="X203" s="13"/>
      <c r="Y203" s="13"/>
      <c r="Z203" s="13"/>
      <c r="AA203" s="13"/>
      <c r="AB203" s="13">
        <v>0</v>
      </c>
    </row>
    <row r="204" spans="1:28" ht="12" customHeight="1">
      <c r="A204" s="94" t="s">
        <v>1054</v>
      </c>
      <c r="B204" s="404">
        <v>3571</v>
      </c>
      <c r="C204" s="13"/>
      <c r="D204" s="13"/>
      <c r="E204" s="13"/>
      <c r="F204" s="13"/>
      <c r="G204" s="13"/>
      <c r="H204" s="13">
        <v>0</v>
      </c>
      <c r="I204" s="13"/>
      <c r="J204" s="13"/>
      <c r="K204" s="13"/>
      <c r="L204" s="13"/>
      <c r="M204" s="13"/>
      <c r="N204" s="13"/>
      <c r="O204" s="13"/>
      <c r="P204" s="13"/>
      <c r="Q204" s="13"/>
      <c r="R204" s="13"/>
      <c r="S204" s="13"/>
      <c r="T204" s="13"/>
      <c r="U204" s="13"/>
      <c r="V204" s="13"/>
      <c r="W204" s="13"/>
      <c r="X204" s="13"/>
      <c r="Y204" s="13"/>
      <c r="Z204" s="13"/>
      <c r="AA204" s="13"/>
      <c r="AB204" s="13">
        <v>0</v>
      </c>
    </row>
    <row r="205" spans="1:28" ht="12" customHeight="1">
      <c r="A205" s="94" t="s">
        <v>1054</v>
      </c>
      <c r="B205" s="404">
        <v>3572</v>
      </c>
      <c r="C205" s="13"/>
      <c r="D205" s="13"/>
      <c r="E205" s="13"/>
      <c r="F205" s="13"/>
      <c r="G205" s="13"/>
      <c r="H205" s="13">
        <v>0</v>
      </c>
      <c r="I205" s="13"/>
      <c r="J205" s="13"/>
      <c r="K205" s="13"/>
      <c r="L205" s="13"/>
      <c r="M205" s="13"/>
      <c r="N205" s="13"/>
      <c r="O205" s="13"/>
      <c r="P205" s="13"/>
      <c r="Q205" s="13"/>
      <c r="R205" s="13"/>
      <c r="S205" s="13"/>
      <c r="T205" s="13"/>
      <c r="U205" s="13"/>
      <c r="V205" s="13"/>
      <c r="W205" s="13"/>
      <c r="X205" s="13"/>
      <c r="Y205" s="13"/>
      <c r="Z205" s="13"/>
      <c r="AA205" s="13"/>
      <c r="AB205" s="13">
        <v>0</v>
      </c>
    </row>
    <row r="206" spans="1:28" ht="12" customHeight="1">
      <c r="A206" s="94" t="s">
        <v>1054</v>
      </c>
      <c r="B206" s="404">
        <v>3573</v>
      </c>
      <c r="C206" s="13"/>
      <c r="D206" s="13"/>
      <c r="E206" s="13"/>
      <c r="F206" s="13"/>
      <c r="G206" s="13"/>
      <c r="H206" s="13">
        <v>0</v>
      </c>
      <c r="I206" s="13"/>
      <c r="J206" s="13"/>
      <c r="K206" s="13"/>
      <c r="L206" s="13"/>
      <c r="M206" s="13"/>
      <c r="N206" s="13"/>
      <c r="O206" s="13"/>
      <c r="P206" s="13"/>
      <c r="Q206" s="13"/>
      <c r="R206" s="13"/>
      <c r="S206" s="13"/>
      <c r="T206" s="13"/>
      <c r="U206" s="13"/>
      <c r="V206" s="13"/>
      <c r="W206" s="13"/>
      <c r="X206" s="13"/>
      <c r="Y206" s="13"/>
      <c r="Z206" s="13"/>
      <c r="AA206" s="13"/>
      <c r="AB206" s="13">
        <v>0</v>
      </c>
    </row>
    <row r="207" spans="1:28" ht="12" customHeight="1">
      <c r="A207" s="94" t="s">
        <v>1054</v>
      </c>
      <c r="B207" s="404">
        <v>3574</v>
      </c>
      <c r="C207" s="13"/>
      <c r="D207" s="13"/>
      <c r="E207" s="13"/>
      <c r="F207" s="13"/>
      <c r="G207" s="13"/>
      <c r="H207" s="13">
        <v>0</v>
      </c>
      <c r="I207" s="13"/>
      <c r="J207" s="13"/>
      <c r="K207" s="13"/>
      <c r="L207" s="13"/>
      <c r="M207" s="13"/>
      <c r="N207" s="13"/>
      <c r="O207" s="13"/>
      <c r="P207" s="13"/>
      <c r="Q207" s="13"/>
      <c r="R207" s="13"/>
      <c r="S207" s="13"/>
      <c r="T207" s="13"/>
      <c r="U207" s="13"/>
      <c r="V207" s="13"/>
      <c r="W207" s="13"/>
      <c r="X207" s="13"/>
      <c r="Y207" s="13"/>
      <c r="Z207" s="13"/>
      <c r="AA207" s="13"/>
      <c r="AB207" s="13">
        <v>0</v>
      </c>
    </row>
    <row r="208" spans="1:28" ht="12" customHeight="1">
      <c r="A208" s="94" t="s">
        <v>1054</v>
      </c>
      <c r="B208" s="404">
        <v>3575</v>
      </c>
      <c r="C208" s="13"/>
      <c r="D208" s="13"/>
      <c r="E208" s="13"/>
      <c r="F208" s="13"/>
      <c r="G208" s="13"/>
      <c r="H208" s="13">
        <v>0</v>
      </c>
      <c r="I208" s="13"/>
      <c r="J208" s="13"/>
      <c r="K208" s="13"/>
      <c r="L208" s="13"/>
      <c r="M208" s="13"/>
      <c r="N208" s="13"/>
      <c r="O208" s="13"/>
      <c r="P208" s="13"/>
      <c r="Q208" s="13"/>
      <c r="R208" s="13"/>
      <c r="S208" s="13"/>
      <c r="T208" s="13"/>
      <c r="U208" s="13"/>
      <c r="V208" s="13"/>
      <c r="W208" s="13"/>
      <c r="X208" s="13"/>
      <c r="Y208" s="13"/>
      <c r="Z208" s="13"/>
      <c r="AA208" s="13"/>
      <c r="AB208" s="13">
        <v>0</v>
      </c>
    </row>
    <row r="209" spans="1:28" ht="12" customHeight="1">
      <c r="A209" s="94" t="s">
        <v>1054</v>
      </c>
      <c r="B209" s="404">
        <v>3576</v>
      </c>
      <c r="C209" s="13"/>
      <c r="D209" s="13"/>
      <c r="E209" s="13"/>
      <c r="F209" s="13"/>
      <c r="G209" s="13"/>
      <c r="H209" s="13">
        <v>0</v>
      </c>
      <c r="I209" s="13"/>
      <c r="J209" s="13"/>
      <c r="K209" s="13"/>
      <c r="L209" s="13"/>
      <c r="M209" s="13"/>
      <c r="N209" s="13"/>
      <c r="O209" s="13"/>
      <c r="P209" s="13"/>
      <c r="Q209" s="13"/>
      <c r="R209" s="13"/>
      <c r="S209" s="13"/>
      <c r="T209" s="13"/>
      <c r="U209" s="13"/>
      <c r="V209" s="13"/>
      <c r="W209" s="13"/>
      <c r="X209" s="13"/>
      <c r="Y209" s="13"/>
      <c r="Z209" s="13"/>
      <c r="AA209" s="13"/>
      <c r="AB209" s="13">
        <v>0</v>
      </c>
    </row>
    <row r="210" spans="1:28" ht="12" customHeight="1">
      <c r="A210" s="94" t="s">
        <v>1054</v>
      </c>
      <c r="B210" s="404">
        <v>3581</v>
      </c>
      <c r="C210" s="13"/>
      <c r="D210" s="13"/>
      <c r="E210" s="13"/>
      <c r="F210" s="13"/>
      <c r="G210" s="13"/>
      <c r="H210" s="13">
        <v>0</v>
      </c>
      <c r="I210" s="13"/>
      <c r="J210" s="13"/>
      <c r="K210" s="13"/>
      <c r="L210" s="13"/>
      <c r="M210" s="13"/>
      <c r="N210" s="13"/>
      <c r="O210" s="13"/>
      <c r="P210" s="13"/>
      <c r="Q210" s="13"/>
      <c r="R210" s="13"/>
      <c r="S210" s="13"/>
      <c r="T210" s="13"/>
      <c r="U210" s="13"/>
      <c r="V210" s="13"/>
      <c r="W210" s="13"/>
      <c r="X210" s="13"/>
      <c r="Y210" s="13"/>
      <c r="Z210" s="13"/>
      <c r="AA210" s="13"/>
      <c r="AB210" s="13">
        <v>0</v>
      </c>
    </row>
    <row r="211" spans="1:28" ht="12" customHeight="1">
      <c r="A211" s="94" t="s">
        <v>1054</v>
      </c>
      <c r="B211" s="404">
        <v>3582</v>
      </c>
      <c r="C211" s="13"/>
      <c r="D211" s="13"/>
      <c r="E211" s="13"/>
      <c r="F211" s="13"/>
      <c r="G211" s="13"/>
      <c r="H211" s="13">
        <v>0</v>
      </c>
      <c r="I211" s="13"/>
      <c r="J211" s="13"/>
      <c r="K211" s="13"/>
      <c r="L211" s="13"/>
      <c r="M211" s="13"/>
      <c r="N211" s="13"/>
      <c r="O211" s="13"/>
      <c r="P211" s="13"/>
      <c r="Q211" s="13"/>
      <c r="R211" s="13"/>
      <c r="S211" s="13"/>
      <c r="T211" s="13"/>
      <c r="U211" s="13"/>
      <c r="V211" s="13"/>
      <c r="W211" s="13"/>
      <c r="X211" s="13"/>
      <c r="Y211" s="13"/>
      <c r="Z211" s="13"/>
      <c r="AA211" s="13"/>
      <c r="AB211" s="13">
        <v>0</v>
      </c>
    </row>
    <row r="212" spans="1:28" ht="12" customHeight="1">
      <c r="A212" s="94" t="s">
        <v>1054</v>
      </c>
      <c r="B212" s="404">
        <v>3583</v>
      </c>
      <c r="C212" s="13"/>
      <c r="D212" s="13"/>
      <c r="E212" s="13"/>
      <c r="F212" s="13"/>
      <c r="G212" s="13"/>
      <c r="H212" s="13">
        <v>0</v>
      </c>
      <c r="I212" s="13"/>
      <c r="J212" s="13"/>
      <c r="K212" s="13"/>
      <c r="L212" s="13"/>
      <c r="M212" s="13"/>
      <c r="N212" s="13"/>
      <c r="O212" s="13"/>
      <c r="P212" s="13"/>
      <c r="Q212" s="13"/>
      <c r="R212" s="13"/>
      <c r="S212" s="13"/>
      <c r="T212" s="13"/>
      <c r="U212" s="13"/>
      <c r="V212" s="13"/>
      <c r="W212" s="13"/>
      <c r="X212" s="13"/>
      <c r="Y212" s="13"/>
      <c r="Z212" s="13"/>
      <c r="AA212" s="13"/>
      <c r="AB212" s="13">
        <v>0</v>
      </c>
    </row>
    <row r="213" spans="1:28" ht="12" customHeight="1">
      <c r="A213" s="94" t="s">
        <v>1054</v>
      </c>
      <c r="B213" s="404">
        <v>3584</v>
      </c>
      <c r="C213" s="13"/>
      <c r="D213" s="13"/>
      <c r="E213" s="13"/>
      <c r="F213" s="13"/>
      <c r="G213" s="13"/>
      <c r="H213" s="13">
        <v>0</v>
      </c>
      <c r="I213" s="13"/>
      <c r="J213" s="13"/>
      <c r="K213" s="13">
        <v>50253</v>
      </c>
      <c r="L213" s="13"/>
      <c r="M213" s="13"/>
      <c r="N213" s="13"/>
      <c r="O213" s="13"/>
      <c r="P213" s="13"/>
      <c r="Q213" s="13"/>
      <c r="R213" s="13"/>
      <c r="S213" s="13">
        <v>63077</v>
      </c>
      <c r="T213" s="13"/>
      <c r="U213" s="13"/>
      <c r="V213" s="13"/>
      <c r="W213" s="13"/>
      <c r="X213" s="13"/>
      <c r="Y213" s="13"/>
      <c r="Z213" s="13"/>
      <c r="AA213" s="13"/>
      <c r="AB213" s="13">
        <v>113330</v>
      </c>
    </row>
    <row r="214" spans="1:28" ht="12" customHeight="1">
      <c r="A214" s="94" t="s">
        <v>1054</v>
      </c>
      <c r="B214" s="404">
        <v>3585</v>
      </c>
      <c r="C214" s="13"/>
      <c r="D214" s="13"/>
      <c r="E214" s="13"/>
      <c r="F214" s="13"/>
      <c r="G214" s="13"/>
      <c r="H214" s="13">
        <v>0</v>
      </c>
      <c r="I214" s="13"/>
      <c r="J214" s="13"/>
      <c r="K214" s="13"/>
      <c r="L214" s="13"/>
      <c r="M214" s="13"/>
      <c r="N214" s="13"/>
      <c r="O214" s="13"/>
      <c r="P214" s="13"/>
      <c r="Q214" s="13"/>
      <c r="R214" s="13"/>
      <c r="S214" s="13"/>
      <c r="T214" s="13"/>
      <c r="U214" s="13"/>
      <c r="V214" s="13"/>
      <c r="W214" s="13"/>
      <c r="X214" s="13"/>
      <c r="Y214" s="13"/>
      <c r="Z214" s="13"/>
      <c r="AA214" s="13"/>
      <c r="AB214" s="13">
        <v>0</v>
      </c>
    </row>
    <row r="215" spans="1:28" ht="12" customHeight="1">
      <c r="A215" s="94" t="s">
        <v>1054</v>
      </c>
      <c r="B215" s="404">
        <v>3586</v>
      </c>
      <c r="C215" s="13"/>
      <c r="D215" s="13"/>
      <c r="E215" s="13"/>
      <c r="F215" s="13"/>
      <c r="G215" s="13"/>
      <c r="H215" s="13">
        <v>0</v>
      </c>
      <c r="I215" s="13"/>
      <c r="J215" s="13"/>
      <c r="K215" s="13"/>
      <c r="L215" s="13"/>
      <c r="M215" s="13"/>
      <c r="N215" s="13"/>
      <c r="O215" s="13"/>
      <c r="P215" s="13"/>
      <c r="Q215" s="13"/>
      <c r="R215" s="13"/>
      <c r="S215" s="13"/>
      <c r="T215" s="13"/>
      <c r="U215" s="13"/>
      <c r="V215" s="13"/>
      <c r="W215" s="13"/>
      <c r="X215" s="13"/>
      <c r="Y215" s="13"/>
      <c r="Z215" s="13"/>
      <c r="AA215" s="13"/>
      <c r="AB215" s="13">
        <v>0</v>
      </c>
    </row>
    <row r="216" spans="1:28" ht="12" customHeight="1">
      <c r="A216" s="94" t="s">
        <v>1248</v>
      </c>
      <c r="B216" s="404">
        <v>3401</v>
      </c>
      <c r="C216" s="13"/>
      <c r="D216" s="13"/>
      <c r="E216" s="13"/>
      <c r="F216" s="13"/>
      <c r="G216" s="13"/>
      <c r="H216" s="13">
        <v>0</v>
      </c>
      <c r="I216" s="13"/>
      <c r="J216" s="13"/>
      <c r="K216" s="13"/>
      <c r="L216" s="13"/>
      <c r="M216" s="13"/>
      <c r="N216" s="13"/>
      <c r="O216" s="13"/>
      <c r="P216" s="13"/>
      <c r="Q216" s="13"/>
      <c r="R216" s="13"/>
      <c r="S216" s="13"/>
      <c r="T216" s="13"/>
      <c r="U216" s="13"/>
      <c r="V216" s="13"/>
      <c r="W216" s="13"/>
      <c r="X216" s="13"/>
      <c r="Y216" s="13"/>
      <c r="Z216" s="13"/>
      <c r="AA216" s="13"/>
      <c r="AB216" s="13">
        <v>0</v>
      </c>
    </row>
    <row r="217" spans="1:28" ht="12" customHeight="1">
      <c r="A217" s="94" t="s">
        <v>1248</v>
      </c>
      <c r="B217" s="404">
        <v>3402</v>
      </c>
      <c r="C217" s="13"/>
      <c r="D217" s="13"/>
      <c r="E217" s="13"/>
      <c r="F217" s="13"/>
      <c r="G217" s="13"/>
      <c r="H217" s="13">
        <v>0</v>
      </c>
      <c r="I217" s="13"/>
      <c r="J217" s="13"/>
      <c r="K217" s="13"/>
      <c r="L217" s="13"/>
      <c r="M217" s="13"/>
      <c r="N217" s="13"/>
      <c r="O217" s="13"/>
      <c r="P217" s="13"/>
      <c r="Q217" s="13"/>
      <c r="R217" s="13"/>
      <c r="S217" s="13"/>
      <c r="T217" s="13"/>
      <c r="U217" s="13"/>
      <c r="V217" s="13"/>
      <c r="W217" s="13"/>
      <c r="X217" s="13"/>
      <c r="Y217" s="13"/>
      <c r="Z217" s="13"/>
      <c r="AA217" s="13"/>
      <c r="AB217" s="13">
        <v>0</v>
      </c>
    </row>
    <row r="218" spans="1:28" ht="12" customHeight="1">
      <c r="A218" s="94" t="s">
        <v>1248</v>
      </c>
      <c r="B218" s="404">
        <v>3403</v>
      </c>
      <c r="C218" s="13"/>
      <c r="D218" s="13"/>
      <c r="E218" s="13"/>
      <c r="F218" s="13"/>
      <c r="G218" s="13"/>
      <c r="H218" s="13">
        <v>0</v>
      </c>
      <c r="I218" s="13"/>
      <c r="J218" s="13"/>
      <c r="K218" s="13"/>
      <c r="L218" s="13"/>
      <c r="M218" s="13"/>
      <c r="N218" s="13"/>
      <c r="O218" s="13"/>
      <c r="P218" s="13"/>
      <c r="Q218" s="13"/>
      <c r="R218" s="13"/>
      <c r="S218" s="13"/>
      <c r="T218" s="13"/>
      <c r="U218" s="13"/>
      <c r="V218" s="13"/>
      <c r="W218" s="13"/>
      <c r="X218" s="13"/>
      <c r="Y218" s="13"/>
      <c r="Z218" s="13"/>
      <c r="AA218" s="13"/>
      <c r="AB218" s="13">
        <v>0</v>
      </c>
    </row>
    <row r="219" spans="1:28" ht="12" customHeight="1">
      <c r="A219" s="94" t="s">
        <v>1248</v>
      </c>
      <c r="B219" s="404">
        <v>3404</v>
      </c>
      <c r="C219" s="13"/>
      <c r="D219" s="13"/>
      <c r="E219" s="13"/>
      <c r="F219" s="13"/>
      <c r="G219" s="13"/>
      <c r="H219" s="13">
        <v>0</v>
      </c>
      <c r="I219" s="13"/>
      <c r="J219" s="13"/>
      <c r="K219" s="13"/>
      <c r="L219" s="13"/>
      <c r="M219" s="13"/>
      <c r="N219" s="13"/>
      <c r="O219" s="13"/>
      <c r="P219" s="13"/>
      <c r="Q219" s="13"/>
      <c r="R219" s="13"/>
      <c r="S219" s="13"/>
      <c r="T219" s="13"/>
      <c r="U219" s="13"/>
      <c r="V219" s="13"/>
      <c r="W219" s="13"/>
      <c r="X219" s="13"/>
      <c r="Y219" s="13"/>
      <c r="Z219" s="13"/>
      <c r="AA219" s="13"/>
      <c r="AB219" s="13">
        <v>0</v>
      </c>
    </row>
    <row r="220" spans="1:28" ht="12" customHeight="1">
      <c r="A220" s="94" t="s">
        <v>1248</v>
      </c>
      <c r="B220" s="404">
        <v>3405</v>
      </c>
      <c r="C220" s="13"/>
      <c r="D220" s="13"/>
      <c r="E220" s="13"/>
      <c r="F220" s="13"/>
      <c r="G220" s="13"/>
      <c r="H220" s="13">
        <v>0</v>
      </c>
      <c r="I220" s="13"/>
      <c r="J220" s="13"/>
      <c r="K220" s="13"/>
      <c r="L220" s="13"/>
      <c r="M220" s="13"/>
      <c r="N220" s="13"/>
      <c r="O220" s="13"/>
      <c r="P220" s="13"/>
      <c r="Q220" s="13"/>
      <c r="R220" s="13"/>
      <c r="S220" s="13"/>
      <c r="T220" s="13"/>
      <c r="U220" s="13"/>
      <c r="V220" s="13"/>
      <c r="W220" s="13"/>
      <c r="X220" s="13"/>
      <c r="Y220" s="13"/>
      <c r="Z220" s="13"/>
      <c r="AA220" s="13"/>
      <c r="AB220" s="13">
        <v>0</v>
      </c>
    </row>
    <row r="221" spans="1:28" ht="12" customHeight="1">
      <c r="A221" s="94" t="s">
        <v>1248</v>
      </c>
      <c r="B221" s="404">
        <v>3406</v>
      </c>
      <c r="C221" s="13"/>
      <c r="D221" s="13"/>
      <c r="E221" s="13"/>
      <c r="F221" s="13"/>
      <c r="G221" s="13"/>
      <c r="H221" s="13">
        <v>0</v>
      </c>
      <c r="I221" s="13"/>
      <c r="J221" s="13"/>
      <c r="K221" s="13"/>
      <c r="L221" s="13"/>
      <c r="M221" s="13"/>
      <c r="N221" s="13"/>
      <c r="O221" s="13"/>
      <c r="P221" s="13"/>
      <c r="Q221" s="13"/>
      <c r="R221" s="13"/>
      <c r="S221" s="13"/>
      <c r="T221" s="13"/>
      <c r="U221" s="13"/>
      <c r="V221" s="13"/>
      <c r="W221" s="13"/>
      <c r="X221" s="13"/>
      <c r="Y221" s="13"/>
      <c r="Z221" s="13"/>
      <c r="AA221" s="13"/>
      <c r="AB221" s="13">
        <v>0</v>
      </c>
    </row>
    <row r="222" spans="1:28" ht="12" customHeight="1">
      <c r="A222" s="94" t="s">
        <v>1248</v>
      </c>
      <c r="B222" s="404">
        <v>3411</v>
      </c>
      <c r="C222" s="13"/>
      <c r="D222" s="13"/>
      <c r="E222" s="13"/>
      <c r="F222" s="13"/>
      <c r="G222" s="13"/>
      <c r="H222" s="13">
        <v>0</v>
      </c>
      <c r="I222" s="13"/>
      <c r="J222" s="13"/>
      <c r="K222" s="13"/>
      <c r="L222" s="13"/>
      <c r="M222" s="13"/>
      <c r="N222" s="13"/>
      <c r="O222" s="13"/>
      <c r="P222" s="13"/>
      <c r="Q222" s="13"/>
      <c r="R222" s="13"/>
      <c r="S222" s="13"/>
      <c r="T222" s="13"/>
      <c r="U222" s="13"/>
      <c r="V222" s="13"/>
      <c r="W222" s="13"/>
      <c r="X222" s="13"/>
      <c r="Y222" s="13"/>
      <c r="Z222" s="13"/>
      <c r="AA222" s="13"/>
      <c r="AB222" s="13">
        <v>0</v>
      </c>
    </row>
    <row r="223" spans="1:28" ht="12" customHeight="1">
      <c r="A223" s="94" t="s">
        <v>1248</v>
      </c>
      <c r="B223" s="404">
        <v>3412</v>
      </c>
      <c r="C223" s="13"/>
      <c r="D223" s="13"/>
      <c r="E223" s="13"/>
      <c r="F223" s="13"/>
      <c r="G223" s="13"/>
      <c r="H223" s="13">
        <v>0</v>
      </c>
      <c r="I223" s="13"/>
      <c r="J223" s="13"/>
      <c r="K223" s="13"/>
      <c r="L223" s="13"/>
      <c r="M223" s="13"/>
      <c r="N223" s="13"/>
      <c r="O223" s="13"/>
      <c r="P223" s="13"/>
      <c r="Q223" s="13"/>
      <c r="R223" s="13"/>
      <c r="S223" s="13"/>
      <c r="T223" s="13"/>
      <c r="U223" s="13"/>
      <c r="V223" s="13"/>
      <c r="W223" s="13"/>
      <c r="X223" s="13"/>
      <c r="Y223" s="13"/>
      <c r="Z223" s="13"/>
      <c r="AA223" s="13"/>
      <c r="AB223" s="13">
        <v>0</v>
      </c>
    </row>
    <row r="224" spans="1:28" ht="12" customHeight="1">
      <c r="A224" s="94" t="s">
        <v>1248</v>
      </c>
      <c r="B224" s="404">
        <v>3413</v>
      </c>
      <c r="C224" s="13"/>
      <c r="D224" s="13"/>
      <c r="E224" s="13"/>
      <c r="F224" s="13"/>
      <c r="G224" s="13"/>
      <c r="H224" s="13">
        <v>0</v>
      </c>
      <c r="I224" s="13"/>
      <c r="J224" s="13"/>
      <c r="K224" s="13"/>
      <c r="L224" s="13"/>
      <c r="M224" s="13"/>
      <c r="N224" s="13"/>
      <c r="O224" s="13"/>
      <c r="P224" s="13"/>
      <c r="Q224" s="13"/>
      <c r="R224" s="13"/>
      <c r="S224" s="13"/>
      <c r="T224" s="13"/>
      <c r="U224" s="13"/>
      <c r="V224" s="13"/>
      <c r="W224" s="13"/>
      <c r="X224" s="13"/>
      <c r="Y224" s="13"/>
      <c r="Z224" s="13"/>
      <c r="AA224" s="13"/>
      <c r="AB224" s="13">
        <v>0</v>
      </c>
    </row>
    <row r="225" spans="1:28" ht="12" customHeight="1">
      <c r="A225" s="94" t="s">
        <v>1248</v>
      </c>
      <c r="B225" s="404">
        <v>3414</v>
      </c>
      <c r="C225" s="13"/>
      <c r="D225" s="13"/>
      <c r="E225" s="13"/>
      <c r="F225" s="13"/>
      <c r="G225" s="13"/>
      <c r="H225" s="13">
        <v>0</v>
      </c>
      <c r="I225" s="13"/>
      <c r="J225" s="13"/>
      <c r="K225" s="13"/>
      <c r="L225" s="13"/>
      <c r="M225" s="13"/>
      <c r="N225" s="13"/>
      <c r="O225" s="13"/>
      <c r="P225" s="13"/>
      <c r="Q225" s="13"/>
      <c r="R225" s="13"/>
      <c r="S225" s="13"/>
      <c r="T225" s="13"/>
      <c r="U225" s="13"/>
      <c r="V225" s="13"/>
      <c r="W225" s="13"/>
      <c r="X225" s="13"/>
      <c r="Y225" s="13"/>
      <c r="Z225" s="13"/>
      <c r="AA225" s="13"/>
      <c r="AB225" s="13">
        <v>0</v>
      </c>
    </row>
    <row r="226" spans="1:28" ht="12" customHeight="1">
      <c r="A226" s="94" t="s">
        <v>1248</v>
      </c>
      <c r="B226" s="404">
        <v>3415</v>
      </c>
      <c r="C226" s="13"/>
      <c r="D226" s="13"/>
      <c r="E226" s="13"/>
      <c r="F226" s="13"/>
      <c r="G226" s="13"/>
      <c r="H226" s="13">
        <v>0</v>
      </c>
      <c r="I226" s="13"/>
      <c r="J226" s="13"/>
      <c r="K226" s="13"/>
      <c r="L226" s="13"/>
      <c r="M226" s="13"/>
      <c r="N226" s="13"/>
      <c r="O226" s="13"/>
      <c r="P226" s="13"/>
      <c r="Q226" s="13"/>
      <c r="R226" s="13"/>
      <c r="S226" s="13"/>
      <c r="T226" s="13"/>
      <c r="U226" s="13"/>
      <c r="V226" s="13"/>
      <c r="W226" s="13"/>
      <c r="X226" s="13"/>
      <c r="Y226" s="13"/>
      <c r="Z226" s="13"/>
      <c r="AA226" s="13"/>
      <c r="AB226" s="13">
        <v>0</v>
      </c>
    </row>
    <row r="227" spans="1:28" ht="12" customHeight="1">
      <c r="A227" s="94" t="s">
        <v>1248</v>
      </c>
      <c r="B227" s="404">
        <v>3416</v>
      </c>
      <c r="C227" s="13"/>
      <c r="D227" s="13"/>
      <c r="E227" s="13"/>
      <c r="F227" s="13"/>
      <c r="G227" s="13"/>
      <c r="H227" s="13">
        <v>0</v>
      </c>
      <c r="I227" s="13"/>
      <c r="J227" s="13"/>
      <c r="K227" s="13"/>
      <c r="L227" s="13"/>
      <c r="M227" s="13"/>
      <c r="N227" s="13"/>
      <c r="O227" s="13"/>
      <c r="P227" s="13"/>
      <c r="Q227" s="13"/>
      <c r="R227" s="13"/>
      <c r="S227" s="13"/>
      <c r="T227" s="13"/>
      <c r="U227" s="13"/>
      <c r="V227" s="13"/>
      <c r="W227" s="13"/>
      <c r="X227" s="13"/>
      <c r="Y227" s="13"/>
      <c r="Z227" s="13"/>
      <c r="AA227" s="13"/>
      <c r="AB227" s="13">
        <v>0</v>
      </c>
    </row>
    <row r="228" spans="1:28" ht="12" customHeight="1">
      <c r="A228" s="94" t="s">
        <v>1248</v>
      </c>
      <c r="B228" s="404">
        <v>3421</v>
      </c>
      <c r="C228" s="13">
        <v>0</v>
      </c>
      <c r="D228" s="13"/>
      <c r="E228" s="13"/>
      <c r="F228" s="13"/>
      <c r="G228" s="13"/>
      <c r="H228" s="13">
        <v>0</v>
      </c>
      <c r="I228" s="13"/>
      <c r="J228" s="13"/>
      <c r="K228" s="13"/>
      <c r="L228" s="13"/>
      <c r="M228" s="13"/>
      <c r="N228" s="13"/>
      <c r="O228" s="13"/>
      <c r="P228" s="13"/>
      <c r="Q228" s="13"/>
      <c r="R228" s="13"/>
      <c r="S228" s="13"/>
      <c r="T228" s="13"/>
      <c r="U228" s="13"/>
      <c r="V228" s="13"/>
      <c r="W228" s="13"/>
      <c r="X228" s="13"/>
      <c r="Y228" s="13"/>
      <c r="Z228" s="13"/>
      <c r="AA228" s="13"/>
      <c r="AB228" s="13">
        <v>0</v>
      </c>
    </row>
    <row r="229" spans="1:28" ht="12" customHeight="1">
      <c r="A229" s="94" t="s">
        <v>1248</v>
      </c>
      <c r="B229" s="404">
        <v>3422</v>
      </c>
      <c r="C229" s="13">
        <v>0</v>
      </c>
      <c r="D229" s="13"/>
      <c r="E229" s="13"/>
      <c r="F229" s="13"/>
      <c r="G229" s="13"/>
      <c r="H229" s="13">
        <v>0</v>
      </c>
      <c r="I229" s="13"/>
      <c r="J229" s="13"/>
      <c r="K229" s="13"/>
      <c r="L229" s="13"/>
      <c r="M229" s="13"/>
      <c r="N229" s="13"/>
      <c r="O229" s="13"/>
      <c r="P229" s="13"/>
      <c r="Q229" s="13"/>
      <c r="R229" s="13"/>
      <c r="S229" s="13"/>
      <c r="T229" s="13"/>
      <c r="U229" s="13"/>
      <c r="V229" s="13"/>
      <c r="W229" s="13"/>
      <c r="X229" s="13"/>
      <c r="Y229" s="13"/>
      <c r="Z229" s="13"/>
      <c r="AA229" s="13"/>
      <c r="AB229" s="13">
        <v>0</v>
      </c>
    </row>
    <row r="230" spans="1:28" ht="12" customHeight="1">
      <c r="A230" s="94" t="s">
        <v>1248</v>
      </c>
      <c r="B230" s="404">
        <v>3423</v>
      </c>
      <c r="C230" s="13">
        <v>0</v>
      </c>
      <c r="D230" s="13"/>
      <c r="E230" s="13"/>
      <c r="F230" s="13"/>
      <c r="G230" s="13"/>
      <c r="H230" s="13">
        <v>0</v>
      </c>
      <c r="I230" s="13"/>
      <c r="J230" s="13"/>
      <c r="K230" s="13"/>
      <c r="L230" s="13"/>
      <c r="M230" s="13"/>
      <c r="N230" s="13"/>
      <c r="O230" s="13"/>
      <c r="P230" s="13"/>
      <c r="Q230" s="13"/>
      <c r="R230" s="13"/>
      <c r="S230" s="13"/>
      <c r="T230" s="13"/>
      <c r="U230" s="13"/>
      <c r="V230" s="13"/>
      <c r="W230" s="13"/>
      <c r="X230" s="13"/>
      <c r="Y230" s="13"/>
      <c r="Z230" s="13"/>
      <c r="AA230" s="13"/>
      <c r="AB230" s="13">
        <v>0</v>
      </c>
    </row>
    <row r="231" spans="1:28" ht="12" customHeight="1">
      <c r="A231" s="94" t="s">
        <v>1248</v>
      </c>
      <c r="B231" s="404">
        <v>3424</v>
      </c>
      <c r="C231" s="13">
        <v>0</v>
      </c>
      <c r="D231" s="13"/>
      <c r="E231" s="13"/>
      <c r="F231" s="13"/>
      <c r="G231" s="13"/>
      <c r="H231" s="13">
        <v>0</v>
      </c>
      <c r="I231" s="13"/>
      <c r="J231" s="13"/>
      <c r="K231" s="13"/>
      <c r="L231" s="13"/>
      <c r="M231" s="13"/>
      <c r="N231" s="13"/>
      <c r="O231" s="13"/>
      <c r="P231" s="13"/>
      <c r="Q231" s="13"/>
      <c r="R231" s="13"/>
      <c r="S231" s="13"/>
      <c r="T231" s="13"/>
      <c r="U231" s="13"/>
      <c r="V231" s="13"/>
      <c r="W231" s="13"/>
      <c r="X231" s="13"/>
      <c r="Y231" s="13"/>
      <c r="Z231" s="13"/>
      <c r="AA231" s="13"/>
      <c r="AB231" s="13">
        <v>0</v>
      </c>
    </row>
    <row r="232" spans="1:28" ht="12" customHeight="1">
      <c r="A232" s="94" t="s">
        <v>1248</v>
      </c>
      <c r="B232" s="404">
        <v>3425</v>
      </c>
      <c r="C232" s="13">
        <v>0</v>
      </c>
      <c r="D232" s="13"/>
      <c r="E232" s="13"/>
      <c r="F232" s="13"/>
      <c r="G232" s="13"/>
      <c r="H232" s="13">
        <v>0</v>
      </c>
      <c r="I232" s="13"/>
      <c r="J232" s="13"/>
      <c r="K232" s="13"/>
      <c r="L232" s="13"/>
      <c r="M232" s="13"/>
      <c r="N232" s="13"/>
      <c r="O232" s="13"/>
      <c r="P232" s="13"/>
      <c r="Q232" s="13"/>
      <c r="R232" s="13"/>
      <c r="S232" s="13"/>
      <c r="T232" s="13"/>
      <c r="U232" s="13"/>
      <c r="V232" s="13"/>
      <c r="W232" s="13"/>
      <c r="X232" s="13"/>
      <c r="Y232" s="13"/>
      <c r="Z232" s="13"/>
      <c r="AA232" s="13"/>
      <c r="AB232" s="13">
        <v>0</v>
      </c>
    </row>
    <row r="233" spans="1:28" ht="12" customHeight="1">
      <c r="A233" s="94" t="s">
        <v>1248</v>
      </c>
      <c r="B233" s="404">
        <v>3426</v>
      </c>
      <c r="C233" s="13"/>
      <c r="D233" s="13"/>
      <c r="E233" s="13"/>
      <c r="F233" s="13"/>
      <c r="G233" s="13"/>
      <c r="H233" s="13">
        <v>0</v>
      </c>
      <c r="I233" s="13"/>
      <c r="J233" s="13"/>
      <c r="K233" s="13"/>
      <c r="L233" s="13"/>
      <c r="M233" s="13"/>
      <c r="N233" s="13"/>
      <c r="O233" s="13"/>
      <c r="P233" s="13"/>
      <c r="Q233" s="13"/>
      <c r="R233" s="13"/>
      <c r="S233" s="13"/>
      <c r="T233" s="13"/>
      <c r="U233" s="13"/>
      <c r="V233" s="13"/>
      <c r="W233" s="13"/>
      <c r="X233" s="13"/>
      <c r="Y233" s="13"/>
      <c r="Z233" s="13"/>
      <c r="AA233" s="13"/>
      <c r="AB233" s="13">
        <v>0</v>
      </c>
    </row>
    <row r="234" spans="1:28" ht="12" customHeight="1">
      <c r="A234" s="94" t="s">
        <v>1248</v>
      </c>
      <c r="B234" s="404">
        <v>3428</v>
      </c>
      <c r="C234" s="13"/>
      <c r="D234" s="13"/>
      <c r="E234" s="13"/>
      <c r="F234" s="13"/>
      <c r="G234" s="13">
        <v>217845</v>
      </c>
      <c r="H234" s="13">
        <v>217845</v>
      </c>
      <c r="I234" s="13"/>
      <c r="J234" s="13"/>
      <c r="K234" s="13"/>
      <c r="L234" s="13"/>
      <c r="M234" s="13"/>
      <c r="N234" s="13"/>
      <c r="O234" s="13"/>
      <c r="P234" s="13"/>
      <c r="Q234" s="13"/>
      <c r="R234" s="13"/>
      <c r="S234" s="13"/>
      <c r="T234" s="13"/>
      <c r="U234" s="13"/>
      <c r="V234" s="13"/>
      <c r="W234" s="13"/>
      <c r="X234" s="13"/>
      <c r="Y234" s="13"/>
      <c r="Z234" s="13"/>
      <c r="AA234" s="13"/>
      <c r="AB234" s="13">
        <v>217845</v>
      </c>
    </row>
    <row r="235" spans="1:28" ht="12" customHeight="1">
      <c r="A235" s="94" t="s">
        <v>1248</v>
      </c>
      <c r="B235" s="404">
        <v>3429</v>
      </c>
      <c r="C235" s="13"/>
      <c r="D235" s="13"/>
      <c r="E235" s="13"/>
      <c r="F235" s="13"/>
      <c r="G235" s="13">
        <v>57519</v>
      </c>
      <c r="H235" s="13">
        <v>57519</v>
      </c>
      <c r="I235" s="13"/>
      <c r="J235" s="13"/>
      <c r="K235" s="13"/>
      <c r="L235" s="13"/>
      <c r="M235" s="13"/>
      <c r="N235" s="13"/>
      <c r="O235" s="13"/>
      <c r="P235" s="13"/>
      <c r="Q235" s="13"/>
      <c r="R235" s="13"/>
      <c r="S235" s="13"/>
      <c r="T235" s="13"/>
      <c r="U235" s="13"/>
      <c r="V235" s="13"/>
      <c r="W235" s="13"/>
      <c r="X235" s="13"/>
      <c r="Y235" s="13"/>
      <c r="Z235" s="13"/>
      <c r="AA235" s="13"/>
      <c r="AB235" s="13">
        <v>57519</v>
      </c>
    </row>
    <row r="236" spans="1:28" ht="12" customHeight="1">
      <c r="A236" s="94" t="s">
        <v>1248</v>
      </c>
      <c r="B236" s="404">
        <v>3430</v>
      </c>
      <c r="C236" s="13"/>
      <c r="D236" s="13"/>
      <c r="E236" s="13"/>
      <c r="F236" s="13"/>
      <c r="G236" s="13"/>
      <c r="H236" s="13">
        <v>0</v>
      </c>
      <c r="I236" s="13"/>
      <c r="J236" s="13"/>
      <c r="K236" s="13"/>
      <c r="L236" s="13"/>
      <c r="M236" s="13"/>
      <c r="N236" s="13"/>
      <c r="O236" s="13"/>
      <c r="P236" s="13"/>
      <c r="Q236" s="13"/>
      <c r="R236" s="13"/>
      <c r="S236" s="13"/>
      <c r="T236" s="13"/>
      <c r="U236" s="13"/>
      <c r="V236" s="13">
        <v>3890</v>
      </c>
      <c r="W236" s="13"/>
      <c r="X236" s="13"/>
      <c r="Y236" s="13"/>
      <c r="Z236" s="13"/>
      <c r="AA236" s="13"/>
      <c r="AB236" s="13">
        <v>3890</v>
      </c>
    </row>
    <row r="237" spans="1:28" ht="12" customHeight="1">
      <c r="A237" s="94" t="s">
        <v>1248</v>
      </c>
      <c r="B237" s="404">
        <v>3431</v>
      </c>
      <c r="C237" s="13"/>
      <c r="D237" s="13"/>
      <c r="E237" s="13"/>
      <c r="F237" s="13"/>
      <c r="G237" s="13"/>
      <c r="H237" s="13">
        <v>0</v>
      </c>
      <c r="I237" s="13"/>
      <c r="J237" s="13"/>
      <c r="K237" s="13"/>
      <c r="L237" s="13"/>
      <c r="M237" s="13"/>
      <c r="N237" s="13"/>
      <c r="O237" s="13"/>
      <c r="P237" s="13"/>
      <c r="Q237" s="13"/>
      <c r="R237" s="13"/>
      <c r="S237" s="13"/>
      <c r="T237" s="13"/>
      <c r="U237" s="13"/>
      <c r="V237" s="13"/>
      <c r="W237" s="13"/>
      <c r="X237" s="13"/>
      <c r="Y237" s="13"/>
      <c r="Z237" s="13"/>
      <c r="AA237" s="13"/>
      <c r="AB237" s="13">
        <v>0</v>
      </c>
    </row>
    <row r="238" spans="1:28" ht="12" customHeight="1">
      <c r="A238" s="94" t="s">
        <v>1248</v>
      </c>
      <c r="B238" s="404">
        <v>3432</v>
      </c>
      <c r="C238" s="13"/>
      <c r="D238" s="13"/>
      <c r="E238" s="13"/>
      <c r="F238" s="13"/>
      <c r="G238" s="13">
        <v>2869</v>
      </c>
      <c r="H238" s="13">
        <v>2869</v>
      </c>
      <c r="I238" s="13"/>
      <c r="J238" s="13"/>
      <c r="K238" s="13"/>
      <c r="L238" s="13"/>
      <c r="M238" s="13"/>
      <c r="N238" s="13"/>
      <c r="O238" s="13"/>
      <c r="P238" s="13"/>
      <c r="Q238" s="13"/>
      <c r="R238" s="13"/>
      <c r="S238" s="13"/>
      <c r="T238" s="13"/>
      <c r="U238" s="13"/>
      <c r="V238" s="13"/>
      <c r="W238" s="13"/>
      <c r="X238" s="13"/>
      <c r="Y238" s="13"/>
      <c r="Z238" s="13"/>
      <c r="AA238" s="13"/>
      <c r="AB238" s="13">
        <v>2869</v>
      </c>
    </row>
    <row r="239" spans="1:28" ht="12" customHeight="1">
      <c r="A239" s="94" t="s">
        <v>1248</v>
      </c>
      <c r="B239" s="404">
        <v>3433</v>
      </c>
      <c r="C239" s="13"/>
      <c r="D239" s="13"/>
      <c r="E239" s="13"/>
      <c r="F239" s="13"/>
      <c r="G239" s="13"/>
      <c r="H239" s="13">
        <v>0</v>
      </c>
      <c r="I239" s="13"/>
      <c r="J239" s="13"/>
      <c r="K239" s="13"/>
      <c r="L239" s="13"/>
      <c r="M239" s="13"/>
      <c r="N239" s="13"/>
      <c r="O239" s="13"/>
      <c r="P239" s="13"/>
      <c r="Q239" s="13"/>
      <c r="R239" s="13"/>
      <c r="S239" s="13"/>
      <c r="T239" s="13"/>
      <c r="U239" s="13"/>
      <c r="V239" s="13"/>
      <c r="W239" s="13"/>
      <c r="X239" s="13"/>
      <c r="Y239" s="13">
        <v>5632</v>
      </c>
      <c r="Z239" s="13"/>
      <c r="AA239" s="13"/>
      <c r="AB239" s="13">
        <v>5632</v>
      </c>
    </row>
    <row r="240" spans="1:28" ht="12" customHeight="1">
      <c r="A240" s="94" t="s">
        <v>1248</v>
      </c>
      <c r="B240" s="404">
        <v>3444</v>
      </c>
      <c r="C240" s="13"/>
      <c r="D240" s="13"/>
      <c r="E240" s="13"/>
      <c r="F240" s="13"/>
      <c r="G240" s="13"/>
      <c r="H240" s="13">
        <v>0</v>
      </c>
      <c r="I240" s="13"/>
      <c r="J240" s="13"/>
      <c r="K240" s="13"/>
      <c r="L240" s="13"/>
      <c r="M240" s="13"/>
      <c r="N240" s="13"/>
      <c r="O240" s="13"/>
      <c r="P240" s="13"/>
      <c r="Q240" s="13"/>
      <c r="R240" s="13"/>
      <c r="S240" s="13"/>
      <c r="T240" s="13"/>
      <c r="U240" s="13"/>
      <c r="V240" s="13"/>
      <c r="W240" s="13"/>
      <c r="X240" s="13"/>
      <c r="Y240" s="13"/>
      <c r="Z240" s="13"/>
      <c r="AA240" s="13"/>
      <c r="AB240" s="13">
        <v>0</v>
      </c>
    </row>
    <row r="241" spans="1:28" ht="12" customHeight="1">
      <c r="A241" s="94" t="s">
        <v>1248</v>
      </c>
      <c r="B241" s="404">
        <v>3445</v>
      </c>
      <c r="C241" s="13"/>
      <c r="D241" s="13"/>
      <c r="E241" s="13"/>
      <c r="F241" s="13"/>
      <c r="G241" s="13"/>
      <c r="H241" s="13">
        <v>0</v>
      </c>
      <c r="I241" s="13"/>
      <c r="J241" s="13"/>
      <c r="K241" s="13">
        <v>14584</v>
      </c>
      <c r="L241" s="13"/>
      <c r="M241" s="13"/>
      <c r="N241" s="13"/>
      <c r="O241" s="13"/>
      <c r="P241" s="13"/>
      <c r="Q241" s="13"/>
      <c r="R241" s="13"/>
      <c r="S241" s="13"/>
      <c r="T241" s="13"/>
      <c r="U241" s="13"/>
      <c r="V241" s="13"/>
      <c r="W241" s="13"/>
      <c r="X241" s="13"/>
      <c r="Y241" s="13"/>
      <c r="Z241" s="13"/>
      <c r="AA241" s="13"/>
      <c r="AB241" s="13">
        <v>14584</v>
      </c>
    </row>
    <row r="242" spans="1:28" ht="12" customHeight="1">
      <c r="A242" s="94" t="s">
        <v>1248</v>
      </c>
      <c r="B242" s="404">
        <v>3446</v>
      </c>
      <c r="C242" s="13"/>
      <c r="D242" s="13"/>
      <c r="E242" s="13"/>
      <c r="F242" s="13"/>
      <c r="G242" s="13"/>
      <c r="H242" s="13">
        <v>0</v>
      </c>
      <c r="I242" s="13"/>
      <c r="J242" s="13"/>
      <c r="K242" s="13"/>
      <c r="L242" s="13"/>
      <c r="M242" s="13"/>
      <c r="N242" s="13"/>
      <c r="O242" s="13"/>
      <c r="P242" s="13"/>
      <c r="Q242" s="13"/>
      <c r="R242" s="13"/>
      <c r="S242" s="13"/>
      <c r="T242" s="13"/>
      <c r="U242" s="13"/>
      <c r="V242" s="13">
        <v>3306</v>
      </c>
      <c r="W242" s="13"/>
      <c r="X242" s="13"/>
      <c r="Y242" s="13"/>
      <c r="Z242" s="13"/>
      <c r="AA242" s="13"/>
      <c r="AB242" s="13">
        <v>3306</v>
      </c>
    </row>
    <row r="243" spans="1:28" ht="12" customHeight="1">
      <c r="A243" s="94" t="s">
        <v>1248</v>
      </c>
      <c r="B243" s="404">
        <v>3450</v>
      </c>
      <c r="C243" s="13">
        <v>1537717</v>
      </c>
      <c r="D243" s="13">
        <v>366583</v>
      </c>
      <c r="E243" s="13"/>
      <c r="F243" s="13"/>
      <c r="G243" s="13"/>
      <c r="H243" s="13">
        <v>1904300</v>
      </c>
      <c r="I243" s="13"/>
      <c r="J243" s="13"/>
      <c r="K243" s="13"/>
      <c r="L243" s="13"/>
      <c r="M243" s="13"/>
      <c r="N243" s="13">
        <v>51159</v>
      </c>
      <c r="O243" s="13"/>
      <c r="P243" s="13"/>
      <c r="Q243" s="13"/>
      <c r="R243" s="13"/>
      <c r="S243" s="13"/>
      <c r="T243" s="13"/>
      <c r="U243" s="13"/>
      <c r="V243" s="13"/>
      <c r="W243" s="13"/>
      <c r="X243" s="13"/>
      <c r="Y243" s="13"/>
      <c r="Z243" s="13"/>
      <c r="AA243" s="13"/>
      <c r="AB243" s="13">
        <v>1955459</v>
      </c>
    </row>
    <row r="244" spans="1:28" ht="12" customHeight="1">
      <c r="A244" s="94" t="s">
        <v>1248</v>
      </c>
      <c r="B244" s="404">
        <v>3452</v>
      </c>
      <c r="C244" s="13"/>
      <c r="D244" s="13">
        <v>31454</v>
      </c>
      <c r="E244" s="13"/>
      <c r="F244" s="13"/>
      <c r="G244" s="13"/>
      <c r="H244" s="13">
        <v>31454</v>
      </c>
      <c r="I244" s="13"/>
      <c r="J244" s="13"/>
      <c r="K244" s="13"/>
      <c r="L244" s="13"/>
      <c r="M244" s="13"/>
      <c r="N244" s="13"/>
      <c r="O244" s="13"/>
      <c r="P244" s="13"/>
      <c r="Q244" s="13"/>
      <c r="R244" s="13"/>
      <c r="S244" s="13"/>
      <c r="T244" s="13"/>
      <c r="U244" s="13"/>
      <c r="V244" s="13"/>
      <c r="W244" s="13"/>
      <c r="X244" s="13"/>
      <c r="Y244" s="13"/>
      <c r="Z244" s="13"/>
      <c r="AA244" s="13"/>
      <c r="AB244" s="13">
        <v>31454</v>
      </c>
    </row>
    <row r="245" spans="1:28" ht="12" customHeight="1">
      <c r="A245" s="94" t="s">
        <v>1248</v>
      </c>
      <c r="B245" s="404">
        <v>3453</v>
      </c>
      <c r="C245" s="13"/>
      <c r="D245" s="13"/>
      <c r="E245" s="13"/>
      <c r="F245" s="13"/>
      <c r="G245" s="13"/>
      <c r="H245" s="13">
        <v>0</v>
      </c>
      <c r="I245" s="13"/>
      <c r="J245" s="13"/>
      <c r="K245" s="13"/>
      <c r="L245" s="13"/>
      <c r="M245" s="13"/>
      <c r="N245" s="13"/>
      <c r="O245" s="13"/>
      <c r="P245" s="13"/>
      <c r="Q245" s="13"/>
      <c r="R245" s="13"/>
      <c r="S245" s="13"/>
      <c r="T245" s="13"/>
      <c r="U245" s="13"/>
      <c r="V245" s="13"/>
      <c r="W245" s="13"/>
      <c r="X245" s="13"/>
      <c r="Y245" s="13"/>
      <c r="Z245" s="13"/>
      <c r="AA245" s="13"/>
      <c r="AB245" s="13">
        <v>0</v>
      </c>
    </row>
    <row r="246" spans="1:28" ht="12" customHeight="1">
      <c r="A246" s="94" t="s">
        <v>1248</v>
      </c>
      <c r="B246" s="404">
        <v>3454</v>
      </c>
      <c r="C246" s="13"/>
      <c r="D246" s="13"/>
      <c r="E246" s="13"/>
      <c r="F246" s="13"/>
      <c r="G246" s="13"/>
      <c r="H246" s="13">
        <v>0</v>
      </c>
      <c r="I246" s="13"/>
      <c r="J246" s="13"/>
      <c r="K246" s="13"/>
      <c r="L246" s="13"/>
      <c r="M246" s="13"/>
      <c r="N246" s="13"/>
      <c r="O246" s="13"/>
      <c r="P246" s="13"/>
      <c r="Q246" s="13"/>
      <c r="R246" s="13"/>
      <c r="S246" s="13"/>
      <c r="T246" s="13"/>
      <c r="U246" s="13"/>
      <c r="V246" s="13"/>
      <c r="W246" s="13"/>
      <c r="X246" s="13"/>
      <c r="Y246" s="13"/>
      <c r="Z246" s="13"/>
      <c r="AA246" s="13"/>
      <c r="AB246" s="13">
        <v>0</v>
      </c>
    </row>
    <row r="247" spans="1:28" ht="12" customHeight="1">
      <c r="A247" s="94" t="s">
        <v>1248</v>
      </c>
      <c r="B247" s="404">
        <v>3455</v>
      </c>
      <c r="C247" s="13"/>
      <c r="D247" s="13"/>
      <c r="E247" s="13"/>
      <c r="F247" s="13"/>
      <c r="G247" s="13"/>
      <c r="H247" s="13">
        <v>0</v>
      </c>
      <c r="I247" s="13"/>
      <c r="J247" s="13"/>
      <c r="K247" s="13"/>
      <c r="L247" s="13"/>
      <c r="M247" s="13"/>
      <c r="N247" s="13"/>
      <c r="O247" s="13"/>
      <c r="P247" s="13"/>
      <c r="Q247" s="13"/>
      <c r="R247" s="13"/>
      <c r="S247" s="13"/>
      <c r="T247" s="13"/>
      <c r="U247" s="13"/>
      <c r="V247" s="13"/>
      <c r="W247" s="13"/>
      <c r="X247" s="13"/>
      <c r="Y247" s="13"/>
      <c r="Z247" s="13"/>
      <c r="AA247" s="13"/>
      <c r="AB247" s="13">
        <v>0</v>
      </c>
    </row>
    <row r="248" spans="1:28" ht="12" customHeight="1">
      <c r="A248" s="94" t="s">
        <v>1248</v>
      </c>
      <c r="B248" s="404">
        <v>3456</v>
      </c>
      <c r="C248" s="13"/>
      <c r="D248" s="13"/>
      <c r="E248" s="13"/>
      <c r="F248" s="13"/>
      <c r="G248" s="13"/>
      <c r="H248" s="13">
        <v>0</v>
      </c>
      <c r="I248" s="13"/>
      <c r="J248" s="13"/>
      <c r="K248" s="13"/>
      <c r="L248" s="13"/>
      <c r="M248" s="13"/>
      <c r="N248" s="13"/>
      <c r="O248" s="13"/>
      <c r="P248" s="13"/>
      <c r="Q248" s="13"/>
      <c r="R248" s="13"/>
      <c r="S248" s="13"/>
      <c r="T248" s="13"/>
      <c r="U248" s="13"/>
      <c r="V248" s="13"/>
      <c r="W248" s="13"/>
      <c r="X248" s="13"/>
      <c r="Y248" s="13"/>
      <c r="Z248" s="13"/>
      <c r="AA248" s="13"/>
      <c r="AB248" s="13">
        <v>0</v>
      </c>
    </row>
    <row r="249" spans="1:28" ht="12" customHeight="1">
      <c r="A249" s="94" t="s">
        <v>1248</v>
      </c>
      <c r="B249" s="404" t="s">
        <v>1094</v>
      </c>
      <c r="C249" s="13"/>
      <c r="D249" s="13"/>
      <c r="E249" s="13"/>
      <c r="F249" s="13"/>
      <c r="G249" s="13"/>
      <c r="H249" s="13">
        <v>0</v>
      </c>
      <c r="I249" s="13"/>
      <c r="J249" s="13"/>
      <c r="K249" s="13"/>
      <c r="L249" s="13"/>
      <c r="M249" s="13"/>
      <c r="N249" s="13"/>
      <c r="O249" s="13"/>
      <c r="P249" s="13"/>
      <c r="Q249" s="13"/>
      <c r="R249" s="13"/>
      <c r="S249" s="13"/>
      <c r="T249" s="13"/>
      <c r="U249" s="13"/>
      <c r="V249" s="13"/>
      <c r="W249" s="13"/>
      <c r="X249" s="13"/>
      <c r="Y249" s="13"/>
      <c r="Z249" s="13"/>
      <c r="AA249" s="13"/>
      <c r="AB249" s="13">
        <v>0</v>
      </c>
    </row>
    <row r="250" spans="1:28" ht="12" customHeight="1">
      <c r="A250" s="94" t="s">
        <v>1248</v>
      </c>
      <c r="B250" s="404">
        <v>3462</v>
      </c>
      <c r="C250" s="13"/>
      <c r="D250" s="13">
        <v>19540</v>
      </c>
      <c r="E250" s="13"/>
      <c r="F250" s="13"/>
      <c r="G250" s="13"/>
      <c r="H250" s="13">
        <v>19540</v>
      </c>
      <c r="I250" s="13"/>
      <c r="J250" s="13"/>
      <c r="K250" s="13"/>
      <c r="L250" s="13"/>
      <c r="M250" s="13"/>
      <c r="N250" s="13"/>
      <c r="O250" s="13"/>
      <c r="P250" s="13"/>
      <c r="Q250" s="13"/>
      <c r="R250" s="13"/>
      <c r="S250" s="13"/>
      <c r="T250" s="13"/>
      <c r="U250" s="13"/>
      <c r="V250" s="13"/>
      <c r="W250" s="13"/>
      <c r="X250" s="13"/>
      <c r="Y250" s="13"/>
      <c r="Z250" s="13"/>
      <c r="AA250" s="13"/>
      <c r="AB250" s="13">
        <v>19540</v>
      </c>
    </row>
    <row r="251" spans="1:28" ht="12" customHeight="1">
      <c r="A251" s="94" t="s">
        <v>1248</v>
      </c>
      <c r="B251" s="404">
        <v>3463</v>
      </c>
      <c r="C251" s="13"/>
      <c r="D251" s="13"/>
      <c r="E251" s="13"/>
      <c r="F251" s="13"/>
      <c r="G251" s="13"/>
      <c r="H251" s="13">
        <v>0</v>
      </c>
      <c r="I251" s="13"/>
      <c r="J251" s="13"/>
      <c r="K251" s="13"/>
      <c r="L251" s="13"/>
      <c r="M251" s="13"/>
      <c r="N251" s="13"/>
      <c r="O251" s="13"/>
      <c r="P251" s="13"/>
      <c r="Q251" s="13"/>
      <c r="R251" s="13"/>
      <c r="S251" s="13"/>
      <c r="T251" s="13"/>
      <c r="U251" s="13"/>
      <c r="V251" s="13"/>
      <c r="W251" s="13"/>
      <c r="X251" s="13"/>
      <c r="Y251" s="13"/>
      <c r="Z251" s="13"/>
      <c r="AA251" s="13"/>
      <c r="AB251" s="13">
        <v>0</v>
      </c>
    </row>
    <row r="252" spans="1:28" ht="12" customHeight="1">
      <c r="A252" s="94" t="s">
        <v>1248</v>
      </c>
      <c r="B252" s="404">
        <v>3464</v>
      </c>
      <c r="C252" s="13"/>
      <c r="D252" s="13"/>
      <c r="E252" s="13"/>
      <c r="F252" s="13"/>
      <c r="G252" s="13"/>
      <c r="H252" s="13">
        <v>0</v>
      </c>
      <c r="I252" s="13"/>
      <c r="J252" s="13"/>
      <c r="K252" s="13"/>
      <c r="L252" s="13"/>
      <c r="M252" s="13"/>
      <c r="N252" s="13"/>
      <c r="O252" s="13"/>
      <c r="P252" s="13"/>
      <c r="Q252" s="13"/>
      <c r="R252" s="13"/>
      <c r="S252" s="13"/>
      <c r="T252" s="13"/>
      <c r="U252" s="13"/>
      <c r="V252" s="13"/>
      <c r="W252" s="13"/>
      <c r="X252" s="13"/>
      <c r="Y252" s="13"/>
      <c r="Z252" s="13"/>
      <c r="AA252" s="13"/>
      <c r="AB252" s="13">
        <v>0</v>
      </c>
    </row>
    <row r="253" spans="1:28" ht="12" customHeight="1">
      <c r="A253" s="94" t="s">
        <v>1248</v>
      </c>
      <c r="B253" s="404">
        <v>3467</v>
      </c>
      <c r="C253" s="13">
        <v>20368</v>
      </c>
      <c r="D253" s="13">
        <v>285</v>
      </c>
      <c r="E253" s="13"/>
      <c r="F253" s="13"/>
      <c r="G253" s="13"/>
      <c r="H253" s="13">
        <v>20653</v>
      </c>
      <c r="I253" s="13"/>
      <c r="J253" s="13"/>
      <c r="K253" s="13"/>
      <c r="L253" s="13"/>
      <c r="M253" s="13"/>
      <c r="N253" s="13"/>
      <c r="O253" s="13"/>
      <c r="P253" s="13"/>
      <c r="Q253" s="13"/>
      <c r="R253" s="13"/>
      <c r="S253" s="13">
        <v>11112</v>
      </c>
      <c r="T253" s="13"/>
      <c r="U253" s="13"/>
      <c r="V253" s="13"/>
      <c r="W253" s="13"/>
      <c r="X253" s="13"/>
      <c r="Y253" s="13"/>
      <c r="Z253" s="13"/>
      <c r="AA253" s="13"/>
      <c r="AB253" s="13">
        <v>31765</v>
      </c>
    </row>
    <row r="254" spans="1:28" ht="12" customHeight="1">
      <c r="A254" s="94" t="s">
        <v>1248</v>
      </c>
      <c r="B254" s="404">
        <v>3468</v>
      </c>
      <c r="C254" s="13"/>
      <c r="D254" s="13"/>
      <c r="E254" s="13"/>
      <c r="F254" s="13"/>
      <c r="G254" s="13"/>
      <c r="H254" s="13">
        <v>0</v>
      </c>
      <c r="I254" s="13"/>
      <c r="J254" s="13"/>
      <c r="K254" s="13"/>
      <c r="L254" s="13"/>
      <c r="M254" s="13"/>
      <c r="N254" s="13"/>
      <c r="O254" s="13"/>
      <c r="P254" s="13"/>
      <c r="Q254" s="13"/>
      <c r="R254" s="13"/>
      <c r="S254" s="13"/>
      <c r="T254" s="13"/>
      <c r="U254" s="13"/>
      <c r="V254" s="13"/>
      <c r="W254" s="13"/>
      <c r="X254" s="13"/>
      <c r="Y254" s="13"/>
      <c r="Z254" s="13"/>
      <c r="AA254" s="13"/>
      <c r="AB254" s="13">
        <v>0</v>
      </c>
    </row>
    <row r="255" spans="1:28" ht="12" customHeight="1">
      <c r="A255" s="94" t="s">
        <v>1248</v>
      </c>
      <c r="B255" s="404">
        <v>3473</v>
      </c>
      <c r="C255" s="13"/>
      <c r="D255" s="13">
        <v>192693</v>
      </c>
      <c r="E255" s="13"/>
      <c r="F255" s="13"/>
      <c r="G255" s="13"/>
      <c r="H255" s="13">
        <v>192693</v>
      </c>
      <c r="I255" s="13"/>
      <c r="J255" s="13"/>
      <c r="K255" s="13">
        <v>83584</v>
      </c>
      <c r="L255" s="13"/>
      <c r="M255" s="13"/>
      <c r="N255" s="13">
        <v>28784</v>
      </c>
      <c r="O255" s="13"/>
      <c r="P255" s="13"/>
      <c r="Q255" s="13"/>
      <c r="R255" s="13"/>
      <c r="S255" s="13"/>
      <c r="T255" s="13"/>
      <c r="U255" s="13"/>
      <c r="V255" s="13"/>
      <c r="W255" s="13"/>
      <c r="X255" s="13"/>
      <c r="Y255" s="13"/>
      <c r="Z255" s="13"/>
      <c r="AA255" s="13"/>
      <c r="AB255" s="13">
        <v>305061</v>
      </c>
    </row>
    <row r="256" spans="1:28" ht="12" customHeight="1">
      <c r="A256" s="94" t="s">
        <v>1248</v>
      </c>
      <c r="B256" s="404">
        <v>3474</v>
      </c>
      <c r="C256" s="13"/>
      <c r="D256" s="13"/>
      <c r="E256" s="13"/>
      <c r="F256" s="13"/>
      <c r="G256" s="13"/>
      <c r="H256" s="13">
        <v>0</v>
      </c>
      <c r="I256" s="13"/>
      <c r="J256" s="13"/>
      <c r="K256" s="13"/>
      <c r="L256" s="13"/>
      <c r="M256" s="13"/>
      <c r="N256" s="13"/>
      <c r="O256" s="13"/>
      <c r="P256" s="13"/>
      <c r="Q256" s="13"/>
      <c r="R256" s="13"/>
      <c r="S256" s="13"/>
      <c r="T256" s="13"/>
      <c r="U256" s="13"/>
      <c r="V256" s="13"/>
      <c r="W256" s="13"/>
      <c r="X256" s="13"/>
      <c r="Y256" s="13"/>
      <c r="Z256" s="13">
        <v>4517</v>
      </c>
      <c r="AA256" s="13"/>
      <c r="AB256" s="13">
        <v>4517</v>
      </c>
    </row>
    <row r="257" spans="1:28" ht="12" customHeight="1">
      <c r="A257" s="94" t="s">
        <v>1248</v>
      </c>
      <c r="B257" s="404">
        <v>3476</v>
      </c>
      <c r="C257" s="13"/>
      <c r="D257" s="13"/>
      <c r="E257" s="13"/>
      <c r="F257" s="13"/>
      <c r="G257" s="13">
        <v>42574</v>
      </c>
      <c r="H257" s="13">
        <v>42574</v>
      </c>
      <c r="I257" s="13"/>
      <c r="J257" s="13"/>
      <c r="K257" s="13"/>
      <c r="L257" s="13"/>
      <c r="M257" s="13"/>
      <c r="N257" s="13"/>
      <c r="O257" s="13"/>
      <c r="P257" s="13"/>
      <c r="Q257" s="13"/>
      <c r="R257" s="13"/>
      <c r="S257" s="13"/>
      <c r="T257" s="13"/>
      <c r="U257" s="13"/>
      <c r="V257" s="13"/>
      <c r="W257" s="13"/>
      <c r="X257" s="13"/>
      <c r="Y257" s="13"/>
      <c r="Z257" s="13"/>
      <c r="AA257" s="13"/>
      <c r="AB257" s="13">
        <v>42574</v>
      </c>
    </row>
    <row r="258" spans="1:28" ht="12" customHeight="1">
      <c r="A258" s="94" t="s">
        <v>1248</v>
      </c>
      <c r="B258" s="404">
        <v>3477</v>
      </c>
      <c r="C258" s="13"/>
      <c r="D258" s="13"/>
      <c r="E258" s="13"/>
      <c r="F258" s="13"/>
      <c r="G258" s="13"/>
      <c r="H258" s="13">
        <v>0</v>
      </c>
      <c r="I258" s="13"/>
      <c r="J258" s="13"/>
      <c r="K258" s="13"/>
      <c r="L258" s="13"/>
      <c r="M258" s="13"/>
      <c r="N258" s="13"/>
      <c r="O258" s="13"/>
      <c r="P258" s="13"/>
      <c r="Q258" s="13"/>
      <c r="R258" s="13"/>
      <c r="S258" s="13"/>
      <c r="T258" s="13"/>
      <c r="U258" s="13"/>
      <c r="V258" s="13"/>
      <c r="W258" s="13"/>
      <c r="X258" s="13"/>
      <c r="Y258" s="13"/>
      <c r="Z258" s="13"/>
      <c r="AA258" s="13"/>
      <c r="AB258" s="13">
        <v>0</v>
      </c>
    </row>
    <row r="259" spans="1:28" ht="12" customHeight="1">
      <c r="A259" s="94" t="s">
        <v>1248</v>
      </c>
      <c r="B259" s="404">
        <v>3478</v>
      </c>
      <c r="C259" s="13"/>
      <c r="D259" s="13"/>
      <c r="E259" s="13"/>
      <c r="F259" s="13"/>
      <c r="G259" s="13"/>
      <c r="H259" s="13">
        <v>0</v>
      </c>
      <c r="I259" s="13"/>
      <c r="J259" s="13"/>
      <c r="K259" s="13"/>
      <c r="L259" s="13"/>
      <c r="M259" s="13"/>
      <c r="N259" s="13"/>
      <c r="O259" s="13"/>
      <c r="P259" s="13"/>
      <c r="Q259" s="13"/>
      <c r="R259" s="13"/>
      <c r="S259" s="13"/>
      <c r="T259" s="13"/>
      <c r="U259" s="13"/>
      <c r="V259" s="13"/>
      <c r="W259" s="13"/>
      <c r="X259" s="13"/>
      <c r="Y259" s="13"/>
      <c r="Z259" s="13"/>
      <c r="AA259" s="13"/>
      <c r="AB259" s="13">
        <v>0</v>
      </c>
    </row>
    <row r="260" spans="1:28" ht="12" customHeight="1">
      <c r="A260" s="94" t="s">
        <v>1248</v>
      </c>
      <c r="B260" s="404">
        <v>3481</v>
      </c>
      <c r="C260" s="13"/>
      <c r="D260" s="13"/>
      <c r="E260" s="13"/>
      <c r="F260" s="13"/>
      <c r="G260" s="13"/>
      <c r="H260" s="13">
        <v>0</v>
      </c>
      <c r="I260" s="13"/>
      <c r="J260" s="13"/>
      <c r="K260" s="13"/>
      <c r="L260" s="13"/>
      <c r="M260" s="13"/>
      <c r="N260" s="13"/>
      <c r="O260" s="13"/>
      <c r="P260" s="13"/>
      <c r="Q260" s="13"/>
      <c r="R260" s="13"/>
      <c r="S260" s="13"/>
      <c r="T260" s="13"/>
      <c r="U260" s="13"/>
      <c r="V260" s="13"/>
      <c r="W260" s="13"/>
      <c r="X260" s="13"/>
      <c r="Y260" s="13"/>
      <c r="Z260" s="13"/>
      <c r="AA260" s="13"/>
      <c r="AB260" s="13">
        <v>0</v>
      </c>
    </row>
    <row r="261" spans="1:28" ht="12" customHeight="1">
      <c r="A261" s="94" t="s">
        <v>1248</v>
      </c>
      <c r="B261" s="404">
        <v>3482</v>
      </c>
      <c r="C261" s="13"/>
      <c r="D261" s="13"/>
      <c r="E261" s="13"/>
      <c r="F261" s="13"/>
      <c r="G261" s="13"/>
      <c r="H261" s="13">
        <v>0</v>
      </c>
      <c r="I261" s="13"/>
      <c r="J261" s="13"/>
      <c r="K261" s="13"/>
      <c r="L261" s="13"/>
      <c r="M261" s="13"/>
      <c r="N261" s="13"/>
      <c r="O261" s="13"/>
      <c r="P261" s="13"/>
      <c r="Q261" s="13"/>
      <c r="R261" s="13"/>
      <c r="S261" s="13"/>
      <c r="T261" s="13"/>
      <c r="U261" s="13"/>
      <c r="V261" s="13"/>
      <c r="W261" s="13"/>
      <c r="X261" s="13"/>
      <c r="Y261" s="13"/>
      <c r="Z261" s="13"/>
      <c r="AA261" s="13"/>
      <c r="AB261" s="13">
        <v>0</v>
      </c>
    </row>
    <row r="262" spans="1:28" ht="12" customHeight="1">
      <c r="A262" s="94" t="s">
        <v>1248</v>
      </c>
      <c r="B262" s="404">
        <v>3485</v>
      </c>
      <c r="C262" s="13"/>
      <c r="D262" s="13"/>
      <c r="E262" s="13"/>
      <c r="F262" s="13"/>
      <c r="G262" s="13"/>
      <c r="H262" s="13">
        <v>0</v>
      </c>
      <c r="I262" s="13"/>
      <c r="J262" s="13"/>
      <c r="K262" s="13"/>
      <c r="L262" s="13"/>
      <c r="M262" s="13"/>
      <c r="N262" s="13"/>
      <c r="O262" s="13"/>
      <c r="P262" s="13"/>
      <c r="Q262" s="13"/>
      <c r="R262" s="13"/>
      <c r="S262" s="13"/>
      <c r="T262" s="13"/>
      <c r="U262" s="13"/>
      <c r="V262" s="13"/>
      <c r="W262" s="13"/>
      <c r="X262" s="13"/>
      <c r="Y262" s="13"/>
      <c r="Z262" s="13"/>
      <c r="AA262" s="13"/>
      <c r="AB262" s="13">
        <v>0</v>
      </c>
    </row>
    <row r="263" spans="1:28" ht="12" customHeight="1">
      <c r="A263" s="94" t="s">
        <v>1248</v>
      </c>
      <c r="B263" s="404">
        <v>3487</v>
      </c>
      <c r="C263" s="13"/>
      <c r="D263" s="13"/>
      <c r="E263" s="13"/>
      <c r="F263" s="13"/>
      <c r="G263" s="13"/>
      <c r="H263" s="13">
        <v>0</v>
      </c>
      <c r="I263" s="13"/>
      <c r="J263" s="13"/>
      <c r="K263" s="13"/>
      <c r="L263" s="13"/>
      <c r="M263" s="13"/>
      <c r="N263" s="13"/>
      <c r="O263" s="13"/>
      <c r="P263" s="13"/>
      <c r="Q263" s="13"/>
      <c r="R263" s="13"/>
      <c r="S263" s="13"/>
      <c r="T263" s="13"/>
      <c r="U263" s="13"/>
      <c r="V263" s="13"/>
      <c r="W263" s="13"/>
      <c r="X263" s="13"/>
      <c r="Y263" s="13"/>
      <c r="Z263" s="13"/>
      <c r="AA263" s="13"/>
      <c r="AB263" s="13">
        <v>0</v>
      </c>
    </row>
    <row r="264" spans="1:28" ht="12" customHeight="1">
      <c r="A264" s="94" t="s">
        <v>1248</v>
      </c>
      <c r="B264" s="404">
        <v>3488</v>
      </c>
      <c r="C264" s="13"/>
      <c r="D264" s="13"/>
      <c r="E264" s="13"/>
      <c r="F264" s="13"/>
      <c r="G264" s="13"/>
      <c r="H264" s="13">
        <v>0</v>
      </c>
      <c r="I264" s="13"/>
      <c r="J264" s="13"/>
      <c r="K264" s="13"/>
      <c r="L264" s="13"/>
      <c r="M264" s="13"/>
      <c r="N264" s="13"/>
      <c r="O264" s="13"/>
      <c r="P264" s="13"/>
      <c r="Q264" s="13"/>
      <c r="R264" s="13"/>
      <c r="S264" s="13"/>
      <c r="T264" s="13"/>
      <c r="U264" s="13"/>
      <c r="V264" s="13"/>
      <c r="W264" s="13"/>
      <c r="X264" s="13"/>
      <c r="Y264" s="13"/>
      <c r="Z264" s="13"/>
      <c r="AA264" s="13"/>
      <c r="AB264" s="13">
        <v>0</v>
      </c>
    </row>
    <row r="265" spans="1:28" ht="12" customHeight="1">
      <c r="A265" s="94" t="s">
        <v>1248</v>
      </c>
      <c r="B265" s="404">
        <v>3489</v>
      </c>
      <c r="C265" s="13"/>
      <c r="D265" s="13"/>
      <c r="E265" s="13"/>
      <c r="F265" s="13"/>
      <c r="G265" s="13"/>
      <c r="H265" s="13">
        <v>0</v>
      </c>
      <c r="I265" s="13"/>
      <c r="J265" s="13"/>
      <c r="K265" s="13"/>
      <c r="L265" s="13"/>
      <c r="M265" s="13"/>
      <c r="N265" s="13"/>
      <c r="O265" s="13"/>
      <c r="P265" s="13"/>
      <c r="Q265" s="13"/>
      <c r="R265" s="13"/>
      <c r="S265" s="13"/>
      <c r="T265" s="13"/>
      <c r="U265" s="13"/>
      <c r="V265" s="13"/>
      <c r="W265" s="13"/>
      <c r="X265" s="13"/>
      <c r="Y265" s="13"/>
      <c r="Z265" s="13"/>
      <c r="AA265" s="13"/>
      <c r="AB265" s="13">
        <v>0</v>
      </c>
    </row>
    <row r="266" spans="1:28" ht="12" customHeight="1">
      <c r="A266" s="94" t="s">
        <v>1248</v>
      </c>
      <c r="B266" s="404">
        <v>3490</v>
      </c>
      <c r="C266" s="13"/>
      <c r="D266" s="13"/>
      <c r="E266" s="13"/>
      <c r="F266" s="13"/>
      <c r="G266" s="13"/>
      <c r="H266" s="13">
        <v>0</v>
      </c>
      <c r="I266" s="13"/>
      <c r="J266" s="13"/>
      <c r="K266" s="13"/>
      <c r="L266" s="13"/>
      <c r="M266" s="13"/>
      <c r="N266" s="13"/>
      <c r="O266" s="13"/>
      <c r="P266" s="13"/>
      <c r="Q266" s="13"/>
      <c r="R266" s="13"/>
      <c r="S266" s="13"/>
      <c r="T266" s="13"/>
      <c r="U266" s="13"/>
      <c r="V266" s="13">
        <v>2447</v>
      </c>
      <c r="W266" s="13"/>
      <c r="X266" s="13"/>
      <c r="Y266" s="13"/>
      <c r="Z266" s="13"/>
      <c r="AA266" s="13"/>
      <c r="AB266" s="13">
        <v>2447</v>
      </c>
    </row>
    <row r="267" spans="1:28" ht="12" customHeight="1">
      <c r="A267" s="94" t="s">
        <v>1248</v>
      </c>
      <c r="B267" s="404">
        <v>3491</v>
      </c>
      <c r="C267" s="13"/>
      <c r="D267" s="13"/>
      <c r="E267" s="13"/>
      <c r="F267" s="13"/>
      <c r="G267" s="13"/>
      <c r="H267" s="13">
        <v>0</v>
      </c>
      <c r="I267" s="13"/>
      <c r="J267" s="13"/>
      <c r="K267" s="13"/>
      <c r="L267" s="13"/>
      <c r="M267" s="13"/>
      <c r="N267" s="13"/>
      <c r="O267" s="13"/>
      <c r="P267" s="13"/>
      <c r="Q267" s="13"/>
      <c r="R267" s="13"/>
      <c r="S267" s="13"/>
      <c r="T267" s="13"/>
      <c r="U267" s="13"/>
      <c r="V267" s="13"/>
      <c r="W267" s="13"/>
      <c r="X267" s="13"/>
      <c r="Y267" s="13"/>
      <c r="Z267" s="13"/>
      <c r="AA267" s="13"/>
      <c r="AB267" s="13">
        <v>0</v>
      </c>
    </row>
    <row r="268" spans="1:28" ht="12" customHeight="1">
      <c r="A268" s="94" t="s">
        <v>1248</v>
      </c>
      <c r="B268" s="404">
        <v>3492</v>
      </c>
      <c r="C268" s="13"/>
      <c r="D268" s="13"/>
      <c r="E268" s="13"/>
      <c r="F268" s="13"/>
      <c r="G268" s="13"/>
      <c r="H268" s="13">
        <v>0</v>
      </c>
      <c r="I268" s="13"/>
      <c r="J268" s="13"/>
      <c r="K268" s="13"/>
      <c r="L268" s="13"/>
      <c r="M268" s="13"/>
      <c r="N268" s="13"/>
      <c r="O268" s="13"/>
      <c r="P268" s="13"/>
      <c r="Q268" s="13"/>
      <c r="R268" s="13"/>
      <c r="S268" s="13"/>
      <c r="T268" s="13"/>
      <c r="U268" s="13"/>
      <c r="V268" s="13"/>
      <c r="W268" s="13"/>
      <c r="X268" s="13"/>
      <c r="Y268" s="13"/>
      <c r="Z268" s="13"/>
      <c r="AA268" s="13"/>
      <c r="AB268" s="13">
        <v>0</v>
      </c>
    </row>
    <row r="269" spans="1:28" ht="12" customHeight="1">
      <c r="A269" s="94" t="s">
        <v>1248</v>
      </c>
      <c r="B269" s="404">
        <v>3494</v>
      </c>
      <c r="C269" s="13"/>
      <c r="D269" s="13"/>
      <c r="E269" s="13"/>
      <c r="F269" s="13"/>
      <c r="G269" s="13"/>
      <c r="H269" s="13">
        <v>0</v>
      </c>
      <c r="I269" s="13"/>
      <c r="J269" s="13"/>
      <c r="K269" s="13"/>
      <c r="L269" s="13"/>
      <c r="M269" s="13"/>
      <c r="N269" s="13"/>
      <c r="O269" s="13"/>
      <c r="P269" s="13"/>
      <c r="Q269" s="13"/>
      <c r="R269" s="13"/>
      <c r="S269" s="13"/>
      <c r="T269" s="13"/>
      <c r="U269" s="13"/>
      <c r="V269" s="13"/>
      <c r="W269" s="13"/>
      <c r="X269" s="13"/>
      <c r="Y269" s="13"/>
      <c r="Z269" s="13"/>
      <c r="AA269" s="13"/>
      <c r="AB269" s="13">
        <v>0</v>
      </c>
    </row>
    <row r="270" spans="1:28" ht="12" customHeight="1">
      <c r="A270" s="94" t="s">
        <v>1248</v>
      </c>
      <c r="B270" s="404">
        <v>3495</v>
      </c>
      <c r="C270" s="13"/>
      <c r="D270" s="13"/>
      <c r="E270" s="13"/>
      <c r="F270" s="13"/>
      <c r="G270" s="13"/>
      <c r="H270" s="13">
        <v>0</v>
      </c>
      <c r="I270" s="13"/>
      <c r="J270" s="13"/>
      <c r="K270" s="13"/>
      <c r="L270" s="13"/>
      <c r="M270" s="13"/>
      <c r="N270" s="13"/>
      <c r="O270" s="13"/>
      <c r="P270" s="13"/>
      <c r="Q270" s="13"/>
      <c r="R270" s="13"/>
      <c r="S270" s="13"/>
      <c r="T270" s="13"/>
      <c r="U270" s="13"/>
      <c r="V270" s="13"/>
      <c r="W270" s="13"/>
      <c r="X270" s="13"/>
      <c r="Y270" s="13"/>
      <c r="Z270" s="13"/>
      <c r="AA270" s="13"/>
      <c r="AB270" s="13">
        <v>0</v>
      </c>
    </row>
    <row r="271" spans="1:28" ht="12" customHeight="1">
      <c r="A271" s="94" t="s">
        <v>1248</v>
      </c>
      <c r="B271" s="404">
        <v>3496</v>
      </c>
      <c r="C271" s="13"/>
      <c r="D271" s="13"/>
      <c r="E271" s="13"/>
      <c r="F271" s="13"/>
      <c r="G271" s="13"/>
      <c r="H271" s="13">
        <v>0</v>
      </c>
      <c r="I271" s="13"/>
      <c r="J271" s="13"/>
      <c r="K271" s="13"/>
      <c r="L271" s="13"/>
      <c r="M271" s="13"/>
      <c r="N271" s="13"/>
      <c r="O271" s="13"/>
      <c r="P271" s="13"/>
      <c r="Q271" s="13"/>
      <c r="R271" s="13"/>
      <c r="S271" s="13"/>
      <c r="T271" s="13"/>
      <c r="U271" s="13"/>
      <c r="V271" s="13"/>
      <c r="W271" s="13"/>
      <c r="X271" s="13"/>
      <c r="Y271" s="13"/>
      <c r="Z271" s="13"/>
      <c r="AA271" s="13"/>
      <c r="AB271" s="13">
        <v>0</v>
      </c>
    </row>
    <row r="272" spans="1:28" ht="12" customHeight="1">
      <c r="A272" s="94" t="s">
        <v>1248</v>
      </c>
      <c r="B272" s="404">
        <v>3497</v>
      </c>
      <c r="C272" s="13"/>
      <c r="D272" s="13"/>
      <c r="E272" s="13"/>
      <c r="F272" s="13"/>
      <c r="G272" s="13"/>
      <c r="H272" s="13">
        <v>0</v>
      </c>
      <c r="I272" s="13"/>
      <c r="J272" s="13"/>
      <c r="K272" s="13"/>
      <c r="L272" s="13"/>
      <c r="M272" s="13"/>
      <c r="N272" s="13"/>
      <c r="O272" s="13"/>
      <c r="P272" s="13"/>
      <c r="Q272" s="13"/>
      <c r="R272" s="13"/>
      <c r="S272" s="13"/>
      <c r="T272" s="13"/>
      <c r="U272" s="13"/>
      <c r="V272" s="13"/>
      <c r="W272" s="13"/>
      <c r="X272" s="13"/>
      <c r="Y272" s="13"/>
      <c r="Z272" s="13"/>
      <c r="AA272" s="13"/>
      <c r="AB272" s="13">
        <v>0</v>
      </c>
    </row>
    <row r="273" spans="1:28" ht="12" customHeight="1">
      <c r="A273" s="94" t="s">
        <v>1248</v>
      </c>
      <c r="B273" s="404">
        <v>3499</v>
      </c>
      <c r="C273" s="13"/>
      <c r="D273" s="13"/>
      <c r="E273" s="13"/>
      <c r="F273" s="13"/>
      <c r="G273" s="13"/>
      <c r="H273" s="13">
        <v>0</v>
      </c>
      <c r="I273" s="13"/>
      <c r="J273" s="13">
        <v>55483</v>
      </c>
      <c r="K273" s="13"/>
      <c r="L273" s="13"/>
      <c r="M273" s="13">
        <v>9719</v>
      </c>
      <c r="N273" s="13"/>
      <c r="O273" s="13"/>
      <c r="P273" s="13"/>
      <c r="Q273" s="13"/>
      <c r="R273" s="13"/>
      <c r="S273" s="13"/>
      <c r="T273" s="13"/>
      <c r="U273" s="13"/>
      <c r="V273" s="13"/>
      <c r="W273" s="13"/>
      <c r="X273" s="13"/>
      <c r="Y273" s="13"/>
      <c r="Z273" s="13">
        <v>224</v>
      </c>
      <c r="AA273" s="13"/>
      <c r="AB273" s="13">
        <v>65426</v>
      </c>
    </row>
    <row r="274" spans="1:28" ht="12" customHeight="1">
      <c r="A274" s="94" t="s">
        <v>1248</v>
      </c>
      <c r="B274" s="404">
        <v>3501</v>
      </c>
      <c r="C274" s="13"/>
      <c r="D274" s="13"/>
      <c r="E274" s="13"/>
      <c r="F274" s="13"/>
      <c r="G274" s="13"/>
      <c r="H274" s="13">
        <v>0</v>
      </c>
      <c r="I274" s="13"/>
      <c r="J274" s="13"/>
      <c r="K274" s="13"/>
      <c r="L274" s="13"/>
      <c r="M274" s="13"/>
      <c r="N274" s="13"/>
      <c r="O274" s="13"/>
      <c r="P274" s="13"/>
      <c r="Q274" s="13"/>
      <c r="R274" s="13"/>
      <c r="S274" s="13"/>
      <c r="T274" s="13"/>
      <c r="U274" s="13"/>
      <c r="V274" s="13"/>
      <c r="W274" s="13"/>
      <c r="X274" s="13"/>
      <c r="Y274" s="13"/>
      <c r="Z274" s="13"/>
      <c r="AA274" s="13"/>
      <c r="AB274" s="13">
        <v>0</v>
      </c>
    </row>
    <row r="275" spans="1:28" ht="12" customHeight="1">
      <c r="A275" s="94" t="s">
        <v>1248</v>
      </c>
      <c r="B275" s="404">
        <v>3502</v>
      </c>
      <c r="C275" s="13"/>
      <c r="D275" s="13"/>
      <c r="E275" s="13"/>
      <c r="F275" s="13"/>
      <c r="G275" s="13"/>
      <c r="H275" s="13">
        <v>0</v>
      </c>
      <c r="I275" s="13"/>
      <c r="J275" s="13"/>
      <c r="K275" s="13"/>
      <c r="L275" s="13"/>
      <c r="M275" s="13"/>
      <c r="N275" s="13"/>
      <c r="O275" s="13"/>
      <c r="P275" s="13"/>
      <c r="Q275" s="13"/>
      <c r="R275" s="13"/>
      <c r="S275" s="13"/>
      <c r="T275" s="13"/>
      <c r="U275" s="13"/>
      <c r="V275" s="13"/>
      <c r="W275" s="13"/>
      <c r="X275" s="13"/>
      <c r="Y275" s="13"/>
      <c r="Z275" s="13"/>
      <c r="AA275" s="13"/>
      <c r="AB275" s="13">
        <v>0</v>
      </c>
    </row>
    <row r="276" spans="1:28" ht="12" customHeight="1">
      <c r="A276" s="94" t="s">
        <v>1248</v>
      </c>
      <c r="B276" s="404">
        <v>3503</v>
      </c>
      <c r="C276" s="13"/>
      <c r="D276" s="13"/>
      <c r="E276" s="13"/>
      <c r="F276" s="13"/>
      <c r="G276" s="13"/>
      <c r="H276" s="13">
        <v>0</v>
      </c>
      <c r="I276" s="13"/>
      <c r="J276" s="13"/>
      <c r="K276" s="13"/>
      <c r="L276" s="13"/>
      <c r="M276" s="13"/>
      <c r="N276" s="13"/>
      <c r="O276" s="13"/>
      <c r="P276" s="13"/>
      <c r="Q276" s="13"/>
      <c r="R276" s="13"/>
      <c r="S276" s="13"/>
      <c r="T276" s="13"/>
      <c r="U276" s="13"/>
      <c r="V276" s="13"/>
      <c r="W276" s="13"/>
      <c r="X276" s="13"/>
      <c r="Y276" s="13"/>
      <c r="Z276" s="13"/>
      <c r="AA276" s="13"/>
      <c r="AB276" s="13">
        <v>0</v>
      </c>
    </row>
    <row r="277" spans="1:28" ht="12" customHeight="1">
      <c r="A277" s="94" t="s">
        <v>1248</v>
      </c>
      <c r="B277" s="404">
        <v>3504</v>
      </c>
      <c r="C277" s="13"/>
      <c r="D277" s="13"/>
      <c r="E277" s="13"/>
      <c r="F277" s="13"/>
      <c r="G277" s="13"/>
      <c r="H277" s="13">
        <v>0</v>
      </c>
      <c r="I277" s="13"/>
      <c r="J277" s="13"/>
      <c r="K277" s="13"/>
      <c r="L277" s="13"/>
      <c r="M277" s="13"/>
      <c r="N277" s="13"/>
      <c r="O277" s="13"/>
      <c r="P277" s="13"/>
      <c r="Q277" s="13"/>
      <c r="R277" s="13"/>
      <c r="S277" s="13"/>
      <c r="T277" s="13"/>
      <c r="U277" s="13"/>
      <c r="V277" s="13"/>
      <c r="W277" s="13"/>
      <c r="X277" s="13"/>
      <c r="Y277" s="13"/>
      <c r="Z277" s="13"/>
      <c r="AA277" s="13"/>
      <c r="AB277" s="13">
        <v>0</v>
      </c>
    </row>
    <row r="278" spans="1:28" ht="12" customHeight="1">
      <c r="A278" s="94" t="s">
        <v>1248</v>
      </c>
      <c r="B278" s="404">
        <v>3506</v>
      </c>
      <c r="C278" s="13"/>
      <c r="D278" s="13"/>
      <c r="E278" s="13"/>
      <c r="F278" s="13"/>
      <c r="G278" s="13"/>
      <c r="H278" s="13">
        <v>0</v>
      </c>
      <c r="I278" s="13"/>
      <c r="J278" s="13"/>
      <c r="K278" s="13"/>
      <c r="L278" s="13"/>
      <c r="M278" s="13"/>
      <c r="N278" s="13"/>
      <c r="O278" s="13"/>
      <c r="P278" s="13"/>
      <c r="Q278" s="13"/>
      <c r="R278" s="13"/>
      <c r="S278" s="13"/>
      <c r="T278" s="13"/>
      <c r="U278" s="13"/>
      <c r="V278" s="13"/>
      <c r="W278" s="13"/>
      <c r="X278" s="13"/>
      <c r="Y278" s="13"/>
      <c r="Z278" s="13"/>
      <c r="AA278" s="13"/>
      <c r="AB278" s="13">
        <v>0</v>
      </c>
    </row>
    <row r="279" spans="1:28" ht="12" customHeight="1">
      <c r="A279" s="94" t="s">
        <v>1248</v>
      </c>
      <c r="B279" s="404">
        <v>3507</v>
      </c>
      <c r="C279" s="13"/>
      <c r="D279" s="13"/>
      <c r="E279" s="13"/>
      <c r="F279" s="13"/>
      <c r="G279" s="13"/>
      <c r="H279" s="13">
        <v>0</v>
      </c>
      <c r="I279" s="13"/>
      <c r="J279" s="13"/>
      <c r="K279" s="13"/>
      <c r="L279" s="13"/>
      <c r="M279" s="13"/>
      <c r="N279" s="13"/>
      <c r="O279" s="13"/>
      <c r="P279" s="13"/>
      <c r="Q279" s="13"/>
      <c r="R279" s="13"/>
      <c r="S279" s="13"/>
      <c r="T279" s="13"/>
      <c r="U279" s="13"/>
      <c r="V279" s="13"/>
      <c r="W279" s="13"/>
      <c r="X279" s="13"/>
      <c r="Y279" s="13"/>
      <c r="Z279" s="13"/>
      <c r="AA279" s="13"/>
      <c r="AB279" s="13">
        <v>0</v>
      </c>
    </row>
    <row r="280" spans="1:28" ht="12" customHeight="1">
      <c r="A280" s="94" t="s">
        <v>1248</v>
      </c>
      <c r="B280" s="404">
        <v>3508</v>
      </c>
      <c r="C280" s="13"/>
      <c r="D280" s="13"/>
      <c r="E280" s="13"/>
      <c r="F280" s="13"/>
      <c r="G280" s="13"/>
      <c r="H280" s="13">
        <v>0</v>
      </c>
      <c r="I280" s="13"/>
      <c r="J280" s="13"/>
      <c r="K280" s="13"/>
      <c r="L280" s="13"/>
      <c r="M280" s="13"/>
      <c r="N280" s="13"/>
      <c r="O280" s="13"/>
      <c r="P280" s="13"/>
      <c r="Q280" s="13"/>
      <c r="R280" s="13"/>
      <c r="S280" s="13"/>
      <c r="T280" s="13"/>
      <c r="U280" s="13"/>
      <c r="V280" s="13"/>
      <c r="W280" s="13"/>
      <c r="X280" s="13"/>
      <c r="Y280" s="13"/>
      <c r="Z280" s="13"/>
      <c r="AA280" s="13"/>
      <c r="AB280" s="13">
        <v>0</v>
      </c>
    </row>
    <row r="281" spans="1:28" ht="12" customHeight="1">
      <c r="A281" s="94" t="s">
        <v>1248</v>
      </c>
      <c r="B281" s="404">
        <v>3511</v>
      </c>
      <c r="C281" s="13"/>
      <c r="D281" s="13"/>
      <c r="E281" s="13"/>
      <c r="F281" s="13"/>
      <c r="G281" s="13"/>
      <c r="H281" s="13">
        <v>0</v>
      </c>
      <c r="I281" s="13"/>
      <c r="J281" s="13">
        <v>0</v>
      </c>
      <c r="K281" s="13"/>
      <c r="L281" s="13"/>
      <c r="M281" s="13"/>
      <c r="N281" s="13"/>
      <c r="O281" s="13"/>
      <c r="P281" s="13"/>
      <c r="Q281" s="13"/>
      <c r="R281" s="13"/>
      <c r="S281" s="13"/>
      <c r="T281" s="13"/>
      <c r="U281" s="13"/>
      <c r="V281" s="13"/>
      <c r="W281" s="13"/>
      <c r="X281" s="13"/>
      <c r="Y281" s="13"/>
      <c r="Z281" s="13"/>
      <c r="AA281" s="13"/>
      <c r="AB281" s="13">
        <v>0</v>
      </c>
    </row>
    <row r="282" spans="1:28" ht="12" customHeight="1">
      <c r="A282" s="94" t="s">
        <v>1248</v>
      </c>
      <c r="B282" s="404">
        <v>3514</v>
      </c>
      <c r="C282" s="13"/>
      <c r="D282" s="13"/>
      <c r="E282" s="13"/>
      <c r="F282" s="13"/>
      <c r="G282" s="13"/>
      <c r="H282" s="13">
        <v>0</v>
      </c>
      <c r="I282" s="13"/>
      <c r="J282" s="13"/>
      <c r="K282" s="13"/>
      <c r="L282" s="13"/>
      <c r="M282" s="13"/>
      <c r="N282" s="13"/>
      <c r="O282" s="13"/>
      <c r="P282" s="13"/>
      <c r="Q282" s="13"/>
      <c r="R282" s="13"/>
      <c r="S282" s="13"/>
      <c r="T282" s="13"/>
      <c r="U282" s="13"/>
      <c r="V282" s="13"/>
      <c r="W282" s="13"/>
      <c r="X282" s="13"/>
      <c r="Y282" s="13"/>
      <c r="Z282" s="13"/>
      <c r="AA282" s="13"/>
      <c r="AB282" s="13">
        <v>0</v>
      </c>
    </row>
    <row r="283" spans="1:28" ht="12" customHeight="1">
      <c r="A283" s="94" t="s">
        <v>1248</v>
      </c>
      <c r="B283" s="404">
        <v>3515</v>
      </c>
      <c r="C283" s="13">
        <v>11150</v>
      </c>
      <c r="D283" s="13">
        <v>2965</v>
      </c>
      <c r="E283" s="13"/>
      <c r="F283" s="13"/>
      <c r="G283" s="13"/>
      <c r="H283" s="13">
        <v>14115</v>
      </c>
      <c r="I283" s="13"/>
      <c r="J283" s="13"/>
      <c r="K283" s="13">
        <v>3747</v>
      </c>
      <c r="L283" s="13"/>
      <c r="M283" s="13"/>
      <c r="N283" s="13"/>
      <c r="O283" s="13"/>
      <c r="P283" s="13"/>
      <c r="Q283" s="13"/>
      <c r="R283" s="13"/>
      <c r="S283" s="13">
        <v>8264</v>
      </c>
      <c r="T283" s="13">
        <v>0</v>
      </c>
      <c r="U283" s="13"/>
      <c r="V283" s="13"/>
      <c r="W283" s="13"/>
      <c r="X283" s="13"/>
      <c r="Y283" s="13"/>
      <c r="Z283" s="13"/>
      <c r="AA283" s="13"/>
      <c r="AB283" s="13">
        <v>26126</v>
      </c>
    </row>
    <row r="284" spans="1:28" ht="12" customHeight="1">
      <c r="A284" s="94" t="s">
        <v>1248</v>
      </c>
      <c r="B284" s="404">
        <v>3516</v>
      </c>
      <c r="C284" s="13"/>
      <c r="D284" s="13"/>
      <c r="E284" s="13"/>
      <c r="F284" s="13"/>
      <c r="G284" s="13"/>
      <c r="H284" s="13">
        <v>0</v>
      </c>
      <c r="I284" s="13"/>
      <c r="J284" s="13"/>
      <c r="K284" s="13"/>
      <c r="L284" s="13"/>
      <c r="M284" s="13"/>
      <c r="N284" s="13"/>
      <c r="O284" s="13"/>
      <c r="P284" s="13"/>
      <c r="Q284" s="13"/>
      <c r="R284" s="13"/>
      <c r="S284" s="13">
        <v>6397</v>
      </c>
      <c r="T284" s="13">
        <v>0</v>
      </c>
      <c r="U284" s="13"/>
      <c r="V284" s="13">
        <v>0</v>
      </c>
      <c r="W284" s="13"/>
      <c r="X284" s="13"/>
      <c r="Y284" s="13"/>
      <c r="Z284" s="13"/>
      <c r="AA284" s="13"/>
      <c r="AB284" s="13">
        <v>6397</v>
      </c>
    </row>
    <row r="285" spans="1:28" ht="12" customHeight="1">
      <c r="A285" s="94" t="s">
        <v>1248</v>
      </c>
      <c r="B285" s="404">
        <v>3524</v>
      </c>
      <c r="C285" s="13"/>
      <c r="D285" s="13"/>
      <c r="E285" s="13"/>
      <c r="F285" s="13"/>
      <c r="G285" s="13"/>
      <c r="H285" s="13">
        <v>0</v>
      </c>
      <c r="I285" s="13"/>
      <c r="J285" s="13"/>
      <c r="K285" s="13"/>
      <c r="L285" s="13"/>
      <c r="M285" s="13"/>
      <c r="N285" s="13"/>
      <c r="O285" s="13"/>
      <c r="P285" s="13"/>
      <c r="Q285" s="13"/>
      <c r="R285" s="13"/>
      <c r="S285" s="13"/>
      <c r="T285" s="13"/>
      <c r="U285" s="13"/>
      <c r="V285" s="13"/>
      <c r="W285" s="13"/>
      <c r="X285" s="13"/>
      <c r="Y285" s="13"/>
      <c r="Z285" s="13"/>
      <c r="AA285" s="13"/>
      <c r="AB285" s="13">
        <v>0</v>
      </c>
    </row>
    <row r="286" spans="1:28" ht="12" customHeight="1">
      <c r="A286" s="94" t="s">
        <v>1248</v>
      </c>
      <c r="B286" s="404">
        <v>3525</v>
      </c>
      <c r="C286" s="13">
        <v>2538</v>
      </c>
      <c r="D286" s="13"/>
      <c r="E286" s="13"/>
      <c r="F286" s="13"/>
      <c r="G286" s="13"/>
      <c r="H286" s="13">
        <v>2538</v>
      </c>
      <c r="I286" s="13"/>
      <c r="J286" s="13"/>
      <c r="K286" s="13"/>
      <c r="L286" s="13"/>
      <c r="M286" s="13"/>
      <c r="N286" s="13"/>
      <c r="O286" s="13"/>
      <c r="P286" s="13"/>
      <c r="Q286" s="13"/>
      <c r="R286" s="13"/>
      <c r="S286" s="13"/>
      <c r="T286" s="13"/>
      <c r="U286" s="13"/>
      <c r="V286" s="13"/>
      <c r="W286" s="13"/>
      <c r="X286" s="13"/>
      <c r="Y286" s="13"/>
      <c r="Z286" s="13"/>
      <c r="AA286" s="13"/>
      <c r="AB286" s="13">
        <v>2538</v>
      </c>
    </row>
    <row r="287" spans="1:28" ht="12" customHeight="1">
      <c r="A287" s="94" t="s">
        <v>1248</v>
      </c>
      <c r="B287" s="404">
        <v>3526</v>
      </c>
      <c r="C287" s="13"/>
      <c r="D287" s="13"/>
      <c r="E287" s="13"/>
      <c r="F287" s="13"/>
      <c r="G287" s="13"/>
      <c r="H287" s="13">
        <v>0</v>
      </c>
      <c r="I287" s="13"/>
      <c r="J287" s="13"/>
      <c r="K287" s="13"/>
      <c r="L287" s="13"/>
      <c r="M287" s="13"/>
      <c r="N287" s="13"/>
      <c r="O287" s="13"/>
      <c r="P287" s="13"/>
      <c r="Q287" s="13"/>
      <c r="R287" s="13"/>
      <c r="S287" s="13"/>
      <c r="T287" s="13"/>
      <c r="U287" s="13"/>
      <c r="V287" s="13"/>
      <c r="W287" s="13"/>
      <c r="X287" s="13"/>
      <c r="Y287" s="13"/>
      <c r="Z287" s="13"/>
      <c r="AA287" s="13"/>
      <c r="AB287" s="13">
        <v>0</v>
      </c>
    </row>
    <row r="288" spans="1:28" ht="12" customHeight="1">
      <c r="A288" s="94" t="s">
        <v>1248</v>
      </c>
      <c r="B288" s="404">
        <v>3535</v>
      </c>
      <c r="C288" s="13">
        <v>8506</v>
      </c>
      <c r="D288" s="13"/>
      <c r="E288" s="13"/>
      <c r="F288" s="13"/>
      <c r="G288" s="13"/>
      <c r="H288" s="13">
        <v>8506</v>
      </c>
      <c r="I288" s="13"/>
      <c r="J288" s="13"/>
      <c r="K288" s="13"/>
      <c r="L288" s="13"/>
      <c r="M288" s="13"/>
      <c r="N288" s="13"/>
      <c r="O288" s="13"/>
      <c r="P288" s="13"/>
      <c r="Q288" s="13"/>
      <c r="R288" s="13"/>
      <c r="S288" s="13"/>
      <c r="T288" s="13"/>
      <c r="U288" s="13"/>
      <c r="V288" s="13"/>
      <c r="W288" s="13"/>
      <c r="X288" s="13"/>
      <c r="Y288" s="13"/>
      <c r="Z288" s="13"/>
      <c r="AA288" s="13"/>
      <c r="AB288" s="13">
        <v>8506</v>
      </c>
    </row>
    <row r="289" spans="1:28" ht="12" customHeight="1">
      <c r="A289" s="94" t="s">
        <v>1248</v>
      </c>
      <c r="B289" s="404">
        <v>3540</v>
      </c>
      <c r="C289" s="13"/>
      <c r="D289" s="13"/>
      <c r="E289" s="13"/>
      <c r="F289" s="13"/>
      <c r="G289" s="13"/>
      <c r="H289" s="13">
        <v>0</v>
      </c>
      <c r="I289" s="13"/>
      <c r="J289" s="13"/>
      <c r="K289" s="13"/>
      <c r="L289" s="13"/>
      <c r="M289" s="13">
        <v>3432</v>
      </c>
      <c r="N289" s="13"/>
      <c r="O289" s="13"/>
      <c r="P289" s="13"/>
      <c r="Q289" s="13"/>
      <c r="R289" s="13"/>
      <c r="S289" s="13"/>
      <c r="T289" s="13"/>
      <c r="U289" s="13"/>
      <c r="V289" s="13"/>
      <c r="W289" s="13"/>
      <c r="X289" s="13"/>
      <c r="Y289" s="13"/>
      <c r="Z289" s="13"/>
      <c r="AA289" s="13"/>
      <c r="AB289" s="13">
        <v>3432</v>
      </c>
    </row>
    <row r="290" spans="1:28" ht="12" customHeight="1">
      <c r="A290" s="94" t="s">
        <v>1248</v>
      </c>
      <c r="B290" s="404">
        <v>3541</v>
      </c>
      <c r="C290" s="13"/>
      <c r="D290" s="13"/>
      <c r="E290" s="13"/>
      <c r="F290" s="13"/>
      <c r="G290" s="13"/>
      <c r="H290" s="13">
        <v>0</v>
      </c>
      <c r="I290" s="13"/>
      <c r="J290" s="13"/>
      <c r="K290" s="13"/>
      <c r="L290" s="13"/>
      <c r="M290" s="13"/>
      <c r="N290" s="13"/>
      <c r="O290" s="13"/>
      <c r="P290" s="13"/>
      <c r="Q290" s="13"/>
      <c r="R290" s="13"/>
      <c r="S290" s="13"/>
      <c r="T290" s="13"/>
      <c r="U290" s="13"/>
      <c r="V290" s="13"/>
      <c r="W290" s="13"/>
      <c r="X290" s="13"/>
      <c r="Y290" s="13"/>
      <c r="Z290" s="13"/>
      <c r="AA290" s="13"/>
      <c r="AB290" s="13">
        <v>0</v>
      </c>
    </row>
    <row r="291" spans="1:28" ht="12" customHeight="1">
      <c r="A291" s="94" t="s">
        <v>1248</v>
      </c>
      <c r="B291" s="404">
        <v>3542</v>
      </c>
      <c r="C291" s="13">
        <v>447.27</v>
      </c>
      <c r="D291" s="13"/>
      <c r="E291" s="13"/>
      <c r="F291" s="13"/>
      <c r="G291" s="13"/>
      <c r="H291" s="13">
        <v>447</v>
      </c>
      <c r="I291" s="13"/>
      <c r="J291" s="13"/>
      <c r="K291" s="13"/>
      <c r="L291" s="13"/>
      <c r="M291" s="13">
        <v>20623</v>
      </c>
      <c r="N291" s="13"/>
      <c r="O291" s="13"/>
      <c r="P291" s="13"/>
      <c r="Q291" s="13"/>
      <c r="R291" s="13"/>
      <c r="S291" s="13"/>
      <c r="T291" s="13"/>
      <c r="U291" s="13"/>
      <c r="V291" s="13"/>
      <c r="W291" s="13"/>
      <c r="X291" s="13"/>
      <c r="Y291" s="13"/>
      <c r="Z291" s="13"/>
      <c r="AA291" s="13"/>
      <c r="AB291" s="13">
        <v>21070</v>
      </c>
    </row>
    <row r="292" spans="1:28" ht="12" customHeight="1">
      <c r="A292" s="94" t="s">
        <v>1248</v>
      </c>
      <c r="B292" s="404">
        <v>3543</v>
      </c>
      <c r="C292" s="13"/>
      <c r="D292" s="13"/>
      <c r="E292" s="13"/>
      <c r="F292" s="13"/>
      <c r="G292" s="13"/>
      <c r="H292" s="13">
        <v>0</v>
      </c>
      <c r="I292" s="13"/>
      <c r="J292" s="13"/>
      <c r="K292" s="13"/>
      <c r="L292" s="13"/>
      <c r="M292" s="13"/>
      <c r="N292" s="13"/>
      <c r="O292" s="13"/>
      <c r="P292" s="13"/>
      <c r="Q292" s="13"/>
      <c r="R292" s="13"/>
      <c r="S292" s="13"/>
      <c r="T292" s="13"/>
      <c r="U292" s="13"/>
      <c r="V292" s="13"/>
      <c r="W292" s="13"/>
      <c r="X292" s="13"/>
      <c r="Y292" s="13">
        <v>10775</v>
      </c>
      <c r="Z292" s="13"/>
      <c r="AA292" s="13"/>
      <c r="AB292" s="13">
        <v>10775</v>
      </c>
    </row>
    <row r="293" spans="1:28" ht="12" customHeight="1">
      <c r="A293" s="94" t="s">
        <v>1248</v>
      </c>
      <c r="B293" s="404">
        <v>3545</v>
      </c>
      <c r="C293" s="13">
        <v>29252</v>
      </c>
      <c r="D293" s="13"/>
      <c r="E293" s="13"/>
      <c r="F293" s="13"/>
      <c r="G293" s="13"/>
      <c r="H293" s="13">
        <v>29252</v>
      </c>
      <c r="I293" s="13"/>
      <c r="J293" s="13"/>
      <c r="K293" s="13"/>
      <c r="L293" s="13"/>
      <c r="M293" s="13"/>
      <c r="N293" s="13"/>
      <c r="O293" s="13"/>
      <c r="P293" s="13"/>
      <c r="Q293" s="13"/>
      <c r="R293" s="13"/>
      <c r="S293" s="13"/>
      <c r="T293" s="13"/>
      <c r="U293" s="13"/>
      <c r="V293" s="13"/>
      <c r="W293" s="13"/>
      <c r="X293" s="13"/>
      <c r="Y293" s="13"/>
      <c r="Z293" s="13"/>
      <c r="AA293" s="13"/>
      <c r="AB293" s="13">
        <v>29252</v>
      </c>
    </row>
    <row r="294" spans="1:28" ht="12" customHeight="1">
      <c r="A294" s="94" t="s">
        <v>1248</v>
      </c>
      <c r="B294" s="404">
        <v>3546</v>
      </c>
      <c r="C294" s="13"/>
      <c r="D294" s="13"/>
      <c r="E294" s="13"/>
      <c r="F294" s="13"/>
      <c r="G294" s="13"/>
      <c r="H294" s="13">
        <v>0</v>
      </c>
      <c r="I294" s="13"/>
      <c r="J294" s="13"/>
      <c r="K294" s="13"/>
      <c r="L294" s="13"/>
      <c r="M294" s="13"/>
      <c r="N294" s="13"/>
      <c r="O294" s="13"/>
      <c r="P294" s="13"/>
      <c r="Q294" s="13"/>
      <c r="R294" s="13"/>
      <c r="S294" s="13"/>
      <c r="T294" s="13"/>
      <c r="U294" s="13"/>
      <c r="V294" s="13"/>
      <c r="W294" s="13"/>
      <c r="X294" s="13"/>
      <c r="Y294" s="13"/>
      <c r="Z294" s="13"/>
      <c r="AA294" s="13"/>
      <c r="AB294" s="13">
        <v>0</v>
      </c>
    </row>
    <row r="295" spans="1:28" ht="12" customHeight="1">
      <c r="A295" s="94" t="s">
        <v>1248</v>
      </c>
      <c r="B295" s="404">
        <v>3547</v>
      </c>
      <c r="C295" s="13"/>
      <c r="D295" s="13"/>
      <c r="E295" s="13"/>
      <c r="F295" s="13"/>
      <c r="G295" s="13"/>
      <c r="H295" s="13">
        <v>0</v>
      </c>
      <c r="I295" s="13"/>
      <c r="J295" s="13"/>
      <c r="K295" s="13"/>
      <c r="L295" s="13"/>
      <c r="M295" s="13"/>
      <c r="N295" s="13"/>
      <c r="O295" s="13"/>
      <c r="P295" s="13"/>
      <c r="Q295" s="13"/>
      <c r="R295" s="13"/>
      <c r="S295" s="13"/>
      <c r="T295" s="13"/>
      <c r="U295" s="13"/>
      <c r="V295" s="13"/>
      <c r="W295" s="13"/>
      <c r="X295" s="13"/>
      <c r="Y295" s="13"/>
      <c r="Z295" s="13"/>
      <c r="AA295" s="13"/>
      <c r="AB295" s="13">
        <v>0</v>
      </c>
    </row>
    <row r="296" spans="1:28" ht="12" customHeight="1">
      <c r="A296" s="94" t="s">
        <v>1248</v>
      </c>
      <c r="B296" s="404">
        <v>3549</v>
      </c>
      <c r="C296" s="13"/>
      <c r="D296" s="13"/>
      <c r="E296" s="13"/>
      <c r="F296" s="13"/>
      <c r="G296" s="13"/>
      <c r="H296" s="13">
        <v>0</v>
      </c>
      <c r="I296" s="13"/>
      <c r="J296" s="13"/>
      <c r="K296" s="13"/>
      <c r="L296" s="13"/>
      <c r="M296" s="13"/>
      <c r="N296" s="13"/>
      <c r="O296" s="13"/>
      <c r="P296" s="13"/>
      <c r="Q296" s="13"/>
      <c r="R296" s="13"/>
      <c r="S296" s="13"/>
      <c r="T296" s="13"/>
      <c r="U296" s="13"/>
      <c r="V296" s="13"/>
      <c r="W296" s="13"/>
      <c r="X296" s="13"/>
      <c r="Y296" s="13"/>
      <c r="Z296" s="13"/>
      <c r="AA296" s="13"/>
      <c r="AB296" s="13">
        <v>0</v>
      </c>
    </row>
    <row r="297" spans="1:28" ht="12" customHeight="1">
      <c r="A297" s="94" t="s">
        <v>1248</v>
      </c>
      <c r="B297" s="404">
        <v>3550</v>
      </c>
      <c r="C297" s="13"/>
      <c r="D297" s="13"/>
      <c r="E297" s="13"/>
      <c r="F297" s="13"/>
      <c r="G297" s="13"/>
      <c r="H297" s="13">
        <v>0</v>
      </c>
      <c r="I297" s="13"/>
      <c r="J297" s="13"/>
      <c r="K297" s="13"/>
      <c r="L297" s="13"/>
      <c r="M297" s="13"/>
      <c r="N297" s="13"/>
      <c r="O297" s="13"/>
      <c r="P297" s="13"/>
      <c r="Q297" s="13"/>
      <c r="R297" s="13"/>
      <c r="S297" s="13"/>
      <c r="T297" s="13"/>
      <c r="U297" s="13"/>
      <c r="V297" s="13"/>
      <c r="W297" s="13"/>
      <c r="X297" s="13"/>
      <c r="Y297" s="13"/>
      <c r="Z297" s="13"/>
      <c r="AA297" s="13"/>
      <c r="AB297" s="13">
        <v>0</v>
      </c>
    </row>
    <row r="298" spans="1:28" ht="12" customHeight="1">
      <c r="A298" s="94" t="s">
        <v>1248</v>
      </c>
      <c r="B298" s="404">
        <v>3551</v>
      </c>
      <c r="C298" s="13"/>
      <c r="D298" s="13"/>
      <c r="E298" s="13"/>
      <c r="F298" s="13"/>
      <c r="G298" s="13"/>
      <c r="H298" s="13">
        <v>0</v>
      </c>
      <c r="I298" s="13"/>
      <c r="J298" s="13"/>
      <c r="K298" s="13"/>
      <c r="L298" s="13"/>
      <c r="M298" s="13"/>
      <c r="N298" s="13"/>
      <c r="O298" s="13"/>
      <c r="P298" s="13"/>
      <c r="Q298" s="13"/>
      <c r="R298" s="13"/>
      <c r="S298" s="13"/>
      <c r="T298" s="13"/>
      <c r="U298" s="13"/>
      <c r="V298" s="13"/>
      <c r="W298" s="13"/>
      <c r="X298" s="13"/>
      <c r="Y298" s="13"/>
      <c r="Z298" s="13"/>
      <c r="AA298" s="13"/>
      <c r="AB298" s="13">
        <v>0</v>
      </c>
    </row>
    <row r="299" spans="1:28" ht="12" customHeight="1">
      <c r="A299" s="94" t="s">
        <v>1248</v>
      </c>
      <c r="B299" s="404">
        <v>3553</v>
      </c>
      <c r="C299" s="13"/>
      <c r="D299" s="13"/>
      <c r="E299" s="13"/>
      <c r="F299" s="13"/>
      <c r="G299" s="13"/>
      <c r="H299" s="13">
        <v>0</v>
      </c>
      <c r="I299" s="13"/>
      <c r="J299" s="13"/>
      <c r="K299" s="13"/>
      <c r="L299" s="13"/>
      <c r="M299" s="13"/>
      <c r="N299" s="13"/>
      <c r="O299" s="13"/>
      <c r="P299" s="13"/>
      <c r="Q299" s="13"/>
      <c r="R299" s="13"/>
      <c r="S299" s="13"/>
      <c r="T299" s="13"/>
      <c r="U299" s="13"/>
      <c r="V299" s="13"/>
      <c r="W299" s="13"/>
      <c r="X299" s="13"/>
      <c r="Y299" s="13"/>
      <c r="Z299" s="13"/>
      <c r="AA299" s="13"/>
      <c r="AB299" s="13">
        <v>0</v>
      </c>
    </row>
    <row r="300" spans="1:28" ht="12" customHeight="1">
      <c r="A300" s="94" t="s">
        <v>1248</v>
      </c>
      <c r="B300" s="404">
        <v>3554</v>
      </c>
      <c r="C300" s="13"/>
      <c r="D300" s="13"/>
      <c r="E300" s="13"/>
      <c r="F300" s="13"/>
      <c r="G300" s="13"/>
      <c r="H300" s="13">
        <v>0</v>
      </c>
      <c r="I300" s="13"/>
      <c r="J300" s="13"/>
      <c r="K300" s="13"/>
      <c r="L300" s="13"/>
      <c r="M300" s="13"/>
      <c r="N300" s="13"/>
      <c r="O300" s="13"/>
      <c r="P300" s="13"/>
      <c r="Q300" s="13"/>
      <c r="R300" s="13"/>
      <c r="S300" s="13"/>
      <c r="T300" s="13"/>
      <c r="U300" s="13"/>
      <c r="V300" s="13"/>
      <c r="W300" s="13"/>
      <c r="X300" s="13"/>
      <c r="Y300" s="13"/>
      <c r="Z300" s="13"/>
      <c r="AA300" s="13"/>
      <c r="AB300" s="13">
        <v>0</v>
      </c>
    </row>
    <row r="301" spans="1:28" ht="12" customHeight="1">
      <c r="A301" s="94" t="s">
        <v>1248</v>
      </c>
      <c r="B301" s="404">
        <v>3555</v>
      </c>
      <c r="C301" s="13"/>
      <c r="D301" s="13"/>
      <c r="E301" s="13"/>
      <c r="F301" s="13"/>
      <c r="G301" s="13"/>
      <c r="H301" s="13">
        <v>0</v>
      </c>
      <c r="I301" s="13"/>
      <c r="J301" s="13"/>
      <c r="K301" s="13"/>
      <c r="L301" s="13"/>
      <c r="M301" s="13"/>
      <c r="N301" s="13"/>
      <c r="O301" s="13"/>
      <c r="P301" s="13"/>
      <c r="Q301" s="13"/>
      <c r="R301" s="13"/>
      <c r="S301" s="13"/>
      <c r="T301" s="13"/>
      <c r="U301" s="13"/>
      <c r="V301" s="13"/>
      <c r="W301" s="13"/>
      <c r="X301" s="13"/>
      <c r="Y301" s="13"/>
      <c r="Z301" s="13"/>
      <c r="AA301" s="13"/>
      <c r="AB301" s="13">
        <v>0</v>
      </c>
    </row>
    <row r="302" spans="1:28" ht="12" customHeight="1">
      <c r="A302" s="94" t="s">
        <v>1248</v>
      </c>
      <c r="B302" s="404">
        <v>3561</v>
      </c>
      <c r="C302" s="13">
        <v>68367</v>
      </c>
      <c r="D302" s="13">
        <v>17411</v>
      </c>
      <c r="E302" s="13"/>
      <c r="F302" s="13"/>
      <c r="G302" s="13"/>
      <c r="H302" s="13">
        <v>85778</v>
      </c>
      <c r="I302" s="13"/>
      <c r="J302" s="13"/>
      <c r="K302" s="13"/>
      <c r="L302" s="13"/>
      <c r="M302" s="13">
        <v>57988</v>
      </c>
      <c r="N302" s="13">
        <v>85578</v>
      </c>
      <c r="O302" s="13"/>
      <c r="P302" s="13"/>
      <c r="Q302" s="13"/>
      <c r="R302" s="13"/>
      <c r="S302" s="13"/>
      <c r="T302" s="13"/>
      <c r="U302" s="13"/>
      <c r="V302" s="13"/>
      <c r="W302" s="13"/>
      <c r="X302" s="13"/>
      <c r="Y302" s="13"/>
      <c r="Z302" s="13"/>
      <c r="AA302" s="13"/>
      <c r="AB302" s="13">
        <v>229344</v>
      </c>
    </row>
    <row r="303" spans="1:28" ht="12" customHeight="1">
      <c r="A303" s="94" t="s">
        <v>1248</v>
      </c>
      <c r="B303" s="404">
        <v>3562</v>
      </c>
      <c r="C303" s="13"/>
      <c r="D303" s="13"/>
      <c r="E303" s="13"/>
      <c r="F303" s="13"/>
      <c r="G303" s="13"/>
      <c r="H303" s="13">
        <v>0</v>
      </c>
      <c r="I303" s="13"/>
      <c r="J303" s="13"/>
      <c r="K303" s="13"/>
      <c r="L303" s="13"/>
      <c r="M303" s="13"/>
      <c r="N303" s="13"/>
      <c r="O303" s="13"/>
      <c r="P303" s="13"/>
      <c r="Q303" s="13"/>
      <c r="R303" s="13"/>
      <c r="S303" s="13"/>
      <c r="T303" s="13"/>
      <c r="U303" s="13"/>
      <c r="V303" s="13"/>
      <c r="W303" s="13"/>
      <c r="X303" s="13"/>
      <c r="Y303" s="13"/>
      <c r="Z303" s="13"/>
      <c r="AA303" s="13"/>
      <c r="AB303" s="13">
        <v>0</v>
      </c>
    </row>
    <row r="304" spans="1:28" ht="12" customHeight="1">
      <c r="A304" s="94" t="s">
        <v>1248</v>
      </c>
      <c r="B304" s="404">
        <v>3563</v>
      </c>
      <c r="C304" s="13"/>
      <c r="D304" s="13"/>
      <c r="E304" s="13"/>
      <c r="F304" s="13"/>
      <c r="G304" s="13"/>
      <c r="H304" s="13">
        <v>0</v>
      </c>
      <c r="I304" s="13"/>
      <c r="J304" s="13"/>
      <c r="K304" s="13"/>
      <c r="L304" s="13"/>
      <c r="M304" s="13"/>
      <c r="N304" s="13"/>
      <c r="O304" s="13"/>
      <c r="P304" s="13"/>
      <c r="Q304" s="13"/>
      <c r="R304" s="13"/>
      <c r="S304" s="13"/>
      <c r="T304" s="13"/>
      <c r="U304" s="13"/>
      <c r="V304" s="13"/>
      <c r="W304" s="13"/>
      <c r="X304" s="13"/>
      <c r="Y304" s="13"/>
      <c r="Z304" s="13"/>
      <c r="AA304" s="13"/>
      <c r="AB304" s="13">
        <v>0</v>
      </c>
    </row>
    <row r="305" spans="1:28" ht="12" customHeight="1">
      <c r="A305" s="94" t="s">
        <v>1248</v>
      </c>
      <c r="B305" s="404">
        <v>3564</v>
      </c>
      <c r="C305" s="13"/>
      <c r="D305" s="13"/>
      <c r="E305" s="13"/>
      <c r="F305" s="13"/>
      <c r="G305" s="13"/>
      <c r="H305" s="13">
        <v>0</v>
      </c>
      <c r="I305" s="13"/>
      <c r="J305" s="13"/>
      <c r="K305" s="13"/>
      <c r="L305" s="13"/>
      <c r="M305" s="13"/>
      <c r="N305" s="13"/>
      <c r="O305" s="13"/>
      <c r="P305" s="13"/>
      <c r="Q305" s="13"/>
      <c r="R305" s="13"/>
      <c r="S305" s="13"/>
      <c r="T305" s="13"/>
      <c r="U305" s="13"/>
      <c r="V305" s="13"/>
      <c r="W305" s="13"/>
      <c r="X305" s="13"/>
      <c r="Y305" s="13"/>
      <c r="Z305" s="13"/>
      <c r="AA305" s="13"/>
      <c r="AB305" s="13">
        <v>0</v>
      </c>
    </row>
    <row r="306" spans="1:28" ht="12" customHeight="1">
      <c r="A306" s="94" t="s">
        <v>1248</v>
      </c>
      <c r="B306" s="404">
        <v>3565</v>
      </c>
      <c r="C306" s="13">
        <v>296</v>
      </c>
      <c r="D306" s="13">
        <v>54</v>
      </c>
      <c r="E306" s="13"/>
      <c r="F306" s="13"/>
      <c r="G306" s="13"/>
      <c r="H306" s="13">
        <v>350</v>
      </c>
      <c r="I306" s="13"/>
      <c r="J306" s="13"/>
      <c r="K306" s="13"/>
      <c r="L306" s="13"/>
      <c r="M306" s="13"/>
      <c r="N306" s="13"/>
      <c r="O306" s="13"/>
      <c r="P306" s="13"/>
      <c r="Q306" s="13"/>
      <c r="R306" s="13"/>
      <c r="S306" s="13"/>
      <c r="T306" s="13"/>
      <c r="U306" s="13"/>
      <c r="V306" s="13"/>
      <c r="W306" s="13"/>
      <c r="X306" s="13"/>
      <c r="Y306" s="13"/>
      <c r="Z306" s="13"/>
      <c r="AA306" s="13"/>
      <c r="AB306" s="13">
        <v>350</v>
      </c>
    </row>
    <row r="307" spans="1:28" ht="12" customHeight="1">
      <c r="A307" s="94" t="s">
        <v>1248</v>
      </c>
      <c r="B307" s="404">
        <v>3566</v>
      </c>
      <c r="C307" s="13"/>
      <c r="D307" s="13"/>
      <c r="E307" s="13"/>
      <c r="F307" s="13"/>
      <c r="G307" s="13"/>
      <c r="H307" s="13">
        <v>0</v>
      </c>
      <c r="I307" s="13"/>
      <c r="J307" s="13"/>
      <c r="K307" s="13"/>
      <c r="L307" s="13"/>
      <c r="M307" s="13"/>
      <c r="N307" s="13"/>
      <c r="O307" s="13"/>
      <c r="P307" s="13"/>
      <c r="Q307" s="13"/>
      <c r="R307" s="13"/>
      <c r="S307" s="13"/>
      <c r="T307" s="13"/>
      <c r="U307" s="13"/>
      <c r="V307" s="13"/>
      <c r="W307" s="13"/>
      <c r="X307" s="13"/>
      <c r="Y307" s="13"/>
      <c r="Z307" s="13"/>
      <c r="AA307" s="13"/>
      <c r="AB307" s="13">
        <v>0</v>
      </c>
    </row>
    <row r="308" spans="1:28" ht="12" customHeight="1">
      <c r="A308" s="94" t="s">
        <v>1248</v>
      </c>
      <c r="B308" s="404">
        <v>3571</v>
      </c>
      <c r="C308" s="13"/>
      <c r="D308" s="13"/>
      <c r="E308" s="13"/>
      <c r="F308" s="13"/>
      <c r="G308" s="13"/>
      <c r="H308" s="13">
        <v>0</v>
      </c>
      <c r="I308" s="13"/>
      <c r="J308" s="13"/>
      <c r="K308" s="13"/>
      <c r="L308" s="13"/>
      <c r="M308" s="13"/>
      <c r="N308" s="13"/>
      <c r="O308" s="13"/>
      <c r="P308" s="13"/>
      <c r="Q308" s="13"/>
      <c r="R308" s="13"/>
      <c r="S308" s="13"/>
      <c r="T308" s="13"/>
      <c r="U308" s="13"/>
      <c r="V308" s="13"/>
      <c r="W308" s="13"/>
      <c r="X308" s="13"/>
      <c r="Y308" s="13"/>
      <c r="Z308" s="13"/>
      <c r="AA308" s="13"/>
      <c r="AB308" s="13">
        <v>0</v>
      </c>
    </row>
    <row r="309" spans="1:28" ht="12" customHeight="1">
      <c r="A309" s="94" t="s">
        <v>1248</v>
      </c>
      <c r="B309" s="404">
        <v>3572</v>
      </c>
      <c r="C309" s="13"/>
      <c r="D309" s="13"/>
      <c r="E309" s="13"/>
      <c r="F309" s="13"/>
      <c r="G309" s="13"/>
      <c r="H309" s="13">
        <v>0</v>
      </c>
      <c r="I309" s="13"/>
      <c r="J309" s="13"/>
      <c r="K309" s="13"/>
      <c r="L309" s="13"/>
      <c r="M309" s="13"/>
      <c r="N309" s="13"/>
      <c r="O309" s="13"/>
      <c r="P309" s="13"/>
      <c r="Q309" s="13"/>
      <c r="R309" s="13"/>
      <c r="S309" s="13"/>
      <c r="T309" s="13"/>
      <c r="U309" s="13"/>
      <c r="V309" s="13"/>
      <c r="W309" s="13"/>
      <c r="X309" s="13"/>
      <c r="Y309" s="13"/>
      <c r="Z309" s="13"/>
      <c r="AA309" s="13"/>
      <c r="AB309" s="13">
        <v>0</v>
      </c>
    </row>
    <row r="310" spans="1:28" ht="12" customHeight="1">
      <c r="A310" s="94" t="s">
        <v>1248</v>
      </c>
      <c r="B310" s="404">
        <v>3573</v>
      </c>
      <c r="C310" s="13"/>
      <c r="D310" s="13"/>
      <c r="E310" s="13"/>
      <c r="F310" s="13"/>
      <c r="G310" s="13"/>
      <c r="H310" s="13">
        <v>0</v>
      </c>
      <c r="I310" s="13"/>
      <c r="J310" s="13"/>
      <c r="K310" s="13"/>
      <c r="L310" s="13"/>
      <c r="M310" s="13"/>
      <c r="N310" s="13"/>
      <c r="O310" s="13"/>
      <c r="P310" s="13"/>
      <c r="Q310" s="13"/>
      <c r="R310" s="13"/>
      <c r="S310" s="13"/>
      <c r="T310" s="13"/>
      <c r="U310" s="13"/>
      <c r="V310" s="13"/>
      <c r="W310" s="13"/>
      <c r="X310" s="13"/>
      <c r="Y310" s="13"/>
      <c r="Z310" s="13"/>
      <c r="AA310" s="13"/>
      <c r="AB310" s="13">
        <v>0</v>
      </c>
    </row>
    <row r="311" spans="1:28" ht="12" customHeight="1">
      <c r="A311" s="94" t="s">
        <v>1248</v>
      </c>
      <c r="B311" s="404">
        <v>3574</v>
      </c>
      <c r="C311" s="13"/>
      <c r="D311" s="13"/>
      <c r="E311" s="13"/>
      <c r="F311" s="13"/>
      <c r="G311" s="13"/>
      <c r="H311" s="13">
        <v>0</v>
      </c>
      <c r="I311" s="13"/>
      <c r="J311" s="13"/>
      <c r="K311" s="13"/>
      <c r="L311" s="13"/>
      <c r="M311" s="13"/>
      <c r="N311" s="13"/>
      <c r="O311" s="13"/>
      <c r="P311" s="13"/>
      <c r="Q311" s="13"/>
      <c r="R311" s="13"/>
      <c r="S311" s="13"/>
      <c r="T311" s="13"/>
      <c r="U311" s="13"/>
      <c r="V311" s="13"/>
      <c r="W311" s="13"/>
      <c r="X311" s="13"/>
      <c r="Y311" s="13"/>
      <c r="Z311" s="13"/>
      <c r="AA311" s="13"/>
      <c r="AB311" s="13">
        <v>0</v>
      </c>
    </row>
    <row r="312" spans="1:28" ht="12" customHeight="1">
      <c r="A312" s="94" t="s">
        <v>1248</v>
      </c>
      <c r="B312" s="404">
        <v>3575</v>
      </c>
      <c r="C312" s="13"/>
      <c r="D312" s="13"/>
      <c r="E312" s="13"/>
      <c r="F312" s="13"/>
      <c r="G312" s="13"/>
      <c r="H312" s="13">
        <v>0</v>
      </c>
      <c r="I312" s="13"/>
      <c r="J312" s="13"/>
      <c r="K312" s="13"/>
      <c r="L312" s="13"/>
      <c r="M312" s="13"/>
      <c r="N312" s="13"/>
      <c r="O312" s="13"/>
      <c r="P312" s="13"/>
      <c r="Q312" s="13"/>
      <c r="R312" s="13"/>
      <c r="S312" s="13"/>
      <c r="T312" s="13"/>
      <c r="U312" s="13"/>
      <c r="V312" s="13"/>
      <c r="W312" s="13"/>
      <c r="X312" s="13"/>
      <c r="Y312" s="13"/>
      <c r="Z312" s="13"/>
      <c r="AA312" s="13"/>
      <c r="AB312" s="13">
        <v>0</v>
      </c>
    </row>
    <row r="313" spans="1:28" ht="12" customHeight="1">
      <c r="A313" s="94" t="s">
        <v>1248</v>
      </c>
      <c r="B313" s="404">
        <v>3576</v>
      </c>
      <c r="C313" s="13"/>
      <c r="D313" s="13"/>
      <c r="E313" s="13"/>
      <c r="F313" s="13"/>
      <c r="G313" s="13"/>
      <c r="H313" s="13">
        <v>0</v>
      </c>
      <c r="I313" s="13"/>
      <c r="J313" s="13"/>
      <c r="K313" s="13"/>
      <c r="L313" s="13"/>
      <c r="M313" s="13"/>
      <c r="N313" s="13"/>
      <c r="O313" s="13"/>
      <c r="P313" s="13"/>
      <c r="Q313" s="13"/>
      <c r="R313" s="13"/>
      <c r="S313" s="13"/>
      <c r="T313" s="13"/>
      <c r="U313" s="13"/>
      <c r="V313" s="13"/>
      <c r="W313" s="13"/>
      <c r="X313" s="13"/>
      <c r="Y313" s="13"/>
      <c r="Z313" s="13"/>
      <c r="AA313" s="13"/>
      <c r="AB313" s="13">
        <v>0</v>
      </c>
    </row>
    <row r="314" spans="1:28" ht="12" customHeight="1">
      <c r="A314" s="94" t="s">
        <v>1248</v>
      </c>
      <c r="B314" s="404">
        <v>3581</v>
      </c>
      <c r="C314" s="13"/>
      <c r="D314" s="13">
        <v>81165</v>
      </c>
      <c r="E314" s="13"/>
      <c r="F314" s="13"/>
      <c r="G314" s="13"/>
      <c r="H314" s="13">
        <v>81165</v>
      </c>
      <c r="I314" s="13"/>
      <c r="J314" s="13"/>
      <c r="K314" s="13"/>
      <c r="L314" s="13"/>
      <c r="M314" s="13"/>
      <c r="N314" s="13"/>
      <c r="O314" s="13"/>
      <c r="P314" s="13"/>
      <c r="Q314" s="13"/>
      <c r="R314" s="13"/>
      <c r="S314" s="13"/>
      <c r="T314" s="13"/>
      <c r="U314" s="13"/>
      <c r="V314" s="13"/>
      <c r="W314" s="13"/>
      <c r="X314" s="13"/>
      <c r="Y314" s="13"/>
      <c r="Z314" s="13"/>
      <c r="AA314" s="13"/>
      <c r="AB314" s="13">
        <v>81165</v>
      </c>
    </row>
    <row r="315" spans="1:28" ht="12" customHeight="1">
      <c r="A315" s="94" t="s">
        <v>1248</v>
      </c>
      <c r="B315" s="404">
        <v>3582</v>
      </c>
      <c r="C315" s="13"/>
      <c r="D315" s="13"/>
      <c r="E315" s="13"/>
      <c r="F315" s="13"/>
      <c r="G315" s="13"/>
      <c r="H315" s="13">
        <v>0</v>
      </c>
      <c r="I315" s="13"/>
      <c r="J315" s="13"/>
      <c r="K315" s="13"/>
      <c r="L315" s="13"/>
      <c r="M315" s="13"/>
      <c r="N315" s="13"/>
      <c r="O315" s="13"/>
      <c r="P315" s="13"/>
      <c r="Q315" s="13"/>
      <c r="R315" s="13"/>
      <c r="S315" s="13"/>
      <c r="T315" s="13"/>
      <c r="U315" s="13"/>
      <c r="V315" s="13"/>
      <c r="W315" s="13"/>
      <c r="X315" s="13"/>
      <c r="Y315" s="13"/>
      <c r="Z315" s="13"/>
      <c r="AA315" s="13"/>
      <c r="AB315" s="13">
        <v>0</v>
      </c>
    </row>
    <row r="316" spans="1:28" ht="12" customHeight="1">
      <c r="A316" s="94" t="s">
        <v>1248</v>
      </c>
      <c r="B316" s="258">
        <v>3583</v>
      </c>
      <c r="C316" s="13"/>
      <c r="D316" s="13"/>
      <c r="E316" s="13"/>
      <c r="F316" s="13"/>
      <c r="G316" s="13"/>
      <c r="H316" s="13">
        <v>0</v>
      </c>
      <c r="I316" s="13"/>
      <c r="J316" s="13"/>
      <c r="K316" s="13"/>
      <c r="L316" s="13"/>
      <c r="M316" s="13"/>
      <c r="N316" s="13"/>
      <c r="O316" s="13"/>
      <c r="P316" s="13"/>
      <c r="Q316" s="13"/>
      <c r="R316" s="13"/>
      <c r="S316" s="13"/>
      <c r="T316" s="13"/>
      <c r="U316" s="13"/>
      <c r="V316" s="13"/>
      <c r="W316" s="13"/>
      <c r="X316" s="13"/>
      <c r="Y316" s="13"/>
      <c r="Z316" s="13"/>
      <c r="AA316" s="13"/>
      <c r="AB316" s="13">
        <v>0</v>
      </c>
    </row>
    <row r="317" spans="1:28" ht="12" customHeight="1">
      <c r="A317" s="94" t="s">
        <v>1248</v>
      </c>
      <c r="B317" s="258">
        <v>3584</v>
      </c>
      <c r="C317" s="13"/>
      <c r="D317" s="13"/>
      <c r="E317" s="13"/>
      <c r="F317" s="13"/>
      <c r="G317" s="13"/>
      <c r="H317" s="13">
        <v>0</v>
      </c>
      <c r="I317" s="13"/>
      <c r="J317" s="13"/>
      <c r="K317" s="13"/>
      <c r="L317" s="13"/>
      <c r="M317" s="13"/>
      <c r="N317" s="13"/>
      <c r="O317" s="13"/>
      <c r="P317" s="13"/>
      <c r="Q317" s="13"/>
      <c r="R317" s="13"/>
      <c r="S317" s="13"/>
      <c r="T317" s="13"/>
      <c r="U317" s="13"/>
      <c r="V317" s="13"/>
      <c r="W317" s="13"/>
      <c r="X317" s="13"/>
      <c r="Y317" s="13"/>
      <c r="Z317" s="13"/>
      <c r="AA317" s="13"/>
      <c r="AB317" s="13">
        <v>0</v>
      </c>
    </row>
    <row r="318" spans="1:28" ht="12" customHeight="1">
      <c r="A318" s="94" t="s">
        <v>1248</v>
      </c>
      <c r="B318" s="258">
        <v>3585</v>
      </c>
      <c r="C318" s="13"/>
      <c r="D318" s="13"/>
      <c r="E318" s="13"/>
      <c r="F318" s="13"/>
      <c r="G318" s="13"/>
      <c r="H318" s="13">
        <v>0</v>
      </c>
      <c r="I318" s="13"/>
      <c r="J318" s="13"/>
      <c r="K318" s="13"/>
      <c r="L318" s="13"/>
      <c r="M318" s="13"/>
      <c r="N318" s="13"/>
      <c r="O318" s="13"/>
      <c r="P318" s="13"/>
      <c r="Q318" s="13"/>
      <c r="R318" s="13"/>
      <c r="S318" s="13"/>
      <c r="T318" s="13"/>
      <c r="U318" s="13"/>
      <c r="V318" s="13"/>
      <c r="W318" s="13"/>
      <c r="X318" s="13"/>
      <c r="Y318" s="13"/>
      <c r="Z318" s="13"/>
      <c r="AA318" s="13"/>
      <c r="AB318" s="13">
        <v>0</v>
      </c>
    </row>
    <row r="319" spans="1:28" ht="12" customHeight="1">
      <c r="A319" s="94" t="s">
        <v>1248</v>
      </c>
      <c r="B319" s="258">
        <v>3586</v>
      </c>
      <c r="C319" s="13"/>
      <c r="D319" s="13"/>
      <c r="E319" s="13"/>
      <c r="F319" s="13"/>
      <c r="G319" s="13"/>
      <c r="H319" s="13">
        <v>0</v>
      </c>
      <c r="I319" s="13"/>
      <c r="J319" s="13"/>
      <c r="K319" s="13"/>
      <c r="L319" s="13"/>
      <c r="M319" s="13"/>
      <c r="N319" s="13"/>
      <c r="O319" s="13"/>
      <c r="P319" s="13"/>
      <c r="Q319" s="13"/>
      <c r="R319" s="13"/>
      <c r="S319" s="13"/>
      <c r="T319" s="13"/>
      <c r="U319" s="13"/>
      <c r="V319" s="13"/>
      <c r="W319" s="13"/>
      <c r="X319" s="13"/>
      <c r="Y319" s="13"/>
      <c r="Z319" s="13"/>
      <c r="AA319" s="13"/>
      <c r="AB319" s="13">
        <v>0</v>
      </c>
    </row>
    <row r="320" spans="1:28" ht="12" customHeight="1">
      <c r="A320" s="94" t="s">
        <v>1249</v>
      </c>
      <c r="B320" s="258">
        <v>3401</v>
      </c>
      <c r="C320" s="13"/>
      <c r="D320" s="13"/>
      <c r="E320" s="13"/>
      <c r="F320" s="13"/>
      <c r="G320" s="13"/>
      <c r="H320" s="13">
        <v>0</v>
      </c>
      <c r="I320" s="13"/>
      <c r="J320" s="13"/>
      <c r="K320" s="13"/>
      <c r="L320" s="13"/>
      <c r="M320" s="13"/>
      <c r="N320" s="13"/>
      <c r="O320" s="13"/>
      <c r="P320" s="13"/>
      <c r="Q320" s="13"/>
      <c r="R320" s="13"/>
      <c r="S320" s="13"/>
      <c r="T320" s="13"/>
      <c r="U320" s="13"/>
      <c r="V320" s="13"/>
      <c r="W320" s="13"/>
      <c r="X320" s="13"/>
      <c r="Y320" s="13"/>
      <c r="Z320" s="13"/>
      <c r="AA320" s="13"/>
      <c r="AB320" s="13">
        <v>0</v>
      </c>
    </row>
    <row r="321" spans="1:28" ht="12" customHeight="1">
      <c r="A321" s="94" t="s">
        <v>1249</v>
      </c>
      <c r="B321" s="258">
        <v>3402</v>
      </c>
      <c r="C321" s="13"/>
      <c r="D321" s="13"/>
      <c r="E321" s="13"/>
      <c r="F321" s="13"/>
      <c r="G321" s="13"/>
      <c r="H321" s="13">
        <v>0</v>
      </c>
      <c r="I321" s="13"/>
      <c r="J321" s="13"/>
      <c r="K321" s="13"/>
      <c r="L321" s="13"/>
      <c r="M321" s="13"/>
      <c r="N321" s="13"/>
      <c r="O321" s="13"/>
      <c r="P321" s="13"/>
      <c r="Q321" s="13"/>
      <c r="R321" s="13"/>
      <c r="S321" s="13"/>
      <c r="T321" s="13"/>
      <c r="U321" s="13"/>
      <c r="V321" s="13"/>
      <c r="W321" s="13"/>
      <c r="X321" s="13"/>
      <c r="Y321" s="13"/>
      <c r="Z321" s="13"/>
      <c r="AA321" s="13"/>
      <c r="AB321" s="13">
        <v>0</v>
      </c>
    </row>
    <row r="322" spans="1:28" ht="12" customHeight="1">
      <c r="A322" s="94" t="s">
        <v>1249</v>
      </c>
      <c r="B322" s="258">
        <v>3403</v>
      </c>
      <c r="C322" s="13"/>
      <c r="D322" s="13"/>
      <c r="E322" s="13"/>
      <c r="F322" s="13"/>
      <c r="G322" s="13"/>
      <c r="H322" s="13">
        <v>0</v>
      </c>
      <c r="I322" s="13"/>
      <c r="J322" s="13"/>
      <c r="K322" s="13"/>
      <c r="L322" s="13"/>
      <c r="M322" s="13"/>
      <c r="N322" s="13"/>
      <c r="O322" s="13"/>
      <c r="P322" s="13"/>
      <c r="Q322" s="13"/>
      <c r="R322" s="13"/>
      <c r="S322" s="13"/>
      <c r="T322" s="13"/>
      <c r="U322" s="13"/>
      <c r="V322" s="13"/>
      <c r="W322" s="13"/>
      <c r="X322" s="13"/>
      <c r="Y322" s="13"/>
      <c r="Z322" s="13"/>
      <c r="AA322" s="13"/>
      <c r="AB322" s="13">
        <v>0</v>
      </c>
    </row>
    <row r="323" spans="1:28" ht="12" customHeight="1">
      <c r="A323" s="94" t="s">
        <v>1249</v>
      </c>
      <c r="B323" s="258">
        <v>3404</v>
      </c>
      <c r="C323" s="13"/>
      <c r="D323" s="13"/>
      <c r="E323" s="13"/>
      <c r="F323" s="13"/>
      <c r="G323" s="13"/>
      <c r="H323" s="13">
        <v>0</v>
      </c>
      <c r="I323" s="13"/>
      <c r="J323" s="13"/>
      <c r="K323" s="13"/>
      <c r="L323" s="13"/>
      <c r="M323" s="13"/>
      <c r="N323" s="13"/>
      <c r="O323" s="13"/>
      <c r="P323" s="13"/>
      <c r="Q323" s="13"/>
      <c r="R323" s="13"/>
      <c r="S323" s="13"/>
      <c r="T323" s="13"/>
      <c r="U323" s="13"/>
      <c r="V323" s="13"/>
      <c r="W323" s="13"/>
      <c r="X323" s="13"/>
      <c r="Y323" s="13"/>
      <c r="Z323" s="13"/>
      <c r="AA323" s="13"/>
      <c r="AB323" s="13">
        <v>0</v>
      </c>
    </row>
    <row r="324" spans="1:28" ht="12" customHeight="1">
      <c r="A324" s="94" t="s">
        <v>1249</v>
      </c>
      <c r="B324" s="258">
        <v>3405</v>
      </c>
      <c r="C324" s="13"/>
      <c r="D324" s="13"/>
      <c r="E324" s="13"/>
      <c r="F324" s="13"/>
      <c r="G324" s="13"/>
      <c r="H324" s="13">
        <v>0</v>
      </c>
      <c r="I324" s="13"/>
      <c r="J324" s="13"/>
      <c r="K324" s="13"/>
      <c r="L324" s="13"/>
      <c r="M324" s="13"/>
      <c r="N324" s="13"/>
      <c r="O324" s="13"/>
      <c r="P324" s="13"/>
      <c r="Q324" s="13"/>
      <c r="R324" s="13"/>
      <c r="S324" s="13"/>
      <c r="T324" s="13"/>
      <c r="U324" s="13"/>
      <c r="V324" s="13"/>
      <c r="W324" s="13"/>
      <c r="X324" s="13"/>
      <c r="Y324" s="13"/>
      <c r="Z324" s="13"/>
      <c r="AA324" s="13"/>
      <c r="AB324" s="13">
        <v>0</v>
      </c>
    </row>
    <row r="325" spans="1:28" ht="12" customHeight="1">
      <c r="A325" s="94" t="s">
        <v>1249</v>
      </c>
      <c r="B325" s="258">
        <v>3406</v>
      </c>
      <c r="C325" s="13"/>
      <c r="D325" s="13"/>
      <c r="E325" s="13"/>
      <c r="F325" s="13"/>
      <c r="G325" s="13"/>
      <c r="H325" s="13">
        <v>0</v>
      </c>
      <c r="I325" s="13"/>
      <c r="J325" s="13"/>
      <c r="K325" s="13"/>
      <c r="L325" s="13"/>
      <c r="M325" s="13"/>
      <c r="N325" s="13"/>
      <c r="O325" s="13"/>
      <c r="P325" s="13"/>
      <c r="Q325" s="13"/>
      <c r="R325" s="13"/>
      <c r="S325" s="13"/>
      <c r="T325" s="13"/>
      <c r="U325" s="13"/>
      <c r="V325" s="13"/>
      <c r="W325" s="13"/>
      <c r="X325" s="13"/>
      <c r="Y325" s="13"/>
      <c r="Z325" s="13"/>
      <c r="AA325" s="13"/>
      <c r="AB325" s="13">
        <v>0</v>
      </c>
    </row>
    <row r="326" spans="1:28" ht="12" customHeight="1">
      <c r="A326" s="94" t="s">
        <v>1249</v>
      </c>
      <c r="B326" s="258">
        <v>3411</v>
      </c>
      <c r="C326" s="13"/>
      <c r="D326" s="13"/>
      <c r="E326" s="13"/>
      <c r="F326" s="13"/>
      <c r="G326" s="13"/>
      <c r="H326" s="13">
        <v>0</v>
      </c>
      <c r="I326" s="13"/>
      <c r="J326" s="13"/>
      <c r="K326" s="13"/>
      <c r="L326" s="13"/>
      <c r="M326" s="13"/>
      <c r="N326" s="13"/>
      <c r="O326" s="13"/>
      <c r="P326" s="13"/>
      <c r="Q326" s="13"/>
      <c r="R326" s="13"/>
      <c r="S326" s="13"/>
      <c r="T326" s="13"/>
      <c r="U326" s="13"/>
      <c r="V326" s="13"/>
      <c r="W326" s="13"/>
      <c r="X326" s="13"/>
      <c r="Y326" s="13"/>
      <c r="Z326" s="13"/>
      <c r="AA326" s="13"/>
      <c r="AB326" s="13">
        <v>0</v>
      </c>
    </row>
    <row r="327" spans="1:28" ht="12" customHeight="1">
      <c r="A327" s="94" t="s">
        <v>1249</v>
      </c>
      <c r="B327" s="258">
        <v>3412</v>
      </c>
      <c r="C327" s="13"/>
      <c r="D327" s="13"/>
      <c r="E327" s="13"/>
      <c r="F327" s="13"/>
      <c r="G327" s="13"/>
      <c r="H327" s="13">
        <v>0</v>
      </c>
      <c r="I327" s="13"/>
      <c r="J327" s="13"/>
      <c r="K327" s="13"/>
      <c r="L327" s="13"/>
      <c r="M327" s="13"/>
      <c r="N327" s="13"/>
      <c r="O327" s="13"/>
      <c r="P327" s="13"/>
      <c r="Q327" s="13"/>
      <c r="R327" s="13"/>
      <c r="S327" s="13"/>
      <c r="T327" s="13"/>
      <c r="U327" s="13"/>
      <c r="V327" s="13"/>
      <c r="W327" s="13"/>
      <c r="X327" s="13"/>
      <c r="Y327" s="13"/>
      <c r="Z327" s="13"/>
      <c r="AA327" s="13"/>
      <c r="AB327" s="13">
        <v>0</v>
      </c>
    </row>
    <row r="328" spans="1:28" ht="12" customHeight="1">
      <c r="A328" s="94" t="s">
        <v>1249</v>
      </c>
      <c r="B328" s="258">
        <v>3413</v>
      </c>
      <c r="C328" s="13"/>
      <c r="D328" s="13"/>
      <c r="E328" s="13"/>
      <c r="F328" s="13"/>
      <c r="G328" s="13"/>
      <c r="H328" s="13">
        <v>0</v>
      </c>
      <c r="I328" s="13"/>
      <c r="J328" s="13"/>
      <c r="K328" s="13"/>
      <c r="L328" s="13"/>
      <c r="M328" s="13"/>
      <c r="N328" s="13"/>
      <c r="O328" s="13"/>
      <c r="P328" s="13"/>
      <c r="Q328" s="13"/>
      <c r="R328" s="13"/>
      <c r="S328" s="13"/>
      <c r="T328" s="13"/>
      <c r="U328" s="13"/>
      <c r="V328" s="13"/>
      <c r="W328" s="13"/>
      <c r="X328" s="13"/>
      <c r="Y328" s="13"/>
      <c r="Z328" s="13"/>
      <c r="AA328" s="13"/>
      <c r="AB328" s="13">
        <v>0</v>
      </c>
    </row>
    <row r="329" spans="1:28" ht="12" customHeight="1">
      <c r="A329" s="94" t="s">
        <v>1249</v>
      </c>
      <c r="B329" s="258">
        <v>3414</v>
      </c>
      <c r="C329" s="13"/>
      <c r="D329" s="13"/>
      <c r="E329" s="13"/>
      <c r="F329" s="13"/>
      <c r="G329" s="13"/>
      <c r="H329" s="13">
        <v>0</v>
      </c>
      <c r="I329" s="13"/>
      <c r="J329" s="13"/>
      <c r="K329" s="13"/>
      <c r="L329" s="13"/>
      <c r="M329" s="13"/>
      <c r="N329" s="13"/>
      <c r="O329" s="13"/>
      <c r="P329" s="13"/>
      <c r="Q329" s="13"/>
      <c r="R329" s="13"/>
      <c r="S329" s="13"/>
      <c r="T329" s="13"/>
      <c r="U329" s="13"/>
      <c r="V329" s="13"/>
      <c r="W329" s="13"/>
      <c r="X329" s="13"/>
      <c r="Y329" s="13"/>
      <c r="Z329" s="13"/>
      <c r="AA329" s="13"/>
      <c r="AB329" s="13">
        <v>0</v>
      </c>
    </row>
    <row r="330" spans="1:28" ht="12" customHeight="1">
      <c r="A330" s="94" t="s">
        <v>1249</v>
      </c>
      <c r="B330" s="258">
        <v>3415</v>
      </c>
      <c r="C330" s="13"/>
      <c r="D330" s="13"/>
      <c r="E330" s="13"/>
      <c r="F330" s="13"/>
      <c r="G330" s="13"/>
      <c r="H330" s="13">
        <v>0</v>
      </c>
      <c r="I330" s="13"/>
      <c r="J330" s="13"/>
      <c r="K330" s="13"/>
      <c r="L330" s="13"/>
      <c r="M330" s="13"/>
      <c r="N330" s="13"/>
      <c r="O330" s="13"/>
      <c r="P330" s="13"/>
      <c r="Q330" s="13"/>
      <c r="R330" s="13"/>
      <c r="S330" s="13"/>
      <c r="T330" s="13"/>
      <c r="U330" s="13"/>
      <c r="V330" s="13"/>
      <c r="W330" s="13"/>
      <c r="X330" s="13"/>
      <c r="Y330" s="13"/>
      <c r="Z330" s="13"/>
      <c r="AA330" s="13"/>
      <c r="AB330" s="13">
        <v>0</v>
      </c>
    </row>
    <row r="331" spans="1:28" ht="12" customHeight="1">
      <c r="A331" s="94" t="s">
        <v>1249</v>
      </c>
      <c r="B331" s="258">
        <v>3416</v>
      </c>
      <c r="C331" s="13"/>
      <c r="D331" s="13"/>
      <c r="E331" s="13"/>
      <c r="F331" s="13"/>
      <c r="G331" s="13"/>
      <c r="H331" s="13">
        <v>0</v>
      </c>
      <c r="I331" s="13"/>
      <c r="J331" s="13"/>
      <c r="K331" s="13"/>
      <c r="L331" s="13"/>
      <c r="M331" s="13"/>
      <c r="N331" s="13"/>
      <c r="O331" s="13"/>
      <c r="P331" s="13"/>
      <c r="Q331" s="13"/>
      <c r="R331" s="13"/>
      <c r="S331" s="13"/>
      <c r="T331" s="13"/>
      <c r="U331" s="13"/>
      <c r="V331" s="13"/>
      <c r="W331" s="13"/>
      <c r="X331" s="13"/>
      <c r="Y331" s="13"/>
      <c r="Z331" s="13"/>
      <c r="AA331" s="13"/>
      <c r="AB331" s="13">
        <v>0</v>
      </c>
    </row>
    <row r="332" spans="1:28" ht="12" customHeight="1">
      <c r="A332" s="94" t="s">
        <v>1249</v>
      </c>
      <c r="B332" s="258">
        <v>3421</v>
      </c>
      <c r="C332" s="13"/>
      <c r="D332" s="13"/>
      <c r="E332" s="13"/>
      <c r="F332" s="13"/>
      <c r="G332" s="13"/>
      <c r="H332" s="13">
        <v>0</v>
      </c>
      <c r="I332" s="13"/>
      <c r="J332" s="13"/>
      <c r="K332" s="13"/>
      <c r="L332" s="13"/>
      <c r="M332" s="13"/>
      <c r="N332" s="13"/>
      <c r="O332" s="13"/>
      <c r="P332" s="13"/>
      <c r="Q332" s="13"/>
      <c r="R332" s="13"/>
      <c r="S332" s="13"/>
      <c r="T332" s="13"/>
      <c r="U332" s="13"/>
      <c r="V332" s="13"/>
      <c r="W332" s="13"/>
      <c r="X332" s="13"/>
      <c r="Y332" s="13"/>
      <c r="Z332" s="13"/>
      <c r="AA332" s="13"/>
      <c r="AB332" s="13">
        <v>0</v>
      </c>
    </row>
    <row r="333" spans="1:28" ht="12" customHeight="1">
      <c r="A333" s="94" t="s">
        <v>1249</v>
      </c>
      <c r="B333" s="258">
        <v>3422</v>
      </c>
      <c r="C333" s="13"/>
      <c r="D333" s="13"/>
      <c r="E333" s="13"/>
      <c r="F333" s="13"/>
      <c r="G333" s="13"/>
      <c r="H333" s="13">
        <v>0</v>
      </c>
      <c r="I333" s="13"/>
      <c r="J333" s="13"/>
      <c r="K333" s="13"/>
      <c r="L333" s="13"/>
      <c r="M333" s="13"/>
      <c r="N333" s="13"/>
      <c r="O333" s="13"/>
      <c r="P333" s="13"/>
      <c r="Q333" s="13"/>
      <c r="R333" s="13"/>
      <c r="S333" s="13"/>
      <c r="T333" s="13"/>
      <c r="U333" s="13"/>
      <c r="V333" s="13"/>
      <c r="W333" s="13"/>
      <c r="X333" s="13"/>
      <c r="Y333" s="13"/>
      <c r="Z333" s="13"/>
      <c r="AA333" s="13"/>
      <c r="AB333" s="13">
        <v>0</v>
      </c>
    </row>
    <row r="334" spans="1:28" ht="12" customHeight="1">
      <c r="A334" s="94" t="s">
        <v>1249</v>
      </c>
      <c r="B334" s="258">
        <v>3423</v>
      </c>
      <c r="C334" s="13"/>
      <c r="D334" s="13"/>
      <c r="E334" s="13"/>
      <c r="F334" s="13"/>
      <c r="G334" s="13"/>
      <c r="H334" s="13">
        <v>0</v>
      </c>
      <c r="I334" s="13"/>
      <c r="J334" s="13"/>
      <c r="K334" s="13"/>
      <c r="L334" s="13"/>
      <c r="M334" s="13"/>
      <c r="N334" s="13"/>
      <c r="O334" s="13"/>
      <c r="P334" s="13"/>
      <c r="Q334" s="13"/>
      <c r="R334" s="13"/>
      <c r="S334" s="13"/>
      <c r="T334" s="13"/>
      <c r="U334" s="13"/>
      <c r="V334" s="13"/>
      <c r="W334" s="13"/>
      <c r="X334" s="13"/>
      <c r="Y334" s="13"/>
      <c r="Z334" s="13"/>
      <c r="AA334" s="13"/>
      <c r="AB334" s="13">
        <v>0</v>
      </c>
    </row>
    <row r="335" spans="1:28" ht="12" customHeight="1">
      <c r="A335" s="94" t="s">
        <v>1249</v>
      </c>
      <c r="B335" s="258">
        <v>3424</v>
      </c>
      <c r="C335" s="13"/>
      <c r="D335" s="13"/>
      <c r="E335" s="13"/>
      <c r="F335" s="13"/>
      <c r="G335" s="13"/>
      <c r="H335" s="13">
        <v>0</v>
      </c>
      <c r="I335" s="13"/>
      <c r="J335" s="13"/>
      <c r="K335" s="13"/>
      <c r="L335" s="13"/>
      <c r="M335" s="13"/>
      <c r="N335" s="13"/>
      <c r="O335" s="13"/>
      <c r="P335" s="13"/>
      <c r="Q335" s="13"/>
      <c r="R335" s="13"/>
      <c r="S335" s="13"/>
      <c r="T335" s="13"/>
      <c r="U335" s="13"/>
      <c r="V335" s="13"/>
      <c r="W335" s="13"/>
      <c r="X335" s="13"/>
      <c r="Y335" s="13"/>
      <c r="Z335" s="13"/>
      <c r="AA335" s="13"/>
      <c r="AB335" s="13">
        <v>0</v>
      </c>
    </row>
    <row r="336" spans="1:28" ht="12" customHeight="1">
      <c r="A336" s="94" t="s">
        <v>1249</v>
      </c>
      <c r="B336" s="258">
        <v>3425</v>
      </c>
      <c r="C336" s="13"/>
      <c r="D336" s="13"/>
      <c r="E336" s="13"/>
      <c r="F336" s="13"/>
      <c r="G336" s="13"/>
      <c r="H336" s="13">
        <v>0</v>
      </c>
      <c r="I336" s="13"/>
      <c r="J336" s="13"/>
      <c r="K336" s="13"/>
      <c r="L336" s="13"/>
      <c r="M336" s="13"/>
      <c r="N336" s="13"/>
      <c r="O336" s="13"/>
      <c r="P336" s="13"/>
      <c r="Q336" s="13"/>
      <c r="R336" s="13"/>
      <c r="S336" s="13"/>
      <c r="T336" s="13"/>
      <c r="U336" s="13"/>
      <c r="V336" s="13"/>
      <c r="W336" s="13"/>
      <c r="X336" s="13"/>
      <c r="Y336" s="13"/>
      <c r="Z336" s="13"/>
      <c r="AA336" s="13"/>
      <c r="AB336" s="13">
        <v>0</v>
      </c>
    </row>
    <row r="337" spans="1:28" ht="12" customHeight="1">
      <c r="A337" s="94" t="s">
        <v>1249</v>
      </c>
      <c r="B337" s="258">
        <v>3426</v>
      </c>
      <c r="C337" s="13"/>
      <c r="D337" s="13"/>
      <c r="E337" s="13"/>
      <c r="F337" s="13"/>
      <c r="G337" s="13"/>
      <c r="H337" s="13">
        <v>0</v>
      </c>
      <c r="I337" s="13"/>
      <c r="J337" s="13"/>
      <c r="K337" s="13"/>
      <c r="L337" s="13"/>
      <c r="M337" s="13"/>
      <c r="N337" s="13"/>
      <c r="O337" s="13"/>
      <c r="P337" s="13"/>
      <c r="Q337" s="13"/>
      <c r="R337" s="13"/>
      <c r="S337" s="13"/>
      <c r="T337" s="13"/>
      <c r="U337" s="13"/>
      <c r="V337" s="13"/>
      <c r="W337" s="13"/>
      <c r="X337" s="13"/>
      <c r="Y337" s="13"/>
      <c r="Z337" s="13"/>
      <c r="AA337" s="13"/>
      <c r="AB337" s="13">
        <v>0</v>
      </c>
    </row>
    <row r="338" spans="1:28" ht="12" customHeight="1">
      <c r="A338" s="94" t="s">
        <v>1249</v>
      </c>
      <c r="B338" s="258">
        <v>3428</v>
      </c>
      <c r="C338" s="13"/>
      <c r="D338" s="13"/>
      <c r="E338" s="13"/>
      <c r="F338" s="13"/>
      <c r="G338" s="13">
        <v>176938</v>
      </c>
      <c r="H338" s="13">
        <v>176938</v>
      </c>
      <c r="I338" s="13"/>
      <c r="J338" s="13"/>
      <c r="K338" s="13"/>
      <c r="L338" s="13"/>
      <c r="M338" s="13"/>
      <c r="N338" s="13"/>
      <c r="O338" s="13"/>
      <c r="P338" s="13"/>
      <c r="Q338" s="13"/>
      <c r="R338" s="13"/>
      <c r="S338" s="13"/>
      <c r="T338" s="13"/>
      <c r="U338" s="13"/>
      <c r="V338" s="13"/>
      <c r="W338" s="13"/>
      <c r="X338" s="13"/>
      <c r="Y338" s="13"/>
      <c r="Z338" s="13"/>
      <c r="AA338" s="13"/>
      <c r="AB338" s="13">
        <v>176938</v>
      </c>
    </row>
    <row r="339" spans="1:28" ht="12" customHeight="1">
      <c r="A339" s="94" t="s">
        <v>1249</v>
      </c>
      <c r="B339" s="258">
        <v>3429</v>
      </c>
      <c r="C339" s="13"/>
      <c r="D339" s="13"/>
      <c r="E339" s="13"/>
      <c r="F339" s="13"/>
      <c r="G339" s="13">
        <v>65220</v>
      </c>
      <c r="H339" s="13">
        <v>65220</v>
      </c>
      <c r="I339" s="13"/>
      <c r="J339" s="13"/>
      <c r="K339" s="13"/>
      <c r="L339" s="13"/>
      <c r="M339" s="13"/>
      <c r="N339" s="13"/>
      <c r="O339" s="13"/>
      <c r="P339" s="13"/>
      <c r="Q339" s="13"/>
      <c r="R339" s="13"/>
      <c r="S339" s="13"/>
      <c r="T339" s="13"/>
      <c r="U339" s="13"/>
      <c r="V339" s="13"/>
      <c r="W339" s="13"/>
      <c r="X339" s="13"/>
      <c r="Y339" s="13"/>
      <c r="Z339" s="13"/>
      <c r="AA339" s="13"/>
      <c r="AB339" s="13">
        <v>65220</v>
      </c>
    </row>
    <row r="340" spans="1:28" ht="12" customHeight="1">
      <c r="A340" s="94" t="s">
        <v>1249</v>
      </c>
      <c r="B340" s="258">
        <v>3430</v>
      </c>
      <c r="C340" s="13"/>
      <c r="D340" s="13"/>
      <c r="E340" s="13"/>
      <c r="F340" s="13"/>
      <c r="G340" s="13"/>
      <c r="H340" s="13">
        <v>0</v>
      </c>
      <c r="I340" s="13"/>
      <c r="J340" s="13"/>
      <c r="K340" s="13"/>
      <c r="L340" s="13"/>
      <c r="M340" s="13"/>
      <c r="N340" s="13"/>
      <c r="O340" s="13"/>
      <c r="P340" s="13"/>
      <c r="Q340" s="13"/>
      <c r="R340" s="13"/>
      <c r="S340" s="13"/>
      <c r="T340" s="13"/>
      <c r="U340" s="13"/>
      <c r="V340" s="13"/>
      <c r="W340" s="13"/>
      <c r="X340" s="13"/>
      <c r="Y340" s="13"/>
      <c r="Z340" s="13"/>
      <c r="AA340" s="13"/>
      <c r="AB340" s="13">
        <v>0</v>
      </c>
    </row>
    <row r="341" spans="1:28" ht="12" customHeight="1">
      <c r="A341" s="94" t="s">
        <v>1249</v>
      </c>
      <c r="B341" s="258">
        <v>3431</v>
      </c>
      <c r="C341" s="13"/>
      <c r="D341" s="13"/>
      <c r="E341" s="13"/>
      <c r="F341" s="13"/>
      <c r="G341" s="13"/>
      <c r="H341" s="13">
        <v>0</v>
      </c>
      <c r="I341" s="13"/>
      <c r="J341" s="13"/>
      <c r="K341" s="13"/>
      <c r="L341" s="13"/>
      <c r="M341" s="13"/>
      <c r="N341" s="13"/>
      <c r="O341" s="13"/>
      <c r="P341" s="13"/>
      <c r="Q341" s="13"/>
      <c r="R341" s="13"/>
      <c r="S341" s="13"/>
      <c r="T341" s="13"/>
      <c r="U341" s="13"/>
      <c r="V341" s="13"/>
      <c r="W341" s="13"/>
      <c r="X341" s="13"/>
      <c r="Y341" s="13"/>
      <c r="Z341" s="13"/>
      <c r="AA341" s="13"/>
      <c r="AB341" s="13">
        <v>0</v>
      </c>
    </row>
    <row r="342" spans="1:28" ht="12" customHeight="1">
      <c r="A342" s="94" t="s">
        <v>1249</v>
      </c>
      <c r="B342" s="258">
        <v>3432</v>
      </c>
      <c r="C342" s="13"/>
      <c r="D342" s="13"/>
      <c r="E342" s="13"/>
      <c r="F342" s="13"/>
      <c r="G342" s="13">
        <v>2444</v>
      </c>
      <c r="H342" s="13">
        <v>2444</v>
      </c>
      <c r="I342" s="13"/>
      <c r="J342" s="13"/>
      <c r="K342" s="13"/>
      <c r="L342" s="13"/>
      <c r="M342" s="13"/>
      <c r="N342" s="13"/>
      <c r="O342" s="13"/>
      <c r="P342" s="13"/>
      <c r="Q342" s="13"/>
      <c r="R342" s="13"/>
      <c r="S342" s="13"/>
      <c r="T342" s="13"/>
      <c r="U342" s="13"/>
      <c r="V342" s="13"/>
      <c r="W342" s="13"/>
      <c r="X342" s="13"/>
      <c r="Y342" s="13"/>
      <c r="Z342" s="13"/>
      <c r="AA342" s="13"/>
      <c r="AB342" s="13">
        <v>2444</v>
      </c>
    </row>
    <row r="343" spans="1:28" ht="12" customHeight="1">
      <c r="A343" s="94" t="s">
        <v>1249</v>
      </c>
      <c r="B343" s="258">
        <v>3433</v>
      </c>
      <c r="C343" s="13"/>
      <c r="D343" s="13"/>
      <c r="E343" s="13"/>
      <c r="F343" s="13"/>
      <c r="G343" s="13"/>
      <c r="H343" s="13">
        <v>0</v>
      </c>
      <c r="I343" s="13"/>
      <c r="J343" s="13"/>
      <c r="K343" s="13"/>
      <c r="L343" s="13"/>
      <c r="M343" s="13"/>
      <c r="N343" s="13"/>
      <c r="O343" s="13"/>
      <c r="P343" s="13"/>
      <c r="Q343" s="13"/>
      <c r="R343" s="13"/>
      <c r="S343" s="13"/>
      <c r="T343" s="13"/>
      <c r="U343" s="13"/>
      <c r="V343" s="13"/>
      <c r="W343" s="13"/>
      <c r="X343" s="13"/>
      <c r="Y343" s="13"/>
      <c r="Z343" s="13"/>
      <c r="AA343" s="13"/>
      <c r="AB343" s="13">
        <v>0</v>
      </c>
    </row>
    <row r="344" spans="1:28" ht="12" customHeight="1">
      <c r="A344" s="94" t="s">
        <v>1249</v>
      </c>
      <c r="B344" s="258">
        <v>3444</v>
      </c>
      <c r="C344" s="13"/>
      <c r="D344" s="13"/>
      <c r="E344" s="13"/>
      <c r="F344" s="13"/>
      <c r="G344" s="13"/>
      <c r="H344" s="13">
        <v>0</v>
      </c>
      <c r="I344" s="13"/>
      <c r="J344" s="13"/>
      <c r="K344" s="13"/>
      <c r="L344" s="13"/>
      <c r="M344" s="13"/>
      <c r="N344" s="13"/>
      <c r="O344" s="13"/>
      <c r="P344" s="13"/>
      <c r="Q344" s="13"/>
      <c r="R344" s="13"/>
      <c r="S344" s="13"/>
      <c r="T344" s="13"/>
      <c r="U344" s="13"/>
      <c r="V344" s="13"/>
      <c r="W344" s="13"/>
      <c r="X344" s="13"/>
      <c r="Y344" s="13"/>
      <c r="Z344" s="13"/>
      <c r="AA344" s="13"/>
      <c r="AB344" s="13">
        <v>0</v>
      </c>
    </row>
    <row r="345" spans="1:28" ht="12" customHeight="1">
      <c r="A345" s="94" t="s">
        <v>1249</v>
      </c>
      <c r="B345" s="258">
        <v>3445</v>
      </c>
      <c r="C345" s="13"/>
      <c r="D345" s="13"/>
      <c r="E345" s="13"/>
      <c r="F345" s="13"/>
      <c r="G345" s="13"/>
      <c r="H345" s="13">
        <v>0</v>
      </c>
      <c r="I345" s="13"/>
      <c r="J345" s="13"/>
      <c r="K345" s="13"/>
      <c r="L345" s="13"/>
      <c r="M345" s="13"/>
      <c r="N345" s="13"/>
      <c r="O345" s="13"/>
      <c r="P345" s="13"/>
      <c r="Q345" s="13"/>
      <c r="R345" s="13"/>
      <c r="S345" s="13"/>
      <c r="T345" s="13"/>
      <c r="U345" s="13"/>
      <c r="V345" s="13"/>
      <c r="W345" s="13"/>
      <c r="X345" s="13"/>
      <c r="Y345" s="13"/>
      <c r="Z345" s="13"/>
      <c r="AA345" s="13"/>
      <c r="AB345" s="13">
        <v>0</v>
      </c>
    </row>
    <row r="346" spans="1:28" ht="12" customHeight="1">
      <c r="A346" s="94" t="s">
        <v>1249</v>
      </c>
      <c r="B346" s="258">
        <v>3446</v>
      </c>
      <c r="C346" s="13"/>
      <c r="D346" s="13"/>
      <c r="E346" s="13"/>
      <c r="F346" s="13"/>
      <c r="G346" s="13"/>
      <c r="H346" s="13">
        <v>0</v>
      </c>
      <c r="I346" s="13"/>
      <c r="J346" s="13"/>
      <c r="K346" s="13"/>
      <c r="L346" s="13"/>
      <c r="M346" s="13"/>
      <c r="N346" s="13"/>
      <c r="O346" s="13"/>
      <c r="P346" s="13"/>
      <c r="Q346" s="13"/>
      <c r="R346" s="13"/>
      <c r="S346" s="13"/>
      <c r="T346" s="13"/>
      <c r="U346" s="13"/>
      <c r="V346" s="13">
        <v>2080</v>
      </c>
      <c r="W346" s="13"/>
      <c r="X346" s="13"/>
      <c r="Y346" s="13"/>
      <c r="Z346" s="13">
        <v>22050</v>
      </c>
      <c r="AA346" s="13"/>
      <c r="AB346" s="13">
        <v>24130</v>
      </c>
    </row>
    <row r="347" spans="1:28" ht="12" customHeight="1">
      <c r="A347" s="94" t="s">
        <v>1249</v>
      </c>
      <c r="B347" s="258">
        <v>3450</v>
      </c>
      <c r="C347" s="13">
        <v>2043880</v>
      </c>
      <c r="D347" s="13">
        <v>437199</v>
      </c>
      <c r="E347" s="13"/>
      <c r="F347" s="13"/>
      <c r="G347" s="13"/>
      <c r="H347" s="13">
        <v>2481079</v>
      </c>
      <c r="I347" s="13"/>
      <c r="J347" s="13"/>
      <c r="K347" s="13"/>
      <c r="L347" s="13"/>
      <c r="M347" s="13"/>
      <c r="N347" s="13"/>
      <c r="O347" s="13"/>
      <c r="P347" s="13"/>
      <c r="Q347" s="13"/>
      <c r="R347" s="13"/>
      <c r="S347" s="13"/>
      <c r="T347" s="13"/>
      <c r="U347" s="13"/>
      <c r="V347" s="13"/>
      <c r="W347" s="13"/>
      <c r="X347" s="13"/>
      <c r="Y347" s="13"/>
      <c r="Z347" s="13"/>
      <c r="AA347" s="13"/>
      <c r="AB347" s="13">
        <v>2481079</v>
      </c>
    </row>
    <row r="348" spans="1:28" ht="12" customHeight="1">
      <c r="A348" s="94" t="s">
        <v>1249</v>
      </c>
      <c r="B348" s="258">
        <v>3452</v>
      </c>
      <c r="C348" s="13"/>
      <c r="D348" s="13">
        <v>15727</v>
      </c>
      <c r="E348" s="13"/>
      <c r="F348" s="13"/>
      <c r="G348" s="13"/>
      <c r="H348" s="13">
        <v>15727</v>
      </c>
      <c r="I348" s="13"/>
      <c r="J348" s="13"/>
      <c r="K348" s="13"/>
      <c r="L348" s="13"/>
      <c r="M348" s="13"/>
      <c r="N348" s="13"/>
      <c r="O348" s="13"/>
      <c r="P348" s="13"/>
      <c r="Q348" s="13"/>
      <c r="R348" s="13"/>
      <c r="S348" s="13"/>
      <c r="T348" s="13"/>
      <c r="U348" s="13"/>
      <c r="V348" s="13"/>
      <c r="W348" s="13"/>
      <c r="X348" s="13"/>
      <c r="Y348" s="13"/>
      <c r="Z348" s="13"/>
      <c r="AA348" s="13"/>
      <c r="AB348" s="13">
        <v>15727</v>
      </c>
    </row>
    <row r="349" spans="1:28" ht="12" customHeight="1">
      <c r="A349" s="94" t="s">
        <v>1249</v>
      </c>
      <c r="B349" s="258">
        <v>3453</v>
      </c>
      <c r="C349" s="13"/>
      <c r="D349" s="13"/>
      <c r="E349" s="13"/>
      <c r="F349" s="13"/>
      <c r="G349" s="13"/>
      <c r="H349" s="13">
        <v>0</v>
      </c>
      <c r="I349" s="13"/>
      <c r="J349" s="13"/>
      <c r="K349" s="13"/>
      <c r="L349" s="13"/>
      <c r="M349" s="13"/>
      <c r="N349" s="13"/>
      <c r="O349" s="13"/>
      <c r="P349" s="13"/>
      <c r="Q349" s="13"/>
      <c r="R349" s="13"/>
      <c r="S349" s="13"/>
      <c r="T349" s="13"/>
      <c r="U349" s="13"/>
      <c r="V349" s="13"/>
      <c r="W349" s="13"/>
      <c r="X349" s="13"/>
      <c r="Y349" s="13"/>
      <c r="Z349" s="13"/>
      <c r="AA349" s="13"/>
      <c r="AB349" s="13">
        <v>0</v>
      </c>
    </row>
    <row r="350" spans="1:28" ht="12" customHeight="1">
      <c r="A350" s="94" t="s">
        <v>1249</v>
      </c>
      <c r="B350" s="258">
        <v>3454</v>
      </c>
      <c r="C350" s="13"/>
      <c r="D350" s="13"/>
      <c r="E350" s="13"/>
      <c r="F350" s="13"/>
      <c r="G350" s="13"/>
      <c r="H350" s="13">
        <v>0</v>
      </c>
      <c r="I350" s="13"/>
      <c r="J350" s="13"/>
      <c r="K350" s="13"/>
      <c r="L350" s="13"/>
      <c r="M350" s="13"/>
      <c r="N350" s="13"/>
      <c r="O350" s="13"/>
      <c r="P350" s="13"/>
      <c r="Q350" s="13"/>
      <c r="R350" s="13"/>
      <c r="S350" s="13"/>
      <c r="T350" s="13"/>
      <c r="U350" s="13"/>
      <c r="V350" s="13"/>
      <c r="W350" s="13"/>
      <c r="X350" s="13"/>
      <c r="Y350" s="13"/>
      <c r="Z350" s="13"/>
      <c r="AA350" s="13"/>
      <c r="AB350" s="13">
        <v>0</v>
      </c>
    </row>
    <row r="351" spans="1:28" ht="12" customHeight="1">
      <c r="A351" s="94" t="s">
        <v>1249</v>
      </c>
      <c r="B351" s="258">
        <v>3455</v>
      </c>
      <c r="C351" s="13"/>
      <c r="D351" s="13"/>
      <c r="E351" s="13"/>
      <c r="F351" s="13"/>
      <c r="G351" s="13"/>
      <c r="H351" s="13">
        <v>0</v>
      </c>
      <c r="I351" s="13"/>
      <c r="J351" s="13"/>
      <c r="K351" s="13"/>
      <c r="L351" s="13"/>
      <c r="M351" s="13"/>
      <c r="N351" s="13"/>
      <c r="O351" s="13"/>
      <c r="P351" s="13"/>
      <c r="Q351" s="13"/>
      <c r="R351" s="13"/>
      <c r="S351" s="13"/>
      <c r="T351" s="13"/>
      <c r="U351" s="13"/>
      <c r="V351" s="13"/>
      <c r="W351" s="13"/>
      <c r="X351" s="13"/>
      <c r="Y351" s="13"/>
      <c r="Z351" s="13"/>
      <c r="AA351" s="13"/>
      <c r="AB351" s="13">
        <v>0</v>
      </c>
    </row>
    <row r="352" spans="1:28" ht="12" customHeight="1">
      <c r="A352" s="94" t="s">
        <v>1249</v>
      </c>
      <c r="B352" s="258">
        <v>3456</v>
      </c>
      <c r="C352" s="13"/>
      <c r="D352" s="13"/>
      <c r="E352" s="13"/>
      <c r="F352" s="13"/>
      <c r="G352" s="13"/>
      <c r="H352" s="13">
        <v>0</v>
      </c>
      <c r="I352" s="13"/>
      <c r="J352" s="13"/>
      <c r="K352" s="13"/>
      <c r="L352" s="13"/>
      <c r="M352" s="13"/>
      <c r="N352" s="13"/>
      <c r="O352" s="13"/>
      <c r="P352" s="13"/>
      <c r="Q352" s="13"/>
      <c r="R352" s="13"/>
      <c r="S352" s="13"/>
      <c r="T352" s="13"/>
      <c r="U352" s="13"/>
      <c r="V352" s="13"/>
      <c r="W352" s="13"/>
      <c r="X352" s="13"/>
      <c r="Y352" s="13"/>
      <c r="Z352" s="13"/>
      <c r="AA352" s="13"/>
      <c r="AB352" s="13">
        <v>0</v>
      </c>
    </row>
    <row r="353" spans="1:28" ht="12" customHeight="1">
      <c r="A353" s="94" t="s">
        <v>1249</v>
      </c>
      <c r="B353" s="258" t="s">
        <v>1094</v>
      </c>
      <c r="C353" s="13"/>
      <c r="D353" s="13"/>
      <c r="E353" s="13"/>
      <c r="F353" s="13"/>
      <c r="G353" s="13"/>
      <c r="H353" s="13">
        <v>0</v>
      </c>
      <c r="I353" s="13"/>
      <c r="J353" s="13"/>
      <c r="K353" s="13"/>
      <c r="L353" s="13"/>
      <c r="M353" s="13"/>
      <c r="N353" s="13"/>
      <c r="O353" s="13"/>
      <c r="P353" s="13"/>
      <c r="Q353" s="13"/>
      <c r="R353" s="13"/>
      <c r="S353" s="13"/>
      <c r="T353" s="13"/>
      <c r="U353" s="13"/>
      <c r="V353" s="13"/>
      <c r="W353" s="13"/>
      <c r="X353" s="13"/>
      <c r="Y353" s="13"/>
      <c r="Z353" s="13"/>
      <c r="AA353" s="13"/>
      <c r="AB353" s="13">
        <v>0</v>
      </c>
    </row>
    <row r="354" spans="1:28" ht="12" customHeight="1">
      <c r="A354" s="94" t="s">
        <v>1249</v>
      </c>
      <c r="B354" s="258">
        <v>3462</v>
      </c>
      <c r="C354" s="13"/>
      <c r="D354" s="13"/>
      <c r="E354" s="13"/>
      <c r="F354" s="13"/>
      <c r="G354" s="13"/>
      <c r="H354" s="13">
        <v>0</v>
      </c>
      <c r="I354" s="13"/>
      <c r="J354" s="13"/>
      <c r="K354" s="13"/>
      <c r="L354" s="13"/>
      <c r="M354" s="13"/>
      <c r="N354" s="13"/>
      <c r="O354" s="13"/>
      <c r="P354" s="13"/>
      <c r="Q354" s="13"/>
      <c r="R354" s="13"/>
      <c r="S354" s="13"/>
      <c r="T354" s="13"/>
      <c r="U354" s="13"/>
      <c r="V354" s="13"/>
      <c r="W354" s="13"/>
      <c r="X354" s="13"/>
      <c r="Y354" s="13"/>
      <c r="Z354" s="13"/>
      <c r="AA354" s="13"/>
      <c r="AB354" s="13">
        <v>0</v>
      </c>
    </row>
    <row r="355" spans="1:28" ht="12" customHeight="1">
      <c r="A355" s="94" t="s">
        <v>1249</v>
      </c>
      <c r="B355" s="258">
        <v>3463</v>
      </c>
      <c r="C355" s="13"/>
      <c r="D355" s="13"/>
      <c r="E355" s="13"/>
      <c r="F355" s="13"/>
      <c r="G355" s="13"/>
      <c r="H355" s="13">
        <v>0</v>
      </c>
      <c r="I355" s="13"/>
      <c r="J355" s="13"/>
      <c r="K355" s="13"/>
      <c r="L355" s="13"/>
      <c r="M355" s="13"/>
      <c r="N355" s="13"/>
      <c r="O355" s="13"/>
      <c r="P355" s="13"/>
      <c r="Q355" s="13"/>
      <c r="R355" s="13"/>
      <c r="S355" s="13"/>
      <c r="T355" s="13"/>
      <c r="U355" s="13"/>
      <c r="V355" s="13"/>
      <c r="W355" s="13"/>
      <c r="X355" s="13"/>
      <c r="Y355" s="13"/>
      <c r="Z355" s="13"/>
      <c r="AA355" s="13"/>
      <c r="AB355" s="13">
        <v>0</v>
      </c>
    </row>
    <row r="356" spans="1:28" ht="12" customHeight="1">
      <c r="A356" s="94" t="s">
        <v>1249</v>
      </c>
      <c r="B356" s="258">
        <v>3464</v>
      </c>
      <c r="C356" s="13"/>
      <c r="D356" s="13"/>
      <c r="E356" s="13"/>
      <c r="F356" s="13"/>
      <c r="G356" s="13"/>
      <c r="H356" s="13">
        <v>0</v>
      </c>
      <c r="I356" s="13"/>
      <c r="J356" s="13"/>
      <c r="K356" s="13"/>
      <c r="L356" s="13"/>
      <c r="M356" s="13"/>
      <c r="N356" s="13"/>
      <c r="O356" s="13"/>
      <c r="P356" s="13"/>
      <c r="Q356" s="13"/>
      <c r="R356" s="13"/>
      <c r="S356" s="13"/>
      <c r="T356" s="13"/>
      <c r="U356" s="13"/>
      <c r="V356" s="13"/>
      <c r="W356" s="13"/>
      <c r="X356" s="13"/>
      <c r="Y356" s="13"/>
      <c r="Z356" s="13"/>
      <c r="AA356" s="13"/>
      <c r="AB356" s="13">
        <v>0</v>
      </c>
    </row>
    <row r="357" spans="1:28" ht="12" customHeight="1">
      <c r="A357" s="94" t="s">
        <v>1249</v>
      </c>
      <c r="B357" s="258">
        <v>3467</v>
      </c>
      <c r="C357" s="13">
        <v>32415</v>
      </c>
      <c r="D357" s="13">
        <v>10448</v>
      </c>
      <c r="E357" s="13"/>
      <c r="F357" s="13"/>
      <c r="G357" s="13"/>
      <c r="H357" s="13">
        <v>42863</v>
      </c>
      <c r="I357" s="13"/>
      <c r="J357" s="13"/>
      <c r="K357" s="13"/>
      <c r="L357" s="13"/>
      <c r="M357" s="13"/>
      <c r="N357" s="13"/>
      <c r="O357" s="13"/>
      <c r="P357" s="13"/>
      <c r="Q357" s="13"/>
      <c r="R357" s="13"/>
      <c r="S357" s="13">
        <v>4750</v>
      </c>
      <c r="T357" s="13"/>
      <c r="U357" s="13"/>
      <c r="V357" s="13"/>
      <c r="W357" s="13"/>
      <c r="X357" s="13"/>
      <c r="Y357" s="13"/>
      <c r="Z357" s="13"/>
      <c r="AA357" s="13"/>
      <c r="AB357" s="13">
        <v>47613</v>
      </c>
    </row>
    <row r="358" spans="1:28" ht="12" customHeight="1">
      <c r="A358" s="94" t="s">
        <v>1249</v>
      </c>
      <c r="B358" s="258">
        <v>3468</v>
      </c>
      <c r="C358" s="13"/>
      <c r="D358" s="13"/>
      <c r="E358" s="13"/>
      <c r="F358" s="13"/>
      <c r="G358" s="13"/>
      <c r="H358" s="13">
        <v>0</v>
      </c>
      <c r="I358" s="13"/>
      <c r="J358" s="13"/>
      <c r="K358" s="13"/>
      <c r="L358" s="13"/>
      <c r="M358" s="13"/>
      <c r="N358" s="13"/>
      <c r="O358" s="13"/>
      <c r="P358" s="13"/>
      <c r="Q358" s="13"/>
      <c r="R358" s="13"/>
      <c r="S358" s="13"/>
      <c r="T358" s="13"/>
      <c r="U358" s="13"/>
      <c r="V358" s="13"/>
      <c r="W358" s="13"/>
      <c r="X358" s="13"/>
      <c r="Y358" s="13"/>
      <c r="Z358" s="13"/>
      <c r="AA358" s="13"/>
      <c r="AB358" s="13">
        <v>0</v>
      </c>
    </row>
    <row r="359" spans="1:28" ht="12" customHeight="1">
      <c r="A359" s="94" t="s">
        <v>1249</v>
      </c>
      <c r="B359" s="258">
        <v>3473</v>
      </c>
      <c r="C359" s="13"/>
      <c r="D359" s="13">
        <v>260470</v>
      </c>
      <c r="E359" s="13"/>
      <c r="F359" s="13"/>
      <c r="G359" s="13"/>
      <c r="H359" s="13">
        <v>260470</v>
      </c>
      <c r="I359" s="13"/>
      <c r="J359" s="13"/>
      <c r="K359" s="13">
        <v>97769</v>
      </c>
      <c r="L359" s="13"/>
      <c r="M359" s="13"/>
      <c r="N359" s="13"/>
      <c r="O359" s="13"/>
      <c r="P359" s="13"/>
      <c r="Q359" s="13"/>
      <c r="R359" s="13"/>
      <c r="S359" s="13"/>
      <c r="T359" s="13"/>
      <c r="U359" s="13"/>
      <c r="V359" s="13"/>
      <c r="W359" s="13"/>
      <c r="X359" s="13"/>
      <c r="Y359" s="13"/>
      <c r="Z359" s="13"/>
      <c r="AA359" s="13"/>
      <c r="AB359" s="13">
        <v>358239</v>
      </c>
    </row>
    <row r="360" spans="1:28" ht="12" customHeight="1">
      <c r="A360" s="94" t="s">
        <v>1249</v>
      </c>
      <c r="B360" s="258">
        <v>3474</v>
      </c>
      <c r="C360" s="13"/>
      <c r="D360" s="13"/>
      <c r="E360" s="13"/>
      <c r="F360" s="13"/>
      <c r="G360" s="13"/>
      <c r="H360" s="13">
        <v>0</v>
      </c>
      <c r="I360" s="13"/>
      <c r="J360" s="13"/>
      <c r="K360" s="13"/>
      <c r="L360" s="13"/>
      <c r="M360" s="13"/>
      <c r="N360" s="13"/>
      <c r="O360" s="13"/>
      <c r="P360" s="13"/>
      <c r="Q360" s="13"/>
      <c r="R360" s="13"/>
      <c r="S360" s="13"/>
      <c r="T360" s="13"/>
      <c r="U360" s="13"/>
      <c r="V360" s="13"/>
      <c r="W360" s="13"/>
      <c r="X360" s="13"/>
      <c r="Y360" s="13"/>
      <c r="Z360" s="13"/>
      <c r="AA360" s="13"/>
      <c r="AB360" s="13">
        <v>0</v>
      </c>
    </row>
    <row r="361" spans="1:28" ht="12" customHeight="1">
      <c r="A361" s="94" t="s">
        <v>1249</v>
      </c>
      <c r="B361" s="258">
        <v>3476</v>
      </c>
      <c r="C361" s="13"/>
      <c r="D361" s="13"/>
      <c r="E361" s="13"/>
      <c r="F361" s="13"/>
      <c r="G361" s="13">
        <v>48484</v>
      </c>
      <c r="H361" s="13">
        <v>48484</v>
      </c>
      <c r="I361" s="13"/>
      <c r="J361" s="13"/>
      <c r="K361" s="13"/>
      <c r="L361" s="13"/>
      <c r="M361" s="13"/>
      <c r="N361" s="13"/>
      <c r="O361" s="13"/>
      <c r="P361" s="13"/>
      <c r="Q361" s="13"/>
      <c r="R361" s="13"/>
      <c r="S361" s="13"/>
      <c r="T361" s="13"/>
      <c r="U361" s="13"/>
      <c r="V361" s="13"/>
      <c r="W361" s="13"/>
      <c r="X361" s="13"/>
      <c r="Y361" s="13"/>
      <c r="Z361" s="13"/>
      <c r="AA361" s="13"/>
      <c r="AB361" s="13">
        <v>48484</v>
      </c>
    </row>
    <row r="362" spans="1:28" ht="12" customHeight="1">
      <c r="A362" s="94" t="s">
        <v>1249</v>
      </c>
      <c r="B362" s="258">
        <v>3477</v>
      </c>
      <c r="C362" s="13"/>
      <c r="D362" s="13"/>
      <c r="E362" s="13"/>
      <c r="F362" s="13"/>
      <c r="G362" s="13"/>
      <c r="H362" s="13">
        <v>0</v>
      </c>
      <c r="I362" s="13"/>
      <c r="J362" s="13"/>
      <c r="K362" s="13"/>
      <c r="L362" s="13"/>
      <c r="M362" s="13"/>
      <c r="N362" s="13"/>
      <c r="O362" s="13"/>
      <c r="P362" s="13"/>
      <c r="Q362" s="13"/>
      <c r="R362" s="13"/>
      <c r="S362" s="13"/>
      <c r="T362" s="13"/>
      <c r="U362" s="13"/>
      <c r="V362" s="13"/>
      <c r="W362" s="13"/>
      <c r="X362" s="13"/>
      <c r="Y362" s="13"/>
      <c r="Z362" s="13"/>
      <c r="AA362" s="13"/>
      <c r="AB362" s="13">
        <v>0</v>
      </c>
    </row>
    <row r="363" spans="1:28" ht="12" customHeight="1">
      <c r="A363" s="94" t="s">
        <v>1249</v>
      </c>
      <c r="B363" s="258">
        <v>3478</v>
      </c>
      <c r="C363" s="13"/>
      <c r="D363" s="13"/>
      <c r="E363" s="13"/>
      <c r="F363" s="13"/>
      <c r="G363" s="13"/>
      <c r="H363" s="13">
        <v>0</v>
      </c>
      <c r="I363" s="13"/>
      <c r="J363" s="13"/>
      <c r="K363" s="13"/>
      <c r="L363" s="13"/>
      <c r="M363" s="13"/>
      <c r="N363" s="13"/>
      <c r="O363" s="13"/>
      <c r="P363" s="13"/>
      <c r="Q363" s="13"/>
      <c r="R363" s="13"/>
      <c r="S363" s="13"/>
      <c r="T363" s="13"/>
      <c r="U363" s="13"/>
      <c r="V363" s="13"/>
      <c r="W363" s="13"/>
      <c r="X363" s="13"/>
      <c r="Y363" s="13"/>
      <c r="Z363" s="13"/>
      <c r="AA363" s="13"/>
      <c r="AB363" s="13">
        <v>0</v>
      </c>
    </row>
    <row r="364" spans="1:28" ht="12" customHeight="1">
      <c r="A364" s="94" t="s">
        <v>1249</v>
      </c>
      <c r="B364" s="258">
        <v>3481</v>
      </c>
      <c r="C364" s="13"/>
      <c r="D364" s="13"/>
      <c r="E364" s="13"/>
      <c r="F364" s="13"/>
      <c r="G364" s="13"/>
      <c r="H364" s="13">
        <v>0</v>
      </c>
      <c r="I364" s="13"/>
      <c r="J364" s="13"/>
      <c r="K364" s="13"/>
      <c r="L364" s="13"/>
      <c r="M364" s="13"/>
      <c r="N364" s="13"/>
      <c r="O364" s="13"/>
      <c r="P364" s="13"/>
      <c r="Q364" s="13"/>
      <c r="R364" s="13"/>
      <c r="S364" s="13"/>
      <c r="T364" s="13"/>
      <c r="U364" s="13"/>
      <c r="V364" s="13"/>
      <c r="W364" s="13"/>
      <c r="X364" s="13"/>
      <c r="Y364" s="13"/>
      <c r="Z364" s="13"/>
      <c r="AA364" s="13"/>
      <c r="AB364" s="13">
        <v>0</v>
      </c>
    </row>
    <row r="365" spans="1:28" ht="12" customHeight="1">
      <c r="A365" s="94" t="s">
        <v>1249</v>
      </c>
      <c r="B365" s="258">
        <v>3482</v>
      </c>
      <c r="C365" s="13"/>
      <c r="D365" s="13"/>
      <c r="E365" s="13"/>
      <c r="F365" s="13"/>
      <c r="G365" s="13"/>
      <c r="H365" s="13">
        <v>0</v>
      </c>
      <c r="I365" s="13"/>
      <c r="J365" s="13"/>
      <c r="K365" s="13"/>
      <c r="L365" s="13"/>
      <c r="M365" s="13"/>
      <c r="N365" s="13"/>
      <c r="O365" s="13"/>
      <c r="P365" s="13"/>
      <c r="Q365" s="13"/>
      <c r="R365" s="13"/>
      <c r="S365" s="13"/>
      <c r="T365" s="13"/>
      <c r="U365" s="13"/>
      <c r="V365" s="13"/>
      <c r="W365" s="13"/>
      <c r="X365" s="13"/>
      <c r="Y365" s="13"/>
      <c r="Z365" s="13"/>
      <c r="AA365" s="13"/>
      <c r="AB365" s="13">
        <v>0</v>
      </c>
    </row>
    <row r="366" spans="1:28" ht="12" customHeight="1">
      <c r="A366" s="94" t="s">
        <v>1249</v>
      </c>
      <c r="B366" s="258">
        <v>3485</v>
      </c>
      <c r="C366" s="13"/>
      <c r="D366" s="13"/>
      <c r="E366" s="13"/>
      <c r="F366" s="13"/>
      <c r="G366" s="13"/>
      <c r="H366" s="13">
        <v>0</v>
      </c>
      <c r="I366" s="13"/>
      <c r="J366" s="13"/>
      <c r="K366" s="13"/>
      <c r="L366" s="13"/>
      <c r="M366" s="13"/>
      <c r="N366" s="13"/>
      <c r="O366" s="13"/>
      <c r="P366" s="13"/>
      <c r="Q366" s="13"/>
      <c r="R366" s="13"/>
      <c r="S366" s="13"/>
      <c r="T366" s="13"/>
      <c r="U366" s="13"/>
      <c r="V366" s="13"/>
      <c r="W366" s="13"/>
      <c r="X366" s="13"/>
      <c r="Y366" s="13"/>
      <c r="Z366" s="13"/>
      <c r="AA366" s="13"/>
      <c r="AB366" s="13">
        <v>0</v>
      </c>
    </row>
    <row r="367" spans="1:28" ht="12" customHeight="1">
      <c r="A367" s="94" t="s">
        <v>1249</v>
      </c>
      <c r="B367" s="258">
        <v>3487</v>
      </c>
      <c r="C367" s="13"/>
      <c r="D367" s="13"/>
      <c r="E367" s="13"/>
      <c r="F367" s="13"/>
      <c r="G367" s="13"/>
      <c r="H367" s="13">
        <v>0</v>
      </c>
      <c r="I367" s="13"/>
      <c r="J367" s="13"/>
      <c r="K367" s="13"/>
      <c r="L367" s="13"/>
      <c r="M367" s="13"/>
      <c r="N367" s="13"/>
      <c r="O367" s="13"/>
      <c r="P367" s="13"/>
      <c r="Q367" s="13"/>
      <c r="R367" s="13"/>
      <c r="S367" s="13"/>
      <c r="T367" s="13"/>
      <c r="U367" s="13"/>
      <c r="V367" s="13"/>
      <c r="W367" s="13"/>
      <c r="X367" s="13"/>
      <c r="Y367" s="13"/>
      <c r="Z367" s="13"/>
      <c r="AA367" s="13"/>
      <c r="AB367" s="13">
        <v>0</v>
      </c>
    </row>
    <row r="368" spans="1:28" ht="12" customHeight="1">
      <c r="A368" s="94" t="s">
        <v>1249</v>
      </c>
      <c r="B368" s="258">
        <v>3488</v>
      </c>
      <c r="C368" s="13"/>
      <c r="D368" s="13"/>
      <c r="E368" s="13"/>
      <c r="F368" s="13"/>
      <c r="G368" s="13"/>
      <c r="H368" s="13">
        <v>0</v>
      </c>
      <c r="I368" s="13"/>
      <c r="J368" s="13"/>
      <c r="K368" s="13"/>
      <c r="L368" s="13"/>
      <c r="M368" s="13"/>
      <c r="N368" s="13"/>
      <c r="O368" s="13"/>
      <c r="P368" s="13"/>
      <c r="Q368" s="13"/>
      <c r="R368" s="13"/>
      <c r="S368" s="13"/>
      <c r="T368" s="13"/>
      <c r="U368" s="13"/>
      <c r="V368" s="13"/>
      <c r="W368" s="13"/>
      <c r="X368" s="13"/>
      <c r="Y368" s="13"/>
      <c r="Z368" s="13"/>
      <c r="AA368" s="13"/>
      <c r="AB368" s="13">
        <v>0</v>
      </c>
    </row>
    <row r="369" spans="1:28" ht="12" customHeight="1">
      <c r="A369" s="94" t="s">
        <v>1249</v>
      </c>
      <c r="B369" s="258">
        <v>3489</v>
      </c>
      <c r="C369" s="13"/>
      <c r="D369" s="13"/>
      <c r="E369" s="13"/>
      <c r="F369" s="13"/>
      <c r="G369" s="13"/>
      <c r="H369" s="13">
        <v>0</v>
      </c>
      <c r="I369" s="13"/>
      <c r="J369" s="13"/>
      <c r="K369" s="13"/>
      <c r="L369" s="13"/>
      <c r="M369" s="13"/>
      <c r="N369" s="13"/>
      <c r="O369" s="13"/>
      <c r="P369" s="13"/>
      <c r="Q369" s="13"/>
      <c r="R369" s="13"/>
      <c r="S369" s="13"/>
      <c r="T369" s="13"/>
      <c r="U369" s="13"/>
      <c r="V369" s="13"/>
      <c r="W369" s="13"/>
      <c r="X369" s="13"/>
      <c r="Y369" s="13"/>
      <c r="Z369" s="13"/>
      <c r="AA369" s="13"/>
      <c r="AB369" s="13">
        <v>0</v>
      </c>
    </row>
    <row r="370" spans="1:28" ht="12" customHeight="1">
      <c r="A370" s="94" t="s">
        <v>1249</v>
      </c>
      <c r="B370" s="258">
        <v>3490</v>
      </c>
      <c r="C370" s="13"/>
      <c r="D370" s="13"/>
      <c r="E370" s="13"/>
      <c r="F370" s="13"/>
      <c r="G370" s="13"/>
      <c r="H370" s="13">
        <v>0</v>
      </c>
      <c r="I370" s="13"/>
      <c r="J370" s="13"/>
      <c r="K370" s="13"/>
      <c r="L370" s="13"/>
      <c r="M370" s="13"/>
      <c r="N370" s="13"/>
      <c r="O370" s="13"/>
      <c r="P370" s="13"/>
      <c r="Q370" s="13"/>
      <c r="R370" s="13"/>
      <c r="S370" s="13"/>
      <c r="T370" s="13"/>
      <c r="U370" s="13"/>
      <c r="V370" s="13"/>
      <c r="W370" s="13"/>
      <c r="X370" s="13"/>
      <c r="Y370" s="13"/>
      <c r="Z370" s="13"/>
      <c r="AA370" s="13"/>
      <c r="AB370" s="13">
        <v>0</v>
      </c>
    </row>
    <row r="371" spans="1:28" ht="12" customHeight="1">
      <c r="A371" s="94" t="s">
        <v>1249</v>
      </c>
      <c r="B371" s="258">
        <v>3491</v>
      </c>
      <c r="C371" s="13"/>
      <c r="D371" s="13"/>
      <c r="E371" s="13"/>
      <c r="F371" s="13"/>
      <c r="G371" s="13"/>
      <c r="H371" s="13">
        <v>0</v>
      </c>
      <c r="I371" s="13"/>
      <c r="J371" s="13"/>
      <c r="K371" s="13"/>
      <c r="L371" s="13"/>
      <c r="M371" s="13"/>
      <c r="N371" s="13"/>
      <c r="O371" s="13"/>
      <c r="P371" s="13"/>
      <c r="Q371" s="13"/>
      <c r="R371" s="13"/>
      <c r="S371" s="13"/>
      <c r="T371" s="13"/>
      <c r="U371" s="13"/>
      <c r="V371" s="13"/>
      <c r="W371" s="13"/>
      <c r="X371" s="13"/>
      <c r="Y371" s="13"/>
      <c r="Z371" s="13"/>
      <c r="AA371" s="13"/>
      <c r="AB371" s="13">
        <v>0</v>
      </c>
    </row>
    <row r="372" spans="1:28" ht="12" customHeight="1">
      <c r="A372" s="94" t="s">
        <v>1249</v>
      </c>
      <c r="B372" s="258">
        <v>3492</v>
      </c>
      <c r="C372" s="13"/>
      <c r="D372" s="13"/>
      <c r="E372" s="13"/>
      <c r="F372" s="13"/>
      <c r="G372" s="13"/>
      <c r="H372" s="13">
        <v>0</v>
      </c>
      <c r="I372" s="13"/>
      <c r="J372" s="13"/>
      <c r="K372" s="13"/>
      <c r="L372" s="13"/>
      <c r="M372" s="13"/>
      <c r="N372" s="13"/>
      <c r="O372" s="13"/>
      <c r="P372" s="13"/>
      <c r="Q372" s="13"/>
      <c r="R372" s="13"/>
      <c r="S372" s="13"/>
      <c r="T372" s="13"/>
      <c r="U372" s="13"/>
      <c r="V372" s="13"/>
      <c r="W372" s="13"/>
      <c r="X372" s="13"/>
      <c r="Y372" s="13"/>
      <c r="Z372" s="13"/>
      <c r="AA372" s="13"/>
      <c r="AB372" s="13">
        <v>0</v>
      </c>
    </row>
    <row r="373" spans="1:28" ht="12" customHeight="1">
      <c r="A373" s="94" t="s">
        <v>1249</v>
      </c>
      <c r="B373" s="258">
        <v>3494</v>
      </c>
      <c r="C373" s="13"/>
      <c r="D373" s="13"/>
      <c r="E373" s="13"/>
      <c r="F373" s="13"/>
      <c r="G373" s="13"/>
      <c r="H373" s="13">
        <v>0</v>
      </c>
      <c r="I373" s="13"/>
      <c r="J373" s="13"/>
      <c r="K373" s="13"/>
      <c r="L373" s="13"/>
      <c r="M373" s="13"/>
      <c r="N373" s="13"/>
      <c r="O373" s="13"/>
      <c r="P373" s="13"/>
      <c r="Q373" s="13"/>
      <c r="R373" s="13"/>
      <c r="S373" s="13"/>
      <c r="T373" s="13"/>
      <c r="U373" s="13"/>
      <c r="V373" s="13"/>
      <c r="W373" s="13"/>
      <c r="X373" s="13"/>
      <c r="Y373" s="13"/>
      <c r="Z373" s="13"/>
      <c r="AA373" s="13"/>
      <c r="AB373" s="13">
        <v>0</v>
      </c>
    </row>
    <row r="374" spans="1:28" ht="12" customHeight="1">
      <c r="A374" s="94" t="s">
        <v>1249</v>
      </c>
      <c r="B374" s="258">
        <v>3495</v>
      </c>
      <c r="C374" s="13"/>
      <c r="D374" s="13"/>
      <c r="E374" s="13"/>
      <c r="F374" s="13"/>
      <c r="G374" s="13"/>
      <c r="H374" s="13">
        <v>0</v>
      </c>
      <c r="I374" s="13"/>
      <c r="J374" s="13"/>
      <c r="K374" s="13"/>
      <c r="L374" s="13"/>
      <c r="M374" s="13"/>
      <c r="N374" s="13"/>
      <c r="O374" s="13"/>
      <c r="P374" s="13"/>
      <c r="Q374" s="13"/>
      <c r="R374" s="13"/>
      <c r="S374" s="13"/>
      <c r="T374" s="13"/>
      <c r="U374" s="13"/>
      <c r="V374" s="13"/>
      <c r="W374" s="13"/>
      <c r="X374" s="13"/>
      <c r="Y374" s="13"/>
      <c r="Z374" s="13"/>
      <c r="AA374" s="13"/>
      <c r="AB374" s="13">
        <v>0</v>
      </c>
    </row>
    <row r="375" spans="1:28" ht="12" customHeight="1">
      <c r="A375" s="94" t="s">
        <v>1249</v>
      </c>
      <c r="B375" s="258">
        <v>3496</v>
      </c>
      <c r="C375" s="13"/>
      <c r="D375" s="13"/>
      <c r="E375" s="13"/>
      <c r="F375" s="13"/>
      <c r="G375" s="13"/>
      <c r="H375" s="13">
        <v>0</v>
      </c>
      <c r="I375" s="13"/>
      <c r="J375" s="13"/>
      <c r="K375" s="13"/>
      <c r="L375" s="13"/>
      <c r="M375" s="13"/>
      <c r="N375" s="13"/>
      <c r="O375" s="13"/>
      <c r="P375" s="13"/>
      <c r="Q375" s="13"/>
      <c r="R375" s="13"/>
      <c r="S375" s="13"/>
      <c r="T375" s="13"/>
      <c r="U375" s="13"/>
      <c r="V375" s="13"/>
      <c r="W375" s="13"/>
      <c r="X375" s="13"/>
      <c r="Y375" s="13"/>
      <c r="Z375" s="13"/>
      <c r="AA375" s="13"/>
      <c r="AB375" s="13">
        <v>0</v>
      </c>
    </row>
    <row r="376" spans="1:28" ht="12" customHeight="1">
      <c r="A376" s="94" t="s">
        <v>1249</v>
      </c>
      <c r="B376" s="258">
        <v>3497</v>
      </c>
      <c r="C376" s="13"/>
      <c r="D376" s="13"/>
      <c r="E376" s="13"/>
      <c r="F376" s="13"/>
      <c r="G376" s="13"/>
      <c r="H376" s="13">
        <v>0</v>
      </c>
      <c r="I376" s="13"/>
      <c r="J376" s="13"/>
      <c r="K376" s="13"/>
      <c r="L376" s="13"/>
      <c r="M376" s="13"/>
      <c r="N376" s="13"/>
      <c r="O376" s="13"/>
      <c r="P376" s="13"/>
      <c r="Q376" s="13"/>
      <c r="R376" s="13"/>
      <c r="S376" s="13"/>
      <c r="T376" s="13"/>
      <c r="U376" s="13"/>
      <c r="V376" s="13"/>
      <c r="W376" s="13"/>
      <c r="X376" s="13"/>
      <c r="Y376" s="13"/>
      <c r="Z376" s="13"/>
      <c r="AA376" s="13"/>
      <c r="AB376" s="13">
        <v>0</v>
      </c>
    </row>
    <row r="377" spans="1:28" ht="12" customHeight="1">
      <c r="A377" s="94" t="s">
        <v>1249</v>
      </c>
      <c r="B377" s="258">
        <v>3499</v>
      </c>
      <c r="C377" s="13"/>
      <c r="D377" s="13"/>
      <c r="E377" s="13"/>
      <c r="F377" s="13"/>
      <c r="G377" s="13"/>
      <c r="H377" s="13">
        <v>0</v>
      </c>
      <c r="I377" s="13"/>
      <c r="J377" s="13"/>
      <c r="K377" s="13"/>
      <c r="L377" s="13"/>
      <c r="M377" s="13"/>
      <c r="N377" s="13"/>
      <c r="O377" s="13"/>
      <c r="P377" s="13"/>
      <c r="Q377" s="13"/>
      <c r="R377" s="13"/>
      <c r="S377" s="13"/>
      <c r="T377" s="13"/>
      <c r="U377" s="13"/>
      <c r="V377" s="13"/>
      <c r="W377" s="13"/>
      <c r="X377" s="13"/>
      <c r="Y377" s="13"/>
      <c r="Z377" s="13"/>
      <c r="AA377" s="13"/>
      <c r="AB377" s="13">
        <v>0</v>
      </c>
    </row>
    <row r="378" spans="1:28" ht="12" customHeight="1">
      <c r="A378" s="94" t="s">
        <v>1249</v>
      </c>
      <c r="B378" s="258">
        <v>3501</v>
      </c>
      <c r="C378" s="13"/>
      <c r="D378" s="13"/>
      <c r="E378" s="13"/>
      <c r="F378" s="13"/>
      <c r="G378" s="13"/>
      <c r="H378" s="13">
        <v>0</v>
      </c>
      <c r="I378" s="13"/>
      <c r="J378" s="13"/>
      <c r="K378" s="13"/>
      <c r="L378" s="13"/>
      <c r="M378" s="13"/>
      <c r="N378" s="13"/>
      <c r="O378" s="13"/>
      <c r="P378" s="13"/>
      <c r="Q378" s="13"/>
      <c r="R378" s="13"/>
      <c r="S378" s="13"/>
      <c r="T378" s="13"/>
      <c r="U378" s="13"/>
      <c r="V378" s="13"/>
      <c r="W378" s="13"/>
      <c r="X378" s="13"/>
      <c r="Y378" s="13"/>
      <c r="Z378" s="13"/>
      <c r="AA378" s="13"/>
      <c r="AB378" s="13">
        <v>0</v>
      </c>
    </row>
    <row r="379" spans="1:28" ht="12" customHeight="1">
      <c r="A379" s="94" t="s">
        <v>1249</v>
      </c>
      <c r="B379" s="258">
        <v>3502</v>
      </c>
      <c r="C379" s="13"/>
      <c r="D379" s="13"/>
      <c r="E379" s="13"/>
      <c r="F379" s="13"/>
      <c r="G379" s="13"/>
      <c r="H379" s="13">
        <v>0</v>
      </c>
      <c r="I379" s="13"/>
      <c r="J379" s="13"/>
      <c r="K379" s="13"/>
      <c r="L379" s="13"/>
      <c r="M379" s="13"/>
      <c r="N379" s="13"/>
      <c r="O379" s="13"/>
      <c r="P379" s="13"/>
      <c r="Q379" s="13"/>
      <c r="R379" s="13"/>
      <c r="S379" s="13"/>
      <c r="T379" s="13"/>
      <c r="U379" s="13"/>
      <c r="V379" s="13"/>
      <c r="W379" s="13"/>
      <c r="X379" s="13"/>
      <c r="Y379" s="13"/>
      <c r="Z379" s="13"/>
      <c r="AA379" s="13"/>
      <c r="AB379" s="13">
        <v>0</v>
      </c>
    </row>
    <row r="380" spans="1:28" ht="12" customHeight="1">
      <c r="A380" s="94" t="s">
        <v>1249</v>
      </c>
      <c r="B380" s="258">
        <v>3503</v>
      </c>
      <c r="C380" s="13"/>
      <c r="D380" s="13"/>
      <c r="E380" s="13"/>
      <c r="F380" s="13"/>
      <c r="G380" s="13"/>
      <c r="H380" s="13">
        <v>0</v>
      </c>
      <c r="I380" s="13"/>
      <c r="J380" s="13"/>
      <c r="K380" s="13"/>
      <c r="L380" s="13"/>
      <c r="M380" s="13"/>
      <c r="N380" s="13"/>
      <c r="O380" s="13"/>
      <c r="P380" s="13"/>
      <c r="Q380" s="13"/>
      <c r="R380" s="13"/>
      <c r="S380" s="13"/>
      <c r="T380" s="13"/>
      <c r="U380" s="13"/>
      <c r="V380" s="13"/>
      <c r="W380" s="13"/>
      <c r="X380" s="13"/>
      <c r="Y380" s="13"/>
      <c r="Z380" s="13"/>
      <c r="AA380" s="13"/>
      <c r="AB380" s="13">
        <v>0</v>
      </c>
    </row>
    <row r="381" spans="1:28" ht="12" customHeight="1">
      <c r="A381" s="94" t="s">
        <v>1249</v>
      </c>
      <c r="B381" s="258">
        <v>3504</v>
      </c>
      <c r="C381" s="13"/>
      <c r="D381" s="13"/>
      <c r="E381" s="13"/>
      <c r="F381" s="13"/>
      <c r="G381" s="13"/>
      <c r="H381" s="13">
        <v>0</v>
      </c>
      <c r="I381" s="13"/>
      <c r="J381" s="13"/>
      <c r="K381" s="13"/>
      <c r="L381" s="13"/>
      <c r="M381" s="13"/>
      <c r="N381" s="13"/>
      <c r="O381" s="13"/>
      <c r="P381" s="13"/>
      <c r="Q381" s="13"/>
      <c r="R381" s="13"/>
      <c r="S381" s="13"/>
      <c r="T381" s="13"/>
      <c r="U381" s="13"/>
      <c r="V381" s="13"/>
      <c r="W381" s="13"/>
      <c r="X381" s="13"/>
      <c r="Y381" s="13"/>
      <c r="Z381" s="13"/>
      <c r="AA381" s="13"/>
      <c r="AB381" s="13">
        <v>0</v>
      </c>
    </row>
    <row r="382" spans="1:28" ht="12" customHeight="1">
      <c r="A382" s="94" t="s">
        <v>1249</v>
      </c>
      <c r="B382" s="258">
        <v>3506</v>
      </c>
      <c r="C382" s="13"/>
      <c r="D382" s="13"/>
      <c r="E382" s="13"/>
      <c r="F382" s="13"/>
      <c r="G382" s="13"/>
      <c r="H382" s="13">
        <v>0</v>
      </c>
      <c r="I382" s="13"/>
      <c r="J382" s="13"/>
      <c r="K382" s="13"/>
      <c r="L382" s="13"/>
      <c r="M382" s="13"/>
      <c r="N382" s="13"/>
      <c r="O382" s="13"/>
      <c r="P382" s="13"/>
      <c r="Q382" s="13"/>
      <c r="R382" s="13"/>
      <c r="S382" s="13"/>
      <c r="T382" s="13"/>
      <c r="U382" s="13"/>
      <c r="V382" s="13"/>
      <c r="W382" s="13"/>
      <c r="X382" s="13"/>
      <c r="Y382" s="13"/>
      <c r="Z382" s="13"/>
      <c r="AA382" s="13"/>
      <c r="AB382" s="13">
        <v>0</v>
      </c>
    </row>
    <row r="383" spans="1:28" ht="12" customHeight="1">
      <c r="A383" s="94" t="s">
        <v>1249</v>
      </c>
      <c r="B383" s="258">
        <v>3507</v>
      </c>
      <c r="C383" s="13"/>
      <c r="D383" s="13"/>
      <c r="E383" s="13"/>
      <c r="F383" s="13"/>
      <c r="G383" s="13"/>
      <c r="H383" s="13">
        <v>0</v>
      </c>
      <c r="I383" s="13"/>
      <c r="J383" s="13"/>
      <c r="K383" s="13"/>
      <c r="L383" s="13"/>
      <c r="M383" s="13"/>
      <c r="N383" s="13"/>
      <c r="O383" s="13"/>
      <c r="P383" s="13"/>
      <c r="Q383" s="13"/>
      <c r="R383" s="13"/>
      <c r="S383" s="13"/>
      <c r="T383" s="13"/>
      <c r="U383" s="13"/>
      <c r="V383" s="13"/>
      <c r="W383" s="13"/>
      <c r="X383" s="13"/>
      <c r="Y383" s="13"/>
      <c r="Z383" s="13"/>
      <c r="AA383" s="13"/>
      <c r="AB383" s="13">
        <v>0</v>
      </c>
    </row>
    <row r="384" spans="1:28" ht="12" customHeight="1">
      <c r="A384" s="94" t="s">
        <v>1249</v>
      </c>
      <c r="B384" s="258">
        <v>3508</v>
      </c>
      <c r="C384" s="13"/>
      <c r="D384" s="13"/>
      <c r="E384" s="13"/>
      <c r="F384" s="13"/>
      <c r="G384" s="13"/>
      <c r="H384" s="13">
        <v>0</v>
      </c>
      <c r="I384" s="13"/>
      <c r="J384" s="13"/>
      <c r="K384" s="13"/>
      <c r="L384" s="13"/>
      <c r="M384" s="13"/>
      <c r="N384" s="13"/>
      <c r="O384" s="13"/>
      <c r="P384" s="13"/>
      <c r="Q384" s="13"/>
      <c r="R384" s="13"/>
      <c r="S384" s="13"/>
      <c r="T384" s="13"/>
      <c r="U384" s="13"/>
      <c r="V384" s="13"/>
      <c r="W384" s="13"/>
      <c r="X384" s="13"/>
      <c r="Y384" s="13"/>
      <c r="Z384" s="13">
        <v>6510</v>
      </c>
      <c r="AA384" s="13"/>
      <c r="AB384" s="13">
        <v>6510</v>
      </c>
    </row>
    <row r="385" spans="1:28" ht="12" customHeight="1">
      <c r="A385" s="94" t="s">
        <v>1249</v>
      </c>
      <c r="B385" s="258">
        <v>3511</v>
      </c>
      <c r="C385" s="13"/>
      <c r="D385" s="13"/>
      <c r="E385" s="13"/>
      <c r="F385" s="13"/>
      <c r="G385" s="13"/>
      <c r="H385" s="13">
        <v>0</v>
      </c>
      <c r="I385" s="13"/>
      <c r="J385" s="13"/>
      <c r="K385" s="13"/>
      <c r="L385" s="13"/>
      <c r="M385" s="13"/>
      <c r="N385" s="13"/>
      <c r="O385" s="13"/>
      <c r="P385" s="13"/>
      <c r="Q385" s="13"/>
      <c r="R385" s="13"/>
      <c r="S385" s="13"/>
      <c r="T385" s="13"/>
      <c r="U385" s="13"/>
      <c r="V385" s="13"/>
      <c r="W385" s="13"/>
      <c r="X385" s="13"/>
      <c r="Y385" s="13"/>
      <c r="Z385" s="13"/>
      <c r="AA385" s="13"/>
      <c r="AB385" s="13">
        <v>0</v>
      </c>
    </row>
    <row r="386" spans="1:28" ht="12" customHeight="1">
      <c r="A386" s="94" t="s">
        <v>1249</v>
      </c>
      <c r="B386" s="258">
        <v>3514</v>
      </c>
      <c r="C386" s="13"/>
      <c r="D386" s="13"/>
      <c r="E386" s="13"/>
      <c r="F386" s="13"/>
      <c r="G386" s="13"/>
      <c r="H386" s="13">
        <v>0</v>
      </c>
      <c r="I386" s="13"/>
      <c r="J386" s="13"/>
      <c r="K386" s="13"/>
      <c r="L386" s="13"/>
      <c r="M386" s="13"/>
      <c r="N386" s="13"/>
      <c r="O386" s="13"/>
      <c r="P386" s="13"/>
      <c r="Q386" s="13"/>
      <c r="R386" s="13"/>
      <c r="S386" s="13"/>
      <c r="T386" s="13"/>
      <c r="U386" s="13"/>
      <c r="V386" s="13"/>
      <c r="W386" s="13"/>
      <c r="X386" s="13"/>
      <c r="Y386" s="13"/>
      <c r="Z386" s="13"/>
      <c r="AA386" s="13"/>
      <c r="AB386" s="13">
        <v>0</v>
      </c>
    </row>
    <row r="387" spans="1:28" ht="12" customHeight="1">
      <c r="A387" s="94" t="s">
        <v>1249</v>
      </c>
      <c r="B387" s="258">
        <v>3515</v>
      </c>
      <c r="C387" s="13">
        <v>15064</v>
      </c>
      <c r="D387" s="13">
        <v>2371</v>
      </c>
      <c r="E387" s="13"/>
      <c r="F387" s="13"/>
      <c r="G387" s="13"/>
      <c r="H387" s="13">
        <v>17435</v>
      </c>
      <c r="I387" s="13"/>
      <c r="J387" s="13"/>
      <c r="K387" s="13"/>
      <c r="L387" s="13"/>
      <c r="M387" s="13"/>
      <c r="N387" s="13"/>
      <c r="O387" s="13">
        <v>35782</v>
      </c>
      <c r="P387" s="13"/>
      <c r="Q387" s="13"/>
      <c r="R387" s="13"/>
      <c r="S387" s="13"/>
      <c r="T387" s="13"/>
      <c r="U387" s="13"/>
      <c r="V387" s="13"/>
      <c r="W387" s="13"/>
      <c r="X387" s="13"/>
      <c r="Y387" s="13"/>
      <c r="Z387" s="13"/>
      <c r="AA387" s="13"/>
      <c r="AB387" s="13">
        <v>53217</v>
      </c>
    </row>
    <row r="388" spans="1:28" ht="12" customHeight="1">
      <c r="A388" s="94" t="s">
        <v>1249</v>
      </c>
      <c r="B388" s="258">
        <v>3516</v>
      </c>
      <c r="C388" s="13"/>
      <c r="D388" s="13"/>
      <c r="E388" s="13"/>
      <c r="F388" s="13"/>
      <c r="G388" s="13"/>
      <c r="H388" s="13">
        <v>0</v>
      </c>
      <c r="I388" s="13"/>
      <c r="J388" s="13"/>
      <c r="K388" s="13"/>
      <c r="L388" s="13"/>
      <c r="M388" s="13"/>
      <c r="N388" s="13"/>
      <c r="O388" s="13"/>
      <c r="P388" s="13"/>
      <c r="Q388" s="13"/>
      <c r="R388" s="13"/>
      <c r="S388" s="13"/>
      <c r="T388" s="13"/>
      <c r="U388" s="13"/>
      <c r="V388" s="13"/>
      <c r="W388" s="13"/>
      <c r="X388" s="13"/>
      <c r="Y388" s="13"/>
      <c r="Z388" s="13"/>
      <c r="AA388" s="13"/>
      <c r="AB388" s="13">
        <v>0</v>
      </c>
    </row>
    <row r="389" spans="1:28" ht="12" customHeight="1">
      <c r="A389" s="94" t="s">
        <v>1249</v>
      </c>
      <c r="B389" s="258">
        <v>3524</v>
      </c>
      <c r="C389" s="13"/>
      <c r="D389" s="13"/>
      <c r="E389" s="13"/>
      <c r="F389" s="13"/>
      <c r="G389" s="13"/>
      <c r="H389" s="13">
        <v>0</v>
      </c>
      <c r="I389" s="13"/>
      <c r="J389" s="13"/>
      <c r="K389" s="13"/>
      <c r="L389" s="13"/>
      <c r="M389" s="13"/>
      <c r="N389" s="13"/>
      <c r="O389" s="13"/>
      <c r="P389" s="13"/>
      <c r="Q389" s="13"/>
      <c r="R389" s="13"/>
      <c r="S389" s="13"/>
      <c r="T389" s="13"/>
      <c r="U389" s="13"/>
      <c r="V389" s="13"/>
      <c r="W389" s="13"/>
      <c r="X389" s="13"/>
      <c r="Y389" s="13"/>
      <c r="Z389" s="13"/>
      <c r="AA389" s="13"/>
      <c r="AB389" s="13">
        <v>0</v>
      </c>
    </row>
    <row r="390" spans="1:28" ht="12" customHeight="1">
      <c r="A390" s="94" t="s">
        <v>1249</v>
      </c>
      <c r="B390" s="258">
        <v>3525</v>
      </c>
      <c r="C390" s="13">
        <v>7299</v>
      </c>
      <c r="D390" s="13"/>
      <c r="E390" s="13"/>
      <c r="F390" s="13"/>
      <c r="G390" s="13"/>
      <c r="H390" s="13">
        <v>7299</v>
      </c>
      <c r="I390" s="13"/>
      <c r="J390" s="13"/>
      <c r="K390" s="13"/>
      <c r="L390" s="13"/>
      <c r="M390" s="13"/>
      <c r="N390" s="13"/>
      <c r="O390" s="13"/>
      <c r="P390" s="13"/>
      <c r="Q390" s="13"/>
      <c r="R390" s="13"/>
      <c r="S390" s="13"/>
      <c r="T390" s="13"/>
      <c r="U390" s="13"/>
      <c r="V390" s="13"/>
      <c r="W390" s="13"/>
      <c r="X390" s="13"/>
      <c r="Y390" s="13"/>
      <c r="Z390" s="13"/>
      <c r="AA390" s="13"/>
      <c r="AB390" s="13">
        <v>7299</v>
      </c>
    </row>
    <row r="391" spans="1:28" ht="12" customHeight="1">
      <c r="A391" s="94" t="s">
        <v>1249</v>
      </c>
      <c r="B391" s="258">
        <v>3526</v>
      </c>
      <c r="C391" s="13"/>
      <c r="D391" s="13"/>
      <c r="E391" s="13"/>
      <c r="F391" s="13"/>
      <c r="G391" s="13"/>
      <c r="H391" s="13">
        <v>0</v>
      </c>
      <c r="I391" s="13"/>
      <c r="J391" s="13"/>
      <c r="K391" s="13"/>
      <c r="L391" s="13"/>
      <c r="M391" s="13"/>
      <c r="N391" s="13"/>
      <c r="O391" s="13"/>
      <c r="P391" s="13"/>
      <c r="Q391" s="13"/>
      <c r="R391" s="13"/>
      <c r="S391" s="13"/>
      <c r="T391" s="13"/>
      <c r="U391" s="13"/>
      <c r="V391" s="13"/>
      <c r="W391" s="13"/>
      <c r="X391" s="13"/>
      <c r="Y391" s="13"/>
      <c r="Z391" s="13"/>
      <c r="AA391" s="13"/>
      <c r="AB391" s="13">
        <v>0</v>
      </c>
    </row>
    <row r="392" spans="1:28" ht="12" customHeight="1">
      <c r="A392" s="94" t="s">
        <v>1249</v>
      </c>
      <c r="B392" s="258">
        <v>3535</v>
      </c>
      <c r="C392" s="13">
        <v>6267</v>
      </c>
      <c r="D392" s="13"/>
      <c r="E392" s="13"/>
      <c r="F392" s="13"/>
      <c r="G392" s="13"/>
      <c r="H392" s="13">
        <v>6267</v>
      </c>
      <c r="I392" s="13"/>
      <c r="J392" s="13"/>
      <c r="K392" s="13"/>
      <c r="L392" s="13"/>
      <c r="M392" s="13"/>
      <c r="N392" s="13"/>
      <c r="O392" s="13"/>
      <c r="P392" s="13"/>
      <c r="Q392" s="13"/>
      <c r="R392" s="13"/>
      <c r="S392" s="13"/>
      <c r="T392" s="13"/>
      <c r="U392" s="13"/>
      <c r="V392" s="13"/>
      <c r="W392" s="13"/>
      <c r="X392" s="13"/>
      <c r="Y392" s="13"/>
      <c r="Z392" s="13"/>
      <c r="AA392" s="13"/>
      <c r="AB392" s="13">
        <v>6267</v>
      </c>
    </row>
    <row r="393" spans="1:28" ht="12" customHeight="1">
      <c r="A393" s="94" t="s">
        <v>1249</v>
      </c>
      <c r="B393" s="258">
        <v>3540</v>
      </c>
      <c r="C393" s="13"/>
      <c r="D393" s="13"/>
      <c r="E393" s="13"/>
      <c r="F393" s="13"/>
      <c r="G393" s="13"/>
      <c r="H393" s="13">
        <v>0</v>
      </c>
      <c r="I393" s="13"/>
      <c r="J393" s="13"/>
      <c r="K393" s="13"/>
      <c r="L393" s="13"/>
      <c r="M393" s="13"/>
      <c r="N393" s="13"/>
      <c r="O393" s="13"/>
      <c r="P393" s="13"/>
      <c r="Q393" s="13"/>
      <c r="R393" s="13"/>
      <c r="S393" s="13"/>
      <c r="T393" s="13"/>
      <c r="U393" s="13"/>
      <c r="V393" s="13"/>
      <c r="W393" s="13"/>
      <c r="X393" s="13"/>
      <c r="Y393" s="13"/>
      <c r="Z393" s="13"/>
      <c r="AA393" s="13"/>
      <c r="AB393" s="13">
        <v>0</v>
      </c>
    </row>
    <row r="394" spans="1:28" ht="12" customHeight="1">
      <c r="A394" s="94" t="s">
        <v>1249</v>
      </c>
      <c r="B394" s="258">
        <v>3541</v>
      </c>
      <c r="C394" s="13"/>
      <c r="D394" s="13"/>
      <c r="E394" s="13"/>
      <c r="F394" s="13"/>
      <c r="G394" s="13"/>
      <c r="H394" s="13">
        <v>0</v>
      </c>
      <c r="I394" s="13"/>
      <c r="J394" s="13"/>
      <c r="K394" s="13"/>
      <c r="L394" s="13"/>
      <c r="M394" s="13"/>
      <c r="N394" s="13"/>
      <c r="O394" s="13"/>
      <c r="P394" s="13"/>
      <c r="Q394" s="13"/>
      <c r="R394" s="13"/>
      <c r="S394" s="13"/>
      <c r="T394" s="13"/>
      <c r="U394" s="13"/>
      <c r="V394" s="13"/>
      <c r="W394" s="13"/>
      <c r="X394" s="13"/>
      <c r="Y394" s="13"/>
      <c r="Z394" s="13"/>
      <c r="AA394" s="13"/>
      <c r="AB394" s="13">
        <v>0</v>
      </c>
    </row>
    <row r="395" spans="1:28" ht="12" customHeight="1">
      <c r="A395" s="94" t="s">
        <v>1249</v>
      </c>
      <c r="B395" s="258">
        <v>3542</v>
      </c>
      <c r="C395" s="13">
        <v>450</v>
      </c>
      <c r="D395" s="13"/>
      <c r="E395" s="13"/>
      <c r="F395" s="13"/>
      <c r="G395" s="13"/>
      <c r="H395" s="13">
        <v>450</v>
      </c>
      <c r="I395" s="13"/>
      <c r="J395" s="13"/>
      <c r="K395" s="13"/>
      <c r="L395" s="13"/>
      <c r="M395" s="13">
        <v>20622</v>
      </c>
      <c r="N395" s="13"/>
      <c r="O395" s="13"/>
      <c r="P395" s="13"/>
      <c r="Q395" s="13"/>
      <c r="R395" s="13"/>
      <c r="S395" s="13"/>
      <c r="T395" s="13"/>
      <c r="U395" s="13"/>
      <c r="V395" s="13"/>
      <c r="W395" s="13"/>
      <c r="X395" s="13"/>
      <c r="Y395" s="13"/>
      <c r="Z395" s="13"/>
      <c r="AA395" s="13"/>
      <c r="AB395" s="13">
        <v>21072</v>
      </c>
    </row>
    <row r="396" spans="1:28" ht="12" customHeight="1">
      <c r="A396" s="94" t="s">
        <v>1249</v>
      </c>
      <c r="B396" s="258">
        <v>3543</v>
      </c>
      <c r="C396" s="13">
        <v>3565</v>
      </c>
      <c r="D396" s="13"/>
      <c r="E396" s="13"/>
      <c r="F396" s="13"/>
      <c r="G396" s="13"/>
      <c r="H396" s="13">
        <v>3565</v>
      </c>
      <c r="I396" s="13"/>
      <c r="J396" s="13"/>
      <c r="K396" s="13"/>
      <c r="L396" s="13"/>
      <c r="M396" s="13"/>
      <c r="N396" s="13"/>
      <c r="O396" s="13"/>
      <c r="P396" s="13"/>
      <c r="Q396" s="13"/>
      <c r="R396" s="13"/>
      <c r="S396" s="13"/>
      <c r="T396" s="13"/>
      <c r="U396" s="13"/>
      <c r="V396" s="13"/>
      <c r="W396" s="13"/>
      <c r="X396" s="13"/>
      <c r="Y396" s="13">
        <v>4304</v>
      </c>
      <c r="Z396" s="13"/>
      <c r="AA396" s="13"/>
      <c r="AB396" s="13">
        <v>7869</v>
      </c>
    </row>
    <row r="397" spans="1:28" ht="12" customHeight="1">
      <c r="A397" s="94" t="s">
        <v>1249</v>
      </c>
      <c r="B397" s="258">
        <v>3545</v>
      </c>
      <c r="C397" s="13"/>
      <c r="D397" s="13"/>
      <c r="E397" s="13"/>
      <c r="F397" s="13"/>
      <c r="G397" s="13"/>
      <c r="H397" s="13">
        <v>0</v>
      </c>
      <c r="I397" s="13"/>
      <c r="J397" s="13"/>
      <c r="K397" s="13"/>
      <c r="L397" s="13"/>
      <c r="M397" s="13"/>
      <c r="N397" s="13"/>
      <c r="O397" s="13"/>
      <c r="P397" s="13"/>
      <c r="Q397" s="13"/>
      <c r="R397" s="13"/>
      <c r="S397" s="13"/>
      <c r="T397" s="13"/>
      <c r="U397" s="13"/>
      <c r="V397" s="13"/>
      <c r="W397" s="13"/>
      <c r="X397" s="13"/>
      <c r="Y397" s="13"/>
      <c r="Z397" s="13"/>
      <c r="AA397" s="13"/>
      <c r="AB397" s="13">
        <v>0</v>
      </c>
    </row>
    <row r="398" spans="1:28" ht="12" customHeight="1">
      <c r="A398" s="94" t="s">
        <v>1249</v>
      </c>
      <c r="B398" s="258">
        <v>3546</v>
      </c>
      <c r="C398" s="13"/>
      <c r="D398" s="13"/>
      <c r="E398" s="13"/>
      <c r="F398" s="13"/>
      <c r="G398" s="13"/>
      <c r="H398" s="13">
        <v>0</v>
      </c>
      <c r="I398" s="13"/>
      <c r="J398" s="13"/>
      <c r="K398" s="13"/>
      <c r="L398" s="13"/>
      <c r="M398" s="13"/>
      <c r="N398" s="13"/>
      <c r="O398" s="13"/>
      <c r="P398" s="13"/>
      <c r="Q398" s="13"/>
      <c r="R398" s="13"/>
      <c r="S398" s="13"/>
      <c r="T398" s="13"/>
      <c r="U398" s="13"/>
      <c r="V398" s="13"/>
      <c r="W398" s="13"/>
      <c r="X398" s="13"/>
      <c r="Y398" s="13"/>
      <c r="Z398" s="13"/>
      <c r="AA398" s="13"/>
      <c r="AB398" s="13">
        <v>0</v>
      </c>
    </row>
    <row r="399" spans="1:28" ht="12" customHeight="1">
      <c r="A399" s="94" t="s">
        <v>1249</v>
      </c>
      <c r="B399" s="258">
        <v>3547</v>
      </c>
      <c r="C399" s="13"/>
      <c r="D399" s="13"/>
      <c r="E399" s="13"/>
      <c r="F399" s="13"/>
      <c r="G399" s="13"/>
      <c r="H399" s="13">
        <v>0</v>
      </c>
      <c r="I399" s="13"/>
      <c r="J399" s="13"/>
      <c r="K399" s="13"/>
      <c r="L399" s="13"/>
      <c r="M399" s="13"/>
      <c r="N399" s="13"/>
      <c r="O399" s="13"/>
      <c r="P399" s="13"/>
      <c r="Q399" s="13"/>
      <c r="R399" s="13"/>
      <c r="S399" s="13"/>
      <c r="T399" s="13"/>
      <c r="U399" s="13"/>
      <c r="V399" s="13"/>
      <c r="W399" s="13"/>
      <c r="X399" s="13"/>
      <c r="Y399" s="13"/>
      <c r="Z399" s="13"/>
      <c r="AA399" s="13"/>
      <c r="AB399" s="13">
        <v>0</v>
      </c>
    </row>
    <row r="400" spans="1:28" ht="12" customHeight="1">
      <c r="A400" s="94" t="s">
        <v>1249</v>
      </c>
      <c r="B400" s="258">
        <v>3549</v>
      </c>
      <c r="C400" s="13"/>
      <c r="D400" s="13"/>
      <c r="E400" s="13"/>
      <c r="F400" s="13"/>
      <c r="G400" s="13"/>
      <c r="H400" s="13">
        <v>0</v>
      </c>
      <c r="I400" s="13"/>
      <c r="J400" s="13"/>
      <c r="K400" s="13"/>
      <c r="L400" s="13"/>
      <c r="M400" s="13"/>
      <c r="N400" s="13"/>
      <c r="O400" s="13"/>
      <c r="P400" s="13"/>
      <c r="Q400" s="13"/>
      <c r="R400" s="13"/>
      <c r="S400" s="13"/>
      <c r="T400" s="13"/>
      <c r="U400" s="13"/>
      <c r="V400" s="13"/>
      <c r="W400" s="13"/>
      <c r="X400" s="13"/>
      <c r="Y400" s="13"/>
      <c r="Z400" s="13"/>
      <c r="AA400" s="13"/>
      <c r="AB400" s="13">
        <v>0</v>
      </c>
    </row>
    <row r="401" spans="1:28" ht="12" customHeight="1">
      <c r="A401" s="94" t="s">
        <v>1249</v>
      </c>
      <c r="B401" s="258">
        <v>3550</v>
      </c>
      <c r="C401" s="13"/>
      <c r="D401" s="13"/>
      <c r="E401" s="13"/>
      <c r="F401" s="13"/>
      <c r="G401" s="13"/>
      <c r="H401" s="13">
        <v>0</v>
      </c>
      <c r="I401" s="13"/>
      <c r="J401" s="13"/>
      <c r="K401" s="13"/>
      <c r="L401" s="13"/>
      <c r="M401" s="13"/>
      <c r="N401" s="13"/>
      <c r="O401" s="13"/>
      <c r="P401" s="13"/>
      <c r="Q401" s="13"/>
      <c r="R401" s="13"/>
      <c r="S401" s="13"/>
      <c r="T401" s="13"/>
      <c r="U401" s="13"/>
      <c r="V401" s="13"/>
      <c r="W401" s="13"/>
      <c r="X401" s="13"/>
      <c r="Y401" s="13"/>
      <c r="Z401" s="13"/>
      <c r="AA401" s="13"/>
      <c r="AB401" s="13">
        <v>0</v>
      </c>
    </row>
    <row r="402" spans="1:28" ht="12" customHeight="1">
      <c r="A402" s="94" t="s">
        <v>1249</v>
      </c>
      <c r="B402" s="258">
        <v>3551</v>
      </c>
      <c r="C402" s="13"/>
      <c r="D402" s="13"/>
      <c r="E402" s="13"/>
      <c r="F402" s="13"/>
      <c r="G402" s="13"/>
      <c r="H402" s="13">
        <v>0</v>
      </c>
      <c r="I402" s="13"/>
      <c r="J402" s="13"/>
      <c r="K402" s="13"/>
      <c r="L402" s="13"/>
      <c r="M402" s="13"/>
      <c r="N402" s="13"/>
      <c r="O402" s="13"/>
      <c r="P402" s="13"/>
      <c r="Q402" s="13"/>
      <c r="R402" s="13"/>
      <c r="S402" s="13"/>
      <c r="T402" s="13"/>
      <c r="U402" s="13"/>
      <c r="V402" s="13"/>
      <c r="W402" s="13"/>
      <c r="X402" s="13"/>
      <c r="Y402" s="13"/>
      <c r="Z402" s="13"/>
      <c r="AA402" s="13"/>
      <c r="AB402" s="13">
        <v>0</v>
      </c>
    </row>
    <row r="403" spans="1:28" ht="12" customHeight="1">
      <c r="A403" s="94" t="s">
        <v>1249</v>
      </c>
      <c r="B403" s="258">
        <v>3553</v>
      </c>
      <c r="C403" s="13"/>
      <c r="D403" s="13"/>
      <c r="E403" s="13"/>
      <c r="F403" s="13"/>
      <c r="G403" s="13"/>
      <c r="H403" s="13">
        <v>0</v>
      </c>
      <c r="I403" s="13"/>
      <c r="J403" s="13"/>
      <c r="K403" s="13"/>
      <c r="L403" s="13"/>
      <c r="M403" s="13"/>
      <c r="N403" s="13"/>
      <c r="O403" s="13"/>
      <c r="P403" s="13"/>
      <c r="Q403" s="13"/>
      <c r="R403" s="13"/>
      <c r="S403" s="13"/>
      <c r="T403" s="13"/>
      <c r="U403" s="13"/>
      <c r="V403" s="13"/>
      <c r="W403" s="13"/>
      <c r="X403" s="13"/>
      <c r="Y403" s="13"/>
      <c r="Z403" s="13"/>
      <c r="AA403" s="13"/>
      <c r="AB403" s="13">
        <v>0</v>
      </c>
    </row>
    <row r="404" spans="1:28" ht="12" customHeight="1">
      <c r="A404" s="94" t="s">
        <v>1249</v>
      </c>
      <c r="B404" s="258">
        <v>3554</v>
      </c>
      <c r="C404" s="13"/>
      <c r="D404" s="13"/>
      <c r="E404" s="13"/>
      <c r="F404" s="13"/>
      <c r="G404" s="13"/>
      <c r="H404" s="13">
        <v>0</v>
      </c>
      <c r="I404" s="13"/>
      <c r="J404" s="13"/>
      <c r="K404" s="13"/>
      <c r="L404" s="13"/>
      <c r="M404" s="13"/>
      <c r="N404" s="13"/>
      <c r="O404" s="13"/>
      <c r="P404" s="13"/>
      <c r="Q404" s="13"/>
      <c r="R404" s="13"/>
      <c r="S404" s="13"/>
      <c r="T404" s="13"/>
      <c r="U404" s="13"/>
      <c r="V404" s="13"/>
      <c r="W404" s="13"/>
      <c r="X404" s="13"/>
      <c r="Y404" s="13"/>
      <c r="Z404" s="13"/>
      <c r="AA404" s="13"/>
      <c r="AB404" s="13">
        <v>0</v>
      </c>
    </row>
    <row r="405" spans="1:28" ht="12" customHeight="1">
      <c r="A405" s="94" t="s">
        <v>1249</v>
      </c>
      <c r="B405" s="258">
        <v>3555</v>
      </c>
      <c r="C405" s="13"/>
      <c r="D405" s="13"/>
      <c r="E405" s="13"/>
      <c r="F405" s="13"/>
      <c r="G405" s="13"/>
      <c r="H405" s="13">
        <v>0</v>
      </c>
      <c r="I405" s="13"/>
      <c r="J405" s="13"/>
      <c r="K405" s="13"/>
      <c r="L405" s="13"/>
      <c r="M405" s="13"/>
      <c r="N405" s="13"/>
      <c r="O405" s="13"/>
      <c r="P405" s="13"/>
      <c r="Q405" s="13"/>
      <c r="R405" s="13"/>
      <c r="S405" s="13"/>
      <c r="T405" s="13"/>
      <c r="U405" s="13"/>
      <c r="V405" s="13"/>
      <c r="W405" s="13"/>
      <c r="X405" s="13"/>
      <c r="Y405" s="13"/>
      <c r="Z405" s="13"/>
      <c r="AA405" s="13"/>
      <c r="AB405" s="13">
        <v>0</v>
      </c>
    </row>
    <row r="406" spans="1:28" ht="12" customHeight="1">
      <c r="A406" s="94" t="s">
        <v>1249</v>
      </c>
      <c r="B406" s="258">
        <v>3561</v>
      </c>
      <c r="C406" s="13">
        <v>67488</v>
      </c>
      <c r="D406" s="13">
        <v>18283</v>
      </c>
      <c r="E406" s="13"/>
      <c r="F406" s="13"/>
      <c r="G406" s="13"/>
      <c r="H406" s="13">
        <v>85771</v>
      </c>
      <c r="I406" s="13"/>
      <c r="J406" s="13"/>
      <c r="K406" s="13"/>
      <c r="L406" s="13"/>
      <c r="M406" s="13">
        <v>64922</v>
      </c>
      <c r="N406" s="13">
        <v>58913</v>
      </c>
      <c r="O406" s="13"/>
      <c r="P406" s="13"/>
      <c r="Q406" s="13"/>
      <c r="R406" s="13"/>
      <c r="S406" s="13"/>
      <c r="T406" s="13"/>
      <c r="U406" s="13"/>
      <c r="V406" s="13"/>
      <c r="W406" s="13"/>
      <c r="X406" s="13"/>
      <c r="Y406" s="13"/>
      <c r="Z406" s="13"/>
      <c r="AA406" s="13"/>
      <c r="AB406" s="13">
        <v>209606</v>
      </c>
    </row>
    <row r="407" spans="1:28" ht="12" customHeight="1">
      <c r="A407" s="94" t="s">
        <v>1249</v>
      </c>
      <c r="B407" s="258">
        <v>3562</v>
      </c>
      <c r="C407" s="13"/>
      <c r="D407" s="13"/>
      <c r="E407" s="13"/>
      <c r="F407" s="13"/>
      <c r="G407" s="13"/>
      <c r="H407" s="13">
        <v>0</v>
      </c>
      <c r="I407" s="13"/>
      <c r="J407" s="13"/>
      <c r="K407" s="13"/>
      <c r="L407" s="13"/>
      <c r="M407" s="13"/>
      <c r="N407" s="13"/>
      <c r="O407" s="13"/>
      <c r="P407" s="13"/>
      <c r="Q407" s="13"/>
      <c r="R407" s="13"/>
      <c r="S407" s="13"/>
      <c r="T407" s="13"/>
      <c r="U407" s="13"/>
      <c r="V407" s="13"/>
      <c r="W407" s="13"/>
      <c r="X407" s="13"/>
      <c r="Y407" s="13"/>
      <c r="Z407" s="13"/>
      <c r="AA407" s="13"/>
      <c r="AB407" s="13">
        <v>0</v>
      </c>
    </row>
    <row r="408" spans="1:28" ht="12" customHeight="1">
      <c r="A408" s="94" t="s">
        <v>1249</v>
      </c>
      <c r="B408" s="258">
        <v>3563</v>
      </c>
      <c r="C408" s="13"/>
      <c r="D408" s="13"/>
      <c r="E408" s="13"/>
      <c r="F408" s="13"/>
      <c r="G408" s="13"/>
      <c r="H408" s="13">
        <v>0</v>
      </c>
      <c r="I408" s="13"/>
      <c r="J408" s="13"/>
      <c r="K408" s="13"/>
      <c r="L408" s="13"/>
      <c r="M408" s="13"/>
      <c r="N408" s="13"/>
      <c r="O408" s="13"/>
      <c r="P408" s="13"/>
      <c r="Q408" s="13"/>
      <c r="R408" s="13"/>
      <c r="S408" s="13"/>
      <c r="T408" s="13"/>
      <c r="U408" s="13"/>
      <c r="V408" s="13"/>
      <c r="W408" s="13"/>
      <c r="X408" s="13"/>
      <c r="Y408" s="13"/>
      <c r="Z408" s="13"/>
      <c r="AA408" s="13"/>
      <c r="AB408" s="13">
        <v>0</v>
      </c>
    </row>
    <row r="409" spans="1:28" ht="12" customHeight="1">
      <c r="A409" s="94" t="s">
        <v>1249</v>
      </c>
      <c r="B409" s="258">
        <v>3564</v>
      </c>
      <c r="C409" s="13"/>
      <c r="D409" s="13"/>
      <c r="E409" s="13"/>
      <c r="F409" s="13"/>
      <c r="G409" s="13"/>
      <c r="H409" s="13">
        <v>0</v>
      </c>
      <c r="I409" s="13"/>
      <c r="J409" s="13"/>
      <c r="K409" s="13"/>
      <c r="L409" s="13"/>
      <c r="M409" s="13"/>
      <c r="N409" s="13"/>
      <c r="O409" s="13"/>
      <c r="P409" s="13"/>
      <c r="Q409" s="13"/>
      <c r="R409" s="13"/>
      <c r="S409" s="13"/>
      <c r="T409" s="13"/>
      <c r="U409" s="13"/>
      <c r="V409" s="13"/>
      <c r="W409" s="13"/>
      <c r="X409" s="13"/>
      <c r="Y409" s="13"/>
      <c r="Z409" s="13"/>
      <c r="AA409" s="13"/>
      <c r="AB409" s="13">
        <v>0</v>
      </c>
    </row>
    <row r="410" spans="1:28" ht="12" customHeight="1">
      <c r="A410" s="94" t="s">
        <v>1249</v>
      </c>
      <c r="B410" s="258">
        <v>3565</v>
      </c>
      <c r="C410" s="13">
        <v>669</v>
      </c>
      <c r="D410" s="13">
        <v>131</v>
      </c>
      <c r="E410" s="13"/>
      <c r="F410" s="13"/>
      <c r="G410" s="13"/>
      <c r="H410" s="13">
        <v>800</v>
      </c>
      <c r="I410" s="13"/>
      <c r="J410" s="13"/>
      <c r="K410" s="13"/>
      <c r="L410" s="13"/>
      <c r="M410" s="13"/>
      <c r="N410" s="13"/>
      <c r="O410" s="13"/>
      <c r="P410" s="13"/>
      <c r="Q410" s="13"/>
      <c r="R410" s="13"/>
      <c r="S410" s="13"/>
      <c r="T410" s="13"/>
      <c r="U410" s="13"/>
      <c r="V410" s="13"/>
      <c r="W410" s="13"/>
      <c r="X410" s="13"/>
      <c r="Y410" s="13"/>
      <c r="Z410" s="13"/>
      <c r="AA410" s="13"/>
      <c r="AB410" s="13">
        <v>800</v>
      </c>
    </row>
    <row r="411" spans="1:28" ht="12" customHeight="1">
      <c r="A411" s="94" t="s">
        <v>1249</v>
      </c>
      <c r="B411" s="258">
        <v>3566</v>
      </c>
      <c r="C411" s="13"/>
      <c r="D411" s="13"/>
      <c r="E411" s="13"/>
      <c r="F411" s="13"/>
      <c r="G411" s="13"/>
      <c r="H411" s="13">
        <v>0</v>
      </c>
      <c r="I411" s="13"/>
      <c r="J411" s="13"/>
      <c r="K411" s="13"/>
      <c r="L411" s="13"/>
      <c r="M411" s="13"/>
      <c r="N411" s="13"/>
      <c r="O411" s="13"/>
      <c r="P411" s="13"/>
      <c r="Q411" s="13"/>
      <c r="R411" s="13"/>
      <c r="S411" s="13"/>
      <c r="T411" s="13"/>
      <c r="U411" s="13"/>
      <c r="V411" s="13"/>
      <c r="W411" s="13"/>
      <c r="X411" s="13"/>
      <c r="Y411" s="13"/>
      <c r="Z411" s="13"/>
      <c r="AA411" s="13"/>
      <c r="AB411" s="13">
        <v>0</v>
      </c>
    </row>
    <row r="412" spans="1:28" ht="12" customHeight="1">
      <c r="A412" s="94" t="s">
        <v>1249</v>
      </c>
      <c r="B412" s="258">
        <v>3571</v>
      </c>
      <c r="C412" s="13"/>
      <c r="D412" s="13"/>
      <c r="E412" s="13"/>
      <c r="F412" s="13"/>
      <c r="G412" s="13"/>
      <c r="H412" s="13">
        <v>0</v>
      </c>
      <c r="I412" s="13"/>
      <c r="J412" s="13"/>
      <c r="K412" s="13"/>
      <c r="L412" s="13"/>
      <c r="M412" s="13"/>
      <c r="N412" s="13"/>
      <c r="O412" s="13"/>
      <c r="P412" s="13"/>
      <c r="Q412" s="13"/>
      <c r="R412" s="13"/>
      <c r="S412" s="13"/>
      <c r="T412" s="13"/>
      <c r="U412" s="13"/>
      <c r="V412" s="13"/>
      <c r="W412" s="13"/>
      <c r="X412" s="13"/>
      <c r="Y412" s="13"/>
      <c r="Z412" s="13"/>
      <c r="AA412" s="13"/>
      <c r="AB412" s="13">
        <v>0</v>
      </c>
    </row>
    <row r="413" spans="1:28" ht="12" customHeight="1">
      <c r="A413" s="94" t="s">
        <v>1249</v>
      </c>
      <c r="B413" s="258">
        <v>3572</v>
      </c>
      <c r="C413" s="13"/>
      <c r="D413" s="13"/>
      <c r="E413" s="13"/>
      <c r="F413" s="13"/>
      <c r="G413" s="13"/>
      <c r="H413" s="13">
        <v>0</v>
      </c>
      <c r="I413" s="13"/>
      <c r="J413" s="13"/>
      <c r="K413" s="13"/>
      <c r="L413" s="13"/>
      <c r="M413" s="13"/>
      <c r="N413" s="13"/>
      <c r="O413" s="13"/>
      <c r="P413" s="13"/>
      <c r="Q413" s="13"/>
      <c r="R413" s="13"/>
      <c r="S413" s="13"/>
      <c r="T413" s="13"/>
      <c r="U413" s="13"/>
      <c r="V413" s="13"/>
      <c r="W413" s="13"/>
      <c r="X413" s="13"/>
      <c r="Y413" s="13"/>
      <c r="Z413" s="13"/>
      <c r="AA413" s="13"/>
      <c r="AB413" s="13">
        <v>0</v>
      </c>
    </row>
    <row r="414" spans="1:28" ht="12" customHeight="1">
      <c r="A414" s="94" t="s">
        <v>1249</v>
      </c>
      <c r="B414" s="258">
        <v>3573</v>
      </c>
      <c r="C414" s="13"/>
      <c r="D414" s="13"/>
      <c r="E414" s="13"/>
      <c r="F414" s="13"/>
      <c r="G414" s="13"/>
      <c r="H414" s="13">
        <v>0</v>
      </c>
      <c r="I414" s="13"/>
      <c r="J414" s="13"/>
      <c r="K414" s="13"/>
      <c r="L414" s="13"/>
      <c r="M414" s="13"/>
      <c r="N414" s="13"/>
      <c r="O414" s="13"/>
      <c r="P414" s="13"/>
      <c r="Q414" s="13"/>
      <c r="R414" s="13"/>
      <c r="S414" s="13"/>
      <c r="T414" s="13"/>
      <c r="U414" s="13"/>
      <c r="V414" s="13"/>
      <c r="W414" s="13"/>
      <c r="X414" s="13"/>
      <c r="Y414" s="13"/>
      <c r="Z414" s="13"/>
      <c r="AA414" s="13"/>
      <c r="AB414" s="13">
        <v>0</v>
      </c>
    </row>
    <row r="415" spans="1:28" ht="12" customHeight="1">
      <c r="A415" s="94" t="s">
        <v>1249</v>
      </c>
      <c r="B415" s="258">
        <v>3574</v>
      </c>
      <c r="C415" s="13"/>
      <c r="D415" s="13"/>
      <c r="E415" s="13"/>
      <c r="F415" s="13"/>
      <c r="G415" s="13"/>
      <c r="H415" s="13">
        <v>0</v>
      </c>
      <c r="I415" s="13"/>
      <c r="J415" s="13"/>
      <c r="K415" s="13"/>
      <c r="L415" s="13"/>
      <c r="M415" s="13"/>
      <c r="N415" s="13"/>
      <c r="O415" s="13"/>
      <c r="P415" s="13"/>
      <c r="Q415" s="13"/>
      <c r="R415" s="13"/>
      <c r="S415" s="13"/>
      <c r="T415" s="13"/>
      <c r="U415" s="13"/>
      <c r="V415" s="13"/>
      <c r="W415" s="13"/>
      <c r="X415" s="13"/>
      <c r="Y415" s="13"/>
      <c r="Z415" s="13"/>
      <c r="AA415" s="13"/>
      <c r="AB415" s="13">
        <v>0</v>
      </c>
    </row>
    <row r="416" spans="1:28" ht="12" customHeight="1">
      <c r="A416" s="94" t="s">
        <v>1249</v>
      </c>
      <c r="B416" s="258">
        <v>3575</v>
      </c>
      <c r="C416" s="13"/>
      <c r="D416" s="13"/>
      <c r="E416" s="13"/>
      <c r="F416" s="13"/>
      <c r="G416" s="13"/>
      <c r="H416" s="13">
        <v>0</v>
      </c>
      <c r="I416" s="13"/>
      <c r="J416" s="13"/>
      <c r="K416" s="13"/>
      <c r="L416" s="13"/>
      <c r="M416" s="13"/>
      <c r="N416" s="13"/>
      <c r="O416" s="13"/>
      <c r="P416" s="13"/>
      <c r="Q416" s="13"/>
      <c r="R416" s="13"/>
      <c r="S416" s="13"/>
      <c r="T416" s="13"/>
      <c r="U416" s="13"/>
      <c r="V416" s="13"/>
      <c r="W416" s="13"/>
      <c r="X416" s="13"/>
      <c r="Y416" s="13"/>
      <c r="Z416" s="13"/>
      <c r="AA416" s="13"/>
      <c r="AB416" s="13">
        <v>0</v>
      </c>
    </row>
    <row r="417" spans="1:28" ht="12" customHeight="1">
      <c r="A417" s="94" t="s">
        <v>1249</v>
      </c>
      <c r="B417" s="258">
        <v>3576</v>
      </c>
      <c r="C417" s="13"/>
      <c r="D417" s="13"/>
      <c r="E417" s="13"/>
      <c r="F417" s="13"/>
      <c r="G417" s="13"/>
      <c r="H417" s="13">
        <v>0</v>
      </c>
      <c r="I417" s="13"/>
      <c r="J417" s="13"/>
      <c r="K417" s="13"/>
      <c r="L417" s="13"/>
      <c r="M417" s="13"/>
      <c r="N417" s="13"/>
      <c r="O417" s="13"/>
      <c r="P417" s="13"/>
      <c r="Q417" s="13"/>
      <c r="R417" s="13"/>
      <c r="S417" s="13"/>
      <c r="T417" s="13"/>
      <c r="U417" s="13"/>
      <c r="V417" s="13"/>
      <c r="W417" s="13"/>
      <c r="X417" s="13"/>
      <c r="Y417" s="13"/>
      <c r="Z417" s="13"/>
      <c r="AA417" s="13"/>
      <c r="AB417" s="13">
        <v>0</v>
      </c>
    </row>
    <row r="418" spans="1:28" ht="12" customHeight="1">
      <c r="A418" s="94" t="s">
        <v>1249</v>
      </c>
      <c r="B418" s="258">
        <v>3581</v>
      </c>
      <c r="C418" s="13"/>
      <c r="D418" s="13">
        <v>41723</v>
      </c>
      <c r="E418" s="13"/>
      <c r="F418" s="13"/>
      <c r="G418" s="13"/>
      <c r="H418" s="13">
        <v>41723</v>
      </c>
      <c r="I418" s="13"/>
      <c r="J418" s="13"/>
      <c r="K418" s="13"/>
      <c r="L418" s="13"/>
      <c r="M418" s="13"/>
      <c r="N418" s="13"/>
      <c r="O418" s="13"/>
      <c r="P418" s="13"/>
      <c r="Q418" s="13"/>
      <c r="R418" s="13"/>
      <c r="S418" s="13"/>
      <c r="T418" s="13"/>
      <c r="U418" s="13"/>
      <c r="V418" s="13"/>
      <c r="W418" s="13"/>
      <c r="X418" s="13"/>
      <c r="Y418" s="13"/>
      <c r="Z418" s="13"/>
      <c r="AA418" s="13"/>
      <c r="AB418" s="13">
        <v>41723</v>
      </c>
    </row>
    <row r="419" spans="1:28" ht="12" customHeight="1">
      <c r="A419" s="94" t="s">
        <v>1249</v>
      </c>
      <c r="B419" s="258">
        <v>3582</v>
      </c>
      <c r="C419" s="13"/>
      <c r="D419" s="13"/>
      <c r="E419" s="13"/>
      <c r="F419" s="13"/>
      <c r="G419" s="13"/>
      <c r="H419" s="13">
        <v>0</v>
      </c>
      <c r="I419" s="13"/>
      <c r="J419" s="13"/>
      <c r="K419" s="13"/>
      <c r="L419" s="13"/>
      <c r="M419" s="13"/>
      <c r="N419" s="13"/>
      <c r="O419" s="13"/>
      <c r="P419" s="13"/>
      <c r="Q419" s="13"/>
      <c r="R419" s="13"/>
      <c r="S419" s="13"/>
      <c r="T419" s="13"/>
      <c r="U419" s="13"/>
      <c r="V419" s="13"/>
      <c r="W419" s="13"/>
      <c r="X419" s="13"/>
      <c r="Y419" s="13"/>
      <c r="Z419" s="13"/>
      <c r="AA419" s="13"/>
      <c r="AB419" s="13">
        <v>0</v>
      </c>
    </row>
    <row r="420" spans="1:28" ht="12" customHeight="1">
      <c r="A420" s="94" t="s">
        <v>1249</v>
      </c>
      <c r="B420" s="258">
        <v>3583</v>
      </c>
      <c r="C420" s="13"/>
      <c r="D420" s="13"/>
      <c r="E420" s="13"/>
      <c r="F420" s="13"/>
      <c r="G420" s="13"/>
      <c r="H420" s="13">
        <v>0</v>
      </c>
      <c r="I420" s="13"/>
      <c r="J420" s="13"/>
      <c r="K420" s="13"/>
      <c r="L420" s="13"/>
      <c r="M420" s="13"/>
      <c r="N420" s="13"/>
      <c r="O420" s="13"/>
      <c r="P420" s="13"/>
      <c r="Q420" s="13"/>
      <c r="R420" s="13"/>
      <c r="S420" s="13"/>
      <c r="T420" s="13"/>
      <c r="U420" s="13"/>
      <c r="V420" s="13"/>
      <c r="W420" s="13"/>
      <c r="X420" s="13"/>
      <c r="Y420" s="13"/>
      <c r="Z420" s="13"/>
      <c r="AA420" s="13"/>
      <c r="AB420" s="13">
        <v>0</v>
      </c>
    </row>
    <row r="421" spans="1:28" ht="12" customHeight="1">
      <c r="A421" s="94" t="s">
        <v>1249</v>
      </c>
      <c r="B421" s="258">
        <v>3584</v>
      </c>
      <c r="C421" s="13"/>
      <c r="D421" s="13"/>
      <c r="E421" s="13"/>
      <c r="F421" s="13"/>
      <c r="G421" s="13"/>
      <c r="H421" s="13">
        <v>0</v>
      </c>
      <c r="I421" s="13"/>
      <c r="J421" s="13"/>
      <c r="K421" s="13"/>
      <c r="L421" s="13"/>
      <c r="M421" s="13"/>
      <c r="N421" s="13"/>
      <c r="O421" s="13"/>
      <c r="P421" s="13"/>
      <c r="Q421" s="13"/>
      <c r="R421" s="13"/>
      <c r="S421" s="13"/>
      <c r="T421" s="13"/>
      <c r="U421" s="13"/>
      <c r="V421" s="13"/>
      <c r="W421" s="13"/>
      <c r="X421" s="13"/>
      <c r="Y421" s="13"/>
      <c r="Z421" s="13"/>
      <c r="AA421" s="13"/>
      <c r="AB421" s="13">
        <v>0</v>
      </c>
    </row>
    <row r="422" spans="1:28" ht="12" customHeight="1">
      <c r="A422" s="94" t="s">
        <v>1249</v>
      </c>
      <c r="B422" s="258">
        <v>3585</v>
      </c>
      <c r="C422" s="13"/>
      <c r="D422" s="13"/>
      <c r="E422" s="13"/>
      <c r="F422" s="13"/>
      <c r="G422" s="13"/>
      <c r="H422" s="13">
        <v>0</v>
      </c>
      <c r="I422" s="13"/>
      <c r="J422" s="13"/>
      <c r="K422" s="13"/>
      <c r="L422" s="13"/>
      <c r="M422" s="13"/>
      <c r="N422" s="13"/>
      <c r="O422" s="13"/>
      <c r="P422" s="13"/>
      <c r="Q422" s="13"/>
      <c r="R422" s="13"/>
      <c r="S422" s="13"/>
      <c r="T422" s="13"/>
      <c r="U422" s="13"/>
      <c r="V422" s="13"/>
      <c r="W422" s="13"/>
      <c r="X422" s="13"/>
      <c r="Y422" s="13"/>
      <c r="Z422" s="13"/>
      <c r="AA422" s="13"/>
      <c r="AB422" s="13">
        <v>0</v>
      </c>
    </row>
    <row r="423" spans="1:28" ht="12" customHeight="1">
      <c r="A423" s="94" t="s">
        <v>1249</v>
      </c>
      <c r="B423" s="258">
        <v>3586</v>
      </c>
      <c r="C423" s="13"/>
      <c r="D423" s="13"/>
      <c r="E423" s="13"/>
      <c r="F423" s="13"/>
      <c r="G423" s="13"/>
      <c r="H423" s="13">
        <v>0</v>
      </c>
      <c r="I423" s="13"/>
      <c r="J423" s="13"/>
      <c r="K423" s="13"/>
      <c r="L423" s="13"/>
      <c r="M423" s="13"/>
      <c r="N423" s="13"/>
      <c r="O423" s="13"/>
      <c r="P423" s="13"/>
      <c r="Q423" s="13"/>
      <c r="R423" s="13"/>
      <c r="S423" s="13"/>
      <c r="T423" s="13"/>
      <c r="U423" s="13"/>
      <c r="V423" s="13"/>
      <c r="W423" s="13"/>
      <c r="X423" s="13"/>
      <c r="Y423" s="13"/>
      <c r="Z423" s="13"/>
      <c r="AA423" s="13"/>
      <c r="AB423" s="13">
        <v>0</v>
      </c>
    </row>
    <row r="424" spans="1:28" ht="12" customHeight="1">
      <c r="A424" s="94" t="s">
        <v>1250</v>
      </c>
      <c r="B424" s="258">
        <v>3401</v>
      </c>
      <c r="C424" s="13"/>
      <c r="D424" s="13"/>
      <c r="E424" s="13"/>
      <c r="F424" s="13"/>
      <c r="G424" s="13"/>
      <c r="H424" s="13">
        <v>0</v>
      </c>
      <c r="I424" s="13"/>
      <c r="J424" s="13"/>
      <c r="K424" s="13"/>
      <c r="L424" s="13"/>
      <c r="M424" s="13"/>
      <c r="N424" s="13"/>
      <c r="O424" s="13"/>
      <c r="P424" s="13"/>
      <c r="Q424" s="13"/>
      <c r="R424" s="13"/>
      <c r="S424" s="13"/>
      <c r="T424" s="13"/>
      <c r="U424" s="13"/>
      <c r="V424" s="13"/>
      <c r="W424" s="13"/>
      <c r="X424" s="13"/>
      <c r="Y424" s="13"/>
      <c r="Z424" s="13"/>
      <c r="AA424" s="13"/>
      <c r="AB424" s="13">
        <v>0</v>
      </c>
    </row>
    <row r="425" spans="1:28" ht="12" customHeight="1">
      <c r="A425" s="94" t="s">
        <v>1250</v>
      </c>
      <c r="B425" s="258">
        <v>3402</v>
      </c>
      <c r="C425" s="13"/>
      <c r="D425" s="13"/>
      <c r="E425" s="13"/>
      <c r="F425" s="13"/>
      <c r="G425" s="13"/>
      <c r="H425" s="13">
        <v>0</v>
      </c>
      <c r="I425" s="13"/>
      <c r="J425" s="13"/>
      <c r="K425" s="13"/>
      <c r="L425" s="13"/>
      <c r="M425" s="13"/>
      <c r="N425" s="13"/>
      <c r="O425" s="13"/>
      <c r="P425" s="13"/>
      <c r="Q425" s="13"/>
      <c r="R425" s="13"/>
      <c r="S425" s="13"/>
      <c r="T425" s="13"/>
      <c r="U425" s="13"/>
      <c r="V425" s="13"/>
      <c r="W425" s="13"/>
      <c r="X425" s="13"/>
      <c r="Y425" s="13"/>
      <c r="Z425" s="13"/>
      <c r="AA425" s="13"/>
      <c r="AB425" s="13">
        <v>0</v>
      </c>
    </row>
    <row r="426" spans="1:28" ht="12" customHeight="1">
      <c r="A426" s="94" t="s">
        <v>1250</v>
      </c>
      <c r="B426" s="258">
        <v>3403</v>
      </c>
      <c r="C426" s="13"/>
      <c r="D426" s="13"/>
      <c r="E426" s="13"/>
      <c r="F426" s="13"/>
      <c r="G426" s="13"/>
      <c r="H426" s="13">
        <v>0</v>
      </c>
      <c r="I426" s="13"/>
      <c r="J426" s="13"/>
      <c r="K426" s="13"/>
      <c r="L426" s="13"/>
      <c r="M426" s="13"/>
      <c r="N426" s="13"/>
      <c r="O426" s="13"/>
      <c r="P426" s="13"/>
      <c r="Q426" s="13"/>
      <c r="R426" s="13"/>
      <c r="S426" s="13"/>
      <c r="T426" s="13"/>
      <c r="U426" s="13"/>
      <c r="V426" s="13"/>
      <c r="W426" s="13"/>
      <c r="X426" s="13"/>
      <c r="Y426" s="13"/>
      <c r="Z426" s="13"/>
      <c r="AA426" s="13"/>
      <c r="AB426" s="13">
        <v>0</v>
      </c>
    </row>
    <row r="427" spans="1:28" ht="12" customHeight="1">
      <c r="A427" s="94" t="s">
        <v>1250</v>
      </c>
      <c r="B427" s="258">
        <v>3404</v>
      </c>
      <c r="C427" s="13"/>
      <c r="D427" s="13"/>
      <c r="E427" s="13"/>
      <c r="F427" s="13"/>
      <c r="G427" s="13"/>
      <c r="H427" s="13">
        <v>0</v>
      </c>
      <c r="I427" s="13"/>
      <c r="J427" s="13"/>
      <c r="K427" s="13"/>
      <c r="L427" s="13"/>
      <c r="M427" s="13"/>
      <c r="N427" s="13"/>
      <c r="O427" s="13"/>
      <c r="P427" s="13"/>
      <c r="Q427" s="13"/>
      <c r="R427" s="13"/>
      <c r="S427" s="13"/>
      <c r="T427" s="13"/>
      <c r="U427" s="13"/>
      <c r="V427" s="13"/>
      <c r="W427" s="13"/>
      <c r="X427" s="13"/>
      <c r="Y427" s="13"/>
      <c r="Z427" s="13"/>
      <c r="AA427" s="13"/>
      <c r="AB427" s="13">
        <v>0</v>
      </c>
    </row>
    <row r="428" spans="1:28" ht="12" customHeight="1">
      <c r="A428" s="94" t="s">
        <v>1250</v>
      </c>
      <c r="B428" s="258">
        <v>3405</v>
      </c>
      <c r="C428" s="13"/>
      <c r="D428" s="13"/>
      <c r="E428" s="13"/>
      <c r="F428" s="13"/>
      <c r="G428" s="13"/>
      <c r="H428" s="13">
        <v>0</v>
      </c>
      <c r="I428" s="13"/>
      <c r="J428" s="13"/>
      <c r="K428" s="13"/>
      <c r="L428" s="13"/>
      <c r="M428" s="13"/>
      <c r="N428" s="13"/>
      <c r="O428" s="13"/>
      <c r="P428" s="13"/>
      <c r="Q428" s="13"/>
      <c r="R428" s="13"/>
      <c r="S428" s="13"/>
      <c r="T428" s="13"/>
      <c r="U428" s="13"/>
      <c r="V428" s="13"/>
      <c r="W428" s="13"/>
      <c r="X428" s="13"/>
      <c r="Y428" s="13"/>
      <c r="Z428" s="13"/>
      <c r="AA428" s="13"/>
      <c r="AB428" s="13">
        <v>0</v>
      </c>
    </row>
    <row r="429" spans="1:28" ht="12" customHeight="1">
      <c r="A429" s="94" t="s">
        <v>1250</v>
      </c>
      <c r="B429" s="258">
        <v>3406</v>
      </c>
      <c r="C429" s="13"/>
      <c r="D429" s="13"/>
      <c r="E429" s="13"/>
      <c r="F429" s="13"/>
      <c r="G429" s="13"/>
      <c r="H429" s="13">
        <v>0</v>
      </c>
      <c r="I429" s="13"/>
      <c r="J429" s="13"/>
      <c r="K429" s="13"/>
      <c r="L429" s="13"/>
      <c r="M429" s="13"/>
      <c r="N429" s="13"/>
      <c r="O429" s="13"/>
      <c r="P429" s="13"/>
      <c r="Q429" s="13"/>
      <c r="R429" s="13"/>
      <c r="S429" s="13"/>
      <c r="T429" s="13"/>
      <c r="U429" s="13"/>
      <c r="V429" s="13"/>
      <c r="W429" s="13"/>
      <c r="X429" s="13"/>
      <c r="Y429" s="13"/>
      <c r="Z429" s="13"/>
      <c r="AA429" s="13"/>
      <c r="AB429" s="13">
        <v>0</v>
      </c>
    </row>
    <row r="430" spans="1:28" ht="12" customHeight="1">
      <c r="A430" s="94" t="s">
        <v>1250</v>
      </c>
      <c r="B430" s="258">
        <v>3411</v>
      </c>
      <c r="C430" s="13"/>
      <c r="D430" s="13"/>
      <c r="E430" s="13"/>
      <c r="F430" s="13"/>
      <c r="G430" s="13"/>
      <c r="H430" s="13">
        <v>0</v>
      </c>
      <c r="I430" s="13"/>
      <c r="J430" s="13"/>
      <c r="K430" s="13"/>
      <c r="L430" s="13"/>
      <c r="M430" s="13"/>
      <c r="N430" s="13"/>
      <c r="O430" s="13"/>
      <c r="P430" s="13"/>
      <c r="Q430" s="13"/>
      <c r="R430" s="13"/>
      <c r="S430" s="13"/>
      <c r="T430" s="13"/>
      <c r="U430" s="13"/>
      <c r="V430" s="13"/>
      <c r="W430" s="13"/>
      <c r="X430" s="13"/>
      <c r="Y430" s="13"/>
      <c r="Z430" s="13"/>
      <c r="AA430" s="13"/>
      <c r="AB430" s="13">
        <v>0</v>
      </c>
    </row>
    <row r="431" spans="1:28" ht="12" customHeight="1">
      <c r="A431" s="94" t="s">
        <v>1250</v>
      </c>
      <c r="B431" s="258">
        <v>3412</v>
      </c>
      <c r="C431" s="13"/>
      <c r="D431" s="13"/>
      <c r="E431" s="13"/>
      <c r="F431" s="13"/>
      <c r="G431" s="13"/>
      <c r="H431" s="13">
        <v>0</v>
      </c>
      <c r="I431" s="13"/>
      <c r="J431" s="13"/>
      <c r="K431" s="13"/>
      <c r="L431" s="13"/>
      <c r="M431" s="13"/>
      <c r="N431" s="13"/>
      <c r="O431" s="13"/>
      <c r="P431" s="13"/>
      <c r="Q431" s="13"/>
      <c r="R431" s="13"/>
      <c r="S431" s="13"/>
      <c r="T431" s="13"/>
      <c r="U431" s="13"/>
      <c r="V431" s="13"/>
      <c r="W431" s="13"/>
      <c r="X431" s="13"/>
      <c r="Y431" s="13"/>
      <c r="Z431" s="13"/>
      <c r="AA431" s="13"/>
      <c r="AB431" s="13">
        <v>0</v>
      </c>
    </row>
    <row r="432" spans="1:28" ht="12" customHeight="1">
      <c r="A432" s="94" t="s">
        <v>1250</v>
      </c>
      <c r="B432" s="258">
        <v>3413</v>
      </c>
      <c r="C432" s="13"/>
      <c r="D432" s="13"/>
      <c r="E432" s="13"/>
      <c r="F432" s="13"/>
      <c r="G432" s="13"/>
      <c r="H432" s="13">
        <v>0</v>
      </c>
      <c r="I432" s="13"/>
      <c r="J432" s="13"/>
      <c r="K432" s="13"/>
      <c r="L432" s="13"/>
      <c r="M432" s="13"/>
      <c r="N432" s="13"/>
      <c r="O432" s="13"/>
      <c r="P432" s="13"/>
      <c r="Q432" s="13"/>
      <c r="R432" s="13"/>
      <c r="S432" s="13"/>
      <c r="T432" s="13"/>
      <c r="U432" s="13"/>
      <c r="V432" s="13">
        <v>8516</v>
      </c>
      <c r="W432" s="13"/>
      <c r="X432" s="13"/>
      <c r="Y432" s="13"/>
      <c r="Z432" s="13"/>
      <c r="AA432" s="13"/>
      <c r="AB432" s="13">
        <v>8516</v>
      </c>
    </row>
    <row r="433" spans="1:28" ht="12" customHeight="1">
      <c r="A433" s="94" t="s">
        <v>1250</v>
      </c>
      <c r="B433" s="258">
        <v>3414</v>
      </c>
      <c r="C433" s="13"/>
      <c r="D433" s="13"/>
      <c r="E433" s="13"/>
      <c r="F433" s="13"/>
      <c r="G433" s="13"/>
      <c r="H433" s="13">
        <v>0</v>
      </c>
      <c r="I433" s="13"/>
      <c r="J433" s="13"/>
      <c r="K433" s="13"/>
      <c r="L433" s="13"/>
      <c r="M433" s="13"/>
      <c r="N433" s="13"/>
      <c r="O433" s="13"/>
      <c r="P433" s="13"/>
      <c r="Q433" s="13"/>
      <c r="R433" s="13"/>
      <c r="S433" s="13"/>
      <c r="T433" s="13"/>
      <c r="U433" s="13"/>
      <c r="V433" s="13"/>
      <c r="W433" s="13"/>
      <c r="X433" s="13"/>
      <c r="Y433" s="13"/>
      <c r="Z433" s="13"/>
      <c r="AA433" s="13"/>
      <c r="AB433" s="13">
        <v>0</v>
      </c>
    </row>
    <row r="434" spans="1:28" ht="12" customHeight="1">
      <c r="A434" s="94" t="s">
        <v>1250</v>
      </c>
      <c r="B434" s="258">
        <v>3415</v>
      </c>
      <c r="C434" s="13"/>
      <c r="D434" s="13"/>
      <c r="E434" s="13"/>
      <c r="F434" s="13"/>
      <c r="G434" s="13"/>
      <c r="H434" s="13">
        <v>0</v>
      </c>
      <c r="I434" s="13"/>
      <c r="J434" s="13"/>
      <c r="K434" s="13"/>
      <c r="L434" s="13"/>
      <c r="M434" s="13"/>
      <c r="N434" s="13"/>
      <c r="O434" s="13"/>
      <c r="P434" s="13"/>
      <c r="Q434" s="13"/>
      <c r="R434" s="13"/>
      <c r="S434" s="13"/>
      <c r="T434" s="13"/>
      <c r="U434" s="13"/>
      <c r="V434" s="13"/>
      <c r="W434" s="13"/>
      <c r="X434" s="13"/>
      <c r="Y434" s="13"/>
      <c r="Z434" s="13"/>
      <c r="AA434" s="13"/>
      <c r="AB434" s="13">
        <v>0</v>
      </c>
    </row>
    <row r="435" spans="1:28" ht="12" customHeight="1">
      <c r="A435" s="94" t="s">
        <v>1250</v>
      </c>
      <c r="B435" s="258">
        <v>3416</v>
      </c>
      <c r="C435" s="13"/>
      <c r="D435" s="13"/>
      <c r="E435" s="13"/>
      <c r="F435" s="13"/>
      <c r="G435" s="13"/>
      <c r="H435" s="13">
        <v>0</v>
      </c>
      <c r="I435" s="13"/>
      <c r="J435" s="13"/>
      <c r="K435" s="13"/>
      <c r="L435" s="13"/>
      <c r="M435" s="13"/>
      <c r="N435" s="13"/>
      <c r="O435" s="13"/>
      <c r="P435" s="13"/>
      <c r="Q435" s="13"/>
      <c r="R435" s="13"/>
      <c r="S435" s="13"/>
      <c r="T435" s="13"/>
      <c r="U435" s="13"/>
      <c r="V435" s="13"/>
      <c r="W435" s="13"/>
      <c r="X435" s="13"/>
      <c r="Y435" s="13"/>
      <c r="Z435" s="13"/>
      <c r="AA435" s="13"/>
      <c r="AB435" s="13">
        <v>0</v>
      </c>
    </row>
    <row r="436" spans="1:28" ht="12" customHeight="1">
      <c r="A436" s="94" t="s">
        <v>1250</v>
      </c>
      <c r="B436" s="258">
        <v>3421</v>
      </c>
      <c r="C436" s="13"/>
      <c r="D436" s="13"/>
      <c r="E436" s="13"/>
      <c r="F436" s="13"/>
      <c r="G436" s="13"/>
      <c r="H436" s="13">
        <v>0</v>
      </c>
      <c r="I436" s="13"/>
      <c r="J436" s="13"/>
      <c r="K436" s="13"/>
      <c r="L436" s="13"/>
      <c r="M436" s="13"/>
      <c r="N436" s="13"/>
      <c r="O436" s="13"/>
      <c r="P436" s="13"/>
      <c r="Q436" s="13"/>
      <c r="R436" s="13"/>
      <c r="S436" s="13"/>
      <c r="T436" s="13"/>
      <c r="U436" s="13"/>
      <c r="V436" s="13"/>
      <c r="W436" s="13"/>
      <c r="X436" s="13"/>
      <c r="Y436" s="13"/>
      <c r="Z436" s="13"/>
      <c r="AA436" s="13"/>
      <c r="AB436" s="13">
        <v>0</v>
      </c>
    </row>
    <row r="437" spans="1:28" ht="12" customHeight="1">
      <c r="A437" s="94" t="s">
        <v>1250</v>
      </c>
      <c r="B437" s="258">
        <v>3422</v>
      </c>
      <c r="C437" s="13"/>
      <c r="D437" s="13"/>
      <c r="E437" s="13"/>
      <c r="F437" s="13"/>
      <c r="G437" s="13"/>
      <c r="H437" s="13">
        <v>0</v>
      </c>
      <c r="I437" s="13"/>
      <c r="J437" s="13"/>
      <c r="K437" s="13"/>
      <c r="L437" s="13"/>
      <c r="M437" s="13"/>
      <c r="N437" s="13"/>
      <c r="O437" s="13"/>
      <c r="P437" s="13"/>
      <c r="Q437" s="13"/>
      <c r="R437" s="13"/>
      <c r="S437" s="13"/>
      <c r="T437" s="13"/>
      <c r="U437" s="13"/>
      <c r="V437" s="13"/>
      <c r="W437" s="13"/>
      <c r="X437" s="13"/>
      <c r="Y437" s="13"/>
      <c r="Z437" s="13"/>
      <c r="AA437" s="13"/>
      <c r="AB437" s="13">
        <v>0</v>
      </c>
    </row>
    <row r="438" spans="1:28" ht="12" customHeight="1">
      <c r="A438" s="94" t="s">
        <v>1250</v>
      </c>
      <c r="B438" s="258">
        <v>3423</v>
      </c>
      <c r="C438" s="13"/>
      <c r="D438" s="13"/>
      <c r="E438" s="13"/>
      <c r="F438" s="13"/>
      <c r="G438" s="13"/>
      <c r="H438" s="13">
        <v>0</v>
      </c>
      <c r="I438" s="13"/>
      <c r="J438" s="13"/>
      <c r="K438" s="13"/>
      <c r="L438" s="13"/>
      <c r="M438" s="13"/>
      <c r="N438" s="13"/>
      <c r="O438" s="13"/>
      <c r="P438" s="13"/>
      <c r="Q438" s="13"/>
      <c r="R438" s="13"/>
      <c r="S438" s="13"/>
      <c r="T438" s="13"/>
      <c r="U438" s="13"/>
      <c r="V438" s="13">
        <v>1561</v>
      </c>
      <c r="W438" s="13"/>
      <c r="X438" s="13"/>
      <c r="Y438" s="13"/>
      <c r="Z438" s="13"/>
      <c r="AA438" s="13"/>
      <c r="AB438" s="13">
        <v>1561</v>
      </c>
    </row>
    <row r="439" spans="1:28" ht="12" customHeight="1">
      <c r="A439" s="94" t="s">
        <v>1250</v>
      </c>
      <c r="B439" s="258">
        <v>3424</v>
      </c>
      <c r="C439" s="13"/>
      <c r="D439" s="13"/>
      <c r="E439" s="13"/>
      <c r="F439" s="13"/>
      <c r="G439" s="13"/>
      <c r="H439" s="13">
        <v>0</v>
      </c>
      <c r="I439" s="13"/>
      <c r="J439" s="13"/>
      <c r="K439" s="13"/>
      <c r="L439" s="13"/>
      <c r="M439" s="13"/>
      <c r="N439" s="13"/>
      <c r="O439" s="13"/>
      <c r="P439" s="13"/>
      <c r="Q439" s="13"/>
      <c r="R439" s="13"/>
      <c r="S439" s="13"/>
      <c r="T439" s="13"/>
      <c r="U439" s="13"/>
      <c r="V439" s="13"/>
      <c r="W439" s="13"/>
      <c r="X439" s="13"/>
      <c r="Y439" s="13"/>
      <c r="Z439" s="13"/>
      <c r="AA439" s="13"/>
      <c r="AB439" s="13">
        <v>0</v>
      </c>
    </row>
    <row r="440" spans="1:28" ht="12" customHeight="1">
      <c r="A440" s="94" t="s">
        <v>1250</v>
      </c>
      <c r="B440" s="258">
        <v>3425</v>
      </c>
      <c r="C440" s="13"/>
      <c r="D440" s="13"/>
      <c r="E440" s="13"/>
      <c r="F440" s="13"/>
      <c r="G440" s="13"/>
      <c r="H440" s="13">
        <v>0</v>
      </c>
      <c r="I440" s="13"/>
      <c r="J440" s="13"/>
      <c r="K440" s="13"/>
      <c r="L440" s="13"/>
      <c r="M440" s="13"/>
      <c r="N440" s="13"/>
      <c r="O440" s="13"/>
      <c r="P440" s="13"/>
      <c r="Q440" s="13"/>
      <c r="R440" s="13"/>
      <c r="S440" s="13"/>
      <c r="T440" s="13"/>
      <c r="U440" s="13"/>
      <c r="V440" s="13"/>
      <c r="W440" s="13"/>
      <c r="X440" s="13"/>
      <c r="Y440" s="13"/>
      <c r="Z440" s="13"/>
      <c r="AA440" s="13"/>
      <c r="AB440" s="13">
        <v>0</v>
      </c>
    </row>
    <row r="441" spans="1:28" ht="12" customHeight="1">
      <c r="A441" s="94" t="s">
        <v>1250</v>
      </c>
      <c r="B441" s="258">
        <v>3426</v>
      </c>
      <c r="C441" s="13"/>
      <c r="D441" s="13"/>
      <c r="E441" s="13"/>
      <c r="F441" s="13"/>
      <c r="G441" s="13"/>
      <c r="H441" s="13">
        <v>0</v>
      </c>
      <c r="I441" s="13"/>
      <c r="J441" s="13"/>
      <c r="K441" s="13"/>
      <c r="L441" s="13"/>
      <c r="M441" s="13"/>
      <c r="N441" s="13"/>
      <c r="O441" s="13"/>
      <c r="P441" s="13"/>
      <c r="Q441" s="13"/>
      <c r="R441" s="13"/>
      <c r="S441" s="13"/>
      <c r="T441" s="13"/>
      <c r="U441" s="13"/>
      <c r="V441" s="13"/>
      <c r="W441" s="13"/>
      <c r="X441" s="13"/>
      <c r="Y441" s="13"/>
      <c r="Z441" s="13"/>
      <c r="AA441" s="13"/>
      <c r="AB441" s="13">
        <v>0</v>
      </c>
    </row>
    <row r="442" spans="1:28" ht="12" customHeight="1">
      <c r="A442" s="94" t="s">
        <v>1250</v>
      </c>
      <c r="B442" s="258">
        <v>3428</v>
      </c>
      <c r="C442" s="13"/>
      <c r="D442" s="13"/>
      <c r="E442" s="13"/>
      <c r="F442" s="13"/>
      <c r="G442" s="13">
        <v>268298</v>
      </c>
      <c r="H442" s="13">
        <v>268298</v>
      </c>
      <c r="I442" s="13"/>
      <c r="J442" s="13"/>
      <c r="K442" s="13"/>
      <c r="L442" s="13"/>
      <c r="M442" s="13"/>
      <c r="N442" s="13"/>
      <c r="O442" s="13"/>
      <c r="P442" s="13"/>
      <c r="Q442" s="13"/>
      <c r="R442" s="13"/>
      <c r="S442" s="13"/>
      <c r="T442" s="13"/>
      <c r="U442" s="13"/>
      <c r="V442" s="13"/>
      <c r="W442" s="13"/>
      <c r="X442" s="13"/>
      <c r="Y442" s="13"/>
      <c r="Z442" s="13"/>
      <c r="AA442" s="13"/>
      <c r="AB442" s="13">
        <v>268298</v>
      </c>
    </row>
    <row r="443" spans="1:28" ht="12" customHeight="1">
      <c r="A443" s="94" t="s">
        <v>1250</v>
      </c>
      <c r="B443" s="258">
        <v>3429</v>
      </c>
      <c r="C443" s="13"/>
      <c r="D443" s="13"/>
      <c r="E443" s="13"/>
      <c r="F443" s="13"/>
      <c r="G443" s="13">
        <v>65537</v>
      </c>
      <c r="H443" s="13">
        <v>65537</v>
      </c>
      <c r="I443" s="13"/>
      <c r="J443" s="13"/>
      <c r="K443" s="13"/>
      <c r="L443" s="13"/>
      <c r="M443" s="13"/>
      <c r="N443" s="13"/>
      <c r="O443" s="13"/>
      <c r="P443" s="13"/>
      <c r="Q443" s="13"/>
      <c r="R443" s="13"/>
      <c r="S443" s="13"/>
      <c r="T443" s="13"/>
      <c r="U443" s="13"/>
      <c r="V443" s="13"/>
      <c r="W443" s="13"/>
      <c r="X443" s="13"/>
      <c r="Y443" s="13"/>
      <c r="Z443" s="13"/>
      <c r="AA443" s="13"/>
      <c r="AB443" s="13">
        <v>65537</v>
      </c>
    </row>
    <row r="444" spans="1:28" ht="12" customHeight="1">
      <c r="A444" s="94" t="s">
        <v>1250</v>
      </c>
      <c r="B444" s="258">
        <v>3430</v>
      </c>
      <c r="C444" s="13"/>
      <c r="D444" s="13"/>
      <c r="E444" s="13"/>
      <c r="F444" s="13"/>
      <c r="G444" s="13"/>
      <c r="H444" s="13">
        <v>0</v>
      </c>
      <c r="I444" s="13"/>
      <c r="J444" s="13"/>
      <c r="K444" s="13"/>
      <c r="L444" s="13"/>
      <c r="M444" s="13"/>
      <c r="N444" s="13"/>
      <c r="O444" s="13"/>
      <c r="P444" s="13"/>
      <c r="Q444" s="13"/>
      <c r="R444" s="13"/>
      <c r="S444" s="13"/>
      <c r="T444" s="13"/>
      <c r="U444" s="13"/>
      <c r="V444" s="13"/>
      <c r="W444" s="13"/>
      <c r="X444" s="13"/>
      <c r="Y444" s="13"/>
      <c r="Z444" s="13"/>
      <c r="AA444" s="13"/>
      <c r="AB444" s="13">
        <v>0</v>
      </c>
    </row>
    <row r="445" spans="1:28" ht="12" customHeight="1">
      <c r="A445" s="94" t="s">
        <v>1250</v>
      </c>
      <c r="B445" s="258">
        <v>3431</v>
      </c>
      <c r="C445" s="13"/>
      <c r="D445" s="13"/>
      <c r="E445" s="13"/>
      <c r="F445" s="13"/>
      <c r="G445" s="13">
        <v>7935</v>
      </c>
      <c r="H445" s="13">
        <v>7935</v>
      </c>
      <c r="I445" s="13"/>
      <c r="J445" s="13"/>
      <c r="K445" s="13"/>
      <c r="L445" s="13"/>
      <c r="M445" s="13"/>
      <c r="N445" s="13"/>
      <c r="O445" s="13"/>
      <c r="P445" s="13"/>
      <c r="Q445" s="13"/>
      <c r="R445" s="13"/>
      <c r="S445" s="13"/>
      <c r="T445" s="13"/>
      <c r="U445" s="13"/>
      <c r="V445" s="13"/>
      <c r="W445" s="13"/>
      <c r="X445" s="13"/>
      <c r="Y445" s="13"/>
      <c r="Z445" s="13"/>
      <c r="AA445" s="13"/>
      <c r="AB445" s="13">
        <v>7935</v>
      </c>
    </row>
    <row r="446" spans="1:28" ht="12" customHeight="1">
      <c r="A446" s="94" t="s">
        <v>1250</v>
      </c>
      <c r="B446" s="258">
        <v>3432</v>
      </c>
      <c r="C446" s="13"/>
      <c r="D446" s="13"/>
      <c r="E446" s="13"/>
      <c r="F446" s="13"/>
      <c r="G446" s="13">
        <v>4855</v>
      </c>
      <c r="H446" s="13">
        <v>4855</v>
      </c>
      <c r="I446" s="13"/>
      <c r="J446" s="13"/>
      <c r="K446" s="13"/>
      <c r="L446" s="13"/>
      <c r="M446" s="13"/>
      <c r="N446" s="13"/>
      <c r="O446" s="13"/>
      <c r="P446" s="13"/>
      <c r="Q446" s="13"/>
      <c r="R446" s="13"/>
      <c r="S446" s="13"/>
      <c r="T446" s="13"/>
      <c r="U446" s="13"/>
      <c r="V446" s="13"/>
      <c r="W446" s="13"/>
      <c r="X446" s="13"/>
      <c r="Y446" s="13"/>
      <c r="Z446" s="13"/>
      <c r="AA446" s="13"/>
      <c r="AB446" s="13">
        <v>4855</v>
      </c>
    </row>
    <row r="447" spans="1:28" ht="12" customHeight="1">
      <c r="A447" s="94" t="s">
        <v>1250</v>
      </c>
      <c r="B447" s="258">
        <v>3433</v>
      </c>
      <c r="C447" s="13"/>
      <c r="D447" s="13"/>
      <c r="E447" s="13"/>
      <c r="F447" s="13"/>
      <c r="G447" s="13"/>
      <c r="H447" s="13">
        <v>0</v>
      </c>
      <c r="I447" s="13"/>
      <c r="J447" s="13"/>
      <c r="K447" s="13"/>
      <c r="L447" s="13"/>
      <c r="M447" s="13"/>
      <c r="N447" s="13"/>
      <c r="O447" s="13"/>
      <c r="P447" s="13"/>
      <c r="Q447" s="13"/>
      <c r="R447" s="13"/>
      <c r="S447" s="13"/>
      <c r="T447" s="13"/>
      <c r="U447" s="13"/>
      <c r="V447" s="13"/>
      <c r="W447" s="13"/>
      <c r="X447" s="13"/>
      <c r="Y447" s="13">
        <v>2475</v>
      </c>
      <c r="Z447" s="13"/>
      <c r="AA447" s="13"/>
      <c r="AB447" s="13">
        <v>2475</v>
      </c>
    </row>
    <row r="448" spans="1:28" ht="12" customHeight="1">
      <c r="A448" s="94" t="s">
        <v>1250</v>
      </c>
      <c r="B448" s="258">
        <v>3444</v>
      </c>
      <c r="C448" s="13"/>
      <c r="D448" s="13"/>
      <c r="E448" s="13"/>
      <c r="F448" s="13"/>
      <c r="G448" s="13"/>
      <c r="H448" s="13">
        <v>0</v>
      </c>
      <c r="I448" s="13"/>
      <c r="J448" s="13"/>
      <c r="K448" s="13"/>
      <c r="L448" s="13"/>
      <c r="M448" s="13"/>
      <c r="N448" s="13"/>
      <c r="O448" s="13"/>
      <c r="P448" s="13"/>
      <c r="Q448" s="13"/>
      <c r="R448" s="13"/>
      <c r="S448" s="13"/>
      <c r="T448" s="13"/>
      <c r="U448" s="13"/>
      <c r="V448" s="13"/>
      <c r="W448" s="13"/>
      <c r="X448" s="13"/>
      <c r="Y448" s="13"/>
      <c r="Z448" s="13"/>
      <c r="AA448" s="13"/>
      <c r="AB448" s="13">
        <v>0</v>
      </c>
    </row>
    <row r="449" spans="1:28" ht="12" customHeight="1">
      <c r="A449" s="94" t="s">
        <v>1250</v>
      </c>
      <c r="B449" s="258">
        <v>3445</v>
      </c>
      <c r="C449" s="13"/>
      <c r="D449" s="13"/>
      <c r="E449" s="13"/>
      <c r="F449" s="13"/>
      <c r="G449" s="13"/>
      <c r="H449" s="13">
        <v>0</v>
      </c>
      <c r="I449" s="13"/>
      <c r="J449" s="13"/>
      <c r="K449" s="13"/>
      <c r="L449" s="13"/>
      <c r="M449" s="13"/>
      <c r="N449" s="13"/>
      <c r="O449" s="13"/>
      <c r="P449" s="13"/>
      <c r="Q449" s="13"/>
      <c r="R449" s="13"/>
      <c r="S449" s="13"/>
      <c r="T449" s="13"/>
      <c r="U449" s="13"/>
      <c r="V449" s="13"/>
      <c r="W449" s="13"/>
      <c r="X449" s="13"/>
      <c r="Y449" s="13"/>
      <c r="Z449" s="13">
        <v>28884</v>
      </c>
      <c r="AA449" s="13"/>
      <c r="AB449" s="13">
        <v>28884</v>
      </c>
    </row>
    <row r="450" spans="1:28" ht="12" customHeight="1">
      <c r="A450" s="94" t="s">
        <v>1250</v>
      </c>
      <c r="B450" s="258">
        <v>3446</v>
      </c>
      <c r="C450" s="13"/>
      <c r="D450" s="13"/>
      <c r="E450" s="13"/>
      <c r="F450" s="13"/>
      <c r="G450" s="13"/>
      <c r="H450" s="13">
        <v>0</v>
      </c>
      <c r="I450" s="13"/>
      <c r="J450" s="13"/>
      <c r="K450" s="13"/>
      <c r="L450" s="13"/>
      <c r="M450" s="13"/>
      <c r="N450" s="13"/>
      <c r="O450" s="13"/>
      <c r="P450" s="13"/>
      <c r="Q450" s="13"/>
      <c r="R450" s="13"/>
      <c r="S450" s="13"/>
      <c r="T450" s="13"/>
      <c r="U450" s="13"/>
      <c r="V450" s="13"/>
      <c r="W450" s="13"/>
      <c r="X450" s="13"/>
      <c r="Y450" s="13"/>
      <c r="Z450" s="13"/>
      <c r="AA450" s="13"/>
      <c r="AB450" s="13">
        <v>0</v>
      </c>
    </row>
    <row r="451" spans="1:28" ht="12" customHeight="1">
      <c r="A451" s="94" t="s">
        <v>1250</v>
      </c>
      <c r="B451" s="258">
        <v>3450</v>
      </c>
      <c r="C451" s="13">
        <v>2735401</v>
      </c>
      <c r="D451" s="13">
        <v>382117</v>
      </c>
      <c r="E451" s="13"/>
      <c r="F451" s="13"/>
      <c r="G451" s="13"/>
      <c r="H451" s="13">
        <v>3117518</v>
      </c>
      <c r="I451" s="13"/>
      <c r="J451" s="13"/>
      <c r="K451" s="13"/>
      <c r="L451" s="13"/>
      <c r="M451" s="13">
        <v>68950</v>
      </c>
      <c r="N451" s="13"/>
      <c r="O451" s="13"/>
      <c r="P451" s="13"/>
      <c r="Q451" s="13"/>
      <c r="R451" s="13"/>
      <c r="S451" s="13"/>
      <c r="T451" s="13"/>
      <c r="U451" s="13"/>
      <c r="V451" s="13"/>
      <c r="W451" s="13"/>
      <c r="X451" s="13"/>
      <c r="Y451" s="13"/>
      <c r="Z451" s="13"/>
      <c r="AA451" s="13"/>
      <c r="AB451" s="13">
        <v>3186468</v>
      </c>
    </row>
    <row r="452" spans="1:28" ht="12" customHeight="1">
      <c r="A452" s="94" t="s">
        <v>1250</v>
      </c>
      <c r="B452" s="258">
        <v>3452</v>
      </c>
      <c r="C452" s="13"/>
      <c r="D452" s="13">
        <v>15727</v>
      </c>
      <c r="E452" s="13"/>
      <c r="F452" s="13"/>
      <c r="G452" s="13"/>
      <c r="H452" s="13">
        <v>15727</v>
      </c>
      <c r="I452" s="13"/>
      <c r="J452" s="13"/>
      <c r="K452" s="13"/>
      <c r="L452" s="13"/>
      <c r="M452" s="13"/>
      <c r="N452" s="13"/>
      <c r="O452" s="13"/>
      <c r="P452" s="13"/>
      <c r="Q452" s="13"/>
      <c r="R452" s="13"/>
      <c r="S452" s="13"/>
      <c r="T452" s="13"/>
      <c r="U452" s="13"/>
      <c r="V452" s="13"/>
      <c r="W452" s="13"/>
      <c r="X452" s="13"/>
      <c r="Y452" s="13"/>
      <c r="Z452" s="13"/>
      <c r="AA452" s="13"/>
      <c r="AB452" s="13">
        <v>15727</v>
      </c>
    </row>
    <row r="453" spans="1:28" ht="12" customHeight="1">
      <c r="A453" s="94" t="s">
        <v>1250</v>
      </c>
      <c r="B453" s="258">
        <v>3453</v>
      </c>
      <c r="C453" s="13"/>
      <c r="D453" s="13"/>
      <c r="E453" s="13"/>
      <c r="F453" s="13"/>
      <c r="G453" s="13"/>
      <c r="H453" s="13">
        <v>0</v>
      </c>
      <c r="I453" s="13"/>
      <c r="J453" s="13"/>
      <c r="K453" s="13"/>
      <c r="L453" s="13"/>
      <c r="M453" s="13"/>
      <c r="N453" s="13"/>
      <c r="O453" s="13"/>
      <c r="P453" s="13"/>
      <c r="Q453" s="13"/>
      <c r="R453" s="13"/>
      <c r="S453" s="13"/>
      <c r="T453" s="13"/>
      <c r="U453" s="13"/>
      <c r="V453" s="13"/>
      <c r="W453" s="13"/>
      <c r="X453" s="13"/>
      <c r="Y453" s="13"/>
      <c r="Z453" s="13"/>
      <c r="AA453" s="13"/>
      <c r="AB453" s="13">
        <v>0</v>
      </c>
    </row>
    <row r="454" spans="1:28" ht="12" customHeight="1">
      <c r="A454" s="94" t="s">
        <v>1250</v>
      </c>
      <c r="B454" s="258">
        <v>3454</v>
      </c>
      <c r="C454" s="13"/>
      <c r="D454" s="13"/>
      <c r="E454" s="13"/>
      <c r="F454" s="13"/>
      <c r="G454" s="13"/>
      <c r="H454" s="13">
        <v>0</v>
      </c>
      <c r="I454" s="13"/>
      <c r="J454" s="13"/>
      <c r="K454" s="13"/>
      <c r="L454" s="13"/>
      <c r="M454" s="13"/>
      <c r="N454" s="13"/>
      <c r="O454" s="13"/>
      <c r="P454" s="13"/>
      <c r="Q454" s="13"/>
      <c r="R454" s="13"/>
      <c r="S454" s="13"/>
      <c r="T454" s="13"/>
      <c r="U454" s="13"/>
      <c r="V454" s="13"/>
      <c r="W454" s="13"/>
      <c r="X454" s="13"/>
      <c r="Y454" s="13"/>
      <c r="Z454" s="13"/>
      <c r="AA454" s="13"/>
      <c r="AB454" s="13">
        <v>0</v>
      </c>
    </row>
    <row r="455" spans="1:28" ht="12" customHeight="1">
      <c r="A455" s="94" t="s">
        <v>1250</v>
      </c>
      <c r="B455" s="258">
        <v>3455</v>
      </c>
      <c r="C455" s="13"/>
      <c r="D455" s="13"/>
      <c r="E455" s="13"/>
      <c r="F455" s="13"/>
      <c r="G455" s="13"/>
      <c r="H455" s="13">
        <v>0</v>
      </c>
      <c r="I455" s="13"/>
      <c r="J455" s="13"/>
      <c r="K455" s="13"/>
      <c r="L455" s="13"/>
      <c r="M455" s="13"/>
      <c r="N455" s="13"/>
      <c r="O455" s="13"/>
      <c r="P455" s="13"/>
      <c r="Q455" s="13"/>
      <c r="R455" s="13"/>
      <c r="S455" s="13"/>
      <c r="T455" s="13"/>
      <c r="U455" s="13"/>
      <c r="V455" s="13"/>
      <c r="W455" s="13"/>
      <c r="X455" s="13"/>
      <c r="Y455" s="13"/>
      <c r="Z455" s="13"/>
      <c r="AA455" s="13"/>
      <c r="AB455" s="13">
        <v>0</v>
      </c>
    </row>
    <row r="456" spans="1:28" ht="12" customHeight="1">
      <c r="A456" s="94" t="s">
        <v>1250</v>
      </c>
      <c r="B456" s="258">
        <v>3456</v>
      </c>
      <c r="C456" s="13"/>
      <c r="D456" s="13"/>
      <c r="E456" s="13"/>
      <c r="F456" s="13"/>
      <c r="G456" s="13"/>
      <c r="H456" s="13">
        <v>0</v>
      </c>
      <c r="I456" s="13"/>
      <c r="J456" s="13"/>
      <c r="K456" s="13"/>
      <c r="L456" s="13"/>
      <c r="M456" s="13"/>
      <c r="N456" s="13"/>
      <c r="O456" s="13"/>
      <c r="P456" s="13"/>
      <c r="Q456" s="13"/>
      <c r="R456" s="13"/>
      <c r="S456" s="13"/>
      <c r="T456" s="13"/>
      <c r="U456" s="13"/>
      <c r="V456" s="13"/>
      <c r="W456" s="13"/>
      <c r="X456" s="13"/>
      <c r="Y456" s="13"/>
      <c r="Z456" s="13"/>
      <c r="AA456" s="13"/>
      <c r="AB456" s="13">
        <v>0</v>
      </c>
    </row>
    <row r="457" spans="1:28" ht="12" customHeight="1">
      <c r="A457" s="94" t="s">
        <v>1250</v>
      </c>
      <c r="B457" s="258" t="s">
        <v>1094</v>
      </c>
      <c r="C457" s="13"/>
      <c r="D457" s="13"/>
      <c r="E457" s="13"/>
      <c r="F457" s="13"/>
      <c r="G457" s="13"/>
      <c r="H457" s="13">
        <v>0</v>
      </c>
      <c r="I457" s="13"/>
      <c r="J457" s="13"/>
      <c r="K457" s="13"/>
      <c r="L457" s="13"/>
      <c r="M457" s="13"/>
      <c r="N457" s="13"/>
      <c r="O457" s="13"/>
      <c r="P457" s="13"/>
      <c r="Q457" s="13"/>
      <c r="R457" s="13"/>
      <c r="S457" s="13"/>
      <c r="T457" s="13"/>
      <c r="U457" s="13"/>
      <c r="V457" s="13"/>
      <c r="W457" s="13"/>
      <c r="X457" s="13"/>
      <c r="Y457" s="13"/>
      <c r="Z457" s="13"/>
      <c r="AA457" s="13"/>
      <c r="AB457" s="13">
        <v>0</v>
      </c>
    </row>
    <row r="458" spans="1:28" ht="12" customHeight="1">
      <c r="A458" s="94" t="s">
        <v>1250</v>
      </c>
      <c r="B458" s="258">
        <v>3462</v>
      </c>
      <c r="C458" s="13">
        <v>1200</v>
      </c>
      <c r="D458" s="13">
        <v>11760</v>
      </c>
      <c r="E458" s="13"/>
      <c r="F458" s="13"/>
      <c r="G458" s="13"/>
      <c r="H458" s="13">
        <v>12960</v>
      </c>
      <c r="I458" s="13"/>
      <c r="J458" s="13"/>
      <c r="K458" s="13"/>
      <c r="L458" s="13"/>
      <c r="M458" s="13"/>
      <c r="N458" s="13"/>
      <c r="O458" s="13"/>
      <c r="P458" s="13"/>
      <c r="Q458" s="13"/>
      <c r="R458" s="13"/>
      <c r="S458" s="13"/>
      <c r="T458" s="13"/>
      <c r="U458" s="13"/>
      <c r="V458" s="13"/>
      <c r="W458" s="13"/>
      <c r="X458" s="13"/>
      <c r="Y458" s="13"/>
      <c r="Z458" s="13"/>
      <c r="AA458" s="13"/>
      <c r="AB458" s="13">
        <v>12960</v>
      </c>
    </row>
    <row r="459" spans="1:28" ht="12" customHeight="1">
      <c r="A459" s="94" t="s">
        <v>1250</v>
      </c>
      <c r="B459" s="258">
        <v>3463</v>
      </c>
      <c r="C459" s="13"/>
      <c r="D459" s="13"/>
      <c r="E459" s="13"/>
      <c r="F459" s="13"/>
      <c r="G459" s="13"/>
      <c r="H459" s="13">
        <v>0</v>
      </c>
      <c r="I459" s="13"/>
      <c r="J459" s="13"/>
      <c r="K459" s="13"/>
      <c r="L459" s="13"/>
      <c r="M459" s="13"/>
      <c r="N459" s="13"/>
      <c r="O459" s="13"/>
      <c r="P459" s="13"/>
      <c r="Q459" s="13"/>
      <c r="R459" s="13"/>
      <c r="S459" s="13"/>
      <c r="T459" s="13"/>
      <c r="U459" s="13"/>
      <c r="V459" s="13"/>
      <c r="W459" s="13"/>
      <c r="X459" s="13"/>
      <c r="Y459" s="13"/>
      <c r="Z459" s="13"/>
      <c r="AA459" s="13"/>
      <c r="AB459" s="13">
        <v>0</v>
      </c>
    </row>
    <row r="460" spans="1:28" ht="12" customHeight="1">
      <c r="A460" s="94" t="s">
        <v>1250</v>
      </c>
      <c r="B460" s="258">
        <v>3464</v>
      </c>
      <c r="C460" s="13"/>
      <c r="D460" s="13"/>
      <c r="E460" s="13"/>
      <c r="F460" s="13"/>
      <c r="G460" s="13"/>
      <c r="H460" s="13">
        <v>0</v>
      </c>
      <c r="I460" s="13"/>
      <c r="J460" s="13"/>
      <c r="K460" s="13"/>
      <c r="L460" s="13"/>
      <c r="M460" s="13"/>
      <c r="N460" s="13"/>
      <c r="O460" s="13"/>
      <c r="P460" s="13"/>
      <c r="Q460" s="13"/>
      <c r="R460" s="13"/>
      <c r="S460" s="13"/>
      <c r="T460" s="13"/>
      <c r="U460" s="13"/>
      <c r="V460" s="13"/>
      <c r="W460" s="13"/>
      <c r="X460" s="13"/>
      <c r="Y460" s="13"/>
      <c r="Z460" s="13"/>
      <c r="AA460" s="13"/>
      <c r="AB460" s="13">
        <v>0</v>
      </c>
    </row>
    <row r="461" spans="1:28" ht="12" customHeight="1">
      <c r="A461" s="94" t="s">
        <v>1250</v>
      </c>
      <c r="B461" s="258">
        <v>3467</v>
      </c>
      <c r="C461" s="13">
        <v>26261</v>
      </c>
      <c r="D461" s="13">
        <v>16675</v>
      </c>
      <c r="E461" s="13"/>
      <c r="F461" s="13"/>
      <c r="G461" s="13"/>
      <c r="H461" s="13">
        <v>42936</v>
      </c>
      <c r="I461" s="13"/>
      <c r="J461" s="13"/>
      <c r="K461" s="13"/>
      <c r="L461" s="13"/>
      <c r="M461" s="13"/>
      <c r="N461" s="13"/>
      <c r="O461" s="13"/>
      <c r="P461" s="13"/>
      <c r="Q461" s="13"/>
      <c r="R461" s="13"/>
      <c r="S461" s="13">
        <v>2818</v>
      </c>
      <c r="T461" s="13"/>
      <c r="U461" s="13"/>
      <c r="V461" s="13"/>
      <c r="W461" s="13"/>
      <c r="X461" s="13"/>
      <c r="Y461" s="13"/>
      <c r="Z461" s="13"/>
      <c r="AA461" s="13"/>
      <c r="AB461" s="13">
        <v>45754</v>
      </c>
    </row>
    <row r="462" spans="1:28" ht="12" customHeight="1">
      <c r="A462" s="94" t="s">
        <v>1250</v>
      </c>
      <c r="B462" s="258">
        <v>3468</v>
      </c>
      <c r="C462" s="13"/>
      <c r="D462" s="13"/>
      <c r="E462" s="13"/>
      <c r="F462" s="13"/>
      <c r="G462" s="13"/>
      <c r="H462" s="13">
        <v>0</v>
      </c>
      <c r="I462" s="13"/>
      <c r="J462" s="13"/>
      <c r="K462" s="13"/>
      <c r="L462" s="13"/>
      <c r="M462" s="13"/>
      <c r="N462" s="13"/>
      <c r="O462" s="13"/>
      <c r="P462" s="13"/>
      <c r="Q462" s="13"/>
      <c r="R462" s="13"/>
      <c r="S462" s="13"/>
      <c r="T462" s="13"/>
      <c r="U462" s="13"/>
      <c r="V462" s="13"/>
      <c r="W462" s="13"/>
      <c r="X462" s="13"/>
      <c r="Y462" s="13"/>
      <c r="Z462" s="13"/>
      <c r="AA462" s="13"/>
      <c r="AB462" s="13">
        <v>0</v>
      </c>
    </row>
    <row r="463" spans="1:28" ht="12" customHeight="1">
      <c r="A463" s="94" t="s">
        <v>1250</v>
      </c>
      <c r="B463" s="258">
        <v>3473</v>
      </c>
      <c r="C463" s="13"/>
      <c r="D463" s="13">
        <v>303583</v>
      </c>
      <c r="E463" s="13"/>
      <c r="F463" s="13"/>
      <c r="G463" s="13"/>
      <c r="H463" s="13">
        <v>303583</v>
      </c>
      <c r="I463" s="13"/>
      <c r="J463" s="13"/>
      <c r="K463" s="13">
        <v>57145</v>
      </c>
      <c r="L463" s="13"/>
      <c r="M463" s="13"/>
      <c r="N463" s="13"/>
      <c r="O463" s="13"/>
      <c r="P463" s="13"/>
      <c r="Q463" s="13"/>
      <c r="R463" s="13"/>
      <c r="S463" s="13"/>
      <c r="T463" s="13"/>
      <c r="U463" s="13"/>
      <c r="V463" s="13"/>
      <c r="W463" s="13"/>
      <c r="X463" s="13"/>
      <c r="Y463" s="13"/>
      <c r="Z463" s="13"/>
      <c r="AA463" s="13"/>
      <c r="AB463" s="13">
        <v>360728</v>
      </c>
    </row>
    <row r="464" spans="1:28" ht="12" customHeight="1">
      <c r="A464" s="94" t="s">
        <v>1250</v>
      </c>
      <c r="B464" s="258">
        <v>3474</v>
      </c>
      <c r="C464" s="13"/>
      <c r="D464" s="13"/>
      <c r="E464" s="13"/>
      <c r="F464" s="13"/>
      <c r="G464" s="13"/>
      <c r="H464" s="13">
        <v>0</v>
      </c>
      <c r="I464" s="13"/>
      <c r="J464" s="13"/>
      <c r="K464" s="13"/>
      <c r="L464" s="13"/>
      <c r="M464" s="13"/>
      <c r="N464" s="13"/>
      <c r="O464" s="13"/>
      <c r="P464" s="13"/>
      <c r="Q464" s="13"/>
      <c r="R464" s="13"/>
      <c r="S464" s="13"/>
      <c r="T464" s="13"/>
      <c r="U464" s="13"/>
      <c r="V464" s="13"/>
      <c r="W464" s="13"/>
      <c r="X464" s="13"/>
      <c r="Y464" s="13"/>
      <c r="Z464" s="13"/>
      <c r="AA464" s="13"/>
      <c r="AB464" s="13">
        <v>0</v>
      </c>
    </row>
    <row r="465" spans="1:28" ht="12" customHeight="1">
      <c r="A465" s="94" t="s">
        <v>1250</v>
      </c>
      <c r="B465" s="258">
        <v>3476</v>
      </c>
      <c r="C465" s="13"/>
      <c r="D465" s="13"/>
      <c r="E465" s="13"/>
      <c r="F465" s="13"/>
      <c r="G465" s="13">
        <v>48484</v>
      </c>
      <c r="H465" s="13">
        <v>48484</v>
      </c>
      <c r="I465" s="13"/>
      <c r="J465" s="13"/>
      <c r="K465" s="13"/>
      <c r="L465" s="13"/>
      <c r="M465" s="13"/>
      <c r="N465" s="13"/>
      <c r="O465" s="13"/>
      <c r="P465" s="13"/>
      <c r="Q465" s="13"/>
      <c r="R465" s="13"/>
      <c r="S465" s="13"/>
      <c r="T465" s="13"/>
      <c r="U465" s="13"/>
      <c r="V465" s="13"/>
      <c r="W465" s="13"/>
      <c r="X465" s="13"/>
      <c r="Y465" s="13"/>
      <c r="Z465" s="13"/>
      <c r="AA465" s="13"/>
      <c r="AB465" s="13">
        <v>48484</v>
      </c>
    </row>
    <row r="466" spans="1:28" ht="12" customHeight="1">
      <c r="A466" s="94" t="s">
        <v>1250</v>
      </c>
      <c r="B466" s="258">
        <v>3477</v>
      </c>
      <c r="C466" s="13"/>
      <c r="D466" s="13"/>
      <c r="E466" s="13"/>
      <c r="F466" s="13"/>
      <c r="G466" s="13"/>
      <c r="H466" s="13">
        <v>0</v>
      </c>
      <c r="I466" s="13"/>
      <c r="J466" s="13"/>
      <c r="K466" s="13"/>
      <c r="L466" s="13"/>
      <c r="M466" s="13"/>
      <c r="N466" s="13"/>
      <c r="O466" s="13"/>
      <c r="P466" s="13"/>
      <c r="Q466" s="13"/>
      <c r="R466" s="13"/>
      <c r="S466" s="13"/>
      <c r="T466" s="13"/>
      <c r="U466" s="13"/>
      <c r="V466" s="13"/>
      <c r="W466" s="13"/>
      <c r="X466" s="13"/>
      <c r="Y466" s="13"/>
      <c r="Z466" s="13"/>
      <c r="AA466" s="13"/>
      <c r="AB466" s="13">
        <v>0</v>
      </c>
    </row>
    <row r="467" spans="1:28" ht="12" customHeight="1">
      <c r="A467" s="94" t="s">
        <v>1250</v>
      </c>
      <c r="B467" s="258">
        <v>3478</v>
      </c>
      <c r="C467" s="13"/>
      <c r="D467" s="13"/>
      <c r="E467" s="13"/>
      <c r="F467" s="13"/>
      <c r="G467" s="13"/>
      <c r="H467" s="13">
        <v>0</v>
      </c>
      <c r="I467" s="13"/>
      <c r="J467" s="13"/>
      <c r="K467" s="13"/>
      <c r="L467" s="13"/>
      <c r="M467" s="13"/>
      <c r="N467" s="13"/>
      <c r="O467" s="13"/>
      <c r="P467" s="13"/>
      <c r="Q467" s="13"/>
      <c r="R467" s="13"/>
      <c r="S467" s="13"/>
      <c r="T467" s="13"/>
      <c r="U467" s="13"/>
      <c r="V467" s="13"/>
      <c r="W467" s="13"/>
      <c r="X467" s="13"/>
      <c r="Y467" s="13"/>
      <c r="Z467" s="13"/>
      <c r="AA467" s="13"/>
      <c r="AB467" s="13">
        <v>0</v>
      </c>
    </row>
    <row r="468" spans="1:28" ht="12" customHeight="1">
      <c r="A468" s="94" t="s">
        <v>1250</v>
      </c>
      <c r="B468" s="258">
        <v>3481</v>
      </c>
      <c r="C468" s="13"/>
      <c r="D468" s="13"/>
      <c r="E468" s="13"/>
      <c r="F468" s="13"/>
      <c r="G468" s="13"/>
      <c r="H468" s="13">
        <v>0</v>
      </c>
      <c r="I468" s="13"/>
      <c r="J468" s="13"/>
      <c r="K468" s="13"/>
      <c r="L468" s="13"/>
      <c r="M468" s="13"/>
      <c r="N468" s="13"/>
      <c r="O468" s="13"/>
      <c r="P468" s="13"/>
      <c r="Q468" s="13"/>
      <c r="R468" s="13"/>
      <c r="S468" s="13"/>
      <c r="T468" s="13"/>
      <c r="U468" s="13"/>
      <c r="V468" s="13"/>
      <c r="W468" s="13"/>
      <c r="X468" s="13"/>
      <c r="Y468" s="13"/>
      <c r="Z468" s="13"/>
      <c r="AA468" s="13"/>
      <c r="AB468" s="13">
        <v>0</v>
      </c>
    </row>
    <row r="469" spans="1:28" ht="12" customHeight="1">
      <c r="A469" s="94" t="s">
        <v>1250</v>
      </c>
      <c r="B469" s="258">
        <v>3482</v>
      </c>
      <c r="C469" s="13"/>
      <c r="D469" s="13"/>
      <c r="E469" s="13"/>
      <c r="F469" s="13"/>
      <c r="G469" s="13"/>
      <c r="H469" s="13">
        <v>0</v>
      </c>
      <c r="I469" s="13"/>
      <c r="J469" s="13"/>
      <c r="K469" s="13"/>
      <c r="L469" s="13"/>
      <c r="M469" s="13"/>
      <c r="N469" s="13"/>
      <c r="O469" s="13"/>
      <c r="P469" s="13"/>
      <c r="Q469" s="13"/>
      <c r="R469" s="13"/>
      <c r="S469" s="13"/>
      <c r="T469" s="13"/>
      <c r="U469" s="13"/>
      <c r="V469" s="13"/>
      <c r="W469" s="13"/>
      <c r="X469" s="13"/>
      <c r="Y469" s="13"/>
      <c r="Z469" s="13"/>
      <c r="AA469" s="13"/>
      <c r="AB469" s="13">
        <v>0</v>
      </c>
    </row>
    <row r="470" spans="1:28" ht="12" customHeight="1">
      <c r="A470" s="94" t="s">
        <v>1250</v>
      </c>
      <c r="B470" s="258">
        <v>3485</v>
      </c>
      <c r="C470" s="13"/>
      <c r="D470" s="13"/>
      <c r="E470" s="13"/>
      <c r="F470" s="13"/>
      <c r="G470" s="13"/>
      <c r="H470" s="13">
        <v>0</v>
      </c>
      <c r="I470" s="13"/>
      <c r="J470" s="13"/>
      <c r="K470" s="13"/>
      <c r="L470" s="13"/>
      <c r="M470" s="13"/>
      <c r="N470" s="13"/>
      <c r="O470" s="13"/>
      <c r="P470" s="13"/>
      <c r="Q470" s="13"/>
      <c r="R470" s="13"/>
      <c r="S470" s="13"/>
      <c r="T470" s="13"/>
      <c r="U470" s="13"/>
      <c r="V470" s="13"/>
      <c r="W470" s="13"/>
      <c r="X470" s="13"/>
      <c r="Y470" s="13"/>
      <c r="Z470" s="13"/>
      <c r="AA470" s="13"/>
      <c r="AB470" s="13">
        <v>0</v>
      </c>
    </row>
    <row r="471" spans="1:28" ht="12" customHeight="1">
      <c r="A471" s="94" t="s">
        <v>1250</v>
      </c>
      <c r="B471" s="258">
        <v>3487</v>
      </c>
      <c r="C471" s="13"/>
      <c r="D471" s="13"/>
      <c r="E471" s="13"/>
      <c r="F471" s="13"/>
      <c r="G471" s="13"/>
      <c r="H471" s="13">
        <v>0</v>
      </c>
      <c r="I471" s="13"/>
      <c r="J471" s="13"/>
      <c r="K471" s="13"/>
      <c r="L471" s="13"/>
      <c r="M471" s="13"/>
      <c r="N471" s="13"/>
      <c r="O471" s="13"/>
      <c r="P471" s="13"/>
      <c r="Q471" s="13"/>
      <c r="R471" s="13"/>
      <c r="S471" s="13"/>
      <c r="T471" s="13"/>
      <c r="U471" s="13"/>
      <c r="V471" s="13"/>
      <c r="W471" s="13"/>
      <c r="X471" s="13"/>
      <c r="Y471" s="13"/>
      <c r="Z471" s="13"/>
      <c r="AA471" s="13"/>
      <c r="AB471" s="13">
        <v>0</v>
      </c>
    </row>
    <row r="472" spans="1:28" ht="12" customHeight="1">
      <c r="A472" s="94" t="s">
        <v>1250</v>
      </c>
      <c r="B472" s="258">
        <v>3488</v>
      </c>
      <c r="C472" s="13"/>
      <c r="D472" s="13"/>
      <c r="E472" s="13"/>
      <c r="F472" s="13"/>
      <c r="G472" s="13"/>
      <c r="H472" s="13">
        <v>0</v>
      </c>
      <c r="I472" s="13"/>
      <c r="J472" s="13"/>
      <c r="K472" s="13"/>
      <c r="L472" s="13"/>
      <c r="M472" s="13"/>
      <c r="N472" s="13"/>
      <c r="O472" s="13"/>
      <c r="P472" s="13"/>
      <c r="Q472" s="13"/>
      <c r="R472" s="13"/>
      <c r="S472" s="13"/>
      <c r="T472" s="13"/>
      <c r="U472" s="13"/>
      <c r="V472" s="13"/>
      <c r="W472" s="13"/>
      <c r="X472" s="13"/>
      <c r="Y472" s="13"/>
      <c r="Z472" s="13"/>
      <c r="AA472" s="13"/>
      <c r="AB472" s="13">
        <v>0</v>
      </c>
    </row>
    <row r="473" spans="1:28" ht="12" customHeight="1">
      <c r="A473" s="94" t="s">
        <v>1250</v>
      </c>
      <c r="B473" s="258">
        <v>3489</v>
      </c>
      <c r="C473" s="13"/>
      <c r="D473" s="13"/>
      <c r="E473" s="13"/>
      <c r="F473" s="13"/>
      <c r="G473" s="13"/>
      <c r="H473" s="13">
        <v>0</v>
      </c>
      <c r="I473" s="13"/>
      <c r="J473" s="13"/>
      <c r="K473" s="13"/>
      <c r="L473" s="13"/>
      <c r="M473" s="13"/>
      <c r="N473" s="13"/>
      <c r="O473" s="13"/>
      <c r="P473" s="13"/>
      <c r="Q473" s="13"/>
      <c r="R473" s="13"/>
      <c r="S473" s="13"/>
      <c r="T473" s="13"/>
      <c r="U473" s="13"/>
      <c r="V473" s="13"/>
      <c r="W473" s="13"/>
      <c r="X473" s="13"/>
      <c r="Y473" s="13"/>
      <c r="Z473" s="13"/>
      <c r="AA473" s="13"/>
      <c r="AB473" s="13">
        <v>0</v>
      </c>
    </row>
    <row r="474" spans="1:28" ht="12" customHeight="1">
      <c r="A474" s="94" t="s">
        <v>1250</v>
      </c>
      <c r="B474" s="258">
        <v>3490</v>
      </c>
      <c r="C474" s="13"/>
      <c r="D474" s="13"/>
      <c r="E474" s="13"/>
      <c r="F474" s="13"/>
      <c r="G474" s="13"/>
      <c r="H474" s="13">
        <v>0</v>
      </c>
      <c r="I474" s="13"/>
      <c r="J474" s="13"/>
      <c r="K474" s="13"/>
      <c r="L474" s="13"/>
      <c r="M474" s="13"/>
      <c r="N474" s="13"/>
      <c r="O474" s="13"/>
      <c r="P474" s="13"/>
      <c r="Q474" s="13"/>
      <c r="R474" s="13"/>
      <c r="S474" s="13"/>
      <c r="T474" s="13"/>
      <c r="U474" s="13"/>
      <c r="V474" s="13"/>
      <c r="W474" s="13"/>
      <c r="X474" s="13"/>
      <c r="Y474" s="13"/>
      <c r="Z474" s="13"/>
      <c r="AA474" s="13"/>
      <c r="AB474" s="13">
        <v>0</v>
      </c>
    </row>
    <row r="475" spans="1:28" ht="12" customHeight="1">
      <c r="A475" s="94" t="s">
        <v>1250</v>
      </c>
      <c r="B475" s="258">
        <v>3491</v>
      </c>
      <c r="C475" s="13"/>
      <c r="D475" s="13"/>
      <c r="E475" s="13"/>
      <c r="F475" s="13"/>
      <c r="G475" s="13"/>
      <c r="H475" s="13">
        <v>0</v>
      </c>
      <c r="I475" s="13"/>
      <c r="J475" s="13"/>
      <c r="K475" s="13"/>
      <c r="L475" s="13"/>
      <c r="M475" s="13"/>
      <c r="N475" s="13"/>
      <c r="O475" s="13"/>
      <c r="P475" s="13"/>
      <c r="Q475" s="13"/>
      <c r="R475" s="13"/>
      <c r="S475" s="13"/>
      <c r="T475" s="13"/>
      <c r="U475" s="13"/>
      <c r="V475" s="13"/>
      <c r="W475" s="13"/>
      <c r="X475" s="13"/>
      <c r="Y475" s="13"/>
      <c r="Z475" s="13"/>
      <c r="AA475" s="13"/>
      <c r="AB475" s="13">
        <v>0</v>
      </c>
    </row>
    <row r="476" spans="1:28" ht="12" customHeight="1">
      <c r="A476" s="94" t="s">
        <v>1250</v>
      </c>
      <c r="B476" s="258">
        <v>3492</v>
      </c>
      <c r="C476" s="13"/>
      <c r="D476" s="13"/>
      <c r="E476" s="13"/>
      <c r="F476" s="13"/>
      <c r="G476" s="13"/>
      <c r="H476" s="13">
        <v>0</v>
      </c>
      <c r="I476" s="13"/>
      <c r="J476" s="13"/>
      <c r="K476" s="13"/>
      <c r="L476" s="13"/>
      <c r="M476" s="13"/>
      <c r="N476" s="13"/>
      <c r="O476" s="13"/>
      <c r="P476" s="13"/>
      <c r="Q476" s="13"/>
      <c r="R476" s="13"/>
      <c r="S476" s="13"/>
      <c r="T476" s="13"/>
      <c r="U476" s="13"/>
      <c r="V476" s="13"/>
      <c r="W476" s="13"/>
      <c r="X476" s="13"/>
      <c r="Y476" s="13"/>
      <c r="Z476" s="13"/>
      <c r="AA476" s="13"/>
      <c r="AB476" s="13">
        <v>0</v>
      </c>
    </row>
    <row r="477" spans="1:28" ht="12" customHeight="1">
      <c r="A477" s="94" t="s">
        <v>1250</v>
      </c>
      <c r="B477" s="258">
        <v>3494</v>
      </c>
      <c r="C477" s="13"/>
      <c r="D477" s="13"/>
      <c r="E477" s="13"/>
      <c r="F477" s="13"/>
      <c r="G477" s="13"/>
      <c r="H477" s="13">
        <v>0</v>
      </c>
      <c r="I477" s="13"/>
      <c r="J477" s="13"/>
      <c r="K477" s="13"/>
      <c r="L477" s="13"/>
      <c r="M477" s="13"/>
      <c r="N477" s="13"/>
      <c r="O477" s="13"/>
      <c r="P477" s="13"/>
      <c r="Q477" s="13"/>
      <c r="R477" s="13"/>
      <c r="S477" s="13"/>
      <c r="T477" s="13"/>
      <c r="U477" s="13"/>
      <c r="V477" s="13"/>
      <c r="W477" s="13"/>
      <c r="X477" s="13"/>
      <c r="Y477" s="13"/>
      <c r="Z477" s="13"/>
      <c r="AA477" s="13"/>
      <c r="AB477" s="13">
        <v>0</v>
      </c>
    </row>
    <row r="478" spans="1:28" ht="12" customHeight="1">
      <c r="A478" s="94" t="s">
        <v>1250</v>
      </c>
      <c r="B478" s="258">
        <v>3495</v>
      </c>
      <c r="C478" s="13"/>
      <c r="D478" s="13"/>
      <c r="E478" s="13"/>
      <c r="F478" s="13"/>
      <c r="G478" s="13"/>
      <c r="H478" s="13">
        <v>0</v>
      </c>
      <c r="I478" s="13"/>
      <c r="J478" s="13"/>
      <c r="K478" s="13"/>
      <c r="L478" s="13"/>
      <c r="M478" s="13"/>
      <c r="N478" s="13"/>
      <c r="O478" s="13"/>
      <c r="P478" s="13"/>
      <c r="Q478" s="13"/>
      <c r="R478" s="13"/>
      <c r="S478" s="13"/>
      <c r="T478" s="13"/>
      <c r="U478" s="13"/>
      <c r="V478" s="13"/>
      <c r="W478" s="13"/>
      <c r="X478" s="13"/>
      <c r="Y478" s="13"/>
      <c r="Z478" s="13"/>
      <c r="AA478" s="13"/>
      <c r="AB478" s="13">
        <v>0</v>
      </c>
    </row>
    <row r="479" spans="1:28" ht="12" customHeight="1">
      <c r="A479" s="94" t="s">
        <v>1250</v>
      </c>
      <c r="B479" s="258">
        <v>3496</v>
      </c>
      <c r="C479" s="13"/>
      <c r="D479" s="13"/>
      <c r="E479" s="13"/>
      <c r="F479" s="13"/>
      <c r="G479" s="13"/>
      <c r="H479" s="13">
        <v>0</v>
      </c>
      <c r="I479" s="13"/>
      <c r="J479" s="13"/>
      <c r="K479" s="13"/>
      <c r="L479" s="13"/>
      <c r="M479" s="13"/>
      <c r="N479" s="13"/>
      <c r="O479" s="13"/>
      <c r="P479" s="13"/>
      <c r="Q479" s="13"/>
      <c r="R479" s="13"/>
      <c r="S479" s="13"/>
      <c r="T479" s="13"/>
      <c r="U479" s="13"/>
      <c r="V479" s="13"/>
      <c r="W479" s="13"/>
      <c r="X479" s="13"/>
      <c r="Y479" s="13"/>
      <c r="Z479" s="13"/>
      <c r="AA479" s="13"/>
      <c r="AB479" s="13">
        <v>0</v>
      </c>
    </row>
    <row r="480" spans="1:28" ht="12" customHeight="1">
      <c r="A480" s="94" t="s">
        <v>1250</v>
      </c>
      <c r="B480" s="258">
        <v>3497</v>
      </c>
      <c r="C480" s="13"/>
      <c r="D480" s="13"/>
      <c r="E480" s="13"/>
      <c r="F480" s="13"/>
      <c r="G480" s="13"/>
      <c r="H480" s="13">
        <v>0</v>
      </c>
      <c r="I480" s="13"/>
      <c r="J480" s="13"/>
      <c r="K480" s="13"/>
      <c r="L480" s="13"/>
      <c r="M480" s="13"/>
      <c r="N480" s="13"/>
      <c r="O480" s="13"/>
      <c r="P480" s="13"/>
      <c r="Q480" s="13"/>
      <c r="R480" s="13"/>
      <c r="S480" s="13"/>
      <c r="T480" s="13"/>
      <c r="U480" s="13"/>
      <c r="V480" s="13"/>
      <c r="W480" s="13"/>
      <c r="X480" s="13"/>
      <c r="Y480" s="13"/>
      <c r="Z480" s="13"/>
      <c r="AA480" s="13"/>
      <c r="AB480" s="13">
        <v>0</v>
      </c>
    </row>
    <row r="481" spans="1:28" ht="12" customHeight="1">
      <c r="A481" s="94" t="s">
        <v>1250</v>
      </c>
      <c r="B481" s="258">
        <v>3499</v>
      </c>
      <c r="C481" s="13"/>
      <c r="D481" s="13"/>
      <c r="E481" s="13"/>
      <c r="F481" s="13"/>
      <c r="G481" s="13"/>
      <c r="H481" s="13">
        <v>0</v>
      </c>
      <c r="I481" s="13"/>
      <c r="J481" s="13"/>
      <c r="K481" s="13"/>
      <c r="L481" s="13"/>
      <c r="M481" s="13"/>
      <c r="N481" s="13"/>
      <c r="O481" s="13"/>
      <c r="P481" s="13"/>
      <c r="Q481" s="13"/>
      <c r="R481" s="13"/>
      <c r="S481" s="13"/>
      <c r="T481" s="13"/>
      <c r="U481" s="13"/>
      <c r="V481" s="13"/>
      <c r="W481" s="13"/>
      <c r="X481" s="13"/>
      <c r="Y481" s="13"/>
      <c r="Z481" s="13"/>
      <c r="AA481" s="13"/>
      <c r="AB481" s="13">
        <v>0</v>
      </c>
    </row>
    <row r="482" spans="1:28" ht="12" customHeight="1">
      <c r="A482" s="94" t="s">
        <v>1250</v>
      </c>
      <c r="B482" s="258">
        <v>3501</v>
      </c>
      <c r="C482" s="13"/>
      <c r="D482" s="13"/>
      <c r="E482" s="13"/>
      <c r="F482" s="13"/>
      <c r="G482" s="13"/>
      <c r="H482" s="13">
        <v>0</v>
      </c>
      <c r="I482" s="13"/>
      <c r="J482" s="13"/>
      <c r="K482" s="13"/>
      <c r="L482" s="13"/>
      <c r="M482" s="13"/>
      <c r="N482" s="13"/>
      <c r="O482" s="13"/>
      <c r="P482" s="13"/>
      <c r="Q482" s="13"/>
      <c r="R482" s="13"/>
      <c r="S482" s="13"/>
      <c r="T482" s="13"/>
      <c r="U482" s="13"/>
      <c r="V482" s="13"/>
      <c r="W482" s="13"/>
      <c r="X482" s="13"/>
      <c r="Y482" s="13"/>
      <c r="Z482" s="13"/>
      <c r="AA482" s="13"/>
      <c r="AB482" s="13">
        <v>0</v>
      </c>
    </row>
    <row r="483" spans="1:28" ht="12" customHeight="1">
      <c r="A483" s="94" t="s">
        <v>1250</v>
      </c>
      <c r="B483" s="258">
        <v>3502</v>
      </c>
      <c r="C483" s="13"/>
      <c r="D483" s="13"/>
      <c r="E483" s="13"/>
      <c r="F483" s="13"/>
      <c r="G483" s="13"/>
      <c r="H483" s="13">
        <v>0</v>
      </c>
      <c r="I483" s="13"/>
      <c r="J483" s="13"/>
      <c r="K483" s="13"/>
      <c r="L483" s="13"/>
      <c r="M483" s="13"/>
      <c r="N483" s="13"/>
      <c r="O483" s="13"/>
      <c r="P483" s="13"/>
      <c r="Q483" s="13"/>
      <c r="R483" s="13"/>
      <c r="S483" s="13"/>
      <c r="T483" s="13"/>
      <c r="U483" s="13"/>
      <c r="V483" s="13"/>
      <c r="W483" s="13"/>
      <c r="X483" s="13"/>
      <c r="Y483" s="13"/>
      <c r="Z483" s="13"/>
      <c r="AA483" s="13"/>
      <c r="AB483" s="13">
        <v>0</v>
      </c>
    </row>
    <row r="484" spans="1:28" ht="12" customHeight="1">
      <c r="A484" s="94" t="s">
        <v>1250</v>
      </c>
      <c r="B484" s="258">
        <v>3503</v>
      </c>
      <c r="C484" s="13"/>
      <c r="D484" s="13"/>
      <c r="E484" s="13"/>
      <c r="F484" s="13"/>
      <c r="G484" s="13"/>
      <c r="H484" s="13">
        <v>0</v>
      </c>
      <c r="I484" s="13"/>
      <c r="J484" s="13"/>
      <c r="K484" s="13"/>
      <c r="L484" s="13"/>
      <c r="M484" s="13"/>
      <c r="N484" s="13"/>
      <c r="O484" s="13"/>
      <c r="P484" s="13"/>
      <c r="Q484" s="13"/>
      <c r="R484" s="13"/>
      <c r="S484" s="13"/>
      <c r="T484" s="13"/>
      <c r="U484" s="13"/>
      <c r="V484" s="13"/>
      <c r="W484" s="13"/>
      <c r="X484" s="13"/>
      <c r="Y484" s="13"/>
      <c r="Z484" s="13"/>
      <c r="AA484" s="13"/>
      <c r="AB484" s="13">
        <v>0</v>
      </c>
    </row>
    <row r="485" spans="1:28" ht="12" customHeight="1">
      <c r="A485" s="94" t="s">
        <v>1250</v>
      </c>
      <c r="B485" s="258">
        <v>3504</v>
      </c>
      <c r="C485" s="13"/>
      <c r="D485" s="13"/>
      <c r="E485" s="13"/>
      <c r="F485" s="13"/>
      <c r="G485" s="13"/>
      <c r="H485" s="13">
        <v>0</v>
      </c>
      <c r="I485" s="13"/>
      <c r="J485" s="13"/>
      <c r="K485" s="13"/>
      <c r="L485" s="13"/>
      <c r="M485" s="13"/>
      <c r="N485" s="13"/>
      <c r="O485" s="13"/>
      <c r="P485" s="13"/>
      <c r="Q485" s="13"/>
      <c r="R485" s="13"/>
      <c r="S485" s="13"/>
      <c r="T485" s="13"/>
      <c r="U485" s="13"/>
      <c r="V485" s="13"/>
      <c r="W485" s="13"/>
      <c r="X485" s="13"/>
      <c r="Y485" s="13"/>
      <c r="Z485" s="13"/>
      <c r="AA485" s="13"/>
      <c r="AB485" s="13">
        <v>0</v>
      </c>
    </row>
    <row r="486" spans="1:28" ht="12" customHeight="1">
      <c r="A486" s="94" t="s">
        <v>1250</v>
      </c>
      <c r="B486" s="258">
        <v>3506</v>
      </c>
      <c r="C486" s="13"/>
      <c r="D486" s="13"/>
      <c r="E486" s="13"/>
      <c r="F486" s="13"/>
      <c r="G486" s="13"/>
      <c r="H486" s="13">
        <v>0</v>
      </c>
      <c r="I486" s="13"/>
      <c r="J486" s="13"/>
      <c r="K486" s="13"/>
      <c r="L486" s="13"/>
      <c r="M486" s="13"/>
      <c r="N486" s="13"/>
      <c r="O486" s="13"/>
      <c r="P486" s="13"/>
      <c r="Q486" s="13"/>
      <c r="R486" s="13"/>
      <c r="S486" s="13"/>
      <c r="T486" s="13"/>
      <c r="U486" s="13"/>
      <c r="V486" s="13"/>
      <c r="W486" s="13"/>
      <c r="X486" s="13"/>
      <c r="Y486" s="13"/>
      <c r="Z486" s="13"/>
      <c r="AA486" s="13"/>
      <c r="AB486" s="13">
        <v>0</v>
      </c>
    </row>
    <row r="487" spans="1:28" ht="12" customHeight="1">
      <c r="A487" s="94" t="s">
        <v>1250</v>
      </c>
      <c r="B487" s="258">
        <v>3507</v>
      </c>
      <c r="C487" s="13"/>
      <c r="D487" s="13"/>
      <c r="E487" s="13"/>
      <c r="F487" s="13"/>
      <c r="G487" s="13"/>
      <c r="H487" s="13">
        <v>0</v>
      </c>
      <c r="I487" s="13"/>
      <c r="J487" s="13"/>
      <c r="K487" s="13"/>
      <c r="L487" s="13"/>
      <c r="M487" s="13"/>
      <c r="N487" s="13"/>
      <c r="O487" s="13"/>
      <c r="P487" s="13"/>
      <c r="Q487" s="13"/>
      <c r="R487" s="13"/>
      <c r="S487" s="13"/>
      <c r="T487" s="13"/>
      <c r="U487" s="13"/>
      <c r="V487" s="13"/>
      <c r="W487" s="13"/>
      <c r="X487" s="13"/>
      <c r="Y487" s="13"/>
      <c r="Z487" s="13">
        <v>18643</v>
      </c>
      <c r="AA487" s="13"/>
      <c r="AB487" s="13">
        <v>18643</v>
      </c>
    </row>
    <row r="488" spans="1:28" ht="12" customHeight="1">
      <c r="A488" s="94" t="s">
        <v>1250</v>
      </c>
      <c r="B488" s="258">
        <v>3508</v>
      </c>
      <c r="C488" s="13"/>
      <c r="D488" s="13"/>
      <c r="E488" s="13"/>
      <c r="F488" s="13"/>
      <c r="G488" s="13"/>
      <c r="H488" s="13">
        <v>0</v>
      </c>
      <c r="I488" s="13"/>
      <c r="J488" s="13"/>
      <c r="K488" s="13"/>
      <c r="L488" s="13"/>
      <c r="M488" s="13"/>
      <c r="N488" s="13"/>
      <c r="O488" s="13"/>
      <c r="P488" s="13"/>
      <c r="Q488" s="13"/>
      <c r="R488" s="13"/>
      <c r="S488" s="13"/>
      <c r="T488" s="13"/>
      <c r="U488" s="13"/>
      <c r="V488" s="13"/>
      <c r="W488" s="13"/>
      <c r="X488" s="13"/>
      <c r="Y488" s="13"/>
      <c r="Z488" s="13"/>
      <c r="AA488" s="13"/>
      <c r="AB488" s="13">
        <v>0</v>
      </c>
    </row>
    <row r="489" spans="1:28" ht="12" customHeight="1">
      <c r="A489" s="94" t="s">
        <v>1250</v>
      </c>
      <c r="B489" s="258">
        <v>3511</v>
      </c>
      <c r="C489" s="13"/>
      <c r="D489" s="13"/>
      <c r="E489" s="13"/>
      <c r="F489" s="13"/>
      <c r="G489" s="13"/>
      <c r="H489" s="13">
        <v>0</v>
      </c>
      <c r="I489" s="13"/>
      <c r="J489" s="13"/>
      <c r="K489" s="13"/>
      <c r="L489" s="13"/>
      <c r="M489" s="13"/>
      <c r="N489" s="13"/>
      <c r="O489" s="13"/>
      <c r="P489" s="13"/>
      <c r="Q489" s="13"/>
      <c r="R489" s="13"/>
      <c r="S489" s="13"/>
      <c r="T489" s="13"/>
      <c r="U489" s="13"/>
      <c r="V489" s="13"/>
      <c r="W489" s="13"/>
      <c r="X489" s="13"/>
      <c r="Y489" s="13"/>
      <c r="Z489" s="13"/>
      <c r="AA489" s="13"/>
      <c r="AB489" s="13">
        <v>0</v>
      </c>
    </row>
    <row r="490" spans="1:28" ht="12" customHeight="1">
      <c r="A490" s="94" t="s">
        <v>1250</v>
      </c>
      <c r="B490" s="258">
        <v>3514</v>
      </c>
      <c r="C490" s="13"/>
      <c r="D490" s="13"/>
      <c r="E490" s="13"/>
      <c r="F490" s="13"/>
      <c r="G490" s="13"/>
      <c r="H490" s="13">
        <v>0</v>
      </c>
      <c r="I490" s="13"/>
      <c r="J490" s="13"/>
      <c r="K490" s="13"/>
      <c r="L490" s="13"/>
      <c r="M490" s="13"/>
      <c r="N490" s="13"/>
      <c r="O490" s="13"/>
      <c r="P490" s="13"/>
      <c r="Q490" s="13"/>
      <c r="R490" s="13"/>
      <c r="S490" s="13"/>
      <c r="T490" s="13"/>
      <c r="U490" s="13"/>
      <c r="V490" s="13"/>
      <c r="W490" s="13"/>
      <c r="X490" s="13"/>
      <c r="Y490" s="13"/>
      <c r="Z490" s="13"/>
      <c r="AA490" s="13"/>
      <c r="AB490" s="13">
        <v>0</v>
      </c>
    </row>
    <row r="491" spans="1:28" ht="12" customHeight="1">
      <c r="A491" s="94" t="s">
        <v>1250</v>
      </c>
      <c r="B491" s="258">
        <v>3515</v>
      </c>
      <c r="C491" s="13">
        <v>26266</v>
      </c>
      <c r="D491" s="13">
        <v>2977</v>
      </c>
      <c r="E491" s="13"/>
      <c r="F491" s="13"/>
      <c r="G491" s="13"/>
      <c r="H491" s="13">
        <v>29243</v>
      </c>
      <c r="I491" s="13"/>
      <c r="J491" s="13"/>
      <c r="K491" s="13"/>
      <c r="L491" s="13"/>
      <c r="M491" s="13"/>
      <c r="N491" s="13"/>
      <c r="O491" s="13"/>
      <c r="P491" s="13"/>
      <c r="Q491" s="13"/>
      <c r="R491" s="13"/>
      <c r="S491" s="13"/>
      <c r="T491" s="13"/>
      <c r="U491" s="13"/>
      <c r="V491" s="13"/>
      <c r="W491" s="13"/>
      <c r="X491" s="13"/>
      <c r="Y491" s="13"/>
      <c r="Z491" s="13"/>
      <c r="AA491" s="13"/>
      <c r="AB491" s="13">
        <v>29243</v>
      </c>
    </row>
    <row r="492" spans="1:28" ht="12" customHeight="1">
      <c r="A492" s="94" t="s">
        <v>1250</v>
      </c>
      <c r="B492" s="258">
        <v>3516</v>
      </c>
      <c r="C492" s="13"/>
      <c r="D492" s="13"/>
      <c r="E492" s="13"/>
      <c r="F492" s="13"/>
      <c r="G492" s="13"/>
      <c r="H492" s="13">
        <v>0</v>
      </c>
      <c r="I492" s="13"/>
      <c r="J492" s="13"/>
      <c r="K492" s="13"/>
      <c r="L492" s="13"/>
      <c r="M492" s="13"/>
      <c r="N492" s="13"/>
      <c r="O492" s="13"/>
      <c r="P492" s="13"/>
      <c r="Q492" s="13"/>
      <c r="R492" s="13"/>
      <c r="S492" s="13"/>
      <c r="T492" s="13"/>
      <c r="U492" s="13"/>
      <c r="V492" s="13"/>
      <c r="W492" s="13"/>
      <c r="X492" s="13"/>
      <c r="Y492" s="13"/>
      <c r="Z492" s="13"/>
      <c r="AA492" s="13"/>
      <c r="AB492" s="13">
        <v>0</v>
      </c>
    </row>
    <row r="493" spans="1:28" ht="12" customHeight="1">
      <c r="A493" s="94" t="s">
        <v>1250</v>
      </c>
      <c r="B493" s="258">
        <v>3524</v>
      </c>
      <c r="C493" s="13"/>
      <c r="D493" s="13"/>
      <c r="E493" s="13"/>
      <c r="F493" s="13"/>
      <c r="G493" s="13"/>
      <c r="H493" s="13">
        <v>0</v>
      </c>
      <c r="I493" s="13"/>
      <c r="J493" s="13"/>
      <c r="K493" s="13"/>
      <c r="L493" s="13"/>
      <c r="M493" s="13"/>
      <c r="N493" s="13"/>
      <c r="O493" s="13"/>
      <c r="P493" s="13"/>
      <c r="Q493" s="13"/>
      <c r="R493" s="13"/>
      <c r="S493" s="13"/>
      <c r="T493" s="13"/>
      <c r="U493" s="13"/>
      <c r="V493" s="13"/>
      <c r="W493" s="13"/>
      <c r="X493" s="13"/>
      <c r="Y493" s="13"/>
      <c r="Z493" s="13"/>
      <c r="AA493" s="13"/>
      <c r="AB493" s="13">
        <v>0</v>
      </c>
    </row>
    <row r="494" spans="1:28" ht="12" customHeight="1">
      <c r="A494" s="94" t="s">
        <v>1250</v>
      </c>
      <c r="B494" s="258">
        <v>3525</v>
      </c>
      <c r="C494" s="13">
        <v>26779</v>
      </c>
      <c r="D494" s="13"/>
      <c r="E494" s="13"/>
      <c r="F494" s="13"/>
      <c r="G494" s="13"/>
      <c r="H494" s="13">
        <v>26779</v>
      </c>
      <c r="I494" s="13"/>
      <c r="J494" s="13"/>
      <c r="K494" s="13"/>
      <c r="L494" s="13"/>
      <c r="M494" s="13"/>
      <c r="N494" s="13"/>
      <c r="O494" s="13"/>
      <c r="P494" s="13"/>
      <c r="Q494" s="13"/>
      <c r="R494" s="13"/>
      <c r="S494" s="13"/>
      <c r="T494" s="13"/>
      <c r="U494" s="13"/>
      <c r="V494" s="13"/>
      <c r="W494" s="13"/>
      <c r="X494" s="13"/>
      <c r="Y494" s="13"/>
      <c r="Z494" s="13"/>
      <c r="AA494" s="13"/>
      <c r="AB494" s="13">
        <v>26779</v>
      </c>
    </row>
    <row r="495" spans="1:28" ht="12" customHeight="1">
      <c r="A495" s="94" t="s">
        <v>1250</v>
      </c>
      <c r="B495" s="258">
        <v>3526</v>
      </c>
      <c r="C495" s="13"/>
      <c r="D495" s="13"/>
      <c r="E495" s="13"/>
      <c r="F495" s="13"/>
      <c r="G495" s="13"/>
      <c r="H495" s="13">
        <v>0</v>
      </c>
      <c r="I495" s="13"/>
      <c r="J495" s="13"/>
      <c r="K495" s="13"/>
      <c r="L495" s="13"/>
      <c r="M495" s="13"/>
      <c r="N495" s="13"/>
      <c r="O495" s="13"/>
      <c r="P495" s="13"/>
      <c r="Q495" s="13"/>
      <c r="R495" s="13"/>
      <c r="S495" s="13"/>
      <c r="T495" s="13"/>
      <c r="U495" s="13"/>
      <c r="V495" s="13"/>
      <c r="W495" s="13"/>
      <c r="X495" s="13"/>
      <c r="Y495" s="13"/>
      <c r="Z495" s="13"/>
      <c r="AA495" s="13"/>
      <c r="AB495" s="13">
        <v>0</v>
      </c>
    </row>
    <row r="496" spans="1:28" ht="12" customHeight="1">
      <c r="A496" s="94" t="s">
        <v>1250</v>
      </c>
      <c r="B496" s="94">
        <v>3535</v>
      </c>
      <c r="C496" s="13">
        <v>11836</v>
      </c>
      <c r="D496" s="13"/>
      <c r="E496" s="13"/>
      <c r="F496" s="13"/>
      <c r="G496" s="13"/>
      <c r="H496" s="13">
        <v>11836</v>
      </c>
      <c r="I496" s="13"/>
      <c r="J496" s="13"/>
      <c r="K496" s="13"/>
      <c r="L496" s="13"/>
      <c r="M496" s="13"/>
      <c r="N496" s="13"/>
      <c r="O496" s="13"/>
      <c r="P496" s="13"/>
      <c r="Q496" s="13"/>
      <c r="R496" s="13"/>
      <c r="S496" s="13"/>
      <c r="T496" s="13"/>
      <c r="U496" s="13"/>
      <c r="V496" s="13"/>
      <c r="W496" s="13"/>
      <c r="X496" s="13"/>
      <c r="Y496" s="13"/>
      <c r="Z496" s="13">
        <v>249</v>
      </c>
      <c r="AA496" s="13"/>
      <c r="AB496" s="13">
        <v>12085</v>
      </c>
    </row>
    <row r="497" spans="1:28" ht="12" customHeight="1">
      <c r="A497" s="94" t="s">
        <v>1250</v>
      </c>
      <c r="B497" s="94">
        <v>3540</v>
      </c>
      <c r="C497" s="13"/>
      <c r="D497" s="13"/>
      <c r="E497" s="13"/>
      <c r="F497" s="13"/>
      <c r="G497" s="13"/>
      <c r="H497" s="13">
        <v>0</v>
      </c>
      <c r="I497" s="13"/>
      <c r="J497" s="13"/>
      <c r="K497" s="13"/>
      <c r="L497" s="13"/>
      <c r="M497" s="13"/>
      <c r="N497" s="13"/>
      <c r="O497" s="13"/>
      <c r="P497" s="13"/>
      <c r="Q497" s="13"/>
      <c r="R497" s="13"/>
      <c r="S497" s="13"/>
      <c r="T497" s="13"/>
      <c r="U497" s="13"/>
      <c r="V497" s="13"/>
      <c r="W497" s="13"/>
      <c r="X497" s="13"/>
      <c r="Y497" s="13"/>
      <c r="Z497" s="13"/>
      <c r="AA497" s="13"/>
      <c r="AB497" s="13">
        <v>0</v>
      </c>
    </row>
    <row r="498" spans="1:28" ht="12" customHeight="1">
      <c r="A498" s="94" t="s">
        <v>1250</v>
      </c>
      <c r="B498" s="94">
        <v>3541</v>
      </c>
      <c r="C498" s="13">
        <v>4000</v>
      </c>
      <c r="D498" s="13"/>
      <c r="E498" s="13"/>
      <c r="F498" s="13"/>
      <c r="G498" s="13"/>
      <c r="H498" s="13">
        <v>4000</v>
      </c>
      <c r="I498" s="13"/>
      <c r="J498" s="13"/>
      <c r="K498" s="13"/>
      <c r="L498" s="13"/>
      <c r="M498" s="13"/>
      <c r="N498" s="13"/>
      <c r="O498" s="13"/>
      <c r="P498" s="13"/>
      <c r="Q498" s="13"/>
      <c r="R498" s="13"/>
      <c r="S498" s="13"/>
      <c r="T498" s="13"/>
      <c r="U498" s="13"/>
      <c r="V498" s="13"/>
      <c r="W498" s="13"/>
      <c r="X498" s="13"/>
      <c r="Y498" s="13"/>
      <c r="Z498" s="13"/>
      <c r="AA498" s="13"/>
      <c r="AB498" s="13">
        <v>4000</v>
      </c>
    </row>
    <row r="499" spans="1:28" ht="12" customHeight="1">
      <c r="A499" s="94" t="s">
        <v>1250</v>
      </c>
      <c r="B499" s="94">
        <v>3542</v>
      </c>
      <c r="C499" s="13"/>
      <c r="D499" s="13"/>
      <c r="E499" s="13"/>
      <c r="F499" s="13"/>
      <c r="G499" s="13"/>
      <c r="H499" s="13">
        <v>0</v>
      </c>
      <c r="I499" s="13"/>
      <c r="J499" s="13"/>
      <c r="K499" s="13"/>
      <c r="L499" s="13"/>
      <c r="M499" s="13"/>
      <c r="N499" s="13"/>
      <c r="O499" s="13"/>
      <c r="P499" s="13"/>
      <c r="Q499" s="13"/>
      <c r="R499" s="13"/>
      <c r="S499" s="13"/>
      <c r="T499" s="13"/>
      <c r="U499" s="13"/>
      <c r="V499" s="13"/>
      <c r="W499" s="13"/>
      <c r="X499" s="13"/>
      <c r="Y499" s="13"/>
      <c r="Z499" s="13"/>
      <c r="AA499" s="13"/>
      <c r="AB499" s="13">
        <v>0</v>
      </c>
    </row>
    <row r="500" spans="1:28" ht="12" customHeight="1">
      <c r="A500" s="94" t="s">
        <v>1250</v>
      </c>
      <c r="B500" s="94">
        <v>3543</v>
      </c>
      <c r="C500" s="13"/>
      <c r="D500" s="13"/>
      <c r="E500" s="13"/>
      <c r="F500" s="13"/>
      <c r="G500" s="13"/>
      <c r="H500" s="13">
        <v>0</v>
      </c>
      <c r="I500" s="13"/>
      <c r="J500" s="13"/>
      <c r="K500" s="13"/>
      <c r="L500" s="13"/>
      <c r="M500" s="13"/>
      <c r="N500" s="13"/>
      <c r="O500" s="13"/>
      <c r="P500" s="13"/>
      <c r="Q500" s="13"/>
      <c r="R500" s="13"/>
      <c r="S500" s="13"/>
      <c r="T500" s="13"/>
      <c r="U500" s="13"/>
      <c r="V500" s="13"/>
      <c r="W500" s="13"/>
      <c r="X500" s="13"/>
      <c r="Y500" s="13">
        <v>1500</v>
      </c>
      <c r="Z500" s="13"/>
      <c r="AA500" s="13"/>
      <c r="AB500" s="13">
        <v>1500</v>
      </c>
    </row>
    <row r="501" spans="1:28" ht="12" customHeight="1">
      <c r="A501" s="94" t="s">
        <v>1250</v>
      </c>
      <c r="B501" s="94">
        <v>3545</v>
      </c>
      <c r="C501" s="13"/>
      <c r="D501" s="13"/>
      <c r="E501" s="13"/>
      <c r="F501" s="13"/>
      <c r="G501" s="13"/>
      <c r="H501" s="13">
        <v>0</v>
      </c>
      <c r="I501" s="13"/>
      <c r="J501" s="13"/>
      <c r="K501" s="13"/>
      <c r="L501" s="13"/>
      <c r="M501" s="13"/>
      <c r="N501" s="13"/>
      <c r="O501" s="13"/>
      <c r="P501" s="13"/>
      <c r="Q501" s="13"/>
      <c r="R501" s="13"/>
      <c r="S501" s="13"/>
      <c r="T501" s="13"/>
      <c r="U501" s="13"/>
      <c r="V501" s="13"/>
      <c r="W501" s="13"/>
      <c r="X501" s="13"/>
      <c r="Y501" s="13"/>
      <c r="Z501" s="13"/>
      <c r="AA501" s="13"/>
      <c r="AB501" s="13">
        <v>0</v>
      </c>
    </row>
    <row r="502" spans="1:28" ht="12" customHeight="1">
      <c r="A502" s="94" t="s">
        <v>1250</v>
      </c>
      <c r="B502" s="94">
        <v>3546</v>
      </c>
      <c r="C502" s="13"/>
      <c r="D502" s="13"/>
      <c r="E502" s="13"/>
      <c r="F502" s="13"/>
      <c r="G502" s="13"/>
      <c r="H502" s="13">
        <v>0</v>
      </c>
      <c r="I502" s="13"/>
      <c r="J502" s="13"/>
      <c r="K502" s="13"/>
      <c r="L502" s="13"/>
      <c r="M502" s="13"/>
      <c r="N502" s="13"/>
      <c r="O502" s="13"/>
      <c r="P502" s="13"/>
      <c r="Q502" s="13"/>
      <c r="R502" s="13"/>
      <c r="S502" s="13"/>
      <c r="T502" s="13"/>
      <c r="U502" s="13"/>
      <c r="V502" s="13"/>
      <c r="W502" s="13"/>
      <c r="X502" s="13"/>
      <c r="Y502" s="13"/>
      <c r="Z502" s="13"/>
      <c r="AA502" s="13"/>
      <c r="AB502" s="13">
        <v>0</v>
      </c>
    </row>
    <row r="503" spans="1:28" ht="12" customHeight="1">
      <c r="A503" s="94" t="s">
        <v>1250</v>
      </c>
      <c r="B503" s="94">
        <v>3547</v>
      </c>
      <c r="C503" s="13"/>
      <c r="D503" s="13"/>
      <c r="E503" s="13"/>
      <c r="F503" s="13"/>
      <c r="G503" s="13"/>
      <c r="H503" s="13">
        <v>0</v>
      </c>
      <c r="I503" s="13"/>
      <c r="J503" s="13"/>
      <c r="K503" s="13"/>
      <c r="L503" s="13"/>
      <c r="M503" s="13"/>
      <c r="N503" s="13"/>
      <c r="O503" s="13"/>
      <c r="P503" s="13"/>
      <c r="Q503" s="13"/>
      <c r="R503" s="13"/>
      <c r="S503" s="13"/>
      <c r="T503" s="13"/>
      <c r="U503" s="13"/>
      <c r="V503" s="13"/>
      <c r="W503" s="13"/>
      <c r="X503" s="13"/>
      <c r="Y503" s="13"/>
      <c r="Z503" s="13"/>
      <c r="AA503" s="13"/>
      <c r="AB503" s="13">
        <v>0</v>
      </c>
    </row>
    <row r="504" spans="1:28" ht="12" customHeight="1">
      <c r="A504" s="94" t="s">
        <v>1250</v>
      </c>
      <c r="B504" s="94">
        <v>3549</v>
      </c>
      <c r="C504" s="13"/>
      <c r="D504" s="13"/>
      <c r="E504" s="13"/>
      <c r="F504" s="13"/>
      <c r="G504" s="13"/>
      <c r="H504" s="13">
        <v>0</v>
      </c>
      <c r="I504" s="13"/>
      <c r="J504" s="13"/>
      <c r="K504" s="13"/>
      <c r="L504" s="13"/>
      <c r="M504" s="13"/>
      <c r="N504" s="13"/>
      <c r="O504" s="13"/>
      <c r="P504" s="13"/>
      <c r="Q504" s="13"/>
      <c r="R504" s="13"/>
      <c r="S504" s="13"/>
      <c r="T504" s="13"/>
      <c r="U504" s="13"/>
      <c r="V504" s="13"/>
      <c r="W504" s="13"/>
      <c r="X504" s="13"/>
      <c r="Y504" s="13"/>
      <c r="Z504" s="13"/>
      <c r="AA504" s="13"/>
      <c r="AB504" s="13">
        <v>0</v>
      </c>
    </row>
    <row r="505" spans="1:28" ht="12" customHeight="1">
      <c r="A505" s="94" t="s">
        <v>1250</v>
      </c>
      <c r="B505" s="94">
        <v>3550</v>
      </c>
      <c r="C505" s="13"/>
      <c r="D505" s="13"/>
      <c r="E505" s="13"/>
      <c r="F505" s="13"/>
      <c r="G505" s="13"/>
      <c r="H505" s="13">
        <v>0</v>
      </c>
      <c r="I505" s="13"/>
      <c r="J505" s="13"/>
      <c r="K505" s="13"/>
      <c r="L505" s="13"/>
      <c r="M505" s="13"/>
      <c r="N505" s="13"/>
      <c r="O505" s="13"/>
      <c r="P505" s="13"/>
      <c r="Q505" s="13"/>
      <c r="R505" s="13"/>
      <c r="S505" s="13"/>
      <c r="T505" s="13"/>
      <c r="U505" s="13"/>
      <c r="V505" s="13"/>
      <c r="W505" s="13"/>
      <c r="X505" s="13"/>
      <c r="Y505" s="13"/>
      <c r="Z505" s="13"/>
      <c r="AA505" s="13"/>
      <c r="AB505" s="13">
        <v>0</v>
      </c>
    </row>
    <row r="506" spans="1:28" ht="12" customHeight="1">
      <c r="A506" s="94" t="s">
        <v>1250</v>
      </c>
      <c r="B506" s="94">
        <v>3551</v>
      </c>
      <c r="C506" s="13"/>
      <c r="D506" s="13"/>
      <c r="E506" s="13"/>
      <c r="F506" s="13"/>
      <c r="G506" s="13"/>
      <c r="H506" s="13">
        <v>0</v>
      </c>
      <c r="I506" s="13"/>
      <c r="J506" s="13"/>
      <c r="K506" s="13"/>
      <c r="L506" s="13"/>
      <c r="M506" s="13"/>
      <c r="N506" s="13"/>
      <c r="O506" s="13"/>
      <c r="P506" s="13"/>
      <c r="Q506" s="13"/>
      <c r="R506" s="13"/>
      <c r="S506" s="13"/>
      <c r="T506" s="13"/>
      <c r="U506" s="13"/>
      <c r="V506" s="13"/>
      <c r="W506" s="13"/>
      <c r="X506" s="13"/>
      <c r="Y506" s="13"/>
      <c r="Z506" s="13"/>
      <c r="AA506" s="13"/>
      <c r="AB506" s="13">
        <v>0</v>
      </c>
    </row>
    <row r="507" spans="1:28" ht="12" customHeight="1">
      <c r="A507" s="94" t="s">
        <v>1250</v>
      </c>
      <c r="B507" s="94">
        <v>3553</v>
      </c>
      <c r="C507" s="13"/>
      <c r="D507" s="13"/>
      <c r="E507" s="13"/>
      <c r="F507" s="13"/>
      <c r="G507" s="13"/>
      <c r="H507" s="13">
        <v>0</v>
      </c>
      <c r="I507" s="13"/>
      <c r="J507" s="13"/>
      <c r="K507" s="13"/>
      <c r="L507" s="13"/>
      <c r="M507" s="13"/>
      <c r="N507" s="13"/>
      <c r="O507" s="13"/>
      <c r="P507" s="13"/>
      <c r="Q507" s="13"/>
      <c r="R507" s="13"/>
      <c r="S507" s="13"/>
      <c r="T507" s="13"/>
      <c r="U507" s="13"/>
      <c r="V507" s="13"/>
      <c r="W507" s="13"/>
      <c r="X507" s="13"/>
      <c r="Y507" s="13"/>
      <c r="Z507" s="13"/>
      <c r="AA507" s="13"/>
      <c r="AB507" s="13">
        <v>0</v>
      </c>
    </row>
    <row r="508" spans="1:28" ht="12" customHeight="1">
      <c r="A508" s="94" t="s">
        <v>1250</v>
      </c>
      <c r="B508" s="94">
        <v>3554</v>
      </c>
      <c r="C508" s="13"/>
      <c r="D508" s="13"/>
      <c r="E508" s="13"/>
      <c r="F508" s="13"/>
      <c r="G508" s="13"/>
      <c r="H508" s="13">
        <v>0</v>
      </c>
      <c r="I508" s="13"/>
      <c r="J508" s="13"/>
      <c r="K508" s="13"/>
      <c r="L508" s="13"/>
      <c r="M508" s="13"/>
      <c r="N508" s="13"/>
      <c r="O508" s="13"/>
      <c r="P508" s="13"/>
      <c r="Q508" s="13"/>
      <c r="R508" s="13"/>
      <c r="S508" s="13"/>
      <c r="T508" s="13"/>
      <c r="U508" s="13"/>
      <c r="V508" s="13"/>
      <c r="W508" s="13"/>
      <c r="X508" s="13"/>
      <c r="Y508" s="13"/>
      <c r="Z508" s="13"/>
      <c r="AA508" s="13"/>
      <c r="AB508" s="13">
        <v>0</v>
      </c>
    </row>
    <row r="509" spans="1:28" ht="12" customHeight="1">
      <c r="A509" s="94" t="s">
        <v>1250</v>
      </c>
      <c r="B509" s="94">
        <v>3555</v>
      </c>
      <c r="C509" s="13"/>
      <c r="D509" s="13"/>
      <c r="E509" s="13"/>
      <c r="F509" s="13"/>
      <c r="G509" s="13"/>
      <c r="H509" s="13">
        <v>0</v>
      </c>
      <c r="I509" s="13"/>
      <c r="J509" s="13"/>
      <c r="K509" s="13"/>
      <c r="L509" s="13"/>
      <c r="M509" s="13"/>
      <c r="N509" s="13"/>
      <c r="O509" s="13"/>
      <c r="P509" s="13"/>
      <c r="Q509" s="13"/>
      <c r="R509" s="13"/>
      <c r="S509" s="13"/>
      <c r="T509" s="13"/>
      <c r="U509" s="13"/>
      <c r="V509" s="13"/>
      <c r="W509" s="13"/>
      <c r="X509" s="13"/>
      <c r="Y509" s="13"/>
      <c r="Z509" s="13"/>
      <c r="AA509" s="13"/>
      <c r="AB509" s="13">
        <v>0</v>
      </c>
    </row>
    <row r="510" spans="1:28" ht="12" customHeight="1">
      <c r="A510" s="94" t="s">
        <v>1250</v>
      </c>
      <c r="B510" s="94">
        <v>3561</v>
      </c>
      <c r="C510" s="13">
        <v>187441</v>
      </c>
      <c r="D510" s="13">
        <v>35137</v>
      </c>
      <c r="E510" s="13"/>
      <c r="F510" s="13"/>
      <c r="G510" s="13"/>
      <c r="H510" s="13">
        <v>222578</v>
      </c>
      <c r="I510" s="13"/>
      <c r="J510" s="13"/>
      <c r="K510" s="13"/>
      <c r="L510" s="13"/>
      <c r="M510" s="13"/>
      <c r="N510" s="13">
        <v>76120</v>
      </c>
      <c r="O510" s="13"/>
      <c r="P510" s="13"/>
      <c r="Q510" s="13"/>
      <c r="R510" s="13"/>
      <c r="S510" s="13"/>
      <c r="T510" s="13"/>
      <c r="U510" s="13"/>
      <c r="V510" s="13"/>
      <c r="W510" s="13"/>
      <c r="X510" s="13"/>
      <c r="Y510" s="13"/>
      <c r="Z510" s="13"/>
      <c r="AA510" s="13"/>
      <c r="AB510" s="13">
        <v>298698</v>
      </c>
    </row>
    <row r="511" spans="1:28" ht="12" customHeight="1">
      <c r="A511" s="94" t="s">
        <v>1250</v>
      </c>
      <c r="B511" s="94">
        <v>3562</v>
      </c>
      <c r="C511" s="13">
        <v>38424</v>
      </c>
      <c r="D511" s="13"/>
      <c r="E511" s="13"/>
      <c r="F511" s="13"/>
      <c r="G511" s="13"/>
      <c r="H511" s="13">
        <v>38424</v>
      </c>
      <c r="I511" s="13"/>
      <c r="J511" s="13"/>
      <c r="K511" s="13"/>
      <c r="L511" s="13"/>
      <c r="M511" s="13"/>
      <c r="N511" s="13"/>
      <c r="O511" s="13"/>
      <c r="P511" s="13"/>
      <c r="Q511" s="13"/>
      <c r="R511" s="13"/>
      <c r="S511" s="13"/>
      <c r="T511" s="13"/>
      <c r="U511" s="13"/>
      <c r="V511" s="13"/>
      <c r="W511" s="13"/>
      <c r="X511" s="13"/>
      <c r="Y511" s="13"/>
      <c r="Z511" s="13"/>
      <c r="AA511" s="13"/>
      <c r="AB511" s="13">
        <v>38424</v>
      </c>
    </row>
    <row r="512" spans="1:28" ht="12" customHeight="1">
      <c r="A512" s="94" t="s">
        <v>1250</v>
      </c>
      <c r="B512" s="94">
        <v>3563</v>
      </c>
      <c r="C512" s="13"/>
      <c r="D512" s="13"/>
      <c r="E512" s="13"/>
      <c r="F512" s="13"/>
      <c r="G512" s="13"/>
      <c r="H512" s="13">
        <v>0</v>
      </c>
      <c r="I512" s="13"/>
      <c r="J512" s="13"/>
      <c r="K512" s="13"/>
      <c r="L512" s="13"/>
      <c r="M512" s="13"/>
      <c r="N512" s="13"/>
      <c r="O512" s="13"/>
      <c r="P512" s="13"/>
      <c r="Q512" s="13"/>
      <c r="R512" s="13"/>
      <c r="S512" s="13"/>
      <c r="T512" s="13"/>
      <c r="U512" s="13"/>
      <c r="V512" s="13"/>
      <c r="W512" s="13"/>
      <c r="X512" s="13"/>
      <c r="Y512" s="13"/>
      <c r="Z512" s="13"/>
      <c r="AA512" s="13"/>
      <c r="AB512" s="13">
        <v>0</v>
      </c>
    </row>
    <row r="513" spans="1:28" ht="12" customHeight="1">
      <c r="A513" s="94" t="s">
        <v>1250</v>
      </c>
      <c r="B513" s="94">
        <v>3564</v>
      </c>
      <c r="C513" s="13"/>
      <c r="D513" s="13"/>
      <c r="E513" s="13"/>
      <c r="F513" s="13"/>
      <c r="G513" s="13"/>
      <c r="H513" s="13">
        <v>0</v>
      </c>
      <c r="I513" s="13"/>
      <c r="J513" s="13"/>
      <c r="K513" s="13"/>
      <c r="L513" s="13"/>
      <c r="M513" s="13"/>
      <c r="N513" s="13"/>
      <c r="O513" s="13"/>
      <c r="P513" s="13"/>
      <c r="Q513" s="13"/>
      <c r="R513" s="13"/>
      <c r="S513" s="13"/>
      <c r="T513" s="13"/>
      <c r="U513" s="13"/>
      <c r="V513" s="13"/>
      <c r="W513" s="13"/>
      <c r="X513" s="13"/>
      <c r="Y513" s="13"/>
      <c r="Z513" s="13"/>
      <c r="AA513" s="13"/>
      <c r="AB513" s="13">
        <v>0</v>
      </c>
    </row>
    <row r="514" spans="1:28" ht="12" customHeight="1">
      <c r="A514" s="94" t="s">
        <v>1250</v>
      </c>
      <c r="B514" s="94">
        <v>3565</v>
      </c>
      <c r="C514" s="13">
        <v>4716</v>
      </c>
      <c r="D514" s="13">
        <v>570</v>
      </c>
      <c r="E514" s="13"/>
      <c r="F514" s="13"/>
      <c r="G514" s="13"/>
      <c r="H514" s="13">
        <v>5286</v>
      </c>
      <c r="I514" s="13"/>
      <c r="J514" s="13"/>
      <c r="K514" s="13"/>
      <c r="L514" s="13"/>
      <c r="M514" s="13"/>
      <c r="N514" s="13"/>
      <c r="O514" s="13"/>
      <c r="P514" s="13"/>
      <c r="Q514" s="13"/>
      <c r="R514" s="13"/>
      <c r="S514" s="13"/>
      <c r="T514" s="13"/>
      <c r="U514" s="13"/>
      <c r="V514" s="13"/>
      <c r="W514" s="13"/>
      <c r="X514" s="13"/>
      <c r="Y514" s="13"/>
      <c r="Z514" s="13"/>
      <c r="AA514" s="13"/>
      <c r="AB514" s="13">
        <v>5286</v>
      </c>
    </row>
    <row r="515" spans="1:28" ht="12" customHeight="1">
      <c r="A515" s="94" t="s">
        <v>1250</v>
      </c>
      <c r="B515" s="94">
        <v>3566</v>
      </c>
      <c r="C515" s="13">
        <v>12481</v>
      </c>
      <c r="D515" s="13"/>
      <c r="E515" s="13"/>
      <c r="F515" s="13"/>
      <c r="G515" s="13"/>
      <c r="H515" s="13">
        <v>12481</v>
      </c>
      <c r="I515" s="13"/>
      <c r="J515" s="13"/>
      <c r="K515" s="13"/>
      <c r="L515" s="13"/>
      <c r="M515" s="13"/>
      <c r="N515" s="13"/>
      <c r="O515" s="13"/>
      <c r="P515" s="13"/>
      <c r="Q515" s="13"/>
      <c r="R515" s="13"/>
      <c r="S515" s="13"/>
      <c r="T515" s="13"/>
      <c r="U515" s="13"/>
      <c r="V515" s="13"/>
      <c r="W515" s="13"/>
      <c r="X515" s="13"/>
      <c r="Y515" s="13"/>
      <c r="Z515" s="13"/>
      <c r="AA515" s="13"/>
      <c r="AB515" s="13">
        <v>12481</v>
      </c>
    </row>
    <row r="516" spans="1:28" ht="12" customHeight="1">
      <c r="A516" s="94" t="s">
        <v>1250</v>
      </c>
      <c r="B516" s="94">
        <v>3571</v>
      </c>
      <c r="C516" s="13"/>
      <c r="D516" s="13"/>
      <c r="E516" s="13"/>
      <c r="F516" s="13"/>
      <c r="G516" s="13"/>
      <c r="H516" s="13">
        <v>0</v>
      </c>
      <c r="I516" s="13"/>
      <c r="J516" s="13"/>
      <c r="K516" s="13"/>
      <c r="L516" s="13"/>
      <c r="M516" s="13"/>
      <c r="N516" s="13"/>
      <c r="O516" s="13"/>
      <c r="P516" s="13"/>
      <c r="Q516" s="13"/>
      <c r="R516" s="13"/>
      <c r="S516" s="13"/>
      <c r="T516" s="13"/>
      <c r="U516" s="13"/>
      <c r="V516" s="13"/>
      <c r="W516" s="13"/>
      <c r="X516" s="13"/>
      <c r="Y516" s="13"/>
      <c r="Z516" s="13"/>
      <c r="AA516" s="13"/>
      <c r="AB516" s="13">
        <v>0</v>
      </c>
    </row>
    <row r="517" spans="1:28" ht="12" customHeight="1">
      <c r="A517" s="94" t="s">
        <v>1250</v>
      </c>
      <c r="B517" s="94">
        <v>3572</v>
      </c>
      <c r="C517" s="13"/>
      <c r="D517" s="13"/>
      <c r="E517" s="13"/>
      <c r="F517" s="13"/>
      <c r="G517" s="13"/>
      <c r="H517" s="13">
        <v>0</v>
      </c>
      <c r="I517" s="13"/>
      <c r="J517" s="13"/>
      <c r="K517" s="13"/>
      <c r="L517" s="13"/>
      <c r="M517" s="13"/>
      <c r="N517" s="13"/>
      <c r="O517" s="13"/>
      <c r="P517" s="13"/>
      <c r="Q517" s="13"/>
      <c r="R517" s="13"/>
      <c r="S517" s="13"/>
      <c r="T517" s="13"/>
      <c r="U517" s="13"/>
      <c r="V517" s="13"/>
      <c r="W517" s="13"/>
      <c r="X517" s="13"/>
      <c r="Y517" s="13"/>
      <c r="Z517" s="13"/>
      <c r="AA517" s="13"/>
      <c r="AB517" s="13">
        <v>0</v>
      </c>
    </row>
    <row r="518" spans="1:28" ht="12" customHeight="1">
      <c r="A518" s="94" t="s">
        <v>1250</v>
      </c>
      <c r="B518" s="94">
        <v>3573</v>
      </c>
      <c r="C518" s="13"/>
      <c r="D518" s="13"/>
      <c r="E518" s="13"/>
      <c r="F518" s="13"/>
      <c r="G518" s="13"/>
      <c r="H518" s="13">
        <v>0</v>
      </c>
      <c r="I518" s="13"/>
      <c r="J518" s="13"/>
      <c r="K518" s="13"/>
      <c r="L518" s="13"/>
      <c r="M518" s="13"/>
      <c r="N518" s="13"/>
      <c r="O518" s="13"/>
      <c r="P518" s="13"/>
      <c r="Q518" s="13"/>
      <c r="R518" s="13"/>
      <c r="S518" s="13"/>
      <c r="T518" s="13"/>
      <c r="U518" s="13"/>
      <c r="V518" s="13"/>
      <c r="W518" s="13"/>
      <c r="X518" s="13"/>
      <c r="Y518" s="13"/>
      <c r="Z518" s="13"/>
      <c r="AA518" s="13"/>
      <c r="AB518" s="13">
        <v>0</v>
      </c>
    </row>
    <row r="519" spans="1:28" ht="12" customHeight="1">
      <c r="A519" s="94" t="s">
        <v>1250</v>
      </c>
      <c r="B519" s="94">
        <v>3574</v>
      </c>
      <c r="C519" s="13"/>
      <c r="D519" s="13"/>
      <c r="E519" s="13"/>
      <c r="F519" s="13"/>
      <c r="G519" s="13"/>
      <c r="H519" s="13">
        <v>0</v>
      </c>
      <c r="I519" s="13"/>
      <c r="J519" s="13"/>
      <c r="K519" s="13"/>
      <c r="L519" s="13"/>
      <c r="M519" s="13"/>
      <c r="N519" s="13"/>
      <c r="O519" s="13"/>
      <c r="P519" s="13"/>
      <c r="Q519" s="13"/>
      <c r="R519" s="13"/>
      <c r="S519" s="13"/>
      <c r="T519" s="13"/>
      <c r="U519" s="13"/>
      <c r="V519" s="13"/>
      <c r="W519" s="13"/>
      <c r="X519" s="13"/>
      <c r="Y519" s="13"/>
      <c r="Z519" s="13"/>
      <c r="AA519" s="13"/>
      <c r="AB519" s="13">
        <v>0</v>
      </c>
    </row>
    <row r="520" spans="1:28" ht="12" customHeight="1">
      <c r="A520" s="94" t="s">
        <v>1250</v>
      </c>
      <c r="B520" s="94">
        <v>3575</v>
      </c>
      <c r="C520" s="13"/>
      <c r="D520" s="13"/>
      <c r="E520" s="13"/>
      <c r="F520" s="13"/>
      <c r="G520" s="13"/>
      <c r="H520" s="13">
        <v>0</v>
      </c>
      <c r="I520" s="13"/>
      <c r="J520" s="13"/>
      <c r="K520" s="13"/>
      <c r="L520" s="13"/>
      <c r="M520" s="13"/>
      <c r="N520" s="13"/>
      <c r="O520" s="13"/>
      <c r="P520" s="13"/>
      <c r="Q520" s="13"/>
      <c r="R520" s="13"/>
      <c r="S520" s="13"/>
      <c r="T520" s="13"/>
      <c r="U520" s="13"/>
      <c r="V520" s="13"/>
      <c r="W520" s="13"/>
      <c r="X520" s="13"/>
      <c r="Y520" s="13"/>
      <c r="Z520" s="13"/>
      <c r="AA520" s="13"/>
      <c r="AB520" s="13">
        <v>0</v>
      </c>
    </row>
    <row r="521" spans="1:28" ht="12" customHeight="1">
      <c r="A521" s="94" t="s">
        <v>1250</v>
      </c>
      <c r="B521" s="94">
        <v>3576</v>
      </c>
      <c r="C521" s="13"/>
      <c r="D521" s="13"/>
      <c r="E521" s="13"/>
      <c r="F521" s="13"/>
      <c r="G521" s="13"/>
      <c r="H521" s="13">
        <v>0</v>
      </c>
      <c r="I521" s="13"/>
      <c r="J521" s="13"/>
      <c r="K521" s="13"/>
      <c r="L521" s="13"/>
      <c r="M521" s="13"/>
      <c r="N521" s="13"/>
      <c r="O521" s="13"/>
      <c r="P521" s="13"/>
      <c r="Q521" s="13"/>
      <c r="R521" s="13"/>
      <c r="S521" s="13"/>
      <c r="T521" s="13"/>
      <c r="U521" s="13"/>
      <c r="V521" s="13"/>
      <c r="W521" s="13"/>
      <c r="X521" s="13"/>
      <c r="Y521" s="13"/>
      <c r="Z521" s="13"/>
      <c r="AA521" s="13"/>
      <c r="AB521" s="13">
        <v>0</v>
      </c>
    </row>
    <row r="522" spans="1:28" ht="12" customHeight="1">
      <c r="A522" s="94" t="s">
        <v>1250</v>
      </c>
      <c r="B522" s="94">
        <v>3581</v>
      </c>
      <c r="C522" s="13">
        <v>0</v>
      </c>
      <c r="D522" s="13">
        <v>41723</v>
      </c>
      <c r="E522" s="13"/>
      <c r="F522" s="13"/>
      <c r="G522" s="13"/>
      <c r="H522" s="13">
        <v>41723</v>
      </c>
      <c r="I522" s="13"/>
      <c r="J522" s="13"/>
      <c r="K522" s="13"/>
      <c r="L522" s="13"/>
      <c r="M522" s="13"/>
      <c r="N522" s="13"/>
      <c r="O522" s="13"/>
      <c r="P522" s="13"/>
      <c r="Q522" s="13"/>
      <c r="R522" s="13"/>
      <c r="S522" s="13"/>
      <c r="T522" s="13"/>
      <c r="U522" s="13"/>
      <c r="V522" s="13"/>
      <c r="W522" s="13"/>
      <c r="X522" s="13"/>
      <c r="Y522" s="13"/>
      <c r="Z522" s="13"/>
      <c r="AA522" s="13"/>
      <c r="AB522" s="13">
        <v>41723</v>
      </c>
    </row>
    <row r="523" spans="1:28" ht="12" customHeight="1">
      <c r="A523" s="94" t="s">
        <v>1250</v>
      </c>
      <c r="B523" s="94">
        <v>3582</v>
      </c>
      <c r="C523" s="13"/>
      <c r="D523" s="13"/>
      <c r="E523" s="13"/>
      <c r="F523" s="13"/>
      <c r="G523" s="13"/>
      <c r="H523" s="13">
        <v>0</v>
      </c>
      <c r="I523" s="13"/>
      <c r="J523" s="13"/>
      <c r="K523" s="13"/>
      <c r="L523" s="13"/>
      <c r="M523" s="13"/>
      <c r="N523" s="13"/>
      <c r="O523" s="13"/>
      <c r="P523" s="13"/>
      <c r="Q523" s="13"/>
      <c r="R523" s="13"/>
      <c r="S523" s="13"/>
      <c r="T523" s="13"/>
      <c r="U523" s="13"/>
      <c r="V523" s="13"/>
      <c r="W523" s="13"/>
      <c r="X523" s="13"/>
      <c r="Y523" s="13"/>
      <c r="Z523" s="13"/>
      <c r="AA523" s="13"/>
      <c r="AB523" s="13">
        <v>0</v>
      </c>
    </row>
    <row r="524" spans="1:28" ht="12" customHeight="1">
      <c r="A524" s="94" t="s">
        <v>1250</v>
      </c>
      <c r="B524" s="94">
        <v>3583</v>
      </c>
      <c r="C524" s="13"/>
      <c r="D524" s="13"/>
      <c r="E524" s="13"/>
      <c r="F524" s="13"/>
      <c r="G524" s="13"/>
      <c r="H524" s="13">
        <v>0</v>
      </c>
      <c r="I524" s="13"/>
      <c r="J524" s="13"/>
      <c r="K524" s="13"/>
      <c r="L524" s="13"/>
      <c r="M524" s="13"/>
      <c r="N524" s="13"/>
      <c r="O524" s="13"/>
      <c r="P524" s="13"/>
      <c r="Q524" s="13"/>
      <c r="R524" s="13"/>
      <c r="S524" s="13"/>
      <c r="T524" s="13"/>
      <c r="U524" s="13"/>
      <c r="V524" s="13"/>
      <c r="W524" s="13"/>
      <c r="X524" s="13"/>
      <c r="Y524" s="13"/>
      <c r="Z524" s="13"/>
      <c r="AA524" s="13"/>
      <c r="AB524" s="13">
        <v>0</v>
      </c>
    </row>
    <row r="525" spans="1:28" ht="12" customHeight="1">
      <c r="A525" s="94" t="s">
        <v>1250</v>
      </c>
      <c r="B525" s="94">
        <v>3584</v>
      </c>
      <c r="C525" s="13"/>
      <c r="D525" s="13"/>
      <c r="E525" s="13"/>
      <c r="F525" s="13"/>
      <c r="G525" s="13"/>
      <c r="H525" s="13">
        <v>0</v>
      </c>
      <c r="I525" s="13"/>
      <c r="J525" s="13"/>
      <c r="K525" s="13"/>
      <c r="L525" s="13"/>
      <c r="M525" s="13"/>
      <c r="N525" s="13"/>
      <c r="O525" s="13"/>
      <c r="P525" s="13"/>
      <c r="Q525" s="13"/>
      <c r="R525" s="13"/>
      <c r="S525" s="13"/>
      <c r="T525" s="13"/>
      <c r="U525" s="13"/>
      <c r="V525" s="13"/>
      <c r="W525" s="13"/>
      <c r="X525" s="13"/>
      <c r="Y525" s="13"/>
      <c r="Z525" s="13"/>
      <c r="AA525" s="13"/>
      <c r="AB525" s="13">
        <v>0</v>
      </c>
    </row>
    <row r="526" spans="1:28" ht="12" customHeight="1">
      <c r="A526" s="94" t="s">
        <v>1250</v>
      </c>
      <c r="B526" s="94">
        <v>3585</v>
      </c>
      <c r="C526" s="13"/>
      <c r="D526" s="13"/>
      <c r="E526" s="13"/>
      <c r="F526" s="13"/>
      <c r="G526" s="13"/>
      <c r="H526" s="13">
        <v>0</v>
      </c>
      <c r="I526" s="13"/>
      <c r="J526" s="13"/>
      <c r="K526" s="13"/>
      <c r="L526" s="13"/>
      <c r="M526" s="13"/>
      <c r="N526" s="13"/>
      <c r="O526" s="13"/>
      <c r="P526" s="13"/>
      <c r="Q526" s="13"/>
      <c r="R526" s="13"/>
      <c r="S526" s="13"/>
      <c r="T526" s="13"/>
      <c r="U526" s="13"/>
      <c r="V526" s="13"/>
      <c r="W526" s="13"/>
      <c r="X526" s="13"/>
      <c r="Y526" s="13"/>
      <c r="Z526" s="13"/>
      <c r="AA526" s="13"/>
      <c r="AB526" s="13">
        <v>0</v>
      </c>
    </row>
    <row r="527" spans="1:28" ht="12" customHeight="1">
      <c r="A527" s="94" t="s">
        <v>1250</v>
      </c>
      <c r="B527" s="94">
        <v>3586</v>
      </c>
      <c r="C527" s="13"/>
      <c r="D527" s="13"/>
      <c r="E527" s="13"/>
      <c r="F527" s="13"/>
      <c r="G527" s="13"/>
      <c r="H527" s="13">
        <v>0</v>
      </c>
      <c r="I527" s="13"/>
      <c r="J527" s="13"/>
      <c r="K527" s="13"/>
      <c r="L527" s="13"/>
      <c r="M527" s="13"/>
      <c r="N527" s="13"/>
      <c r="O527" s="13"/>
      <c r="P527" s="13"/>
      <c r="Q527" s="13"/>
      <c r="R527" s="13"/>
      <c r="S527" s="13"/>
      <c r="T527" s="13"/>
      <c r="U527" s="13"/>
      <c r="V527" s="13"/>
      <c r="W527" s="13"/>
      <c r="X527" s="13"/>
      <c r="Y527" s="13"/>
      <c r="Z527" s="13"/>
      <c r="AA527" s="13"/>
      <c r="AB527" s="13">
        <v>0</v>
      </c>
    </row>
    <row r="528" spans="1:28" ht="12" customHeight="1">
      <c r="A528" s="94">
        <v>605</v>
      </c>
      <c r="B528" s="94">
        <v>3401</v>
      </c>
      <c r="C528" s="13"/>
      <c r="D528" s="13"/>
      <c r="E528" s="13"/>
      <c r="F528" s="13"/>
      <c r="G528" s="13"/>
      <c r="H528" s="13">
        <v>0</v>
      </c>
      <c r="I528" s="13"/>
      <c r="J528" s="13"/>
      <c r="K528" s="13"/>
      <c r="L528" s="13"/>
      <c r="M528" s="13"/>
      <c r="N528" s="13"/>
      <c r="O528" s="13"/>
      <c r="P528" s="13"/>
      <c r="Q528" s="13"/>
      <c r="R528" s="13"/>
      <c r="S528" s="13"/>
      <c r="T528" s="13"/>
      <c r="U528" s="13"/>
      <c r="V528" s="13"/>
      <c r="W528" s="13"/>
      <c r="X528" s="13"/>
      <c r="Y528" s="13"/>
      <c r="Z528" s="13"/>
      <c r="AA528" s="13"/>
      <c r="AB528" s="13">
        <v>0</v>
      </c>
    </row>
    <row r="529" spans="1:28" ht="12" customHeight="1">
      <c r="A529" s="94">
        <v>605</v>
      </c>
      <c r="B529" s="94">
        <v>3402</v>
      </c>
      <c r="C529" s="13"/>
      <c r="D529" s="13"/>
      <c r="E529" s="13"/>
      <c r="F529" s="13"/>
      <c r="G529" s="13"/>
      <c r="H529" s="13">
        <v>0</v>
      </c>
      <c r="I529" s="13"/>
      <c r="J529" s="13"/>
      <c r="K529" s="13"/>
      <c r="L529" s="13"/>
      <c r="M529" s="13"/>
      <c r="N529" s="13"/>
      <c r="O529" s="13"/>
      <c r="P529" s="13"/>
      <c r="Q529" s="13"/>
      <c r="R529" s="13"/>
      <c r="S529" s="13"/>
      <c r="T529" s="13"/>
      <c r="U529" s="13"/>
      <c r="V529" s="13"/>
      <c r="W529" s="13"/>
      <c r="X529" s="13"/>
      <c r="Y529" s="13"/>
      <c r="Z529" s="13"/>
      <c r="AA529" s="13"/>
      <c r="AB529" s="13">
        <v>0</v>
      </c>
    </row>
    <row r="530" spans="1:28" ht="12" customHeight="1">
      <c r="A530" s="94">
        <v>605</v>
      </c>
      <c r="B530" s="94">
        <v>3403</v>
      </c>
      <c r="C530" s="13"/>
      <c r="D530" s="13"/>
      <c r="E530" s="13"/>
      <c r="F530" s="13"/>
      <c r="G530" s="13"/>
      <c r="H530" s="13">
        <v>0</v>
      </c>
      <c r="I530" s="13"/>
      <c r="J530" s="13"/>
      <c r="K530" s="13"/>
      <c r="L530" s="13"/>
      <c r="M530" s="13"/>
      <c r="N530" s="13"/>
      <c r="O530" s="13"/>
      <c r="P530" s="13"/>
      <c r="Q530" s="13"/>
      <c r="R530" s="13"/>
      <c r="S530" s="13"/>
      <c r="T530" s="13"/>
      <c r="U530" s="13"/>
      <c r="V530" s="13"/>
      <c r="W530" s="13"/>
      <c r="X530" s="13"/>
      <c r="Y530" s="13"/>
      <c r="Z530" s="13"/>
      <c r="AA530" s="13"/>
      <c r="AB530" s="13">
        <v>0</v>
      </c>
    </row>
    <row r="531" spans="1:28" ht="12" customHeight="1">
      <c r="A531" s="94">
        <v>605</v>
      </c>
      <c r="B531" s="94">
        <v>3404</v>
      </c>
      <c r="C531" s="13"/>
      <c r="D531" s="13"/>
      <c r="E531" s="13"/>
      <c r="F531" s="13"/>
      <c r="G531" s="13"/>
      <c r="H531" s="13">
        <v>0</v>
      </c>
      <c r="I531" s="13"/>
      <c r="J531" s="13"/>
      <c r="K531" s="13"/>
      <c r="L531" s="13"/>
      <c r="M531" s="13"/>
      <c r="N531" s="13"/>
      <c r="O531" s="13"/>
      <c r="P531" s="13"/>
      <c r="Q531" s="13"/>
      <c r="R531" s="13"/>
      <c r="S531" s="13"/>
      <c r="T531" s="13"/>
      <c r="U531" s="13"/>
      <c r="V531" s="13"/>
      <c r="W531" s="13"/>
      <c r="X531" s="13"/>
      <c r="Y531" s="13"/>
      <c r="Z531" s="13"/>
      <c r="AA531" s="13"/>
      <c r="AB531" s="13">
        <v>0</v>
      </c>
    </row>
    <row r="532" spans="1:28" ht="12" customHeight="1">
      <c r="A532" s="94">
        <v>605</v>
      </c>
      <c r="B532" s="94">
        <v>3405</v>
      </c>
      <c r="C532" s="13"/>
      <c r="D532" s="13"/>
      <c r="E532" s="13"/>
      <c r="F532" s="13"/>
      <c r="G532" s="13"/>
      <c r="H532" s="13">
        <v>0</v>
      </c>
      <c r="I532" s="13"/>
      <c r="J532" s="13"/>
      <c r="K532" s="13"/>
      <c r="L532" s="13"/>
      <c r="M532" s="13"/>
      <c r="N532" s="13"/>
      <c r="O532" s="13"/>
      <c r="P532" s="13"/>
      <c r="Q532" s="13"/>
      <c r="R532" s="13"/>
      <c r="S532" s="13"/>
      <c r="T532" s="13"/>
      <c r="U532" s="13"/>
      <c r="V532" s="13"/>
      <c r="W532" s="13"/>
      <c r="X532" s="13"/>
      <c r="Y532" s="13"/>
      <c r="Z532" s="13"/>
      <c r="AA532" s="13"/>
      <c r="AB532" s="13">
        <v>0</v>
      </c>
    </row>
    <row r="533" spans="1:28" ht="12" customHeight="1">
      <c r="A533" s="94">
        <v>605</v>
      </c>
      <c r="B533" s="94">
        <v>3406</v>
      </c>
      <c r="C533" s="13"/>
      <c r="D533" s="13"/>
      <c r="E533" s="13"/>
      <c r="F533" s="13"/>
      <c r="G533" s="13"/>
      <c r="H533" s="13">
        <v>0</v>
      </c>
      <c r="I533" s="13"/>
      <c r="J533" s="13"/>
      <c r="K533" s="13"/>
      <c r="L533" s="13"/>
      <c r="M533" s="13"/>
      <c r="N533" s="13"/>
      <c r="O533" s="13"/>
      <c r="P533" s="13"/>
      <c r="Q533" s="13"/>
      <c r="R533" s="13"/>
      <c r="S533" s="13"/>
      <c r="T533" s="13"/>
      <c r="U533" s="13"/>
      <c r="V533" s="13"/>
      <c r="W533" s="13"/>
      <c r="X533" s="13"/>
      <c r="Y533" s="13"/>
      <c r="Z533" s="13"/>
      <c r="AA533" s="13"/>
      <c r="AB533" s="13">
        <v>0</v>
      </c>
    </row>
    <row r="534" spans="1:28" ht="12" customHeight="1">
      <c r="A534" s="94">
        <v>605</v>
      </c>
      <c r="B534" s="94">
        <v>3411</v>
      </c>
      <c r="C534" s="13"/>
      <c r="D534" s="13"/>
      <c r="E534" s="13"/>
      <c r="F534" s="13"/>
      <c r="G534" s="13"/>
      <c r="H534" s="13">
        <v>0</v>
      </c>
      <c r="I534" s="13"/>
      <c r="J534" s="13"/>
      <c r="K534" s="13"/>
      <c r="L534" s="13"/>
      <c r="M534" s="13"/>
      <c r="N534" s="13"/>
      <c r="O534" s="13"/>
      <c r="P534" s="13"/>
      <c r="Q534" s="13"/>
      <c r="R534" s="13"/>
      <c r="S534" s="13"/>
      <c r="T534" s="13"/>
      <c r="U534" s="13"/>
      <c r="V534" s="13"/>
      <c r="W534" s="13"/>
      <c r="X534" s="13"/>
      <c r="Y534" s="13"/>
      <c r="Z534" s="13"/>
      <c r="AA534" s="13"/>
      <c r="AB534" s="13">
        <v>0</v>
      </c>
    </row>
    <row r="535" spans="1:28" ht="12" customHeight="1">
      <c r="A535" s="94">
        <v>605</v>
      </c>
      <c r="B535" s="94">
        <v>3412</v>
      </c>
      <c r="C535" s="13"/>
      <c r="D535" s="13"/>
      <c r="E535" s="13"/>
      <c r="F535" s="13"/>
      <c r="G535" s="13"/>
      <c r="H535" s="13">
        <v>0</v>
      </c>
      <c r="I535" s="13"/>
      <c r="J535" s="13"/>
      <c r="K535" s="13"/>
      <c r="L535" s="13"/>
      <c r="M535" s="13"/>
      <c r="N535" s="13"/>
      <c r="O535" s="13"/>
      <c r="P535" s="13"/>
      <c r="Q535" s="13"/>
      <c r="R535" s="13"/>
      <c r="S535" s="13"/>
      <c r="T535" s="13"/>
      <c r="U535" s="13"/>
      <c r="V535" s="13"/>
      <c r="W535" s="13"/>
      <c r="X535" s="13"/>
      <c r="Y535" s="13"/>
      <c r="Z535" s="13"/>
      <c r="AA535" s="13"/>
      <c r="AB535" s="13">
        <v>0</v>
      </c>
    </row>
    <row r="536" spans="1:28" ht="12" customHeight="1">
      <c r="A536" s="94">
        <v>605</v>
      </c>
      <c r="B536" s="94">
        <v>3413</v>
      </c>
      <c r="C536" s="13"/>
      <c r="D536" s="13"/>
      <c r="E536" s="13"/>
      <c r="F536" s="13"/>
      <c r="G536" s="13"/>
      <c r="H536" s="13">
        <v>0</v>
      </c>
      <c r="I536" s="13"/>
      <c r="J536" s="13"/>
      <c r="K536" s="13"/>
      <c r="L536" s="13"/>
      <c r="M536" s="13"/>
      <c r="N536" s="13"/>
      <c r="O536" s="13"/>
      <c r="P536" s="13"/>
      <c r="Q536" s="13"/>
      <c r="R536" s="13"/>
      <c r="S536" s="13"/>
      <c r="T536" s="13"/>
      <c r="U536" s="13"/>
      <c r="V536" s="13"/>
      <c r="W536" s="13"/>
      <c r="X536" s="13"/>
      <c r="Y536" s="13"/>
      <c r="Z536" s="13"/>
      <c r="AA536" s="13"/>
      <c r="AB536" s="13">
        <v>0</v>
      </c>
    </row>
    <row r="537" spans="1:28" ht="12" customHeight="1">
      <c r="A537" s="94">
        <v>605</v>
      </c>
      <c r="B537" s="94">
        <v>3414</v>
      </c>
      <c r="C537" s="13"/>
      <c r="D537" s="13"/>
      <c r="E537" s="13"/>
      <c r="F537" s="13"/>
      <c r="G537" s="13"/>
      <c r="H537" s="13">
        <v>0</v>
      </c>
      <c r="I537" s="13"/>
      <c r="J537" s="13"/>
      <c r="K537" s="13"/>
      <c r="L537" s="13"/>
      <c r="M537" s="13"/>
      <c r="N537" s="13"/>
      <c r="O537" s="13"/>
      <c r="P537" s="13"/>
      <c r="Q537" s="13"/>
      <c r="R537" s="13"/>
      <c r="S537" s="13"/>
      <c r="T537" s="13"/>
      <c r="U537" s="13"/>
      <c r="V537" s="13"/>
      <c r="W537" s="13"/>
      <c r="X537" s="13"/>
      <c r="Y537" s="13"/>
      <c r="Z537" s="13"/>
      <c r="AA537" s="13"/>
      <c r="AB537" s="13">
        <v>0</v>
      </c>
    </row>
    <row r="538" spans="1:28" ht="12" customHeight="1">
      <c r="A538" s="94">
        <v>605</v>
      </c>
      <c r="B538" s="94">
        <v>3415</v>
      </c>
      <c r="C538" s="13"/>
      <c r="D538" s="13"/>
      <c r="E538" s="13"/>
      <c r="F538" s="13"/>
      <c r="G538" s="13"/>
      <c r="H538" s="13">
        <v>0</v>
      </c>
      <c r="I538" s="13"/>
      <c r="J538" s="13"/>
      <c r="K538" s="13"/>
      <c r="L538" s="13"/>
      <c r="M538" s="13"/>
      <c r="N538" s="13"/>
      <c r="O538" s="13"/>
      <c r="P538" s="13"/>
      <c r="Q538" s="13"/>
      <c r="R538" s="13"/>
      <c r="S538" s="13"/>
      <c r="T538" s="13"/>
      <c r="U538" s="13"/>
      <c r="V538" s="13"/>
      <c r="W538" s="13"/>
      <c r="X538" s="13"/>
      <c r="Y538" s="13"/>
      <c r="Z538" s="13"/>
      <c r="AA538" s="13"/>
      <c r="AB538" s="13">
        <v>0</v>
      </c>
    </row>
    <row r="539" spans="1:28" ht="12" customHeight="1">
      <c r="A539" s="94">
        <v>605</v>
      </c>
      <c r="B539" s="94">
        <v>3416</v>
      </c>
      <c r="C539" s="13"/>
      <c r="D539" s="13"/>
      <c r="E539" s="13"/>
      <c r="F539" s="13"/>
      <c r="G539" s="13"/>
      <c r="H539" s="13">
        <v>0</v>
      </c>
      <c r="I539" s="13"/>
      <c r="J539" s="13"/>
      <c r="K539" s="13"/>
      <c r="L539" s="13"/>
      <c r="M539" s="13"/>
      <c r="N539" s="13"/>
      <c r="O539" s="13"/>
      <c r="P539" s="13"/>
      <c r="Q539" s="13"/>
      <c r="R539" s="13"/>
      <c r="S539" s="13"/>
      <c r="T539" s="13"/>
      <c r="U539" s="13"/>
      <c r="V539" s="13"/>
      <c r="W539" s="13"/>
      <c r="X539" s="13"/>
      <c r="Y539" s="13"/>
      <c r="Z539" s="13"/>
      <c r="AA539" s="13"/>
      <c r="AB539" s="13">
        <v>0</v>
      </c>
    </row>
    <row r="540" spans="1:28" ht="12" customHeight="1">
      <c r="A540" s="94">
        <v>605</v>
      </c>
      <c r="B540" s="94">
        <v>3421</v>
      </c>
      <c r="C540" s="13"/>
      <c r="D540" s="13"/>
      <c r="E540" s="13"/>
      <c r="F540" s="13"/>
      <c r="G540" s="13"/>
      <c r="H540" s="13">
        <v>0</v>
      </c>
      <c r="I540" s="13"/>
      <c r="J540" s="13"/>
      <c r="K540" s="13"/>
      <c r="L540" s="13"/>
      <c r="M540" s="13"/>
      <c r="N540" s="13"/>
      <c r="O540" s="13"/>
      <c r="P540" s="13"/>
      <c r="Q540" s="13"/>
      <c r="R540" s="13"/>
      <c r="S540" s="13"/>
      <c r="T540" s="13"/>
      <c r="U540" s="13"/>
      <c r="V540" s="13"/>
      <c r="W540" s="13"/>
      <c r="X540" s="13"/>
      <c r="Y540" s="13"/>
      <c r="Z540" s="13"/>
      <c r="AA540" s="13"/>
      <c r="AB540" s="13">
        <v>0</v>
      </c>
    </row>
    <row r="541" spans="1:28" ht="12" customHeight="1">
      <c r="A541" s="94">
        <v>605</v>
      </c>
      <c r="B541" s="94">
        <v>3422</v>
      </c>
      <c r="C541" s="13"/>
      <c r="D541" s="13"/>
      <c r="E541" s="13"/>
      <c r="F541" s="13"/>
      <c r="G541" s="13"/>
      <c r="H541" s="13">
        <v>0</v>
      </c>
      <c r="I541" s="13"/>
      <c r="J541" s="13"/>
      <c r="K541" s="13"/>
      <c r="L541" s="13"/>
      <c r="M541" s="13"/>
      <c r="N541" s="13"/>
      <c r="O541" s="13"/>
      <c r="P541" s="13"/>
      <c r="Q541" s="13"/>
      <c r="R541" s="13"/>
      <c r="S541" s="13"/>
      <c r="T541" s="13"/>
      <c r="U541" s="13"/>
      <c r="V541" s="13"/>
      <c r="W541" s="13"/>
      <c r="X541" s="13"/>
      <c r="Y541" s="13"/>
      <c r="Z541" s="13"/>
      <c r="AA541" s="13"/>
      <c r="AB541" s="13">
        <v>0</v>
      </c>
    </row>
    <row r="542" spans="1:28" ht="12" customHeight="1">
      <c r="A542" s="94">
        <v>605</v>
      </c>
      <c r="B542" s="94">
        <v>3423</v>
      </c>
      <c r="C542" s="13"/>
      <c r="D542" s="13"/>
      <c r="E542" s="13"/>
      <c r="F542" s="13"/>
      <c r="G542" s="13"/>
      <c r="H542" s="13">
        <v>0</v>
      </c>
      <c r="I542" s="13"/>
      <c r="J542" s="13"/>
      <c r="K542" s="13"/>
      <c r="L542" s="13"/>
      <c r="M542" s="13"/>
      <c r="N542" s="13"/>
      <c r="O542" s="13"/>
      <c r="P542" s="13"/>
      <c r="Q542" s="13"/>
      <c r="R542" s="13"/>
      <c r="S542" s="13"/>
      <c r="T542" s="13"/>
      <c r="U542" s="13"/>
      <c r="V542" s="13"/>
      <c r="W542" s="13"/>
      <c r="X542" s="13"/>
      <c r="Y542" s="13"/>
      <c r="Z542" s="13"/>
      <c r="AA542" s="13"/>
      <c r="AB542" s="13">
        <v>0</v>
      </c>
    </row>
    <row r="543" spans="1:28" ht="12" customHeight="1">
      <c r="A543" s="94">
        <v>605</v>
      </c>
      <c r="B543" s="94">
        <v>3424</v>
      </c>
      <c r="C543" s="13"/>
      <c r="D543" s="13"/>
      <c r="E543" s="13"/>
      <c r="F543" s="13"/>
      <c r="G543" s="13"/>
      <c r="H543" s="13">
        <v>0</v>
      </c>
      <c r="I543" s="13"/>
      <c r="J543" s="13"/>
      <c r="K543" s="13"/>
      <c r="L543" s="13"/>
      <c r="M543" s="13"/>
      <c r="N543" s="13"/>
      <c r="O543" s="13"/>
      <c r="P543" s="13"/>
      <c r="Q543" s="13"/>
      <c r="R543" s="13"/>
      <c r="S543" s="13"/>
      <c r="T543" s="13"/>
      <c r="U543" s="13"/>
      <c r="V543" s="13"/>
      <c r="W543" s="13"/>
      <c r="X543" s="13"/>
      <c r="Y543" s="13"/>
      <c r="Z543" s="13"/>
      <c r="AA543" s="13"/>
      <c r="AB543" s="13">
        <v>0</v>
      </c>
    </row>
    <row r="544" spans="1:28" ht="12" customHeight="1">
      <c r="A544" s="94">
        <v>605</v>
      </c>
      <c r="B544" s="94">
        <v>3425</v>
      </c>
      <c r="C544" s="13"/>
      <c r="D544" s="13"/>
      <c r="E544" s="13"/>
      <c r="F544" s="13"/>
      <c r="G544" s="13"/>
      <c r="H544" s="13">
        <v>0</v>
      </c>
      <c r="I544" s="13"/>
      <c r="J544" s="13"/>
      <c r="K544" s="13"/>
      <c r="L544" s="13"/>
      <c r="M544" s="13"/>
      <c r="N544" s="13"/>
      <c r="O544" s="13"/>
      <c r="P544" s="13"/>
      <c r="Q544" s="13"/>
      <c r="R544" s="13"/>
      <c r="S544" s="13"/>
      <c r="T544" s="13"/>
      <c r="U544" s="13"/>
      <c r="V544" s="13"/>
      <c r="W544" s="13"/>
      <c r="X544" s="13"/>
      <c r="Y544" s="13"/>
      <c r="Z544" s="13"/>
      <c r="AA544" s="13"/>
      <c r="AB544" s="13">
        <v>0</v>
      </c>
    </row>
    <row r="545" spans="1:28" ht="12" customHeight="1">
      <c r="A545" s="94">
        <v>605</v>
      </c>
      <c r="B545" s="94">
        <v>3426</v>
      </c>
      <c r="C545" s="13"/>
      <c r="D545" s="13"/>
      <c r="E545" s="13"/>
      <c r="F545" s="13"/>
      <c r="G545" s="13"/>
      <c r="H545" s="13">
        <v>0</v>
      </c>
      <c r="I545" s="13"/>
      <c r="J545" s="13"/>
      <c r="K545" s="13"/>
      <c r="L545" s="13"/>
      <c r="M545" s="13"/>
      <c r="N545" s="13"/>
      <c r="O545" s="13"/>
      <c r="P545" s="13"/>
      <c r="Q545" s="13"/>
      <c r="R545" s="13"/>
      <c r="S545" s="13"/>
      <c r="T545" s="13"/>
      <c r="U545" s="13"/>
      <c r="V545" s="13"/>
      <c r="W545" s="13"/>
      <c r="X545" s="13"/>
      <c r="Y545" s="13"/>
      <c r="Z545" s="13"/>
      <c r="AA545" s="13"/>
      <c r="AB545" s="13">
        <v>0</v>
      </c>
    </row>
    <row r="546" spans="1:28" ht="12" customHeight="1">
      <c r="A546" s="94">
        <v>605</v>
      </c>
      <c r="B546" s="94">
        <v>3428</v>
      </c>
      <c r="C546" s="13"/>
      <c r="D546" s="13"/>
      <c r="E546" s="13"/>
      <c r="F546" s="13"/>
      <c r="G546" s="13"/>
      <c r="H546" s="13">
        <v>0</v>
      </c>
      <c r="I546" s="13"/>
      <c r="J546" s="13"/>
      <c r="K546" s="13"/>
      <c r="L546" s="13"/>
      <c r="M546" s="13"/>
      <c r="N546" s="13"/>
      <c r="O546" s="13"/>
      <c r="P546" s="13"/>
      <c r="Q546" s="13"/>
      <c r="R546" s="13"/>
      <c r="S546" s="13"/>
      <c r="T546" s="13"/>
      <c r="U546" s="13"/>
      <c r="V546" s="13"/>
      <c r="W546" s="13"/>
      <c r="X546" s="13"/>
      <c r="Y546" s="13"/>
      <c r="Z546" s="13"/>
      <c r="AA546" s="13"/>
      <c r="AB546" s="13">
        <v>0</v>
      </c>
    </row>
    <row r="547" spans="1:28" ht="12" customHeight="1">
      <c r="A547" s="94">
        <v>605</v>
      </c>
      <c r="B547" s="94">
        <v>3429</v>
      </c>
      <c r="C547" s="13"/>
      <c r="D547" s="13"/>
      <c r="E547" s="13"/>
      <c r="F547" s="13"/>
      <c r="G547" s="13"/>
      <c r="H547" s="13">
        <v>0</v>
      </c>
      <c r="I547" s="13"/>
      <c r="J547" s="13"/>
      <c r="K547" s="13"/>
      <c r="L547" s="13"/>
      <c r="M547" s="13"/>
      <c r="N547" s="13"/>
      <c r="O547" s="13"/>
      <c r="P547" s="13"/>
      <c r="Q547" s="13"/>
      <c r="R547" s="13"/>
      <c r="S547" s="13"/>
      <c r="T547" s="13"/>
      <c r="U547" s="13"/>
      <c r="V547" s="13"/>
      <c r="W547" s="13"/>
      <c r="X547" s="13"/>
      <c r="Y547" s="13"/>
      <c r="Z547" s="13"/>
      <c r="AA547" s="13"/>
      <c r="AB547" s="13">
        <v>0</v>
      </c>
    </row>
    <row r="548" spans="1:28" ht="12" customHeight="1">
      <c r="A548" s="94">
        <v>605</v>
      </c>
      <c r="B548" s="94">
        <v>3430</v>
      </c>
      <c r="C548" s="13"/>
      <c r="D548" s="13"/>
      <c r="E548" s="13"/>
      <c r="F548" s="13"/>
      <c r="G548" s="13"/>
      <c r="H548" s="13">
        <v>0</v>
      </c>
      <c r="I548" s="13"/>
      <c r="J548" s="13"/>
      <c r="K548" s="13"/>
      <c r="L548" s="13"/>
      <c r="M548" s="13"/>
      <c r="N548" s="13"/>
      <c r="O548" s="13"/>
      <c r="P548" s="13"/>
      <c r="Q548" s="13"/>
      <c r="R548" s="13"/>
      <c r="S548" s="13"/>
      <c r="T548" s="13"/>
      <c r="U548" s="13"/>
      <c r="V548" s="13"/>
      <c r="W548" s="13"/>
      <c r="X548" s="13"/>
      <c r="Y548" s="13"/>
      <c r="Z548" s="13"/>
      <c r="AA548" s="13"/>
      <c r="AB548" s="13">
        <v>0</v>
      </c>
    </row>
    <row r="549" spans="1:28" ht="12" customHeight="1">
      <c r="A549" s="94">
        <v>605</v>
      </c>
      <c r="B549" s="94">
        <v>3431</v>
      </c>
      <c r="C549" s="13"/>
      <c r="D549" s="13"/>
      <c r="E549" s="13"/>
      <c r="F549" s="13"/>
      <c r="G549" s="13"/>
      <c r="H549" s="13">
        <v>0</v>
      </c>
      <c r="I549" s="13"/>
      <c r="J549" s="13"/>
      <c r="K549" s="13"/>
      <c r="L549" s="13"/>
      <c r="M549" s="13"/>
      <c r="N549" s="13"/>
      <c r="O549" s="13"/>
      <c r="P549" s="13"/>
      <c r="Q549" s="13"/>
      <c r="R549" s="13"/>
      <c r="S549" s="13"/>
      <c r="T549" s="13"/>
      <c r="U549" s="13"/>
      <c r="V549" s="13"/>
      <c r="W549" s="13"/>
      <c r="X549" s="13"/>
      <c r="Y549" s="13"/>
      <c r="Z549" s="13"/>
      <c r="AA549" s="13"/>
      <c r="AB549" s="13">
        <v>0</v>
      </c>
    </row>
    <row r="550" spans="1:28" ht="12" customHeight="1">
      <c r="A550" s="94">
        <v>605</v>
      </c>
      <c r="B550" s="94">
        <v>3432</v>
      </c>
      <c r="C550" s="13"/>
      <c r="D550" s="13"/>
      <c r="E550" s="13"/>
      <c r="F550" s="13"/>
      <c r="G550" s="13"/>
      <c r="H550" s="13">
        <v>0</v>
      </c>
      <c r="I550" s="13"/>
      <c r="J550" s="13"/>
      <c r="K550" s="13"/>
      <c r="L550" s="13"/>
      <c r="M550" s="13"/>
      <c r="N550" s="13"/>
      <c r="O550" s="13"/>
      <c r="P550" s="13"/>
      <c r="Q550" s="13"/>
      <c r="R550" s="13"/>
      <c r="S550" s="13"/>
      <c r="T550" s="13"/>
      <c r="U550" s="13"/>
      <c r="V550" s="13"/>
      <c r="W550" s="13"/>
      <c r="X550" s="13"/>
      <c r="Y550" s="13"/>
      <c r="Z550" s="13"/>
      <c r="AA550" s="13"/>
      <c r="AB550" s="13">
        <v>0</v>
      </c>
    </row>
    <row r="551" spans="1:28" ht="12" customHeight="1">
      <c r="A551" s="94">
        <v>605</v>
      </c>
      <c r="B551" s="94">
        <v>3433</v>
      </c>
      <c r="C551" s="13"/>
      <c r="D551" s="13"/>
      <c r="E551" s="13"/>
      <c r="F551" s="13"/>
      <c r="G551" s="13"/>
      <c r="H551" s="13">
        <v>0</v>
      </c>
      <c r="I551" s="13"/>
      <c r="J551" s="13"/>
      <c r="K551" s="13"/>
      <c r="L551" s="13"/>
      <c r="M551" s="13"/>
      <c r="N551" s="13"/>
      <c r="O551" s="13"/>
      <c r="P551" s="13"/>
      <c r="Q551" s="13"/>
      <c r="R551" s="13"/>
      <c r="S551" s="13"/>
      <c r="T551" s="13"/>
      <c r="U551" s="13"/>
      <c r="V551" s="13"/>
      <c r="W551" s="13"/>
      <c r="X551" s="13"/>
      <c r="Y551" s="13"/>
      <c r="Z551" s="13"/>
      <c r="AA551" s="13"/>
      <c r="AB551" s="13">
        <v>0</v>
      </c>
    </row>
    <row r="552" spans="1:28" ht="12" customHeight="1">
      <c r="A552" s="94">
        <v>605</v>
      </c>
      <c r="B552" s="94">
        <v>3444</v>
      </c>
      <c r="C552" s="13"/>
      <c r="D552" s="13"/>
      <c r="E552" s="13"/>
      <c r="F552" s="13"/>
      <c r="G552" s="13"/>
      <c r="H552" s="13">
        <v>0</v>
      </c>
      <c r="I552" s="13"/>
      <c r="J552" s="13"/>
      <c r="K552" s="13"/>
      <c r="L552" s="13"/>
      <c r="M552" s="13"/>
      <c r="N552" s="13"/>
      <c r="O552" s="13"/>
      <c r="P552" s="13"/>
      <c r="Q552" s="13"/>
      <c r="R552" s="13"/>
      <c r="S552" s="13"/>
      <c r="T552" s="13"/>
      <c r="U552" s="13"/>
      <c r="V552" s="13"/>
      <c r="W552" s="13"/>
      <c r="X552" s="13"/>
      <c r="Y552" s="13"/>
      <c r="Z552" s="13"/>
      <c r="AA552" s="13"/>
      <c r="AB552" s="13">
        <v>0</v>
      </c>
    </row>
    <row r="553" spans="1:28" ht="12" customHeight="1">
      <c r="A553" s="94">
        <v>605</v>
      </c>
      <c r="B553" s="94">
        <v>3445</v>
      </c>
      <c r="C553" s="13"/>
      <c r="D553" s="13"/>
      <c r="E553" s="13"/>
      <c r="F553" s="13"/>
      <c r="G553" s="13"/>
      <c r="H553" s="13">
        <v>0</v>
      </c>
      <c r="I553" s="13"/>
      <c r="J553" s="13"/>
      <c r="K553" s="13"/>
      <c r="L553" s="13"/>
      <c r="M553" s="13"/>
      <c r="N553" s="13"/>
      <c r="O553" s="13"/>
      <c r="P553" s="13"/>
      <c r="Q553" s="13"/>
      <c r="R553" s="13"/>
      <c r="S553" s="13"/>
      <c r="T553" s="13"/>
      <c r="U553" s="13"/>
      <c r="V553" s="13"/>
      <c r="W553" s="13"/>
      <c r="X553" s="13"/>
      <c r="Y553" s="13"/>
      <c r="Z553" s="13"/>
      <c r="AA553" s="13"/>
      <c r="AB553" s="13">
        <v>0</v>
      </c>
    </row>
    <row r="554" spans="1:28" ht="12" customHeight="1">
      <c r="A554" s="94">
        <v>605</v>
      </c>
      <c r="B554" s="94">
        <v>3446</v>
      </c>
      <c r="C554" s="13"/>
      <c r="D554" s="13"/>
      <c r="E554" s="13"/>
      <c r="F554" s="13"/>
      <c r="G554" s="13"/>
      <c r="H554" s="13">
        <v>0</v>
      </c>
      <c r="I554" s="13"/>
      <c r="J554" s="13"/>
      <c r="K554" s="13"/>
      <c r="L554" s="13"/>
      <c r="M554" s="13"/>
      <c r="N554" s="13"/>
      <c r="O554" s="13"/>
      <c r="P554" s="13"/>
      <c r="Q554" s="13"/>
      <c r="R554" s="13"/>
      <c r="S554" s="13"/>
      <c r="T554" s="13"/>
      <c r="U554" s="13"/>
      <c r="V554" s="13"/>
      <c r="W554" s="13"/>
      <c r="X554" s="13"/>
      <c r="Y554" s="13"/>
      <c r="Z554" s="13"/>
      <c r="AA554" s="13"/>
      <c r="AB554" s="13">
        <v>0</v>
      </c>
    </row>
    <row r="555" spans="1:28" ht="12" customHeight="1">
      <c r="A555" s="94">
        <v>605</v>
      </c>
      <c r="B555" s="94">
        <v>3450</v>
      </c>
      <c r="C555" s="13"/>
      <c r="D555" s="13">
        <v>85578</v>
      </c>
      <c r="E555" s="13"/>
      <c r="F555" s="13"/>
      <c r="G555" s="13"/>
      <c r="H555" s="13">
        <v>85578</v>
      </c>
      <c r="I555" s="13"/>
      <c r="J555" s="13"/>
      <c r="K555" s="13"/>
      <c r="L555" s="13"/>
      <c r="M555" s="13"/>
      <c r="N555" s="13"/>
      <c r="O555" s="13"/>
      <c r="P555" s="13"/>
      <c r="Q555" s="13"/>
      <c r="R555" s="13"/>
      <c r="S555" s="13"/>
      <c r="T555" s="13"/>
      <c r="U555" s="13"/>
      <c r="V555" s="13"/>
      <c r="W555" s="13"/>
      <c r="X555" s="13"/>
      <c r="Y555" s="13"/>
      <c r="Z555" s="13"/>
      <c r="AA555" s="13"/>
      <c r="AB555" s="13">
        <v>85578</v>
      </c>
    </row>
    <row r="556" spans="1:28" ht="12" customHeight="1">
      <c r="A556" s="94">
        <v>605</v>
      </c>
      <c r="B556" s="94">
        <v>3452</v>
      </c>
      <c r="C556" s="13"/>
      <c r="D556" s="13">
        <v>0</v>
      </c>
      <c r="E556" s="13"/>
      <c r="F556" s="13"/>
      <c r="G556" s="13"/>
      <c r="H556" s="13">
        <v>0</v>
      </c>
      <c r="I556" s="13"/>
      <c r="J556" s="13"/>
      <c r="K556" s="13"/>
      <c r="L556" s="13"/>
      <c r="M556" s="13"/>
      <c r="N556" s="13"/>
      <c r="O556" s="13"/>
      <c r="P556" s="13"/>
      <c r="Q556" s="13"/>
      <c r="R556" s="13"/>
      <c r="S556" s="13"/>
      <c r="T556" s="13"/>
      <c r="U556" s="13"/>
      <c r="V556" s="13"/>
      <c r="W556" s="13"/>
      <c r="X556" s="13"/>
      <c r="Y556" s="13"/>
      <c r="Z556" s="13"/>
      <c r="AA556" s="13"/>
      <c r="AB556" s="13">
        <v>0</v>
      </c>
    </row>
    <row r="557" spans="1:28" ht="12" customHeight="1">
      <c r="A557" s="94">
        <v>605</v>
      </c>
      <c r="B557" s="94">
        <v>3453</v>
      </c>
      <c r="C557" s="13"/>
      <c r="D557" s="13"/>
      <c r="E557" s="13"/>
      <c r="F557" s="13"/>
      <c r="G557" s="13"/>
      <c r="H557" s="13">
        <v>0</v>
      </c>
      <c r="I557" s="13"/>
      <c r="J557" s="13"/>
      <c r="K557" s="13"/>
      <c r="L557" s="13"/>
      <c r="M557" s="13"/>
      <c r="N557" s="13"/>
      <c r="O557" s="13"/>
      <c r="P557" s="13"/>
      <c r="Q557" s="13"/>
      <c r="R557" s="13"/>
      <c r="S557" s="13"/>
      <c r="T557" s="13"/>
      <c r="U557" s="13"/>
      <c r="V557" s="13"/>
      <c r="W557" s="13"/>
      <c r="X557" s="13"/>
      <c r="Y557" s="13"/>
      <c r="Z557" s="13"/>
      <c r="AA557" s="13"/>
      <c r="AB557" s="13">
        <v>0</v>
      </c>
    </row>
    <row r="558" spans="1:28" ht="12" customHeight="1">
      <c r="A558" s="94">
        <v>605</v>
      </c>
      <c r="B558" s="94">
        <v>3454</v>
      </c>
      <c r="C558" s="13"/>
      <c r="D558" s="13"/>
      <c r="E558" s="13"/>
      <c r="F558" s="13"/>
      <c r="G558" s="13"/>
      <c r="H558" s="13">
        <v>0</v>
      </c>
      <c r="I558" s="13"/>
      <c r="J558" s="13"/>
      <c r="K558" s="13"/>
      <c r="L558" s="13"/>
      <c r="M558" s="13"/>
      <c r="N558" s="13"/>
      <c r="O558" s="13"/>
      <c r="P558" s="13"/>
      <c r="Q558" s="13"/>
      <c r="R558" s="13"/>
      <c r="S558" s="13"/>
      <c r="T558" s="13"/>
      <c r="U558" s="13"/>
      <c r="V558" s="13"/>
      <c r="W558" s="13"/>
      <c r="X558" s="13"/>
      <c r="Y558" s="13"/>
      <c r="Z558" s="13"/>
      <c r="AA558" s="13"/>
      <c r="AB558" s="13">
        <v>0</v>
      </c>
    </row>
    <row r="559" spans="1:28" ht="12" customHeight="1">
      <c r="A559" s="94">
        <v>605</v>
      </c>
      <c r="B559" s="94">
        <v>3455</v>
      </c>
      <c r="C559" s="13"/>
      <c r="D559" s="13"/>
      <c r="E559" s="13"/>
      <c r="F559" s="13"/>
      <c r="G559" s="13"/>
      <c r="H559" s="13">
        <v>0</v>
      </c>
      <c r="I559" s="13"/>
      <c r="J559" s="13"/>
      <c r="K559" s="13"/>
      <c r="L559" s="13"/>
      <c r="M559" s="13"/>
      <c r="N559" s="13"/>
      <c r="O559" s="13"/>
      <c r="P559" s="13"/>
      <c r="Q559" s="13"/>
      <c r="R559" s="13"/>
      <c r="S559" s="13"/>
      <c r="T559" s="13"/>
      <c r="U559" s="13"/>
      <c r="V559" s="13"/>
      <c r="W559" s="13"/>
      <c r="X559" s="13"/>
      <c r="Y559" s="13"/>
      <c r="Z559" s="13"/>
      <c r="AA559" s="13"/>
      <c r="AB559" s="13">
        <v>0</v>
      </c>
    </row>
    <row r="560" spans="1:28" ht="12" customHeight="1">
      <c r="A560" s="94">
        <v>605</v>
      </c>
      <c r="B560" s="94">
        <v>3456</v>
      </c>
      <c r="C560" s="13"/>
      <c r="D560" s="13"/>
      <c r="E560" s="13"/>
      <c r="F560" s="13"/>
      <c r="G560" s="13"/>
      <c r="H560" s="13">
        <v>0</v>
      </c>
      <c r="I560" s="13"/>
      <c r="J560" s="13"/>
      <c r="K560" s="13"/>
      <c r="L560" s="13"/>
      <c r="M560" s="13"/>
      <c r="N560" s="13"/>
      <c r="O560" s="13"/>
      <c r="P560" s="13"/>
      <c r="Q560" s="13"/>
      <c r="R560" s="13"/>
      <c r="S560" s="13"/>
      <c r="T560" s="13"/>
      <c r="U560" s="13"/>
      <c r="V560" s="13"/>
      <c r="W560" s="13"/>
      <c r="X560" s="13"/>
      <c r="Y560" s="13"/>
      <c r="Z560" s="13"/>
      <c r="AA560" s="13"/>
      <c r="AB560" s="13">
        <v>0</v>
      </c>
    </row>
    <row r="561" spans="1:28" ht="12" customHeight="1">
      <c r="A561" s="94">
        <v>605</v>
      </c>
      <c r="B561" s="94" t="s">
        <v>1094</v>
      </c>
      <c r="C561" s="13"/>
      <c r="D561" s="13"/>
      <c r="E561" s="13"/>
      <c r="F561" s="13"/>
      <c r="G561" s="13"/>
      <c r="H561" s="13">
        <v>0</v>
      </c>
      <c r="I561" s="13"/>
      <c r="J561" s="13"/>
      <c r="K561" s="13"/>
      <c r="L561" s="13"/>
      <c r="M561" s="13"/>
      <c r="N561" s="13"/>
      <c r="O561" s="13"/>
      <c r="P561" s="13"/>
      <c r="Q561" s="13"/>
      <c r="R561" s="13"/>
      <c r="S561" s="13"/>
      <c r="T561" s="13"/>
      <c r="U561" s="13"/>
      <c r="V561" s="13"/>
      <c r="W561" s="13"/>
      <c r="X561" s="13"/>
      <c r="Y561" s="13"/>
      <c r="Z561" s="13"/>
      <c r="AA561" s="13"/>
      <c r="AB561" s="13">
        <v>0</v>
      </c>
    </row>
    <row r="562" spans="1:28" ht="12" customHeight="1">
      <c r="A562" s="94">
        <v>605</v>
      </c>
      <c r="B562" s="94">
        <v>3462</v>
      </c>
      <c r="C562" s="13"/>
      <c r="D562" s="13"/>
      <c r="E562" s="13"/>
      <c r="F562" s="13"/>
      <c r="G562" s="13"/>
      <c r="H562" s="13">
        <v>0</v>
      </c>
      <c r="I562" s="13"/>
      <c r="J562" s="13"/>
      <c r="K562" s="13"/>
      <c r="L562" s="13"/>
      <c r="M562" s="13"/>
      <c r="N562" s="13"/>
      <c r="O562" s="13"/>
      <c r="P562" s="13"/>
      <c r="Q562" s="13"/>
      <c r="R562" s="13"/>
      <c r="S562" s="13"/>
      <c r="T562" s="13"/>
      <c r="U562" s="13"/>
      <c r="V562" s="13"/>
      <c r="W562" s="13"/>
      <c r="X562" s="13"/>
      <c r="Y562" s="13"/>
      <c r="Z562" s="13"/>
      <c r="AA562" s="13"/>
      <c r="AB562" s="13">
        <v>0</v>
      </c>
    </row>
    <row r="563" spans="1:28" ht="12" customHeight="1">
      <c r="A563" s="94">
        <v>605</v>
      </c>
      <c r="B563" s="94">
        <v>3463</v>
      </c>
      <c r="C563" s="13"/>
      <c r="D563" s="13"/>
      <c r="E563" s="13"/>
      <c r="F563" s="13"/>
      <c r="G563" s="13"/>
      <c r="H563" s="13">
        <v>0</v>
      </c>
      <c r="I563" s="13"/>
      <c r="J563" s="13"/>
      <c r="K563" s="13"/>
      <c r="L563" s="13"/>
      <c r="M563" s="13"/>
      <c r="N563" s="13"/>
      <c r="O563" s="13"/>
      <c r="P563" s="13"/>
      <c r="Q563" s="13"/>
      <c r="R563" s="13"/>
      <c r="S563" s="13"/>
      <c r="T563" s="13"/>
      <c r="U563" s="13"/>
      <c r="V563" s="13"/>
      <c r="W563" s="13"/>
      <c r="X563" s="13"/>
      <c r="Y563" s="13"/>
      <c r="Z563" s="13"/>
      <c r="AA563" s="13"/>
      <c r="AB563" s="13">
        <v>0</v>
      </c>
    </row>
    <row r="564" spans="1:28" ht="12" customHeight="1">
      <c r="A564" s="94">
        <v>605</v>
      </c>
      <c r="B564" s="94">
        <v>3464</v>
      </c>
      <c r="C564" s="13"/>
      <c r="D564" s="13"/>
      <c r="E564" s="13"/>
      <c r="F564" s="13"/>
      <c r="G564" s="13"/>
      <c r="H564" s="13">
        <v>0</v>
      </c>
      <c r="I564" s="13"/>
      <c r="J564" s="13"/>
      <c r="K564" s="13"/>
      <c r="L564" s="13"/>
      <c r="M564" s="13"/>
      <c r="N564" s="13"/>
      <c r="O564" s="13"/>
      <c r="P564" s="13"/>
      <c r="Q564" s="13"/>
      <c r="R564" s="13"/>
      <c r="S564" s="13"/>
      <c r="T564" s="13"/>
      <c r="U564" s="13"/>
      <c r="V564" s="13"/>
      <c r="W564" s="13"/>
      <c r="X564" s="13"/>
      <c r="Y564" s="13"/>
      <c r="Z564" s="13"/>
      <c r="AA564" s="13"/>
      <c r="AB564" s="13">
        <v>0</v>
      </c>
    </row>
    <row r="565" spans="1:28" ht="12" customHeight="1">
      <c r="A565" s="94">
        <v>605</v>
      </c>
      <c r="B565" s="94">
        <v>3467</v>
      </c>
      <c r="C565" s="13"/>
      <c r="D565" s="13"/>
      <c r="E565" s="13"/>
      <c r="F565" s="13"/>
      <c r="G565" s="13"/>
      <c r="H565" s="13">
        <v>0</v>
      </c>
      <c r="I565" s="13"/>
      <c r="J565" s="13"/>
      <c r="K565" s="13"/>
      <c r="L565" s="13"/>
      <c r="M565" s="13"/>
      <c r="N565" s="13"/>
      <c r="O565" s="13"/>
      <c r="P565" s="13"/>
      <c r="Q565" s="13"/>
      <c r="R565" s="13"/>
      <c r="S565" s="13"/>
      <c r="T565" s="13"/>
      <c r="U565" s="13"/>
      <c r="V565" s="13"/>
      <c r="W565" s="13"/>
      <c r="X565" s="13"/>
      <c r="Y565" s="13"/>
      <c r="Z565" s="13"/>
      <c r="AA565" s="13"/>
      <c r="AB565" s="13">
        <v>0</v>
      </c>
    </row>
    <row r="566" spans="1:28" ht="12" customHeight="1">
      <c r="A566" s="94">
        <v>605</v>
      </c>
      <c r="B566" s="94">
        <v>3468</v>
      </c>
      <c r="C566" s="13"/>
      <c r="D566" s="13"/>
      <c r="E566" s="13"/>
      <c r="F566" s="13"/>
      <c r="G566" s="13"/>
      <c r="H566" s="13">
        <v>0</v>
      </c>
      <c r="I566" s="13"/>
      <c r="J566" s="13"/>
      <c r="K566" s="13"/>
      <c r="L566" s="13"/>
      <c r="M566" s="13"/>
      <c r="N566" s="13"/>
      <c r="O566" s="13"/>
      <c r="P566" s="13"/>
      <c r="Q566" s="13"/>
      <c r="R566" s="13"/>
      <c r="S566" s="13"/>
      <c r="T566" s="13"/>
      <c r="U566" s="13"/>
      <c r="V566" s="13"/>
      <c r="W566" s="13"/>
      <c r="X566" s="13"/>
      <c r="Y566" s="13"/>
      <c r="Z566" s="13"/>
      <c r="AA566" s="13"/>
      <c r="AB566" s="13">
        <v>0</v>
      </c>
    </row>
    <row r="567" spans="1:28" ht="12" customHeight="1">
      <c r="A567" s="94">
        <v>605</v>
      </c>
      <c r="B567" s="94">
        <v>3473</v>
      </c>
      <c r="C567" s="13"/>
      <c r="D567" s="13">
        <v>22207</v>
      </c>
      <c r="E567" s="13"/>
      <c r="F567" s="13"/>
      <c r="G567" s="13"/>
      <c r="H567" s="13">
        <v>22207</v>
      </c>
      <c r="I567" s="13"/>
      <c r="J567" s="13"/>
      <c r="K567" s="13">
        <v>18102</v>
      </c>
      <c r="L567" s="13"/>
      <c r="M567" s="13"/>
      <c r="N567" s="13"/>
      <c r="O567" s="13"/>
      <c r="P567" s="13"/>
      <c r="Q567" s="13"/>
      <c r="R567" s="13"/>
      <c r="S567" s="13"/>
      <c r="T567" s="13"/>
      <c r="U567" s="13"/>
      <c r="V567" s="13"/>
      <c r="W567" s="13"/>
      <c r="X567" s="13"/>
      <c r="Y567" s="13"/>
      <c r="Z567" s="13"/>
      <c r="AA567" s="13"/>
      <c r="AB567" s="13">
        <v>40309</v>
      </c>
    </row>
    <row r="568" spans="1:28" ht="12" customHeight="1">
      <c r="A568" s="94">
        <v>605</v>
      </c>
      <c r="B568" s="94">
        <v>3474</v>
      </c>
      <c r="C568" s="13"/>
      <c r="D568" s="13"/>
      <c r="E568" s="13"/>
      <c r="F568" s="13"/>
      <c r="G568" s="13"/>
      <c r="H568" s="13">
        <v>0</v>
      </c>
      <c r="I568" s="13"/>
      <c r="J568" s="13"/>
      <c r="K568" s="13"/>
      <c r="L568" s="13"/>
      <c r="M568" s="13"/>
      <c r="N568" s="13"/>
      <c r="O568" s="13"/>
      <c r="P568" s="13"/>
      <c r="Q568" s="13"/>
      <c r="R568" s="13"/>
      <c r="S568" s="13"/>
      <c r="T568" s="13"/>
      <c r="U568" s="13"/>
      <c r="V568" s="13"/>
      <c r="W568" s="13"/>
      <c r="X568" s="13"/>
      <c r="Y568" s="13"/>
      <c r="Z568" s="13"/>
      <c r="AA568" s="13"/>
      <c r="AB568" s="13">
        <v>0</v>
      </c>
    </row>
    <row r="569" spans="1:28" ht="12" customHeight="1">
      <c r="A569" s="94">
        <v>605</v>
      </c>
      <c r="B569" s="94">
        <v>3476</v>
      </c>
      <c r="C569" s="13"/>
      <c r="D569" s="13"/>
      <c r="E569" s="13"/>
      <c r="F569" s="13"/>
      <c r="G569" s="13"/>
      <c r="H569" s="13">
        <v>0</v>
      </c>
      <c r="I569" s="13"/>
      <c r="J569" s="13"/>
      <c r="K569" s="13"/>
      <c r="L569" s="13"/>
      <c r="M569" s="13"/>
      <c r="N569" s="13"/>
      <c r="O569" s="13"/>
      <c r="P569" s="13"/>
      <c r="Q569" s="13"/>
      <c r="R569" s="13"/>
      <c r="S569" s="13"/>
      <c r="T569" s="13"/>
      <c r="U569" s="13"/>
      <c r="V569" s="13"/>
      <c r="W569" s="13"/>
      <c r="X569" s="13"/>
      <c r="Y569" s="13"/>
      <c r="Z569" s="13"/>
      <c r="AA569" s="13"/>
      <c r="AB569" s="13">
        <v>0</v>
      </c>
    </row>
    <row r="570" spans="1:28" ht="12" customHeight="1">
      <c r="A570" s="94">
        <v>605</v>
      </c>
      <c r="B570" s="94">
        <v>3477</v>
      </c>
      <c r="C570" s="13"/>
      <c r="D570" s="13"/>
      <c r="E570" s="13"/>
      <c r="F570" s="13"/>
      <c r="G570" s="13"/>
      <c r="H570" s="13">
        <v>0</v>
      </c>
      <c r="I570" s="13"/>
      <c r="J570" s="13"/>
      <c r="K570" s="13"/>
      <c r="L570" s="13"/>
      <c r="M570" s="13"/>
      <c r="N570" s="13"/>
      <c r="O570" s="13"/>
      <c r="P570" s="13"/>
      <c r="Q570" s="13"/>
      <c r="R570" s="13"/>
      <c r="S570" s="13"/>
      <c r="T570" s="13"/>
      <c r="U570" s="13"/>
      <c r="V570" s="13"/>
      <c r="W570" s="13"/>
      <c r="X570" s="13"/>
      <c r="Y570" s="13"/>
      <c r="Z570" s="13"/>
      <c r="AA570" s="13"/>
      <c r="AB570" s="13">
        <v>0</v>
      </c>
    </row>
    <row r="571" spans="1:28" ht="12" customHeight="1">
      <c r="A571" s="94">
        <v>605</v>
      </c>
      <c r="B571" s="94">
        <v>3478</v>
      </c>
      <c r="C571" s="13"/>
      <c r="D571" s="13"/>
      <c r="E571" s="13"/>
      <c r="F571" s="13"/>
      <c r="G571" s="13"/>
      <c r="H571" s="13">
        <v>0</v>
      </c>
      <c r="I571" s="13"/>
      <c r="J571" s="13"/>
      <c r="K571" s="13"/>
      <c r="L571" s="13"/>
      <c r="M571" s="13"/>
      <c r="N571" s="13"/>
      <c r="O571" s="13"/>
      <c r="P571" s="13"/>
      <c r="Q571" s="13"/>
      <c r="R571" s="13"/>
      <c r="S571" s="13"/>
      <c r="T571" s="13"/>
      <c r="U571" s="13"/>
      <c r="V571" s="13"/>
      <c r="W571" s="13"/>
      <c r="X571" s="13"/>
      <c r="Y571" s="13"/>
      <c r="Z571" s="13"/>
      <c r="AA571" s="13"/>
      <c r="AB571" s="13">
        <v>0</v>
      </c>
    </row>
    <row r="572" spans="1:28" ht="12" customHeight="1">
      <c r="A572" s="94">
        <v>605</v>
      </c>
      <c r="B572" s="94">
        <v>3481</v>
      </c>
      <c r="C572" s="13"/>
      <c r="D572" s="13"/>
      <c r="E572" s="13"/>
      <c r="F572" s="13"/>
      <c r="G572" s="13"/>
      <c r="H572" s="13">
        <v>0</v>
      </c>
      <c r="I572" s="13"/>
      <c r="J572" s="13"/>
      <c r="K572" s="13"/>
      <c r="L572" s="13"/>
      <c r="M572" s="13"/>
      <c r="N572" s="13"/>
      <c r="O572" s="13"/>
      <c r="P572" s="13"/>
      <c r="Q572" s="13"/>
      <c r="R572" s="13"/>
      <c r="S572" s="13"/>
      <c r="T572" s="13"/>
      <c r="U572" s="13"/>
      <c r="V572" s="13"/>
      <c r="W572" s="13"/>
      <c r="X572" s="13"/>
      <c r="Y572" s="13"/>
      <c r="Z572" s="13"/>
      <c r="AA572" s="13"/>
      <c r="AB572" s="13">
        <v>0</v>
      </c>
    </row>
    <row r="573" spans="1:28" ht="12" customHeight="1">
      <c r="A573" s="94">
        <v>605</v>
      </c>
      <c r="B573" s="94">
        <v>3482</v>
      </c>
      <c r="C573" s="13"/>
      <c r="D573" s="13"/>
      <c r="E573" s="13"/>
      <c r="F573" s="13"/>
      <c r="G573" s="13"/>
      <c r="H573" s="13">
        <v>0</v>
      </c>
      <c r="I573" s="13"/>
      <c r="J573" s="13"/>
      <c r="K573" s="13"/>
      <c r="L573" s="13"/>
      <c r="M573" s="13"/>
      <c r="N573" s="13"/>
      <c r="O573" s="13"/>
      <c r="P573" s="13"/>
      <c r="Q573" s="13"/>
      <c r="R573" s="13"/>
      <c r="S573" s="13"/>
      <c r="T573" s="13"/>
      <c r="U573" s="13"/>
      <c r="V573" s="13"/>
      <c r="W573" s="13"/>
      <c r="X573" s="13"/>
      <c r="Y573" s="13"/>
      <c r="Z573" s="13"/>
      <c r="AA573" s="13"/>
      <c r="AB573" s="13">
        <v>0</v>
      </c>
    </row>
    <row r="574" spans="1:28" ht="12" customHeight="1">
      <c r="A574" s="94">
        <v>605</v>
      </c>
      <c r="B574" s="94">
        <v>3485</v>
      </c>
      <c r="C574" s="13"/>
      <c r="D574" s="13"/>
      <c r="E574" s="13"/>
      <c r="F574" s="13"/>
      <c r="G574" s="13"/>
      <c r="H574" s="13">
        <v>0</v>
      </c>
      <c r="I574" s="13"/>
      <c r="J574" s="13"/>
      <c r="K574" s="13"/>
      <c r="L574" s="13"/>
      <c r="M574" s="13"/>
      <c r="N574" s="13"/>
      <c r="O574" s="13"/>
      <c r="P574" s="13"/>
      <c r="Q574" s="13"/>
      <c r="R574" s="13"/>
      <c r="S574" s="13"/>
      <c r="T574" s="13"/>
      <c r="U574" s="13"/>
      <c r="V574" s="13"/>
      <c r="W574" s="13"/>
      <c r="X574" s="13"/>
      <c r="Y574" s="13"/>
      <c r="Z574" s="13"/>
      <c r="AA574" s="13"/>
      <c r="AB574" s="13">
        <v>0</v>
      </c>
    </row>
    <row r="575" spans="1:28" ht="12" customHeight="1">
      <c r="A575" s="94">
        <v>605</v>
      </c>
      <c r="B575" s="94">
        <v>3487</v>
      </c>
      <c r="C575" s="13"/>
      <c r="D575" s="13"/>
      <c r="E575" s="13"/>
      <c r="F575" s="13"/>
      <c r="G575" s="13"/>
      <c r="H575" s="13">
        <v>0</v>
      </c>
      <c r="I575" s="13"/>
      <c r="J575" s="13"/>
      <c r="K575" s="13"/>
      <c r="L575" s="13"/>
      <c r="M575" s="13"/>
      <c r="N575" s="13"/>
      <c r="O575" s="13"/>
      <c r="P575" s="13"/>
      <c r="Q575" s="13"/>
      <c r="R575" s="13"/>
      <c r="S575" s="13"/>
      <c r="T575" s="13"/>
      <c r="U575" s="13"/>
      <c r="V575" s="13"/>
      <c r="W575" s="13"/>
      <c r="X575" s="13"/>
      <c r="Y575" s="13"/>
      <c r="Z575" s="13"/>
      <c r="AA575" s="13"/>
      <c r="AB575" s="13">
        <v>0</v>
      </c>
    </row>
    <row r="576" spans="1:28" ht="12" customHeight="1">
      <c r="A576" s="94">
        <v>605</v>
      </c>
      <c r="B576" s="94">
        <v>3488</v>
      </c>
      <c r="C576" s="13"/>
      <c r="D576" s="13"/>
      <c r="E576" s="13"/>
      <c r="F576" s="13"/>
      <c r="G576" s="13"/>
      <c r="H576" s="13">
        <v>0</v>
      </c>
      <c r="I576" s="13"/>
      <c r="J576" s="13"/>
      <c r="K576" s="13"/>
      <c r="L576" s="13"/>
      <c r="M576" s="13"/>
      <c r="N576" s="13"/>
      <c r="O576" s="13"/>
      <c r="P576" s="13"/>
      <c r="Q576" s="13"/>
      <c r="R576" s="13"/>
      <c r="S576" s="13"/>
      <c r="T576" s="13"/>
      <c r="U576" s="13"/>
      <c r="V576" s="13"/>
      <c r="W576" s="13"/>
      <c r="X576" s="13"/>
      <c r="Y576" s="13"/>
      <c r="Z576" s="13"/>
      <c r="AA576" s="13"/>
      <c r="AB576" s="13">
        <v>0</v>
      </c>
    </row>
    <row r="577" spans="1:28" ht="12" customHeight="1">
      <c r="A577" s="94">
        <v>605</v>
      </c>
      <c r="B577" s="94">
        <v>3489</v>
      </c>
      <c r="C577" s="13"/>
      <c r="D577" s="13"/>
      <c r="E577" s="13"/>
      <c r="F577" s="13"/>
      <c r="G577" s="13"/>
      <c r="H577" s="13">
        <v>0</v>
      </c>
      <c r="I577" s="13"/>
      <c r="J577" s="13"/>
      <c r="K577" s="13"/>
      <c r="L577" s="13"/>
      <c r="M577" s="13"/>
      <c r="N577" s="13"/>
      <c r="O577" s="13"/>
      <c r="P577" s="13"/>
      <c r="Q577" s="13"/>
      <c r="R577" s="13"/>
      <c r="S577" s="13"/>
      <c r="T577" s="13"/>
      <c r="U577" s="13"/>
      <c r="V577" s="13"/>
      <c r="W577" s="13"/>
      <c r="X577" s="13"/>
      <c r="Y577" s="13"/>
      <c r="Z577" s="13"/>
      <c r="AA577" s="13"/>
      <c r="AB577" s="13">
        <v>0</v>
      </c>
    </row>
    <row r="578" spans="1:28" ht="12" customHeight="1">
      <c r="A578" s="94">
        <v>605</v>
      </c>
      <c r="B578" s="94">
        <v>3490</v>
      </c>
      <c r="C578" s="13"/>
      <c r="D578" s="13"/>
      <c r="E578" s="13"/>
      <c r="F578" s="13"/>
      <c r="G578" s="13"/>
      <c r="H578" s="13">
        <v>0</v>
      </c>
      <c r="I578" s="13"/>
      <c r="J578" s="13"/>
      <c r="K578" s="13"/>
      <c r="L578" s="13"/>
      <c r="M578" s="13"/>
      <c r="N578" s="13"/>
      <c r="O578" s="13"/>
      <c r="P578" s="13"/>
      <c r="Q578" s="13"/>
      <c r="R578" s="13"/>
      <c r="S578" s="13"/>
      <c r="T578" s="13"/>
      <c r="U578" s="13"/>
      <c r="V578" s="13"/>
      <c r="W578" s="13"/>
      <c r="X578" s="13"/>
      <c r="Y578" s="13"/>
      <c r="Z578" s="13"/>
      <c r="AA578" s="13"/>
      <c r="AB578" s="13">
        <v>0</v>
      </c>
    </row>
    <row r="579" spans="1:28" ht="12" customHeight="1">
      <c r="A579" s="94">
        <v>605</v>
      </c>
      <c r="B579" s="94">
        <v>3491</v>
      </c>
      <c r="C579" s="13"/>
      <c r="D579" s="13"/>
      <c r="E579" s="13"/>
      <c r="F579" s="13"/>
      <c r="G579" s="13"/>
      <c r="H579" s="13">
        <v>0</v>
      </c>
      <c r="I579" s="13"/>
      <c r="J579" s="13"/>
      <c r="K579" s="13"/>
      <c r="L579" s="13"/>
      <c r="M579" s="13"/>
      <c r="N579" s="13"/>
      <c r="O579" s="13"/>
      <c r="P579" s="13"/>
      <c r="Q579" s="13"/>
      <c r="R579" s="13"/>
      <c r="S579" s="13"/>
      <c r="T579" s="13"/>
      <c r="U579" s="13"/>
      <c r="V579" s="13"/>
      <c r="W579" s="13"/>
      <c r="X579" s="13"/>
      <c r="Y579" s="13"/>
      <c r="Z579" s="13"/>
      <c r="AA579" s="13"/>
      <c r="AB579" s="13">
        <v>0</v>
      </c>
    </row>
    <row r="580" spans="1:28" ht="12" customHeight="1">
      <c r="A580" s="94">
        <v>605</v>
      </c>
      <c r="B580" s="94">
        <v>3492</v>
      </c>
      <c r="C580" s="13"/>
      <c r="D580" s="13"/>
      <c r="E580" s="13"/>
      <c r="F580" s="13"/>
      <c r="G580" s="13"/>
      <c r="H580" s="13">
        <v>0</v>
      </c>
      <c r="I580" s="13"/>
      <c r="J580" s="13"/>
      <c r="K580" s="13"/>
      <c r="L580" s="13"/>
      <c r="M580" s="13"/>
      <c r="N580" s="13"/>
      <c r="O580" s="13"/>
      <c r="P580" s="13"/>
      <c r="Q580" s="13"/>
      <c r="R580" s="13"/>
      <c r="S580" s="13"/>
      <c r="T580" s="13"/>
      <c r="U580" s="13"/>
      <c r="V580" s="13"/>
      <c r="W580" s="13"/>
      <c r="X580" s="13"/>
      <c r="Y580" s="13"/>
      <c r="Z580" s="13"/>
      <c r="AA580" s="13"/>
      <c r="AB580" s="13">
        <v>0</v>
      </c>
    </row>
    <row r="581" spans="1:28" ht="12" customHeight="1">
      <c r="A581" s="94">
        <v>605</v>
      </c>
      <c r="B581" s="94">
        <v>3494</v>
      </c>
      <c r="C581" s="13"/>
      <c r="D581" s="13"/>
      <c r="E581" s="13"/>
      <c r="F581" s="13"/>
      <c r="G581" s="13"/>
      <c r="H581" s="13">
        <v>0</v>
      </c>
      <c r="I581" s="13"/>
      <c r="J581" s="13"/>
      <c r="K581" s="13"/>
      <c r="L581" s="13"/>
      <c r="M581" s="13"/>
      <c r="N581" s="13"/>
      <c r="O581" s="13"/>
      <c r="P581" s="13"/>
      <c r="Q581" s="13"/>
      <c r="R581" s="13"/>
      <c r="S581" s="13"/>
      <c r="T581" s="13"/>
      <c r="U581" s="13"/>
      <c r="V581" s="13"/>
      <c r="W581" s="13"/>
      <c r="X581" s="13"/>
      <c r="Y581" s="13"/>
      <c r="Z581" s="13"/>
      <c r="AA581" s="13"/>
      <c r="AB581" s="13">
        <v>0</v>
      </c>
    </row>
    <row r="582" spans="1:28" ht="12" customHeight="1">
      <c r="A582" s="94">
        <v>605</v>
      </c>
      <c r="B582" s="94">
        <v>3495</v>
      </c>
      <c r="C582" s="13"/>
      <c r="D582" s="13"/>
      <c r="E582" s="13"/>
      <c r="F582" s="13"/>
      <c r="G582" s="13"/>
      <c r="H582" s="13">
        <v>0</v>
      </c>
      <c r="I582" s="13"/>
      <c r="J582" s="13"/>
      <c r="K582" s="13"/>
      <c r="L582" s="13"/>
      <c r="M582" s="13"/>
      <c r="N582" s="13"/>
      <c r="O582" s="13"/>
      <c r="P582" s="13"/>
      <c r="Q582" s="13"/>
      <c r="R582" s="13"/>
      <c r="S582" s="13"/>
      <c r="T582" s="13"/>
      <c r="U582" s="13"/>
      <c r="V582" s="13"/>
      <c r="W582" s="13"/>
      <c r="X582" s="13"/>
      <c r="Y582" s="13"/>
      <c r="Z582" s="13"/>
      <c r="AA582" s="13"/>
      <c r="AB582" s="13">
        <v>0</v>
      </c>
    </row>
    <row r="583" spans="1:28" ht="12" customHeight="1">
      <c r="A583" s="94">
        <v>605</v>
      </c>
      <c r="B583" s="94">
        <v>3496</v>
      </c>
      <c r="C583" s="13"/>
      <c r="D583" s="13"/>
      <c r="E583" s="13"/>
      <c r="F583" s="13"/>
      <c r="G583" s="13"/>
      <c r="H583" s="13">
        <v>0</v>
      </c>
      <c r="I583" s="13"/>
      <c r="J583" s="13"/>
      <c r="K583" s="13"/>
      <c r="L583" s="13"/>
      <c r="M583" s="13"/>
      <c r="N583" s="13"/>
      <c r="O583" s="13"/>
      <c r="P583" s="13"/>
      <c r="Q583" s="13"/>
      <c r="R583" s="13"/>
      <c r="S583" s="13"/>
      <c r="T583" s="13"/>
      <c r="U583" s="13"/>
      <c r="V583" s="13"/>
      <c r="W583" s="13"/>
      <c r="X583" s="13"/>
      <c r="Y583" s="13"/>
      <c r="Z583" s="13"/>
      <c r="AA583" s="13"/>
      <c r="AB583" s="13">
        <v>0</v>
      </c>
    </row>
    <row r="584" spans="1:28" ht="12" customHeight="1">
      <c r="A584" s="94">
        <v>605</v>
      </c>
      <c r="B584" s="94">
        <v>3497</v>
      </c>
      <c r="C584" s="13"/>
      <c r="D584" s="13"/>
      <c r="E584" s="13"/>
      <c r="F584" s="13"/>
      <c r="G584" s="13"/>
      <c r="H584" s="13">
        <v>0</v>
      </c>
      <c r="I584" s="13"/>
      <c r="J584" s="13"/>
      <c r="K584" s="13"/>
      <c r="L584" s="13"/>
      <c r="M584" s="13"/>
      <c r="N584" s="13"/>
      <c r="O584" s="13"/>
      <c r="P584" s="13"/>
      <c r="Q584" s="13"/>
      <c r="R584" s="13"/>
      <c r="S584" s="13"/>
      <c r="T584" s="13"/>
      <c r="U584" s="13"/>
      <c r="V584" s="13"/>
      <c r="W584" s="13"/>
      <c r="X584" s="13"/>
      <c r="Y584" s="13"/>
      <c r="Z584" s="13"/>
      <c r="AA584" s="13"/>
      <c r="AB584" s="13">
        <v>0</v>
      </c>
    </row>
    <row r="585" spans="1:28" ht="12" customHeight="1">
      <c r="A585" s="94">
        <v>605</v>
      </c>
      <c r="B585" s="94">
        <v>3499</v>
      </c>
      <c r="C585" s="13"/>
      <c r="D585" s="13"/>
      <c r="E585" s="13"/>
      <c r="F585" s="13"/>
      <c r="G585" s="13"/>
      <c r="H585" s="13">
        <v>0</v>
      </c>
      <c r="I585" s="13"/>
      <c r="J585" s="13"/>
      <c r="K585" s="13"/>
      <c r="L585" s="13"/>
      <c r="M585" s="13"/>
      <c r="N585" s="13"/>
      <c r="O585" s="13"/>
      <c r="P585" s="13"/>
      <c r="Q585" s="13"/>
      <c r="R585" s="13"/>
      <c r="S585" s="13"/>
      <c r="T585" s="13"/>
      <c r="U585" s="13"/>
      <c r="V585" s="13"/>
      <c r="W585" s="13"/>
      <c r="X585" s="13"/>
      <c r="Y585" s="13"/>
      <c r="Z585" s="13"/>
      <c r="AA585" s="13"/>
      <c r="AB585" s="13">
        <v>0</v>
      </c>
    </row>
    <row r="586" spans="1:28" ht="12" customHeight="1">
      <c r="A586" s="94">
        <v>605</v>
      </c>
      <c r="B586" s="94">
        <v>3501</v>
      </c>
      <c r="C586" s="13"/>
      <c r="D586" s="13"/>
      <c r="E586" s="13"/>
      <c r="F586" s="13"/>
      <c r="G586" s="13"/>
      <c r="H586" s="13">
        <v>0</v>
      </c>
      <c r="I586" s="13"/>
      <c r="J586" s="13"/>
      <c r="K586" s="13"/>
      <c r="L586" s="13"/>
      <c r="M586" s="13"/>
      <c r="N586" s="13"/>
      <c r="O586" s="13"/>
      <c r="P586" s="13"/>
      <c r="Q586" s="13"/>
      <c r="R586" s="13"/>
      <c r="S586" s="13"/>
      <c r="T586" s="13"/>
      <c r="U586" s="13"/>
      <c r="V586" s="13"/>
      <c r="W586" s="13"/>
      <c r="X586" s="13"/>
      <c r="Y586" s="13"/>
      <c r="Z586" s="13"/>
      <c r="AA586" s="13"/>
      <c r="AB586" s="13">
        <v>0</v>
      </c>
    </row>
    <row r="587" spans="1:28" ht="12" customHeight="1">
      <c r="A587" s="94">
        <v>605</v>
      </c>
      <c r="B587" s="94">
        <v>3502</v>
      </c>
      <c r="C587" s="13"/>
      <c r="D587" s="13"/>
      <c r="E587" s="13"/>
      <c r="F587" s="13"/>
      <c r="G587" s="13"/>
      <c r="H587" s="13">
        <v>0</v>
      </c>
      <c r="I587" s="13"/>
      <c r="J587" s="13"/>
      <c r="K587" s="13"/>
      <c r="L587" s="13"/>
      <c r="M587" s="13"/>
      <c r="N587" s="13"/>
      <c r="O587" s="13"/>
      <c r="P587" s="13"/>
      <c r="Q587" s="13"/>
      <c r="R587" s="13"/>
      <c r="S587" s="13"/>
      <c r="T587" s="13"/>
      <c r="U587" s="13"/>
      <c r="V587" s="13"/>
      <c r="W587" s="13"/>
      <c r="X587" s="13"/>
      <c r="Y587" s="13"/>
      <c r="Z587" s="13"/>
      <c r="AA587" s="13"/>
      <c r="AB587" s="13">
        <v>0</v>
      </c>
    </row>
    <row r="588" spans="1:28" ht="12" customHeight="1">
      <c r="A588" s="94">
        <v>605</v>
      </c>
      <c r="B588" s="94">
        <v>3503</v>
      </c>
      <c r="C588" s="13"/>
      <c r="D588" s="13"/>
      <c r="E588" s="13"/>
      <c r="F588" s="13"/>
      <c r="G588" s="13"/>
      <c r="H588" s="13">
        <v>0</v>
      </c>
      <c r="I588" s="13"/>
      <c r="J588" s="13"/>
      <c r="K588" s="13"/>
      <c r="L588" s="13"/>
      <c r="M588" s="13"/>
      <c r="N588" s="13"/>
      <c r="O588" s="13"/>
      <c r="P588" s="13"/>
      <c r="Q588" s="13"/>
      <c r="R588" s="13"/>
      <c r="S588" s="13"/>
      <c r="T588" s="13"/>
      <c r="U588" s="13"/>
      <c r="V588" s="13"/>
      <c r="W588" s="13"/>
      <c r="X588" s="13"/>
      <c r="Y588" s="13"/>
      <c r="Z588" s="13"/>
      <c r="AA588" s="13"/>
      <c r="AB588" s="13">
        <v>0</v>
      </c>
    </row>
    <row r="589" spans="1:28" ht="12" customHeight="1">
      <c r="A589" s="94">
        <v>605</v>
      </c>
      <c r="B589" s="94">
        <v>3504</v>
      </c>
      <c r="C589" s="13"/>
      <c r="D589" s="13"/>
      <c r="E589" s="13"/>
      <c r="F589" s="13"/>
      <c r="G589" s="13"/>
      <c r="H589" s="13">
        <v>0</v>
      </c>
      <c r="I589" s="13"/>
      <c r="J589" s="13"/>
      <c r="K589" s="13"/>
      <c r="L589" s="13"/>
      <c r="M589" s="13"/>
      <c r="N589" s="13"/>
      <c r="O589" s="13"/>
      <c r="P589" s="13"/>
      <c r="Q589" s="13"/>
      <c r="R589" s="13"/>
      <c r="S589" s="13"/>
      <c r="T589" s="13"/>
      <c r="U589" s="13"/>
      <c r="V589" s="13"/>
      <c r="W589" s="13"/>
      <c r="X589" s="13"/>
      <c r="Y589" s="13"/>
      <c r="Z589" s="13"/>
      <c r="AA589" s="13"/>
      <c r="AB589" s="13">
        <v>0</v>
      </c>
    </row>
    <row r="590" spans="1:28" ht="12" customHeight="1">
      <c r="A590" s="94">
        <v>605</v>
      </c>
      <c r="B590" s="94">
        <v>3506</v>
      </c>
      <c r="C590" s="13"/>
      <c r="D590" s="13"/>
      <c r="E590" s="13"/>
      <c r="F590" s="13"/>
      <c r="G590" s="13"/>
      <c r="H590" s="13">
        <v>0</v>
      </c>
      <c r="I590" s="13"/>
      <c r="J590" s="13"/>
      <c r="K590" s="13"/>
      <c r="L590" s="13"/>
      <c r="M590" s="13"/>
      <c r="N590" s="13"/>
      <c r="O590" s="13"/>
      <c r="P590" s="13"/>
      <c r="Q590" s="13"/>
      <c r="R590" s="13"/>
      <c r="S590" s="13"/>
      <c r="T590" s="13"/>
      <c r="U590" s="13"/>
      <c r="V590" s="13"/>
      <c r="W590" s="13"/>
      <c r="X590" s="13"/>
      <c r="Y590" s="13"/>
      <c r="Z590" s="13"/>
      <c r="AA590" s="13"/>
      <c r="AB590" s="13">
        <v>0</v>
      </c>
    </row>
    <row r="591" spans="1:28" ht="12" customHeight="1">
      <c r="A591" s="94">
        <v>605</v>
      </c>
      <c r="B591" s="94">
        <v>3507</v>
      </c>
      <c r="C591" s="13"/>
      <c r="D591" s="13"/>
      <c r="E591" s="13"/>
      <c r="F591" s="13"/>
      <c r="G591" s="13"/>
      <c r="H591" s="13">
        <v>0</v>
      </c>
      <c r="I591" s="13"/>
      <c r="J591" s="13"/>
      <c r="K591" s="13"/>
      <c r="L591" s="13"/>
      <c r="M591" s="13"/>
      <c r="N591" s="13"/>
      <c r="O591" s="13"/>
      <c r="P591" s="13"/>
      <c r="Q591" s="13"/>
      <c r="R591" s="13"/>
      <c r="S591" s="13"/>
      <c r="T591" s="13"/>
      <c r="U591" s="13"/>
      <c r="V591" s="13"/>
      <c r="W591" s="13"/>
      <c r="X591" s="13"/>
      <c r="Y591" s="13"/>
      <c r="Z591" s="13"/>
      <c r="AA591" s="13"/>
      <c r="AB591" s="13">
        <v>0</v>
      </c>
    </row>
    <row r="592" spans="1:28" ht="12" customHeight="1">
      <c r="A592" s="94">
        <v>605</v>
      </c>
      <c r="B592" s="94">
        <v>3508</v>
      </c>
      <c r="C592" s="13"/>
      <c r="D592" s="13"/>
      <c r="E592" s="13"/>
      <c r="F592" s="13"/>
      <c r="G592" s="13"/>
      <c r="H592" s="13">
        <v>0</v>
      </c>
      <c r="I592" s="13"/>
      <c r="J592" s="13"/>
      <c r="K592" s="13"/>
      <c r="L592" s="13"/>
      <c r="M592" s="13"/>
      <c r="N592" s="13"/>
      <c r="O592" s="13"/>
      <c r="P592" s="13"/>
      <c r="Q592" s="13"/>
      <c r="R592" s="13"/>
      <c r="S592" s="13"/>
      <c r="T592" s="13"/>
      <c r="U592" s="13"/>
      <c r="V592" s="13"/>
      <c r="W592" s="13"/>
      <c r="X592" s="13"/>
      <c r="Y592" s="13"/>
      <c r="Z592" s="13"/>
      <c r="AA592" s="13"/>
      <c r="AB592" s="13">
        <v>0</v>
      </c>
    </row>
    <row r="593" spans="1:28" ht="12" customHeight="1">
      <c r="A593" s="94">
        <v>605</v>
      </c>
      <c r="B593" s="94">
        <v>3511</v>
      </c>
      <c r="C593" s="13"/>
      <c r="D593" s="13"/>
      <c r="E593" s="13"/>
      <c r="F593" s="13"/>
      <c r="G593" s="13"/>
      <c r="H593" s="13">
        <v>0</v>
      </c>
      <c r="I593" s="13"/>
      <c r="J593" s="13"/>
      <c r="K593" s="13"/>
      <c r="L593" s="13"/>
      <c r="M593" s="13"/>
      <c r="N593" s="13"/>
      <c r="O593" s="13"/>
      <c r="P593" s="13"/>
      <c r="Q593" s="13"/>
      <c r="R593" s="13"/>
      <c r="S593" s="13"/>
      <c r="T593" s="13"/>
      <c r="U593" s="13"/>
      <c r="V593" s="13"/>
      <c r="W593" s="13"/>
      <c r="X593" s="13"/>
      <c r="Y593" s="13"/>
      <c r="Z593" s="13"/>
      <c r="AA593" s="13"/>
      <c r="AB593" s="13">
        <v>0</v>
      </c>
    </row>
    <row r="594" spans="1:28" ht="12" customHeight="1">
      <c r="A594" s="94">
        <v>605</v>
      </c>
      <c r="B594" s="94">
        <v>3514</v>
      </c>
      <c r="C594" s="13"/>
      <c r="D594" s="13"/>
      <c r="E594" s="13"/>
      <c r="F594" s="13"/>
      <c r="G594" s="13"/>
      <c r="H594" s="13">
        <v>0</v>
      </c>
      <c r="I594" s="13"/>
      <c r="J594" s="13"/>
      <c r="K594" s="13"/>
      <c r="L594" s="13"/>
      <c r="M594" s="13"/>
      <c r="N594" s="13"/>
      <c r="O594" s="13"/>
      <c r="P594" s="13"/>
      <c r="Q594" s="13"/>
      <c r="R594" s="13"/>
      <c r="S594" s="13"/>
      <c r="T594" s="13"/>
      <c r="U594" s="13"/>
      <c r="V594" s="13"/>
      <c r="W594" s="13"/>
      <c r="X594" s="13"/>
      <c r="Y594" s="13"/>
      <c r="Z594" s="13"/>
      <c r="AA594" s="13"/>
      <c r="AB594" s="13">
        <v>0</v>
      </c>
    </row>
    <row r="595" spans="1:28" ht="12" customHeight="1">
      <c r="A595" s="94">
        <v>605</v>
      </c>
      <c r="B595" s="94">
        <v>3515</v>
      </c>
      <c r="C595" s="13"/>
      <c r="D595" s="13">
        <v>1177</v>
      </c>
      <c r="E595" s="13"/>
      <c r="F595" s="13"/>
      <c r="G595" s="13"/>
      <c r="H595" s="13">
        <v>1177</v>
      </c>
      <c r="I595" s="13"/>
      <c r="J595" s="13"/>
      <c r="K595" s="13"/>
      <c r="L595" s="13"/>
      <c r="M595" s="13"/>
      <c r="N595" s="13"/>
      <c r="O595" s="13"/>
      <c r="P595" s="13"/>
      <c r="Q595" s="13"/>
      <c r="R595" s="13"/>
      <c r="S595" s="13"/>
      <c r="T595" s="13"/>
      <c r="U595" s="13"/>
      <c r="V595" s="13"/>
      <c r="W595" s="13"/>
      <c r="X595" s="13"/>
      <c r="Y595" s="13"/>
      <c r="Z595" s="13"/>
      <c r="AA595" s="13"/>
      <c r="AB595" s="13">
        <v>1177</v>
      </c>
    </row>
    <row r="596" spans="1:28" ht="12" customHeight="1">
      <c r="A596" s="94">
        <v>605</v>
      </c>
      <c r="B596" s="94">
        <v>3516</v>
      </c>
      <c r="C596" s="13"/>
      <c r="D596" s="13"/>
      <c r="E596" s="13"/>
      <c r="F596" s="13"/>
      <c r="G596" s="13"/>
      <c r="H596" s="13">
        <v>0</v>
      </c>
      <c r="I596" s="13"/>
      <c r="J596" s="13"/>
      <c r="K596" s="13"/>
      <c r="L596" s="13"/>
      <c r="M596" s="13"/>
      <c r="N596" s="13"/>
      <c r="O596" s="13"/>
      <c r="P596" s="13"/>
      <c r="Q596" s="13"/>
      <c r="R596" s="13"/>
      <c r="S596" s="13"/>
      <c r="T596" s="13"/>
      <c r="U596" s="13"/>
      <c r="V596" s="13"/>
      <c r="W596" s="13"/>
      <c r="X596" s="13"/>
      <c r="Y596" s="13"/>
      <c r="Z596" s="13"/>
      <c r="AA596" s="13"/>
      <c r="AB596" s="13">
        <v>0</v>
      </c>
    </row>
    <row r="597" spans="1:28" ht="12" customHeight="1">
      <c r="A597" s="94">
        <v>605</v>
      </c>
      <c r="B597" s="94">
        <v>3524</v>
      </c>
      <c r="C597" s="13"/>
      <c r="D597" s="13"/>
      <c r="E597" s="13"/>
      <c r="F597" s="13"/>
      <c r="G597" s="13"/>
      <c r="H597" s="13">
        <v>0</v>
      </c>
      <c r="I597" s="13"/>
      <c r="J597" s="13"/>
      <c r="K597" s="13"/>
      <c r="L597" s="13"/>
      <c r="M597" s="13"/>
      <c r="N597" s="13"/>
      <c r="O597" s="13"/>
      <c r="P597" s="13"/>
      <c r="Q597" s="13"/>
      <c r="R597" s="13"/>
      <c r="S597" s="13"/>
      <c r="T597" s="13"/>
      <c r="U597" s="13"/>
      <c r="V597" s="13"/>
      <c r="W597" s="13"/>
      <c r="X597" s="13"/>
      <c r="Y597" s="13"/>
      <c r="Z597" s="13"/>
      <c r="AA597" s="13"/>
      <c r="AB597" s="13">
        <v>0</v>
      </c>
    </row>
    <row r="598" spans="1:28" ht="12" customHeight="1">
      <c r="A598" s="94">
        <v>605</v>
      </c>
      <c r="B598" s="94">
        <v>3525</v>
      </c>
      <c r="C598" s="13"/>
      <c r="D598" s="13"/>
      <c r="E598" s="13"/>
      <c r="F598" s="13"/>
      <c r="G598" s="13"/>
      <c r="H598" s="13">
        <v>0</v>
      </c>
      <c r="I598" s="13"/>
      <c r="J598" s="13"/>
      <c r="K598" s="13"/>
      <c r="L598" s="13"/>
      <c r="M598" s="13"/>
      <c r="N598" s="13"/>
      <c r="O598" s="13"/>
      <c r="P598" s="13"/>
      <c r="Q598" s="13"/>
      <c r="R598" s="13"/>
      <c r="S598" s="13"/>
      <c r="T598" s="13"/>
      <c r="U598" s="13"/>
      <c r="V598" s="13"/>
      <c r="W598" s="13"/>
      <c r="X598" s="13"/>
      <c r="Y598" s="13"/>
      <c r="Z598" s="13"/>
      <c r="AA598" s="13"/>
      <c r="AB598" s="13">
        <v>0</v>
      </c>
    </row>
    <row r="599" spans="1:28" ht="12" customHeight="1">
      <c r="A599" s="94">
        <v>605</v>
      </c>
      <c r="B599" s="94">
        <v>3526</v>
      </c>
      <c r="C599" s="13"/>
      <c r="D599" s="13"/>
      <c r="E599" s="13"/>
      <c r="F599" s="13"/>
      <c r="G599" s="13"/>
      <c r="H599" s="13">
        <v>0</v>
      </c>
      <c r="I599" s="13"/>
      <c r="J599" s="13"/>
      <c r="K599" s="13"/>
      <c r="L599" s="13"/>
      <c r="M599" s="13"/>
      <c r="N599" s="13"/>
      <c r="O599" s="13"/>
      <c r="P599" s="13"/>
      <c r="Q599" s="13"/>
      <c r="R599" s="13"/>
      <c r="S599" s="13"/>
      <c r="T599" s="13"/>
      <c r="U599" s="13"/>
      <c r="V599" s="13"/>
      <c r="W599" s="13"/>
      <c r="X599" s="13"/>
      <c r="Y599" s="13"/>
      <c r="Z599" s="13"/>
      <c r="AA599" s="13"/>
      <c r="AB599" s="13">
        <v>0</v>
      </c>
    </row>
    <row r="600" spans="1:28" ht="12" customHeight="1">
      <c r="A600" s="94">
        <v>605</v>
      </c>
      <c r="B600" s="94">
        <v>3535</v>
      </c>
      <c r="C600" s="13"/>
      <c r="D600" s="13"/>
      <c r="E600" s="13"/>
      <c r="F600" s="13"/>
      <c r="G600" s="13"/>
      <c r="H600" s="13">
        <v>0</v>
      </c>
      <c r="I600" s="13"/>
      <c r="J600" s="13"/>
      <c r="K600" s="13"/>
      <c r="L600" s="13"/>
      <c r="M600" s="13"/>
      <c r="N600" s="13"/>
      <c r="O600" s="13"/>
      <c r="P600" s="13"/>
      <c r="Q600" s="13"/>
      <c r="R600" s="13"/>
      <c r="S600" s="13"/>
      <c r="T600" s="13"/>
      <c r="U600" s="13"/>
      <c r="V600" s="13"/>
      <c r="W600" s="13"/>
      <c r="X600" s="13"/>
      <c r="Y600" s="13"/>
      <c r="Z600" s="13"/>
      <c r="AA600" s="13"/>
      <c r="AB600" s="13">
        <v>0</v>
      </c>
    </row>
    <row r="601" spans="1:28" ht="12" customHeight="1">
      <c r="A601" s="94">
        <v>605</v>
      </c>
      <c r="B601" s="94">
        <v>3540</v>
      </c>
      <c r="C601" s="13"/>
      <c r="D601" s="13"/>
      <c r="E601" s="13"/>
      <c r="F601" s="13"/>
      <c r="G601" s="13"/>
      <c r="H601" s="13">
        <v>0</v>
      </c>
      <c r="I601" s="13"/>
      <c r="J601" s="13"/>
      <c r="K601" s="13"/>
      <c r="L601" s="13"/>
      <c r="M601" s="13"/>
      <c r="N601" s="13"/>
      <c r="O601" s="13"/>
      <c r="P601" s="13"/>
      <c r="Q601" s="13"/>
      <c r="R601" s="13"/>
      <c r="S601" s="13"/>
      <c r="T601" s="13"/>
      <c r="U601" s="13"/>
      <c r="V601" s="13"/>
      <c r="W601" s="13"/>
      <c r="X601" s="13"/>
      <c r="Y601" s="13"/>
      <c r="Z601" s="13"/>
      <c r="AA601" s="13"/>
      <c r="AB601" s="13">
        <v>0</v>
      </c>
    </row>
    <row r="602" spans="1:28" ht="12" customHeight="1">
      <c r="A602" s="94">
        <v>605</v>
      </c>
      <c r="B602" s="94">
        <v>3541</v>
      </c>
      <c r="C602" s="13"/>
      <c r="D602" s="13"/>
      <c r="E602" s="13"/>
      <c r="F602" s="13"/>
      <c r="G602" s="13"/>
      <c r="H602" s="13">
        <v>0</v>
      </c>
      <c r="I602" s="13"/>
      <c r="J602" s="13"/>
      <c r="K602" s="13"/>
      <c r="L602" s="13"/>
      <c r="M602" s="13"/>
      <c r="N602" s="13"/>
      <c r="O602" s="13"/>
      <c r="P602" s="13"/>
      <c r="Q602" s="13"/>
      <c r="R602" s="13"/>
      <c r="S602" s="13"/>
      <c r="T602" s="13"/>
      <c r="U602" s="13"/>
      <c r="V602" s="13"/>
      <c r="W602" s="13"/>
      <c r="X602" s="13"/>
      <c r="Y602" s="13"/>
      <c r="Z602" s="13"/>
      <c r="AA602" s="13"/>
      <c r="AB602" s="13">
        <v>0</v>
      </c>
    </row>
    <row r="603" spans="1:28" ht="12" customHeight="1">
      <c r="A603" s="94">
        <v>605</v>
      </c>
      <c r="B603" s="94">
        <v>3542</v>
      </c>
      <c r="C603" s="13"/>
      <c r="D603" s="13"/>
      <c r="E603" s="13"/>
      <c r="F603" s="13"/>
      <c r="G603" s="13"/>
      <c r="H603" s="13">
        <v>0</v>
      </c>
      <c r="I603" s="13"/>
      <c r="J603" s="13"/>
      <c r="K603" s="13"/>
      <c r="L603" s="13"/>
      <c r="M603" s="13"/>
      <c r="N603" s="13"/>
      <c r="O603" s="13"/>
      <c r="P603" s="13"/>
      <c r="Q603" s="13"/>
      <c r="R603" s="13"/>
      <c r="S603" s="13"/>
      <c r="T603" s="13"/>
      <c r="U603" s="13"/>
      <c r="V603" s="13"/>
      <c r="W603" s="13"/>
      <c r="X603" s="13"/>
      <c r="Y603" s="13"/>
      <c r="Z603" s="13"/>
      <c r="AA603" s="13"/>
      <c r="AB603" s="13">
        <v>0</v>
      </c>
    </row>
    <row r="604" spans="1:28" ht="12" customHeight="1">
      <c r="A604" s="94">
        <v>605</v>
      </c>
      <c r="B604" s="94">
        <v>3543</v>
      </c>
      <c r="C604" s="13"/>
      <c r="D604" s="13"/>
      <c r="E604" s="13"/>
      <c r="F604" s="13"/>
      <c r="G604" s="13"/>
      <c r="H604" s="13">
        <v>0</v>
      </c>
      <c r="I604" s="13"/>
      <c r="J604" s="13"/>
      <c r="K604" s="13">
        <v>420</v>
      </c>
      <c r="L604" s="13"/>
      <c r="M604" s="13"/>
      <c r="N604" s="13"/>
      <c r="O604" s="13"/>
      <c r="P604" s="13"/>
      <c r="Q604" s="13"/>
      <c r="R604" s="13"/>
      <c r="S604" s="13"/>
      <c r="T604" s="13"/>
      <c r="U604" s="13"/>
      <c r="V604" s="13"/>
      <c r="W604" s="13"/>
      <c r="X604" s="13"/>
      <c r="Y604" s="13"/>
      <c r="Z604" s="13"/>
      <c r="AA604" s="13"/>
      <c r="AB604" s="13">
        <v>420</v>
      </c>
    </row>
    <row r="605" spans="1:28" ht="12" customHeight="1">
      <c r="A605" s="94">
        <v>605</v>
      </c>
      <c r="B605" s="94">
        <v>3545</v>
      </c>
      <c r="C605" s="13"/>
      <c r="D605" s="13"/>
      <c r="E605" s="13"/>
      <c r="F605" s="13"/>
      <c r="G605" s="13"/>
      <c r="H605" s="13">
        <v>0</v>
      </c>
      <c r="I605" s="13"/>
      <c r="J605" s="13"/>
      <c r="K605" s="13"/>
      <c r="L605" s="13"/>
      <c r="M605" s="13"/>
      <c r="N605" s="13"/>
      <c r="O605" s="13"/>
      <c r="P605" s="13"/>
      <c r="Q605" s="13"/>
      <c r="R605" s="13"/>
      <c r="S605" s="13"/>
      <c r="T605" s="13"/>
      <c r="U605" s="13"/>
      <c r="V605" s="13"/>
      <c r="W605" s="13"/>
      <c r="X605" s="13"/>
      <c r="Y605" s="13"/>
      <c r="Z605" s="13"/>
      <c r="AA605" s="13"/>
      <c r="AB605" s="13">
        <v>0</v>
      </c>
    </row>
    <row r="606" spans="1:28" ht="12" customHeight="1">
      <c r="A606" s="94">
        <v>605</v>
      </c>
      <c r="B606" s="94">
        <v>3546</v>
      </c>
      <c r="C606" s="13"/>
      <c r="D606" s="13"/>
      <c r="E606" s="13"/>
      <c r="F606" s="13"/>
      <c r="G606" s="13"/>
      <c r="H606" s="13">
        <v>0</v>
      </c>
      <c r="I606" s="13"/>
      <c r="J606" s="13"/>
      <c r="K606" s="13"/>
      <c r="L606" s="13"/>
      <c r="M606" s="13"/>
      <c r="N606" s="13"/>
      <c r="O606" s="13"/>
      <c r="P606" s="13"/>
      <c r="Q606" s="13"/>
      <c r="R606" s="13"/>
      <c r="S606" s="13"/>
      <c r="T606" s="13"/>
      <c r="U606" s="13"/>
      <c r="V606" s="13"/>
      <c r="W606" s="13"/>
      <c r="X606" s="13"/>
      <c r="Y606" s="13"/>
      <c r="Z606" s="13"/>
      <c r="AA606" s="13"/>
      <c r="AB606" s="13">
        <v>0</v>
      </c>
    </row>
    <row r="607" spans="1:28" ht="12" customHeight="1">
      <c r="A607" s="94">
        <v>605</v>
      </c>
      <c r="B607" s="94">
        <v>3547</v>
      </c>
      <c r="C607" s="13"/>
      <c r="D607" s="13"/>
      <c r="E607" s="13"/>
      <c r="F607" s="13"/>
      <c r="G607" s="13"/>
      <c r="H607" s="13">
        <v>0</v>
      </c>
      <c r="I607" s="13"/>
      <c r="J607" s="13"/>
      <c r="K607" s="13"/>
      <c r="L607" s="13"/>
      <c r="M607" s="13"/>
      <c r="N607" s="13"/>
      <c r="O607" s="13"/>
      <c r="P607" s="13"/>
      <c r="Q607" s="13"/>
      <c r="R607" s="13"/>
      <c r="S607" s="13"/>
      <c r="T607" s="13"/>
      <c r="U607" s="13"/>
      <c r="V607" s="13"/>
      <c r="W607" s="13"/>
      <c r="X607" s="13"/>
      <c r="Y607" s="13"/>
      <c r="Z607" s="13"/>
      <c r="AA607" s="13"/>
      <c r="AB607" s="13">
        <v>0</v>
      </c>
    </row>
    <row r="608" spans="1:28" ht="12" customHeight="1">
      <c r="A608" s="94">
        <v>605</v>
      </c>
      <c r="B608" s="94">
        <v>3549</v>
      </c>
      <c r="C608" s="13"/>
      <c r="D608" s="13"/>
      <c r="E608" s="13"/>
      <c r="F608" s="13"/>
      <c r="G608" s="13"/>
      <c r="H608" s="13">
        <v>0</v>
      </c>
      <c r="I608" s="13"/>
      <c r="J608" s="13"/>
      <c r="K608" s="13"/>
      <c r="L608" s="13"/>
      <c r="M608" s="13"/>
      <c r="N608" s="13"/>
      <c r="O608" s="13"/>
      <c r="P608" s="13"/>
      <c r="Q608" s="13"/>
      <c r="R608" s="13"/>
      <c r="S608" s="13"/>
      <c r="T608" s="13"/>
      <c r="U608" s="13"/>
      <c r="V608" s="13"/>
      <c r="W608" s="13"/>
      <c r="X608" s="13"/>
      <c r="Y608" s="13"/>
      <c r="Z608" s="13"/>
      <c r="AA608" s="13"/>
      <c r="AB608" s="13">
        <v>0</v>
      </c>
    </row>
    <row r="609" spans="1:28" ht="12" customHeight="1">
      <c r="A609" s="94">
        <v>605</v>
      </c>
      <c r="B609" s="94">
        <v>3550</v>
      </c>
      <c r="C609" s="13"/>
      <c r="D609" s="13"/>
      <c r="E609" s="13"/>
      <c r="F609" s="13"/>
      <c r="G609" s="13"/>
      <c r="H609" s="13">
        <v>0</v>
      </c>
      <c r="I609" s="13"/>
      <c r="J609" s="13"/>
      <c r="K609" s="13"/>
      <c r="L609" s="13"/>
      <c r="M609" s="13"/>
      <c r="N609" s="13"/>
      <c r="O609" s="13"/>
      <c r="P609" s="13"/>
      <c r="Q609" s="13"/>
      <c r="R609" s="13"/>
      <c r="S609" s="13"/>
      <c r="T609" s="13"/>
      <c r="U609" s="13"/>
      <c r="V609" s="13"/>
      <c r="W609" s="13"/>
      <c r="X609" s="13"/>
      <c r="Y609" s="13"/>
      <c r="Z609" s="13"/>
      <c r="AA609" s="13"/>
      <c r="AB609" s="13">
        <v>0</v>
      </c>
    </row>
    <row r="610" spans="1:28" ht="12" customHeight="1">
      <c r="A610" s="94">
        <v>605</v>
      </c>
      <c r="B610" s="94">
        <v>3551</v>
      </c>
      <c r="C610" s="13"/>
      <c r="D610" s="13"/>
      <c r="E610" s="13"/>
      <c r="F610" s="13"/>
      <c r="G610" s="13"/>
      <c r="H610" s="13">
        <v>0</v>
      </c>
      <c r="I610" s="13"/>
      <c r="J610" s="13"/>
      <c r="K610" s="13"/>
      <c r="L610" s="13"/>
      <c r="M610" s="13"/>
      <c r="N610" s="13"/>
      <c r="O610" s="13"/>
      <c r="P610" s="13"/>
      <c r="Q610" s="13"/>
      <c r="R610" s="13"/>
      <c r="S610" s="13"/>
      <c r="T610" s="13"/>
      <c r="U610" s="13"/>
      <c r="V610" s="13"/>
      <c r="W610" s="13"/>
      <c r="X610" s="13"/>
      <c r="Y610" s="13"/>
      <c r="Z610" s="13"/>
      <c r="AA610" s="13"/>
      <c r="AB610" s="13">
        <v>0</v>
      </c>
    </row>
    <row r="611" spans="1:28" ht="12" customHeight="1">
      <c r="A611" s="94">
        <v>605</v>
      </c>
      <c r="B611" s="94">
        <v>3553</v>
      </c>
      <c r="C611" s="13"/>
      <c r="D611" s="13"/>
      <c r="E611" s="13"/>
      <c r="F611" s="13"/>
      <c r="G611" s="13"/>
      <c r="H611" s="13">
        <v>0</v>
      </c>
      <c r="I611" s="13"/>
      <c r="J611" s="13"/>
      <c r="K611" s="13"/>
      <c r="L611" s="13"/>
      <c r="M611" s="13"/>
      <c r="N611" s="13"/>
      <c r="O611" s="13"/>
      <c r="P611" s="13"/>
      <c r="Q611" s="13"/>
      <c r="R611" s="13"/>
      <c r="S611" s="13"/>
      <c r="T611" s="13"/>
      <c r="U611" s="13"/>
      <c r="V611" s="13"/>
      <c r="W611" s="13"/>
      <c r="X611" s="13"/>
      <c r="Y611" s="13"/>
      <c r="Z611" s="13"/>
      <c r="AA611" s="13"/>
      <c r="AB611" s="13">
        <v>0</v>
      </c>
    </row>
    <row r="612" spans="1:28" ht="12" customHeight="1">
      <c r="A612" s="94">
        <v>605</v>
      </c>
      <c r="B612" s="94">
        <v>3554</v>
      </c>
      <c r="C612" s="13"/>
      <c r="D612" s="13"/>
      <c r="E612" s="13"/>
      <c r="F612" s="13"/>
      <c r="G612" s="13"/>
      <c r="H612" s="13">
        <v>0</v>
      </c>
      <c r="I612" s="13"/>
      <c r="J612" s="13"/>
      <c r="K612" s="13"/>
      <c r="L612" s="13"/>
      <c r="M612" s="13"/>
      <c r="N612" s="13"/>
      <c r="O612" s="13"/>
      <c r="P612" s="13"/>
      <c r="Q612" s="13"/>
      <c r="R612" s="13"/>
      <c r="S612" s="13"/>
      <c r="T612" s="13"/>
      <c r="U612" s="13"/>
      <c r="V612" s="13"/>
      <c r="W612" s="13"/>
      <c r="X612" s="13"/>
      <c r="Y612" s="13"/>
      <c r="Z612" s="13"/>
      <c r="AA612" s="13"/>
      <c r="AB612" s="13">
        <v>0</v>
      </c>
    </row>
    <row r="613" spans="1:28" ht="12" customHeight="1">
      <c r="A613" s="94">
        <v>605</v>
      </c>
      <c r="B613" s="94">
        <v>3555</v>
      </c>
      <c r="C613" s="13"/>
      <c r="D613" s="13"/>
      <c r="E613" s="13"/>
      <c r="F613" s="13"/>
      <c r="G613" s="13"/>
      <c r="H613" s="13">
        <v>0</v>
      </c>
      <c r="I613" s="13"/>
      <c r="J613" s="13"/>
      <c r="K613" s="13"/>
      <c r="L613" s="13"/>
      <c r="M613" s="13"/>
      <c r="N613" s="13"/>
      <c r="O613" s="13"/>
      <c r="P613" s="13"/>
      <c r="Q613" s="13"/>
      <c r="R613" s="13"/>
      <c r="S613" s="13"/>
      <c r="T613" s="13"/>
      <c r="U613" s="13"/>
      <c r="V613" s="13"/>
      <c r="W613" s="13"/>
      <c r="X613" s="13"/>
      <c r="Y613" s="13"/>
      <c r="Z613" s="13"/>
      <c r="AA613" s="13"/>
      <c r="AB613" s="13">
        <v>0</v>
      </c>
    </row>
    <row r="614" spans="1:28" ht="12" customHeight="1">
      <c r="A614" s="94">
        <v>605</v>
      </c>
      <c r="B614" s="94">
        <v>3561</v>
      </c>
      <c r="C614" s="13"/>
      <c r="D614" s="13"/>
      <c r="E614" s="13"/>
      <c r="F614" s="13"/>
      <c r="G614" s="13"/>
      <c r="H614" s="13">
        <v>0</v>
      </c>
      <c r="I614" s="13"/>
      <c r="J614" s="13"/>
      <c r="K614" s="13"/>
      <c r="L614" s="13"/>
      <c r="M614" s="13"/>
      <c r="N614" s="13"/>
      <c r="O614" s="13"/>
      <c r="P614" s="13"/>
      <c r="Q614" s="13"/>
      <c r="R614" s="13"/>
      <c r="S614" s="13"/>
      <c r="T614" s="13"/>
      <c r="U614" s="13"/>
      <c r="V614" s="13"/>
      <c r="W614" s="13"/>
      <c r="X614" s="13"/>
      <c r="Y614" s="13"/>
      <c r="Z614" s="13"/>
      <c r="AA614" s="13"/>
      <c r="AB614" s="13">
        <v>0</v>
      </c>
    </row>
    <row r="615" spans="1:28" ht="12" customHeight="1">
      <c r="A615" s="94">
        <v>605</v>
      </c>
      <c r="B615" s="94">
        <v>3562</v>
      </c>
      <c r="C615" s="13"/>
      <c r="D615" s="13"/>
      <c r="E615" s="13"/>
      <c r="F615" s="13"/>
      <c r="G615" s="13"/>
      <c r="H615" s="13">
        <v>0</v>
      </c>
      <c r="I615" s="13"/>
      <c r="J615" s="13"/>
      <c r="K615" s="13"/>
      <c r="L615" s="13"/>
      <c r="M615" s="13"/>
      <c r="N615" s="13"/>
      <c r="O615" s="13"/>
      <c r="P615" s="13"/>
      <c r="Q615" s="13"/>
      <c r="R615" s="13"/>
      <c r="S615" s="13"/>
      <c r="T615" s="13"/>
      <c r="U615" s="13"/>
      <c r="V615" s="13"/>
      <c r="W615" s="13"/>
      <c r="X615" s="13"/>
      <c r="Y615" s="13"/>
      <c r="Z615" s="13"/>
      <c r="AA615" s="13"/>
      <c r="AB615" s="13">
        <v>0</v>
      </c>
    </row>
    <row r="616" spans="1:28" ht="12" customHeight="1">
      <c r="A616" s="94">
        <v>605</v>
      </c>
      <c r="B616" s="94">
        <v>3563</v>
      </c>
      <c r="C616" s="13"/>
      <c r="D616" s="13"/>
      <c r="E616" s="13"/>
      <c r="F616" s="13"/>
      <c r="G616" s="13"/>
      <c r="H616" s="13">
        <v>0</v>
      </c>
      <c r="I616" s="13"/>
      <c r="J616" s="13"/>
      <c r="K616" s="13"/>
      <c r="L616" s="13"/>
      <c r="M616" s="13"/>
      <c r="N616" s="13"/>
      <c r="O616" s="13"/>
      <c r="P616" s="13"/>
      <c r="Q616" s="13"/>
      <c r="R616" s="13"/>
      <c r="S616" s="13"/>
      <c r="T616" s="13"/>
      <c r="U616" s="13"/>
      <c r="V616" s="13"/>
      <c r="W616" s="13"/>
      <c r="X616" s="13"/>
      <c r="Y616" s="13"/>
      <c r="Z616" s="13"/>
      <c r="AA616" s="13"/>
      <c r="AB616" s="13">
        <v>0</v>
      </c>
    </row>
    <row r="617" spans="1:28" ht="12" customHeight="1">
      <c r="A617" s="94">
        <v>605</v>
      </c>
      <c r="B617" s="94">
        <v>3564</v>
      </c>
      <c r="C617" s="13"/>
      <c r="D617" s="13"/>
      <c r="E617" s="13"/>
      <c r="F617" s="13"/>
      <c r="G617" s="13"/>
      <c r="H617" s="13">
        <v>0</v>
      </c>
      <c r="I617" s="13"/>
      <c r="J617" s="13"/>
      <c r="K617" s="13"/>
      <c r="L617" s="13"/>
      <c r="M617" s="13"/>
      <c r="N617" s="13"/>
      <c r="O617" s="13"/>
      <c r="P617" s="13"/>
      <c r="Q617" s="13"/>
      <c r="R617" s="13"/>
      <c r="S617" s="13"/>
      <c r="T617" s="13"/>
      <c r="U617" s="13"/>
      <c r="V617" s="13"/>
      <c r="W617" s="13"/>
      <c r="X617" s="13"/>
      <c r="Y617" s="13"/>
      <c r="Z617" s="13"/>
      <c r="AA617" s="13"/>
      <c r="AB617" s="13">
        <v>0</v>
      </c>
    </row>
    <row r="618" spans="1:28" ht="12" customHeight="1">
      <c r="A618" s="94">
        <v>605</v>
      </c>
      <c r="B618" s="94">
        <v>3565</v>
      </c>
      <c r="C618" s="13"/>
      <c r="D618" s="13"/>
      <c r="E618" s="13"/>
      <c r="F618" s="13"/>
      <c r="G618" s="13"/>
      <c r="H618" s="13">
        <v>0</v>
      </c>
      <c r="I618" s="13"/>
      <c r="J618" s="13"/>
      <c r="K618" s="13"/>
      <c r="L618" s="13"/>
      <c r="M618" s="13"/>
      <c r="N618" s="13"/>
      <c r="O618" s="13"/>
      <c r="P618" s="13"/>
      <c r="Q618" s="13"/>
      <c r="R618" s="13"/>
      <c r="S618" s="13"/>
      <c r="T618" s="13"/>
      <c r="U618" s="13"/>
      <c r="V618" s="13"/>
      <c r="W618" s="13"/>
      <c r="X618" s="13"/>
      <c r="Y618" s="13"/>
      <c r="Z618" s="13"/>
      <c r="AA618" s="13"/>
      <c r="AB618" s="13">
        <v>0</v>
      </c>
    </row>
    <row r="619" spans="1:28" ht="12" customHeight="1">
      <c r="A619" s="94">
        <v>605</v>
      </c>
      <c r="B619" s="94">
        <v>3566</v>
      </c>
      <c r="C619" s="13"/>
      <c r="D619" s="13"/>
      <c r="E619" s="13"/>
      <c r="F619" s="13"/>
      <c r="G619" s="13"/>
      <c r="H619" s="13">
        <v>0</v>
      </c>
      <c r="I619" s="13"/>
      <c r="J619" s="13"/>
      <c r="K619" s="13"/>
      <c r="L619" s="13"/>
      <c r="M619" s="13"/>
      <c r="N619" s="13"/>
      <c r="O619" s="13"/>
      <c r="P619" s="13"/>
      <c r="Q619" s="13"/>
      <c r="R619" s="13"/>
      <c r="S619" s="13"/>
      <c r="T619" s="13"/>
      <c r="U619" s="13"/>
      <c r="V619" s="13"/>
      <c r="W619" s="13"/>
      <c r="X619" s="13"/>
      <c r="Y619" s="13"/>
      <c r="Z619" s="13"/>
      <c r="AA619" s="13"/>
      <c r="AB619" s="13">
        <v>0</v>
      </c>
    </row>
    <row r="620" spans="1:28" ht="12" customHeight="1">
      <c r="A620" s="94">
        <v>605</v>
      </c>
      <c r="B620" s="94">
        <v>3571</v>
      </c>
      <c r="C620" s="13"/>
      <c r="D620" s="13"/>
      <c r="E620" s="13"/>
      <c r="F620" s="13"/>
      <c r="G620" s="13"/>
      <c r="H620" s="13">
        <v>0</v>
      </c>
      <c r="I620" s="13"/>
      <c r="J620" s="13"/>
      <c r="K620" s="13"/>
      <c r="L620" s="13"/>
      <c r="M620" s="13"/>
      <c r="N620" s="13"/>
      <c r="O620" s="13"/>
      <c r="P620" s="13"/>
      <c r="Q620" s="13"/>
      <c r="R620" s="13"/>
      <c r="S620" s="13"/>
      <c r="T620" s="13"/>
      <c r="U620" s="13"/>
      <c r="V620" s="13"/>
      <c r="W620" s="13"/>
      <c r="X620" s="13"/>
      <c r="Y620" s="13"/>
      <c r="Z620" s="13"/>
      <c r="AA620" s="13"/>
      <c r="AB620" s="13">
        <v>0</v>
      </c>
    </row>
    <row r="621" spans="1:28" ht="12" customHeight="1">
      <c r="A621" s="94">
        <v>605</v>
      </c>
      <c r="B621" s="94">
        <v>3572</v>
      </c>
      <c r="C621" s="13"/>
      <c r="D621" s="13"/>
      <c r="E621" s="13"/>
      <c r="F621" s="13"/>
      <c r="G621" s="13"/>
      <c r="H621" s="13">
        <v>0</v>
      </c>
      <c r="I621" s="13"/>
      <c r="J621" s="13"/>
      <c r="K621" s="13"/>
      <c r="L621" s="13"/>
      <c r="M621" s="13"/>
      <c r="N621" s="13"/>
      <c r="O621" s="13"/>
      <c r="P621" s="13"/>
      <c r="Q621" s="13"/>
      <c r="R621" s="13"/>
      <c r="S621" s="13"/>
      <c r="T621" s="13"/>
      <c r="U621" s="13"/>
      <c r="V621" s="13"/>
      <c r="W621" s="13"/>
      <c r="X621" s="13"/>
      <c r="Y621" s="13"/>
      <c r="Z621" s="13"/>
      <c r="AA621" s="13"/>
      <c r="AB621" s="13">
        <v>0</v>
      </c>
    </row>
    <row r="622" spans="1:28" ht="12" customHeight="1">
      <c r="A622" s="94">
        <v>605</v>
      </c>
      <c r="B622" s="94">
        <v>3573</v>
      </c>
      <c r="C622" s="13"/>
      <c r="D622" s="13"/>
      <c r="E622" s="13"/>
      <c r="F622" s="13"/>
      <c r="G622" s="13"/>
      <c r="H622" s="13">
        <v>0</v>
      </c>
      <c r="I622" s="13"/>
      <c r="J622" s="13"/>
      <c r="K622" s="13"/>
      <c r="L622" s="13"/>
      <c r="M622" s="13"/>
      <c r="N622" s="13"/>
      <c r="O622" s="13"/>
      <c r="P622" s="13"/>
      <c r="Q622" s="13"/>
      <c r="R622" s="13"/>
      <c r="S622" s="13"/>
      <c r="T622" s="13"/>
      <c r="U622" s="13"/>
      <c r="V622" s="13"/>
      <c r="W622" s="13"/>
      <c r="X622" s="13"/>
      <c r="Y622" s="13"/>
      <c r="Z622" s="13"/>
      <c r="AA622" s="13"/>
      <c r="AB622" s="13">
        <v>0</v>
      </c>
    </row>
    <row r="623" spans="1:28" ht="12" customHeight="1">
      <c r="A623" s="94">
        <v>605</v>
      </c>
      <c r="B623" s="94">
        <v>3574</v>
      </c>
      <c r="C623" s="13"/>
      <c r="D623" s="13"/>
      <c r="E623" s="13"/>
      <c r="F623" s="13"/>
      <c r="G623" s="13"/>
      <c r="H623" s="13">
        <v>0</v>
      </c>
      <c r="I623" s="13"/>
      <c r="J623" s="13"/>
      <c r="K623" s="13"/>
      <c r="L623" s="13"/>
      <c r="M623" s="13"/>
      <c r="N623" s="13"/>
      <c r="O623" s="13"/>
      <c r="P623" s="13"/>
      <c r="Q623" s="13"/>
      <c r="R623" s="13"/>
      <c r="S623" s="13"/>
      <c r="T623" s="13"/>
      <c r="U623" s="13"/>
      <c r="V623" s="13"/>
      <c r="W623" s="13"/>
      <c r="X623" s="13"/>
      <c r="Y623" s="13"/>
      <c r="Z623" s="13"/>
      <c r="AA623" s="13"/>
      <c r="AB623" s="13">
        <v>0</v>
      </c>
    </row>
    <row r="624" spans="1:28" ht="12" customHeight="1">
      <c r="A624" s="94">
        <v>605</v>
      </c>
      <c r="B624" s="94">
        <v>3575</v>
      </c>
      <c r="C624" s="13"/>
      <c r="D624" s="13"/>
      <c r="E624" s="13"/>
      <c r="F624" s="13"/>
      <c r="G624" s="13"/>
      <c r="H624" s="13">
        <v>0</v>
      </c>
      <c r="I624" s="13"/>
      <c r="J624" s="13"/>
      <c r="K624" s="13"/>
      <c r="L624" s="13"/>
      <c r="M624" s="13"/>
      <c r="N624" s="13"/>
      <c r="O624" s="13"/>
      <c r="P624" s="13"/>
      <c r="Q624" s="13"/>
      <c r="R624" s="13"/>
      <c r="S624" s="13"/>
      <c r="T624" s="13"/>
      <c r="U624" s="13"/>
      <c r="V624" s="13"/>
      <c r="W624" s="13"/>
      <c r="X624" s="13"/>
      <c r="Y624" s="13"/>
      <c r="Z624" s="13"/>
      <c r="AA624" s="13"/>
      <c r="AB624" s="13">
        <v>0</v>
      </c>
    </row>
    <row r="625" spans="1:28" ht="12" customHeight="1">
      <c r="A625" s="94">
        <v>605</v>
      </c>
      <c r="B625" s="94">
        <v>3576</v>
      </c>
      <c r="C625" s="13"/>
      <c r="D625" s="13"/>
      <c r="E625" s="13"/>
      <c r="F625" s="13"/>
      <c r="G625" s="13"/>
      <c r="H625" s="13">
        <v>0</v>
      </c>
      <c r="I625" s="13"/>
      <c r="J625" s="13"/>
      <c r="K625" s="13"/>
      <c r="L625" s="13"/>
      <c r="M625" s="13"/>
      <c r="N625" s="13"/>
      <c r="O625" s="13"/>
      <c r="P625" s="13"/>
      <c r="Q625" s="13"/>
      <c r="R625" s="13"/>
      <c r="S625" s="13"/>
      <c r="T625" s="13"/>
      <c r="U625" s="13"/>
      <c r="V625" s="13"/>
      <c r="W625" s="13"/>
      <c r="X625" s="13"/>
      <c r="Y625" s="13"/>
      <c r="Z625" s="13"/>
      <c r="AA625" s="13"/>
      <c r="AB625" s="13">
        <v>0</v>
      </c>
    </row>
    <row r="626" spans="1:28" ht="12" customHeight="1">
      <c r="A626" s="94">
        <v>605</v>
      </c>
      <c r="B626" s="94">
        <v>3581</v>
      </c>
      <c r="C626" s="13"/>
      <c r="D626" s="13"/>
      <c r="E626" s="13"/>
      <c r="F626" s="13"/>
      <c r="G626" s="13"/>
      <c r="H626" s="13">
        <v>0</v>
      </c>
      <c r="I626" s="13"/>
      <c r="J626" s="13"/>
      <c r="K626" s="13"/>
      <c r="L626" s="13"/>
      <c r="M626" s="13"/>
      <c r="N626" s="13"/>
      <c r="O626" s="13"/>
      <c r="P626" s="13"/>
      <c r="Q626" s="13"/>
      <c r="R626" s="13"/>
      <c r="S626" s="13"/>
      <c r="T626" s="13"/>
      <c r="U626" s="13"/>
      <c r="V626" s="13"/>
      <c r="W626" s="13"/>
      <c r="X626" s="13"/>
      <c r="Y626" s="13"/>
      <c r="Z626" s="13"/>
      <c r="AA626" s="13"/>
      <c r="AB626" s="13">
        <v>0</v>
      </c>
    </row>
    <row r="627" spans="1:28" ht="12" customHeight="1">
      <c r="A627" s="94">
        <v>605</v>
      </c>
      <c r="B627" s="94">
        <v>3582</v>
      </c>
      <c r="C627" s="13"/>
      <c r="D627" s="13"/>
      <c r="E627" s="13"/>
      <c r="F627" s="13"/>
      <c r="G627" s="13"/>
      <c r="H627" s="13">
        <v>0</v>
      </c>
      <c r="I627" s="13"/>
      <c r="J627" s="13"/>
      <c r="K627" s="13"/>
      <c r="L627" s="13"/>
      <c r="M627" s="13"/>
      <c r="N627" s="13"/>
      <c r="O627" s="13"/>
      <c r="P627" s="13"/>
      <c r="Q627" s="13"/>
      <c r="R627" s="13"/>
      <c r="S627" s="13"/>
      <c r="T627" s="13"/>
      <c r="U627" s="13"/>
      <c r="V627" s="13"/>
      <c r="W627" s="13"/>
      <c r="X627" s="13"/>
      <c r="Y627" s="13"/>
      <c r="Z627" s="13"/>
      <c r="AA627" s="13"/>
      <c r="AB627" s="13">
        <v>0</v>
      </c>
    </row>
    <row r="628" spans="1:28" ht="12" customHeight="1">
      <c r="A628" s="94">
        <v>605</v>
      </c>
      <c r="B628" s="94">
        <v>3583</v>
      </c>
      <c r="C628" s="13"/>
      <c r="D628" s="13"/>
      <c r="E628" s="13"/>
      <c r="F628" s="13"/>
      <c r="G628" s="13"/>
      <c r="H628" s="13">
        <v>0</v>
      </c>
      <c r="I628" s="13"/>
      <c r="J628" s="13"/>
      <c r="K628" s="13"/>
      <c r="L628" s="13"/>
      <c r="M628" s="13"/>
      <c r="N628" s="13"/>
      <c r="O628" s="13"/>
      <c r="P628" s="13"/>
      <c r="Q628" s="13"/>
      <c r="R628" s="13"/>
      <c r="S628" s="13"/>
      <c r="T628" s="13"/>
      <c r="U628" s="13"/>
      <c r="V628" s="13"/>
      <c r="W628" s="13"/>
      <c r="X628" s="13"/>
      <c r="Y628" s="13"/>
      <c r="Z628" s="13"/>
      <c r="AA628" s="13"/>
      <c r="AB628" s="13">
        <v>0</v>
      </c>
    </row>
    <row r="629" spans="1:28" ht="12" customHeight="1">
      <c r="A629" s="94">
        <v>605</v>
      </c>
      <c r="B629" s="94">
        <v>3584</v>
      </c>
      <c r="C629" s="13"/>
      <c r="D629" s="13"/>
      <c r="E629" s="13"/>
      <c r="F629" s="13"/>
      <c r="G629" s="13"/>
      <c r="H629" s="13">
        <v>0</v>
      </c>
      <c r="I629" s="13"/>
      <c r="J629" s="13"/>
      <c r="K629" s="13"/>
      <c r="L629" s="13"/>
      <c r="M629" s="13"/>
      <c r="N629" s="13"/>
      <c r="O629" s="13"/>
      <c r="P629" s="13"/>
      <c r="Q629" s="13"/>
      <c r="R629" s="13"/>
      <c r="S629" s="13"/>
      <c r="T629" s="13"/>
      <c r="U629" s="13"/>
      <c r="V629" s="13"/>
      <c r="W629" s="13"/>
      <c r="X629" s="13"/>
      <c r="Y629" s="13"/>
      <c r="Z629" s="13"/>
      <c r="AA629" s="13"/>
      <c r="AB629" s="13">
        <v>0</v>
      </c>
    </row>
    <row r="630" spans="1:28" ht="12" customHeight="1">
      <c r="A630" s="94">
        <v>605</v>
      </c>
      <c r="B630" s="94">
        <v>3585</v>
      </c>
      <c r="C630" s="13"/>
      <c r="D630" s="13"/>
      <c r="E630" s="13"/>
      <c r="F630" s="13"/>
      <c r="G630" s="13"/>
      <c r="H630" s="13">
        <v>0</v>
      </c>
      <c r="I630" s="13"/>
      <c r="J630" s="13"/>
      <c r="K630" s="13"/>
      <c r="L630" s="13"/>
      <c r="M630" s="13"/>
      <c r="N630" s="13"/>
      <c r="O630" s="13"/>
      <c r="P630" s="13"/>
      <c r="Q630" s="13"/>
      <c r="R630" s="13"/>
      <c r="S630" s="13"/>
      <c r="T630" s="13"/>
      <c r="U630" s="13"/>
      <c r="V630" s="13"/>
      <c r="W630" s="13"/>
      <c r="X630" s="13"/>
      <c r="Y630" s="13"/>
      <c r="Z630" s="13"/>
      <c r="AA630" s="13"/>
      <c r="AB630" s="13">
        <v>0</v>
      </c>
    </row>
    <row r="631" spans="1:28" ht="12" customHeight="1">
      <c r="A631" s="94">
        <v>605</v>
      </c>
      <c r="B631" s="94">
        <v>3586</v>
      </c>
      <c r="C631" s="13"/>
      <c r="D631" s="13"/>
      <c r="E631" s="13"/>
      <c r="F631" s="13"/>
      <c r="G631" s="13"/>
      <c r="H631" s="13">
        <v>0</v>
      </c>
      <c r="I631" s="13"/>
      <c r="J631" s="13"/>
      <c r="K631" s="13"/>
      <c r="L631" s="13"/>
      <c r="M631" s="13"/>
      <c r="N631" s="13"/>
      <c r="O631" s="13"/>
      <c r="P631" s="13"/>
      <c r="Q631" s="13"/>
      <c r="R631" s="13"/>
      <c r="S631" s="13"/>
      <c r="T631" s="13"/>
      <c r="U631" s="13"/>
      <c r="V631" s="13"/>
      <c r="W631" s="13"/>
      <c r="X631" s="13"/>
      <c r="Y631" s="13"/>
      <c r="Z631" s="13"/>
      <c r="AA631" s="13"/>
      <c r="AB631" s="13">
        <v>0</v>
      </c>
    </row>
    <row r="632" spans="1:28" ht="12" customHeight="1">
      <c r="A632" s="94"/>
      <c r="B632" s="94"/>
      <c r="C632" s="13"/>
      <c r="D632" s="13"/>
      <c r="E632" s="13"/>
      <c r="F632" s="13"/>
      <c r="G632" s="13"/>
      <c r="H632" s="13"/>
      <c r="I632" s="13"/>
      <c r="J632" s="13"/>
      <c r="K632" s="13"/>
      <c r="L632" s="13"/>
      <c r="M632" s="13"/>
      <c r="N632" s="13"/>
      <c r="O632" s="13"/>
      <c r="P632" s="13"/>
      <c r="Q632" s="13"/>
      <c r="R632" s="13"/>
      <c r="S632" s="13"/>
      <c r="T632" s="13"/>
      <c r="U632" s="13"/>
      <c r="V632" s="13"/>
      <c r="W632" s="13"/>
      <c r="X632" s="13"/>
      <c r="Y632" s="13"/>
      <c r="Z632" s="13"/>
      <c r="AA632" s="13"/>
      <c r="AB632" s="13"/>
    </row>
    <row r="633" spans="1:28" ht="12" customHeight="1">
      <c r="A633" s="94"/>
      <c r="B633" s="94"/>
      <c r="C633" s="13"/>
      <c r="D633" s="13"/>
      <c r="E633" s="13"/>
      <c r="F633" s="13"/>
      <c r="G633" s="13"/>
      <c r="H633" s="13"/>
      <c r="I633" s="13"/>
      <c r="J633" s="13"/>
      <c r="K633" s="13"/>
      <c r="L633" s="13"/>
      <c r="M633" s="13"/>
      <c r="N633" s="13"/>
      <c r="O633" s="13"/>
      <c r="P633" s="13"/>
      <c r="Q633" s="13"/>
      <c r="R633" s="13"/>
      <c r="S633" s="13"/>
      <c r="T633" s="13"/>
      <c r="U633" s="13"/>
      <c r="V633" s="13"/>
      <c r="W633" s="13"/>
      <c r="X633" s="13"/>
      <c r="Y633" s="13"/>
      <c r="Z633" s="13"/>
      <c r="AA633" s="13"/>
      <c r="AB633" s="13"/>
    </row>
    <row r="634" spans="1:28" ht="12" customHeight="1">
      <c r="A634" s="94"/>
      <c r="B634" s="94"/>
      <c r="C634" s="13"/>
      <c r="D634" s="13"/>
      <c r="E634" s="13"/>
      <c r="F634" s="13"/>
      <c r="G634" s="13"/>
      <c r="H634" s="13"/>
      <c r="I634" s="13"/>
      <c r="J634" s="13"/>
      <c r="K634" s="13"/>
      <c r="L634" s="13"/>
      <c r="M634" s="13"/>
      <c r="N634" s="13"/>
      <c r="O634" s="13"/>
      <c r="P634" s="13"/>
      <c r="Q634" s="13"/>
      <c r="R634" s="13"/>
      <c r="S634" s="13"/>
      <c r="T634" s="13"/>
      <c r="U634" s="13"/>
      <c r="V634" s="13"/>
      <c r="W634" s="13"/>
      <c r="X634" s="13"/>
      <c r="Y634" s="13"/>
      <c r="Z634" s="13"/>
      <c r="AA634" s="13"/>
      <c r="AB634" s="13"/>
    </row>
    <row r="635" spans="1:28" ht="12" customHeight="1">
      <c r="A635" s="94"/>
      <c r="B635" s="94"/>
      <c r="C635" s="13"/>
      <c r="D635" s="13"/>
      <c r="E635" s="13"/>
      <c r="F635" s="13"/>
      <c r="G635" s="13"/>
      <c r="H635" s="13"/>
      <c r="I635" s="13"/>
      <c r="J635" s="13"/>
      <c r="K635" s="13"/>
      <c r="L635" s="13"/>
      <c r="M635" s="13"/>
      <c r="N635" s="13"/>
      <c r="O635" s="13"/>
      <c r="P635" s="13"/>
      <c r="Q635" s="13"/>
      <c r="R635" s="13"/>
      <c r="S635" s="13"/>
      <c r="T635" s="13"/>
      <c r="U635" s="13"/>
      <c r="V635" s="13"/>
      <c r="W635" s="13"/>
      <c r="X635" s="13"/>
      <c r="Y635" s="13"/>
      <c r="Z635" s="13"/>
      <c r="AA635" s="13"/>
      <c r="AB635" s="13"/>
    </row>
    <row r="636" spans="1:28" ht="12" customHeight="1">
      <c r="A636" s="94"/>
      <c r="B636" s="94"/>
      <c r="C636" s="13"/>
      <c r="D636" s="13"/>
      <c r="E636" s="13"/>
      <c r="F636" s="13"/>
      <c r="G636" s="13"/>
      <c r="H636" s="13"/>
      <c r="I636" s="13"/>
      <c r="J636" s="13"/>
      <c r="K636" s="13"/>
      <c r="L636" s="13"/>
      <c r="M636" s="13"/>
      <c r="N636" s="13"/>
      <c r="O636" s="13"/>
      <c r="P636" s="13"/>
      <c r="Q636" s="13"/>
      <c r="R636" s="13"/>
      <c r="S636" s="13"/>
      <c r="T636" s="13"/>
      <c r="U636" s="13"/>
      <c r="V636" s="13"/>
      <c r="W636" s="13"/>
      <c r="X636" s="13"/>
      <c r="Y636" s="13"/>
      <c r="Z636" s="13"/>
      <c r="AA636" s="13"/>
      <c r="AB636" s="13"/>
    </row>
    <row r="637" spans="1:28" ht="12" customHeight="1">
      <c r="A637" s="94"/>
      <c r="B637" s="94"/>
      <c r="C637" s="13"/>
      <c r="D637" s="13"/>
      <c r="E637" s="13"/>
      <c r="F637" s="13"/>
      <c r="G637" s="13"/>
      <c r="H637" s="13"/>
      <c r="I637" s="13"/>
      <c r="J637" s="13"/>
      <c r="K637" s="13"/>
      <c r="L637" s="13"/>
      <c r="M637" s="13"/>
      <c r="N637" s="13"/>
      <c r="O637" s="13"/>
      <c r="P637" s="13"/>
      <c r="Q637" s="13"/>
      <c r="R637" s="13"/>
      <c r="S637" s="13"/>
      <c r="T637" s="13"/>
      <c r="U637" s="13"/>
      <c r="V637" s="13"/>
      <c r="W637" s="13"/>
      <c r="X637" s="13"/>
      <c r="Y637" s="13"/>
      <c r="Z637" s="13"/>
      <c r="AA637" s="13"/>
      <c r="AB637" s="13"/>
    </row>
    <row r="638" spans="1:28" ht="12" customHeight="1">
      <c r="A638" s="94"/>
      <c r="B638" s="94"/>
      <c r="C638" s="13"/>
      <c r="D638" s="13"/>
      <c r="E638" s="13"/>
      <c r="F638" s="13"/>
      <c r="G638" s="13"/>
      <c r="H638" s="13"/>
      <c r="I638" s="13"/>
      <c r="J638" s="13"/>
      <c r="K638" s="13"/>
      <c r="L638" s="13"/>
      <c r="M638" s="13"/>
      <c r="N638" s="13"/>
      <c r="O638" s="13"/>
      <c r="P638" s="13"/>
      <c r="Q638" s="13"/>
      <c r="R638" s="13"/>
      <c r="S638" s="13"/>
      <c r="T638" s="13"/>
      <c r="U638" s="13"/>
      <c r="V638" s="13"/>
      <c r="W638" s="13"/>
      <c r="X638" s="13"/>
      <c r="Y638" s="13"/>
      <c r="Z638" s="13"/>
      <c r="AA638" s="13"/>
      <c r="AB638" s="13"/>
    </row>
    <row r="639" spans="1:28" ht="12" customHeight="1">
      <c r="A639" s="94"/>
      <c r="B639" s="94"/>
      <c r="C639" s="13"/>
      <c r="D639" s="13"/>
      <c r="E639" s="13"/>
      <c r="F639" s="13"/>
      <c r="G639" s="13"/>
      <c r="H639" s="13"/>
      <c r="I639" s="13"/>
      <c r="J639" s="13"/>
      <c r="K639" s="13"/>
      <c r="L639" s="13"/>
      <c r="M639" s="13"/>
      <c r="N639" s="13"/>
      <c r="O639" s="13"/>
      <c r="P639" s="13"/>
      <c r="Q639" s="13"/>
      <c r="R639" s="13"/>
      <c r="S639" s="13"/>
      <c r="T639" s="13"/>
      <c r="U639" s="13"/>
      <c r="V639" s="13"/>
      <c r="W639" s="13"/>
      <c r="X639" s="13"/>
      <c r="Y639" s="13"/>
      <c r="Z639" s="13"/>
      <c r="AA639" s="13"/>
      <c r="AB639" s="13"/>
    </row>
    <row r="640" spans="1:28" ht="12" customHeight="1">
      <c r="A640" s="94"/>
      <c r="B640" s="94"/>
      <c r="C640" s="13"/>
      <c r="D640" s="13"/>
      <c r="E640" s="13"/>
      <c r="F640" s="13"/>
      <c r="G640" s="13"/>
      <c r="H640" s="13"/>
      <c r="I640" s="13"/>
      <c r="J640" s="13"/>
      <c r="K640" s="13"/>
      <c r="L640" s="13"/>
      <c r="M640" s="13"/>
      <c r="N640" s="13"/>
      <c r="O640" s="13"/>
      <c r="P640" s="13"/>
      <c r="Q640" s="13"/>
      <c r="R640" s="13"/>
      <c r="S640" s="13"/>
      <c r="T640" s="13"/>
      <c r="U640" s="13"/>
      <c r="V640" s="13"/>
      <c r="W640" s="13"/>
      <c r="X640" s="13"/>
      <c r="Y640" s="13"/>
      <c r="Z640" s="13"/>
      <c r="AA640" s="13"/>
      <c r="AB640" s="13"/>
    </row>
    <row r="641" spans="1:28" ht="12" customHeight="1">
      <c r="A641" s="94"/>
      <c r="B641" s="94"/>
      <c r="C641" s="13"/>
      <c r="D641" s="13"/>
      <c r="E641" s="13"/>
      <c r="F641" s="13"/>
      <c r="G641" s="13"/>
      <c r="H641" s="13"/>
      <c r="I641" s="13"/>
      <c r="J641" s="13"/>
      <c r="K641" s="13"/>
      <c r="L641" s="13"/>
      <c r="M641" s="13"/>
      <c r="N641" s="13"/>
      <c r="O641" s="13"/>
      <c r="P641" s="13"/>
      <c r="Q641" s="13"/>
      <c r="R641" s="13"/>
      <c r="S641" s="13"/>
      <c r="T641" s="13"/>
      <c r="U641" s="13"/>
      <c r="V641" s="13"/>
      <c r="W641" s="13"/>
      <c r="X641" s="13"/>
      <c r="Y641" s="13"/>
      <c r="Z641" s="13"/>
      <c r="AA641" s="13"/>
      <c r="AB641" s="13"/>
    </row>
    <row r="642" spans="1:28" ht="12" customHeight="1">
      <c r="A642" s="94"/>
      <c r="B642" s="94"/>
      <c r="C642" s="13"/>
      <c r="D642" s="13"/>
      <c r="E642" s="13"/>
      <c r="F642" s="13"/>
      <c r="G642" s="13"/>
      <c r="H642" s="13"/>
      <c r="I642" s="13"/>
      <c r="J642" s="13"/>
      <c r="K642" s="13"/>
      <c r="L642" s="13"/>
      <c r="M642" s="13"/>
      <c r="N642" s="13"/>
      <c r="O642" s="13"/>
      <c r="P642" s="13"/>
      <c r="Q642" s="13"/>
      <c r="R642" s="13"/>
      <c r="S642" s="13"/>
      <c r="T642" s="13"/>
      <c r="U642" s="13"/>
      <c r="V642" s="13"/>
      <c r="W642" s="13"/>
      <c r="X642" s="13"/>
      <c r="Y642" s="13"/>
      <c r="Z642" s="13"/>
      <c r="AA642" s="13"/>
      <c r="AB642" s="13"/>
    </row>
    <row r="643" spans="1:28" ht="12" customHeight="1">
      <c r="A643" s="94"/>
      <c r="B643" s="94"/>
      <c r="C643" s="13"/>
      <c r="D643" s="13"/>
      <c r="E643" s="13"/>
      <c r="F643" s="13"/>
      <c r="G643" s="13"/>
      <c r="H643" s="13"/>
      <c r="I643" s="13"/>
      <c r="J643" s="13"/>
      <c r="K643" s="13"/>
      <c r="L643" s="13"/>
      <c r="M643" s="13"/>
      <c r="N643" s="13"/>
      <c r="O643" s="13"/>
      <c r="P643" s="13"/>
      <c r="Q643" s="13"/>
      <c r="R643" s="13"/>
      <c r="S643" s="13"/>
      <c r="T643" s="13"/>
      <c r="U643" s="13"/>
      <c r="V643" s="13"/>
      <c r="W643" s="13"/>
      <c r="X643" s="13"/>
      <c r="Y643" s="13"/>
      <c r="Z643" s="13"/>
      <c r="AA643" s="13"/>
      <c r="AB643" s="13"/>
    </row>
    <row r="644" spans="1:28" ht="12" customHeight="1">
      <c r="A644" s="94"/>
      <c r="B644" s="94"/>
      <c r="C644" s="13"/>
      <c r="D644" s="13"/>
      <c r="E644" s="13"/>
      <c r="F644" s="13"/>
      <c r="G644" s="13"/>
      <c r="H644" s="13"/>
      <c r="I644" s="13"/>
      <c r="J644" s="13"/>
      <c r="K644" s="13"/>
      <c r="L644" s="13"/>
      <c r="M644" s="13"/>
      <c r="N644" s="13"/>
      <c r="O644" s="13"/>
      <c r="P644" s="13"/>
      <c r="Q644" s="13"/>
      <c r="R644" s="13"/>
      <c r="S644" s="13"/>
      <c r="T644" s="13"/>
      <c r="U644" s="13"/>
      <c r="V644" s="13"/>
      <c r="W644" s="13"/>
      <c r="X644" s="13"/>
      <c r="Y644" s="13"/>
      <c r="Z644" s="13"/>
      <c r="AA644" s="13"/>
      <c r="AB644" s="13"/>
    </row>
    <row r="645" spans="1:28" ht="12" customHeight="1">
      <c r="A645" s="94"/>
      <c r="B645" s="94"/>
      <c r="C645" s="13"/>
      <c r="D645" s="13"/>
      <c r="E645" s="13"/>
      <c r="F645" s="13"/>
      <c r="G645" s="13"/>
      <c r="H645" s="13"/>
      <c r="I645" s="13"/>
      <c r="J645" s="13"/>
      <c r="K645" s="13"/>
      <c r="L645" s="13"/>
      <c r="M645" s="13"/>
      <c r="N645" s="13"/>
      <c r="O645" s="13"/>
      <c r="P645" s="13"/>
      <c r="Q645" s="13"/>
      <c r="R645" s="13"/>
      <c r="S645" s="13"/>
      <c r="T645" s="13"/>
      <c r="U645" s="13"/>
      <c r="V645" s="13"/>
      <c r="W645" s="13"/>
      <c r="X645" s="13"/>
      <c r="Y645" s="13"/>
      <c r="Z645" s="13"/>
      <c r="AA645" s="13"/>
      <c r="AB645" s="13"/>
    </row>
    <row r="646" spans="1:28" ht="12" customHeight="1">
      <c r="A646" s="94"/>
      <c r="B646" s="94"/>
      <c r="C646" s="13"/>
      <c r="D646" s="13"/>
      <c r="E646" s="13"/>
      <c r="F646" s="13"/>
      <c r="G646" s="13"/>
      <c r="H646" s="13"/>
      <c r="I646" s="13"/>
      <c r="J646" s="13"/>
      <c r="K646" s="13"/>
      <c r="L646" s="13"/>
      <c r="M646" s="13"/>
      <c r="N646" s="13"/>
      <c r="O646" s="13"/>
      <c r="P646" s="13"/>
      <c r="Q646" s="13"/>
      <c r="R646" s="13"/>
      <c r="S646" s="13"/>
      <c r="T646" s="13"/>
      <c r="U646" s="13"/>
      <c r="V646" s="13"/>
      <c r="W646" s="13"/>
      <c r="X646" s="13"/>
      <c r="Y646" s="13"/>
      <c r="Z646" s="13"/>
      <c r="AA646" s="13"/>
      <c r="AB646" s="13"/>
    </row>
    <row r="647" spans="1:28" ht="12" customHeight="1">
      <c r="A647" s="94"/>
      <c r="B647" s="94"/>
      <c r="C647" s="13"/>
      <c r="D647" s="13"/>
      <c r="E647" s="13"/>
      <c r="F647" s="13"/>
      <c r="G647" s="13"/>
      <c r="H647" s="13"/>
      <c r="I647" s="13"/>
      <c r="J647" s="13"/>
      <c r="K647" s="13"/>
      <c r="L647" s="13"/>
      <c r="M647" s="13"/>
      <c r="N647" s="13"/>
      <c r="O647" s="13"/>
      <c r="P647" s="13"/>
      <c r="Q647" s="13"/>
      <c r="R647" s="13"/>
      <c r="S647" s="13"/>
      <c r="T647" s="13"/>
      <c r="U647" s="13"/>
      <c r="V647" s="13"/>
      <c r="W647" s="13"/>
      <c r="X647" s="13"/>
      <c r="Y647" s="13"/>
      <c r="Z647" s="13"/>
      <c r="AA647" s="13"/>
      <c r="AB647" s="13"/>
    </row>
    <row r="648" spans="1:28" ht="12" customHeight="1">
      <c r="A648" s="94"/>
      <c r="B648" s="94"/>
      <c r="C648" s="13"/>
      <c r="D648" s="13"/>
      <c r="E648" s="13"/>
      <c r="F648" s="13"/>
      <c r="G648" s="13"/>
      <c r="H648" s="13"/>
      <c r="I648" s="13"/>
      <c r="J648" s="13"/>
      <c r="K648" s="13"/>
      <c r="L648" s="13"/>
      <c r="M648" s="13"/>
      <c r="N648" s="13"/>
      <c r="O648" s="13"/>
      <c r="P648" s="13"/>
      <c r="Q648" s="13"/>
      <c r="R648" s="13"/>
      <c r="S648" s="13"/>
      <c r="T648" s="13"/>
      <c r="U648" s="13"/>
      <c r="V648" s="13"/>
      <c r="W648" s="13"/>
      <c r="X648" s="13"/>
      <c r="Y648" s="13"/>
      <c r="Z648" s="13"/>
      <c r="AA648" s="13"/>
      <c r="AB648" s="13"/>
    </row>
    <row r="649" spans="1:28" ht="12" customHeight="1">
      <c r="A649" s="94"/>
      <c r="B649" s="94"/>
      <c r="C649" s="13"/>
      <c r="D649" s="13"/>
      <c r="E649" s="13"/>
      <c r="F649" s="13"/>
      <c r="G649" s="13"/>
      <c r="H649" s="13"/>
      <c r="I649" s="13"/>
      <c r="J649" s="13"/>
      <c r="K649" s="13"/>
      <c r="L649" s="13"/>
      <c r="M649" s="13"/>
      <c r="N649" s="13"/>
      <c r="O649" s="13"/>
      <c r="P649" s="13"/>
      <c r="Q649" s="13"/>
      <c r="R649" s="13"/>
      <c r="S649" s="13"/>
      <c r="T649" s="13"/>
      <c r="U649" s="13"/>
      <c r="V649" s="13"/>
      <c r="W649" s="13"/>
      <c r="X649" s="13"/>
      <c r="Y649" s="13"/>
      <c r="Z649" s="13"/>
      <c r="AA649" s="13"/>
      <c r="AB649" s="13"/>
    </row>
    <row r="650" spans="1:28" ht="12" customHeight="1">
      <c r="A650" s="94"/>
      <c r="B650" s="94"/>
      <c r="C650" s="13"/>
      <c r="D650" s="13"/>
      <c r="E650" s="13"/>
      <c r="F650" s="13"/>
      <c r="G650" s="13"/>
      <c r="H650" s="13"/>
      <c r="I650" s="13"/>
      <c r="J650" s="13"/>
      <c r="K650" s="13"/>
      <c r="L650" s="13"/>
      <c r="M650" s="13"/>
      <c r="N650" s="13"/>
      <c r="O650" s="13"/>
      <c r="P650" s="13"/>
      <c r="Q650" s="13"/>
      <c r="R650" s="13"/>
      <c r="S650" s="13"/>
      <c r="T650" s="13"/>
      <c r="U650" s="13"/>
      <c r="V650" s="13"/>
      <c r="W650" s="13"/>
      <c r="X650" s="13"/>
      <c r="Y650" s="13"/>
      <c r="Z650" s="13"/>
      <c r="AA650" s="13"/>
      <c r="AB650" s="13"/>
    </row>
    <row r="651" spans="1:28" ht="12" customHeight="1">
      <c r="A651" s="94"/>
      <c r="B651" s="94"/>
      <c r="C651" s="13"/>
      <c r="D651" s="13"/>
      <c r="E651" s="13"/>
      <c r="F651" s="13"/>
      <c r="G651" s="13"/>
      <c r="H651" s="13"/>
      <c r="I651" s="13"/>
      <c r="J651" s="13"/>
      <c r="K651" s="13"/>
      <c r="L651" s="13"/>
      <c r="M651" s="13"/>
      <c r="N651" s="13"/>
      <c r="O651" s="13"/>
      <c r="P651" s="13"/>
      <c r="Q651" s="13"/>
      <c r="R651" s="13"/>
      <c r="S651" s="13"/>
      <c r="T651" s="13"/>
      <c r="U651" s="13"/>
      <c r="V651" s="13"/>
      <c r="W651" s="13"/>
      <c r="X651" s="13"/>
      <c r="Y651" s="13"/>
      <c r="Z651" s="13"/>
      <c r="AA651" s="13"/>
      <c r="AB651" s="13"/>
    </row>
    <row r="652" spans="1:28" ht="12" customHeight="1">
      <c r="A652" s="94"/>
      <c r="B652" s="94"/>
      <c r="C652" s="13"/>
      <c r="D652" s="13"/>
      <c r="E652" s="13"/>
      <c r="F652" s="13"/>
      <c r="G652" s="13"/>
      <c r="H652" s="13"/>
      <c r="I652" s="13"/>
      <c r="J652" s="13"/>
      <c r="K652" s="13"/>
      <c r="L652" s="13"/>
      <c r="M652" s="13"/>
      <c r="N652" s="13"/>
      <c r="O652" s="13"/>
      <c r="P652" s="13"/>
      <c r="Q652" s="13"/>
      <c r="R652" s="13"/>
      <c r="S652" s="13"/>
      <c r="T652" s="13"/>
      <c r="U652" s="13"/>
      <c r="V652" s="13"/>
      <c r="W652" s="13"/>
      <c r="X652" s="13"/>
      <c r="Y652" s="13"/>
      <c r="Z652" s="13"/>
      <c r="AA652" s="13"/>
      <c r="AB652" s="13"/>
    </row>
    <row r="653" spans="1:28" ht="12" customHeight="1">
      <c r="A653" s="94"/>
      <c r="B653" s="94"/>
      <c r="C653" s="13"/>
      <c r="D653" s="13"/>
      <c r="E653" s="13"/>
      <c r="F653" s="13"/>
      <c r="G653" s="13"/>
      <c r="H653" s="13"/>
      <c r="I653" s="13"/>
      <c r="J653" s="13"/>
      <c r="K653" s="13"/>
      <c r="L653" s="13"/>
      <c r="M653" s="13"/>
      <c r="N653" s="13"/>
      <c r="O653" s="13"/>
      <c r="P653" s="13"/>
      <c r="Q653" s="13"/>
      <c r="R653" s="13"/>
      <c r="S653" s="13"/>
      <c r="T653" s="13"/>
      <c r="U653" s="13"/>
      <c r="V653" s="13"/>
      <c r="W653" s="13"/>
      <c r="X653" s="13"/>
      <c r="Y653" s="13"/>
      <c r="Z653" s="13"/>
      <c r="AA653" s="13"/>
      <c r="AB653" s="13"/>
    </row>
    <row r="654" spans="1:28" ht="12" customHeight="1">
      <c r="A654" s="94"/>
      <c r="B654" s="94"/>
      <c r="C654" s="13"/>
      <c r="D654" s="13"/>
      <c r="E654" s="13"/>
      <c r="F654" s="13"/>
      <c r="G654" s="13"/>
      <c r="H654" s="13"/>
      <c r="I654" s="13"/>
      <c r="J654" s="13"/>
      <c r="K654" s="13"/>
      <c r="L654" s="13"/>
      <c r="M654" s="13"/>
      <c r="N654" s="13"/>
      <c r="O654" s="13"/>
      <c r="P654" s="13"/>
      <c r="Q654" s="13"/>
      <c r="R654" s="13"/>
      <c r="S654" s="13"/>
      <c r="T654" s="13"/>
      <c r="U654" s="13"/>
      <c r="V654" s="13"/>
      <c r="W654" s="13"/>
      <c r="X654" s="13"/>
      <c r="Y654" s="13"/>
      <c r="Z654" s="13"/>
      <c r="AA654" s="13"/>
      <c r="AB654" s="13"/>
    </row>
    <row r="655" spans="1:28" ht="12" customHeight="1">
      <c r="A655" s="94"/>
      <c r="B655" s="94"/>
      <c r="C655" s="13"/>
      <c r="D655" s="13"/>
      <c r="E655" s="13"/>
      <c r="F655" s="13"/>
      <c r="G655" s="13"/>
      <c r="H655" s="13"/>
      <c r="I655" s="13"/>
      <c r="J655" s="13"/>
      <c r="K655" s="13"/>
      <c r="L655" s="13"/>
      <c r="M655" s="13"/>
      <c r="N655" s="13"/>
      <c r="O655" s="13"/>
      <c r="P655" s="13"/>
      <c r="Q655" s="13"/>
      <c r="R655" s="13"/>
      <c r="S655" s="13"/>
      <c r="T655" s="13"/>
      <c r="U655" s="13"/>
      <c r="V655" s="13"/>
      <c r="W655" s="13"/>
      <c r="X655" s="13"/>
      <c r="Y655" s="13"/>
      <c r="Z655" s="13"/>
      <c r="AA655" s="13"/>
      <c r="AB655" s="13"/>
    </row>
    <row r="656" spans="1:28" ht="12" customHeight="1">
      <c r="A656" s="94"/>
      <c r="B656" s="94"/>
      <c r="C656" s="13"/>
      <c r="D656" s="13"/>
      <c r="E656" s="13"/>
      <c r="F656" s="13"/>
      <c r="G656" s="13"/>
      <c r="H656" s="13"/>
      <c r="I656" s="13"/>
      <c r="J656" s="13"/>
      <c r="K656" s="13"/>
      <c r="L656" s="13"/>
      <c r="M656" s="13"/>
      <c r="N656" s="13"/>
      <c r="O656" s="13"/>
      <c r="P656" s="13"/>
      <c r="Q656" s="13"/>
      <c r="R656" s="13"/>
      <c r="S656" s="13"/>
      <c r="T656" s="13"/>
      <c r="U656" s="13"/>
      <c r="V656" s="13"/>
      <c r="W656" s="13"/>
      <c r="X656" s="13"/>
      <c r="Y656" s="13"/>
      <c r="Z656" s="13"/>
      <c r="AA656" s="13"/>
      <c r="AB656" s="13"/>
    </row>
    <row r="657" spans="1:28" ht="12" customHeight="1">
      <c r="A657" s="94"/>
      <c r="B657" s="94"/>
      <c r="C657" s="13"/>
      <c r="D657" s="13"/>
      <c r="E657" s="13"/>
      <c r="F657" s="13"/>
      <c r="G657" s="13"/>
      <c r="H657" s="13"/>
      <c r="I657" s="13"/>
      <c r="J657" s="13"/>
      <c r="K657" s="13"/>
      <c r="L657" s="13"/>
      <c r="M657" s="13"/>
      <c r="N657" s="13"/>
      <c r="O657" s="13"/>
      <c r="P657" s="13"/>
      <c r="Q657" s="13"/>
      <c r="R657" s="13"/>
      <c r="S657" s="13"/>
      <c r="T657" s="13"/>
      <c r="U657" s="13"/>
      <c r="V657" s="13"/>
      <c r="W657" s="13"/>
      <c r="X657" s="13"/>
      <c r="Y657" s="13"/>
      <c r="Z657" s="13"/>
      <c r="AA657" s="13"/>
      <c r="AB657" s="13"/>
    </row>
    <row r="658" spans="1:28" ht="12" customHeight="1">
      <c r="A658" s="94"/>
      <c r="B658" s="94"/>
      <c r="C658" s="13"/>
      <c r="D658" s="13"/>
      <c r="E658" s="13"/>
      <c r="F658" s="13"/>
      <c r="G658" s="13"/>
      <c r="H658" s="13"/>
      <c r="I658" s="13"/>
      <c r="J658" s="13"/>
      <c r="K658" s="13"/>
      <c r="L658" s="13"/>
      <c r="M658" s="13"/>
      <c r="N658" s="13"/>
      <c r="O658" s="13"/>
      <c r="P658" s="13"/>
      <c r="Q658" s="13"/>
      <c r="R658" s="13"/>
      <c r="S658" s="13"/>
      <c r="T658" s="13"/>
      <c r="U658" s="13"/>
      <c r="V658" s="13"/>
      <c r="W658" s="13"/>
      <c r="X658" s="13"/>
      <c r="Y658" s="13"/>
      <c r="Z658" s="13"/>
      <c r="AA658" s="13"/>
      <c r="AB658" s="13"/>
    </row>
    <row r="659" spans="1:28" ht="12" customHeight="1">
      <c r="A659" s="94"/>
      <c r="B659" s="94"/>
      <c r="C659" s="13"/>
      <c r="D659" s="13"/>
      <c r="E659" s="13"/>
      <c r="F659" s="13"/>
      <c r="G659" s="13"/>
      <c r="H659" s="13"/>
      <c r="I659" s="13"/>
      <c r="J659" s="13"/>
      <c r="K659" s="13"/>
      <c r="L659" s="13"/>
      <c r="M659" s="13"/>
      <c r="N659" s="13"/>
      <c r="O659" s="13"/>
      <c r="P659" s="13"/>
      <c r="Q659" s="13"/>
      <c r="R659" s="13"/>
      <c r="S659" s="13"/>
      <c r="T659" s="13"/>
      <c r="U659" s="13"/>
      <c r="V659" s="13"/>
      <c r="W659" s="13"/>
      <c r="X659" s="13"/>
      <c r="Y659" s="13"/>
      <c r="Z659" s="13"/>
      <c r="AA659" s="13"/>
      <c r="AB659" s="13"/>
    </row>
    <row r="660" spans="1:28" ht="12" customHeight="1">
      <c r="A660" s="94"/>
      <c r="B660" s="94"/>
      <c r="C660" s="13"/>
      <c r="D660" s="13"/>
      <c r="E660" s="13"/>
      <c r="F660" s="13"/>
      <c r="G660" s="13"/>
      <c r="H660" s="13"/>
      <c r="I660" s="13"/>
      <c r="J660" s="13"/>
      <c r="K660" s="13"/>
      <c r="L660" s="13"/>
      <c r="M660" s="13"/>
      <c r="N660" s="13"/>
      <c r="O660" s="13"/>
      <c r="P660" s="13"/>
      <c r="Q660" s="13"/>
      <c r="R660" s="13"/>
      <c r="S660" s="13"/>
      <c r="T660" s="13"/>
      <c r="U660" s="13"/>
      <c r="V660" s="13"/>
      <c r="W660" s="13"/>
      <c r="X660" s="13"/>
      <c r="Y660" s="13"/>
      <c r="Z660" s="13"/>
      <c r="AA660" s="13"/>
      <c r="AB660" s="13"/>
    </row>
    <row r="661" spans="1:28" ht="12" customHeight="1">
      <c r="A661" s="94"/>
      <c r="B661" s="94"/>
      <c r="C661" s="13"/>
      <c r="D661" s="13"/>
      <c r="E661" s="13"/>
      <c r="F661" s="13"/>
      <c r="G661" s="13"/>
      <c r="H661" s="13"/>
      <c r="I661" s="13"/>
      <c r="J661" s="13"/>
      <c r="K661" s="13"/>
      <c r="L661" s="13"/>
      <c r="M661" s="13"/>
      <c r="N661" s="13"/>
      <c r="O661" s="13"/>
      <c r="P661" s="13"/>
      <c r="Q661" s="13"/>
      <c r="R661" s="13"/>
      <c r="S661" s="13"/>
      <c r="T661" s="13"/>
      <c r="U661" s="13"/>
      <c r="V661" s="13"/>
      <c r="W661" s="13"/>
      <c r="X661" s="13"/>
      <c r="Y661" s="13"/>
      <c r="Z661" s="13"/>
      <c r="AA661" s="13"/>
      <c r="AB661" s="13"/>
    </row>
    <row r="662" spans="1:28" ht="12" customHeight="1">
      <c r="A662" s="94"/>
      <c r="B662" s="94"/>
      <c r="C662" s="13"/>
      <c r="D662" s="13"/>
      <c r="E662" s="13"/>
      <c r="F662" s="13"/>
      <c r="G662" s="13"/>
      <c r="H662" s="13"/>
      <c r="I662" s="13"/>
      <c r="J662" s="13"/>
      <c r="K662" s="13"/>
      <c r="L662" s="13"/>
      <c r="M662" s="13"/>
      <c r="N662" s="13"/>
      <c r="O662" s="13"/>
      <c r="P662" s="13"/>
      <c r="Q662" s="13"/>
      <c r="R662" s="13"/>
      <c r="S662" s="13"/>
      <c r="T662" s="13"/>
      <c r="U662" s="13"/>
      <c r="V662" s="13"/>
      <c r="W662" s="13"/>
      <c r="X662" s="13"/>
      <c r="Y662" s="13"/>
      <c r="Z662" s="13"/>
      <c r="AA662" s="13"/>
      <c r="AB662" s="13"/>
    </row>
    <row r="663" spans="1:28" ht="12" customHeight="1">
      <c r="A663" s="94"/>
      <c r="B663" s="94"/>
      <c r="C663" s="13"/>
      <c r="D663" s="13"/>
      <c r="E663" s="13"/>
      <c r="F663" s="13"/>
      <c r="G663" s="13"/>
      <c r="H663" s="13"/>
      <c r="I663" s="13"/>
      <c r="J663" s="13"/>
      <c r="K663" s="13"/>
      <c r="L663" s="13"/>
      <c r="M663" s="13"/>
      <c r="N663" s="13"/>
      <c r="O663" s="13"/>
      <c r="P663" s="13"/>
      <c r="Q663" s="13"/>
      <c r="R663" s="13"/>
      <c r="S663" s="13"/>
      <c r="T663" s="13"/>
      <c r="U663" s="13"/>
      <c r="V663" s="13"/>
      <c r="W663" s="13"/>
      <c r="X663" s="13"/>
      <c r="Y663" s="13"/>
      <c r="Z663" s="13"/>
      <c r="AA663" s="13"/>
      <c r="AB663" s="13"/>
    </row>
    <row r="664" spans="1:28" ht="12" customHeight="1">
      <c r="A664" s="94"/>
      <c r="B664" s="94"/>
      <c r="C664" s="13"/>
      <c r="D664" s="13"/>
      <c r="E664" s="13"/>
      <c r="F664" s="13"/>
      <c r="G664" s="13"/>
      <c r="H664" s="13"/>
      <c r="I664" s="13"/>
      <c r="J664" s="13"/>
      <c r="K664" s="13"/>
      <c r="L664" s="13"/>
      <c r="M664" s="13"/>
      <c r="N664" s="13"/>
      <c r="O664" s="13"/>
      <c r="P664" s="13"/>
      <c r="Q664" s="13"/>
      <c r="R664" s="13"/>
      <c r="S664" s="13"/>
      <c r="T664" s="13"/>
      <c r="U664" s="13"/>
      <c r="V664" s="13"/>
      <c r="W664" s="13"/>
      <c r="X664" s="13"/>
      <c r="Y664" s="13"/>
      <c r="Z664" s="13"/>
      <c r="AA664" s="13"/>
      <c r="AB664" s="13"/>
    </row>
    <row r="665" spans="1:28" ht="12" customHeight="1">
      <c r="A665" s="94"/>
      <c r="B665" s="94"/>
      <c r="C665" s="13"/>
      <c r="D665" s="13"/>
      <c r="E665" s="13"/>
      <c r="F665" s="13"/>
      <c r="G665" s="13"/>
      <c r="H665" s="13"/>
      <c r="I665" s="13"/>
      <c r="J665" s="13"/>
      <c r="K665" s="13"/>
      <c r="L665" s="13"/>
      <c r="M665" s="13"/>
      <c r="N665" s="13"/>
      <c r="O665" s="13"/>
      <c r="P665" s="13"/>
      <c r="Q665" s="13"/>
      <c r="R665" s="13"/>
      <c r="S665" s="13"/>
      <c r="T665" s="13"/>
      <c r="U665" s="13"/>
      <c r="V665" s="13"/>
      <c r="W665" s="13"/>
      <c r="X665" s="13"/>
      <c r="Y665" s="13"/>
      <c r="Z665" s="13"/>
      <c r="AA665" s="13"/>
      <c r="AB665" s="13"/>
    </row>
    <row r="666" spans="1:28" ht="12" customHeight="1">
      <c r="A666" s="94"/>
      <c r="B666" s="94"/>
      <c r="C666" s="13"/>
      <c r="D666" s="13"/>
      <c r="E666" s="13"/>
      <c r="F666" s="13"/>
      <c r="G666" s="13"/>
      <c r="H666" s="13"/>
      <c r="I666" s="13"/>
      <c r="J666" s="13"/>
      <c r="K666" s="13"/>
      <c r="L666" s="13"/>
      <c r="M666" s="13"/>
      <c r="N666" s="13"/>
      <c r="O666" s="13"/>
      <c r="P666" s="13"/>
      <c r="Q666" s="13"/>
      <c r="R666" s="13"/>
      <c r="S666" s="13"/>
      <c r="T666" s="13"/>
      <c r="U666" s="13"/>
      <c r="V666" s="13"/>
      <c r="W666" s="13"/>
      <c r="X666" s="13"/>
      <c r="Y666" s="13"/>
      <c r="Z666" s="13"/>
      <c r="AA666" s="13"/>
      <c r="AB666" s="13"/>
    </row>
    <row r="667" spans="1:28" ht="12" customHeight="1">
      <c r="A667" s="94"/>
      <c r="B667" s="94"/>
      <c r="C667" s="13"/>
      <c r="D667" s="13"/>
      <c r="E667" s="13"/>
      <c r="F667" s="13"/>
      <c r="G667" s="13"/>
      <c r="H667" s="13"/>
      <c r="I667" s="13"/>
      <c r="J667" s="13"/>
      <c r="K667" s="13"/>
      <c r="L667" s="13"/>
      <c r="M667" s="13"/>
      <c r="N667" s="13"/>
      <c r="O667" s="13"/>
      <c r="P667" s="13"/>
      <c r="Q667" s="13"/>
      <c r="R667" s="13"/>
      <c r="S667" s="13"/>
      <c r="T667" s="13"/>
      <c r="U667" s="13"/>
      <c r="V667" s="13"/>
      <c r="W667" s="13"/>
      <c r="X667" s="13"/>
      <c r="Y667" s="13"/>
      <c r="Z667" s="13"/>
      <c r="AA667" s="13"/>
      <c r="AB667" s="13"/>
    </row>
    <row r="668" spans="1:28" ht="12" customHeight="1">
      <c r="A668" s="94"/>
      <c r="B668" s="94"/>
      <c r="C668" s="13"/>
      <c r="D668" s="13"/>
      <c r="E668" s="13"/>
      <c r="F668" s="13"/>
      <c r="G668" s="13"/>
      <c r="H668" s="13"/>
      <c r="I668" s="13"/>
      <c r="J668" s="13"/>
      <c r="K668" s="13"/>
      <c r="L668" s="13"/>
      <c r="M668" s="13"/>
      <c r="N668" s="13"/>
      <c r="O668" s="13"/>
      <c r="P668" s="13"/>
      <c r="Q668" s="13"/>
      <c r="R668" s="13"/>
      <c r="S668" s="13"/>
      <c r="T668" s="13"/>
      <c r="U668" s="13"/>
      <c r="V668" s="13"/>
      <c r="W668" s="13"/>
      <c r="X668" s="13"/>
      <c r="Y668" s="13"/>
      <c r="Z668" s="13"/>
      <c r="AA668" s="13"/>
      <c r="AB668" s="13"/>
    </row>
    <row r="669" spans="1:28" ht="12" customHeight="1">
      <c r="A669" s="94"/>
      <c r="B669" s="94"/>
      <c r="C669" s="13"/>
      <c r="D669" s="13"/>
      <c r="E669" s="13"/>
      <c r="F669" s="13"/>
      <c r="G669" s="13"/>
      <c r="H669" s="13"/>
      <c r="I669" s="13"/>
      <c r="J669" s="13"/>
      <c r="K669" s="13"/>
      <c r="L669" s="13"/>
      <c r="M669" s="13"/>
      <c r="N669" s="13"/>
      <c r="O669" s="13"/>
      <c r="P669" s="13"/>
      <c r="Q669" s="13"/>
      <c r="R669" s="13"/>
      <c r="S669" s="13"/>
      <c r="T669" s="13"/>
      <c r="U669" s="13"/>
      <c r="V669" s="13"/>
      <c r="W669" s="13"/>
      <c r="X669" s="13"/>
      <c r="Y669" s="13"/>
      <c r="Z669" s="13"/>
      <c r="AA669" s="13"/>
      <c r="AB669" s="13"/>
    </row>
    <row r="670" spans="1:28" ht="12" customHeight="1">
      <c r="A670" s="94"/>
      <c r="B670" s="94"/>
      <c r="C670" s="13"/>
      <c r="D670" s="13"/>
      <c r="E670" s="13"/>
      <c r="F670" s="13"/>
      <c r="G670" s="13"/>
      <c r="H670" s="13"/>
      <c r="I670" s="13"/>
      <c r="J670" s="13"/>
      <c r="K670" s="13"/>
      <c r="L670" s="13"/>
      <c r="M670" s="13"/>
      <c r="N670" s="13"/>
      <c r="O670" s="13"/>
      <c r="P670" s="13"/>
      <c r="Q670" s="13"/>
      <c r="R670" s="13"/>
      <c r="S670" s="13"/>
      <c r="T670" s="13"/>
      <c r="U670" s="13"/>
      <c r="V670" s="13"/>
      <c r="W670" s="13"/>
      <c r="X670" s="13"/>
      <c r="Y670" s="13"/>
      <c r="Z670" s="13"/>
      <c r="AA670" s="13"/>
      <c r="AB670" s="13"/>
    </row>
    <row r="671" spans="1:28" ht="12" customHeight="1">
      <c r="A671" s="94"/>
      <c r="B671" s="94"/>
      <c r="C671" s="13"/>
      <c r="D671" s="13"/>
      <c r="E671" s="13"/>
      <c r="F671" s="13"/>
      <c r="G671" s="13"/>
      <c r="H671" s="13"/>
      <c r="I671" s="13"/>
      <c r="J671" s="13"/>
      <c r="K671" s="13"/>
      <c r="L671" s="13"/>
      <c r="M671" s="13"/>
      <c r="N671" s="13"/>
      <c r="O671" s="13"/>
      <c r="P671" s="13"/>
      <c r="Q671" s="13"/>
      <c r="R671" s="13"/>
      <c r="S671" s="13"/>
      <c r="T671" s="13"/>
      <c r="U671" s="13"/>
      <c r="V671" s="13"/>
      <c r="W671" s="13"/>
      <c r="X671" s="13"/>
      <c r="Y671" s="13"/>
      <c r="Z671" s="13"/>
      <c r="AA671" s="13"/>
      <c r="AB671" s="13"/>
    </row>
    <row r="672" spans="1:28" ht="12" customHeight="1">
      <c r="A672" s="94"/>
      <c r="B672" s="94"/>
      <c r="C672" s="13"/>
      <c r="D672" s="13"/>
      <c r="E672" s="13"/>
      <c r="F672" s="13"/>
      <c r="G672" s="13"/>
      <c r="H672" s="13"/>
      <c r="I672" s="13"/>
      <c r="J672" s="13"/>
      <c r="K672" s="13"/>
      <c r="L672" s="13"/>
      <c r="M672" s="13"/>
      <c r="N672" s="13"/>
      <c r="O672" s="13"/>
      <c r="P672" s="13"/>
      <c r="Q672" s="13"/>
      <c r="R672" s="13"/>
      <c r="S672" s="13"/>
      <c r="T672" s="13"/>
      <c r="U672" s="13"/>
      <c r="V672" s="13"/>
      <c r="W672" s="13"/>
      <c r="X672" s="13"/>
      <c r="Y672" s="13"/>
      <c r="Z672" s="13"/>
      <c r="AA672" s="13"/>
      <c r="AB672" s="13"/>
    </row>
    <row r="673" spans="1:28" ht="12" customHeight="1">
      <c r="A673" s="94"/>
      <c r="B673" s="94"/>
      <c r="C673" s="13"/>
      <c r="D673" s="13"/>
      <c r="E673" s="13"/>
      <c r="F673" s="13"/>
      <c r="G673" s="13"/>
      <c r="H673" s="13"/>
      <c r="I673" s="13"/>
      <c r="J673" s="13"/>
      <c r="K673" s="13"/>
      <c r="L673" s="13"/>
      <c r="M673" s="13"/>
      <c r="N673" s="13"/>
      <c r="O673" s="13"/>
      <c r="P673" s="13"/>
      <c r="Q673" s="13"/>
      <c r="R673" s="13"/>
      <c r="S673" s="13"/>
      <c r="T673" s="13"/>
      <c r="U673" s="13"/>
      <c r="V673" s="13"/>
      <c r="W673" s="13"/>
      <c r="X673" s="13"/>
      <c r="Y673" s="13"/>
      <c r="Z673" s="13"/>
      <c r="AA673" s="13"/>
      <c r="AB673" s="13"/>
    </row>
    <row r="674" spans="1:28" ht="12" customHeight="1">
      <c r="A674" s="94"/>
      <c r="B674" s="94"/>
      <c r="C674" s="13"/>
      <c r="D674" s="13"/>
      <c r="E674" s="13"/>
      <c r="F674" s="13"/>
      <c r="G674" s="13"/>
      <c r="H674" s="13"/>
      <c r="I674" s="13"/>
      <c r="J674" s="13"/>
      <c r="K674" s="13"/>
      <c r="L674" s="13"/>
      <c r="M674" s="13"/>
      <c r="N674" s="13"/>
      <c r="O674" s="13"/>
      <c r="P674" s="13"/>
      <c r="Q674" s="13"/>
      <c r="R674" s="13"/>
      <c r="S674" s="13"/>
      <c r="T674" s="13"/>
      <c r="U674" s="13"/>
      <c r="V674" s="13"/>
      <c r="W674" s="13"/>
      <c r="X674" s="13"/>
      <c r="Y674" s="13"/>
      <c r="Z674" s="13"/>
      <c r="AA674" s="13"/>
      <c r="AB674" s="13"/>
    </row>
    <row r="675" spans="1:28" ht="12" customHeight="1">
      <c r="A675" s="94"/>
      <c r="B675" s="94"/>
      <c r="C675" s="13"/>
      <c r="D675" s="13"/>
      <c r="E675" s="13"/>
      <c r="F675" s="13"/>
      <c r="G675" s="13"/>
      <c r="H675" s="13"/>
      <c r="I675" s="13"/>
      <c r="J675" s="13"/>
      <c r="K675" s="13"/>
      <c r="L675" s="13"/>
      <c r="M675" s="13"/>
      <c r="N675" s="13"/>
      <c r="O675" s="13"/>
      <c r="P675" s="13"/>
      <c r="Q675" s="13"/>
      <c r="R675" s="13"/>
      <c r="S675" s="13"/>
      <c r="T675" s="13"/>
      <c r="U675" s="13"/>
      <c r="V675" s="13"/>
      <c r="W675" s="13"/>
      <c r="X675" s="13"/>
      <c r="Y675" s="13"/>
      <c r="Z675" s="13"/>
      <c r="AA675" s="13"/>
      <c r="AB675" s="13"/>
    </row>
    <row r="676" spans="1:28" ht="12" customHeight="1">
      <c r="A676" s="94"/>
      <c r="B676" s="94"/>
      <c r="C676" s="13"/>
      <c r="D676" s="13"/>
      <c r="E676" s="13"/>
      <c r="F676" s="13"/>
      <c r="G676" s="13"/>
      <c r="H676" s="13"/>
      <c r="I676" s="13"/>
      <c r="J676" s="13"/>
      <c r="K676" s="13"/>
      <c r="L676" s="13"/>
      <c r="M676" s="13"/>
      <c r="N676" s="13"/>
      <c r="O676" s="13"/>
      <c r="P676" s="13"/>
      <c r="Q676" s="13"/>
      <c r="R676" s="13"/>
      <c r="S676" s="13"/>
      <c r="T676" s="13"/>
      <c r="U676" s="13"/>
      <c r="V676" s="13"/>
      <c r="W676" s="13"/>
      <c r="X676" s="13"/>
      <c r="Y676" s="13"/>
      <c r="Z676" s="13"/>
      <c r="AA676" s="13"/>
      <c r="AB676" s="13"/>
    </row>
    <row r="677" spans="1:28" ht="12" customHeight="1">
      <c r="A677" s="94"/>
      <c r="B677" s="94"/>
      <c r="C677" s="13"/>
      <c r="D677" s="13"/>
      <c r="E677" s="13"/>
      <c r="F677" s="13"/>
      <c r="G677" s="13"/>
      <c r="H677" s="13"/>
      <c r="I677" s="13"/>
      <c r="J677" s="13"/>
      <c r="K677" s="13"/>
      <c r="L677" s="13"/>
      <c r="M677" s="13"/>
      <c r="N677" s="13"/>
      <c r="O677" s="13"/>
      <c r="P677" s="13"/>
      <c r="Q677" s="13"/>
      <c r="R677" s="13"/>
      <c r="S677" s="13"/>
      <c r="T677" s="13"/>
      <c r="U677" s="13"/>
      <c r="V677" s="13"/>
      <c r="W677" s="13"/>
      <c r="X677" s="13"/>
      <c r="Y677" s="13"/>
      <c r="Z677" s="13"/>
      <c r="AA677" s="13"/>
      <c r="AB677" s="13"/>
    </row>
    <row r="678" spans="1:28" ht="12" customHeight="1">
      <c r="A678" s="94"/>
      <c r="B678" s="94"/>
      <c r="C678" s="13"/>
      <c r="D678" s="13"/>
      <c r="E678" s="13"/>
      <c r="F678" s="13"/>
      <c r="G678" s="13"/>
      <c r="H678" s="13"/>
      <c r="I678" s="13"/>
      <c r="J678" s="13"/>
      <c r="K678" s="13"/>
      <c r="L678" s="13"/>
      <c r="M678" s="13"/>
      <c r="N678" s="13"/>
      <c r="O678" s="13"/>
      <c r="P678" s="13"/>
      <c r="Q678" s="13"/>
      <c r="R678" s="13"/>
      <c r="S678" s="13"/>
      <c r="T678" s="13"/>
      <c r="U678" s="13"/>
      <c r="V678" s="13"/>
      <c r="W678" s="13"/>
      <c r="X678" s="13"/>
      <c r="Y678" s="13"/>
      <c r="Z678" s="13"/>
      <c r="AA678" s="13"/>
      <c r="AB678" s="13"/>
    </row>
    <row r="679" spans="1:28" ht="12" customHeight="1">
      <c r="A679" s="94"/>
      <c r="B679" s="94"/>
      <c r="C679" s="13"/>
      <c r="D679" s="13"/>
      <c r="E679" s="13"/>
      <c r="F679" s="13"/>
      <c r="G679" s="13"/>
      <c r="H679" s="13"/>
      <c r="I679" s="13"/>
      <c r="J679" s="13"/>
      <c r="K679" s="13"/>
      <c r="L679" s="13"/>
      <c r="M679" s="13"/>
      <c r="N679" s="13"/>
      <c r="O679" s="13"/>
      <c r="P679" s="13"/>
      <c r="Q679" s="13"/>
      <c r="R679" s="13"/>
      <c r="S679" s="13"/>
      <c r="T679" s="13"/>
      <c r="U679" s="13"/>
      <c r="V679" s="13"/>
      <c r="W679" s="13"/>
      <c r="X679" s="13"/>
      <c r="Y679" s="13"/>
      <c r="Z679" s="13"/>
      <c r="AA679" s="13"/>
      <c r="AB679" s="13"/>
    </row>
    <row r="680" spans="1:28" ht="12" customHeight="1">
      <c r="A680" s="94"/>
      <c r="B680" s="94"/>
      <c r="C680" s="13"/>
      <c r="D680" s="13"/>
      <c r="E680" s="13"/>
      <c r="F680" s="13"/>
      <c r="G680" s="13"/>
      <c r="H680" s="13"/>
      <c r="I680" s="13"/>
      <c r="J680" s="13"/>
      <c r="K680" s="13"/>
      <c r="L680" s="13"/>
      <c r="M680" s="13"/>
      <c r="N680" s="13"/>
      <c r="O680" s="13"/>
      <c r="P680" s="13"/>
      <c r="Q680" s="13"/>
      <c r="R680" s="13"/>
      <c r="S680" s="13"/>
      <c r="T680" s="13"/>
      <c r="U680" s="13"/>
      <c r="V680" s="13"/>
      <c r="W680" s="13"/>
      <c r="X680" s="13"/>
      <c r="Y680" s="13"/>
      <c r="Z680" s="13"/>
      <c r="AA680" s="13"/>
      <c r="AB680" s="13"/>
    </row>
    <row r="681" spans="1:28" ht="12" customHeight="1">
      <c r="A681" s="94"/>
      <c r="B681" s="94"/>
      <c r="C681" s="13"/>
      <c r="D681" s="13"/>
      <c r="E681" s="13"/>
      <c r="F681" s="13"/>
      <c r="G681" s="13"/>
      <c r="H681" s="13"/>
      <c r="I681" s="13"/>
      <c r="J681" s="13"/>
      <c r="K681" s="13"/>
      <c r="L681" s="13"/>
      <c r="M681" s="13"/>
      <c r="N681" s="13"/>
      <c r="O681" s="13"/>
      <c r="P681" s="13"/>
      <c r="Q681" s="13"/>
      <c r="R681" s="13"/>
      <c r="S681" s="13"/>
      <c r="T681" s="13"/>
      <c r="U681" s="13"/>
      <c r="V681" s="13"/>
      <c r="W681" s="13"/>
      <c r="X681" s="13"/>
      <c r="Y681" s="13"/>
      <c r="Z681" s="13"/>
      <c r="AA681" s="13"/>
      <c r="AB681" s="13"/>
    </row>
    <row r="682" spans="1:28" ht="12" customHeight="1">
      <c r="A682" s="94"/>
      <c r="B682" s="94"/>
      <c r="C682" s="13"/>
      <c r="D682" s="13"/>
      <c r="E682" s="13"/>
      <c r="F682" s="13"/>
      <c r="G682" s="13"/>
      <c r="H682" s="13"/>
      <c r="I682" s="13"/>
      <c r="J682" s="13"/>
      <c r="K682" s="13"/>
      <c r="L682" s="13"/>
      <c r="M682" s="13"/>
      <c r="N682" s="13"/>
      <c r="O682" s="13"/>
      <c r="P682" s="13"/>
      <c r="Q682" s="13"/>
      <c r="R682" s="13"/>
      <c r="S682" s="13"/>
      <c r="T682" s="13"/>
      <c r="U682" s="13"/>
      <c r="V682" s="13"/>
      <c r="W682" s="13"/>
      <c r="X682" s="13"/>
      <c r="Y682" s="13"/>
      <c r="Z682" s="13"/>
      <c r="AA682" s="13"/>
      <c r="AB682" s="13"/>
    </row>
    <row r="683" spans="1:28" ht="12" customHeight="1">
      <c r="A683" s="94"/>
      <c r="B683" s="94"/>
      <c r="C683" s="13"/>
      <c r="D683" s="13"/>
      <c r="E683" s="13"/>
      <c r="F683" s="13"/>
      <c r="G683" s="13"/>
      <c r="H683" s="13"/>
      <c r="I683" s="13"/>
      <c r="J683" s="13"/>
      <c r="K683" s="13"/>
      <c r="L683" s="13"/>
      <c r="M683" s="13"/>
      <c r="N683" s="13"/>
      <c r="O683" s="13"/>
      <c r="P683" s="13"/>
      <c r="Q683" s="13"/>
      <c r="R683" s="13"/>
      <c r="S683" s="13"/>
      <c r="T683" s="13"/>
      <c r="U683" s="13"/>
      <c r="V683" s="13"/>
      <c r="W683" s="13"/>
      <c r="X683" s="13"/>
      <c r="Y683" s="13"/>
      <c r="Z683" s="13"/>
      <c r="AA683" s="13"/>
      <c r="AB683" s="13"/>
    </row>
    <row r="684" spans="1:28" ht="12" customHeight="1">
      <c r="A684" s="94"/>
      <c r="B684" s="94"/>
      <c r="C684" s="13"/>
      <c r="D684" s="13"/>
      <c r="E684" s="13"/>
      <c r="F684" s="13"/>
      <c r="G684" s="13"/>
      <c r="H684" s="13"/>
      <c r="I684" s="13"/>
      <c r="J684" s="13"/>
      <c r="K684" s="13"/>
      <c r="L684" s="13"/>
      <c r="M684" s="13"/>
      <c r="N684" s="13"/>
      <c r="O684" s="13"/>
      <c r="P684" s="13"/>
      <c r="Q684" s="13"/>
      <c r="R684" s="13"/>
      <c r="S684" s="13"/>
      <c r="T684" s="13"/>
      <c r="U684" s="13"/>
      <c r="V684" s="13"/>
      <c r="W684" s="13"/>
      <c r="X684" s="13"/>
      <c r="Y684" s="13"/>
      <c r="Z684" s="13"/>
      <c r="AA684" s="13"/>
      <c r="AB684" s="13"/>
    </row>
    <row r="685" spans="1:28" ht="12" customHeight="1">
      <c r="A685" s="94"/>
      <c r="B685" s="94"/>
      <c r="C685" s="13"/>
      <c r="D685" s="13"/>
      <c r="E685" s="13"/>
      <c r="F685" s="13"/>
      <c r="G685" s="13"/>
      <c r="H685" s="13"/>
      <c r="I685" s="13"/>
      <c r="J685" s="13"/>
      <c r="K685" s="13"/>
      <c r="L685" s="13"/>
      <c r="M685" s="13"/>
      <c r="N685" s="13"/>
      <c r="O685" s="13"/>
      <c r="P685" s="13"/>
      <c r="Q685" s="13"/>
      <c r="R685" s="13"/>
      <c r="S685" s="13"/>
      <c r="T685" s="13"/>
      <c r="U685" s="13"/>
      <c r="V685" s="13"/>
      <c r="W685" s="13"/>
      <c r="X685" s="13"/>
      <c r="Y685" s="13"/>
      <c r="Z685" s="13"/>
      <c r="AA685" s="13"/>
      <c r="AB685" s="13"/>
    </row>
    <row r="686" spans="1:28" ht="12" customHeight="1">
      <c r="A686" s="94"/>
      <c r="B686" s="94"/>
      <c r="C686" s="13"/>
      <c r="D686" s="13"/>
      <c r="E686" s="13"/>
      <c r="F686" s="13"/>
      <c r="G686" s="13"/>
      <c r="H686" s="13"/>
      <c r="I686" s="13"/>
      <c r="J686" s="13"/>
      <c r="K686" s="13"/>
      <c r="L686" s="13"/>
      <c r="M686" s="13"/>
      <c r="N686" s="13"/>
      <c r="O686" s="13"/>
      <c r="P686" s="13"/>
      <c r="Q686" s="13"/>
      <c r="R686" s="13"/>
      <c r="S686" s="13"/>
      <c r="T686" s="13"/>
      <c r="U686" s="13"/>
      <c r="V686" s="13"/>
      <c r="W686" s="13"/>
      <c r="X686" s="13"/>
      <c r="Y686" s="13"/>
      <c r="Z686" s="13"/>
      <c r="AA686" s="13"/>
      <c r="AB686" s="13"/>
    </row>
    <row r="687" spans="1:28" ht="12" customHeight="1">
      <c r="A687" s="94"/>
      <c r="B687" s="94"/>
      <c r="C687" s="13"/>
      <c r="D687" s="13"/>
      <c r="E687" s="13"/>
      <c r="F687" s="13"/>
      <c r="G687" s="13"/>
      <c r="H687" s="13"/>
      <c r="I687" s="13"/>
      <c r="J687" s="13"/>
      <c r="K687" s="13"/>
      <c r="L687" s="13"/>
      <c r="M687" s="13"/>
      <c r="N687" s="13"/>
      <c r="O687" s="13"/>
      <c r="P687" s="13"/>
      <c r="Q687" s="13"/>
      <c r="R687" s="13"/>
      <c r="S687" s="13"/>
      <c r="T687" s="13"/>
      <c r="U687" s="13"/>
      <c r="V687" s="13"/>
      <c r="W687" s="13"/>
      <c r="X687" s="13"/>
      <c r="Y687" s="13"/>
      <c r="Z687" s="13"/>
      <c r="AA687" s="13"/>
      <c r="AB687" s="13"/>
    </row>
    <row r="688" spans="1:28" ht="12" customHeight="1">
      <c r="A688" s="94"/>
      <c r="B688" s="94"/>
      <c r="C688" s="13"/>
      <c r="D688" s="13"/>
      <c r="E688" s="13"/>
      <c r="F688" s="13"/>
      <c r="G688" s="13"/>
      <c r="H688" s="13"/>
      <c r="I688" s="13"/>
      <c r="J688" s="13"/>
      <c r="K688" s="13"/>
      <c r="L688" s="13"/>
      <c r="M688" s="13"/>
      <c r="N688" s="13"/>
      <c r="O688" s="13"/>
      <c r="P688" s="13"/>
      <c r="Q688" s="13"/>
      <c r="R688" s="13"/>
      <c r="S688" s="13"/>
      <c r="T688" s="13"/>
      <c r="U688" s="13"/>
      <c r="V688" s="13"/>
      <c r="W688" s="13"/>
      <c r="X688" s="13"/>
      <c r="Y688" s="13"/>
      <c r="Z688" s="13"/>
      <c r="AA688" s="13"/>
      <c r="AB688" s="13"/>
    </row>
    <row r="689" spans="1:28" ht="12" customHeight="1">
      <c r="A689" s="94"/>
      <c r="B689" s="94"/>
      <c r="C689" s="13"/>
      <c r="D689" s="13"/>
      <c r="E689" s="13"/>
      <c r="F689" s="13"/>
      <c r="G689" s="13"/>
      <c r="H689" s="13"/>
      <c r="I689" s="13"/>
      <c r="J689" s="13"/>
      <c r="K689" s="13"/>
      <c r="L689" s="13"/>
      <c r="M689" s="13"/>
      <c r="N689" s="13"/>
      <c r="O689" s="13"/>
      <c r="P689" s="13"/>
      <c r="Q689" s="13"/>
      <c r="R689" s="13"/>
      <c r="S689" s="13"/>
      <c r="T689" s="13"/>
      <c r="U689" s="13"/>
      <c r="V689" s="13"/>
      <c r="W689" s="13"/>
      <c r="X689" s="13"/>
      <c r="Y689" s="13"/>
      <c r="Z689" s="13"/>
      <c r="AA689" s="13"/>
      <c r="AB689" s="13"/>
    </row>
    <row r="690" spans="1:28" ht="12" customHeight="1">
      <c r="A690" s="94"/>
      <c r="B690" s="94"/>
      <c r="C690" s="13"/>
      <c r="D690" s="13"/>
      <c r="E690" s="13"/>
      <c r="F690" s="13"/>
      <c r="G690" s="13"/>
      <c r="H690" s="13"/>
      <c r="I690" s="13"/>
      <c r="J690" s="13"/>
      <c r="K690" s="13"/>
      <c r="L690" s="13"/>
      <c r="M690" s="13"/>
      <c r="N690" s="13"/>
      <c r="O690" s="13"/>
      <c r="P690" s="13"/>
      <c r="Q690" s="13"/>
      <c r="R690" s="13"/>
      <c r="S690" s="13"/>
      <c r="T690" s="13"/>
      <c r="U690" s="13"/>
      <c r="V690" s="13"/>
      <c r="W690" s="13"/>
      <c r="X690" s="13"/>
      <c r="Y690" s="13"/>
      <c r="Z690" s="13"/>
      <c r="AA690" s="13"/>
      <c r="AB690" s="13"/>
    </row>
    <row r="691" spans="1:28" ht="12" customHeight="1">
      <c r="A691" s="94"/>
      <c r="B691" s="94"/>
      <c r="C691" s="13"/>
      <c r="D691" s="13"/>
      <c r="E691" s="13"/>
      <c r="F691" s="13"/>
      <c r="G691" s="13"/>
      <c r="H691" s="13"/>
      <c r="I691" s="13"/>
      <c r="J691" s="13"/>
      <c r="K691" s="13"/>
      <c r="L691" s="13"/>
      <c r="M691" s="13"/>
      <c r="N691" s="13"/>
      <c r="O691" s="13"/>
      <c r="P691" s="13"/>
      <c r="Q691" s="13"/>
      <c r="R691" s="13"/>
      <c r="S691" s="13"/>
      <c r="T691" s="13"/>
      <c r="U691" s="13"/>
      <c r="V691" s="13"/>
      <c r="W691" s="13"/>
      <c r="X691" s="13"/>
      <c r="Y691" s="13"/>
      <c r="Z691" s="13"/>
      <c r="AA691" s="13"/>
      <c r="AB691" s="13"/>
    </row>
    <row r="692" spans="1:28" ht="12" customHeight="1">
      <c r="A692" s="94"/>
      <c r="B692" s="94"/>
      <c r="C692" s="13"/>
      <c r="D692" s="13"/>
      <c r="E692" s="13"/>
      <c r="F692" s="13"/>
      <c r="G692" s="13"/>
      <c r="H692" s="13"/>
      <c r="I692" s="13"/>
      <c r="J692" s="13"/>
      <c r="K692" s="13"/>
      <c r="L692" s="13"/>
      <c r="M692" s="13"/>
      <c r="N692" s="13"/>
      <c r="O692" s="13"/>
      <c r="P692" s="13"/>
      <c r="Q692" s="13"/>
      <c r="R692" s="13"/>
      <c r="S692" s="13"/>
      <c r="T692" s="13"/>
      <c r="U692" s="13"/>
      <c r="V692" s="13"/>
      <c r="W692" s="13"/>
      <c r="X692" s="13"/>
      <c r="Y692" s="13"/>
      <c r="Z692" s="13"/>
      <c r="AA692" s="13"/>
      <c r="AB692" s="13"/>
    </row>
    <row r="693" spans="1:28" ht="12" customHeight="1">
      <c r="A693" s="94"/>
      <c r="B693" s="94"/>
      <c r="C693" s="13"/>
      <c r="D693" s="13"/>
      <c r="E693" s="13"/>
      <c r="F693" s="13"/>
      <c r="G693" s="13"/>
      <c r="H693" s="13"/>
      <c r="I693" s="13"/>
      <c r="J693" s="13"/>
      <c r="K693" s="13"/>
      <c r="L693" s="13"/>
      <c r="M693" s="13"/>
      <c r="N693" s="13"/>
      <c r="O693" s="13"/>
      <c r="P693" s="13"/>
      <c r="Q693" s="13"/>
      <c r="R693" s="13"/>
      <c r="S693" s="13"/>
      <c r="T693" s="13"/>
      <c r="U693" s="13"/>
      <c r="V693" s="13"/>
      <c r="W693" s="13"/>
      <c r="X693" s="13"/>
      <c r="Y693" s="13"/>
      <c r="Z693" s="13"/>
      <c r="AA693" s="13"/>
      <c r="AB693" s="13"/>
    </row>
    <row r="694" spans="1:28" ht="12" customHeight="1">
      <c r="A694" s="94"/>
      <c r="B694" s="94"/>
      <c r="C694" s="13"/>
      <c r="D694" s="13"/>
      <c r="E694" s="13"/>
      <c r="F694" s="13"/>
      <c r="G694" s="13"/>
      <c r="H694" s="13"/>
      <c r="I694" s="13"/>
      <c r="J694" s="13"/>
      <c r="K694" s="13"/>
      <c r="L694" s="13"/>
      <c r="M694" s="13"/>
      <c r="N694" s="13"/>
      <c r="O694" s="13"/>
      <c r="P694" s="13"/>
      <c r="Q694" s="13"/>
      <c r="R694" s="13"/>
      <c r="S694" s="13"/>
      <c r="T694" s="13"/>
      <c r="U694" s="13"/>
      <c r="V694" s="13"/>
      <c r="W694" s="13"/>
      <c r="X694" s="13"/>
      <c r="Y694" s="13"/>
      <c r="Z694" s="13"/>
      <c r="AA694" s="13"/>
      <c r="AB694" s="13"/>
    </row>
    <row r="695" spans="1:28" ht="12" customHeight="1">
      <c r="A695" s="94"/>
      <c r="B695" s="94"/>
      <c r="C695" s="13"/>
      <c r="D695" s="13"/>
      <c r="E695" s="13"/>
      <c r="F695" s="13"/>
      <c r="G695" s="13"/>
      <c r="H695" s="13"/>
      <c r="I695" s="13"/>
      <c r="J695" s="13"/>
      <c r="K695" s="13"/>
      <c r="L695" s="13"/>
      <c r="M695" s="13"/>
      <c r="N695" s="13"/>
      <c r="O695" s="13"/>
      <c r="P695" s="13"/>
      <c r="Q695" s="13"/>
      <c r="R695" s="13"/>
      <c r="S695" s="13"/>
      <c r="T695" s="13"/>
      <c r="U695" s="13"/>
      <c r="V695" s="13"/>
      <c r="W695" s="13"/>
      <c r="X695" s="13"/>
      <c r="Y695" s="13"/>
      <c r="Z695" s="13"/>
      <c r="AA695" s="13"/>
      <c r="AB695" s="13"/>
    </row>
    <row r="696" spans="1:28" ht="12" customHeight="1">
      <c r="A696" s="94"/>
      <c r="B696" s="94"/>
      <c r="C696" s="13"/>
      <c r="D696" s="13"/>
      <c r="E696" s="13"/>
      <c r="F696" s="13"/>
      <c r="G696" s="13"/>
      <c r="H696" s="13"/>
      <c r="I696" s="13"/>
      <c r="J696" s="13"/>
      <c r="K696" s="13"/>
      <c r="L696" s="13"/>
      <c r="M696" s="13"/>
      <c r="N696" s="13"/>
      <c r="O696" s="13"/>
      <c r="P696" s="13"/>
      <c r="Q696" s="13"/>
      <c r="R696" s="13"/>
      <c r="S696" s="13"/>
      <c r="T696" s="13"/>
      <c r="U696" s="13"/>
      <c r="V696" s="13"/>
      <c r="W696" s="13"/>
      <c r="X696" s="13"/>
      <c r="Y696" s="13"/>
      <c r="Z696" s="13"/>
      <c r="AA696" s="13"/>
      <c r="AB696" s="13"/>
    </row>
    <row r="697" spans="1:28" ht="12" customHeight="1">
      <c r="A697" s="94"/>
      <c r="B697" s="94"/>
      <c r="C697" s="13"/>
      <c r="D697" s="13"/>
      <c r="E697" s="13"/>
      <c r="F697" s="13"/>
      <c r="G697" s="13"/>
      <c r="H697" s="13"/>
      <c r="I697" s="13"/>
      <c r="J697" s="13"/>
      <c r="K697" s="13"/>
      <c r="L697" s="13"/>
      <c r="M697" s="13"/>
      <c r="N697" s="13"/>
      <c r="O697" s="13"/>
      <c r="P697" s="13"/>
      <c r="Q697" s="13"/>
      <c r="R697" s="13"/>
      <c r="S697" s="13"/>
      <c r="T697" s="13"/>
      <c r="U697" s="13"/>
      <c r="V697" s="13"/>
      <c r="W697" s="13"/>
      <c r="X697" s="13"/>
      <c r="Y697" s="13"/>
      <c r="Z697" s="13"/>
      <c r="AA697" s="13"/>
      <c r="AB697" s="13"/>
    </row>
    <row r="698" spans="1:28" ht="12" customHeight="1">
      <c r="A698" s="94"/>
      <c r="B698" s="94"/>
      <c r="C698" s="13"/>
      <c r="D698" s="13"/>
      <c r="E698" s="13"/>
      <c r="F698" s="13"/>
      <c r="G698" s="13"/>
      <c r="H698" s="13"/>
      <c r="I698" s="13"/>
      <c r="J698" s="13"/>
      <c r="K698" s="13"/>
      <c r="L698" s="13"/>
      <c r="M698" s="13"/>
      <c r="N698" s="13"/>
      <c r="O698" s="13"/>
      <c r="P698" s="13"/>
      <c r="Q698" s="13"/>
      <c r="R698" s="13"/>
      <c r="S698" s="13"/>
      <c r="T698" s="13"/>
      <c r="U698" s="13"/>
      <c r="V698" s="13"/>
      <c r="W698" s="13"/>
      <c r="X698" s="13"/>
      <c r="Y698" s="13"/>
      <c r="Z698" s="13"/>
      <c r="AA698" s="13"/>
      <c r="AB698" s="13"/>
    </row>
    <row r="699" spans="1:28" ht="12" customHeight="1">
      <c r="A699" s="94"/>
      <c r="B699" s="94"/>
      <c r="C699" s="13"/>
      <c r="D699" s="13"/>
      <c r="E699" s="13"/>
      <c r="F699" s="13"/>
      <c r="G699" s="13"/>
      <c r="H699" s="13"/>
      <c r="I699" s="13"/>
      <c r="J699" s="13"/>
      <c r="K699" s="13"/>
      <c r="L699" s="13"/>
      <c r="M699" s="13"/>
      <c r="N699" s="13"/>
      <c r="O699" s="13"/>
      <c r="P699" s="13"/>
      <c r="Q699" s="13"/>
      <c r="R699" s="13"/>
      <c r="S699" s="13"/>
      <c r="T699" s="13"/>
      <c r="U699" s="13"/>
      <c r="V699" s="13"/>
      <c r="W699" s="13"/>
      <c r="X699" s="13"/>
      <c r="Y699" s="13"/>
      <c r="Z699" s="13"/>
      <c r="AA699" s="13"/>
      <c r="AB699" s="13"/>
    </row>
    <row r="700" spans="1:28" ht="12" customHeight="1">
      <c r="A700" s="94"/>
      <c r="B700" s="94"/>
      <c r="C700" s="13"/>
      <c r="D700" s="13"/>
      <c r="E700" s="13"/>
      <c r="F700" s="13"/>
      <c r="G700" s="13"/>
      <c r="H700" s="13"/>
      <c r="I700" s="13"/>
      <c r="J700" s="13"/>
      <c r="K700" s="13"/>
      <c r="L700" s="13"/>
      <c r="M700" s="13"/>
      <c r="N700" s="13"/>
      <c r="O700" s="13"/>
      <c r="P700" s="13"/>
      <c r="Q700" s="13"/>
      <c r="R700" s="13"/>
      <c r="S700" s="13"/>
      <c r="T700" s="13"/>
      <c r="U700" s="13"/>
      <c r="V700" s="13"/>
      <c r="W700" s="13"/>
      <c r="X700" s="13"/>
      <c r="Y700" s="13"/>
      <c r="Z700" s="13"/>
      <c r="AA700" s="13"/>
      <c r="AB700" s="13"/>
    </row>
    <row r="701" spans="1:28" ht="12" customHeight="1">
      <c r="A701" s="94"/>
      <c r="B701" s="94"/>
      <c r="C701" s="13"/>
      <c r="D701" s="13"/>
      <c r="E701" s="13"/>
      <c r="F701" s="13"/>
      <c r="G701" s="13"/>
      <c r="H701" s="13"/>
      <c r="I701" s="13"/>
      <c r="J701" s="13"/>
      <c r="K701" s="13"/>
      <c r="L701" s="13"/>
      <c r="M701" s="13"/>
      <c r="N701" s="13"/>
      <c r="O701" s="13"/>
      <c r="P701" s="13"/>
      <c r="Q701" s="13"/>
      <c r="R701" s="13"/>
      <c r="S701" s="13"/>
      <c r="T701" s="13"/>
      <c r="U701" s="13"/>
      <c r="V701" s="13"/>
      <c r="W701" s="13"/>
      <c r="X701" s="13"/>
      <c r="Y701" s="13"/>
      <c r="Z701" s="13"/>
      <c r="AA701" s="13"/>
      <c r="AB701" s="13"/>
    </row>
    <row r="702" spans="1:28" ht="12" customHeight="1">
      <c r="A702" s="94"/>
      <c r="B702" s="94"/>
      <c r="C702" s="13"/>
      <c r="D702" s="13"/>
      <c r="E702" s="13"/>
      <c r="F702" s="13"/>
      <c r="G702" s="13"/>
      <c r="H702" s="13"/>
      <c r="I702" s="13"/>
      <c r="J702" s="13"/>
      <c r="K702" s="13"/>
      <c r="L702" s="13"/>
      <c r="M702" s="13"/>
      <c r="N702" s="13"/>
      <c r="O702" s="13"/>
      <c r="P702" s="13"/>
      <c r="Q702" s="13"/>
      <c r="R702" s="13"/>
      <c r="S702" s="13"/>
      <c r="T702" s="13"/>
      <c r="U702" s="13"/>
      <c r="V702" s="13"/>
      <c r="W702" s="13"/>
      <c r="X702" s="13"/>
      <c r="Y702" s="13"/>
      <c r="Z702" s="13"/>
      <c r="AA702" s="13"/>
      <c r="AB702" s="13"/>
    </row>
    <row r="703" spans="1:28" ht="12" customHeight="1">
      <c r="A703" s="94"/>
      <c r="B703" s="94"/>
      <c r="C703" s="13"/>
      <c r="D703" s="13"/>
      <c r="E703" s="13"/>
      <c r="F703" s="13"/>
      <c r="G703" s="13"/>
      <c r="H703" s="13"/>
      <c r="I703" s="13"/>
      <c r="J703" s="13"/>
      <c r="K703" s="13"/>
      <c r="L703" s="13"/>
      <c r="M703" s="13"/>
      <c r="N703" s="13"/>
      <c r="O703" s="13"/>
      <c r="P703" s="13"/>
      <c r="Q703" s="13"/>
      <c r="R703" s="13"/>
      <c r="S703" s="13"/>
      <c r="T703" s="13"/>
      <c r="U703" s="13"/>
      <c r="V703" s="13"/>
      <c r="W703" s="13"/>
      <c r="X703" s="13"/>
      <c r="Y703" s="13"/>
      <c r="Z703" s="13"/>
      <c r="AA703" s="13"/>
      <c r="AB703" s="13"/>
    </row>
    <row r="704" spans="1:28" ht="12" customHeight="1">
      <c r="A704" s="94"/>
      <c r="B704" s="94"/>
      <c r="C704" s="13"/>
      <c r="D704" s="13"/>
      <c r="E704" s="13"/>
      <c r="F704" s="13"/>
      <c r="G704" s="13"/>
      <c r="H704" s="13"/>
      <c r="I704" s="13"/>
      <c r="J704" s="13"/>
      <c r="K704" s="13"/>
      <c r="L704" s="13"/>
      <c r="M704" s="13"/>
      <c r="N704" s="13"/>
      <c r="O704" s="13"/>
      <c r="P704" s="13"/>
      <c r="Q704" s="13"/>
      <c r="R704" s="13"/>
      <c r="S704" s="13"/>
      <c r="T704" s="13"/>
      <c r="U704" s="13"/>
      <c r="V704" s="13"/>
      <c r="W704" s="13"/>
      <c r="X704" s="13"/>
      <c r="Y704" s="13"/>
      <c r="Z704" s="13"/>
      <c r="AA704" s="13"/>
      <c r="AB704" s="13"/>
    </row>
    <row r="705" spans="1:28" ht="12" customHeight="1">
      <c r="A705" s="94"/>
      <c r="B705" s="94"/>
      <c r="C705" s="13"/>
      <c r="D705" s="13"/>
      <c r="E705" s="13"/>
      <c r="F705" s="13"/>
      <c r="G705" s="13"/>
      <c r="H705" s="13"/>
      <c r="I705" s="13"/>
      <c r="J705" s="13"/>
      <c r="K705" s="13"/>
      <c r="L705" s="13"/>
      <c r="M705" s="13"/>
      <c r="N705" s="13"/>
      <c r="O705" s="13"/>
      <c r="P705" s="13"/>
      <c r="Q705" s="13"/>
      <c r="R705" s="13"/>
      <c r="S705" s="13"/>
      <c r="T705" s="13"/>
      <c r="U705" s="13"/>
      <c r="V705" s="13"/>
      <c r="W705" s="13"/>
      <c r="X705" s="13"/>
      <c r="Y705" s="13"/>
      <c r="Z705" s="13"/>
      <c r="AA705" s="13"/>
      <c r="AB705" s="13"/>
    </row>
    <row r="706" spans="1:28" ht="12" customHeight="1">
      <c r="A706" s="94"/>
      <c r="B706" s="94"/>
      <c r="C706" s="13"/>
      <c r="D706" s="13"/>
      <c r="E706" s="13"/>
      <c r="F706" s="13"/>
      <c r="G706" s="13"/>
      <c r="H706" s="13"/>
      <c r="I706" s="13"/>
      <c r="J706" s="13"/>
      <c r="K706" s="13"/>
      <c r="L706" s="13"/>
      <c r="M706" s="13"/>
      <c r="N706" s="13"/>
      <c r="O706" s="13"/>
      <c r="P706" s="13"/>
      <c r="Q706" s="13"/>
      <c r="R706" s="13"/>
      <c r="S706" s="13"/>
      <c r="T706" s="13"/>
      <c r="U706" s="13"/>
      <c r="V706" s="13"/>
      <c r="W706" s="13"/>
      <c r="X706" s="13"/>
      <c r="Y706" s="13"/>
      <c r="Z706" s="13"/>
      <c r="AA706" s="13"/>
      <c r="AB706" s="13"/>
    </row>
    <row r="707" spans="1:28" ht="12" customHeight="1">
      <c r="A707" s="94"/>
      <c r="B707" s="94"/>
      <c r="C707" s="13"/>
      <c r="D707" s="13"/>
      <c r="E707" s="13"/>
      <c r="F707" s="13"/>
      <c r="G707" s="13"/>
      <c r="H707" s="13"/>
      <c r="I707" s="13"/>
      <c r="J707" s="13"/>
      <c r="K707" s="13"/>
      <c r="L707" s="13"/>
      <c r="M707" s="13"/>
      <c r="N707" s="13"/>
      <c r="O707" s="13"/>
      <c r="P707" s="13"/>
      <c r="Q707" s="13"/>
      <c r="R707" s="13"/>
      <c r="S707" s="13"/>
      <c r="T707" s="13"/>
      <c r="U707" s="13"/>
      <c r="V707" s="13"/>
      <c r="W707" s="13"/>
      <c r="X707" s="13"/>
      <c r="Y707" s="13"/>
      <c r="Z707" s="13"/>
      <c r="AA707" s="13"/>
      <c r="AB707" s="13"/>
    </row>
    <row r="708" spans="1:28" ht="12" customHeight="1">
      <c r="A708" s="94"/>
      <c r="B708" s="94"/>
      <c r="C708" s="13"/>
      <c r="D708" s="13"/>
      <c r="E708" s="13"/>
      <c r="F708" s="13"/>
      <c r="G708" s="13"/>
      <c r="H708" s="13"/>
      <c r="I708" s="13"/>
      <c r="J708" s="13"/>
      <c r="K708" s="13"/>
      <c r="L708" s="13"/>
      <c r="M708" s="13"/>
      <c r="N708" s="13"/>
      <c r="O708" s="13"/>
      <c r="P708" s="13"/>
      <c r="Q708" s="13"/>
      <c r="R708" s="13"/>
      <c r="S708" s="13"/>
      <c r="T708" s="13"/>
      <c r="U708" s="13"/>
      <c r="V708" s="13"/>
      <c r="W708" s="13"/>
      <c r="X708" s="13"/>
      <c r="Y708" s="13"/>
      <c r="Z708" s="13"/>
      <c r="AA708" s="13"/>
      <c r="AB708" s="13"/>
    </row>
    <row r="709" spans="1:28" ht="12" customHeight="1">
      <c r="A709" s="94"/>
      <c r="B709" s="94"/>
      <c r="C709" s="13"/>
      <c r="D709" s="13"/>
      <c r="E709" s="13"/>
      <c r="F709" s="13"/>
      <c r="G709" s="13"/>
      <c r="H709" s="13"/>
      <c r="I709" s="13"/>
      <c r="J709" s="13"/>
      <c r="K709" s="13"/>
      <c r="L709" s="13"/>
      <c r="M709" s="13"/>
      <c r="N709" s="13"/>
      <c r="O709" s="13"/>
      <c r="P709" s="13"/>
      <c r="Q709" s="13"/>
      <c r="R709" s="13"/>
      <c r="S709" s="13"/>
      <c r="T709" s="13"/>
      <c r="U709" s="13"/>
      <c r="V709" s="13"/>
      <c r="W709" s="13"/>
      <c r="X709" s="13"/>
      <c r="Y709" s="13"/>
      <c r="Z709" s="13"/>
      <c r="AA709" s="13"/>
      <c r="AB709" s="13"/>
    </row>
    <row r="710" spans="1:28" ht="12" customHeight="1">
      <c r="A710" s="94"/>
      <c r="B710" s="94"/>
      <c r="C710" s="13"/>
      <c r="D710" s="13"/>
      <c r="E710" s="13"/>
      <c r="F710" s="13"/>
      <c r="G710" s="13"/>
      <c r="H710" s="13"/>
      <c r="I710" s="13"/>
      <c r="J710" s="13"/>
      <c r="K710" s="13"/>
      <c r="L710" s="13"/>
      <c r="M710" s="13"/>
      <c r="N710" s="13"/>
      <c r="O710" s="13"/>
      <c r="P710" s="13"/>
      <c r="Q710" s="13"/>
      <c r="R710" s="13"/>
      <c r="S710" s="13"/>
      <c r="T710" s="13"/>
      <c r="U710" s="13"/>
      <c r="V710" s="13"/>
      <c r="W710" s="13"/>
      <c r="X710" s="13"/>
      <c r="Y710" s="13"/>
      <c r="Z710" s="13"/>
      <c r="AA710" s="13"/>
      <c r="AB710" s="13"/>
    </row>
    <row r="711" spans="1:28" ht="12" customHeight="1">
      <c r="A711" s="94"/>
      <c r="B711" s="94"/>
      <c r="C711" s="13"/>
      <c r="D711" s="13"/>
      <c r="E711" s="13"/>
      <c r="F711" s="13"/>
      <c r="G711" s="13"/>
      <c r="H711" s="13"/>
      <c r="I711" s="13"/>
      <c r="J711" s="13"/>
      <c r="K711" s="13"/>
      <c r="L711" s="13"/>
      <c r="M711" s="13"/>
      <c r="N711" s="13"/>
      <c r="O711" s="13"/>
      <c r="P711" s="13"/>
      <c r="Q711" s="13"/>
      <c r="R711" s="13"/>
      <c r="S711" s="13"/>
      <c r="T711" s="13"/>
      <c r="U711" s="13"/>
      <c r="V711" s="13"/>
      <c r="W711" s="13"/>
      <c r="X711" s="13"/>
      <c r="Y711" s="13"/>
      <c r="Z711" s="13"/>
      <c r="AA711" s="13"/>
      <c r="AB711" s="13"/>
    </row>
    <row r="712" spans="1:28" ht="12" customHeight="1">
      <c r="A712" s="94"/>
      <c r="B712" s="94"/>
      <c r="C712" s="13"/>
      <c r="D712" s="13"/>
      <c r="E712" s="13"/>
      <c r="F712" s="13"/>
      <c r="G712" s="13"/>
      <c r="H712" s="13"/>
      <c r="I712" s="13"/>
      <c r="J712" s="13"/>
      <c r="K712" s="13"/>
      <c r="L712" s="13"/>
      <c r="M712" s="13"/>
      <c r="N712" s="13"/>
      <c r="O712" s="13"/>
      <c r="P712" s="13"/>
      <c r="Q712" s="13"/>
      <c r="R712" s="13"/>
      <c r="S712" s="13"/>
      <c r="T712" s="13"/>
      <c r="U712" s="13"/>
      <c r="V712" s="13"/>
      <c r="W712" s="13"/>
      <c r="X712" s="13"/>
      <c r="Y712" s="13"/>
      <c r="Z712" s="13"/>
      <c r="AA712" s="13"/>
      <c r="AB712" s="13"/>
    </row>
    <row r="713" spans="1:28" ht="12" customHeight="1">
      <c r="A713" s="94"/>
      <c r="B713" s="94"/>
      <c r="C713" s="13"/>
      <c r="D713" s="13"/>
      <c r="E713" s="13"/>
      <c r="F713" s="13"/>
      <c r="G713" s="13"/>
      <c r="H713" s="13"/>
      <c r="I713" s="13"/>
      <c r="J713" s="13"/>
      <c r="K713" s="13"/>
      <c r="L713" s="13"/>
      <c r="M713" s="13"/>
      <c r="N713" s="13"/>
      <c r="O713" s="13"/>
      <c r="P713" s="13"/>
      <c r="Q713" s="13"/>
      <c r="R713" s="13"/>
      <c r="S713" s="13"/>
      <c r="T713" s="13"/>
      <c r="U713" s="13"/>
      <c r="V713" s="13"/>
      <c r="W713" s="13"/>
      <c r="X713" s="13"/>
      <c r="Y713" s="13"/>
      <c r="Z713" s="13"/>
      <c r="AA713" s="13"/>
      <c r="AB713" s="13"/>
    </row>
    <row r="714" spans="1:28" ht="12" customHeight="1">
      <c r="A714" s="94"/>
      <c r="B714" s="94"/>
      <c r="C714" s="13"/>
      <c r="D714" s="13"/>
      <c r="E714" s="13"/>
      <c r="F714" s="13"/>
      <c r="G714" s="13"/>
      <c r="H714" s="13"/>
      <c r="I714" s="13"/>
      <c r="J714" s="13"/>
      <c r="K714" s="13"/>
      <c r="L714" s="13"/>
      <c r="M714" s="13"/>
      <c r="N714" s="13"/>
      <c r="O714" s="13"/>
      <c r="P714" s="13"/>
      <c r="Q714" s="13"/>
      <c r="R714" s="13"/>
      <c r="S714" s="13"/>
      <c r="T714" s="13"/>
      <c r="U714" s="13"/>
      <c r="V714" s="13"/>
      <c r="W714" s="13"/>
      <c r="X714" s="13"/>
      <c r="Y714" s="13"/>
      <c r="Z714" s="13"/>
      <c r="AA714" s="13"/>
      <c r="AB714" s="13"/>
    </row>
    <row r="715" spans="1:28" ht="12" customHeight="1">
      <c r="A715" s="94"/>
      <c r="B715" s="94"/>
      <c r="C715" s="13"/>
      <c r="D715" s="13"/>
      <c r="E715" s="13"/>
      <c r="F715" s="13"/>
      <c r="G715" s="13"/>
      <c r="H715" s="13"/>
      <c r="I715" s="13"/>
      <c r="J715" s="13"/>
      <c r="K715" s="13"/>
      <c r="L715" s="13"/>
      <c r="M715" s="13"/>
      <c r="N715" s="13"/>
      <c r="O715" s="13"/>
      <c r="P715" s="13"/>
      <c r="Q715" s="13"/>
      <c r="R715" s="13"/>
      <c r="S715" s="13"/>
      <c r="T715" s="13"/>
      <c r="U715" s="13"/>
      <c r="V715" s="13"/>
      <c r="W715" s="13"/>
      <c r="X715" s="13"/>
      <c r="Y715" s="13"/>
      <c r="Z715" s="13"/>
      <c r="AA715" s="13"/>
      <c r="AB715" s="13"/>
    </row>
    <row r="716" spans="1:28" ht="12" customHeight="1">
      <c r="A716" s="94"/>
      <c r="B716" s="94"/>
      <c r="C716" s="13"/>
      <c r="D716" s="13"/>
      <c r="E716" s="13"/>
      <c r="F716" s="13"/>
      <c r="G716" s="13"/>
      <c r="H716" s="13"/>
      <c r="I716" s="13"/>
      <c r="J716" s="13"/>
      <c r="K716" s="13"/>
      <c r="L716" s="13"/>
      <c r="M716" s="13"/>
      <c r="N716" s="13"/>
      <c r="O716" s="13"/>
      <c r="P716" s="13"/>
      <c r="Q716" s="13"/>
      <c r="R716" s="13"/>
      <c r="S716" s="13"/>
      <c r="T716" s="13"/>
      <c r="U716" s="13"/>
      <c r="V716" s="13"/>
      <c r="W716" s="13"/>
      <c r="X716" s="13"/>
      <c r="Y716" s="13"/>
      <c r="Z716" s="13"/>
      <c r="AA716" s="13"/>
      <c r="AB716" s="13"/>
    </row>
    <row r="717" spans="1:28" ht="12" customHeight="1">
      <c r="A717" s="94"/>
      <c r="B717" s="94"/>
      <c r="C717" s="13"/>
      <c r="D717" s="13"/>
      <c r="E717" s="13"/>
      <c r="F717" s="13"/>
      <c r="G717" s="13"/>
      <c r="H717" s="13"/>
      <c r="I717" s="13"/>
      <c r="J717" s="13"/>
      <c r="K717" s="13"/>
      <c r="L717" s="13"/>
      <c r="M717" s="13"/>
      <c r="N717" s="13"/>
      <c r="O717" s="13"/>
      <c r="P717" s="13"/>
      <c r="Q717" s="13"/>
      <c r="R717" s="13"/>
      <c r="S717" s="13"/>
      <c r="T717" s="13"/>
      <c r="U717" s="13"/>
      <c r="V717" s="13"/>
      <c r="W717" s="13"/>
      <c r="X717" s="13"/>
      <c r="Y717" s="13"/>
      <c r="Z717" s="13"/>
      <c r="AA717" s="13"/>
      <c r="AB717" s="13"/>
    </row>
    <row r="718" spans="1:28" ht="12" customHeight="1">
      <c r="A718" s="94"/>
      <c r="B718" s="94"/>
      <c r="C718" s="13"/>
      <c r="D718" s="13"/>
      <c r="E718" s="13"/>
      <c r="F718" s="13"/>
      <c r="G718" s="13"/>
      <c r="H718" s="13"/>
      <c r="I718" s="13"/>
      <c r="J718" s="13"/>
      <c r="K718" s="13"/>
      <c r="L718" s="13"/>
      <c r="M718" s="13"/>
      <c r="N718" s="13"/>
      <c r="O718" s="13"/>
      <c r="P718" s="13"/>
      <c r="Q718" s="13"/>
      <c r="R718" s="13"/>
      <c r="S718" s="13"/>
      <c r="T718" s="13"/>
      <c r="U718" s="13"/>
      <c r="V718" s="13"/>
      <c r="W718" s="13"/>
      <c r="X718" s="13"/>
      <c r="Y718" s="13"/>
      <c r="Z718" s="13"/>
      <c r="AA718" s="13"/>
      <c r="AB718" s="13"/>
    </row>
    <row r="719" spans="1:28" ht="12" customHeight="1">
      <c r="A719" s="94"/>
      <c r="B719" s="94"/>
      <c r="C719" s="13"/>
      <c r="D719" s="13"/>
      <c r="E719" s="13"/>
      <c r="F719" s="13"/>
      <c r="G719" s="13"/>
      <c r="H719" s="13"/>
      <c r="I719" s="13"/>
      <c r="J719" s="13"/>
      <c r="K719" s="13"/>
      <c r="L719" s="13"/>
      <c r="M719" s="13"/>
      <c r="N719" s="13"/>
      <c r="O719" s="13"/>
      <c r="P719" s="13"/>
      <c r="Q719" s="13"/>
      <c r="R719" s="13"/>
      <c r="S719" s="13"/>
      <c r="T719" s="13"/>
      <c r="U719" s="13"/>
      <c r="V719" s="13"/>
      <c r="W719" s="13"/>
      <c r="X719" s="13"/>
      <c r="Y719" s="13"/>
      <c r="Z719" s="13"/>
      <c r="AA719" s="13"/>
      <c r="AB719" s="13"/>
    </row>
    <row r="720" spans="1:28" ht="12" customHeight="1">
      <c r="A720" s="94"/>
      <c r="B720" s="94"/>
      <c r="C720" s="13"/>
      <c r="D720" s="13"/>
      <c r="E720" s="13"/>
      <c r="F720" s="13"/>
      <c r="G720" s="13"/>
      <c r="H720" s="13"/>
      <c r="I720" s="13"/>
      <c r="J720" s="13"/>
      <c r="K720" s="13"/>
      <c r="L720" s="13"/>
      <c r="M720" s="13"/>
      <c r="N720" s="13"/>
      <c r="O720" s="13"/>
      <c r="P720" s="13"/>
      <c r="Q720" s="13"/>
      <c r="R720" s="13"/>
      <c r="S720" s="13"/>
      <c r="T720" s="13"/>
      <c r="U720" s="13"/>
      <c r="V720" s="13"/>
      <c r="W720" s="13"/>
      <c r="X720" s="13"/>
      <c r="Y720" s="13"/>
      <c r="Z720" s="13"/>
      <c r="AA720" s="13"/>
      <c r="AB720" s="13"/>
    </row>
    <row r="721" spans="1:28" ht="12" customHeight="1">
      <c r="A721" s="94"/>
      <c r="B721" s="94"/>
      <c r="C721" s="13"/>
      <c r="D721" s="13"/>
      <c r="E721" s="13"/>
      <c r="F721" s="13"/>
      <c r="G721" s="13"/>
      <c r="H721" s="13"/>
      <c r="I721" s="13"/>
      <c r="J721" s="13"/>
      <c r="K721" s="13"/>
      <c r="L721" s="13"/>
      <c r="M721" s="13"/>
      <c r="N721" s="13"/>
      <c r="O721" s="13"/>
      <c r="P721" s="13"/>
      <c r="Q721" s="13"/>
      <c r="R721" s="13"/>
      <c r="S721" s="13"/>
      <c r="T721" s="13"/>
      <c r="U721" s="13"/>
      <c r="V721" s="13"/>
      <c r="W721" s="13"/>
      <c r="X721" s="13"/>
      <c r="Y721" s="13"/>
      <c r="Z721" s="13"/>
      <c r="AA721" s="13"/>
      <c r="AB721" s="13"/>
    </row>
    <row r="722" spans="1:28" ht="12" customHeight="1">
      <c r="A722" s="94"/>
      <c r="B722" s="94"/>
      <c r="C722" s="13"/>
      <c r="D722" s="13"/>
      <c r="E722" s="13"/>
      <c r="F722" s="13"/>
      <c r="G722" s="13"/>
      <c r="H722" s="13"/>
      <c r="I722" s="13"/>
      <c r="J722" s="13"/>
      <c r="K722" s="13"/>
      <c r="L722" s="13"/>
      <c r="M722" s="13"/>
      <c r="N722" s="13"/>
      <c r="O722" s="13"/>
      <c r="P722" s="13"/>
      <c r="Q722" s="13"/>
      <c r="R722" s="13"/>
      <c r="S722" s="13"/>
      <c r="T722" s="13"/>
      <c r="U722" s="13"/>
      <c r="V722" s="13"/>
      <c r="W722" s="13"/>
      <c r="X722" s="13"/>
      <c r="Y722" s="13"/>
      <c r="Z722" s="13"/>
      <c r="AA722" s="13"/>
      <c r="AB722" s="13"/>
    </row>
    <row r="723" spans="1:28" ht="12" customHeight="1">
      <c r="A723" s="94"/>
      <c r="B723" s="94"/>
      <c r="C723" s="13"/>
      <c r="D723" s="13"/>
      <c r="E723" s="13"/>
      <c r="F723" s="13"/>
      <c r="G723" s="13"/>
      <c r="H723" s="13"/>
      <c r="I723" s="13"/>
      <c r="J723" s="13"/>
      <c r="K723" s="13"/>
      <c r="L723" s="13"/>
      <c r="M723" s="13"/>
      <c r="N723" s="13"/>
      <c r="O723" s="13"/>
      <c r="P723" s="13"/>
      <c r="Q723" s="13"/>
      <c r="R723" s="13"/>
      <c r="S723" s="13"/>
      <c r="T723" s="13"/>
      <c r="U723" s="13"/>
      <c r="V723" s="13"/>
      <c r="W723" s="13"/>
      <c r="X723" s="13"/>
      <c r="Y723" s="13"/>
      <c r="Z723" s="13"/>
      <c r="AA723" s="13"/>
      <c r="AB723" s="13"/>
    </row>
    <row r="724" spans="1:28" ht="12" customHeight="1">
      <c r="A724" s="94"/>
      <c r="B724" s="94"/>
      <c r="C724" s="13"/>
      <c r="D724" s="13"/>
      <c r="E724" s="13"/>
      <c r="F724" s="13"/>
      <c r="G724" s="13"/>
      <c r="H724" s="13"/>
      <c r="I724" s="13"/>
      <c r="J724" s="13"/>
      <c r="K724" s="13"/>
      <c r="L724" s="13"/>
      <c r="M724" s="13"/>
      <c r="N724" s="13"/>
      <c r="O724" s="13"/>
      <c r="P724" s="13"/>
      <c r="Q724" s="13"/>
      <c r="R724" s="13"/>
      <c r="S724" s="13"/>
      <c r="T724" s="13"/>
      <c r="U724" s="13"/>
      <c r="V724" s="13"/>
      <c r="W724" s="13"/>
      <c r="X724" s="13"/>
      <c r="Y724" s="13"/>
      <c r="Z724" s="13"/>
      <c r="AA724" s="13"/>
      <c r="AB724" s="13"/>
    </row>
    <row r="725" spans="1:28" ht="12" customHeight="1">
      <c r="A725" s="94"/>
      <c r="B725" s="94"/>
      <c r="C725" s="13"/>
      <c r="D725" s="13"/>
      <c r="E725" s="13"/>
      <c r="F725" s="13"/>
      <c r="G725" s="13"/>
      <c r="H725" s="13"/>
      <c r="I725" s="13"/>
      <c r="J725" s="13"/>
      <c r="K725" s="13"/>
      <c r="L725" s="13"/>
      <c r="M725" s="13"/>
      <c r="N725" s="13"/>
      <c r="O725" s="13"/>
      <c r="P725" s="13"/>
      <c r="Q725" s="13"/>
      <c r="R725" s="13"/>
      <c r="S725" s="13"/>
      <c r="T725" s="13"/>
      <c r="U725" s="13"/>
      <c r="V725" s="13"/>
      <c r="W725" s="13"/>
      <c r="X725" s="13"/>
      <c r="Y725" s="13"/>
      <c r="Z725" s="13"/>
      <c r="AA725" s="13"/>
      <c r="AB725" s="13"/>
    </row>
    <row r="726" spans="1:28" ht="12" customHeight="1">
      <c r="A726" s="94"/>
      <c r="B726" s="94"/>
      <c r="C726" s="13"/>
      <c r="D726" s="13"/>
      <c r="E726" s="13"/>
      <c r="F726" s="13"/>
      <c r="G726" s="13"/>
      <c r="H726" s="13"/>
      <c r="I726" s="13"/>
      <c r="J726" s="13"/>
      <c r="K726" s="13"/>
      <c r="L726" s="13"/>
      <c r="M726" s="13"/>
      <c r="N726" s="13"/>
      <c r="O726" s="13"/>
      <c r="P726" s="13"/>
      <c r="Q726" s="13"/>
      <c r="R726" s="13"/>
      <c r="S726" s="13"/>
      <c r="T726" s="13"/>
      <c r="U726" s="13"/>
      <c r="V726" s="13"/>
      <c r="W726" s="13"/>
      <c r="X726" s="13"/>
      <c r="Y726" s="13"/>
      <c r="Z726" s="13"/>
      <c r="AA726" s="13"/>
      <c r="AB726" s="13"/>
    </row>
    <row r="727" spans="1:28" ht="12" customHeight="1">
      <c r="A727" s="94"/>
      <c r="B727" s="94"/>
      <c r="C727" s="13"/>
      <c r="D727" s="13"/>
      <c r="E727" s="13"/>
      <c r="F727" s="13"/>
      <c r="G727" s="13"/>
      <c r="H727" s="13"/>
      <c r="I727" s="13"/>
      <c r="J727" s="13"/>
      <c r="K727" s="13"/>
      <c r="L727" s="13"/>
      <c r="M727" s="13"/>
      <c r="N727" s="13"/>
      <c r="O727" s="13"/>
      <c r="P727" s="13"/>
      <c r="Q727" s="13"/>
      <c r="R727" s="13"/>
      <c r="S727" s="13"/>
      <c r="T727" s="13"/>
      <c r="U727" s="13"/>
      <c r="V727" s="13"/>
      <c r="W727" s="13"/>
      <c r="X727" s="13"/>
      <c r="Y727" s="13"/>
      <c r="Z727" s="13"/>
      <c r="AA727" s="13"/>
      <c r="AB727" s="13"/>
    </row>
    <row r="728" spans="1:28" ht="12" customHeight="1">
      <c r="A728" s="94"/>
      <c r="B728" s="94"/>
      <c r="C728" s="13"/>
      <c r="D728" s="13"/>
      <c r="E728" s="13"/>
      <c r="F728" s="13"/>
      <c r="G728" s="13"/>
      <c r="H728" s="13"/>
      <c r="I728" s="13"/>
      <c r="J728" s="13"/>
      <c r="K728" s="13"/>
      <c r="L728" s="13"/>
      <c r="M728" s="13"/>
      <c r="N728" s="13"/>
      <c r="O728" s="13"/>
      <c r="P728" s="13"/>
      <c r="Q728" s="13"/>
      <c r="R728" s="13"/>
      <c r="S728" s="13"/>
      <c r="T728" s="13"/>
      <c r="U728" s="13"/>
      <c r="V728" s="13"/>
      <c r="W728" s="13"/>
      <c r="X728" s="13"/>
      <c r="Y728" s="13"/>
      <c r="Z728" s="13"/>
      <c r="AA728" s="13"/>
      <c r="AB728" s="13"/>
    </row>
    <row r="729" spans="1:28" ht="12" customHeight="1">
      <c r="A729" s="94"/>
      <c r="B729" s="94"/>
      <c r="C729" s="13"/>
      <c r="D729" s="13"/>
      <c r="E729" s="13"/>
      <c r="F729" s="13"/>
      <c r="G729" s="13"/>
      <c r="H729" s="13"/>
      <c r="I729" s="13"/>
      <c r="J729" s="13"/>
      <c r="K729" s="13"/>
      <c r="L729" s="13"/>
      <c r="M729" s="13"/>
      <c r="N729" s="13"/>
      <c r="O729" s="13"/>
      <c r="P729" s="13"/>
      <c r="Q729" s="13"/>
      <c r="R729" s="13"/>
      <c r="S729" s="13"/>
      <c r="T729" s="13"/>
      <c r="U729" s="13"/>
      <c r="V729" s="13"/>
      <c r="W729" s="13"/>
      <c r="X729" s="13"/>
      <c r="Y729" s="13"/>
      <c r="Z729" s="13"/>
      <c r="AA729" s="13"/>
      <c r="AB729" s="13"/>
    </row>
    <row r="730" spans="1:28" ht="12" customHeight="1">
      <c r="A730" s="94"/>
      <c r="B730" s="94"/>
      <c r="C730" s="13"/>
      <c r="D730" s="13"/>
      <c r="E730" s="13"/>
      <c r="F730" s="13"/>
      <c r="G730" s="13"/>
      <c r="H730" s="13"/>
      <c r="I730" s="13"/>
      <c r="J730" s="13"/>
      <c r="K730" s="13"/>
      <c r="L730" s="13"/>
      <c r="M730" s="13"/>
      <c r="N730" s="13"/>
      <c r="O730" s="13"/>
      <c r="P730" s="13"/>
      <c r="Q730" s="13"/>
      <c r="R730" s="13"/>
      <c r="S730" s="13"/>
      <c r="T730" s="13"/>
      <c r="U730" s="13"/>
      <c r="V730" s="13"/>
      <c r="W730" s="13"/>
      <c r="X730" s="13"/>
      <c r="Y730" s="13"/>
      <c r="Z730" s="13"/>
      <c r="AA730" s="13"/>
      <c r="AB730" s="13"/>
    </row>
    <row r="731" spans="1:28" ht="12" customHeight="1">
      <c r="A731" s="94"/>
      <c r="B731" s="94"/>
      <c r="C731" s="13"/>
      <c r="D731" s="13"/>
      <c r="E731" s="13"/>
      <c r="F731" s="13"/>
      <c r="G731" s="13"/>
      <c r="H731" s="13"/>
      <c r="I731" s="13"/>
      <c r="J731" s="13"/>
      <c r="K731" s="13"/>
      <c r="L731" s="13"/>
      <c r="M731" s="13"/>
      <c r="N731" s="13"/>
      <c r="O731" s="13"/>
      <c r="P731" s="13"/>
      <c r="Q731" s="13"/>
      <c r="R731" s="13"/>
      <c r="S731" s="13"/>
      <c r="T731" s="13"/>
      <c r="U731" s="13"/>
      <c r="V731" s="13"/>
      <c r="W731" s="13"/>
      <c r="X731" s="13"/>
      <c r="Y731" s="13"/>
      <c r="Z731" s="13"/>
      <c r="AA731" s="13"/>
      <c r="AB731" s="13"/>
    </row>
    <row r="732" spans="1:28" ht="12" customHeight="1">
      <c r="A732" s="94"/>
      <c r="B732" s="94"/>
      <c r="C732" s="13"/>
      <c r="D732" s="13"/>
      <c r="E732" s="13"/>
      <c r="F732" s="13"/>
      <c r="G732" s="13"/>
      <c r="H732" s="13"/>
      <c r="I732" s="13"/>
      <c r="J732" s="13"/>
      <c r="K732" s="13"/>
      <c r="L732" s="13"/>
      <c r="M732" s="13"/>
      <c r="N732" s="13"/>
      <c r="O732" s="13"/>
      <c r="P732" s="13"/>
      <c r="Q732" s="13"/>
      <c r="R732" s="13"/>
      <c r="S732" s="13"/>
      <c r="T732" s="13"/>
      <c r="U732" s="13"/>
      <c r="V732" s="13"/>
      <c r="W732" s="13"/>
      <c r="X732" s="13"/>
      <c r="Y732" s="13"/>
      <c r="Z732" s="13"/>
      <c r="AA732" s="13"/>
      <c r="AB732" s="13"/>
    </row>
    <row r="733" spans="1:28" ht="12" customHeight="1">
      <c r="A733" s="94"/>
      <c r="B733" s="94"/>
      <c r="C733" s="13"/>
      <c r="D733" s="13"/>
      <c r="E733" s="13"/>
      <c r="F733" s="13"/>
      <c r="G733" s="13"/>
      <c r="H733" s="13"/>
      <c r="I733" s="13"/>
      <c r="J733" s="13"/>
      <c r="K733" s="13"/>
      <c r="L733" s="13"/>
      <c r="M733" s="13"/>
      <c r="N733" s="13"/>
      <c r="O733" s="13"/>
      <c r="P733" s="13"/>
      <c r="Q733" s="13"/>
      <c r="R733" s="13"/>
      <c r="S733" s="13"/>
      <c r="T733" s="13"/>
      <c r="U733" s="13"/>
      <c r="V733" s="13"/>
      <c r="W733" s="13"/>
      <c r="X733" s="13"/>
      <c r="Y733" s="13"/>
      <c r="Z733" s="13"/>
      <c r="AA733" s="13"/>
      <c r="AB733" s="13"/>
    </row>
    <row r="734" spans="1:28" ht="12" customHeight="1">
      <c r="A734" s="94"/>
      <c r="B734" s="94"/>
      <c r="C734" s="13"/>
      <c r="D734" s="13"/>
      <c r="E734" s="13"/>
      <c r="F734" s="13"/>
      <c r="G734" s="13"/>
      <c r="H734" s="13"/>
      <c r="I734" s="13"/>
      <c r="J734" s="13"/>
      <c r="K734" s="13"/>
      <c r="L734" s="13"/>
      <c r="M734" s="13"/>
      <c r="N734" s="13"/>
      <c r="O734" s="13"/>
      <c r="P734" s="13"/>
      <c r="Q734" s="13"/>
      <c r="R734" s="13"/>
      <c r="S734" s="13"/>
      <c r="T734" s="13"/>
      <c r="U734" s="13"/>
      <c r="V734" s="13"/>
      <c r="W734" s="13"/>
      <c r="X734" s="13"/>
      <c r="Y734" s="13"/>
      <c r="Z734" s="13"/>
      <c r="AA734" s="13"/>
      <c r="AB734" s="13"/>
    </row>
    <row r="735" spans="1:28" ht="12" customHeight="1">
      <c r="A735" s="94"/>
      <c r="B735" s="94"/>
      <c r="C735" s="13"/>
      <c r="D735" s="13"/>
      <c r="E735" s="13"/>
      <c r="F735" s="13"/>
      <c r="G735" s="13"/>
      <c r="H735" s="13"/>
      <c r="I735" s="13"/>
      <c r="J735" s="13"/>
      <c r="K735" s="13"/>
      <c r="L735" s="13"/>
      <c r="M735" s="13"/>
      <c r="N735" s="13"/>
      <c r="O735" s="13"/>
      <c r="P735" s="13"/>
      <c r="Q735" s="13"/>
      <c r="R735" s="13"/>
      <c r="S735" s="13"/>
      <c r="T735" s="13"/>
      <c r="U735" s="13"/>
      <c r="V735" s="13"/>
      <c r="W735" s="13"/>
      <c r="X735" s="13"/>
      <c r="Y735" s="13"/>
      <c r="Z735" s="13"/>
      <c r="AA735" s="13"/>
      <c r="AB735" s="13"/>
    </row>
    <row r="736" spans="1:28" ht="12" customHeight="1">
      <c r="A736" s="94"/>
      <c r="B736" s="94"/>
      <c r="C736" s="13"/>
      <c r="D736" s="13"/>
      <c r="E736" s="13"/>
      <c r="F736" s="13"/>
      <c r="G736" s="13"/>
      <c r="H736" s="13"/>
      <c r="I736" s="13"/>
      <c r="J736" s="13"/>
      <c r="K736" s="13"/>
      <c r="L736" s="13"/>
      <c r="M736" s="13"/>
      <c r="N736" s="13"/>
      <c r="O736" s="13"/>
      <c r="P736" s="13"/>
      <c r="Q736" s="13"/>
      <c r="R736" s="13"/>
      <c r="S736" s="13"/>
      <c r="T736" s="13"/>
      <c r="U736" s="13"/>
      <c r="V736" s="13"/>
      <c r="W736" s="13"/>
      <c r="X736" s="13"/>
      <c r="Y736" s="13"/>
      <c r="Z736" s="13"/>
      <c r="AA736" s="13"/>
      <c r="AB736" s="13"/>
    </row>
    <row r="737" spans="1:28" ht="12" customHeight="1">
      <c r="A737" s="94"/>
      <c r="B737" s="94"/>
      <c r="C737" s="13"/>
      <c r="D737" s="13"/>
      <c r="E737" s="13"/>
      <c r="F737" s="13"/>
      <c r="G737" s="13"/>
      <c r="H737" s="13"/>
      <c r="I737" s="13"/>
      <c r="J737" s="13"/>
      <c r="K737" s="13"/>
      <c r="L737" s="13"/>
      <c r="M737" s="13"/>
      <c r="N737" s="13"/>
      <c r="O737" s="13"/>
      <c r="P737" s="13"/>
      <c r="Q737" s="13"/>
      <c r="R737" s="13"/>
      <c r="S737" s="13"/>
      <c r="T737" s="13"/>
      <c r="U737" s="13"/>
      <c r="V737" s="13"/>
      <c r="W737" s="13"/>
      <c r="X737" s="13"/>
      <c r="Y737" s="13"/>
      <c r="Z737" s="13"/>
      <c r="AA737" s="13"/>
      <c r="AB737" s="13"/>
    </row>
    <row r="738" spans="1:28" ht="12" customHeight="1">
      <c r="A738" s="94"/>
      <c r="B738" s="94"/>
      <c r="C738" s="13"/>
      <c r="D738" s="13"/>
      <c r="E738" s="13"/>
      <c r="F738" s="13"/>
      <c r="G738" s="13"/>
      <c r="H738" s="13"/>
      <c r="I738" s="13"/>
      <c r="J738" s="13"/>
      <c r="K738" s="13"/>
      <c r="L738" s="13"/>
      <c r="M738" s="13"/>
      <c r="N738" s="13"/>
      <c r="O738" s="13"/>
      <c r="P738" s="13"/>
      <c r="Q738" s="13"/>
      <c r="R738" s="13"/>
      <c r="S738" s="13"/>
      <c r="T738" s="13"/>
      <c r="U738" s="13"/>
      <c r="V738" s="13"/>
      <c r="W738" s="13"/>
      <c r="X738" s="13"/>
      <c r="Y738" s="13"/>
      <c r="Z738" s="13"/>
      <c r="AA738" s="13"/>
      <c r="AB738" s="13"/>
    </row>
    <row r="739" spans="1:28" ht="12" customHeight="1">
      <c r="A739" s="94"/>
      <c r="B739" s="94"/>
      <c r="C739" s="13"/>
      <c r="D739" s="13"/>
      <c r="E739" s="13"/>
      <c r="F739" s="13"/>
      <c r="G739" s="13"/>
      <c r="H739" s="13"/>
      <c r="I739" s="13"/>
      <c r="J739" s="13"/>
      <c r="K739" s="13"/>
      <c r="L739" s="13"/>
      <c r="M739" s="13"/>
      <c r="N739" s="13"/>
      <c r="O739" s="13"/>
      <c r="P739" s="13"/>
      <c r="Q739" s="13"/>
      <c r="R739" s="13"/>
      <c r="S739" s="13"/>
      <c r="T739" s="13"/>
      <c r="U739" s="13"/>
      <c r="V739" s="13"/>
      <c r="W739" s="13"/>
      <c r="X739" s="13"/>
      <c r="Y739" s="13"/>
      <c r="Z739" s="13"/>
      <c r="AA739" s="13"/>
      <c r="AB739" s="13"/>
    </row>
    <row r="740" spans="1:28" ht="12" customHeight="1">
      <c r="A740" s="94"/>
      <c r="B740" s="94"/>
      <c r="C740" s="13"/>
      <c r="D740" s="13"/>
      <c r="E740" s="13"/>
      <c r="F740" s="13"/>
      <c r="G740" s="13"/>
      <c r="H740" s="13"/>
      <c r="I740" s="13"/>
      <c r="J740" s="13"/>
      <c r="K740" s="13"/>
      <c r="L740" s="13"/>
      <c r="M740" s="13"/>
      <c r="N740" s="13"/>
      <c r="O740" s="13"/>
      <c r="P740" s="13"/>
      <c r="Q740" s="13"/>
      <c r="R740" s="13"/>
      <c r="S740" s="13"/>
      <c r="T740" s="13"/>
      <c r="U740" s="13"/>
      <c r="V740" s="13"/>
      <c r="W740" s="13"/>
      <c r="X740" s="13"/>
      <c r="Y740" s="13"/>
      <c r="Z740" s="13"/>
      <c r="AA740" s="13"/>
      <c r="AB740" s="13"/>
    </row>
    <row r="741" spans="1:28" ht="12" customHeight="1">
      <c r="A741" s="94"/>
      <c r="B741" s="94"/>
      <c r="C741" s="13"/>
      <c r="D741" s="13"/>
      <c r="E741" s="13"/>
      <c r="F741" s="13"/>
      <c r="G741" s="13"/>
      <c r="H741" s="13"/>
      <c r="I741" s="13"/>
      <c r="J741" s="13"/>
      <c r="K741" s="13"/>
      <c r="L741" s="13"/>
      <c r="M741" s="13"/>
      <c r="N741" s="13"/>
      <c r="O741" s="13"/>
      <c r="P741" s="13"/>
      <c r="Q741" s="13"/>
      <c r="R741" s="13"/>
      <c r="S741" s="13"/>
      <c r="T741" s="13"/>
      <c r="U741" s="13"/>
      <c r="V741" s="13"/>
      <c r="W741" s="13"/>
      <c r="X741" s="13"/>
      <c r="Y741" s="13"/>
      <c r="Z741" s="13"/>
      <c r="AA741" s="13"/>
      <c r="AB741" s="13"/>
    </row>
    <row r="742" spans="1:28" ht="12" customHeight="1">
      <c r="A742" s="94"/>
      <c r="B742" s="94"/>
      <c r="C742" s="13"/>
      <c r="D742" s="13"/>
      <c r="E742" s="13"/>
      <c r="F742" s="13"/>
      <c r="G742" s="13"/>
      <c r="H742" s="13"/>
      <c r="I742" s="13"/>
      <c r="J742" s="13"/>
      <c r="K742" s="13"/>
      <c r="L742" s="13"/>
      <c r="M742" s="13"/>
      <c r="N742" s="13"/>
      <c r="O742" s="13"/>
      <c r="P742" s="13"/>
      <c r="Q742" s="13"/>
      <c r="R742" s="13"/>
      <c r="S742" s="13"/>
      <c r="T742" s="13"/>
      <c r="U742" s="13"/>
      <c r="V742" s="13"/>
      <c r="W742" s="13"/>
      <c r="X742" s="13"/>
      <c r="Y742" s="13"/>
      <c r="Z742" s="13"/>
      <c r="AA742" s="13"/>
      <c r="AB742" s="13"/>
    </row>
    <row r="743" spans="1:28" ht="12" customHeight="1">
      <c r="A743" s="94"/>
      <c r="B743" s="94"/>
      <c r="C743" s="13"/>
      <c r="D743" s="13"/>
      <c r="E743" s="13"/>
      <c r="F743" s="13"/>
      <c r="G743" s="13"/>
      <c r="H743" s="13"/>
      <c r="I743" s="13"/>
      <c r="J743" s="13"/>
      <c r="K743" s="13"/>
      <c r="L743" s="13"/>
      <c r="M743" s="13"/>
      <c r="N743" s="13"/>
      <c r="O743" s="13"/>
      <c r="P743" s="13"/>
      <c r="Q743" s="13"/>
      <c r="R743" s="13"/>
      <c r="S743" s="13"/>
      <c r="T743" s="13"/>
      <c r="U743" s="13"/>
      <c r="V743" s="13"/>
      <c r="W743" s="13"/>
      <c r="X743" s="13"/>
      <c r="Y743" s="13"/>
      <c r="Z743" s="13"/>
      <c r="AA743" s="13"/>
      <c r="AB743" s="13"/>
    </row>
    <row r="744" spans="1:28" ht="12" customHeight="1">
      <c r="A744" s="94"/>
      <c r="B744" s="94"/>
      <c r="C744" s="13"/>
      <c r="D744" s="13"/>
      <c r="E744" s="13"/>
      <c r="F744" s="13"/>
      <c r="G744" s="13"/>
      <c r="H744" s="13"/>
      <c r="I744" s="13"/>
      <c r="J744" s="13"/>
      <c r="K744" s="13"/>
      <c r="L744" s="13"/>
      <c r="M744" s="13"/>
      <c r="N744" s="13"/>
      <c r="O744" s="13"/>
      <c r="P744" s="13"/>
      <c r="Q744" s="13"/>
      <c r="R744" s="13"/>
      <c r="S744" s="13"/>
      <c r="T744" s="13"/>
      <c r="U744" s="13"/>
      <c r="V744" s="13"/>
      <c r="W744" s="13"/>
      <c r="X744" s="13"/>
      <c r="Y744" s="13"/>
      <c r="Z744" s="13"/>
      <c r="AA744" s="13"/>
      <c r="AB744" s="13"/>
    </row>
    <row r="745" spans="1:28" ht="12" customHeight="1">
      <c r="A745" s="94"/>
      <c r="B745" s="94"/>
      <c r="C745" s="13"/>
      <c r="D745" s="13"/>
      <c r="E745" s="13"/>
      <c r="F745" s="13"/>
      <c r="G745" s="13"/>
      <c r="H745" s="13"/>
      <c r="I745" s="13"/>
      <c r="J745" s="13"/>
      <c r="K745" s="13"/>
      <c r="L745" s="13"/>
      <c r="M745" s="13"/>
      <c r="N745" s="13"/>
      <c r="O745" s="13"/>
      <c r="P745" s="13"/>
      <c r="Q745" s="13"/>
      <c r="R745" s="13"/>
      <c r="S745" s="13"/>
      <c r="T745" s="13"/>
      <c r="U745" s="13"/>
      <c r="V745" s="13"/>
      <c r="W745" s="13"/>
      <c r="X745" s="13"/>
      <c r="Y745" s="13"/>
      <c r="Z745" s="13"/>
      <c r="AA745" s="13"/>
      <c r="AB745" s="13"/>
    </row>
    <row r="746" spans="1:28" ht="12" customHeight="1">
      <c r="A746" s="94"/>
      <c r="B746" s="94"/>
      <c r="C746" s="13"/>
      <c r="D746" s="13"/>
      <c r="E746" s="13"/>
      <c r="F746" s="13"/>
      <c r="G746" s="13"/>
      <c r="H746" s="13"/>
      <c r="I746" s="13"/>
      <c r="J746" s="13"/>
      <c r="K746" s="13"/>
      <c r="L746" s="13"/>
      <c r="M746" s="13"/>
      <c r="N746" s="13"/>
      <c r="O746" s="13"/>
      <c r="P746" s="13"/>
      <c r="Q746" s="13"/>
      <c r="R746" s="13"/>
      <c r="S746" s="13"/>
      <c r="T746" s="13"/>
      <c r="U746" s="13"/>
      <c r="V746" s="13"/>
      <c r="W746" s="13"/>
      <c r="X746" s="13"/>
      <c r="Y746" s="13"/>
      <c r="Z746" s="13"/>
      <c r="AA746" s="13"/>
      <c r="AB746" s="13"/>
    </row>
    <row r="747" spans="1:28" ht="12" customHeight="1">
      <c r="A747" s="94"/>
      <c r="B747" s="94"/>
      <c r="C747" s="13"/>
      <c r="D747" s="13"/>
      <c r="E747" s="13"/>
      <c r="F747" s="13"/>
      <c r="G747" s="13"/>
      <c r="H747" s="13"/>
      <c r="I747" s="13"/>
      <c r="J747" s="13"/>
      <c r="K747" s="13"/>
      <c r="L747" s="13"/>
      <c r="M747" s="13"/>
      <c r="N747" s="13"/>
      <c r="O747" s="13"/>
      <c r="P747" s="13"/>
      <c r="Q747" s="13"/>
      <c r="R747" s="13"/>
      <c r="S747" s="13"/>
      <c r="T747" s="13"/>
      <c r="U747" s="13"/>
      <c r="V747" s="13"/>
      <c r="W747" s="13"/>
      <c r="X747" s="13"/>
      <c r="Y747" s="13"/>
      <c r="Z747" s="13"/>
      <c r="AA747" s="13"/>
      <c r="AB747" s="13"/>
    </row>
    <row r="748" spans="1:28" ht="12" customHeight="1">
      <c r="A748" s="94"/>
      <c r="B748" s="94"/>
      <c r="C748" s="13"/>
      <c r="D748" s="13"/>
      <c r="E748" s="13"/>
      <c r="F748" s="13"/>
      <c r="G748" s="13"/>
      <c r="H748" s="13"/>
      <c r="I748" s="13"/>
      <c r="J748" s="13"/>
      <c r="K748" s="13"/>
      <c r="L748" s="13"/>
      <c r="M748" s="13"/>
      <c r="N748" s="13"/>
      <c r="O748" s="13"/>
      <c r="P748" s="13"/>
      <c r="Q748" s="13"/>
      <c r="R748" s="13"/>
      <c r="S748" s="13"/>
      <c r="T748" s="13"/>
      <c r="U748" s="13"/>
      <c r="V748" s="13"/>
      <c r="W748" s="13"/>
      <c r="X748" s="13"/>
      <c r="Y748" s="13"/>
      <c r="Z748" s="13"/>
      <c r="AA748" s="13"/>
      <c r="AB748" s="13"/>
    </row>
    <row r="749" spans="1:28" ht="12" customHeight="1">
      <c r="A749" s="94"/>
      <c r="B749" s="94"/>
      <c r="C749" s="13"/>
      <c r="D749" s="13"/>
      <c r="E749" s="13"/>
      <c r="F749" s="13"/>
      <c r="G749" s="13"/>
      <c r="H749" s="13"/>
      <c r="I749" s="13"/>
      <c r="J749" s="13"/>
      <c r="K749" s="13"/>
      <c r="L749" s="13"/>
      <c r="M749" s="13"/>
      <c r="N749" s="13"/>
      <c r="O749" s="13"/>
      <c r="P749" s="13"/>
      <c r="Q749" s="13"/>
      <c r="R749" s="13"/>
      <c r="S749" s="13"/>
      <c r="T749" s="13"/>
      <c r="U749" s="13"/>
      <c r="V749" s="13"/>
      <c r="W749" s="13"/>
      <c r="X749" s="13"/>
      <c r="Y749" s="13"/>
      <c r="Z749" s="13"/>
      <c r="AA749" s="13"/>
      <c r="AB749" s="13"/>
    </row>
    <row r="750" spans="1:28" ht="12" customHeight="1">
      <c r="A750" s="94"/>
      <c r="B750" s="94"/>
      <c r="C750" s="13"/>
      <c r="D750" s="13"/>
      <c r="E750" s="13"/>
      <c r="F750" s="13"/>
      <c r="G750" s="13"/>
      <c r="H750" s="13"/>
      <c r="I750" s="13"/>
      <c r="J750" s="13"/>
      <c r="K750" s="13"/>
      <c r="L750" s="13"/>
      <c r="M750" s="13"/>
      <c r="N750" s="13"/>
      <c r="O750" s="13"/>
      <c r="P750" s="13"/>
      <c r="Q750" s="13"/>
      <c r="R750" s="13"/>
      <c r="S750" s="13"/>
      <c r="T750" s="13"/>
      <c r="U750" s="13"/>
      <c r="V750" s="13"/>
      <c r="W750" s="13"/>
      <c r="X750" s="13"/>
      <c r="Y750" s="13"/>
      <c r="Z750" s="13"/>
      <c r="AA750" s="13"/>
      <c r="AB750" s="13"/>
    </row>
    <row r="751" spans="1:28" ht="12" customHeight="1">
      <c r="A751" s="94"/>
      <c r="B751" s="94"/>
      <c r="C751" s="13"/>
      <c r="D751" s="13"/>
      <c r="E751" s="13"/>
      <c r="F751" s="13"/>
      <c r="G751" s="13"/>
      <c r="H751" s="13"/>
      <c r="I751" s="13"/>
      <c r="J751" s="13"/>
      <c r="K751" s="13"/>
      <c r="L751" s="13"/>
      <c r="M751" s="13"/>
      <c r="N751" s="13"/>
      <c r="O751" s="13"/>
      <c r="P751" s="13"/>
      <c r="Q751" s="13"/>
      <c r="R751" s="13"/>
      <c r="S751" s="13"/>
      <c r="T751" s="13"/>
      <c r="U751" s="13"/>
      <c r="V751" s="13"/>
      <c r="W751" s="13"/>
      <c r="X751" s="13"/>
      <c r="Y751" s="13"/>
      <c r="Z751" s="13"/>
      <c r="AA751" s="13"/>
      <c r="AB751" s="13"/>
    </row>
    <row r="752" spans="1:28" ht="12" customHeight="1">
      <c r="A752" s="94"/>
      <c r="B752" s="94"/>
      <c r="C752" s="13"/>
      <c r="D752" s="13"/>
      <c r="E752" s="13"/>
      <c r="F752" s="13"/>
      <c r="G752" s="13"/>
      <c r="H752" s="13"/>
      <c r="I752" s="13"/>
      <c r="J752" s="13"/>
      <c r="K752" s="13"/>
      <c r="L752" s="13"/>
      <c r="M752" s="13"/>
      <c r="N752" s="13"/>
      <c r="O752" s="13"/>
      <c r="P752" s="13"/>
      <c r="Q752" s="13"/>
      <c r="R752" s="13"/>
      <c r="S752" s="13"/>
      <c r="T752" s="13"/>
      <c r="U752" s="13"/>
      <c r="V752" s="13"/>
      <c r="W752" s="13"/>
      <c r="X752" s="13"/>
      <c r="Y752" s="13"/>
      <c r="Z752" s="13"/>
      <c r="AA752" s="13"/>
      <c r="AB752" s="13"/>
    </row>
    <row r="753" spans="1:28" ht="12" customHeight="1">
      <c r="A753" s="94"/>
      <c r="B753" s="94"/>
      <c r="C753" s="13"/>
      <c r="D753" s="13"/>
      <c r="E753" s="13"/>
      <c r="F753" s="13"/>
      <c r="G753" s="13"/>
      <c r="H753" s="13"/>
      <c r="I753" s="13"/>
      <c r="J753" s="13"/>
      <c r="K753" s="13"/>
      <c r="L753" s="13"/>
      <c r="M753" s="13"/>
      <c r="N753" s="13"/>
      <c r="O753" s="13"/>
      <c r="P753" s="13"/>
      <c r="Q753" s="13"/>
      <c r="R753" s="13"/>
      <c r="S753" s="13"/>
      <c r="T753" s="13"/>
      <c r="U753" s="13"/>
      <c r="V753" s="13"/>
      <c r="W753" s="13"/>
      <c r="X753" s="13"/>
      <c r="Y753" s="13"/>
      <c r="Z753" s="13"/>
      <c r="AA753" s="13"/>
      <c r="AB753" s="13"/>
    </row>
    <row r="754" spans="1:28" ht="12" customHeight="1">
      <c r="A754" s="94"/>
      <c r="B754" s="94"/>
      <c r="C754" s="13"/>
      <c r="D754" s="13"/>
      <c r="E754" s="13"/>
      <c r="F754" s="13"/>
      <c r="G754" s="13"/>
      <c r="H754" s="13"/>
      <c r="I754" s="13"/>
      <c r="J754" s="13"/>
      <c r="K754" s="13"/>
      <c r="L754" s="13"/>
      <c r="M754" s="13"/>
      <c r="N754" s="13"/>
      <c r="O754" s="13"/>
      <c r="P754" s="13"/>
      <c r="Q754" s="13"/>
      <c r="R754" s="13"/>
      <c r="S754" s="13"/>
      <c r="T754" s="13"/>
      <c r="U754" s="13"/>
      <c r="V754" s="13"/>
      <c r="W754" s="13"/>
      <c r="X754" s="13"/>
      <c r="Y754" s="13"/>
      <c r="Z754" s="13"/>
      <c r="AA754" s="13"/>
      <c r="AB754" s="13"/>
    </row>
    <row r="755" spans="1:28" ht="12" customHeight="1">
      <c r="A755" s="94"/>
      <c r="B755" s="94"/>
      <c r="C755" s="13"/>
      <c r="D755" s="13"/>
      <c r="E755" s="13"/>
      <c r="F755" s="13"/>
      <c r="G755" s="13"/>
      <c r="H755" s="13"/>
      <c r="I755" s="13"/>
      <c r="J755" s="13"/>
      <c r="K755" s="13"/>
      <c r="L755" s="13"/>
      <c r="M755" s="13"/>
      <c r="N755" s="13"/>
      <c r="O755" s="13"/>
      <c r="P755" s="13"/>
      <c r="Q755" s="13"/>
      <c r="R755" s="13"/>
      <c r="S755" s="13"/>
      <c r="T755" s="13"/>
      <c r="U755" s="13"/>
      <c r="V755" s="13"/>
      <c r="W755" s="13"/>
      <c r="X755" s="13"/>
      <c r="Y755" s="13"/>
      <c r="Z755" s="13"/>
      <c r="AA755" s="13"/>
      <c r="AB755" s="13"/>
    </row>
    <row r="756" spans="1:28" ht="12" customHeight="1">
      <c r="A756" s="94"/>
      <c r="B756" s="94"/>
      <c r="C756" s="13"/>
      <c r="D756" s="13"/>
      <c r="E756" s="13"/>
      <c r="F756" s="13"/>
      <c r="G756" s="13"/>
      <c r="H756" s="13"/>
      <c r="I756" s="13"/>
      <c r="J756" s="13"/>
      <c r="K756" s="13"/>
      <c r="L756" s="13"/>
      <c r="M756" s="13"/>
      <c r="N756" s="13"/>
      <c r="O756" s="13"/>
      <c r="P756" s="13"/>
      <c r="Q756" s="13"/>
      <c r="R756" s="13"/>
      <c r="S756" s="13"/>
      <c r="T756" s="13"/>
      <c r="U756" s="13"/>
      <c r="V756" s="13"/>
      <c r="W756" s="13"/>
      <c r="X756" s="13"/>
      <c r="Y756" s="13"/>
      <c r="Z756" s="13"/>
      <c r="AA756" s="13"/>
      <c r="AB756" s="13"/>
    </row>
    <row r="757" spans="1:28" ht="12" customHeight="1">
      <c r="A757" s="94"/>
      <c r="B757" s="94"/>
      <c r="C757" s="13"/>
      <c r="D757" s="13"/>
      <c r="E757" s="13"/>
      <c r="F757" s="13"/>
      <c r="G757" s="13"/>
      <c r="H757" s="13"/>
      <c r="I757" s="13"/>
      <c r="J757" s="13"/>
      <c r="K757" s="13"/>
      <c r="L757" s="13"/>
      <c r="M757" s="13"/>
      <c r="N757" s="13"/>
      <c r="O757" s="13"/>
      <c r="P757" s="13"/>
      <c r="Q757" s="13"/>
      <c r="R757" s="13"/>
      <c r="S757" s="13"/>
      <c r="T757" s="13"/>
      <c r="U757" s="13"/>
      <c r="V757" s="13"/>
      <c r="W757" s="13"/>
      <c r="X757" s="13"/>
      <c r="Y757" s="13"/>
      <c r="Z757" s="13"/>
      <c r="AA757" s="13"/>
      <c r="AB757" s="13"/>
    </row>
    <row r="758" spans="1:28" ht="12" customHeight="1">
      <c r="A758" s="94"/>
      <c r="B758" s="94"/>
      <c r="C758" s="13"/>
      <c r="D758" s="13"/>
      <c r="E758" s="13"/>
      <c r="F758" s="13"/>
      <c r="G758" s="13"/>
      <c r="H758" s="13"/>
      <c r="I758" s="13"/>
      <c r="J758" s="13"/>
      <c r="K758" s="13"/>
      <c r="L758" s="13"/>
      <c r="M758" s="13"/>
      <c r="N758" s="13"/>
      <c r="O758" s="13"/>
      <c r="P758" s="13"/>
      <c r="Q758" s="13"/>
      <c r="R758" s="13"/>
      <c r="S758" s="13"/>
      <c r="T758" s="13"/>
      <c r="U758" s="13"/>
      <c r="V758" s="13"/>
      <c r="W758" s="13"/>
      <c r="X758" s="13"/>
      <c r="Y758" s="13"/>
      <c r="Z758" s="13"/>
      <c r="AA758" s="13"/>
      <c r="AB758" s="13"/>
    </row>
    <row r="759" spans="1:28" ht="12" customHeight="1">
      <c r="A759" s="94"/>
      <c r="B759" s="94"/>
      <c r="C759" s="13"/>
      <c r="D759" s="13"/>
      <c r="E759" s="13"/>
      <c r="F759" s="13"/>
      <c r="G759" s="13"/>
      <c r="H759" s="13"/>
      <c r="I759" s="13"/>
      <c r="J759" s="13"/>
      <c r="K759" s="13"/>
      <c r="L759" s="13"/>
      <c r="M759" s="13"/>
      <c r="N759" s="13"/>
      <c r="O759" s="13"/>
      <c r="P759" s="13"/>
      <c r="Q759" s="13"/>
      <c r="R759" s="13"/>
      <c r="S759" s="13"/>
      <c r="T759" s="13"/>
      <c r="U759" s="13"/>
      <c r="V759" s="13"/>
      <c r="W759" s="13"/>
      <c r="X759" s="13"/>
      <c r="Y759" s="13"/>
      <c r="Z759" s="13"/>
      <c r="AA759" s="13"/>
      <c r="AB759" s="13"/>
    </row>
    <row r="760" spans="1:28" ht="12" customHeight="1">
      <c r="A760" s="94"/>
      <c r="B760" s="94"/>
      <c r="C760" s="13"/>
      <c r="D760" s="13"/>
      <c r="E760" s="13"/>
      <c r="F760" s="13"/>
      <c r="G760" s="13"/>
      <c r="H760" s="13"/>
      <c r="I760" s="13"/>
      <c r="J760" s="13"/>
      <c r="K760" s="13"/>
      <c r="L760" s="13"/>
      <c r="M760" s="13"/>
      <c r="N760" s="13"/>
      <c r="O760" s="13"/>
      <c r="P760" s="13"/>
      <c r="Q760" s="13"/>
      <c r="R760" s="13"/>
      <c r="S760" s="13"/>
      <c r="T760" s="13"/>
      <c r="U760" s="13"/>
      <c r="V760" s="13"/>
      <c r="W760" s="13"/>
      <c r="X760" s="13"/>
      <c r="Y760" s="13"/>
      <c r="Z760" s="13"/>
      <c r="AA760" s="13"/>
      <c r="AB760" s="13"/>
    </row>
    <row r="761" spans="1:28" ht="12" customHeight="1">
      <c r="A761" s="94"/>
      <c r="B761" s="94"/>
      <c r="C761" s="13"/>
      <c r="D761" s="13"/>
      <c r="E761" s="13"/>
      <c r="F761" s="13"/>
      <c r="G761" s="13"/>
      <c r="H761" s="13"/>
      <c r="I761" s="13"/>
      <c r="J761" s="13"/>
      <c r="K761" s="13"/>
      <c r="L761" s="13"/>
      <c r="M761" s="13"/>
      <c r="N761" s="13"/>
      <c r="O761" s="13"/>
      <c r="P761" s="13"/>
      <c r="Q761" s="13"/>
      <c r="R761" s="13"/>
      <c r="S761" s="13"/>
      <c r="T761" s="13"/>
      <c r="U761" s="13"/>
      <c r="V761" s="13"/>
      <c r="W761" s="13"/>
      <c r="X761" s="13"/>
      <c r="Y761" s="13"/>
      <c r="Z761" s="13"/>
      <c r="AA761" s="13"/>
      <c r="AB761" s="13"/>
    </row>
    <row r="762" spans="1:28" ht="12" customHeight="1">
      <c r="A762" s="94"/>
      <c r="B762" s="94"/>
      <c r="C762" s="13"/>
      <c r="D762" s="13"/>
      <c r="E762" s="13"/>
      <c r="F762" s="13"/>
      <c r="G762" s="13"/>
      <c r="H762" s="13"/>
      <c r="I762" s="13"/>
      <c r="J762" s="13"/>
      <c r="K762" s="13"/>
      <c r="L762" s="13"/>
      <c r="M762" s="13"/>
      <c r="N762" s="13"/>
      <c r="O762" s="13"/>
      <c r="P762" s="13"/>
      <c r="Q762" s="13"/>
      <c r="R762" s="13"/>
      <c r="S762" s="13"/>
      <c r="T762" s="13"/>
      <c r="U762" s="13"/>
      <c r="V762" s="13"/>
      <c r="W762" s="13"/>
      <c r="X762" s="13"/>
      <c r="Y762" s="13"/>
      <c r="Z762" s="13"/>
      <c r="AA762" s="13"/>
      <c r="AB762" s="13"/>
    </row>
    <row r="763" spans="1:28" ht="12" customHeight="1">
      <c r="A763" s="94"/>
      <c r="B763" s="94"/>
      <c r="C763" s="13"/>
      <c r="D763" s="13"/>
      <c r="E763" s="13"/>
      <c r="F763" s="13"/>
      <c r="G763" s="13"/>
      <c r="H763" s="13"/>
      <c r="I763" s="13"/>
      <c r="J763" s="13"/>
      <c r="K763" s="13"/>
      <c r="L763" s="13"/>
      <c r="M763" s="13"/>
      <c r="N763" s="13"/>
      <c r="O763" s="13"/>
      <c r="P763" s="13"/>
      <c r="Q763" s="13"/>
      <c r="R763" s="13"/>
      <c r="S763" s="13"/>
      <c r="T763" s="13"/>
      <c r="U763" s="13"/>
      <c r="V763" s="13"/>
      <c r="W763" s="13"/>
      <c r="X763" s="13"/>
      <c r="Y763" s="13"/>
      <c r="Z763" s="13"/>
      <c r="AA763" s="13"/>
      <c r="AB763" s="13"/>
    </row>
    <row r="764" spans="1:28" ht="12" customHeight="1">
      <c r="A764" s="94"/>
      <c r="B764" s="94"/>
      <c r="C764" s="13"/>
      <c r="D764" s="13"/>
      <c r="E764" s="13"/>
      <c r="F764" s="13"/>
      <c r="G764" s="13"/>
      <c r="H764" s="13"/>
      <c r="I764" s="13"/>
      <c r="J764" s="13"/>
      <c r="K764" s="13"/>
      <c r="L764" s="13"/>
      <c r="M764" s="13"/>
      <c r="N764" s="13"/>
      <c r="O764" s="13"/>
      <c r="P764" s="13"/>
      <c r="Q764" s="13"/>
      <c r="R764" s="13"/>
      <c r="S764" s="13"/>
      <c r="T764" s="13"/>
      <c r="U764" s="13"/>
      <c r="V764" s="13"/>
      <c r="W764" s="13"/>
      <c r="X764" s="13"/>
      <c r="Y764" s="13"/>
      <c r="Z764" s="13"/>
      <c r="AA764" s="13"/>
      <c r="AB764" s="13"/>
    </row>
    <row r="765" spans="1:28" ht="12" customHeight="1">
      <c r="A765" s="94"/>
      <c r="B765" s="94"/>
      <c r="C765" s="13"/>
      <c r="D765" s="13"/>
      <c r="E765" s="13"/>
      <c r="F765" s="13"/>
      <c r="G765" s="13"/>
      <c r="H765" s="13"/>
      <c r="I765" s="13"/>
      <c r="J765" s="13"/>
      <c r="K765" s="13"/>
      <c r="L765" s="13"/>
      <c r="M765" s="13"/>
      <c r="N765" s="13"/>
      <c r="O765" s="13"/>
      <c r="P765" s="13"/>
      <c r="Q765" s="13"/>
      <c r="R765" s="13"/>
      <c r="S765" s="13"/>
      <c r="T765" s="13"/>
      <c r="U765" s="13"/>
      <c r="V765" s="13"/>
      <c r="W765" s="13"/>
      <c r="X765" s="13"/>
      <c r="Y765" s="13"/>
      <c r="Z765" s="13"/>
      <c r="AA765" s="13"/>
      <c r="AB765" s="13"/>
    </row>
    <row r="766" spans="1:28" ht="12" customHeight="1">
      <c r="A766" s="94"/>
      <c r="B766" s="94"/>
      <c r="C766" s="13"/>
      <c r="D766" s="13"/>
      <c r="E766" s="13"/>
      <c r="F766" s="13"/>
      <c r="G766" s="13"/>
      <c r="H766" s="13"/>
      <c r="I766" s="13"/>
      <c r="J766" s="13"/>
      <c r="K766" s="13"/>
      <c r="L766" s="13"/>
      <c r="M766" s="13"/>
      <c r="N766" s="13"/>
      <c r="O766" s="13"/>
      <c r="P766" s="13"/>
      <c r="Q766" s="13"/>
      <c r="R766" s="13"/>
      <c r="S766" s="13"/>
      <c r="T766" s="13"/>
      <c r="U766" s="13"/>
      <c r="V766" s="13"/>
      <c r="W766" s="13"/>
      <c r="X766" s="13"/>
      <c r="Y766" s="13"/>
      <c r="Z766" s="13"/>
      <c r="AA766" s="13"/>
      <c r="AB766" s="13"/>
    </row>
    <row r="767" spans="1:28" ht="12" customHeight="1">
      <c r="A767" s="94"/>
      <c r="B767" s="94"/>
      <c r="C767" s="13"/>
      <c r="D767" s="13"/>
      <c r="E767" s="13"/>
      <c r="F767" s="13"/>
      <c r="G767" s="13"/>
      <c r="H767" s="13"/>
      <c r="I767" s="13"/>
      <c r="J767" s="13"/>
      <c r="K767" s="13"/>
      <c r="L767" s="13"/>
      <c r="M767" s="13"/>
      <c r="N767" s="13"/>
      <c r="O767" s="13"/>
      <c r="P767" s="13"/>
      <c r="Q767" s="13"/>
      <c r="R767" s="13"/>
      <c r="S767" s="13"/>
      <c r="T767" s="13"/>
      <c r="U767" s="13"/>
      <c r="V767" s="13"/>
      <c r="W767" s="13"/>
      <c r="X767" s="13"/>
      <c r="Y767" s="13"/>
      <c r="Z767" s="13"/>
      <c r="AA767" s="13"/>
      <c r="AB767" s="13"/>
    </row>
    <row r="768" spans="1:28" ht="12" customHeight="1">
      <c r="A768" s="94"/>
      <c r="B768" s="94"/>
      <c r="C768" s="13"/>
      <c r="D768" s="13"/>
      <c r="E768" s="13"/>
      <c r="F768" s="13"/>
      <c r="G768" s="13"/>
      <c r="H768" s="13"/>
      <c r="I768" s="13"/>
      <c r="J768" s="13"/>
      <c r="K768" s="13"/>
      <c r="L768" s="13"/>
      <c r="M768" s="13"/>
      <c r="N768" s="13"/>
      <c r="O768" s="13"/>
      <c r="P768" s="13"/>
      <c r="Q768" s="13"/>
      <c r="R768" s="13"/>
      <c r="S768" s="13"/>
      <c r="T768" s="13"/>
      <c r="U768" s="13"/>
      <c r="V768" s="13"/>
      <c r="W768" s="13"/>
      <c r="X768" s="13"/>
      <c r="Y768" s="13"/>
      <c r="Z768" s="13"/>
      <c r="AA768" s="13"/>
      <c r="AB768" s="13"/>
    </row>
    <row r="769" spans="1:28" ht="12" customHeight="1">
      <c r="A769" s="94"/>
      <c r="B769" s="94"/>
      <c r="C769" s="13"/>
      <c r="D769" s="13"/>
      <c r="E769" s="13"/>
      <c r="F769" s="13"/>
      <c r="G769" s="13"/>
      <c r="H769" s="13"/>
      <c r="I769" s="13"/>
      <c r="J769" s="13"/>
      <c r="K769" s="13"/>
      <c r="L769" s="13"/>
      <c r="M769" s="13"/>
      <c r="N769" s="13"/>
      <c r="O769" s="13"/>
      <c r="P769" s="13"/>
      <c r="Q769" s="13"/>
      <c r="R769" s="13"/>
      <c r="S769" s="13"/>
      <c r="T769" s="13"/>
      <c r="U769" s="13"/>
      <c r="V769" s="13"/>
      <c r="W769" s="13"/>
      <c r="X769" s="13"/>
      <c r="Y769" s="13"/>
      <c r="Z769" s="13"/>
      <c r="AA769" s="13"/>
      <c r="AB769" s="13"/>
    </row>
    <row r="770" spans="1:28" ht="12" customHeight="1">
      <c r="A770" s="94"/>
      <c r="B770" s="94"/>
      <c r="C770" s="13"/>
      <c r="D770" s="13"/>
      <c r="E770" s="13"/>
      <c r="F770" s="13"/>
      <c r="G770" s="13"/>
      <c r="H770" s="13"/>
      <c r="I770" s="13"/>
      <c r="J770" s="13"/>
      <c r="K770" s="13"/>
      <c r="L770" s="13"/>
      <c r="M770" s="13"/>
      <c r="N770" s="13"/>
      <c r="O770" s="13"/>
      <c r="P770" s="13"/>
      <c r="Q770" s="13"/>
      <c r="R770" s="13"/>
      <c r="S770" s="13"/>
      <c r="T770" s="13"/>
      <c r="U770" s="13"/>
      <c r="V770" s="13"/>
      <c r="W770" s="13"/>
      <c r="X770" s="13"/>
      <c r="Y770" s="13"/>
      <c r="Z770" s="13"/>
      <c r="AA770" s="13"/>
      <c r="AB770" s="13"/>
    </row>
    <row r="771" spans="1:28" ht="12" customHeight="1">
      <c r="A771" s="94"/>
      <c r="B771" s="94"/>
      <c r="C771" s="13"/>
      <c r="D771" s="13"/>
      <c r="E771" s="13"/>
      <c r="F771" s="13"/>
      <c r="G771" s="13"/>
      <c r="H771" s="13"/>
      <c r="I771" s="13"/>
      <c r="J771" s="13"/>
      <c r="K771" s="13"/>
      <c r="L771" s="13"/>
      <c r="M771" s="13"/>
      <c r="N771" s="13"/>
      <c r="O771" s="13"/>
      <c r="P771" s="13"/>
      <c r="Q771" s="13"/>
      <c r="R771" s="13"/>
      <c r="S771" s="13"/>
      <c r="T771" s="13"/>
      <c r="U771" s="13"/>
      <c r="V771" s="13"/>
      <c r="W771" s="13"/>
      <c r="X771" s="13"/>
      <c r="Y771" s="13"/>
      <c r="Z771" s="13"/>
      <c r="AA771" s="13"/>
      <c r="AB771" s="13"/>
    </row>
    <row r="772" spans="1:28" ht="12" customHeight="1">
      <c r="A772" s="94"/>
      <c r="B772" s="94"/>
      <c r="C772" s="13"/>
      <c r="D772" s="13"/>
      <c r="E772" s="13"/>
      <c r="F772" s="13"/>
      <c r="G772" s="13"/>
      <c r="H772" s="13"/>
      <c r="I772" s="13"/>
      <c r="J772" s="13"/>
      <c r="K772" s="13"/>
      <c r="L772" s="13"/>
      <c r="M772" s="13"/>
      <c r="N772" s="13"/>
      <c r="O772" s="13"/>
      <c r="P772" s="13"/>
      <c r="Q772" s="13"/>
      <c r="R772" s="13"/>
      <c r="S772" s="13"/>
      <c r="T772" s="13"/>
      <c r="U772" s="13"/>
      <c r="V772" s="13"/>
      <c r="W772" s="13"/>
      <c r="X772" s="13"/>
      <c r="Y772" s="13"/>
      <c r="Z772" s="13"/>
      <c r="AA772" s="13"/>
      <c r="AB772" s="13"/>
    </row>
    <row r="773" spans="1:28" ht="12" customHeight="1">
      <c r="A773" s="94"/>
      <c r="B773" s="94"/>
      <c r="C773" s="13"/>
      <c r="D773" s="13"/>
      <c r="E773" s="13"/>
      <c r="F773" s="13"/>
      <c r="G773" s="13"/>
      <c r="H773" s="13"/>
      <c r="I773" s="13"/>
      <c r="J773" s="13"/>
      <c r="K773" s="13"/>
      <c r="L773" s="13"/>
      <c r="M773" s="13"/>
      <c r="N773" s="13"/>
      <c r="O773" s="13"/>
      <c r="P773" s="13"/>
      <c r="Q773" s="13"/>
      <c r="R773" s="13"/>
      <c r="S773" s="13"/>
      <c r="T773" s="13"/>
      <c r="U773" s="13"/>
      <c r="V773" s="13"/>
      <c r="W773" s="13"/>
      <c r="X773" s="13"/>
      <c r="Y773" s="13"/>
      <c r="Z773" s="13"/>
      <c r="AA773" s="13"/>
      <c r="AB773" s="13"/>
    </row>
    <row r="774" spans="1:28" ht="12" customHeight="1">
      <c r="A774" s="94"/>
      <c r="B774" s="94"/>
      <c r="C774" s="13"/>
      <c r="D774" s="13"/>
      <c r="E774" s="13"/>
      <c r="F774" s="13"/>
      <c r="G774" s="13"/>
      <c r="H774" s="13"/>
      <c r="I774" s="13"/>
      <c r="J774" s="13"/>
      <c r="K774" s="13"/>
      <c r="L774" s="13"/>
      <c r="M774" s="13"/>
      <c r="N774" s="13"/>
      <c r="O774" s="13"/>
      <c r="P774" s="13"/>
      <c r="Q774" s="13"/>
      <c r="R774" s="13"/>
      <c r="S774" s="13"/>
      <c r="T774" s="13"/>
      <c r="U774" s="13"/>
      <c r="V774" s="13"/>
      <c r="W774" s="13"/>
      <c r="X774" s="13"/>
      <c r="Y774" s="13"/>
      <c r="Z774" s="13"/>
      <c r="AA774" s="13"/>
      <c r="AB774" s="13"/>
    </row>
    <row r="775" spans="1:28" ht="12" customHeight="1">
      <c r="A775" s="94"/>
      <c r="B775" s="94"/>
      <c r="C775" s="13"/>
      <c r="D775" s="13"/>
      <c r="E775" s="13"/>
      <c r="F775" s="13"/>
      <c r="G775" s="13"/>
      <c r="H775" s="13"/>
      <c r="I775" s="13"/>
      <c r="J775" s="13"/>
      <c r="K775" s="13"/>
      <c r="L775" s="13"/>
      <c r="M775" s="13"/>
      <c r="N775" s="13"/>
      <c r="O775" s="13"/>
      <c r="P775" s="13"/>
      <c r="Q775" s="13"/>
      <c r="R775" s="13"/>
      <c r="S775" s="13"/>
      <c r="T775" s="13"/>
      <c r="U775" s="13"/>
      <c r="V775" s="13"/>
      <c r="W775" s="13"/>
      <c r="X775" s="13"/>
      <c r="Y775" s="13"/>
      <c r="Z775" s="13"/>
      <c r="AA775" s="13"/>
      <c r="AB775" s="13"/>
    </row>
    <row r="776" spans="1:28" ht="12" customHeight="1">
      <c r="A776" s="94"/>
      <c r="B776" s="94"/>
      <c r="C776" s="13"/>
      <c r="D776" s="13"/>
      <c r="E776" s="13"/>
      <c r="F776" s="13"/>
      <c r="G776" s="13"/>
      <c r="H776" s="13"/>
      <c r="I776" s="13"/>
      <c r="J776" s="13"/>
      <c r="K776" s="13"/>
      <c r="L776" s="13"/>
      <c r="M776" s="13"/>
      <c r="N776" s="13"/>
      <c r="O776" s="13"/>
      <c r="P776" s="13"/>
      <c r="Q776" s="13"/>
      <c r="R776" s="13"/>
      <c r="S776" s="13"/>
      <c r="T776" s="13"/>
      <c r="U776" s="13"/>
      <c r="V776" s="13"/>
      <c r="W776" s="13"/>
      <c r="X776" s="13"/>
      <c r="Y776" s="13"/>
      <c r="Z776" s="13"/>
      <c r="AA776" s="13"/>
      <c r="AB776" s="13"/>
    </row>
    <row r="777" spans="1:28" ht="12" customHeight="1">
      <c r="A777" s="94"/>
      <c r="B777" s="94"/>
      <c r="C777" s="13"/>
      <c r="D777" s="13"/>
      <c r="E777" s="13"/>
      <c r="F777" s="13"/>
      <c r="G777" s="13"/>
      <c r="H777" s="13"/>
      <c r="I777" s="13"/>
      <c r="J777" s="13"/>
      <c r="K777" s="13"/>
      <c r="L777" s="13"/>
      <c r="M777" s="13"/>
      <c r="N777" s="13"/>
      <c r="O777" s="13"/>
      <c r="P777" s="13"/>
      <c r="Q777" s="13"/>
      <c r="R777" s="13"/>
      <c r="S777" s="13"/>
      <c r="T777" s="13"/>
      <c r="U777" s="13"/>
      <c r="V777" s="13"/>
      <c r="W777" s="13"/>
      <c r="X777" s="13"/>
      <c r="Y777" s="13"/>
      <c r="Z777" s="13"/>
      <c r="AA777" s="13"/>
      <c r="AB777" s="13"/>
    </row>
    <row r="778" spans="1:28" ht="12" customHeight="1">
      <c r="A778" s="94"/>
      <c r="B778" s="94"/>
      <c r="C778" s="13"/>
      <c r="D778" s="13"/>
      <c r="E778" s="13"/>
      <c r="F778" s="13"/>
      <c r="G778" s="13"/>
      <c r="H778" s="13"/>
      <c r="I778" s="13"/>
      <c r="J778" s="13"/>
      <c r="K778" s="13"/>
      <c r="L778" s="13"/>
      <c r="M778" s="13"/>
      <c r="N778" s="13"/>
      <c r="O778" s="13"/>
      <c r="P778" s="13"/>
      <c r="Q778" s="13"/>
      <c r="R778" s="13"/>
      <c r="S778" s="13"/>
      <c r="T778" s="13"/>
      <c r="U778" s="13"/>
      <c r="V778" s="13"/>
      <c r="W778" s="13"/>
      <c r="X778" s="13"/>
      <c r="Y778" s="13"/>
      <c r="Z778" s="13"/>
      <c r="AA778" s="13"/>
      <c r="AB778" s="13"/>
    </row>
    <row r="779" spans="1:28" ht="12" customHeight="1">
      <c r="A779" s="94"/>
      <c r="B779" s="94"/>
      <c r="C779" s="13"/>
      <c r="D779" s="13"/>
      <c r="E779" s="13"/>
      <c r="F779" s="13"/>
      <c r="G779" s="13"/>
      <c r="H779" s="13"/>
      <c r="I779" s="13"/>
      <c r="J779" s="13"/>
      <c r="K779" s="13"/>
      <c r="L779" s="13"/>
      <c r="M779" s="13"/>
      <c r="N779" s="13"/>
      <c r="O779" s="13"/>
      <c r="P779" s="13"/>
      <c r="Q779" s="13"/>
      <c r="R779" s="13"/>
      <c r="S779" s="13"/>
      <c r="T779" s="13"/>
      <c r="U779" s="13"/>
      <c r="V779" s="13"/>
      <c r="W779" s="13"/>
      <c r="X779" s="13"/>
      <c r="Y779" s="13"/>
      <c r="Z779" s="13"/>
      <c r="AA779" s="13"/>
      <c r="AB779" s="13"/>
    </row>
    <row r="780" spans="1:28" ht="12" customHeight="1">
      <c r="A780" s="94"/>
      <c r="B780" s="94"/>
      <c r="C780" s="13"/>
      <c r="D780" s="13"/>
      <c r="E780" s="13"/>
      <c r="F780" s="13"/>
      <c r="G780" s="13"/>
      <c r="H780" s="13"/>
      <c r="I780" s="13"/>
      <c r="J780" s="13"/>
      <c r="K780" s="13"/>
      <c r="L780" s="13"/>
      <c r="M780" s="13"/>
      <c r="N780" s="13"/>
      <c r="O780" s="13"/>
      <c r="P780" s="13"/>
      <c r="Q780" s="13"/>
      <c r="R780" s="13"/>
      <c r="S780" s="13"/>
      <c r="T780" s="13"/>
      <c r="U780" s="13"/>
      <c r="V780" s="13"/>
      <c r="W780" s="13"/>
      <c r="X780" s="13"/>
      <c r="Y780" s="13"/>
      <c r="Z780" s="13"/>
      <c r="AA780" s="13"/>
      <c r="AB780" s="13"/>
    </row>
    <row r="781" spans="1:28" ht="12" customHeight="1">
      <c r="A781" s="94"/>
      <c r="B781" s="94"/>
      <c r="C781" s="13"/>
      <c r="D781" s="13"/>
      <c r="E781" s="13"/>
      <c r="F781" s="13"/>
      <c r="G781" s="13"/>
      <c r="H781" s="13"/>
      <c r="I781" s="13"/>
      <c r="J781" s="13"/>
      <c r="K781" s="13"/>
      <c r="L781" s="13"/>
      <c r="M781" s="13"/>
      <c r="N781" s="13"/>
      <c r="O781" s="13"/>
      <c r="P781" s="13"/>
      <c r="Q781" s="13"/>
      <c r="R781" s="13"/>
      <c r="S781" s="13"/>
      <c r="T781" s="13"/>
      <c r="U781" s="13"/>
      <c r="V781" s="13"/>
      <c r="W781" s="13"/>
      <c r="X781" s="13"/>
      <c r="Y781" s="13"/>
      <c r="Z781" s="13"/>
      <c r="AA781" s="13"/>
      <c r="AB781" s="13"/>
    </row>
    <row r="782" spans="1:28" ht="12" customHeight="1">
      <c r="A782" s="94"/>
      <c r="B782" s="94"/>
      <c r="C782" s="13"/>
      <c r="D782" s="13"/>
      <c r="E782" s="13"/>
      <c r="F782" s="13"/>
      <c r="G782" s="13"/>
      <c r="H782" s="13"/>
      <c r="I782" s="13"/>
      <c r="J782" s="13"/>
      <c r="K782" s="13"/>
      <c r="L782" s="13"/>
      <c r="M782" s="13"/>
      <c r="N782" s="13"/>
      <c r="O782" s="13"/>
      <c r="P782" s="13"/>
      <c r="Q782" s="13"/>
      <c r="R782" s="13"/>
      <c r="S782" s="13"/>
      <c r="T782" s="13"/>
      <c r="U782" s="13"/>
      <c r="V782" s="13"/>
      <c r="W782" s="13"/>
      <c r="X782" s="13"/>
      <c r="Y782" s="13"/>
      <c r="Z782" s="13"/>
      <c r="AA782" s="13"/>
      <c r="AB782" s="13"/>
    </row>
    <row r="783" spans="1:28" ht="12" customHeight="1">
      <c r="A783" s="94"/>
      <c r="B783" s="94"/>
      <c r="C783" s="13"/>
      <c r="D783" s="13"/>
      <c r="E783" s="13"/>
      <c r="F783" s="13"/>
      <c r="G783" s="13"/>
      <c r="H783" s="13"/>
      <c r="I783" s="13"/>
      <c r="J783" s="13"/>
      <c r="K783" s="13"/>
      <c r="L783" s="13"/>
      <c r="M783" s="13"/>
      <c r="N783" s="13"/>
      <c r="O783" s="13"/>
      <c r="P783" s="13"/>
      <c r="Q783" s="13"/>
      <c r="R783" s="13"/>
      <c r="S783" s="13"/>
      <c r="T783" s="13"/>
      <c r="U783" s="13"/>
      <c r="V783" s="13"/>
      <c r="W783" s="13"/>
      <c r="X783" s="13"/>
      <c r="Y783" s="13"/>
      <c r="Z783" s="13"/>
      <c r="AA783" s="13"/>
      <c r="AB783" s="13"/>
    </row>
    <row r="784" spans="1:28" ht="12" customHeight="1">
      <c r="A784" s="94"/>
      <c r="B784" s="94"/>
      <c r="C784" s="13"/>
      <c r="D784" s="13"/>
      <c r="E784" s="13"/>
      <c r="F784" s="13"/>
      <c r="G784" s="13"/>
      <c r="H784" s="13"/>
      <c r="I784" s="13"/>
      <c r="J784" s="13"/>
      <c r="K784" s="13"/>
      <c r="L784" s="13"/>
      <c r="M784" s="13"/>
      <c r="N784" s="13"/>
      <c r="O784" s="13"/>
      <c r="P784" s="13"/>
      <c r="Q784" s="13"/>
      <c r="R784" s="13"/>
      <c r="S784" s="13"/>
      <c r="T784" s="13"/>
      <c r="U784" s="13"/>
      <c r="V784" s="13"/>
      <c r="W784" s="13"/>
      <c r="X784" s="13"/>
      <c r="Y784" s="13"/>
      <c r="Z784" s="13"/>
      <c r="AA784" s="13"/>
      <c r="AB784" s="13"/>
    </row>
    <row r="785" spans="1:28" ht="12" customHeight="1">
      <c r="A785" s="94"/>
      <c r="B785" s="94"/>
      <c r="C785" s="13"/>
      <c r="D785" s="13"/>
      <c r="E785" s="13"/>
      <c r="F785" s="13"/>
      <c r="G785" s="13"/>
      <c r="H785" s="13"/>
      <c r="I785" s="13"/>
      <c r="J785" s="13"/>
      <c r="K785" s="13"/>
      <c r="L785" s="13"/>
      <c r="M785" s="13"/>
      <c r="N785" s="13"/>
      <c r="O785" s="13"/>
      <c r="P785" s="13"/>
      <c r="Q785" s="13"/>
      <c r="R785" s="13"/>
      <c r="S785" s="13"/>
      <c r="T785" s="13"/>
      <c r="U785" s="13"/>
      <c r="V785" s="13"/>
      <c r="W785" s="13"/>
      <c r="X785" s="13"/>
      <c r="Y785" s="13"/>
      <c r="Z785" s="13"/>
      <c r="AA785" s="13"/>
      <c r="AB785" s="13"/>
    </row>
    <row r="786" spans="1:28" ht="12" customHeight="1">
      <c r="A786" s="94"/>
      <c r="B786" s="94"/>
      <c r="C786" s="13"/>
      <c r="D786" s="13"/>
      <c r="E786" s="13"/>
      <c r="F786" s="13"/>
      <c r="G786" s="13"/>
      <c r="H786" s="13"/>
      <c r="I786" s="13"/>
      <c r="J786" s="13"/>
      <c r="K786" s="13"/>
      <c r="L786" s="13"/>
      <c r="M786" s="13"/>
      <c r="N786" s="13"/>
      <c r="O786" s="13"/>
      <c r="P786" s="13"/>
      <c r="Q786" s="13"/>
      <c r="R786" s="13"/>
      <c r="S786" s="13"/>
      <c r="T786" s="13"/>
      <c r="U786" s="13"/>
      <c r="V786" s="13"/>
      <c r="W786" s="13"/>
      <c r="X786" s="13"/>
      <c r="Y786" s="13"/>
      <c r="Z786" s="13"/>
      <c r="AA786" s="13"/>
      <c r="AB786" s="13"/>
    </row>
    <row r="787" spans="1:28" ht="12" customHeight="1">
      <c r="A787" s="94"/>
      <c r="B787" s="94"/>
      <c r="C787" s="13"/>
      <c r="D787" s="13"/>
      <c r="E787" s="13"/>
      <c r="F787" s="13"/>
      <c r="G787" s="13"/>
      <c r="H787" s="13"/>
      <c r="I787" s="13"/>
      <c r="J787" s="13"/>
      <c r="K787" s="13"/>
      <c r="L787" s="13"/>
      <c r="M787" s="13"/>
      <c r="N787" s="13"/>
      <c r="O787" s="13"/>
      <c r="P787" s="13"/>
      <c r="Q787" s="13"/>
      <c r="R787" s="13"/>
      <c r="S787" s="13"/>
      <c r="T787" s="13"/>
      <c r="U787" s="13"/>
      <c r="V787" s="13"/>
      <c r="W787" s="13"/>
      <c r="X787" s="13"/>
      <c r="Y787" s="13"/>
      <c r="Z787" s="13"/>
      <c r="AA787" s="13"/>
      <c r="AB787" s="13"/>
    </row>
    <row r="788" spans="1:28" ht="12" customHeight="1">
      <c r="A788" s="94"/>
      <c r="B788" s="94"/>
      <c r="C788" s="13"/>
      <c r="D788" s="13"/>
      <c r="E788" s="13"/>
      <c r="F788" s="13"/>
      <c r="G788" s="13"/>
      <c r="H788" s="13"/>
      <c r="I788" s="13"/>
      <c r="J788" s="13"/>
      <c r="K788" s="13"/>
      <c r="L788" s="13"/>
      <c r="M788" s="13"/>
      <c r="N788" s="13"/>
      <c r="O788" s="13"/>
      <c r="P788" s="13"/>
      <c r="Q788" s="13"/>
      <c r="R788" s="13"/>
      <c r="S788" s="13"/>
      <c r="T788" s="13"/>
      <c r="U788" s="13"/>
      <c r="V788" s="13"/>
      <c r="W788" s="13"/>
      <c r="X788" s="13"/>
      <c r="Y788" s="13"/>
      <c r="Z788" s="13"/>
      <c r="AA788" s="13"/>
      <c r="AB788" s="13"/>
    </row>
    <row r="789" spans="1:28" ht="12" customHeight="1">
      <c r="A789" s="94"/>
      <c r="B789" s="94"/>
      <c r="C789" s="13"/>
      <c r="D789" s="13"/>
      <c r="E789" s="13"/>
      <c r="F789" s="13"/>
      <c r="G789" s="13"/>
      <c r="H789" s="13"/>
      <c r="I789" s="13"/>
      <c r="J789" s="13"/>
      <c r="K789" s="13"/>
      <c r="L789" s="13"/>
      <c r="M789" s="13"/>
      <c r="N789" s="13"/>
      <c r="O789" s="13"/>
      <c r="P789" s="13"/>
      <c r="Q789" s="13"/>
      <c r="R789" s="13"/>
      <c r="S789" s="13"/>
      <c r="T789" s="13"/>
      <c r="U789" s="13"/>
      <c r="V789" s="13"/>
      <c r="W789" s="13"/>
      <c r="X789" s="13"/>
      <c r="Y789" s="13"/>
      <c r="Z789" s="13"/>
      <c r="AA789" s="13"/>
      <c r="AB789" s="13"/>
    </row>
    <row r="790" spans="1:28" ht="12" customHeight="1">
      <c r="A790" s="94"/>
      <c r="B790" s="258"/>
      <c r="C790" s="13"/>
      <c r="D790" s="13"/>
      <c r="E790" s="13"/>
      <c r="F790" s="13"/>
      <c r="G790" s="13"/>
      <c r="H790" s="13"/>
      <c r="I790" s="13"/>
      <c r="J790" s="13"/>
      <c r="K790" s="13"/>
      <c r="L790" s="13"/>
      <c r="M790" s="13"/>
      <c r="N790" s="13"/>
      <c r="O790" s="13"/>
      <c r="P790" s="13"/>
      <c r="Q790" s="13"/>
      <c r="R790" s="13"/>
      <c r="S790" s="13"/>
      <c r="T790" s="13"/>
      <c r="U790" s="13"/>
      <c r="V790" s="13"/>
      <c r="W790" s="13"/>
      <c r="X790" s="13"/>
      <c r="Y790" s="13"/>
      <c r="Z790" s="13"/>
      <c r="AA790" s="13"/>
      <c r="AB790" s="13"/>
    </row>
    <row r="791" spans="1:28" ht="12" customHeight="1">
      <c r="A791" s="94"/>
      <c r="B791" s="258"/>
      <c r="C791" s="13"/>
      <c r="D791" s="13"/>
      <c r="E791" s="13"/>
      <c r="F791" s="13"/>
      <c r="G791" s="13"/>
      <c r="H791" s="13"/>
      <c r="I791" s="13"/>
      <c r="J791" s="13"/>
      <c r="K791" s="13"/>
      <c r="L791" s="13"/>
      <c r="M791" s="13"/>
      <c r="N791" s="13"/>
      <c r="O791" s="13"/>
      <c r="P791" s="13"/>
      <c r="Q791" s="13"/>
      <c r="R791" s="13"/>
      <c r="S791" s="13"/>
      <c r="T791" s="13"/>
      <c r="U791" s="13"/>
      <c r="V791" s="13"/>
      <c r="W791" s="13"/>
      <c r="X791" s="13"/>
      <c r="Y791" s="13"/>
      <c r="Z791" s="13"/>
      <c r="AA791" s="13"/>
      <c r="AB791" s="13"/>
    </row>
    <row r="792" spans="1:28" ht="12" customHeight="1">
      <c r="A792" s="94"/>
      <c r="B792" s="258"/>
      <c r="C792" s="13"/>
      <c r="D792" s="13"/>
      <c r="E792" s="13"/>
      <c r="F792" s="13"/>
      <c r="G792" s="13"/>
      <c r="H792" s="13"/>
      <c r="I792" s="13"/>
      <c r="J792" s="13"/>
      <c r="K792" s="13"/>
      <c r="L792" s="13"/>
      <c r="M792" s="13"/>
      <c r="N792" s="13"/>
      <c r="O792" s="13"/>
      <c r="P792" s="13"/>
      <c r="Q792" s="13"/>
      <c r="R792" s="13"/>
      <c r="S792" s="13"/>
      <c r="T792" s="13"/>
      <c r="U792" s="13"/>
      <c r="V792" s="13"/>
      <c r="W792" s="13"/>
      <c r="X792" s="13"/>
      <c r="Y792" s="13"/>
      <c r="Z792" s="13"/>
      <c r="AA792" s="13"/>
      <c r="AB792" s="13"/>
    </row>
    <row r="793" spans="1:28" ht="12" customHeight="1">
      <c r="A793" s="94"/>
      <c r="B793" s="258"/>
      <c r="C793" s="13"/>
      <c r="D793" s="13"/>
      <c r="E793" s="13"/>
      <c r="F793" s="13"/>
      <c r="G793" s="13"/>
      <c r="H793" s="13"/>
      <c r="I793" s="13"/>
      <c r="J793" s="13"/>
      <c r="K793" s="13"/>
      <c r="L793" s="13"/>
      <c r="M793" s="13"/>
      <c r="N793" s="13"/>
      <c r="O793" s="13"/>
      <c r="P793" s="13"/>
      <c r="Q793" s="13"/>
      <c r="R793" s="13"/>
      <c r="S793" s="13"/>
      <c r="T793" s="13"/>
      <c r="U793" s="13"/>
      <c r="V793" s="13"/>
      <c r="W793" s="13"/>
      <c r="X793" s="13"/>
      <c r="Y793" s="13"/>
      <c r="Z793" s="13"/>
      <c r="AA793" s="13"/>
      <c r="AB793" s="13"/>
    </row>
    <row r="794" spans="1:28" ht="12" customHeight="1">
      <c r="A794" s="94"/>
      <c r="B794" s="258"/>
      <c r="C794" s="13"/>
      <c r="D794" s="13"/>
      <c r="E794" s="13"/>
      <c r="F794" s="13"/>
      <c r="G794" s="13"/>
      <c r="H794" s="13"/>
      <c r="I794" s="13"/>
      <c r="J794" s="13"/>
      <c r="K794" s="13"/>
      <c r="L794" s="13"/>
      <c r="M794" s="13"/>
      <c r="N794" s="13"/>
      <c r="O794" s="13"/>
      <c r="P794" s="13"/>
      <c r="Q794" s="13"/>
      <c r="R794" s="13"/>
      <c r="S794" s="13"/>
      <c r="T794" s="13"/>
      <c r="U794" s="13"/>
      <c r="V794" s="13"/>
      <c r="W794" s="13"/>
      <c r="X794" s="13"/>
      <c r="Y794" s="13"/>
      <c r="Z794" s="13"/>
      <c r="AA794" s="13"/>
      <c r="AB794" s="13"/>
    </row>
    <row r="795" spans="1:28" ht="12" customHeight="1">
      <c r="A795" s="94"/>
      <c r="B795" s="258"/>
      <c r="C795" s="13"/>
      <c r="D795" s="13"/>
      <c r="E795" s="13"/>
      <c r="F795" s="13"/>
      <c r="G795" s="13"/>
      <c r="H795" s="13"/>
      <c r="I795" s="13"/>
      <c r="J795" s="13"/>
      <c r="K795" s="13"/>
      <c r="L795" s="13"/>
      <c r="M795" s="13"/>
      <c r="N795" s="13"/>
      <c r="O795" s="13"/>
      <c r="P795" s="13"/>
      <c r="Q795" s="13"/>
      <c r="R795" s="13"/>
      <c r="S795" s="13"/>
      <c r="T795" s="13"/>
      <c r="U795" s="13"/>
      <c r="V795" s="13"/>
      <c r="W795" s="13"/>
      <c r="X795" s="13"/>
      <c r="Y795" s="13"/>
      <c r="Z795" s="13"/>
      <c r="AA795" s="13"/>
      <c r="AB795" s="13"/>
    </row>
    <row r="796" spans="1:28" ht="12" customHeight="1">
      <c r="A796" s="94"/>
      <c r="B796" s="258"/>
      <c r="C796" s="13"/>
      <c r="D796" s="13"/>
      <c r="E796" s="13"/>
      <c r="F796" s="13"/>
      <c r="G796" s="13"/>
      <c r="H796" s="13"/>
      <c r="I796" s="13"/>
      <c r="J796" s="13"/>
      <c r="K796" s="13"/>
      <c r="L796" s="13"/>
      <c r="M796" s="13"/>
      <c r="N796" s="13"/>
      <c r="O796" s="13"/>
      <c r="P796" s="13"/>
      <c r="Q796" s="13"/>
      <c r="R796" s="13"/>
      <c r="S796" s="13"/>
      <c r="T796" s="13"/>
      <c r="U796" s="13"/>
      <c r="V796" s="13"/>
      <c r="W796" s="13"/>
      <c r="X796" s="13"/>
      <c r="Y796" s="13"/>
      <c r="Z796" s="13"/>
      <c r="AA796" s="13"/>
      <c r="AB796" s="13"/>
    </row>
    <row r="797" spans="1:28" ht="12" customHeight="1">
      <c r="A797" s="94"/>
      <c r="B797" s="258"/>
      <c r="C797" s="13"/>
      <c r="D797" s="13"/>
      <c r="E797" s="13"/>
      <c r="F797" s="13"/>
      <c r="G797" s="13"/>
      <c r="H797" s="13"/>
      <c r="I797" s="13"/>
      <c r="J797" s="13"/>
      <c r="K797" s="13"/>
      <c r="L797" s="13"/>
      <c r="M797" s="13"/>
      <c r="N797" s="13"/>
      <c r="O797" s="13"/>
      <c r="P797" s="13"/>
      <c r="Q797" s="13"/>
      <c r="R797" s="13"/>
      <c r="S797" s="13"/>
      <c r="T797" s="13"/>
      <c r="U797" s="13"/>
      <c r="V797" s="13"/>
      <c r="W797" s="13"/>
      <c r="X797" s="13"/>
      <c r="Y797" s="13"/>
      <c r="Z797" s="13"/>
      <c r="AA797" s="13"/>
      <c r="AB797" s="13"/>
    </row>
    <row r="798" spans="1:28" ht="12" customHeight="1">
      <c r="A798" s="94"/>
      <c r="B798" s="258"/>
      <c r="C798" s="13"/>
      <c r="D798" s="13"/>
      <c r="E798" s="13"/>
      <c r="F798" s="13"/>
      <c r="G798" s="13"/>
      <c r="H798" s="13"/>
      <c r="I798" s="13"/>
      <c r="J798" s="13"/>
      <c r="K798" s="13"/>
      <c r="L798" s="13"/>
      <c r="M798" s="13"/>
      <c r="N798" s="13"/>
      <c r="O798" s="13"/>
      <c r="P798" s="13"/>
      <c r="Q798" s="13"/>
      <c r="R798" s="13"/>
      <c r="S798" s="13"/>
      <c r="T798" s="13"/>
      <c r="U798" s="13"/>
      <c r="V798" s="13"/>
      <c r="W798" s="13"/>
      <c r="X798" s="13"/>
      <c r="Y798" s="13"/>
      <c r="Z798" s="13"/>
      <c r="AA798" s="13"/>
      <c r="AB798" s="13"/>
    </row>
    <row r="799" spans="1:28" ht="12" customHeight="1">
      <c r="A799" s="94"/>
      <c r="B799" s="258"/>
      <c r="C799" s="13"/>
      <c r="D799" s="13"/>
      <c r="E799" s="13"/>
      <c r="F799" s="13"/>
      <c r="G799" s="13"/>
      <c r="H799" s="13"/>
      <c r="I799" s="13"/>
      <c r="J799" s="13"/>
      <c r="K799" s="13"/>
      <c r="L799" s="13"/>
      <c r="M799" s="13"/>
      <c r="N799" s="13"/>
      <c r="O799" s="13"/>
      <c r="P799" s="13"/>
      <c r="Q799" s="13"/>
      <c r="R799" s="13"/>
      <c r="S799" s="13"/>
      <c r="T799" s="13"/>
      <c r="U799" s="13"/>
      <c r="V799" s="13"/>
      <c r="W799" s="13"/>
      <c r="X799" s="13"/>
      <c r="Y799" s="13"/>
      <c r="Z799" s="13"/>
      <c r="AA799" s="13"/>
      <c r="AB799" s="13"/>
    </row>
    <row r="800" spans="1:28" ht="12" customHeight="1">
      <c r="A800" s="94"/>
      <c r="B800" s="258"/>
      <c r="C800" s="13"/>
      <c r="D800" s="13"/>
      <c r="E800" s="13"/>
      <c r="F800" s="13"/>
      <c r="G800" s="13"/>
      <c r="H800" s="13"/>
      <c r="I800" s="13"/>
      <c r="J800" s="13"/>
      <c r="K800" s="13"/>
      <c r="L800" s="13"/>
      <c r="M800" s="13"/>
      <c r="N800" s="13"/>
      <c r="O800" s="13"/>
      <c r="P800" s="13"/>
      <c r="Q800" s="13"/>
      <c r="R800" s="13"/>
      <c r="S800" s="13"/>
      <c r="T800" s="13"/>
      <c r="U800" s="13"/>
      <c r="V800" s="13"/>
      <c r="W800" s="13"/>
      <c r="X800" s="13"/>
      <c r="Y800" s="13"/>
      <c r="Z800" s="13"/>
      <c r="AA800" s="13"/>
      <c r="AB800" s="13"/>
    </row>
    <row r="801" spans="1:28" ht="12" customHeight="1">
      <c r="A801" s="94"/>
      <c r="B801" s="258"/>
      <c r="C801" s="13"/>
      <c r="D801" s="13"/>
      <c r="E801" s="13"/>
      <c r="F801" s="13"/>
      <c r="G801" s="13"/>
      <c r="H801" s="13"/>
      <c r="I801" s="13"/>
      <c r="J801" s="13"/>
      <c r="K801" s="13"/>
      <c r="L801" s="13"/>
      <c r="M801" s="13"/>
      <c r="N801" s="13"/>
      <c r="O801" s="13"/>
      <c r="P801" s="13"/>
      <c r="Q801" s="13"/>
      <c r="R801" s="13"/>
      <c r="S801" s="13"/>
      <c r="T801" s="13"/>
      <c r="U801" s="13"/>
      <c r="V801" s="13"/>
      <c r="W801" s="13"/>
      <c r="X801" s="13"/>
      <c r="Y801" s="13"/>
      <c r="Z801" s="13"/>
      <c r="AA801" s="13"/>
      <c r="AB801" s="13"/>
    </row>
    <row r="802" spans="1:28" ht="12" customHeight="1">
      <c r="A802" s="94"/>
      <c r="B802" s="258"/>
      <c r="C802" s="13"/>
      <c r="D802" s="13"/>
      <c r="E802" s="13"/>
      <c r="F802" s="13"/>
      <c r="G802" s="13"/>
      <c r="H802" s="13"/>
      <c r="I802" s="13"/>
      <c r="J802" s="13"/>
      <c r="K802" s="13"/>
      <c r="L802" s="13"/>
      <c r="M802" s="13"/>
      <c r="N802" s="13"/>
      <c r="O802" s="13"/>
      <c r="P802" s="13"/>
      <c r="Q802" s="13"/>
      <c r="R802" s="13"/>
      <c r="S802" s="13"/>
      <c r="T802" s="13"/>
      <c r="U802" s="13"/>
      <c r="V802" s="13"/>
      <c r="W802" s="13"/>
      <c r="X802" s="13"/>
      <c r="Y802" s="13"/>
      <c r="Z802" s="13"/>
      <c r="AA802" s="13"/>
      <c r="AB802" s="13"/>
    </row>
    <row r="803" spans="1:28" ht="12" customHeight="1">
      <c r="A803" s="94"/>
      <c r="B803" s="258"/>
      <c r="C803" s="13"/>
      <c r="D803" s="13"/>
      <c r="E803" s="13"/>
      <c r="F803" s="13"/>
      <c r="G803" s="13"/>
      <c r="H803" s="13"/>
      <c r="I803" s="13"/>
      <c r="J803" s="13"/>
      <c r="K803" s="13"/>
      <c r="L803" s="13"/>
      <c r="M803" s="13"/>
      <c r="N803" s="13"/>
      <c r="O803" s="13"/>
      <c r="P803" s="13"/>
      <c r="Q803" s="13"/>
      <c r="R803" s="13"/>
      <c r="S803" s="13"/>
      <c r="T803" s="13"/>
      <c r="U803" s="13"/>
      <c r="V803" s="13"/>
      <c r="W803" s="13"/>
      <c r="X803" s="13"/>
      <c r="Y803" s="13"/>
      <c r="Z803" s="13"/>
      <c r="AA803" s="13"/>
      <c r="AB803" s="13"/>
    </row>
    <row r="804" spans="1:28" ht="12" customHeight="1">
      <c r="A804" s="94"/>
      <c r="B804" s="258"/>
      <c r="C804" s="13"/>
      <c r="D804" s="13"/>
      <c r="E804" s="13"/>
      <c r="F804" s="13"/>
      <c r="G804" s="13"/>
      <c r="H804" s="13"/>
      <c r="I804" s="13"/>
      <c r="J804" s="13"/>
      <c r="K804" s="13"/>
      <c r="L804" s="13"/>
      <c r="M804" s="13"/>
      <c r="N804" s="13"/>
      <c r="O804" s="13"/>
      <c r="P804" s="13"/>
      <c r="Q804" s="13"/>
      <c r="R804" s="13"/>
      <c r="S804" s="13"/>
      <c r="T804" s="13"/>
      <c r="U804" s="13"/>
      <c r="V804" s="13"/>
      <c r="W804" s="13"/>
      <c r="X804" s="13"/>
      <c r="Y804" s="13"/>
      <c r="Z804" s="13"/>
      <c r="AA804" s="13"/>
      <c r="AB804" s="13"/>
    </row>
    <row r="805" spans="1:28" ht="12" customHeight="1">
      <c r="A805" s="94"/>
      <c r="B805" s="258"/>
      <c r="C805" s="13"/>
      <c r="D805" s="13"/>
      <c r="E805" s="13"/>
      <c r="F805" s="13"/>
      <c r="G805" s="13"/>
      <c r="H805" s="13"/>
      <c r="I805" s="13"/>
      <c r="J805" s="13"/>
      <c r="K805" s="13"/>
      <c r="L805" s="13"/>
      <c r="M805" s="13"/>
      <c r="N805" s="13"/>
      <c r="O805" s="13"/>
      <c r="P805" s="13"/>
      <c r="Q805" s="13"/>
      <c r="R805" s="13"/>
      <c r="S805" s="13"/>
      <c r="T805" s="13"/>
      <c r="U805" s="13"/>
      <c r="V805" s="13"/>
      <c r="W805" s="13"/>
      <c r="X805" s="13"/>
      <c r="Y805" s="13"/>
      <c r="Z805" s="13"/>
      <c r="AA805" s="13"/>
      <c r="AB805" s="13"/>
    </row>
    <row r="806" spans="1:28" ht="12" customHeight="1">
      <c r="A806" s="94"/>
      <c r="B806" s="258"/>
      <c r="C806" s="13"/>
      <c r="D806" s="13"/>
      <c r="E806" s="13"/>
      <c r="F806" s="13"/>
      <c r="G806" s="13"/>
      <c r="H806" s="13"/>
      <c r="I806" s="13"/>
      <c r="J806" s="13"/>
      <c r="K806" s="13"/>
      <c r="L806" s="13"/>
      <c r="M806" s="13"/>
      <c r="N806" s="13"/>
      <c r="O806" s="13"/>
      <c r="P806" s="13"/>
      <c r="Q806" s="13"/>
      <c r="R806" s="13"/>
      <c r="S806" s="13"/>
      <c r="T806" s="13"/>
      <c r="U806" s="13"/>
      <c r="V806" s="13"/>
      <c r="W806" s="13"/>
      <c r="X806" s="13"/>
      <c r="Y806" s="13"/>
      <c r="Z806" s="13"/>
      <c r="AA806" s="13"/>
      <c r="AB806" s="13"/>
    </row>
    <row r="807" spans="1:28" ht="12" customHeight="1">
      <c r="A807" s="94"/>
      <c r="B807" s="258"/>
      <c r="C807" s="13"/>
      <c r="D807" s="13"/>
      <c r="E807" s="13"/>
      <c r="F807" s="13"/>
      <c r="G807" s="13"/>
      <c r="H807" s="13"/>
      <c r="I807" s="13"/>
      <c r="J807" s="13"/>
      <c r="K807" s="13"/>
      <c r="L807" s="13"/>
      <c r="M807" s="13"/>
      <c r="N807" s="13"/>
      <c r="O807" s="13"/>
      <c r="P807" s="13"/>
      <c r="Q807" s="13"/>
      <c r="R807" s="13"/>
      <c r="S807" s="13"/>
      <c r="T807" s="13"/>
      <c r="U807" s="13"/>
      <c r="V807" s="13"/>
      <c r="W807" s="13"/>
      <c r="X807" s="13"/>
      <c r="Y807" s="13"/>
      <c r="Z807" s="13"/>
      <c r="AA807" s="13"/>
      <c r="AB807" s="13"/>
    </row>
    <row r="808" spans="1:28" ht="12" customHeight="1">
      <c r="A808" s="94"/>
      <c r="B808" s="258"/>
      <c r="C808" s="13"/>
      <c r="D808" s="13"/>
      <c r="E808" s="13"/>
      <c r="F808" s="13"/>
      <c r="G808" s="13"/>
      <c r="H808" s="13"/>
      <c r="I808" s="13"/>
      <c r="J808" s="13"/>
      <c r="K808" s="13"/>
      <c r="L808" s="13"/>
      <c r="M808" s="13"/>
      <c r="N808" s="13"/>
      <c r="O808" s="13"/>
      <c r="P808" s="13"/>
      <c r="Q808" s="13"/>
      <c r="R808" s="13"/>
      <c r="S808" s="13"/>
      <c r="T808" s="13"/>
      <c r="U808" s="13"/>
      <c r="V808" s="13"/>
      <c r="W808" s="13"/>
      <c r="X808" s="13"/>
      <c r="Y808" s="13"/>
      <c r="Z808" s="13"/>
      <c r="AA808" s="13"/>
      <c r="AB808" s="13"/>
    </row>
    <row r="809" spans="1:28" ht="12" customHeight="1">
      <c r="A809" s="94"/>
      <c r="B809" s="258"/>
      <c r="C809" s="13"/>
      <c r="D809" s="13"/>
      <c r="E809" s="13"/>
      <c r="F809" s="13"/>
      <c r="G809" s="13"/>
      <c r="H809" s="13"/>
      <c r="I809" s="13"/>
      <c r="J809" s="13"/>
      <c r="K809" s="13"/>
      <c r="L809" s="13"/>
      <c r="M809" s="13"/>
      <c r="N809" s="13"/>
      <c r="O809" s="13"/>
      <c r="P809" s="13"/>
      <c r="Q809" s="13"/>
      <c r="R809" s="13"/>
      <c r="S809" s="13"/>
      <c r="T809" s="13"/>
      <c r="U809" s="13"/>
      <c r="V809" s="13"/>
      <c r="W809" s="13"/>
      <c r="X809" s="13"/>
      <c r="Y809" s="13"/>
      <c r="Z809" s="13"/>
      <c r="AA809" s="13"/>
      <c r="AB809" s="13"/>
    </row>
    <row r="810" spans="1:28" ht="12" customHeight="1">
      <c r="A810" s="94"/>
      <c r="B810" s="258"/>
      <c r="C810" s="13"/>
      <c r="D810" s="13"/>
      <c r="E810" s="13"/>
      <c r="F810" s="13"/>
      <c r="G810" s="13"/>
      <c r="H810" s="13"/>
      <c r="I810" s="13"/>
      <c r="J810" s="13"/>
      <c r="K810" s="13"/>
      <c r="L810" s="13"/>
      <c r="M810" s="13"/>
      <c r="N810" s="13"/>
      <c r="O810" s="13"/>
      <c r="P810" s="13"/>
      <c r="Q810" s="13"/>
      <c r="R810" s="13"/>
      <c r="S810" s="13"/>
      <c r="T810" s="13"/>
      <c r="U810" s="13"/>
      <c r="V810" s="13"/>
      <c r="W810" s="13"/>
      <c r="X810" s="13"/>
      <c r="Y810" s="13"/>
      <c r="Z810" s="13"/>
      <c r="AA810" s="13"/>
      <c r="AB810" s="13"/>
    </row>
    <row r="811" spans="1:28" ht="12" customHeight="1">
      <c r="A811" s="94"/>
      <c r="B811" s="258"/>
      <c r="C811" s="13"/>
      <c r="D811" s="13"/>
      <c r="E811" s="13"/>
      <c r="F811" s="13"/>
      <c r="G811" s="13"/>
      <c r="H811" s="13"/>
      <c r="I811" s="13"/>
      <c r="J811" s="13"/>
      <c r="K811" s="13"/>
      <c r="L811" s="13"/>
      <c r="M811" s="13"/>
      <c r="N811" s="13"/>
      <c r="O811" s="13"/>
      <c r="P811" s="13"/>
      <c r="Q811" s="13"/>
      <c r="R811" s="13"/>
      <c r="S811" s="13"/>
      <c r="T811" s="13"/>
      <c r="U811" s="13"/>
      <c r="V811" s="13"/>
      <c r="W811" s="13"/>
      <c r="X811" s="13"/>
      <c r="Y811" s="13"/>
      <c r="Z811" s="13"/>
      <c r="AA811" s="13"/>
      <c r="AB811" s="13"/>
    </row>
    <row r="812" spans="1:28" ht="12" customHeight="1">
      <c r="A812" s="94"/>
      <c r="B812" s="258"/>
      <c r="C812" s="13"/>
      <c r="D812" s="13"/>
      <c r="E812" s="13"/>
      <c r="F812" s="13"/>
      <c r="G812" s="13"/>
      <c r="H812" s="13"/>
      <c r="I812" s="13"/>
      <c r="J812" s="13"/>
      <c r="K812" s="13"/>
      <c r="L812" s="13"/>
      <c r="M812" s="13"/>
      <c r="N812" s="13"/>
      <c r="O812" s="13"/>
      <c r="P812" s="13"/>
      <c r="Q812" s="13"/>
      <c r="R812" s="13"/>
      <c r="S812" s="13"/>
      <c r="T812" s="13"/>
      <c r="U812" s="13"/>
      <c r="V812" s="13"/>
      <c r="W812" s="13"/>
      <c r="X812" s="13"/>
      <c r="Y812" s="13"/>
      <c r="Z812" s="13"/>
      <c r="AA812" s="13"/>
      <c r="AB812" s="13"/>
    </row>
    <row r="813" spans="1:28" ht="12" customHeight="1">
      <c r="A813" s="94"/>
      <c r="B813" s="258"/>
      <c r="C813" s="13"/>
      <c r="D813" s="13"/>
      <c r="E813" s="13"/>
      <c r="F813" s="13"/>
      <c r="G813" s="13"/>
      <c r="H813" s="13"/>
      <c r="I813" s="13"/>
      <c r="J813" s="13"/>
      <c r="K813" s="13"/>
      <c r="L813" s="13"/>
      <c r="M813" s="13"/>
      <c r="N813" s="13"/>
      <c r="O813" s="13"/>
      <c r="P813" s="13"/>
      <c r="Q813" s="13"/>
      <c r="R813" s="13"/>
      <c r="S813" s="13"/>
      <c r="T813" s="13"/>
      <c r="U813" s="13"/>
      <c r="V813" s="13"/>
      <c r="W813" s="13"/>
      <c r="X813" s="13"/>
      <c r="Y813" s="13"/>
      <c r="Z813" s="13"/>
      <c r="AA813" s="13"/>
      <c r="AB813" s="13"/>
    </row>
    <row r="814" spans="1:28" ht="12" customHeight="1">
      <c r="A814" s="94"/>
      <c r="B814" s="258"/>
      <c r="C814" s="13"/>
      <c r="D814" s="13"/>
      <c r="E814" s="13"/>
      <c r="F814" s="13"/>
      <c r="G814" s="13"/>
      <c r="H814" s="13"/>
      <c r="I814" s="13"/>
      <c r="J814" s="13"/>
      <c r="K814" s="13"/>
      <c r="L814" s="13"/>
      <c r="M814" s="13"/>
      <c r="N814" s="13"/>
      <c r="O814" s="13"/>
      <c r="P814" s="13"/>
      <c r="Q814" s="13"/>
      <c r="R814" s="13"/>
      <c r="S814" s="13"/>
      <c r="T814" s="13"/>
      <c r="U814" s="13"/>
      <c r="V814" s="13"/>
      <c r="W814" s="13"/>
      <c r="X814" s="13"/>
      <c r="Y814" s="13"/>
      <c r="Z814" s="13"/>
      <c r="AA814" s="13"/>
      <c r="AB814" s="13"/>
    </row>
    <row r="815" spans="1:28" ht="12" customHeight="1">
      <c r="A815" s="94"/>
      <c r="B815" s="258"/>
      <c r="C815" s="13"/>
      <c r="D815" s="13"/>
      <c r="E815" s="13"/>
      <c r="F815" s="13"/>
      <c r="G815" s="13"/>
      <c r="H815" s="13"/>
      <c r="I815" s="13"/>
      <c r="J815" s="13"/>
      <c r="K815" s="13"/>
      <c r="L815" s="13"/>
      <c r="M815" s="13"/>
      <c r="N815" s="13"/>
      <c r="O815" s="13"/>
      <c r="P815" s="13"/>
      <c r="Q815" s="13"/>
      <c r="R815" s="13"/>
      <c r="S815" s="13"/>
      <c r="T815" s="13"/>
      <c r="U815" s="13"/>
      <c r="V815" s="13"/>
      <c r="W815" s="13"/>
      <c r="X815" s="13"/>
      <c r="Y815" s="13"/>
      <c r="Z815" s="13"/>
      <c r="AA815" s="13"/>
      <c r="AB815" s="13"/>
    </row>
    <row r="816" spans="1:28" ht="12" customHeight="1">
      <c r="A816" s="94"/>
      <c r="B816" s="258"/>
      <c r="C816" s="13"/>
      <c r="D816" s="13"/>
      <c r="E816" s="13"/>
      <c r="F816" s="13"/>
      <c r="G816" s="13"/>
      <c r="H816" s="13"/>
      <c r="I816" s="13"/>
      <c r="J816" s="13"/>
      <c r="K816" s="13"/>
      <c r="L816" s="13"/>
      <c r="M816" s="13"/>
      <c r="N816" s="13"/>
      <c r="O816" s="13"/>
      <c r="P816" s="13"/>
      <c r="Q816" s="13"/>
      <c r="R816" s="13"/>
      <c r="S816" s="13"/>
      <c r="T816" s="13"/>
      <c r="U816" s="13"/>
      <c r="V816" s="13"/>
      <c r="W816" s="13"/>
      <c r="X816" s="13"/>
      <c r="Y816" s="13"/>
      <c r="Z816" s="13"/>
      <c r="AA816" s="13"/>
      <c r="AB816" s="13"/>
    </row>
    <row r="817" spans="1:28" ht="12" customHeight="1">
      <c r="A817" s="94"/>
      <c r="B817" s="258"/>
      <c r="C817" s="13"/>
      <c r="D817" s="13"/>
      <c r="E817" s="13"/>
      <c r="F817" s="13"/>
      <c r="G817" s="13"/>
      <c r="H817" s="13"/>
      <c r="I817" s="13"/>
      <c r="J817" s="13"/>
      <c r="K817" s="13"/>
      <c r="L817" s="13"/>
      <c r="M817" s="13"/>
      <c r="N817" s="13"/>
      <c r="O817" s="13"/>
      <c r="P817" s="13"/>
      <c r="Q817" s="13"/>
      <c r="R817" s="13"/>
      <c r="S817" s="13"/>
      <c r="T817" s="13"/>
      <c r="U817" s="13"/>
      <c r="V817" s="13"/>
      <c r="W817" s="13"/>
      <c r="X817" s="13"/>
      <c r="Y817" s="13"/>
      <c r="Z817" s="13"/>
      <c r="AA817" s="13"/>
      <c r="AB817" s="13"/>
    </row>
    <row r="818" spans="1:28" ht="12" customHeight="1">
      <c r="A818" s="94"/>
      <c r="B818" s="258"/>
      <c r="C818" s="13"/>
      <c r="D818" s="13"/>
      <c r="E818" s="13"/>
      <c r="F818" s="13"/>
      <c r="G818" s="13"/>
      <c r="H818" s="13"/>
      <c r="I818" s="13"/>
      <c r="J818" s="13"/>
      <c r="K818" s="13"/>
      <c r="L818" s="13"/>
      <c r="M818" s="13"/>
      <c r="N818" s="13"/>
      <c r="O818" s="13"/>
      <c r="P818" s="13"/>
      <c r="Q818" s="13"/>
      <c r="R818" s="13"/>
      <c r="S818" s="13"/>
      <c r="T818" s="13"/>
      <c r="U818" s="13"/>
      <c r="V818" s="13"/>
      <c r="W818" s="13"/>
      <c r="X818" s="13"/>
      <c r="Y818" s="13"/>
      <c r="Z818" s="13"/>
      <c r="AA818" s="13"/>
      <c r="AB818" s="13"/>
    </row>
    <row r="819" spans="1:28" ht="12" customHeight="1">
      <c r="A819" s="94"/>
      <c r="B819" s="258"/>
      <c r="C819" s="13"/>
      <c r="D819" s="13"/>
      <c r="E819" s="13"/>
      <c r="F819" s="13"/>
      <c r="G819" s="13"/>
      <c r="H819" s="13"/>
      <c r="I819" s="13"/>
      <c r="J819" s="13"/>
      <c r="K819" s="13"/>
      <c r="L819" s="13"/>
      <c r="M819" s="13"/>
      <c r="N819" s="13"/>
      <c r="O819" s="13"/>
      <c r="P819" s="13"/>
      <c r="Q819" s="13"/>
      <c r="R819" s="13"/>
      <c r="S819" s="13"/>
      <c r="T819" s="13"/>
      <c r="U819" s="13"/>
      <c r="V819" s="13"/>
      <c r="W819" s="13"/>
      <c r="X819" s="13"/>
      <c r="Y819" s="13"/>
      <c r="Z819" s="13"/>
      <c r="AA819" s="13"/>
      <c r="AB819" s="13"/>
    </row>
    <row r="820" spans="1:28" ht="12" customHeight="1">
      <c r="A820" s="94"/>
      <c r="B820" s="258"/>
      <c r="C820" s="13"/>
      <c r="D820" s="13"/>
      <c r="E820" s="13"/>
      <c r="F820" s="13"/>
      <c r="G820" s="13"/>
      <c r="H820" s="13"/>
      <c r="I820" s="13"/>
      <c r="J820" s="13"/>
      <c r="K820" s="13"/>
      <c r="L820" s="13"/>
      <c r="M820" s="13"/>
      <c r="N820" s="13"/>
      <c r="O820" s="13"/>
      <c r="P820" s="13"/>
      <c r="Q820" s="13"/>
      <c r="R820" s="13"/>
      <c r="S820" s="13"/>
      <c r="T820" s="13"/>
      <c r="U820" s="13"/>
      <c r="V820" s="13"/>
      <c r="W820" s="13"/>
      <c r="X820" s="13"/>
      <c r="Y820" s="13"/>
      <c r="Z820" s="13"/>
      <c r="AA820" s="13"/>
      <c r="AB820" s="13"/>
    </row>
    <row r="821" spans="1:28" ht="12" customHeight="1">
      <c r="A821" s="94"/>
      <c r="B821" s="258"/>
      <c r="C821" s="13"/>
      <c r="D821" s="13"/>
      <c r="E821" s="13"/>
      <c r="F821" s="13"/>
      <c r="G821" s="13"/>
      <c r="H821" s="13"/>
      <c r="I821" s="13"/>
      <c r="J821" s="13"/>
      <c r="K821" s="13"/>
      <c r="L821" s="13"/>
      <c r="M821" s="13"/>
      <c r="N821" s="13"/>
      <c r="O821" s="13"/>
      <c r="P821" s="13"/>
      <c r="Q821" s="13"/>
      <c r="R821" s="13"/>
      <c r="S821" s="13"/>
      <c r="T821" s="13"/>
      <c r="U821" s="13"/>
      <c r="V821" s="13"/>
      <c r="W821" s="13"/>
      <c r="X821" s="13"/>
      <c r="Y821" s="13"/>
      <c r="Z821" s="13"/>
      <c r="AA821" s="13"/>
      <c r="AB821" s="13"/>
    </row>
    <row r="822" spans="1:28" ht="12" customHeight="1">
      <c r="A822" s="94"/>
      <c r="B822" s="258"/>
      <c r="C822" s="13"/>
      <c r="D822" s="13"/>
      <c r="E822" s="13"/>
      <c r="F822" s="13"/>
      <c r="G822" s="13"/>
      <c r="H822" s="13"/>
      <c r="I822" s="13"/>
      <c r="J822" s="13"/>
      <c r="K822" s="13"/>
      <c r="L822" s="13"/>
      <c r="M822" s="13"/>
      <c r="N822" s="13"/>
      <c r="O822" s="13"/>
      <c r="P822" s="13"/>
      <c r="Q822" s="13"/>
      <c r="R822" s="13"/>
      <c r="S822" s="13"/>
      <c r="T822" s="13"/>
      <c r="U822" s="13"/>
      <c r="V822" s="13"/>
      <c r="W822" s="13"/>
      <c r="X822" s="13"/>
      <c r="Y822" s="13"/>
      <c r="Z822" s="13"/>
      <c r="AA822" s="13"/>
      <c r="AB822" s="13"/>
    </row>
    <row r="823" spans="1:28" ht="12" customHeight="1">
      <c r="A823" s="94"/>
      <c r="B823" s="258"/>
      <c r="C823" s="13"/>
      <c r="D823" s="13"/>
      <c r="E823" s="13"/>
      <c r="F823" s="13"/>
      <c r="G823" s="13"/>
      <c r="H823" s="13"/>
      <c r="I823" s="13"/>
      <c r="J823" s="13"/>
      <c r="K823" s="13"/>
      <c r="L823" s="13"/>
      <c r="M823" s="13"/>
      <c r="N823" s="13"/>
      <c r="O823" s="13"/>
      <c r="P823" s="13"/>
      <c r="Q823" s="13"/>
      <c r="R823" s="13"/>
      <c r="S823" s="13"/>
      <c r="T823" s="13"/>
      <c r="U823" s="13"/>
      <c r="V823" s="13"/>
      <c r="W823" s="13"/>
      <c r="X823" s="13"/>
      <c r="Y823" s="13"/>
      <c r="Z823" s="13"/>
      <c r="AA823" s="13"/>
      <c r="AB823" s="13"/>
    </row>
    <row r="824" spans="1:28" ht="12" customHeight="1">
      <c r="A824" s="94"/>
      <c r="B824" s="258"/>
      <c r="C824" s="13"/>
      <c r="D824" s="13"/>
      <c r="E824" s="13"/>
      <c r="F824" s="13"/>
      <c r="G824" s="13"/>
      <c r="H824" s="13"/>
      <c r="I824" s="13"/>
      <c r="J824" s="13"/>
      <c r="K824" s="13"/>
      <c r="L824" s="13"/>
      <c r="M824" s="13"/>
      <c r="N824" s="13"/>
      <c r="O824" s="13"/>
      <c r="P824" s="13"/>
      <c r="Q824" s="13"/>
      <c r="R824" s="13"/>
      <c r="S824" s="13"/>
      <c r="T824" s="13"/>
      <c r="U824" s="13"/>
      <c r="V824" s="13"/>
      <c r="W824" s="13"/>
      <c r="X824" s="13"/>
      <c r="Y824" s="13"/>
      <c r="Z824" s="13"/>
      <c r="AA824" s="13"/>
      <c r="AB824" s="13"/>
    </row>
    <row r="825" spans="1:28" ht="12" customHeight="1">
      <c r="A825" s="94"/>
      <c r="B825" s="258"/>
      <c r="C825" s="13"/>
      <c r="D825" s="13"/>
      <c r="E825" s="13"/>
      <c r="F825" s="13"/>
      <c r="G825" s="13"/>
      <c r="H825" s="13"/>
      <c r="I825" s="13"/>
      <c r="J825" s="13"/>
      <c r="K825" s="13"/>
      <c r="L825" s="13"/>
      <c r="M825" s="13"/>
      <c r="N825" s="13"/>
      <c r="O825" s="13"/>
      <c r="P825" s="13"/>
      <c r="Q825" s="13"/>
      <c r="R825" s="13"/>
      <c r="S825" s="13"/>
      <c r="T825" s="13"/>
      <c r="U825" s="13"/>
      <c r="V825" s="13"/>
      <c r="W825" s="13"/>
      <c r="X825" s="13"/>
      <c r="Y825" s="13"/>
      <c r="Z825" s="13"/>
      <c r="AA825" s="13"/>
      <c r="AB825" s="13"/>
    </row>
    <row r="826" spans="1:28" ht="12" customHeight="1">
      <c r="A826" s="94"/>
      <c r="B826" s="258"/>
      <c r="C826" s="13"/>
      <c r="D826" s="13"/>
      <c r="E826" s="13"/>
      <c r="F826" s="13"/>
      <c r="G826" s="13"/>
      <c r="H826" s="13"/>
      <c r="I826" s="13"/>
      <c r="J826" s="13"/>
      <c r="K826" s="13"/>
      <c r="L826" s="13"/>
      <c r="M826" s="13"/>
      <c r="N826" s="13"/>
      <c r="O826" s="13"/>
      <c r="P826" s="13"/>
      <c r="Q826" s="13"/>
      <c r="R826" s="13"/>
      <c r="S826" s="13"/>
      <c r="T826" s="13"/>
      <c r="U826" s="13"/>
      <c r="V826" s="13"/>
      <c r="W826" s="13"/>
      <c r="X826" s="13"/>
      <c r="Y826" s="13"/>
      <c r="Z826" s="13"/>
      <c r="AA826" s="13"/>
      <c r="AB826" s="13"/>
    </row>
    <row r="827" spans="1:28" ht="12" customHeight="1">
      <c r="A827" s="94"/>
      <c r="B827" s="258"/>
      <c r="C827" s="13"/>
      <c r="D827" s="13"/>
      <c r="E827" s="13"/>
      <c r="F827" s="13"/>
      <c r="G827" s="13"/>
      <c r="H827" s="13"/>
      <c r="I827" s="13"/>
      <c r="J827" s="13"/>
      <c r="K827" s="13"/>
      <c r="L827" s="13"/>
      <c r="M827" s="13"/>
      <c r="N827" s="13"/>
      <c r="O827" s="13"/>
      <c r="P827" s="13"/>
      <c r="Q827" s="13"/>
      <c r="R827" s="13"/>
      <c r="S827" s="13"/>
      <c r="T827" s="13"/>
      <c r="U827" s="13"/>
      <c r="V827" s="13"/>
      <c r="W827" s="13"/>
      <c r="X827" s="13"/>
      <c r="Y827" s="13"/>
      <c r="Z827" s="13"/>
      <c r="AA827" s="13"/>
      <c r="AB827" s="13"/>
    </row>
    <row r="828" spans="1:28" ht="12" customHeight="1">
      <c r="A828" s="94"/>
      <c r="B828" s="258"/>
      <c r="C828" s="13"/>
      <c r="D828" s="13"/>
      <c r="E828" s="13"/>
      <c r="F828" s="13"/>
      <c r="G828" s="13"/>
      <c r="H828" s="13"/>
      <c r="I828" s="13"/>
      <c r="J828" s="13"/>
      <c r="K828" s="13"/>
      <c r="L828" s="13"/>
      <c r="M828" s="13"/>
      <c r="N828" s="13"/>
      <c r="O828" s="13"/>
      <c r="P828" s="13"/>
      <c r="Q828" s="13"/>
      <c r="R828" s="13"/>
      <c r="S828" s="13"/>
      <c r="T828" s="13"/>
      <c r="U828" s="13"/>
      <c r="V828" s="13"/>
      <c r="W828" s="13"/>
      <c r="X828" s="13"/>
      <c r="Y828" s="13"/>
      <c r="Z828" s="13"/>
      <c r="AA828" s="13"/>
      <c r="AB828" s="13"/>
    </row>
    <row r="829" spans="1:28" ht="12" customHeight="1">
      <c r="A829" s="94"/>
      <c r="B829" s="258"/>
      <c r="C829" s="13"/>
      <c r="D829" s="13"/>
      <c r="E829" s="13"/>
      <c r="F829" s="13"/>
      <c r="G829" s="13"/>
      <c r="H829" s="13"/>
      <c r="I829" s="13"/>
      <c r="J829" s="13"/>
      <c r="K829" s="13"/>
      <c r="L829" s="13"/>
      <c r="M829" s="13"/>
      <c r="N829" s="13"/>
      <c r="O829" s="13"/>
      <c r="P829" s="13"/>
      <c r="Q829" s="13"/>
      <c r="R829" s="13"/>
      <c r="S829" s="13"/>
      <c r="T829" s="13"/>
      <c r="U829" s="13"/>
      <c r="V829" s="13"/>
      <c r="W829" s="13"/>
      <c r="X829" s="13"/>
      <c r="Y829" s="13"/>
      <c r="Z829" s="13"/>
      <c r="AA829" s="13"/>
      <c r="AB829" s="13"/>
    </row>
    <row r="830" spans="1:28" ht="12" customHeight="1">
      <c r="A830" s="94"/>
      <c r="B830" s="258"/>
      <c r="C830" s="13"/>
      <c r="D830" s="13"/>
      <c r="E830" s="13"/>
      <c r="F830" s="13"/>
      <c r="G830" s="13"/>
      <c r="H830" s="13"/>
      <c r="I830" s="13"/>
      <c r="J830" s="13"/>
      <c r="K830" s="13"/>
      <c r="L830" s="13"/>
      <c r="M830" s="13"/>
      <c r="N830" s="13"/>
      <c r="O830" s="13"/>
      <c r="P830" s="13"/>
      <c r="Q830" s="13"/>
      <c r="R830" s="13"/>
      <c r="S830" s="13"/>
      <c r="T830" s="13"/>
      <c r="U830" s="13"/>
      <c r="V830" s="13"/>
      <c r="W830" s="13"/>
      <c r="X830" s="13"/>
      <c r="Y830" s="13"/>
      <c r="Z830" s="13"/>
      <c r="AA830" s="13"/>
      <c r="AB830" s="13"/>
    </row>
    <row r="831" spans="1:28" ht="12" customHeight="1">
      <c r="A831" s="94"/>
      <c r="B831" s="258"/>
      <c r="C831" s="13"/>
      <c r="D831" s="13"/>
      <c r="E831" s="13"/>
      <c r="F831" s="13"/>
      <c r="G831" s="13"/>
      <c r="H831" s="13"/>
      <c r="I831" s="13"/>
      <c r="J831" s="13"/>
      <c r="K831" s="13"/>
      <c r="L831" s="13"/>
      <c r="M831" s="13"/>
      <c r="N831" s="13"/>
      <c r="O831" s="13"/>
      <c r="P831" s="13"/>
      <c r="Q831" s="13"/>
      <c r="R831" s="13"/>
      <c r="S831" s="13"/>
      <c r="T831" s="13"/>
      <c r="U831" s="13"/>
      <c r="V831" s="13"/>
      <c r="W831" s="13"/>
      <c r="X831" s="13"/>
      <c r="Y831" s="13"/>
      <c r="Z831" s="13"/>
      <c r="AA831" s="13"/>
      <c r="AB831" s="13"/>
    </row>
    <row r="832" spans="1:28" ht="12" customHeight="1">
      <c r="A832" s="94"/>
      <c r="B832" s="94"/>
      <c r="C832" s="13"/>
      <c r="D832" s="13"/>
      <c r="E832" s="13"/>
      <c r="F832" s="13"/>
      <c r="G832" s="13"/>
      <c r="H832" s="13"/>
      <c r="I832" s="13"/>
      <c r="J832" s="13"/>
      <c r="K832" s="13"/>
      <c r="L832" s="13"/>
      <c r="M832" s="13"/>
      <c r="N832" s="13"/>
      <c r="O832" s="13"/>
      <c r="P832" s="13"/>
      <c r="Q832" s="13"/>
      <c r="R832" s="13"/>
      <c r="S832" s="13"/>
      <c r="T832" s="13"/>
      <c r="U832" s="13"/>
      <c r="V832" s="13"/>
      <c r="W832" s="13"/>
      <c r="X832" s="13"/>
      <c r="Y832" s="13"/>
      <c r="Z832" s="13"/>
      <c r="AA832" s="13"/>
      <c r="AB832" s="13"/>
    </row>
    <row r="833" spans="1:28" ht="12" customHeight="1">
      <c r="A833" s="94"/>
      <c r="B833" s="94"/>
      <c r="C833" s="13"/>
      <c r="D833" s="13"/>
      <c r="E833" s="13"/>
      <c r="F833" s="13"/>
      <c r="G833" s="13"/>
      <c r="H833" s="13"/>
      <c r="I833" s="13"/>
      <c r="J833" s="13"/>
      <c r="K833" s="13"/>
      <c r="L833" s="13"/>
      <c r="M833" s="13"/>
      <c r="N833" s="13"/>
      <c r="O833" s="13"/>
      <c r="P833" s="13"/>
      <c r="Q833" s="13"/>
      <c r="R833" s="13"/>
      <c r="S833" s="13"/>
      <c r="T833" s="13"/>
      <c r="U833" s="13"/>
      <c r="V833" s="13"/>
      <c r="W833" s="13"/>
      <c r="X833" s="13"/>
      <c r="Y833" s="13"/>
      <c r="Z833" s="13"/>
      <c r="AA833" s="13"/>
      <c r="AB833" s="13"/>
    </row>
    <row r="834" spans="1:28" ht="12" customHeight="1">
      <c r="A834" s="94"/>
      <c r="B834" s="94"/>
      <c r="C834" s="13"/>
      <c r="D834" s="13"/>
      <c r="E834" s="13"/>
      <c r="F834" s="13"/>
      <c r="G834" s="13"/>
      <c r="H834" s="13"/>
      <c r="I834" s="13"/>
      <c r="J834" s="13"/>
      <c r="K834" s="13"/>
      <c r="L834" s="13"/>
      <c r="M834" s="13"/>
      <c r="N834" s="13"/>
      <c r="O834" s="13"/>
      <c r="P834" s="13"/>
      <c r="Q834" s="13"/>
      <c r="R834" s="13"/>
      <c r="S834" s="13"/>
      <c r="T834" s="13"/>
      <c r="U834" s="13"/>
      <c r="V834" s="13"/>
      <c r="W834" s="13"/>
      <c r="X834" s="13"/>
      <c r="Y834" s="13"/>
      <c r="Z834" s="13"/>
      <c r="AA834" s="13"/>
      <c r="AB834" s="13"/>
    </row>
    <row r="835" spans="1:28" ht="12" customHeight="1">
      <c r="A835" s="94"/>
      <c r="B835" s="94"/>
      <c r="C835" s="13"/>
      <c r="D835" s="13"/>
      <c r="E835" s="13"/>
      <c r="F835" s="13"/>
      <c r="G835" s="13"/>
      <c r="H835" s="13"/>
      <c r="I835" s="13"/>
      <c r="J835" s="13"/>
      <c r="K835" s="13"/>
      <c r="L835" s="13"/>
      <c r="M835" s="13"/>
      <c r="N835" s="13"/>
      <c r="O835" s="13"/>
      <c r="P835" s="13"/>
      <c r="Q835" s="13"/>
      <c r="R835" s="13"/>
      <c r="S835" s="13"/>
      <c r="T835" s="13"/>
      <c r="U835" s="13"/>
      <c r="V835" s="13"/>
      <c r="W835" s="13"/>
      <c r="X835" s="13"/>
      <c r="Y835" s="13"/>
      <c r="Z835" s="13"/>
      <c r="AA835" s="13"/>
      <c r="AB835" s="13"/>
    </row>
    <row r="836" spans="1:28" ht="12" customHeight="1">
      <c r="A836" s="94"/>
      <c r="B836" s="94"/>
      <c r="C836" s="13"/>
      <c r="D836" s="13"/>
      <c r="E836" s="13"/>
      <c r="F836" s="13"/>
      <c r="G836" s="13"/>
      <c r="H836" s="13"/>
      <c r="I836" s="13"/>
      <c r="J836" s="13"/>
      <c r="K836" s="13"/>
      <c r="L836" s="13"/>
      <c r="M836" s="13"/>
      <c r="N836" s="13"/>
      <c r="O836" s="13"/>
      <c r="P836" s="13"/>
      <c r="Q836" s="13"/>
      <c r="R836" s="13"/>
      <c r="S836" s="13"/>
      <c r="T836" s="13"/>
      <c r="U836" s="13"/>
      <c r="V836" s="13"/>
      <c r="W836" s="13"/>
      <c r="X836" s="13"/>
      <c r="Y836" s="13"/>
      <c r="Z836" s="13"/>
      <c r="AA836" s="13"/>
      <c r="AB836" s="13"/>
    </row>
    <row r="837" spans="1:28" ht="12" customHeight="1">
      <c r="A837" s="94"/>
      <c r="B837" s="94"/>
      <c r="C837" s="13"/>
      <c r="D837" s="13"/>
      <c r="E837" s="13"/>
      <c r="F837" s="13"/>
      <c r="G837" s="13"/>
      <c r="H837" s="13"/>
      <c r="I837" s="13"/>
      <c r="J837" s="13"/>
      <c r="K837" s="13"/>
      <c r="L837" s="13"/>
      <c r="M837" s="13"/>
      <c r="N837" s="13"/>
      <c r="O837" s="13"/>
      <c r="P837" s="13"/>
      <c r="Q837" s="13"/>
      <c r="R837" s="13"/>
      <c r="S837" s="13"/>
      <c r="T837" s="13"/>
      <c r="U837" s="13"/>
      <c r="V837" s="13"/>
      <c r="W837" s="13"/>
      <c r="X837" s="13"/>
      <c r="Y837" s="13"/>
      <c r="Z837" s="13"/>
      <c r="AA837" s="13"/>
      <c r="AB837" s="13"/>
    </row>
    <row r="838" spans="1:28" ht="12" customHeight="1">
      <c r="A838" s="94"/>
      <c r="B838" s="94"/>
      <c r="C838" s="13"/>
      <c r="D838" s="13"/>
      <c r="E838" s="13"/>
      <c r="F838" s="13"/>
      <c r="G838" s="13"/>
      <c r="H838" s="13"/>
      <c r="I838" s="13"/>
      <c r="J838" s="13"/>
      <c r="K838" s="13"/>
      <c r="L838" s="13"/>
      <c r="M838" s="13"/>
      <c r="N838" s="13"/>
      <c r="O838" s="13"/>
      <c r="P838" s="13"/>
      <c r="Q838" s="13"/>
      <c r="R838" s="13"/>
      <c r="S838" s="13"/>
      <c r="T838" s="13"/>
      <c r="U838" s="13"/>
      <c r="V838" s="13"/>
      <c r="W838" s="13"/>
      <c r="X838" s="13"/>
      <c r="Y838" s="13"/>
      <c r="Z838" s="13"/>
      <c r="AA838" s="13"/>
      <c r="AB838" s="13"/>
    </row>
    <row r="839" spans="1:28" ht="12" customHeight="1">
      <c r="A839" s="94"/>
      <c r="B839" s="94"/>
      <c r="C839" s="13"/>
      <c r="D839" s="13"/>
      <c r="E839" s="13"/>
      <c r="F839" s="13"/>
      <c r="G839" s="13"/>
      <c r="H839" s="13"/>
      <c r="I839" s="13"/>
      <c r="J839" s="13"/>
      <c r="K839" s="13"/>
      <c r="L839" s="13"/>
      <c r="M839" s="13"/>
      <c r="N839" s="13"/>
      <c r="O839" s="13"/>
      <c r="P839" s="13"/>
      <c r="Q839" s="13"/>
      <c r="R839" s="13"/>
      <c r="S839" s="13"/>
      <c r="T839" s="13"/>
      <c r="U839" s="13"/>
      <c r="V839" s="13"/>
      <c r="W839" s="13"/>
      <c r="X839" s="13"/>
      <c r="Y839" s="13"/>
      <c r="Z839" s="13"/>
      <c r="AA839" s="13"/>
      <c r="AB839" s="13"/>
    </row>
    <row r="840" spans="1:28" ht="12" customHeight="1">
      <c r="A840" s="94"/>
      <c r="B840" s="94"/>
      <c r="C840" s="13"/>
      <c r="D840" s="13"/>
      <c r="E840" s="13"/>
      <c r="F840" s="13"/>
      <c r="G840" s="13"/>
      <c r="H840" s="13"/>
      <c r="I840" s="13"/>
      <c r="J840" s="13"/>
      <c r="K840" s="13"/>
      <c r="L840" s="13"/>
      <c r="M840" s="13"/>
      <c r="N840" s="13"/>
      <c r="O840" s="13"/>
      <c r="P840" s="13"/>
      <c r="Q840" s="13"/>
      <c r="R840" s="13"/>
      <c r="S840" s="13"/>
      <c r="T840" s="13"/>
      <c r="U840" s="13"/>
      <c r="V840" s="13"/>
      <c r="W840" s="13"/>
      <c r="X840" s="13"/>
      <c r="Y840" s="13"/>
      <c r="Z840" s="13"/>
      <c r="AA840" s="13"/>
      <c r="AB840" s="13"/>
    </row>
    <row r="841" spans="1:28" ht="12" customHeight="1">
      <c r="A841" s="94"/>
      <c r="B841" s="94"/>
      <c r="C841" s="13"/>
      <c r="D841" s="13"/>
      <c r="E841" s="13"/>
      <c r="F841" s="13"/>
      <c r="G841" s="13"/>
      <c r="H841" s="13"/>
      <c r="I841" s="13"/>
      <c r="J841" s="13"/>
      <c r="K841" s="13"/>
      <c r="L841" s="13"/>
      <c r="M841" s="13"/>
      <c r="N841" s="13"/>
      <c r="O841" s="13"/>
      <c r="P841" s="13"/>
      <c r="Q841" s="13"/>
      <c r="R841" s="13"/>
      <c r="S841" s="13"/>
      <c r="T841" s="13"/>
      <c r="U841" s="13"/>
      <c r="V841" s="13"/>
      <c r="W841" s="13"/>
      <c r="X841" s="13"/>
      <c r="Y841" s="13"/>
      <c r="Z841" s="13"/>
      <c r="AA841" s="13"/>
      <c r="AB841" s="13"/>
    </row>
    <row r="842" spans="1:28" ht="12" customHeight="1">
      <c r="A842" s="94"/>
      <c r="B842" s="94"/>
      <c r="C842" s="13"/>
      <c r="D842" s="13"/>
      <c r="E842" s="13"/>
      <c r="F842" s="13"/>
      <c r="G842" s="13"/>
      <c r="H842" s="13"/>
      <c r="I842" s="13"/>
      <c r="J842" s="13"/>
      <c r="K842" s="13"/>
      <c r="L842" s="13"/>
      <c r="M842" s="13"/>
      <c r="N842" s="13"/>
      <c r="O842" s="13"/>
      <c r="P842" s="13"/>
      <c r="Q842" s="13"/>
      <c r="R842" s="13"/>
      <c r="S842" s="13"/>
      <c r="T842" s="13"/>
      <c r="U842" s="13"/>
      <c r="V842" s="13"/>
      <c r="W842" s="13"/>
      <c r="X842" s="13"/>
      <c r="Y842" s="13"/>
      <c r="Z842" s="13"/>
      <c r="AA842" s="13"/>
      <c r="AB842" s="13"/>
    </row>
    <row r="843" spans="1:28" ht="12" customHeight="1">
      <c r="A843" s="94"/>
      <c r="B843" s="94"/>
      <c r="C843" s="13"/>
      <c r="D843" s="13"/>
      <c r="E843" s="13"/>
      <c r="F843" s="13"/>
      <c r="G843" s="13"/>
      <c r="H843" s="13"/>
      <c r="I843" s="13"/>
      <c r="J843" s="13"/>
      <c r="K843" s="13"/>
      <c r="L843" s="13"/>
      <c r="M843" s="13"/>
      <c r="N843" s="13"/>
      <c r="O843" s="13"/>
      <c r="P843" s="13"/>
      <c r="Q843" s="13"/>
      <c r="R843" s="13"/>
      <c r="S843" s="13"/>
      <c r="T843" s="13"/>
      <c r="U843" s="13"/>
      <c r="V843" s="13"/>
      <c r="W843" s="13"/>
      <c r="X843" s="13"/>
      <c r="Y843" s="13"/>
      <c r="Z843" s="13"/>
      <c r="AA843" s="13"/>
      <c r="AB843" s="13"/>
    </row>
    <row r="844" spans="1:28" ht="12" customHeight="1">
      <c r="A844" s="94"/>
      <c r="B844" s="94"/>
      <c r="C844" s="13"/>
      <c r="D844" s="13"/>
      <c r="E844" s="13"/>
      <c r="F844" s="13"/>
      <c r="G844" s="13"/>
      <c r="H844" s="13"/>
      <c r="I844" s="13"/>
      <c r="J844" s="13"/>
      <c r="K844" s="13"/>
      <c r="L844" s="13"/>
      <c r="M844" s="13"/>
      <c r="N844" s="13"/>
      <c r="O844" s="13"/>
      <c r="P844" s="13"/>
      <c r="Q844" s="13"/>
      <c r="R844" s="13"/>
      <c r="S844" s="13"/>
      <c r="T844" s="13"/>
      <c r="U844" s="13"/>
      <c r="V844" s="13"/>
      <c r="W844" s="13"/>
      <c r="X844" s="13"/>
      <c r="Y844" s="13"/>
      <c r="Z844" s="13"/>
      <c r="AA844" s="13"/>
      <c r="AB844" s="13"/>
    </row>
    <row r="845" spans="1:28" ht="12" customHeight="1">
      <c r="A845" s="94"/>
      <c r="B845" s="94"/>
      <c r="C845" s="13"/>
      <c r="D845" s="13"/>
      <c r="E845" s="13"/>
      <c r="F845" s="13"/>
      <c r="G845" s="13"/>
      <c r="H845" s="13"/>
      <c r="I845" s="13"/>
      <c r="J845" s="13"/>
      <c r="K845" s="13"/>
      <c r="L845" s="13"/>
      <c r="M845" s="13"/>
      <c r="N845" s="13"/>
      <c r="O845" s="13"/>
      <c r="P845" s="13"/>
      <c r="Q845" s="13"/>
      <c r="R845" s="13"/>
      <c r="S845" s="13"/>
      <c r="T845" s="13"/>
      <c r="U845" s="13"/>
      <c r="V845" s="13"/>
      <c r="W845" s="13"/>
      <c r="X845" s="13"/>
      <c r="Y845" s="13"/>
      <c r="Z845" s="13"/>
      <c r="AA845" s="13"/>
      <c r="AB845" s="13"/>
    </row>
    <row r="846" spans="1:28" ht="12" customHeight="1">
      <c r="A846" s="94"/>
      <c r="B846" s="94"/>
      <c r="C846" s="13"/>
      <c r="D846" s="13"/>
      <c r="E846" s="13"/>
      <c r="F846" s="13"/>
      <c r="G846" s="13"/>
      <c r="H846" s="13"/>
      <c r="I846" s="13"/>
      <c r="J846" s="13"/>
      <c r="K846" s="13"/>
      <c r="L846" s="13"/>
      <c r="M846" s="13"/>
      <c r="N846" s="13"/>
      <c r="O846" s="13"/>
      <c r="P846" s="13"/>
      <c r="Q846" s="13"/>
      <c r="R846" s="13"/>
      <c r="S846" s="13"/>
      <c r="T846" s="13"/>
      <c r="U846" s="13"/>
      <c r="V846" s="13"/>
      <c r="W846" s="13"/>
      <c r="X846" s="13"/>
      <c r="Y846" s="13"/>
      <c r="Z846" s="13"/>
      <c r="AA846" s="13"/>
      <c r="AB846" s="13"/>
    </row>
    <row r="847" spans="1:28" ht="12" customHeight="1">
      <c r="A847" s="94"/>
      <c r="B847" s="94"/>
      <c r="C847" s="13"/>
      <c r="D847" s="13"/>
      <c r="E847" s="13"/>
      <c r="F847" s="13"/>
      <c r="G847" s="13"/>
      <c r="H847" s="13"/>
      <c r="I847" s="13"/>
      <c r="J847" s="13"/>
      <c r="K847" s="13"/>
      <c r="L847" s="13"/>
      <c r="M847" s="13"/>
      <c r="N847" s="13"/>
      <c r="O847" s="13"/>
      <c r="P847" s="13"/>
      <c r="Q847" s="13"/>
      <c r="R847" s="13"/>
      <c r="S847" s="13"/>
      <c r="T847" s="13"/>
      <c r="U847" s="13"/>
      <c r="V847" s="13"/>
      <c r="W847" s="13"/>
      <c r="X847" s="13"/>
      <c r="Y847" s="13"/>
      <c r="Z847" s="13"/>
      <c r="AA847" s="13"/>
      <c r="AB847" s="13"/>
    </row>
    <row r="848" spans="1:28" ht="12" customHeight="1">
      <c r="A848" s="94"/>
      <c r="B848" s="94"/>
      <c r="C848" s="13"/>
      <c r="D848" s="13"/>
      <c r="E848" s="13"/>
      <c r="F848" s="13"/>
      <c r="G848" s="13"/>
      <c r="H848" s="13"/>
      <c r="I848" s="13"/>
      <c r="J848" s="13"/>
      <c r="K848" s="13"/>
      <c r="L848" s="13"/>
      <c r="M848" s="13"/>
      <c r="N848" s="13"/>
      <c r="O848" s="13"/>
      <c r="P848" s="13"/>
      <c r="Q848" s="13"/>
      <c r="R848" s="13"/>
      <c r="S848" s="13"/>
      <c r="T848" s="13"/>
      <c r="U848" s="13"/>
      <c r="V848" s="13"/>
      <c r="W848" s="13"/>
      <c r="X848" s="13"/>
      <c r="Y848" s="13"/>
      <c r="Z848" s="13"/>
      <c r="AA848" s="13"/>
      <c r="AB848" s="13"/>
    </row>
    <row r="849" spans="1:28" ht="12" customHeight="1">
      <c r="A849" s="94"/>
      <c r="B849" s="94"/>
      <c r="C849" s="13"/>
      <c r="D849" s="13"/>
      <c r="E849" s="13"/>
      <c r="F849" s="13"/>
      <c r="G849" s="13"/>
      <c r="H849" s="13"/>
      <c r="I849" s="13"/>
      <c r="J849" s="13"/>
      <c r="K849" s="13"/>
      <c r="L849" s="13"/>
      <c r="M849" s="13"/>
      <c r="N849" s="13"/>
      <c r="O849" s="13"/>
      <c r="P849" s="13"/>
      <c r="Q849" s="13"/>
      <c r="R849" s="13"/>
      <c r="S849" s="13"/>
      <c r="T849" s="13"/>
      <c r="U849" s="13"/>
      <c r="V849" s="13"/>
      <c r="W849" s="13"/>
      <c r="X849" s="13"/>
      <c r="Y849" s="13"/>
      <c r="Z849" s="13"/>
      <c r="AA849" s="13"/>
      <c r="AB849" s="13"/>
    </row>
    <row r="850" spans="1:28" ht="12" customHeight="1">
      <c r="A850" s="94"/>
      <c r="B850" s="94"/>
      <c r="C850" s="13"/>
      <c r="D850" s="13"/>
      <c r="E850" s="13"/>
      <c r="F850" s="13"/>
      <c r="G850" s="13"/>
      <c r="H850" s="13"/>
      <c r="I850" s="13"/>
      <c r="J850" s="13"/>
      <c r="K850" s="13"/>
      <c r="L850" s="13"/>
      <c r="M850" s="13"/>
      <c r="N850" s="13"/>
      <c r="O850" s="13"/>
      <c r="P850" s="13"/>
      <c r="Q850" s="13"/>
      <c r="R850" s="13"/>
      <c r="S850" s="13"/>
      <c r="T850" s="13"/>
      <c r="U850" s="13"/>
      <c r="V850" s="13"/>
      <c r="W850" s="13"/>
      <c r="X850" s="13"/>
      <c r="Y850" s="13"/>
      <c r="Z850" s="13"/>
      <c r="AA850" s="13"/>
      <c r="AB850" s="13"/>
    </row>
    <row r="851" spans="1:28" ht="12" customHeight="1">
      <c r="A851" s="94"/>
      <c r="B851" s="94"/>
      <c r="C851" s="13"/>
      <c r="D851" s="13"/>
      <c r="E851" s="13"/>
      <c r="F851" s="13"/>
      <c r="G851" s="13"/>
      <c r="H851" s="13"/>
      <c r="I851" s="13"/>
      <c r="J851" s="13"/>
      <c r="K851" s="13"/>
      <c r="L851" s="13"/>
      <c r="M851" s="13"/>
      <c r="N851" s="13"/>
      <c r="O851" s="13"/>
      <c r="P851" s="13"/>
      <c r="Q851" s="13"/>
      <c r="R851" s="13"/>
      <c r="S851" s="13"/>
      <c r="T851" s="13"/>
      <c r="U851" s="13"/>
      <c r="V851" s="13"/>
      <c r="W851" s="13"/>
      <c r="X851" s="13"/>
      <c r="Y851" s="13"/>
      <c r="Z851" s="13"/>
      <c r="AA851" s="13"/>
      <c r="AB851" s="13"/>
    </row>
    <row r="852" spans="1:28" ht="12" customHeight="1">
      <c r="A852" s="94"/>
      <c r="B852" s="94"/>
      <c r="C852" s="13"/>
      <c r="D852" s="13"/>
      <c r="E852" s="13"/>
      <c r="F852" s="13"/>
      <c r="G852" s="13"/>
      <c r="H852" s="13"/>
      <c r="I852" s="13"/>
      <c r="J852" s="13"/>
      <c r="K852" s="13"/>
      <c r="L852" s="13"/>
      <c r="M852" s="13"/>
      <c r="N852" s="13"/>
      <c r="O852" s="13"/>
      <c r="P852" s="13"/>
      <c r="Q852" s="13"/>
      <c r="R852" s="13"/>
      <c r="S852" s="13"/>
      <c r="T852" s="13"/>
      <c r="U852" s="13"/>
      <c r="V852" s="13"/>
      <c r="W852" s="13"/>
      <c r="X852" s="13"/>
      <c r="Y852" s="13"/>
      <c r="Z852" s="13"/>
      <c r="AA852" s="13"/>
      <c r="AB852" s="13"/>
    </row>
    <row r="853" spans="1:28" ht="12" customHeight="1">
      <c r="A853" s="94"/>
      <c r="B853" s="94"/>
      <c r="C853" s="13"/>
      <c r="D853" s="13"/>
      <c r="E853" s="13"/>
      <c r="F853" s="13"/>
      <c r="G853" s="13"/>
      <c r="H853" s="13"/>
      <c r="I853" s="13"/>
      <c r="J853" s="13"/>
      <c r="K853" s="13"/>
      <c r="L853" s="13"/>
      <c r="M853" s="13"/>
      <c r="N853" s="13"/>
      <c r="O853" s="13"/>
      <c r="P853" s="13"/>
      <c r="Q853" s="13"/>
      <c r="R853" s="13"/>
      <c r="S853" s="13"/>
      <c r="T853" s="13"/>
      <c r="U853" s="13"/>
      <c r="V853" s="13"/>
      <c r="W853" s="13"/>
      <c r="X853" s="13"/>
      <c r="Y853" s="13"/>
      <c r="Z853" s="13"/>
      <c r="AA853" s="13"/>
      <c r="AB853" s="13"/>
    </row>
    <row r="854" spans="1:28" ht="12" customHeight="1">
      <c r="A854" s="94"/>
      <c r="B854" s="94"/>
      <c r="C854" s="13"/>
      <c r="D854" s="13"/>
      <c r="E854" s="13"/>
      <c r="F854" s="13"/>
      <c r="G854" s="13"/>
      <c r="H854" s="13"/>
      <c r="I854" s="13"/>
      <c r="J854" s="13"/>
      <c r="K854" s="13"/>
      <c r="L854" s="13"/>
      <c r="M854" s="13"/>
      <c r="N854" s="13"/>
      <c r="O854" s="13"/>
      <c r="P854" s="13"/>
      <c r="Q854" s="13"/>
      <c r="R854" s="13"/>
      <c r="S854" s="13"/>
      <c r="T854" s="13"/>
      <c r="U854" s="13"/>
      <c r="V854" s="13"/>
      <c r="W854" s="13"/>
      <c r="X854" s="13"/>
      <c r="Y854" s="13"/>
      <c r="Z854" s="13"/>
      <c r="AA854" s="13"/>
      <c r="AB854" s="13"/>
    </row>
    <row r="855" spans="1:28" ht="12" customHeight="1">
      <c r="A855" s="94"/>
      <c r="B855" s="94"/>
      <c r="C855" s="13"/>
      <c r="D855" s="13"/>
      <c r="E855" s="13"/>
      <c r="F855" s="13"/>
      <c r="G855" s="13"/>
      <c r="H855" s="13"/>
      <c r="I855" s="13"/>
      <c r="J855" s="13"/>
      <c r="K855" s="13"/>
      <c r="L855" s="13"/>
      <c r="M855" s="13"/>
      <c r="N855" s="13"/>
      <c r="O855" s="13"/>
      <c r="P855" s="13"/>
      <c r="Q855" s="13"/>
      <c r="R855" s="13"/>
      <c r="S855" s="13"/>
      <c r="T855" s="13"/>
      <c r="U855" s="13"/>
      <c r="V855" s="13"/>
      <c r="W855" s="13"/>
      <c r="X855" s="13"/>
      <c r="Y855" s="13"/>
      <c r="Z855" s="13"/>
      <c r="AA855" s="13"/>
      <c r="AB855" s="13"/>
    </row>
    <row r="856" spans="1:28" ht="12" customHeight="1">
      <c r="A856" s="94"/>
      <c r="B856" s="94"/>
      <c r="C856" s="13"/>
      <c r="D856" s="13"/>
      <c r="E856" s="13"/>
      <c r="F856" s="13"/>
      <c r="G856" s="13"/>
      <c r="H856" s="13"/>
      <c r="I856" s="13"/>
      <c r="J856" s="13"/>
      <c r="K856" s="13"/>
      <c r="L856" s="13"/>
      <c r="M856" s="13"/>
      <c r="N856" s="13"/>
      <c r="O856" s="13"/>
      <c r="P856" s="13"/>
      <c r="Q856" s="13"/>
      <c r="R856" s="13"/>
      <c r="S856" s="13"/>
      <c r="T856" s="13"/>
      <c r="U856" s="13"/>
      <c r="V856" s="13"/>
      <c r="W856" s="13"/>
      <c r="X856" s="13"/>
      <c r="Y856" s="13"/>
      <c r="Z856" s="13"/>
      <c r="AA856" s="13"/>
      <c r="AB856" s="13"/>
    </row>
    <row r="857" spans="1:28" ht="12" customHeight="1">
      <c r="A857" s="94"/>
      <c r="B857" s="94"/>
      <c r="C857" s="13"/>
      <c r="D857" s="13"/>
      <c r="E857" s="13"/>
      <c r="F857" s="13"/>
      <c r="G857" s="13"/>
      <c r="H857" s="13"/>
      <c r="I857" s="13"/>
      <c r="J857" s="13"/>
      <c r="K857" s="13"/>
      <c r="L857" s="13"/>
      <c r="M857" s="13"/>
      <c r="N857" s="13"/>
      <c r="O857" s="13"/>
      <c r="P857" s="13"/>
      <c r="Q857" s="13"/>
      <c r="R857" s="13"/>
      <c r="S857" s="13"/>
      <c r="T857" s="13"/>
      <c r="U857" s="13"/>
      <c r="V857" s="13"/>
      <c r="W857" s="13"/>
      <c r="X857" s="13"/>
      <c r="Y857" s="13"/>
      <c r="Z857" s="13"/>
      <c r="AA857" s="13"/>
      <c r="AB857" s="13"/>
    </row>
    <row r="858" spans="1:28" ht="12" customHeight="1">
      <c r="A858" s="94"/>
      <c r="B858" s="94"/>
      <c r="C858" s="13"/>
      <c r="D858" s="13"/>
      <c r="E858" s="13"/>
      <c r="F858" s="13"/>
      <c r="G858" s="13"/>
      <c r="H858" s="13"/>
      <c r="I858" s="13"/>
      <c r="J858" s="13"/>
      <c r="K858" s="13"/>
      <c r="L858" s="13"/>
      <c r="M858" s="13"/>
      <c r="N858" s="13"/>
      <c r="O858" s="13"/>
      <c r="P858" s="13"/>
      <c r="Q858" s="13"/>
      <c r="R858" s="13"/>
      <c r="S858" s="13"/>
      <c r="T858" s="13"/>
      <c r="U858" s="13"/>
      <c r="V858" s="13"/>
      <c r="W858" s="13"/>
      <c r="X858" s="13"/>
      <c r="Y858" s="13"/>
      <c r="Z858" s="13"/>
      <c r="AA858" s="13"/>
      <c r="AB858" s="13"/>
    </row>
    <row r="859" spans="1:28" ht="12" customHeight="1">
      <c r="A859" s="94"/>
      <c r="B859" s="94"/>
      <c r="C859" s="13"/>
      <c r="D859" s="13"/>
      <c r="E859" s="13"/>
      <c r="F859" s="13"/>
      <c r="G859" s="13"/>
      <c r="H859" s="13"/>
      <c r="I859" s="13"/>
      <c r="J859" s="13"/>
      <c r="K859" s="13"/>
      <c r="L859" s="13"/>
      <c r="M859" s="13"/>
      <c r="N859" s="13"/>
      <c r="O859" s="13"/>
      <c r="P859" s="13"/>
      <c r="Q859" s="13"/>
      <c r="R859" s="13"/>
      <c r="S859" s="13"/>
      <c r="T859" s="13"/>
      <c r="U859" s="13"/>
      <c r="V859" s="13"/>
      <c r="W859" s="13"/>
      <c r="X859" s="13"/>
      <c r="Y859" s="13"/>
      <c r="Z859" s="13"/>
      <c r="AA859" s="13"/>
      <c r="AB859" s="13"/>
    </row>
    <row r="860" spans="1:28" ht="12" customHeight="1">
      <c r="A860" s="94"/>
      <c r="B860" s="94"/>
      <c r="C860" s="13"/>
      <c r="D860" s="13"/>
      <c r="E860" s="13"/>
      <c r="F860" s="13"/>
      <c r="G860" s="13"/>
      <c r="H860" s="13"/>
      <c r="I860" s="13"/>
      <c r="J860" s="13"/>
      <c r="K860" s="13"/>
      <c r="L860" s="13"/>
      <c r="M860" s="13"/>
      <c r="N860" s="13"/>
      <c r="O860" s="13"/>
      <c r="P860" s="13"/>
      <c r="Q860" s="13"/>
      <c r="R860" s="13"/>
      <c r="S860" s="13"/>
      <c r="T860" s="13"/>
      <c r="U860" s="13"/>
      <c r="V860" s="13"/>
      <c r="W860" s="13"/>
      <c r="X860" s="13"/>
      <c r="Y860" s="13"/>
      <c r="Z860" s="13"/>
      <c r="AA860" s="13"/>
      <c r="AB860" s="13"/>
    </row>
    <row r="861" spans="1:28" ht="12" customHeight="1">
      <c r="A861" s="94"/>
      <c r="B861" s="94"/>
      <c r="C861" s="13"/>
      <c r="D861" s="13"/>
      <c r="E861" s="13"/>
      <c r="F861" s="13"/>
      <c r="G861" s="13"/>
      <c r="H861" s="13"/>
      <c r="I861" s="13"/>
      <c r="J861" s="13"/>
      <c r="K861" s="13"/>
      <c r="L861" s="13"/>
      <c r="M861" s="13"/>
      <c r="N861" s="13"/>
      <c r="O861" s="13"/>
      <c r="P861" s="13"/>
      <c r="Q861" s="13"/>
      <c r="R861" s="13"/>
      <c r="S861" s="13"/>
      <c r="T861" s="13"/>
      <c r="U861" s="13"/>
      <c r="V861" s="13"/>
      <c r="W861" s="13"/>
      <c r="X861" s="13"/>
      <c r="Y861" s="13"/>
      <c r="Z861" s="13"/>
      <c r="AA861" s="13"/>
      <c r="AB861" s="13"/>
    </row>
    <row r="862" spans="1:28" ht="12" customHeight="1">
      <c r="A862" s="94"/>
      <c r="B862" s="94"/>
      <c r="C862" s="13"/>
      <c r="D862" s="13"/>
      <c r="E862" s="13"/>
      <c r="F862" s="13"/>
      <c r="G862" s="13"/>
      <c r="H862" s="13"/>
      <c r="I862" s="13"/>
      <c r="J862" s="13"/>
      <c r="K862" s="13"/>
      <c r="L862" s="13"/>
      <c r="M862" s="13"/>
      <c r="N862" s="13"/>
      <c r="O862" s="13"/>
      <c r="P862" s="13"/>
      <c r="Q862" s="13"/>
      <c r="R862" s="13"/>
      <c r="S862" s="13"/>
      <c r="T862" s="13"/>
      <c r="U862" s="13"/>
      <c r="V862" s="13"/>
      <c r="W862" s="13"/>
      <c r="X862" s="13"/>
      <c r="Y862" s="13"/>
      <c r="Z862" s="13"/>
      <c r="AA862" s="13"/>
      <c r="AB862" s="13"/>
    </row>
    <row r="863" spans="1:28" ht="12" customHeight="1">
      <c r="A863" s="94"/>
      <c r="B863" s="94"/>
      <c r="C863" s="13"/>
      <c r="D863" s="13"/>
      <c r="E863" s="13"/>
      <c r="F863" s="13"/>
      <c r="G863" s="13"/>
      <c r="H863" s="13"/>
      <c r="I863" s="13"/>
      <c r="J863" s="13"/>
      <c r="K863" s="13"/>
      <c r="L863" s="13"/>
      <c r="M863" s="13"/>
      <c r="N863" s="13"/>
      <c r="O863" s="13"/>
      <c r="P863" s="13"/>
      <c r="Q863" s="13"/>
      <c r="R863" s="13"/>
      <c r="S863" s="13"/>
      <c r="T863" s="13"/>
      <c r="U863" s="13"/>
      <c r="V863" s="13"/>
      <c r="W863" s="13"/>
      <c r="X863" s="13"/>
      <c r="Y863" s="13"/>
      <c r="Z863" s="13"/>
      <c r="AA863" s="13"/>
      <c r="AB863" s="13"/>
    </row>
    <row r="864" spans="1:28" ht="12" customHeight="1">
      <c r="A864" s="94"/>
      <c r="B864" s="94"/>
      <c r="C864" s="13"/>
      <c r="D864" s="13"/>
      <c r="E864" s="13"/>
      <c r="F864" s="13"/>
      <c r="G864" s="13"/>
      <c r="H864" s="13"/>
      <c r="I864" s="13"/>
      <c r="J864" s="13"/>
      <c r="K864" s="13"/>
      <c r="L864" s="13"/>
      <c r="M864" s="13"/>
      <c r="N864" s="13"/>
      <c r="O864" s="13"/>
      <c r="P864" s="13"/>
      <c r="Q864" s="13"/>
      <c r="R864" s="13"/>
      <c r="S864" s="13"/>
      <c r="T864" s="13"/>
      <c r="U864" s="13"/>
      <c r="V864" s="13"/>
      <c r="W864" s="13"/>
      <c r="X864" s="13"/>
      <c r="Y864" s="13"/>
      <c r="Z864" s="13"/>
      <c r="AA864" s="13"/>
      <c r="AB864" s="13"/>
    </row>
    <row r="865" spans="1:28" ht="12" customHeight="1">
      <c r="A865" s="94"/>
      <c r="B865" s="94"/>
      <c r="C865" s="13"/>
      <c r="D865" s="13"/>
      <c r="E865" s="13"/>
      <c r="F865" s="13"/>
      <c r="G865" s="13"/>
      <c r="H865" s="13"/>
      <c r="I865" s="13"/>
      <c r="J865" s="13"/>
      <c r="K865" s="13"/>
      <c r="L865" s="13"/>
      <c r="M865" s="13"/>
      <c r="N865" s="13"/>
      <c r="O865" s="13"/>
      <c r="P865" s="13"/>
      <c r="Q865" s="13"/>
      <c r="R865" s="13"/>
      <c r="S865" s="13"/>
      <c r="T865" s="13"/>
      <c r="U865" s="13"/>
      <c r="V865" s="13"/>
      <c r="W865" s="13"/>
      <c r="X865" s="13"/>
      <c r="Y865" s="13"/>
      <c r="Z865" s="13"/>
      <c r="AA865" s="13"/>
      <c r="AB865" s="13"/>
    </row>
    <row r="866" spans="1:28" ht="12" customHeight="1">
      <c r="A866" s="94"/>
      <c r="B866" s="94"/>
      <c r="C866" s="13"/>
      <c r="D866" s="13"/>
      <c r="E866" s="13"/>
      <c r="F866" s="13"/>
      <c r="G866" s="13"/>
      <c r="H866" s="13"/>
      <c r="I866" s="13"/>
      <c r="J866" s="13"/>
      <c r="K866" s="13"/>
      <c r="L866" s="13"/>
      <c r="M866" s="13"/>
      <c r="N866" s="13"/>
      <c r="O866" s="13"/>
      <c r="P866" s="13"/>
      <c r="Q866" s="13"/>
      <c r="R866" s="13"/>
      <c r="S866" s="13"/>
      <c r="T866" s="13"/>
      <c r="U866" s="13"/>
      <c r="V866" s="13"/>
      <c r="W866" s="13"/>
      <c r="X866" s="13"/>
      <c r="Y866" s="13"/>
      <c r="Z866" s="13"/>
      <c r="AA866" s="13"/>
      <c r="AB866" s="13"/>
    </row>
    <row r="867" spans="1:28" ht="12" customHeight="1">
      <c r="A867" s="94"/>
      <c r="B867" s="94"/>
      <c r="C867" s="13"/>
      <c r="D867" s="13"/>
      <c r="E867" s="13"/>
      <c r="F867" s="13"/>
      <c r="G867" s="13"/>
      <c r="H867" s="13"/>
      <c r="I867" s="13"/>
      <c r="J867" s="13"/>
      <c r="K867" s="13"/>
      <c r="L867" s="13"/>
      <c r="M867" s="13"/>
      <c r="N867" s="13"/>
      <c r="O867" s="13"/>
      <c r="P867" s="13"/>
      <c r="Q867" s="13"/>
      <c r="R867" s="13"/>
      <c r="S867" s="13"/>
      <c r="T867" s="13"/>
      <c r="U867" s="13"/>
      <c r="V867" s="13"/>
      <c r="W867" s="13"/>
      <c r="X867" s="13"/>
      <c r="Y867" s="13"/>
      <c r="Z867" s="13"/>
      <c r="AA867" s="13"/>
      <c r="AB867" s="13"/>
    </row>
    <row r="868" spans="1:28" ht="12" customHeight="1">
      <c r="A868" s="94"/>
      <c r="B868" s="94"/>
      <c r="C868" s="13"/>
      <c r="D868" s="13"/>
      <c r="E868" s="13"/>
      <c r="F868" s="13"/>
      <c r="G868" s="13"/>
      <c r="H868" s="13"/>
      <c r="I868" s="13"/>
      <c r="J868" s="13"/>
      <c r="K868" s="13"/>
      <c r="L868" s="13"/>
      <c r="M868" s="13"/>
      <c r="N868" s="13"/>
      <c r="O868" s="13"/>
      <c r="P868" s="13"/>
      <c r="Q868" s="13"/>
      <c r="R868" s="13"/>
      <c r="S868" s="13"/>
      <c r="T868" s="13"/>
      <c r="U868" s="13"/>
      <c r="V868" s="13"/>
      <c r="W868" s="13"/>
      <c r="X868" s="13"/>
      <c r="Y868" s="13"/>
      <c r="Z868" s="13"/>
      <c r="AA868" s="13"/>
      <c r="AB868" s="13"/>
    </row>
    <row r="869" spans="1:28" ht="12" customHeight="1">
      <c r="A869" s="94"/>
      <c r="B869" s="94"/>
      <c r="C869" s="13"/>
      <c r="D869" s="13"/>
      <c r="E869" s="13"/>
      <c r="F869" s="13"/>
      <c r="G869" s="13"/>
      <c r="H869" s="13"/>
      <c r="I869" s="13"/>
      <c r="J869" s="13"/>
      <c r="K869" s="13"/>
      <c r="L869" s="13"/>
      <c r="M869" s="13"/>
      <c r="N869" s="13"/>
      <c r="O869" s="13"/>
      <c r="P869" s="13"/>
      <c r="Q869" s="13"/>
      <c r="R869" s="13"/>
      <c r="S869" s="13"/>
      <c r="T869" s="13"/>
      <c r="U869" s="13"/>
      <c r="V869" s="13"/>
      <c r="W869" s="13"/>
      <c r="X869" s="13"/>
      <c r="Y869" s="13"/>
      <c r="Z869" s="13"/>
      <c r="AA869" s="13"/>
      <c r="AB869" s="13"/>
    </row>
    <row r="870" spans="1:28" ht="12" customHeight="1">
      <c r="A870" s="94"/>
      <c r="B870" s="94"/>
      <c r="C870" s="13"/>
      <c r="D870" s="13"/>
      <c r="E870" s="13"/>
      <c r="F870" s="13"/>
      <c r="G870" s="13"/>
      <c r="H870" s="13"/>
      <c r="I870" s="13"/>
      <c r="J870" s="13"/>
      <c r="K870" s="13"/>
      <c r="L870" s="13"/>
      <c r="M870" s="13"/>
      <c r="N870" s="13"/>
      <c r="O870" s="13"/>
      <c r="P870" s="13"/>
      <c r="Q870" s="13"/>
      <c r="R870" s="13"/>
      <c r="S870" s="13"/>
      <c r="T870" s="13"/>
      <c r="U870" s="13"/>
      <c r="V870" s="13"/>
      <c r="W870" s="13"/>
      <c r="X870" s="13"/>
      <c r="Y870" s="13"/>
      <c r="Z870" s="13"/>
      <c r="AA870" s="13"/>
      <c r="AB870" s="13"/>
    </row>
    <row r="871" spans="1:28" ht="12" customHeight="1">
      <c r="A871" s="94"/>
      <c r="B871" s="94"/>
      <c r="C871" s="13"/>
      <c r="D871" s="13"/>
      <c r="E871" s="13"/>
      <c r="F871" s="13"/>
      <c r="G871" s="13"/>
      <c r="H871" s="13"/>
      <c r="I871" s="13"/>
      <c r="J871" s="13"/>
      <c r="K871" s="13"/>
      <c r="L871" s="13"/>
      <c r="M871" s="13"/>
      <c r="N871" s="13"/>
      <c r="O871" s="13"/>
      <c r="P871" s="13"/>
      <c r="Q871" s="13"/>
      <c r="R871" s="13"/>
      <c r="S871" s="13"/>
      <c r="T871" s="13"/>
      <c r="U871" s="13"/>
      <c r="V871" s="13"/>
      <c r="W871" s="13"/>
      <c r="X871" s="13"/>
      <c r="Y871" s="13"/>
      <c r="Z871" s="13"/>
      <c r="AA871" s="13"/>
      <c r="AB871" s="13"/>
    </row>
    <row r="872" spans="1:28" ht="12" customHeight="1">
      <c r="A872" s="94"/>
      <c r="B872" s="94"/>
      <c r="C872" s="13"/>
      <c r="D872" s="13"/>
      <c r="E872" s="13"/>
      <c r="F872" s="13"/>
      <c r="G872" s="13"/>
      <c r="H872" s="13"/>
      <c r="I872" s="13"/>
      <c r="J872" s="13"/>
      <c r="K872" s="13"/>
      <c r="L872" s="13"/>
      <c r="M872" s="13"/>
      <c r="N872" s="13"/>
      <c r="O872" s="13"/>
      <c r="P872" s="13"/>
      <c r="Q872" s="13"/>
      <c r="R872" s="13"/>
      <c r="S872" s="13"/>
      <c r="T872" s="13"/>
      <c r="U872" s="13"/>
      <c r="V872" s="13"/>
      <c r="W872" s="13"/>
      <c r="X872" s="13"/>
      <c r="Y872" s="13"/>
      <c r="Z872" s="13"/>
      <c r="AA872" s="13"/>
      <c r="AB872" s="13"/>
    </row>
    <row r="873" spans="1:28" ht="12" customHeight="1">
      <c r="A873" s="94"/>
      <c r="B873" s="94"/>
      <c r="C873" s="13"/>
      <c r="D873" s="13"/>
      <c r="E873" s="13"/>
      <c r="F873" s="13"/>
      <c r="G873" s="13"/>
      <c r="H873" s="13"/>
      <c r="I873" s="13"/>
      <c r="J873" s="13"/>
      <c r="K873" s="13"/>
      <c r="L873" s="13"/>
      <c r="M873" s="13"/>
      <c r="N873" s="13"/>
      <c r="O873" s="13"/>
      <c r="P873" s="13"/>
      <c r="Q873" s="13"/>
      <c r="R873" s="13"/>
      <c r="S873" s="13"/>
      <c r="T873" s="13"/>
      <c r="U873" s="13"/>
      <c r="V873" s="13"/>
      <c r="W873" s="13"/>
      <c r="X873" s="13"/>
      <c r="Y873" s="13"/>
      <c r="Z873" s="13"/>
      <c r="AA873" s="13"/>
      <c r="AB873" s="13"/>
    </row>
    <row r="874" spans="1:28" ht="12" customHeight="1">
      <c r="A874" s="94"/>
      <c r="B874" s="94"/>
      <c r="C874" s="13"/>
      <c r="D874" s="13"/>
      <c r="E874" s="13"/>
      <c r="F874" s="13"/>
      <c r="G874" s="13"/>
      <c r="H874" s="13"/>
      <c r="I874" s="13"/>
      <c r="J874" s="13"/>
      <c r="K874" s="13"/>
      <c r="L874" s="13"/>
      <c r="M874" s="13"/>
      <c r="N874" s="13"/>
      <c r="O874" s="13"/>
      <c r="P874" s="13"/>
      <c r="Q874" s="13"/>
      <c r="R874" s="13"/>
      <c r="S874" s="13"/>
      <c r="T874" s="13"/>
      <c r="U874" s="13"/>
      <c r="V874" s="13"/>
      <c r="W874" s="13"/>
      <c r="X874" s="13"/>
      <c r="Y874" s="13"/>
      <c r="Z874" s="13"/>
      <c r="AA874" s="13"/>
      <c r="AB874" s="13"/>
    </row>
    <row r="875" spans="1:28" ht="12" customHeight="1">
      <c r="A875" s="94"/>
      <c r="B875" s="94"/>
      <c r="C875" s="13"/>
      <c r="D875" s="13"/>
      <c r="E875" s="13"/>
      <c r="F875" s="13"/>
      <c r="G875" s="13"/>
      <c r="H875" s="13"/>
      <c r="I875" s="13"/>
      <c r="J875" s="13"/>
      <c r="K875" s="13"/>
      <c r="L875" s="13"/>
      <c r="M875" s="13"/>
      <c r="N875" s="13"/>
      <c r="O875" s="13"/>
      <c r="P875" s="13"/>
      <c r="Q875" s="13"/>
      <c r="R875" s="13"/>
      <c r="S875" s="13"/>
      <c r="T875" s="13"/>
      <c r="U875" s="13"/>
      <c r="V875" s="13"/>
      <c r="W875" s="13"/>
      <c r="X875" s="13"/>
      <c r="Y875" s="13"/>
      <c r="Z875" s="13"/>
      <c r="AA875" s="13"/>
      <c r="AB875" s="13"/>
    </row>
    <row r="876" spans="1:28" ht="12" customHeight="1">
      <c r="A876" s="94"/>
      <c r="B876" s="94"/>
      <c r="C876" s="13"/>
      <c r="D876" s="13"/>
      <c r="E876" s="13"/>
      <c r="F876" s="13"/>
      <c r="G876" s="13"/>
      <c r="H876" s="13"/>
      <c r="I876" s="13"/>
      <c r="J876" s="13"/>
      <c r="K876" s="13"/>
      <c r="L876" s="13"/>
      <c r="M876" s="13"/>
      <c r="N876" s="13"/>
      <c r="O876" s="13"/>
      <c r="P876" s="13"/>
      <c r="Q876" s="13"/>
      <c r="R876" s="13"/>
      <c r="S876" s="13"/>
      <c r="T876" s="13"/>
      <c r="U876" s="13"/>
      <c r="V876" s="13"/>
      <c r="W876" s="13"/>
      <c r="X876" s="13"/>
      <c r="Y876" s="13"/>
      <c r="Z876" s="13"/>
      <c r="AA876" s="13"/>
      <c r="AB876" s="13"/>
    </row>
    <row r="877" spans="1:28" ht="12" customHeight="1">
      <c r="A877" s="94"/>
      <c r="B877" s="94"/>
      <c r="C877" s="13"/>
      <c r="D877" s="13"/>
      <c r="E877" s="13"/>
      <c r="F877" s="13"/>
      <c r="G877" s="13"/>
      <c r="H877" s="13"/>
      <c r="I877" s="13"/>
      <c r="J877" s="13"/>
      <c r="K877" s="13"/>
      <c r="L877" s="13"/>
      <c r="M877" s="13"/>
      <c r="N877" s="13"/>
      <c r="O877" s="13"/>
      <c r="P877" s="13"/>
      <c r="Q877" s="13"/>
      <c r="R877" s="13"/>
      <c r="S877" s="13"/>
      <c r="T877" s="13"/>
      <c r="U877" s="13"/>
      <c r="V877" s="13"/>
      <c r="W877" s="13"/>
      <c r="X877" s="13"/>
      <c r="Y877" s="13"/>
      <c r="Z877" s="13"/>
      <c r="AA877" s="13"/>
      <c r="AB877" s="13"/>
    </row>
    <row r="878" spans="1:28" ht="12" customHeight="1">
      <c r="A878" s="94"/>
      <c r="B878" s="94"/>
      <c r="C878" s="13"/>
      <c r="D878" s="13"/>
      <c r="E878" s="13"/>
      <c r="F878" s="13"/>
      <c r="G878" s="13"/>
      <c r="H878" s="13"/>
      <c r="I878" s="13"/>
      <c r="J878" s="13"/>
      <c r="K878" s="13"/>
      <c r="L878" s="13"/>
      <c r="M878" s="13"/>
      <c r="N878" s="13"/>
      <c r="O878" s="13"/>
      <c r="P878" s="13"/>
      <c r="Q878" s="13"/>
      <c r="R878" s="13"/>
      <c r="S878" s="13"/>
      <c r="T878" s="13"/>
      <c r="U878" s="13"/>
      <c r="V878" s="13"/>
      <c r="W878" s="13"/>
      <c r="X878" s="13"/>
      <c r="Y878" s="13"/>
      <c r="Z878" s="13"/>
      <c r="AA878" s="13"/>
      <c r="AB878" s="13"/>
    </row>
    <row r="879" spans="1:28" ht="12" customHeight="1">
      <c r="A879" s="94"/>
      <c r="B879" s="94"/>
      <c r="C879" s="13"/>
      <c r="D879" s="13"/>
      <c r="E879" s="13"/>
      <c r="F879" s="13"/>
      <c r="G879" s="13"/>
      <c r="H879" s="13"/>
      <c r="I879" s="13"/>
      <c r="J879" s="13"/>
      <c r="K879" s="13"/>
      <c r="L879" s="13"/>
      <c r="M879" s="13"/>
      <c r="N879" s="13"/>
      <c r="O879" s="13"/>
      <c r="P879" s="13"/>
      <c r="Q879" s="13"/>
      <c r="R879" s="13"/>
      <c r="S879" s="13"/>
      <c r="T879" s="13"/>
      <c r="U879" s="13"/>
      <c r="V879" s="13"/>
      <c r="W879" s="13"/>
      <c r="X879" s="13"/>
      <c r="Y879" s="13"/>
      <c r="Z879" s="13"/>
      <c r="AA879" s="13"/>
      <c r="AB879" s="13"/>
    </row>
    <row r="880" spans="1:28" ht="12" customHeight="1">
      <c r="A880" s="94"/>
      <c r="B880" s="94"/>
      <c r="C880" s="13"/>
      <c r="D880" s="13"/>
      <c r="E880" s="13"/>
      <c r="F880" s="13"/>
      <c r="G880" s="13"/>
      <c r="H880" s="13"/>
      <c r="I880" s="13"/>
      <c r="J880" s="13"/>
      <c r="K880" s="13"/>
      <c r="L880" s="13"/>
      <c r="M880" s="13"/>
      <c r="N880" s="13"/>
      <c r="O880" s="13"/>
      <c r="P880" s="13"/>
      <c r="Q880" s="13"/>
      <c r="R880" s="13"/>
      <c r="S880" s="13"/>
      <c r="T880" s="13"/>
      <c r="U880" s="13"/>
      <c r="V880" s="13"/>
      <c r="W880" s="13"/>
      <c r="X880" s="13"/>
      <c r="Y880" s="13"/>
      <c r="Z880" s="13"/>
      <c r="AA880" s="13"/>
      <c r="AB880" s="13"/>
    </row>
    <row r="881" spans="1:28" ht="12" customHeight="1">
      <c r="A881" s="94"/>
      <c r="B881" s="94"/>
      <c r="C881" s="13"/>
      <c r="D881" s="13"/>
      <c r="E881" s="13"/>
      <c r="F881" s="13"/>
      <c r="G881" s="13"/>
      <c r="H881" s="13"/>
      <c r="I881" s="13"/>
      <c r="J881" s="13"/>
      <c r="K881" s="13"/>
      <c r="L881" s="13"/>
      <c r="M881" s="13"/>
      <c r="N881" s="13"/>
      <c r="O881" s="13"/>
      <c r="P881" s="13"/>
      <c r="Q881" s="13"/>
      <c r="R881" s="13"/>
      <c r="S881" s="13"/>
      <c r="T881" s="13"/>
      <c r="U881" s="13"/>
      <c r="V881" s="13"/>
      <c r="W881" s="13"/>
      <c r="X881" s="13"/>
      <c r="Y881" s="13"/>
      <c r="Z881" s="13"/>
      <c r="AA881" s="13"/>
      <c r="AB881" s="13"/>
    </row>
    <row r="882" spans="1:28" ht="12" customHeight="1">
      <c r="A882" s="94"/>
      <c r="B882" s="94"/>
      <c r="C882" s="13"/>
      <c r="D882" s="13"/>
      <c r="E882" s="13"/>
      <c r="F882" s="13"/>
      <c r="G882" s="13"/>
      <c r="H882" s="13"/>
      <c r="I882" s="13"/>
      <c r="J882" s="13"/>
      <c r="K882" s="13"/>
      <c r="L882" s="13"/>
      <c r="M882" s="13"/>
      <c r="N882" s="13"/>
      <c r="O882" s="13"/>
      <c r="P882" s="13"/>
      <c r="Q882" s="13"/>
      <c r="R882" s="13"/>
      <c r="S882" s="13"/>
      <c r="T882" s="13"/>
      <c r="U882" s="13"/>
      <c r="V882" s="13"/>
      <c r="W882" s="13"/>
      <c r="X882" s="13"/>
      <c r="Y882" s="13"/>
      <c r="Z882" s="13"/>
      <c r="AA882" s="13"/>
      <c r="AB882" s="13"/>
    </row>
    <row r="883" spans="1:28" ht="12" customHeight="1">
      <c r="A883" s="94"/>
      <c r="B883" s="94"/>
      <c r="C883" s="13"/>
      <c r="D883" s="13"/>
      <c r="E883" s="13"/>
      <c r="F883" s="13"/>
      <c r="G883" s="13"/>
      <c r="H883" s="13"/>
      <c r="I883" s="13"/>
      <c r="J883" s="13"/>
      <c r="K883" s="13"/>
      <c r="L883" s="13"/>
      <c r="M883" s="13"/>
      <c r="N883" s="13"/>
      <c r="O883" s="13"/>
      <c r="P883" s="13"/>
      <c r="Q883" s="13"/>
      <c r="R883" s="13"/>
      <c r="S883" s="13"/>
      <c r="T883" s="13"/>
      <c r="U883" s="13"/>
      <c r="V883" s="13"/>
      <c r="W883" s="13"/>
      <c r="X883" s="13"/>
      <c r="Y883" s="13"/>
      <c r="Z883" s="13"/>
      <c r="AA883" s="13"/>
      <c r="AB883" s="13"/>
    </row>
    <row r="884" spans="1:28" ht="12" customHeight="1">
      <c r="A884" s="94"/>
      <c r="B884" s="94"/>
      <c r="C884" s="13"/>
      <c r="D884" s="13"/>
      <c r="E884" s="13"/>
      <c r="F884" s="13"/>
      <c r="G884" s="13"/>
      <c r="H884" s="13"/>
      <c r="I884" s="13"/>
      <c r="J884" s="13"/>
      <c r="K884" s="13"/>
      <c r="L884" s="13"/>
      <c r="M884" s="13"/>
      <c r="N884" s="13"/>
      <c r="O884" s="13"/>
      <c r="P884" s="13"/>
      <c r="Q884" s="13"/>
      <c r="R884" s="13"/>
      <c r="S884" s="13"/>
      <c r="T884" s="13"/>
      <c r="U884" s="13"/>
      <c r="V884" s="13"/>
      <c r="W884" s="13"/>
      <c r="X884" s="13"/>
      <c r="Y884" s="13"/>
      <c r="Z884" s="13"/>
      <c r="AA884" s="13"/>
      <c r="AB884" s="13"/>
    </row>
    <row r="885" spans="1:28" ht="12" customHeight="1">
      <c r="A885" s="94"/>
      <c r="B885" s="94"/>
      <c r="C885" s="13"/>
      <c r="D885" s="13"/>
      <c r="E885" s="13"/>
      <c r="F885" s="13"/>
      <c r="G885" s="13"/>
      <c r="H885" s="13"/>
      <c r="I885" s="13"/>
      <c r="J885" s="13"/>
      <c r="K885" s="13"/>
      <c r="L885" s="13"/>
      <c r="M885" s="13"/>
      <c r="N885" s="13"/>
      <c r="O885" s="13"/>
      <c r="P885" s="13"/>
      <c r="Q885" s="13"/>
      <c r="R885" s="13"/>
      <c r="S885" s="13"/>
      <c r="T885" s="13"/>
      <c r="U885" s="13"/>
      <c r="V885" s="13"/>
      <c r="W885" s="13"/>
      <c r="X885" s="13"/>
      <c r="Y885" s="13"/>
      <c r="Z885" s="13"/>
      <c r="AA885" s="13"/>
      <c r="AB885" s="13"/>
    </row>
    <row r="886" spans="1:28" ht="12" customHeight="1">
      <c r="A886" s="94"/>
      <c r="B886" s="94"/>
      <c r="C886" s="13"/>
      <c r="D886" s="13"/>
      <c r="E886" s="13"/>
      <c r="F886" s="13"/>
      <c r="G886" s="13"/>
      <c r="H886" s="13"/>
      <c r="I886" s="13"/>
      <c r="J886" s="13"/>
      <c r="K886" s="13"/>
      <c r="L886" s="13"/>
      <c r="M886" s="13"/>
      <c r="N886" s="13"/>
      <c r="O886" s="13"/>
      <c r="P886" s="13"/>
      <c r="Q886" s="13"/>
      <c r="R886" s="13"/>
      <c r="S886" s="13"/>
      <c r="T886" s="13"/>
      <c r="U886" s="13"/>
      <c r="V886" s="13"/>
      <c r="W886" s="13"/>
      <c r="X886" s="13"/>
      <c r="Y886" s="13"/>
      <c r="Z886" s="13"/>
      <c r="AA886" s="13"/>
      <c r="AB886" s="13"/>
    </row>
    <row r="887" spans="1:28" ht="12" customHeight="1">
      <c r="A887" s="94"/>
      <c r="B887" s="94"/>
      <c r="C887" s="13"/>
      <c r="D887" s="13"/>
      <c r="E887" s="13"/>
      <c r="F887" s="13"/>
      <c r="G887" s="13"/>
      <c r="H887" s="13"/>
      <c r="I887" s="13"/>
      <c r="J887" s="13"/>
      <c r="K887" s="13"/>
      <c r="L887" s="13"/>
      <c r="M887" s="13"/>
      <c r="N887" s="13"/>
      <c r="O887" s="13"/>
      <c r="P887" s="13"/>
      <c r="Q887" s="13"/>
      <c r="R887" s="13"/>
      <c r="S887" s="13"/>
      <c r="T887" s="13"/>
      <c r="U887" s="13"/>
      <c r="V887" s="13"/>
      <c r="W887" s="13"/>
      <c r="X887" s="13"/>
      <c r="Y887" s="13"/>
      <c r="Z887" s="13"/>
      <c r="AA887" s="13"/>
      <c r="AB887" s="13"/>
    </row>
    <row r="888" spans="1:28" ht="12" customHeight="1">
      <c r="A888" s="94"/>
      <c r="B888" s="94"/>
      <c r="C888" s="13"/>
      <c r="D888" s="13"/>
      <c r="E888" s="13"/>
      <c r="F888" s="13"/>
      <c r="G888" s="13"/>
      <c r="H888" s="13"/>
      <c r="I888" s="13"/>
      <c r="J888" s="13"/>
      <c r="K888" s="13"/>
      <c r="L888" s="13"/>
      <c r="M888" s="13"/>
      <c r="N888" s="13"/>
      <c r="O888" s="13"/>
      <c r="P888" s="13"/>
      <c r="Q888" s="13"/>
      <c r="R888" s="13"/>
      <c r="S888" s="13"/>
      <c r="T888" s="13"/>
      <c r="U888" s="13"/>
      <c r="V888" s="13"/>
      <c r="W888" s="13"/>
      <c r="X888" s="13"/>
      <c r="Y888" s="13"/>
      <c r="Z888" s="13"/>
      <c r="AA888" s="13"/>
      <c r="AB888" s="13"/>
    </row>
    <row r="889" spans="1:28" ht="12" customHeight="1">
      <c r="A889" s="94"/>
      <c r="B889" s="94"/>
      <c r="C889" s="13"/>
      <c r="D889" s="13"/>
      <c r="E889" s="13"/>
      <c r="F889" s="13"/>
      <c r="G889" s="13"/>
      <c r="H889" s="13"/>
      <c r="I889" s="13"/>
      <c r="J889" s="13"/>
      <c r="K889" s="13"/>
      <c r="L889" s="13"/>
      <c r="M889" s="13"/>
      <c r="N889" s="13"/>
      <c r="O889" s="13"/>
      <c r="P889" s="13"/>
      <c r="Q889" s="13"/>
      <c r="R889" s="13"/>
      <c r="S889" s="13"/>
      <c r="T889" s="13"/>
      <c r="U889" s="13"/>
      <c r="V889" s="13"/>
      <c r="W889" s="13"/>
      <c r="X889" s="13"/>
      <c r="Y889" s="13"/>
      <c r="Z889" s="13"/>
      <c r="AA889" s="13"/>
      <c r="AB889" s="13"/>
    </row>
    <row r="890" spans="1:28" ht="12" customHeight="1">
      <c r="A890" s="94"/>
      <c r="B890" s="94"/>
      <c r="C890" s="13"/>
      <c r="D890" s="13"/>
      <c r="E890" s="13"/>
      <c r="F890" s="13"/>
      <c r="G890" s="13"/>
      <c r="H890" s="13"/>
      <c r="I890" s="13"/>
      <c r="J890" s="13"/>
      <c r="K890" s="13"/>
      <c r="L890" s="13"/>
      <c r="M890" s="13"/>
      <c r="N890" s="13"/>
      <c r="O890" s="13"/>
      <c r="P890" s="13"/>
      <c r="Q890" s="13"/>
      <c r="R890" s="13"/>
      <c r="S890" s="13"/>
      <c r="T890" s="13"/>
      <c r="U890" s="13"/>
      <c r="V890" s="13"/>
      <c r="W890" s="13"/>
      <c r="X890" s="13"/>
      <c r="Y890" s="13"/>
      <c r="Z890" s="13"/>
      <c r="AA890" s="13"/>
      <c r="AB890" s="13"/>
    </row>
    <row r="891" spans="1:28" ht="12" customHeight="1">
      <c r="A891" s="94"/>
      <c r="B891" s="94"/>
      <c r="C891" s="13"/>
      <c r="D891" s="13"/>
      <c r="E891" s="13"/>
      <c r="F891" s="13"/>
      <c r="G891" s="13"/>
      <c r="H891" s="13"/>
      <c r="I891" s="13"/>
      <c r="J891" s="13"/>
      <c r="K891" s="13"/>
      <c r="L891" s="13"/>
      <c r="M891" s="13"/>
      <c r="N891" s="13"/>
      <c r="O891" s="13"/>
      <c r="P891" s="13"/>
      <c r="Q891" s="13"/>
      <c r="R891" s="13"/>
      <c r="S891" s="13"/>
      <c r="T891" s="13"/>
      <c r="U891" s="13"/>
      <c r="V891" s="13"/>
      <c r="W891" s="13"/>
      <c r="X891" s="13"/>
      <c r="Y891" s="13"/>
      <c r="Z891" s="13"/>
      <c r="AA891" s="13"/>
      <c r="AB891" s="13"/>
    </row>
    <row r="892" spans="1:28" ht="12" customHeight="1">
      <c r="A892" s="94"/>
      <c r="B892" s="94"/>
      <c r="C892" s="13"/>
      <c r="D892" s="13"/>
      <c r="E892" s="13"/>
      <c r="F892" s="13"/>
      <c r="G892" s="13"/>
      <c r="H892" s="13"/>
      <c r="I892" s="13"/>
      <c r="J892" s="13"/>
      <c r="K892" s="13"/>
      <c r="L892" s="13"/>
      <c r="M892" s="13"/>
      <c r="N892" s="13"/>
      <c r="O892" s="13"/>
      <c r="P892" s="13"/>
      <c r="Q892" s="13"/>
      <c r="R892" s="13"/>
      <c r="S892" s="13"/>
      <c r="T892" s="13"/>
      <c r="U892" s="13"/>
      <c r="V892" s="13"/>
      <c r="W892" s="13"/>
      <c r="X892" s="13"/>
      <c r="Y892" s="13"/>
      <c r="Z892" s="13"/>
      <c r="AA892" s="13"/>
      <c r="AB892" s="13"/>
    </row>
    <row r="893" spans="1:28" ht="12" customHeight="1">
      <c r="A893" s="94"/>
      <c r="B893" s="94"/>
      <c r="C893" s="13"/>
      <c r="D893" s="13"/>
      <c r="E893" s="13"/>
      <c r="F893" s="13"/>
      <c r="G893" s="13"/>
      <c r="H893" s="13"/>
      <c r="I893" s="13"/>
      <c r="J893" s="13"/>
      <c r="K893" s="13"/>
      <c r="L893" s="13"/>
      <c r="M893" s="13"/>
      <c r="N893" s="13"/>
      <c r="O893" s="13"/>
      <c r="P893" s="13"/>
      <c r="Q893" s="13"/>
      <c r="R893" s="13"/>
      <c r="S893" s="13"/>
      <c r="T893" s="13"/>
      <c r="U893" s="13"/>
      <c r="V893" s="13"/>
      <c r="W893" s="13"/>
      <c r="X893" s="13"/>
      <c r="Y893" s="13"/>
      <c r="Z893" s="13"/>
      <c r="AA893" s="13"/>
      <c r="AB893" s="13"/>
    </row>
    <row r="894" spans="1:28" ht="12" customHeight="1">
      <c r="A894" s="94"/>
      <c r="B894" s="94"/>
      <c r="C894" s="13"/>
      <c r="D894" s="13"/>
      <c r="E894" s="13"/>
      <c r="F894" s="13"/>
      <c r="G894" s="13"/>
      <c r="H894" s="13"/>
      <c r="I894" s="13"/>
      <c r="J894" s="13"/>
      <c r="K894" s="13"/>
      <c r="L894" s="13"/>
      <c r="M894" s="13"/>
      <c r="N894" s="13"/>
      <c r="O894" s="13"/>
      <c r="P894" s="13"/>
      <c r="Q894" s="13"/>
      <c r="R894" s="13"/>
      <c r="S894" s="13"/>
      <c r="T894" s="13"/>
      <c r="U894" s="13"/>
      <c r="V894" s="13"/>
      <c r="W894" s="13"/>
      <c r="X894" s="13"/>
      <c r="Y894" s="13"/>
      <c r="Z894" s="13"/>
      <c r="AA894" s="13"/>
      <c r="AB894" s="13"/>
    </row>
    <row r="895" spans="1:28" ht="12" customHeight="1">
      <c r="A895" s="94"/>
      <c r="B895" s="94"/>
      <c r="C895" s="13"/>
      <c r="D895" s="13"/>
      <c r="E895" s="13"/>
      <c r="F895" s="13"/>
      <c r="G895" s="13"/>
      <c r="H895" s="13"/>
      <c r="I895" s="13"/>
      <c r="J895" s="13"/>
      <c r="K895" s="13"/>
      <c r="L895" s="13"/>
      <c r="M895" s="13"/>
      <c r="N895" s="13"/>
      <c r="O895" s="13"/>
      <c r="P895" s="13"/>
      <c r="Q895" s="13"/>
      <c r="R895" s="13"/>
      <c r="S895" s="13"/>
      <c r="T895" s="13"/>
      <c r="U895" s="13"/>
      <c r="V895" s="13"/>
      <c r="W895" s="13"/>
      <c r="X895" s="13"/>
      <c r="Y895" s="13"/>
      <c r="Z895" s="13"/>
      <c r="AA895" s="13"/>
      <c r="AB895" s="13"/>
    </row>
    <row r="896" spans="1:28" ht="12" customHeight="1">
      <c r="A896" s="94"/>
      <c r="B896" s="94"/>
      <c r="C896" s="13"/>
      <c r="D896" s="13"/>
      <c r="E896" s="13"/>
      <c r="F896" s="13"/>
      <c r="G896" s="13"/>
      <c r="H896" s="13"/>
      <c r="I896" s="13"/>
      <c r="J896" s="13"/>
      <c r="K896" s="13"/>
      <c r="L896" s="13"/>
      <c r="M896" s="13"/>
      <c r="N896" s="13"/>
      <c r="O896" s="13"/>
      <c r="P896" s="13"/>
      <c r="Q896" s="13"/>
      <c r="R896" s="13"/>
      <c r="S896" s="13"/>
      <c r="T896" s="13"/>
      <c r="U896" s="13"/>
      <c r="V896" s="13"/>
      <c r="W896" s="13"/>
      <c r="X896" s="13"/>
      <c r="Y896" s="13"/>
      <c r="Z896" s="13"/>
      <c r="AA896" s="13"/>
      <c r="AB896" s="13"/>
    </row>
    <row r="897" spans="1:28" ht="12" customHeight="1">
      <c r="A897" s="94"/>
      <c r="B897" s="94"/>
      <c r="C897" s="13"/>
      <c r="D897" s="13"/>
      <c r="E897" s="13"/>
      <c r="F897" s="13"/>
      <c r="G897" s="13"/>
      <c r="H897" s="13"/>
      <c r="I897" s="13"/>
      <c r="J897" s="13"/>
      <c r="K897" s="13"/>
      <c r="L897" s="13"/>
      <c r="M897" s="13"/>
      <c r="N897" s="13"/>
      <c r="O897" s="13"/>
      <c r="P897" s="13"/>
      <c r="Q897" s="13"/>
      <c r="R897" s="13"/>
      <c r="S897" s="13"/>
      <c r="T897" s="13"/>
      <c r="U897" s="13"/>
      <c r="V897" s="13"/>
      <c r="W897" s="13"/>
      <c r="X897" s="13"/>
      <c r="Y897" s="13"/>
      <c r="Z897" s="13"/>
      <c r="AA897" s="13"/>
      <c r="AB897" s="13"/>
    </row>
    <row r="898" spans="1:28" ht="12" customHeight="1">
      <c r="A898" s="94"/>
      <c r="B898" s="94"/>
      <c r="C898" s="13"/>
      <c r="D898" s="13"/>
      <c r="E898" s="13"/>
      <c r="F898" s="13"/>
      <c r="G898" s="13"/>
      <c r="H898" s="13"/>
      <c r="I898" s="13"/>
      <c r="J898" s="13"/>
      <c r="K898" s="13"/>
      <c r="L898" s="13"/>
      <c r="M898" s="13"/>
      <c r="N898" s="13"/>
      <c r="O898" s="13"/>
      <c r="P898" s="13"/>
      <c r="Q898" s="13"/>
      <c r="R898" s="13"/>
      <c r="S898" s="13"/>
      <c r="T898" s="13"/>
      <c r="U898" s="13"/>
      <c r="V898" s="13"/>
      <c r="W898" s="13"/>
      <c r="X898" s="13"/>
      <c r="Y898" s="13"/>
      <c r="Z898" s="13"/>
      <c r="AA898" s="13"/>
      <c r="AB898" s="13"/>
    </row>
    <row r="899" spans="1:28" ht="12" customHeight="1">
      <c r="A899" s="94"/>
      <c r="B899" s="94"/>
      <c r="C899" s="13"/>
      <c r="D899" s="13"/>
      <c r="E899" s="13"/>
      <c r="F899" s="13"/>
      <c r="G899" s="13"/>
      <c r="H899" s="13"/>
      <c r="I899" s="13"/>
      <c r="J899" s="13"/>
      <c r="K899" s="13"/>
      <c r="L899" s="13"/>
      <c r="M899" s="13"/>
      <c r="N899" s="13"/>
      <c r="O899" s="13"/>
      <c r="P899" s="13"/>
      <c r="Q899" s="13"/>
      <c r="R899" s="13"/>
      <c r="S899" s="13"/>
      <c r="T899" s="13"/>
      <c r="U899" s="13"/>
      <c r="V899" s="13"/>
      <c r="W899" s="13"/>
      <c r="X899" s="13"/>
      <c r="Y899" s="13"/>
      <c r="Z899" s="13"/>
      <c r="AA899" s="13"/>
      <c r="AB899" s="13"/>
    </row>
    <row r="900" spans="1:28" ht="12" customHeight="1">
      <c r="A900" s="94"/>
      <c r="B900" s="94"/>
      <c r="C900" s="13"/>
      <c r="D900" s="13"/>
      <c r="E900" s="13"/>
      <c r="F900" s="13"/>
      <c r="G900" s="13"/>
      <c r="H900" s="13"/>
      <c r="I900" s="13"/>
      <c r="J900" s="13"/>
      <c r="K900" s="13"/>
      <c r="L900" s="13"/>
      <c r="M900" s="13"/>
      <c r="N900" s="13"/>
      <c r="O900" s="13"/>
      <c r="P900" s="13"/>
      <c r="Q900" s="13"/>
      <c r="R900" s="13"/>
      <c r="S900" s="13"/>
      <c r="T900" s="13"/>
      <c r="U900" s="13"/>
      <c r="V900" s="13"/>
      <c r="W900" s="13"/>
      <c r="X900" s="13"/>
      <c r="Y900" s="13"/>
      <c r="Z900" s="13"/>
      <c r="AA900" s="13"/>
      <c r="AB900" s="13"/>
    </row>
    <row r="901" spans="1:28" ht="12" customHeight="1">
      <c r="A901" s="94"/>
      <c r="B901" s="94"/>
      <c r="C901" s="13"/>
      <c r="D901" s="13"/>
      <c r="E901" s="13"/>
      <c r="F901" s="13"/>
      <c r="G901" s="13"/>
      <c r="H901" s="13"/>
      <c r="I901" s="13"/>
      <c r="J901" s="13"/>
      <c r="K901" s="13"/>
      <c r="L901" s="13"/>
      <c r="M901" s="13"/>
      <c r="N901" s="13"/>
      <c r="O901" s="13"/>
      <c r="P901" s="13"/>
      <c r="Q901" s="13"/>
      <c r="R901" s="13"/>
      <c r="S901" s="13"/>
      <c r="T901" s="13"/>
      <c r="U901" s="13"/>
      <c r="V901" s="13"/>
      <c r="W901" s="13"/>
      <c r="X901" s="13"/>
      <c r="Y901" s="13"/>
      <c r="Z901" s="13"/>
      <c r="AA901" s="13"/>
      <c r="AB901" s="13"/>
    </row>
    <row r="902" spans="1:28" ht="12" customHeight="1">
      <c r="A902" s="94"/>
      <c r="B902" s="94"/>
      <c r="C902" s="13"/>
      <c r="D902" s="13"/>
      <c r="E902" s="13"/>
      <c r="F902" s="13"/>
      <c r="G902" s="13"/>
      <c r="H902" s="13"/>
      <c r="I902" s="13"/>
      <c r="J902" s="13"/>
      <c r="K902" s="13"/>
      <c r="L902" s="13"/>
      <c r="M902" s="13"/>
      <c r="N902" s="13"/>
      <c r="O902" s="13"/>
      <c r="P902" s="13"/>
      <c r="Q902" s="13"/>
      <c r="R902" s="13"/>
      <c r="S902" s="13"/>
      <c r="T902" s="13"/>
      <c r="U902" s="13"/>
      <c r="V902" s="13"/>
      <c r="W902" s="13"/>
      <c r="X902" s="13"/>
      <c r="Y902" s="13"/>
      <c r="Z902" s="13"/>
      <c r="AA902" s="13"/>
      <c r="AB902" s="13"/>
    </row>
    <row r="903" spans="1:28" ht="12" customHeight="1">
      <c r="A903" s="94"/>
      <c r="B903" s="94"/>
      <c r="C903" s="13"/>
      <c r="D903" s="13"/>
      <c r="E903" s="13"/>
      <c r="F903" s="13"/>
      <c r="G903" s="13"/>
      <c r="H903" s="13"/>
      <c r="I903" s="13"/>
      <c r="J903" s="13"/>
      <c r="K903" s="13"/>
      <c r="L903" s="13"/>
      <c r="M903" s="13"/>
      <c r="N903" s="13"/>
      <c r="O903" s="13"/>
      <c r="P903" s="13"/>
      <c r="Q903" s="13"/>
      <c r="R903" s="13"/>
      <c r="S903" s="13"/>
      <c r="T903" s="13"/>
      <c r="U903" s="13"/>
      <c r="V903" s="13"/>
      <c r="W903" s="13"/>
      <c r="X903" s="13"/>
      <c r="Y903" s="13"/>
      <c r="Z903" s="13"/>
      <c r="AA903" s="13"/>
      <c r="AB903" s="13"/>
    </row>
    <row r="904" spans="1:28" ht="12" customHeight="1">
      <c r="A904" s="94"/>
      <c r="B904" s="94"/>
      <c r="C904" s="13"/>
      <c r="D904" s="13"/>
      <c r="E904" s="13"/>
      <c r="F904" s="13"/>
      <c r="G904" s="13"/>
      <c r="H904" s="13"/>
      <c r="I904" s="13"/>
      <c r="J904" s="13"/>
      <c r="K904" s="13"/>
      <c r="L904" s="13"/>
      <c r="M904" s="13"/>
      <c r="N904" s="13"/>
      <c r="O904" s="13"/>
      <c r="P904" s="13"/>
      <c r="Q904" s="13"/>
      <c r="R904" s="13"/>
      <c r="S904" s="13"/>
      <c r="T904" s="13"/>
      <c r="U904" s="13"/>
      <c r="V904" s="13"/>
      <c r="W904" s="13"/>
      <c r="X904" s="13"/>
      <c r="Y904" s="13"/>
      <c r="Z904" s="13"/>
      <c r="AA904" s="13"/>
      <c r="AB904" s="13"/>
    </row>
    <row r="905" spans="1:28" ht="12" customHeight="1">
      <c r="A905" s="94"/>
      <c r="B905" s="94"/>
      <c r="C905" s="13"/>
      <c r="D905" s="13"/>
      <c r="E905" s="13"/>
      <c r="F905" s="13"/>
      <c r="G905" s="13"/>
      <c r="H905" s="13"/>
      <c r="I905" s="13"/>
      <c r="J905" s="13"/>
      <c r="K905" s="13"/>
      <c r="L905" s="13"/>
      <c r="M905" s="13"/>
      <c r="N905" s="13"/>
      <c r="O905" s="13"/>
      <c r="P905" s="13"/>
      <c r="Q905" s="13"/>
      <c r="R905" s="13"/>
      <c r="S905" s="13"/>
      <c r="T905" s="13"/>
      <c r="U905" s="13"/>
      <c r="V905" s="13"/>
      <c r="W905" s="13"/>
      <c r="X905" s="13"/>
      <c r="Y905" s="13"/>
      <c r="Z905" s="13"/>
      <c r="AA905" s="13"/>
      <c r="AB905" s="13"/>
    </row>
    <row r="906" spans="1:28" ht="12" customHeight="1">
      <c r="A906" s="94"/>
      <c r="B906" s="94"/>
      <c r="C906" s="13"/>
      <c r="D906" s="13"/>
      <c r="E906" s="13"/>
      <c r="F906" s="13"/>
      <c r="G906" s="13"/>
      <c r="H906" s="13"/>
      <c r="I906" s="13"/>
      <c r="J906" s="13"/>
      <c r="K906" s="13"/>
      <c r="L906" s="13"/>
      <c r="M906" s="13"/>
      <c r="N906" s="13"/>
      <c r="O906" s="13"/>
      <c r="P906" s="13"/>
      <c r="Q906" s="13"/>
      <c r="R906" s="13"/>
      <c r="S906" s="13"/>
      <c r="T906" s="13"/>
      <c r="U906" s="13"/>
      <c r="V906" s="13"/>
      <c r="W906" s="13"/>
      <c r="X906" s="13"/>
      <c r="Y906" s="13"/>
      <c r="Z906" s="13"/>
      <c r="AA906" s="13"/>
      <c r="AB906" s="13"/>
    </row>
    <row r="907" spans="1:28" ht="12" customHeight="1">
      <c r="A907" s="94"/>
      <c r="B907" s="94"/>
      <c r="C907" s="13"/>
      <c r="D907" s="13"/>
      <c r="E907" s="13"/>
      <c r="F907" s="13"/>
      <c r="G907" s="13"/>
      <c r="H907" s="13"/>
      <c r="I907" s="13"/>
      <c r="J907" s="13"/>
      <c r="K907" s="13"/>
      <c r="L907" s="13"/>
      <c r="M907" s="13"/>
      <c r="N907" s="13"/>
      <c r="O907" s="13"/>
      <c r="P907" s="13"/>
      <c r="Q907" s="13"/>
      <c r="R907" s="13"/>
      <c r="S907" s="13"/>
      <c r="T907" s="13"/>
      <c r="U907" s="13"/>
      <c r="V907" s="13"/>
      <c r="W907" s="13"/>
      <c r="X907" s="13"/>
      <c r="Y907" s="13"/>
      <c r="Z907" s="13"/>
      <c r="AA907" s="13"/>
      <c r="AB907" s="13"/>
    </row>
    <row r="908" spans="1:28" ht="12" customHeight="1">
      <c r="A908" s="94"/>
      <c r="B908" s="94"/>
      <c r="C908" s="13"/>
      <c r="D908" s="13"/>
      <c r="E908" s="13"/>
      <c r="F908" s="13"/>
      <c r="G908" s="13"/>
      <c r="H908" s="13"/>
      <c r="I908" s="13"/>
      <c r="J908" s="13"/>
      <c r="K908" s="13"/>
      <c r="L908" s="13"/>
      <c r="M908" s="13"/>
      <c r="N908" s="13"/>
      <c r="O908" s="13"/>
      <c r="P908" s="13"/>
      <c r="Q908" s="13"/>
      <c r="R908" s="13"/>
      <c r="S908" s="13"/>
      <c r="T908" s="13"/>
      <c r="U908" s="13"/>
      <c r="V908" s="13"/>
      <c r="W908" s="13"/>
      <c r="X908" s="13"/>
      <c r="Y908" s="13"/>
      <c r="Z908" s="13"/>
      <c r="AA908" s="13"/>
      <c r="AB908" s="13"/>
    </row>
    <row r="909" spans="1:28" ht="12" customHeight="1">
      <c r="A909" s="94"/>
      <c r="B909" s="94"/>
      <c r="C909" s="13"/>
      <c r="D909" s="13"/>
      <c r="E909" s="13"/>
      <c r="F909" s="13"/>
      <c r="G909" s="13"/>
      <c r="H909" s="13"/>
      <c r="I909" s="13"/>
      <c r="J909" s="13"/>
      <c r="K909" s="13"/>
      <c r="L909" s="13"/>
      <c r="M909" s="13"/>
      <c r="N909" s="13"/>
      <c r="O909" s="13"/>
      <c r="P909" s="13"/>
      <c r="Q909" s="13"/>
      <c r="R909" s="13"/>
      <c r="S909" s="13"/>
      <c r="T909" s="13"/>
      <c r="U909" s="13"/>
      <c r="V909" s="13"/>
      <c r="W909" s="13"/>
      <c r="X909" s="13"/>
      <c r="Y909" s="13"/>
      <c r="Z909" s="13"/>
      <c r="AA909" s="13"/>
      <c r="AB909" s="13"/>
    </row>
    <row r="910" spans="1:28" ht="12" customHeight="1">
      <c r="A910" s="94"/>
      <c r="B910" s="94"/>
      <c r="C910" s="13"/>
      <c r="D910" s="13"/>
      <c r="E910" s="13"/>
      <c r="F910" s="13"/>
      <c r="G910" s="13"/>
      <c r="H910" s="13"/>
      <c r="I910" s="13"/>
      <c r="J910" s="13"/>
      <c r="K910" s="13"/>
      <c r="L910" s="13"/>
      <c r="M910" s="13"/>
      <c r="N910" s="13"/>
      <c r="O910" s="13"/>
      <c r="P910" s="13"/>
      <c r="Q910" s="13"/>
      <c r="R910" s="13"/>
      <c r="S910" s="13"/>
      <c r="T910" s="13"/>
      <c r="U910" s="13"/>
      <c r="V910" s="13"/>
      <c r="W910" s="13"/>
      <c r="X910" s="13"/>
      <c r="Y910" s="13"/>
      <c r="Z910" s="13"/>
      <c r="AA910" s="13"/>
      <c r="AB910" s="13"/>
    </row>
    <row r="911" spans="1:28" ht="12" customHeight="1">
      <c r="A911" s="94"/>
      <c r="B911" s="94"/>
      <c r="C911" s="13"/>
      <c r="D911" s="13"/>
      <c r="E911" s="13"/>
      <c r="F911" s="13"/>
      <c r="G911" s="13"/>
      <c r="H911" s="13"/>
      <c r="I911" s="13"/>
      <c r="J911" s="13"/>
      <c r="K911" s="13"/>
      <c r="L911" s="13"/>
      <c r="M911" s="13"/>
      <c r="N911" s="13"/>
      <c r="O911" s="13"/>
      <c r="P911" s="13"/>
      <c r="Q911" s="13"/>
      <c r="R911" s="13"/>
      <c r="S911" s="13"/>
      <c r="T911" s="13"/>
      <c r="U911" s="13"/>
      <c r="V911" s="13"/>
      <c r="W911" s="13"/>
      <c r="X911" s="13"/>
      <c r="Y911" s="13"/>
      <c r="Z911" s="13"/>
      <c r="AA911" s="13"/>
      <c r="AB911" s="13"/>
    </row>
    <row r="912" spans="1:28" ht="12" customHeight="1">
      <c r="A912" s="94"/>
      <c r="B912" s="94"/>
      <c r="C912" s="13"/>
      <c r="D912" s="13"/>
      <c r="E912" s="13"/>
      <c r="F912" s="13"/>
      <c r="G912" s="13"/>
      <c r="H912" s="13"/>
      <c r="I912" s="13"/>
      <c r="J912" s="13"/>
      <c r="K912" s="13"/>
      <c r="L912" s="13"/>
      <c r="M912" s="13"/>
      <c r="N912" s="13"/>
      <c r="O912" s="13"/>
      <c r="P912" s="13"/>
      <c r="Q912" s="13"/>
      <c r="R912" s="13"/>
      <c r="S912" s="13"/>
      <c r="T912" s="13"/>
      <c r="U912" s="13"/>
      <c r="V912" s="13"/>
      <c r="W912" s="13"/>
      <c r="X912" s="13"/>
      <c r="Y912" s="13"/>
      <c r="Z912" s="13"/>
      <c r="AA912" s="13"/>
      <c r="AB912" s="13"/>
    </row>
    <row r="913" spans="1:28" ht="12" customHeight="1">
      <c r="A913" s="94"/>
      <c r="B913" s="94"/>
      <c r="C913" s="13"/>
      <c r="D913" s="13"/>
      <c r="E913" s="13"/>
      <c r="F913" s="13"/>
      <c r="G913" s="13"/>
      <c r="H913" s="13"/>
      <c r="I913" s="13"/>
      <c r="J913" s="13"/>
      <c r="K913" s="13"/>
      <c r="L913" s="13"/>
      <c r="M913" s="13"/>
      <c r="N913" s="13"/>
      <c r="O913" s="13"/>
      <c r="P913" s="13"/>
      <c r="Q913" s="13"/>
      <c r="R913" s="13"/>
      <c r="S913" s="13"/>
      <c r="T913" s="13"/>
      <c r="U913" s="13"/>
      <c r="V913" s="13"/>
      <c r="W913" s="13"/>
      <c r="X913" s="13"/>
      <c r="Y913" s="13"/>
      <c r="Z913" s="13"/>
      <c r="AA913" s="13"/>
      <c r="AB913" s="13"/>
    </row>
    <row r="914" spans="1:28" ht="12" customHeight="1">
      <c r="A914" s="94"/>
      <c r="B914" s="94"/>
      <c r="C914" s="13"/>
      <c r="D914" s="13"/>
      <c r="E914" s="13"/>
      <c r="F914" s="13"/>
      <c r="G914" s="13"/>
      <c r="H914" s="13"/>
      <c r="I914" s="13"/>
      <c r="J914" s="13"/>
      <c r="K914" s="13"/>
      <c r="L914" s="13"/>
      <c r="M914" s="13"/>
      <c r="N914" s="13"/>
      <c r="O914" s="13"/>
      <c r="P914" s="13"/>
      <c r="Q914" s="13"/>
      <c r="R914" s="13"/>
      <c r="S914" s="13"/>
      <c r="T914" s="13"/>
      <c r="U914" s="13"/>
      <c r="V914" s="13"/>
      <c r="W914" s="13"/>
      <c r="X914" s="13"/>
      <c r="Y914" s="13"/>
      <c r="Z914" s="13"/>
      <c r="AA914" s="13"/>
      <c r="AB914" s="13"/>
    </row>
    <row r="915" spans="1:28" ht="12" customHeight="1">
      <c r="A915" s="94"/>
      <c r="B915" s="94"/>
      <c r="C915" s="13"/>
      <c r="D915" s="13"/>
      <c r="E915" s="13"/>
      <c r="F915" s="13"/>
      <c r="G915" s="13"/>
      <c r="H915" s="13"/>
      <c r="I915" s="13"/>
      <c r="J915" s="13"/>
      <c r="K915" s="13"/>
      <c r="L915" s="13"/>
      <c r="M915" s="13"/>
      <c r="N915" s="13"/>
      <c r="O915" s="13"/>
      <c r="P915" s="13"/>
      <c r="Q915" s="13"/>
      <c r="R915" s="13"/>
      <c r="S915" s="13"/>
      <c r="T915" s="13"/>
      <c r="U915" s="13"/>
      <c r="V915" s="13"/>
      <c r="W915" s="13"/>
      <c r="X915" s="13"/>
      <c r="Y915" s="13"/>
      <c r="Z915" s="13"/>
      <c r="AA915" s="13"/>
      <c r="AB915" s="13"/>
    </row>
    <row r="916" spans="1:28" ht="12" customHeight="1">
      <c r="A916" s="94"/>
      <c r="B916" s="94"/>
      <c r="C916" s="13"/>
      <c r="D916" s="13"/>
      <c r="E916" s="13"/>
      <c r="F916" s="13"/>
      <c r="G916" s="13"/>
      <c r="H916" s="13"/>
      <c r="I916" s="13"/>
      <c r="J916" s="13"/>
      <c r="K916" s="13"/>
      <c r="L916" s="13"/>
      <c r="M916" s="13"/>
      <c r="N916" s="13"/>
      <c r="O916" s="13"/>
      <c r="P916" s="13"/>
      <c r="Q916" s="13"/>
      <c r="R916" s="13"/>
      <c r="S916" s="13"/>
      <c r="T916" s="13"/>
      <c r="U916" s="13"/>
      <c r="V916" s="13"/>
      <c r="W916" s="13"/>
      <c r="X916" s="13"/>
      <c r="Y916" s="13"/>
      <c r="Z916" s="13"/>
      <c r="AA916" s="13"/>
      <c r="AB916" s="13"/>
    </row>
    <row r="917" spans="1:28" ht="12" customHeight="1">
      <c r="A917" s="94"/>
      <c r="B917" s="94"/>
      <c r="C917" s="13"/>
      <c r="D917" s="13"/>
      <c r="E917" s="13"/>
      <c r="F917" s="13"/>
      <c r="G917" s="13"/>
      <c r="H917" s="13"/>
      <c r="I917" s="13"/>
      <c r="J917" s="13"/>
      <c r="K917" s="13"/>
      <c r="L917" s="13"/>
      <c r="M917" s="13"/>
      <c r="N917" s="13"/>
      <c r="O917" s="13"/>
      <c r="P917" s="13"/>
      <c r="Q917" s="13"/>
      <c r="R917" s="13"/>
      <c r="S917" s="13"/>
      <c r="T917" s="13"/>
      <c r="U917" s="13"/>
      <c r="V917" s="13"/>
      <c r="W917" s="13"/>
      <c r="X917" s="13"/>
      <c r="Y917" s="13"/>
      <c r="Z917" s="13"/>
      <c r="AA917" s="13"/>
      <c r="AB917" s="13"/>
    </row>
    <row r="918" spans="1:28" ht="12" customHeight="1">
      <c r="A918" s="94"/>
      <c r="B918" s="94"/>
      <c r="C918" s="13"/>
      <c r="D918" s="13"/>
      <c r="E918" s="13"/>
      <c r="F918" s="13"/>
      <c r="G918" s="13"/>
      <c r="H918" s="13"/>
      <c r="I918" s="13"/>
      <c r="J918" s="13"/>
      <c r="K918" s="13"/>
      <c r="L918" s="13"/>
      <c r="M918" s="13"/>
      <c r="N918" s="13"/>
      <c r="O918" s="13"/>
      <c r="P918" s="13"/>
      <c r="Q918" s="13"/>
      <c r="R918" s="13"/>
      <c r="S918" s="13"/>
      <c r="T918" s="13"/>
      <c r="U918" s="13"/>
      <c r="V918" s="13"/>
      <c r="W918" s="13"/>
      <c r="X918" s="13"/>
      <c r="Y918" s="13"/>
      <c r="Z918" s="13"/>
      <c r="AA918" s="13"/>
      <c r="AB918" s="13"/>
    </row>
    <row r="919" spans="1:28" ht="12" customHeight="1">
      <c r="A919" s="94"/>
      <c r="B919" s="94"/>
      <c r="C919" s="13"/>
      <c r="D919" s="13"/>
      <c r="E919" s="13"/>
      <c r="F919" s="13"/>
      <c r="G919" s="13"/>
      <c r="H919" s="13"/>
      <c r="I919" s="13"/>
      <c r="J919" s="13"/>
      <c r="K919" s="13"/>
      <c r="L919" s="13"/>
      <c r="M919" s="13"/>
      <c r="N919" s="13"/>
      <c r="O919" s="13"/>
      <c r="P919" s="13"/>
      <c r="Q919" s="13"/>
      <c r="R919" s="13"/>
      <c r="S919" s="13"/>
      <c r="T919" s="13"/>
      <c r="U919" s="13"/>
      <c r="V919" s="13"/>
      <c r="W919" s="13"/>
      <c r="X919" s="13"/>
      <c r="Y919" s="13"/>
      <c r="Z919" s="13"/>
      <c r="AA919" s="13"/>
      <c r="AB919" s="13"/>
    </row>
    <row r="920" spans="1:28" ht="12" customHeight="1">
      <c r="A920" s="94"/>
      <c r="B920" s="94"/>
      <c r="C920" s="13"/>
      <c r="D920" s="13"/>
      <c r="E920" s="13"/>
      <c r="F920" s="13"/>
      <c r="G920" s="13"/>
      <c r="H920" s="13"/>
      <c r="I920" s="13"/>
      <c r="J920" s="13"/>
      <c r="K920" s="13"/>
      <c r="L920" s="13"/>
      <c r="M920" s="13"/>
      <c r="N920" s="13"/>
      <c r="O920" s="13"/>
      <c r="P920" s="13"/>
      <c r="Q920" s="13"/>
      <c r="R920" s="13"/>
      <c r="S920" s="13"/>
      <c r="T920" s="13"/>
      <c r="U920" s="13"/>
      <c r="V920" s="13"/>
      <c r="W920" s="13"/>
      <c r="X920" s="13"/>
      <c r="Y920" s="13"/>
      <c r="Z920" s="13"/>
      <c r="AA920" s="13"/>
      <c r="AB920" s="13"/>
    </row>
    <row r="921" spans="1:28" ht="12" customHeight="1">
      <c r="A921" s="94"/>
      <c r="B921" s="94"/>
      <c r="C921" s="13"/>
      <c r="D921" s="13"/>
      <c r="E921" s="13"/>
      <c r="F921" s="13"/>
      <c r="G921" s="13"/>
      <c r="H921" s="13"/>
      <c r="I921" s="13"/>
      <c r="J921" s="13"/>
      <c r="K921" s="13"/>
      <c r="L921" s="13"/>
      <c r="M921" s="13"/>
      <c r="N921" s="13"/>
      <c r="O921" s="13"/>
      <c r="P921" s="13"/>
      <c r="Q921" s="13"/>
      <c r="R921" s="13"/>
      <c r="S921" s="13"/>
      <c r="T921" s="13"/>
      <c r="U921" s="13"/>
      <c r="V921" s="13"/>
      <c r="W921" s="13"/>
      <c r="X921" s="13"/>
      <c r="Y921" s="13"/>
      <c r="Z921" s="13"/>
      <c r="AA921" s="13"/>
      <c r="AB921" s="13"/>
    </row>
    <row r="922" spans="1:28" ht="12" customHeight="1">
      <c r="A922" s="94"/>
      <c r="B922" s="94"/>
      <c r="C922" s="13"/>
      <c r="D922" s="13"/>
      <c r="E922" s="13"/>
      <c r="F922" s="13"/>
      <c r="G922" s="13"/>
      <c r="H922" s="13"/>
      <c r="I922" s="13"/>
      <c r="J922" s="13"/>
      <c r="K922" s="13"/>
      <c r="L922" s="13"/>
      <c r="M922" s="13"/>
      <c r="N922" s="13"/>
      <c r="O922" s="13"/>
      <c r="P922" s="13"/>
      <c r="Q922" s="13"/>
      <c r="R922" s="13"/>
      <c r="S922" s="13"/>
      <c r="T922" s="13"/>
      <c r="U922" s="13"/>
      <c r="V922" s="13"/>
      <c r="W922" s="13"/>
      <c r="X922" s="13"/>
      <c r="Y922" s="13"/>
      <c r="Z922" s="13"/>
      <c r="AA922" s="13"/>
      <c r="AB922" s="13"/>
    </row>
    <row r="923" spans="1:28" ht="12" customHeight="1">
      <c r="A923" s="94"/>
      <c r="B923" s="94"/>
      <c r="C923" s="13"/>
      <c r="D923" s="13"/>
      <c r="E923" s="13"/>
      <c r="F923" s="13"/>
      <c r="G923" s="13"/>
      <c r="H923" s="13"/>
      <c r="I923" s="13"/>
      <c r="J923" s="13"/>
      <c r="K923" s="13"/>
      <c r="L923" s="13"/>
      <c r="M923" s="13"/>
      <c r="N923" s="13"/>
      <c r="O923" s="13"/>
      <c r="P923" s="13"/>
      <c r="Q923" s="13"/>
      <c r="R923" s="13"/>
      <c r="S923" s="13"/>
      <c r="T923" s="13"/>
      <c r="U923" s="13"/>
      <c r="V923" s="13"/>
      <c r="W923" s="13"/>
      <c r="X923" s="13"/>
      <c r="Y923" s="13"/>
      <c r="Z923" s="13"/>
      <c r="AA923" s="13"/>
      <c r="AB923" s="13"/>
    </row>
    <row r="924" spans="1:28" ht="12" customHeight="1">
      <c r="A924" s="94"/>
      <c r="B924" s="94"/>
      <c r="C924" s="13"/>
      <c r="D924" s="13"/>
      <c r="E924" s="13"/>
      <c r="F924" s="13"/>
      <c r="G924" s="13"/>
      <c r="H924" s="13"/>
      <c r="I924" s="13"/>
      <c r="J924" s="13"/>
      <c r="K924" s="13"/>
      <c r="L924" s="13"/>
      <c r="M924" s="13"/>
      <c r="N924" s="13"/>
      <c r="O924" s="13"/>
      <c r="P924" s="13"/>
      <c r="Q924" s="13"/>
      <c r="R924" s="13"/>
      <c r="S924" s="13"/>
      <c r="T924" s="13"/>
      <c r="U924" s="13"/>
      <c r="V924" s="13"/>
      <c r="W924" s="13"/>
      <c r="X924" s="13"/>
      <c r="Y924" s="13"/>
      <c r="Z924" s="13"/>
      <c r="AA924" s="13"/>
      <c r="AB924" s="13"/>
    </row>
    <row r="925" spans="1:28" ht="12" customHeight="1">
      <c r="A925" s="94"/>
      <c r="B925" s="94"/>
      <c r="C925" s="13"/>
      <c r="D925" s="13"/>
      <c r="E925" s="13"/>
      <c r="F925" s="13"/>
      <c r="G925" s="13"/>
      <c r="H925" s="13"/>
      <c r="I925" s="13"/>
      <c r="J925" s="13"/>
      <c r="K925" s="13"/>
      <c r="L925" s="13"/>
      <c r="M925" s="13"/>
      <c r="N925" s="13"/>
      <c r="O925" s="13"/>
      <c r="P925" s="13"/>
      <c r="Q925" s="13"/>
      <c r="R925" s="13"/>
      <c r="S925" s="13"/>
      <c r="T925" s="13"/>
      <c r="U925" s="13"/>
      <c r="V925" s="13"/>
      <c r="W925" s="13"/>
      <c r="X925" s="13"/>
      <c r="Y925" s="13"/>
      <c r="Z925" s="13"/>
      <c r="AA925" s="13"/>
      <c r="AB925" s="13"/>
    </row>
    <row r="926" spans="1:28" ht="12" customHeight="1">
      <c r="A926" s="94"/>
      <c r="B926" s="94"/>
      <c r="C926" s="13"/>
      <c r="D926" s="13"/>
      <c r="E926" s="13"/>
      <c r="F926" s="13"/>
      <c r="G926" s="13"/>
      <c r="H926" s="13"/>
      <c r="I926" s="13"/>
      <c r="J926" s="13"/>
      <c r="K926" s="13"/>
      <c r="L926" s="13"/>
      <c r="M926" s="13"/>
      <c r="N926" s="13"/>
      <c r="O926" s="13"/>
      <c r="P926" s="13"/>
      <c r="Q926" s="13"/>
      <c r="R926" s="13"/>
      <c r="S926" s="13"/>
      <c r="T926" s="13"/>
      <c r="U926" s="13"/>
      <c r="V926" s="13"/>
      <c r="W926" s="13"/>
      <c r="X926" s="13"/>
      <c r="Y926" s="13"/>
      <c r="Z926" s="13"/>
      <c r="AA926" s="13"/>
      <c r="AB926" s="13"/>
    </row>
    <row r="927" spans="1:28" ht="12" customHeight="1">
      <c r="A927" s="94"/>
      <c r="B927" s="94"/>
      <c r="C927" s="13"/>
      <c r="D927" s="13"/>
      <c r="E927" s="13"/>
      <c r="F927" s="13"/>
      <c r="G927" s="13"/>
      <c r="H927" s="13"/>
      <c r="I927" s="13"/>
      <c r="J927" s="13"/>
      <c r="K927" s="13"/>
      <c r="L927" s="13"/>
      <c r="M927" s="13"/>
      <c r="N927" s="13"/>
      <c r="O927" s="13"/>
      <c r="P927" s="13"/>
      <c r="Q927" s="13"/>
      <c r="R927" s="13"/>
      <c r="S927" s="13"/>
      <c r="T927" s="13"/>
      <c r="U927" s="13"/>
      <c r="V927" s="13"/>
      <c r="W927" s="13"/>
      <c r="X927" s="13"/>
      <c r="Y927" s="13"/>
      <c r="Z927" s="13"/>
      <c r="AA927" s="13"/>
      <c r="AB927" s="13"/>
    </row>
    <row r="928" spans="1:28" ht="12" customHeight="1">
      <c r="A928" s="94"/>
      <c r="B928" s="94"/>
      <c r="C928" s="13"/>
      <c r="D928" s="13"/>
      <c r="E928" s="13"/>
      <c r="F928" s="13"/>
      <c r="G928" s="13"/>
      <c r="H928" s="13"/>
      <c r="I928" s="13"/>
      <c r="J928" s="13"/>
      <c r="K928" s="13"/>
      <c r="L928" s="13"/>
      <c r="M928" s="13"/>
      <c r="N928" s="13"/>
      <c r="O928" s="13"/>
      <c r="P928" s="13"/>
      <c r="Q928" s="13"/>
      <c r="R928" s="13"/>
      <c r="S928" s="13"/>
      <c r="T928" s="13"/>
      <c r="U928" s="13"/>
      <c r="V928" s="13"/>
      <c r="W928" s="13"/>
      <c r="X928" s="13"/>
      <c r="Y928" s="13"/>
      <c r="Z928" s="13"/>
      <c r="AA928" s="13"/>
      <c r="AB928" s="13"/>
    </row>
    <row r="929" spans="1:28" ht="12" customHeight="1">
      <c r="A929" s="94"/>
      <c r="B929" s="94"/>
      <c r="C929" s="13"/>
      <c r="D929" s="13"/>
      <c r="E929" s="13"/>
      <c r="F929" s="13"/>
      <c r="G929" s="13"/>
      <c r="H929" s="13"/>
      <c r="I929" s="13"/>
      <c r="J929" s="13"/>
      <c r="K929" s="13"/>
      <c r="L929" s="13"/>
      <c r="M929" s="13"/>
      <c r="N929" s="13"/>
      <c r="O929" s="13"/>
      <c r="P929" s="13"/>
      <c r="Q929" s="13"/>
      <c r="R929" s="13"/>
      <c r="S929" s="13"/>
      <c r="T929" s="13"/>
      <c r="U929" s="13"/>
      <c r="V929" s="13"/>
      <c r="W929" s="13"/>
      <c r="X929" s="13"/>
      <c r="Y929" s="13"/>
      <c r="Z929" s="13"/>
      <c r="AA929" s="13"/>
      <c r="AB929" s="13"/>
    </row>
    <row r="930" spans="1:28" ht="12" customHeight="1">
      <c r="A930" s="94"/>
      <c r="B930" s="94"/>
      <c r="C930" s="13"/>
      <c r="D930" s="13"/>
      <c r="E930" s="13"/>
      <c r="F930" s="13"/>
      <c r="G930" s="13"/>
      <c r="H930" s="13"/>
      <c r="I930" s="13"/>
      <c r="J930" s="13"/>
      <c r="K930" s="13"/>
      <c r="L930" s="13"/>
      <c r="M930" s="13"/>
      <c r="N930" s="13"/>
      <c r="O930" s="13"/>
      <c r="P930" s="13"/>
      <c r="Q930" s="13"/>
      <c r="R930" s="13"/>
      <c r="S930" s="13"/>
      <c r="T930" s="13"/>
      <c r="U930" s="13"/>
      <c r="V930" s="13"/>
      <c r="W930" s="13"/>
      <c r="X930" s="13"/>
      <c r="Y930" s="13"/>
      <c r="Z930" s="13"/>
      <c r="AA930" s="13"/>
      <c r="AB930" s="13"/>
    </row>
    <row r="931" spans="1:28" ht="12" customHeight="1">
      <c r="A931" s="94"/>
      <c r="B931" s="94"/>
      <c r="C931" s="13"/>
      <c r="D931" s="13"/>
      <c r="E931" s="13"/>
      <c r="F931" s="13"/>
      <c r="G931" s="13"/>
      <c r="H931" s="13"/>
      <c r="I931" s="13"/>
      <c r="J931" s="13"/>
      <c r="K931" s="13"/>
      <c r="L931" s="13"/>
      <c r="M931" s="13"/>
      <c r="N931" s="13"/>
      <c r="O931" s="13"/>
      <c r="P931" s="13"/>
      <c r="Q931" s="13"/>
      <c r="R931" s="13"/>
      <c r="S931" s="13"/>
      <c r="T931" s="13"/>
      <c r="U931" s="13"/>
      <c r="V931" s="13"/>
      <c r="W931" s="13"/>
      <c r="X931" s="13"/>
      <c r="Y931" s="13"/>
      <c r="Z931" s="13"/>
      <c r="AA931" s="13"/>
      <c r="AB931" s="13"/>
    </row>
    <row r="932" spans="1:28" ht="12" customHeight="1">
      <c r="A932" s="94"/>
      <c r="B932" s="94"/>
      <c r="C932" s="13"/>
      <c r="D932" s="13"/>
      <c r="E932" s="13"/>
      <c r="F932" s="13"/>
      <c r="G932" s="13"/>
      <c r="H932" s="13"/>
      <c r="I932" s="13"/>
      <c r="J932" s="13"/>
      <c r="K932" s="13"/>
      <c r="L932" s="13"/>
      <c r="M932" s="13"/>
      <c r="N932" s="13"/>
      <c r="O932" s="13"/>
      <c r="P932" s="13"/>
      <c r="Q932" s="13"/>
      <c r="R932" s="13"/>
      <c r="S932" s="13"/>
      <c r="T932" s="13"/>
      <c r="U932" s="13"/>
      <c r="V932" s="13"/>
      <c r="W932" s="13"/>
      <c r="X932" s="13"/>
      <c r="Y932" s="13"/>
      <c r="Z932" s="13"/>
      <c r="AA932" s="13"/>
      <c r="AB932" s="13"/>
    </row>
    <row r="933" spans="1:28" ht="12" customHeight="1">
      <c r="A933" s="94"/>
      <c r="B933" s="94"/>
      <c r="C933" s="13"/>
      <c r="D933" s="13"/>
      <c r="E933" s="13"/>
      <c r="F933" s="13"/>
      <c r="G933" s="13"/>
      <c r="H933" s="13"/>
      <c r="I933" s="13"/>
      <c r="J933" s="13"/>
      <c r="K933" s="13"/>
      <c r="L933" s="13"/>
      <c r="M933" s="13"/>
      <c r="N933" s="13"/>
      <c r="O933" s="13"/>
      <c r="P933" s="13"/>
      <c r="Q933" s="13"/>
      <c r="R933" s="13"/>
      <c r="S933" s="13"/>
      <c r="T933" s="13"/>
      <c r="U933" s="13"/>
      <c r="V933" s="13"/>
      <c r="W933" s="13"/>
      <c r="X933" s="13"/>
      <c r="Y933" s="13"/>
      <c r="Z933" s="13"/>
      <c r="AA933" s="13"/>
      <c r="AB933" s="13"/>
    </row>
    <row r="934" spans="1:28" ht="12" customHeight="1">
      <c r="A934" s="94"/>
      <c r="B934" s="94"/>
      <c r="C934" s="13"/>
      <c r="D934" s="13"/>
      <c r="E934" s="13"/>
      <c r="F934" s="13"/>
      <c r="G934" s="13"/>
      <c r="H934" s="13"/>
      <c r="I934" s="13"/>
      <c r="J934" s="13"/>
      <c r="K934" s="13"/>
      <c r="L934" s="13"/>
      <c r="M934" s="13"/>
      <c r="N934" s="13"/>
      <c r="O934" s="13"/>
      <c r="P934" s="13"/>
      <c r="Q934" s="13"/>
      <c r="R934" s="13"/>
      <c r="S934" s="13"/>
      <c r="T934" s="13"/>
      <c r="U934" s="13"/>
      <c r="V934" s="13"/>
      <c r="W934" s="13"/>
      <c r="X934" s="13"/>
      <c r="Y934" s="13"/>
      <c r="Z934" s="13"/>
      <c r="AA934" s="13"/>
      <c r="AB934" s="13"/>
    </row>
    <row r="935" spans="1:28" ht="12" customHeight="1">
      <c r="A935" s="94"/>
      <c r="B935" s="94"/>
      <c r="C935" s="13"/>
      <c r="D935" s="13"/>
      <c r="E935" s="13"/>
      <c r="F935" s="13"/>
      <c r="G935" s="13"/>
      <c r="H935" s="13"/>
      <c r="I935" s="13"/>
      <c r="J935" s="13"/>
      <c r="K935" s="13"/>
      <c r="L935" s="13"/>
      <c r="M935" s="13"/>
      <c r="N935" s="13"/>
      <c r="O935" s="13"/>
      <c r="P935" s="13"/>
      <c r="Q935" s="13"/>
      <c r="R935" s="13"/>
      <c r="S935" s="13"/>
      <c r="T935" s="13"/>
      <c r="U935" s="13"/>
      <c r="V935" s="13"/>
      <c r="W935" s="13"/>
      <c r="X935" s="13"/>
      <c r="Y935" s="13"/>
      <c r="Z935" s="13"/>
      <c r="AA935" s="13"/>
      <c r="AB935" s="13"/>
    </row>
    <row r="936" spans="1:28" ht="12" customHeight="1">
      <c r="A936" s="94"/>
      <c r="B936" s="94"/>
      <c r="C936" s="13"/>
      <c r="D936" s="13"/>
      <c r="E936" s="13"/>
      <c r="F936" s="13"/>
      <c r="G936" s="13"/>
      <c r="H936" s="13"/>
      <c r="I936" s="13"/>
      <c r="J936" s="13"/>
      <c r="K936" s="13"/>
      <c r="L936" s="13"/>
      <c r="M936" s="13"/>
      <c r="N936" s="13"/>
      <c r="O936" s="13"/>
      <c r="P936" s="13"/>
      <c r="Q936" s="13"/>
      <c r="R936" s="13"/>
      <c r="S936" s="13"/>
      <c r="T936" s="13"/>
      <c r="U936" s="13"/>
      <c r="V936" s="13"/>
      <c r="W936" s="13"/>
      <c r="X936" s="13"/>
      <c r="Y936" s="13"/>
      <c r="Z936" s="13"/>
      <c r="AA936" s="13"/>
      <c r="AB936" s="13"/>
    </row>
    <row r="937" spans="1:28" ht="12" customHeight="1">
      <c r="A937" s="94"/>
      <c r="B937" s="94"/>
      <c r="C937" s="13"/>
      <c r="D937" s="13"/>
      <c r="E937" s="13"/>
      <c r="F937" s="13"/>
      <c r="G937" s="13"/>
      <c r="H937" s="13"/>
      <c r="I937" s="13"/>
      <c r="J937" s="13"/>
      <c r="K937" s="13"/>
      <c r="L937" s="13"/>
      <c r="M937" s="13"/>
      <c r="N937" s="13"/>
      <c r="O937" s="13"/>
      <c r="P937" s="13"/>
      <c r="Q937" s="13"/>
      <c r="R937" s="13"/>
      <c r="S937" s="13"/>
      <c r="T937" s="13"/>
      <c r="U937" s="13"/>
      <c r="V937" s="13"/>
      <c r="W937" s="13"/>
      <c r="X937" s="13"/>
      <c r="Y937" s="13"/>
      <c r="Z937" s="13"/>
      <c r="AA937" s="13"/>
      <c r="AB937" s="13"/>
    </row>
    <row r="938" spans="1:28" ht="12" customHeight="1">
      <c r="A938" s="94"/>
      <c r="B938" s="94"/>
      <c r="C938" s="13"/>
      <c r="D938" s="13"/>
      <c r="E938" s="13"/>
      <c r="F938" s="13"/>
      <c r="G938" s="13"/>
      <c r="H938" s="13"/>
      <c r="I938" s="13"/>
      <c r="J938" s="13"/>
      <c r="K938" s="13"/>
      <c r="L938" s="13"/>
      <c r="M938" s="13"/>
      <c r="N938" s="13"/>
      <c r="O938" s="13"/>
      <c r="P938" s="13"/>
      <c r="Q938" s="13"/>
      <c r="R938" s="13"/>
      <c r="S938" s="13"/>
      <c r="T938" s="13"/>
      <c r="U938" s="13"/>
      <c r="V938" s="13"/>
      <c r="W938" s="13"/>
      <c r="X938" s="13"/>
      <c r="Y938" s="13"/>
      <c r="Z938" s="13"/>
      <c r="AA938" s="13"/>
      <c r="AB938" s="13"/>
    </row>
    <row r="939" spans="1:28" ht="12" customHeight="1">
      <c r="A939" s="94"/>
      <c r="B939" s="94"/>
      <c r="C939" s="13"/>
      <c r="D939" s="13"/>
      <c r="E939" s="13"/>
      <c r="F939" s="13"/>
      <c r="G939" s="13"/>
      <c r="H939" s="13"/>
      <c r="I939" s="13"/>
      <c r="J939" s="13"/>
      <c r="K939" s="13"/>
      <c r="L939" s="13"/>
      <c r="M939" s="13"/>
      <c r="N939" s="13"/>
      <c r="O939" s="13"/>
      <c r="P939" s="13"/>
      <c r="Q939" s="13"/>
      <c r="R939" s="13"/>
      <c r="S939" s="13"/>
      <c r="T939" s="13"/>
      <c r="U939" s="13"/>
      <c r="V939" s="13"/>
      <c r="W939" s="13"/>
      <c r="X939" s="13"/>
      <c r="Y939" s="13"/>
      <c r="Z939" s="13"/>
      <c r="AA939" s="13"/>
      <c r="AB939" s="13"/>
    </row>
    <row r="940" spans="1:28" ht="12" customHeight="1">
      <c r="A940" s="94"/>
      <c r="B940" s="94"/>
      <c r="C940" s="13"/>
      <c r="D940" s="13"/>
      <c r="E940" s="13"/>
      <c r="F940" s="13"/>
      <c r="G940" s="13"/>
      <c r="H940" s="13"/>
      <c r="I940" s="13"/>
      <c r="J940" s="13"/>
      <c r="K940" s="13"/>
      <c r="L940" s="13"/>
      <c r="M940" s="13"/>
      <c r="N940" s="13"/>
      <c r="O940" s="13"/>
      <c r="P940" s="13"/>
      <c r="Q940" s="13"/>
      <c r="R940" s="13"/>
      <c r="S940" s="13"/>
      <c r="T940" s="13"/>
      <c r="U940" s="13"/>
      <c r="V940" s="13"/>
      <c r="W940" s="13"/>
      <c r="X940" s="13"/>
      <c r="Y940" s="13"/>
      <c r="Z940" s="13"/>
      <c r="AA940" s="13"/>
      <c r="AB940" s="13"/>
    </row>
    <row r="941" spans="1:28" ht="12" customHeight="1">
      <c r="A941" s="94"/>
      <c r="B941" s="94"/>
      <c r="C941" s="13"/>
      <c r="D941" s="13"/>
      <c r="E941" s="13"/>
      <c r="F941" s="13"/>
      <c r="G941" s="13"/>
      <c r="H941" s="13"/>
      <c r="I941" s="13"/>
      <c r="J941" s="13"/>
      <c r="K941" s="13"/>
      <c r="L941" s="13"/>
      <c r="M941" s="13"/>
      <c r="N941" s="13"/>
      <c r="O941" s="13"/>
      <c r="P941" s="13"/>
      <c r="Q941" s="13"/>
      <c r="R941" s="13"/>
      <c r="S941" s="13"/>
      <c r="T941" s="13"/>
      <c r="U941" s="13"/>
      <c r="V941" s="13"/>
      <c r="W941" s="13"/>
      <c r="X941" s="13"/>
      <c r="Y941" s="13"/>
      <c r="Z941" s="13"/>
      <c r="AA941" s="13"/>
      <c r="AB941" s="13"/>
    </row>
    <row r="942" spans="1:28" ht="12" customHeight="1">
      <c r="A942" s="94"/>
      <c r="B942" s="94"/>
      <c r="C942" s="13"/>
      <c r="D942" s="13"/>
      <c r="E942" s="13"/>
      <c r="F942" s="13"/>
      <c r="G942" s="13"/>
      <c r="H942" s="13"/>
      <c r="I942" s="13"/>
      <c r="J942" s="13"/>
      <c r="K942" s="13"/>
      <c r="L942" s="13"/>
      <c r="M942" s="13"/>
      <c r="N942" s="13"/>
      <c r="O942" s="13"/>
      <c r="P942" s="13"/>
      <c r="Q942" s="13"/>
      <c r="R942" s="13"/>
      <c r="S942" s="13"/>
      <c r="T942" s="13"/>
      <c r="U942" s="13"/>
      <c r="V942" s="13"/>
      <c r="W942" s="13"/>
      <c r="X942" s="13"/>
      <c r="Y942" s="13"/>
      <c r="Z942" s="13"/>
      <c r="AA942" s="13"/>
      <c r="AB942" s="13"/>
    </row>
    <row r="943" spans="1:28" ht="12" customHeight="1">
      <c r="A943" s="94"/>
      <c r="B943" s="94"/>
      <c r="C943" s="13"/>
      <c r="D943" s="13"/>
      <c r="E943" s="13"/>
      <c r="F943" s="13"/>
      <c r="G943" s="13"/>
      <c r="H943" s="13"/>
      <c r="I943" s="13"/>
      <c r="J943" s="13"/>
      <c r="K943" s="13"/>
      <c r="L943" s="13"/>
      <c r="M943" s="13"/>
      <c r="N943" s="13"/>
      <c r="O943" s="13"/>
      <c r="P943" s="13"/>
      <c r="Q943" s="13"/>
      <c r="R943" s="13"/>
      <c r="S943" s="13"/>
      <c r="T943" s="13"/>
      <c r="U943" s="13"/>
      <c r="V943" s="13"/>
      <c r="W943" s="13"/>
      <c r="X943" s="13"/>
      <c r="Y943" s="13"/>
      <c r="Z943" s="13"/>
      <c r="AA943" s="13"/>
      <c r="AB943" s="13"/>
    </row>
    <row r="944" spans="1:28" ht="12" customHeight="1">
      <c r="A944" s="94"/>
      <c r="B944" s="94"/>
      <c r="C944" s="13"/>
      <c r="D944" s="13"/>
      <c r="E944" s="13"/>
      <c r="F944" s="13"/>
      <c r="G944" s="13"/>
      <c r="H944" s="13"/>
      <c r="I944" s="13"/>
      <c r="J944" s="13"/>
      <c r="K944" s="13"/>
      <c r="L944" s="13"/>
      <c r="M944" s="13"/>
      <c r="N944" s="13"/>
      <c r="O944" s="13"/>
      <c r="P944" s="13"/>
      <c r="Q944" s="13"/>
      <c r="R944" s="13"/>
      <c r="S944" s="13"/>
      <c r="T944" s="13"/>
      <c r="U944" s="13"/>
      <c r="V944" s="13"/>
      <c r="W944" s="13"/>
      <c r="X944" s="13"/>
      <c r="Y944" s="13"/>
      <c r="Z944" s="13"/>
      <c r="AA944" s="13"/>
      <c r="AB944" s="13"/>
    </row>
    <row r="945" spans="1:28" ht="12" customHeight="1">
      <c r="A945" s="94"/>
      <c r="B945" s="94"/>
      <c r="C945" s="13"/>
      <c r="D945" s="13"/>
      <c r="E945" s="13"/>
      <c r="F945" s="13"/>
      <c r="G945" s="13"/>
      <c r="H945" s="13"/>
      <c r="I945" s="13"/>
      <c r="J945" s="13"/>
      <c r="K945" s="13"/>
      <c r="L945" s="13"/>
      <c r="M945" s="13"/>
      <c r="N945" s="13"/>
      <c r="O945" s="13"/>
      <c r="P945" s="13"/>
      <c r="Q945" s="13"/>
      <c r="R945" s="13"/>
      <c r="S945" s="13"/>
      <c r="T945" s="13"/>
      <c r="U945" s="13"/>
      <c r="V945" s="13"/>
      <c r="W945" s="13"/>
      <c r="X945" s="13"/>
      <c r="Y945" s="13"/>
      <c r="Z945" s="13"/>
      <c r="AA945" s="13"/>
      <c r="AB945" s="13"/>
    </row>
    <row r="946" spans="1:28" ht="12" customHeight="1">
      <c r="A946" s="94"/>
      <c r="B946" s="94"/>
      <c r="C946" s="13"/>
      <c r="D946" s="13"/>
      <c r="E946" s="13"/>
      <c r="F946" s="13"/>
      <c r="G946" s="13"/>
      <c r="H946" s="13"/>
      <c r="I946" s="13"/>
      <c r="J946" s="13"/>
      <c r="K946" s="13"/>
      <c r="L946" s="13"/>
      <c r="M946" s="13"/>
      <c r="N946" s="13"/>
      <c r="O946" s="13"/>
      <c r="P946" s="13"/>
      <c r="Q946" s="13"/>
      <c r="R946" s="13"/>
      <c r="S946" s="13"/>
      <c r="T946" s="13"/>
      <c r="U946" s="13"/>
      <c r="V946" s="13"/>
      <c r="W946" s="13"/>
      <c r="X946" s="13"/>
      <c r="Y946" s="13"/>
      <c r="Z946" s="13"/>
      <c r="AA946" s="13"/>
      <c r="AB946" s="13"/>
    </row>
    <row r="947" spans="1:28" ht="12" customHeight="1">
      <c r="A947" s="94"/>
      <c r="B947" s="94"/>
      <c r="C947" s="13"/>
      <c r="D947" s="13"/>
      <c r="E947" s="13"/>
      <c r="F947" s="13"/>
      <c r="G947" s="13"/>
      <c r="H947" s="13"/>
      <c r="I947" s="13"/>
      <c r="J947" s="13"/>
      <c r="K947" s="13"/>
      <c r="L947" s="13"/>
      <c r="M947" s="13"/>
      <c r="N947" s="13"/>
      <c r="O947" s="13"/>
      <c r="P947" s="13"/>
      <c r="Q947" s="13"/>
      <c r="R947" s="13"/>
      <c r="S947" s="13"/>
      <c r="T947" s="13"/>
      <c r="U947" s="13"/>
      <c r="V947" s="13"/>
      <c r="W947" s="13"/>
      <c r="X947" s="13"/>
      <c r="Y947" s="13"/>
      <c r="Z947" s="13"/>
      <c r="AA947" s="13"/>
      <c r="AB947" s="13"/>
    </row>
    <row r="948" spans="1:28" ht="12" customHeight="1">
      <c r="A948" s="94"/>
      <c r="B948" s="94"/>
      <c r="C948" s="13"/>
      <c r="D948" s="13"/>
      <c r="E948" s="13"/>
      <c r="F948" s="13"/>
      <c r="G948" s="13"/>
      <c r="H948" s="13"/>
      <c r="I948" s="13"/>
      <c r="J948" s="13"/>
      <c r="K948" s="13"/>
      <c r="L948" s="13"/>
      <c r="M948" s="13"/>
      <c r="N948" s="13"/>
      <c r="O948" s="13"/>
      <c r="P948" s="13"/>
      <c r="Q948" s="13"/>
      <c r="R948" s="13"/>
      <c r="S948" s="13"/>
      <c r="T948" s="13"/>
      <c r="U948" s="13"/>
      <c r="V948" s="13"/>
      <c r="W948" s="13"/>
      <c r="X948" s="13"/>
      <c r="Y948" s="13"/>
      <c r="Z948" s="13"/>
      <c r="AA948" s="13"/>
      <c r="AB948" s="13"/>
    </row>
    <row r="949" spans="1:28" ht="12" customHeight="1">
      <c r="A949" s="94"/>
      <c r="B949" s="94"/>
      <c r="C949" s="13"/>
      <c r="D949" s="13"/>
      <c r="E949" s="13"/>
      <c r="F949" s="13"/>
      <c r="G949" s="13"/>
      <c r="H949" s="13"/>
      <c r="I949" s="13"/>
      <c r="J949" s="13"/>
      <c r="K949" s="13"/>
      <c r="L949" s="13"/>
      <c r="M949" s="13"/>
      <c r="N949" s="13"/>
      <c r="O949" s="13"/>
      <c r="P949" s="13"/>
      <c r="Q949" s="13"/>
      <c r="R949" s="13"/>
      <c r="S949" s="13"/>
      <c r="T949" s="13"/>
      <c r="U949" s="13"/>
      <c r="V949" s="13"/>
      <c r="W949" s="13"/>
      <c r="X949" s="13"/>
      <c r="Y949" s="13"/>
      <c r="Z949" s="13"/>
      <c r="AA949" s="13"/>
      <c r="AB949" s="13"/>
    </row>
    <row r="950" spans="1:28" ht="12" customHeight="1">
      <c r="A950" s="94"/>
      <c r="B950" s="94"/>
      <c r="C950" s="13"/>
      <c r="D950" s="13"/>
      <c r="E950" s="13"/>
      <c r="F950" s="13"/>
      <c r="G950" s="13"/>
      <c r="H950" s="13"/>
      <c r="I950" s="13"/>
      <c r="J950" s="13"/>
      <c r="K950" s="13"/>
      <c r="L950" s="13"/>
      <c r="M950" s="13"/>
      <c r="N950" s="13"/>
      <c r="O950" s="13"/>
      <c r="P950" s="13"/>
      <c r="Q950" s="13"/>
      <c r="R950" s="13"/>
      <c r="S950" s="13"/>
      <c r="T950" s="13"/>
      <c r="U950" s="13"/>
      <c r="V950" s="13"/>
      <c r="W950" s="13"/>
      <c r="X950" s="13"/>
      <c r="Y950" s="13"/>
      <c r="Z950" s="13"/>
      <c r="AA950" s="13"/>
      <c r="AB950" s="13"/>
    </row>
    <row r="951" spans="1:28" ht="12" customHeight="1">
      <c r="A951" s="94"/>
      <c r="B951" s="94"/>
      <c r="C951" s="13"/>
      <c r="D951" s="13"/>
      <c r="E951" s="13"/>
      <c r="F951" s="13"/>
      <c r="G951" s="13"/>
      <c r="H951" s="13"/>
      <c r="I951" s="13"/>
      <c r="J951" s="13"/>
      <c r="K951" s="13"/>
      <c r="L951" s="13"/>
      <c r="M951" s="13"/>
      <c r="N951" s="13"/>
      <c r="O951" s="13"/>
      <c r="P951" s="13"/>
      <c r="Q951" s="13"/>
      <c r="R951" s="13"/>
      <c r="S951" s="13"/>
      <c r="T951" s="13"/>
      <c r="U951" s="13"/>
      <c r="V951" s="13"/>
      <c r="W951" s="13"/>
      <c r="X951" s="13"/>
      <c r="Y951" s="13"/>
      <c r="Z951" s="13"/>
      <c r="AA951" s="13"/>
      <c r="AB951" s="13"/>
    </row>
    <row r="952" spans="1:28" ht="12" customHeight="1">
      <c r="A952" s="94"/>
      <c r="B952" s="94"/>
      <c r="C952" s="13"/>
      <c r="D952" s="13"/>
      <c r="E952" s="13"/>
      <c r="F952" s="13"/>
      <c r="G952" s="13"/>
      <c r="H952" s="13"/>
      <c r="I952" s="13"/>
      <c r="J952" s="13"/>
      <c r="K952" s="13"/>
      <c r="L952" s="13"/>
      <c r="M952" s="13"/>
      <c r="N952" s="13"/>
      <c r="O952" s="13"/>
      <c r="P952" s="13"/>
      <c r="Q952" s="13"/>
      <c r="R952" s="13"/>
      <c r="S952" s="13"/>
      <c r="T952" s="13"/>
      <c r="U952" s="13"/>
      <c r="V952" s="13"/>
      <c r="W952" s="13"/>
      <c r="X952" s="13"/>
      <c r="Y952" s="13"/>
      <c r="Z952" s="13"/>
      <c r="AA952" s="13"/>
      <c r="AB952" s="13"/>
    </row>
    <row r="953" spans="1:28" ht="12" customHeight="1">
      <c r="A953" s="94"/>
      <c r="B953" s="94"/>
      <c r="C953" s="13"/>
      <c r="D953" s="13"/>
      <c r="E953" s="13"/>
      <c r="F953" s="13"/>
      <c r="G953" s="13"/>
      <c r="H953" s="13"/>
      <c r="I953" s="13"/>
      <c r="J953" s="13"/>
      <c r="K953" s="13"/>
      <c r="L953" s="13"/>
      <c r="M953" s="13"/>
      <c r="N953" s="13"/>
      <c r="O953" s="13"/>
      <c r="P953" s="13"/>
      <c r="Q953" s="13"/>
      <c r="R953" s="13"/>
      <c r="S953" s="13"/>
      <c r="T953" s="13"/>
      <c r="U953" s="13"/>
      <c r="V953" s="13"/>
      <c r="W953" s="13"/>
      <c r="X953" s="13"/>
      <c r="Y953" s="13"/>
      <c r="Z953" s="13"/>
      <c r="AA953" s="13"/>
      <c r="AB953" s="13"/>
    </row>
    <row r="954" spans="1:28" ht="12" customHeight="1">
      <c r="A954" s="94"/>
      <c r="B954" s="94"/>
      <c r="C954" s="13"/>
      <c r="D954" s="13"/>
      <c r="E954" s="13"/>
      <c r="F954" s="13"/>
      <c r="G954" s="13"/>
      <c r="H954" s="13"/>
      <c r="I954" s="13"/>
      <c r="J954" s="13"/>
      <c r="K954" s="13"/>
      <c r="L954" s="13"/>
      <c r="M954" s="13"/>
      <c r="N954" s="13"/>
      <c r="O954" s="13"/>
      <c r="P954" s="13"/>
      <c r="Q954" s="13"/>
      <c r="R954" s="13"/>
      <c r="S954" s="13"/>
      <c r="T954" s="13"/>
      <c r="U954" s="13"/>
      <c r="V954" s="13"/>
      <c r="W954" s="13"/>
      <c r="X954" s="13"/>
      <c r="Y954" s="13"/>
      <c r="Z954" s="13"/>
      <c r="AA954" s="13"/>
      <c r="AB954" s="13"/>
    </row>
    <row r="955" spans="1:28" ht="12" customHeight="1">
      <c r="A955" s="94"/>
      <c r="B955" s="94"/>
      <c r="C955" s="13"/>
      <c r="D955" s="13"/>
      <c r="E955" s="13"/>
      <c r="F955" s="13"/>
      <c r="G955" s="13"/>
      <c r="H955" s="13"/>
      <c r="I955" s="13"/>
      <c r="J955" s="13"/>
      <c r="K955" s="13"/>
      <c r="L955" s="13"/>
      <c r="M955" s="13"/>
      <c r="N955" s="13"/>
      <c r="O955" s="13"/>
      <c r="P955" s="13"/>
      <c r="Q955" s="13"/>
      <c r="R955" s="13"/>
      <c r="S955" s="13"/>
      <c r="T955" s="13"/>
      <c r="U955" s="13"/>
      <c r="V955" s="13"/>
      <c r="W955" s="13"/>
      <c r="X955" s="13"/>
      <c r="Y955" s="13"/>
      <c r="Z955" s="13"/>
      <c r="AA955" s="13"/>
      <c r="AB955" s="13"/>
    </row>
    <row r="956" spans="1:28" ht="12" customHeight="1">
      <c r="A956" s="94"/>
      <c r="B956" s="94"/>
      <c r="C956" s="13"/>
      <c r="D956" s="13"/>
      <c r="E956" s="13"/>
      <c r="F956" s="13"/>
      <c r="G956" s="13"/>
      <c r="H956" s="13"/>
      <c r="I956" s="13"/>
      <c r="J956" s="13"/>
      <c r="K956" s="13"/>
      <c r="L956" s="13"/>
      <c r="M956" s="13"/>
      <c r="N956" s="13"/>
      <c r="O956" s="13"/>
      <c r="P956" s="13"/>
      <c r="Q956" s="13"/>
      <c r="R956" s="13"/>
      <c r="S956" s="13"/>
      <c r="T956" s="13"/>
      <c r="U956" s="13"/>
      <c r="V956" s="13"/>
      <c r="W956" s="13"/>
      <c r="X956" s="13"/>
      <c r="Y956" s="13"/>
      <c r="Z956" s="13"/>
      <c r="AA956" s="13"/>
      <c r="AB956" s="13"/>
    </row>
    <row r="957" spans="1:28" ht="12" customHeight="1">
      <c r="A957" s="94"/>
      <c r="B957" s="94"/>
      <c r="C957" s="13"/>
      <c r="D957" s="13"/>
      <c r="E957" s="13"/>
      <c r="F957" s="13"/>
      <c r="G957" s="13"/>
      <c r="H957" s="13"/>
      <c r="I957" s="13"/>
      <c r="J957" s="13"/>
      <c r="K957" s="13"/>
      <c r="L957" s="13"/>
      <c r="M957" s="13"/>
      <c r="N957" s="13"/>
      <c r="O957" s="13"/>
      <c r="P957" s="13"/>
      <c r="Q957" s="13"/>
      <c r="R957" s="13"/>
      <c r="S957" s="13"/>
      <c r="T957" s="13"/>
      <c r="U957" s="13"/>
      <c r="V957" s="13"/>
      <c r="W957" s="13"/>
      <c r="X957" s="13"/>
      <c r="Y957" s="13"/>
      <c r="Z957" s="13"/>
      <c r="AA957" s="13"/>
      <c r="AB957" s="13"/>
    </row>
    <row r="958" spans="1:28" ht="12" customHeight="1">
      <c r="A958" s="94"/>
      <c r="B958" s="94"/>
      <c r="C958" s="13"/>
      <c r="D958" s="13"/>
      <c r="E958" s="13"/>
      <c r="F958" s="13"/>
      <c r="G958" s="13"/>
      <c r="H958" s="13"/>
      <c r="I958" s="13"/>
      <c r="J958" s="13"/>
      <c r="K958" s="13"/>
      <c r="L958" s="13"/>
      <c r="M958" s="13"/>
      <c r="N958" s="13"/>
      <c r="O958" s="13"/>
      <c r="P958" s="13"/>
      <c r="Q958" s="13"/>
      <c r="R958" s="13"/>
      <c r="S958" s="13"/>
      <c r="T958" s="13"/>
      <c r="U958" s="13"/>
      <c r="V958" s="13"/>
      <c r="W958" s="13"/>
      <c r="X958" s="13"/>
      <c r="Y958" s="13"/>
      <c r="Z958" s="13"/>
      <c r="AA958" s="13"/>
      <c r="AB958" s="13"/>
    </row>
    <row r="959" spans="1:28" ht="12" customHeight="1">
      <c r="A959" s="94"/>
      <c r="B959" s="94"/>
      <c r="C959" s="13"/>
      <c r="D959" s="13"/>
      <c r="E959" s="13"/>
      <c r="F959" s="13"/>
      <c r="G959" s="13"/>
      <c r="H959" s="13"/>
      <c r="I959" s="13"/>
      <c r="J959" s="13"/>
      <c r="K959" s="13"/>
      <c r="L959" s="13"/>
      <c r="M959" s="13"/>
      <c r="N959" s="13"/>
      <c r="O959" s="13"/>
      <c r="P959" s="13"/>
      <c r="Q959" s="13"/>
      <c r="R959" s="13"/>
      <c r="S959" s="13"/>
      <c r="T959" s="13"/>
      <c r="U959" s="13"/>
      <c r="V959" s="13"/>
      <c r="W959" s="13"/>
      <c r="X959" s="13"/>
      <c r="Y959" s="13"/>
      <c r="Z959" s="13"/>
      <c r="AA959" s="13"/>
      <c r="AB959" s="13"/>
    </row>
    <row r="960" spans="1:28" ht="12" customHeight="1">
      <c r="A960" s="94"/>
      <c r="B960" s="94"/>
      <c r="C960" s="13"/>
      <c r="D960" s="13"/>
      <c r="E960" s="13"/>
      <c r="F960" s="13"/>
      <c r="G960" s="13"/>
      <c r="H960" s="13"/>
      <c r="I960" s="13"/>
      <c r="J960" s="13"/>
      <c r="K960" s="13"/>
      <c r="L960" s="13"/>
      <c r="M960" s="13"/>
      <c r="N960" s="13"/>
      <c r="O960" s="13"/>
      <c r="P960" s="13"/>
      <c r="Q960" s="13"/>
      <c r="R960" s="13"/>
      <c r="S960" s="13"/>
      <c r="T960" s="13"/>
      <c r="U960" s="13"/>
      <c r="V960" s="13"/>
      <c r="W960" s="13"/>
      <c r="X960" s="13"/>
      <c r="Y960" s="13"/>
      <c r="Z960" s="13"/>
      <c r="AA960" s="13"/>
      <c r="AB960" s="13"/>
    </row>
    <row r="961" spans="1:28" ht="12" customHeight="1">
      <c r="A961" s="94"/>
      <c r="B961" s="94"/>
      <c r="C961" s="13"/>
      <c r="D961" s="13"/>
      <c r="E961" s="13"/>
      <c r="F961" s="13"/>
      <c r="G961" s="13"/>
      <c r="H961" s="13"/>
      <c r="I961" s="13"/>
      <c r="J961" s="13"/>
      <c r="K961" s="13"/>
      <c r="L961" s="13"/>
      <c r="M961" s="13"/>
      <c r="N961" s="13"/>
      <c r="O961" s="13"/>
      <c r="P961" s="13"/>
      <c r="Q961" s="13"/>
      <c r="R961" s="13"/>
      <c r="S961" s="13"/>
      <c r="T961" s="13"/>
      <c r="U961" s="13"/>
      <c r="V961" s="13"/>
      <c r="W961" s="13"/>
      <c r="X961" s="13"/>
      <c r="Y961" s="13"/>
      <c r="Z961" s="13"/>
      <c r="AA961" s="13"/>
      <c r="AB961" s="13"/>
    </row>
    <row r="962" spans="1:28" ht="12" customHeight="1">
      <c r="A962" s="94"/>
      <c r="B962" s="94"/>
      <c r="C962" s="13"/>
      <c r="D962" s="13"/>
      <c r="E962" s="13"/>
      <c r="F962" s="13"/>
      <c r="G962" s="13"/>
      <c r="H962" s="13"/>
      <c r="I962" s="13"/>
      <c r="J962" s="13"/>
      <c r="K962" s="13"/>
      <c r="L962" s="13"/>
      <c r="M962" s="13"/>
      <c r="N962" s="13"/>
      <c r="O962" s="13"/>
      <c r="P962" s="13"/>
      <c r="Q962" s="13"/>
      <c r="R962" s="13"/>
      <c r="S962" s="13"/>
      <c r="T962" s="13"/>
      <c r="U962" s="13"/>
      <c r="V962" s="13"/>
      <c r="W962" s="13"/>
      <c r="X962" s="13"/>
      <c r="Y962" s="13"/>
      <c r="Z962" s="13"/>
      <c r="AA962" s="13"/>
      <c r="AB962" s="13"/>
    </row>
    <row r="963" spans="1:28" ht="12" customHeight="1">
      <c r="A963" s="94"/>
      <c r="B963" s="94"/>
      <c r="C963" s="13"/>
      <c r="D963" s="13"/>
      <c r="E963" s="13"/>
      <c r="F963" s="13"/>
      <c r="G963" s="13"/>
      <c r="H963" s="13"/>
      <c r="I963" s="13"/>
      <c r="J963" s="13"/>
      <c r="K963" s="13"/>
      <c r="L963" s="13"/>
      <c r="M963" s="13"/>
      <c r="N963" s="13"/>
      <c r="O963" s="13"/>
      <c r="P963" s="13"/>
      <c r="Q963" s="13"/>
      <c r="R963" s="13"/>
      <c r="S963" s="13"/>
      <c r="T963" s="13"/>
      <c r="U963" s="13"/>
      <c r="V963" s="13"/>
      <c r="W963" s="13"/>
      <c r="X963" s="13"/>
      <c r="Y963" s="13"/>
      <c r="Z963" s="13"/>
      <c r="AA963" s="13"/>
      <c r="AB963" s="13"/>
    </row>
    <row r="964" spans="1:28" ht="12" customHeight="1">
      <c r="A964" s="94"/>
      <c r="B964" s="94"/>
      <c r="C964" s="13"/>
      <c r="D964" s="13"/>
      <c r="E964" s="13"/>
      <c r="F964" s="13"/>
      <c r="G964" s="13"/>
      <c r="H964" s="13"/>
      <c r="I964" s="13"/>
      <c r="J964" s="13"/>
      <c r="K964" s="13"/>
      <c r="L964" s="13"/>
      <c r="M964" s="13"/>
      <c r="N964" s="13"/>
      <c r="O964" s="13"/>
      <c r="P964" s="13"/>
      <c r="Q964" s="13"/>
      <c r="R964" s="13"/>
      <c r="S964" s="13"/>
      <c r="T964" s="13"/>
      <c r="U964" s="13"/>
      <c r="V964" s="13"/>
      <c r="W964" s="13"/>
      <c r="X964" s="13"/>
      <c r="Y964" s="13"/>
      <c r="Z964" s="13"/>
      <c r="AA964" s="13"/>
      <c r="AB964" s="13"/>
    </row>
    <row r="965" spans="1:28" ht="12" customHeight="1">
      <c r="A965" s="94"/>
      <c r="B965" s="94"/>
      <c r="C965" s="13"/>
      <c r="D965" s="13"/>
      <c r="E965" s="13"/>
      <c r="F965" s="13"/>
      <c r="G965" s="13"/>
      <c r="H965" s="13"/>
      <c r="I965" s="13"/>
      <c r="J965" s="13"/>
      <c r="K965" s="13"/>
      <c r="L965" s="13"/>
      <c r="M965" s="13"/>
      <c r="N965" s="13"/>
      <c r="O965" s="13"/>
      <c r="P965" s="13"/>
      <c r="Q965" s="13"/>
      <c r="R965" s="13"/>
      <c r="S965" s="13"/>
      <c r="T965" s="13"/>
      <c r="U965" s="13"/>
      <c r="V965" s="13"/>
      <c r="W965" s="13"/>
      <c r="X965" s="13"/>
      <c r="Y965" s="13"/>
      <c r="Z965" s="13"/>
      <c r="AA965" s="13"/>
      <c r="AB965" s="13"/>
    </row>
    <row r="966" spans="1:28" ht="12" customHeight="1">
      <c r="A966" s="94"/>
      <c r="B966" s="94"/>
      <c r="C966" s="13"/>
      <c r="D966" s="13"/>
      <c r="E966" s="13"/>
      <c r="F966" s="13"/>
      <c r="G966" s="13"/>
      <c r="H966" s="13"/>
      <c r="I966" s="13"/>
      <c r="J966" s="13"/>
      <c r="K966" s="13"/>
      <c r="L966" s="13"/>
      <c r="M966" s="13"/>
      <c r="N966" s="13"/>
      <c r="O966" s="13"/>
      <c r="P966" s="13"/>
      <c r="Q966" s="13"/>
      <c r="R966" s="13"/>
      <c r="S966" s="13"/>
      <c r="T966" s="13"/>
      <c r="U966" s="13"/>
      <c r="V966" s="13"/>
      <c r="W966" s="13"/>
      <c r="X966" s="13"/>
      <c r="Y966" s="13"/>
      <c r="Z966" s="13"/>
      <c r="AA966" s="13"/>
      <c r="AB966" s="13"/>
    </row>
    <row r="967" spans="1:28" ht="12" customHeight="1">
      <c r="A967" s="94"/>
      <c r="B967" s="94"/>
      <c r="C967" s="13"/>
      <c r="D967" s="13"/>
      <c r="E967" s="13"/>
      <c r="F967" s="13"/>
      <c r="G967" s="13"/>
      <c r="H967" s="13"/>
      <c r="I967" s="13"/>
      <c r="J967" s="13"/>
      <c r="K967" s="13"/>
      <c r="L967" s="13"/>
      <c r="M967" s="13"/>
      <c r="N967" s="13"/>
      <c r="O967" s="13"/>
      <c r="P967" s="13"/>
      <c r="Q967" s="13"/>
      <c r="R967" s="13"/>
      <c r="S967" s="13"/>
      <c r="T967" s="13"/>
      <c r="U967" s="13"/>
      <c r="V967" s="13"/>
      <c r="W967" s="13"/>
      <c r="X967" s="13"/>
      <c r="Y967" s="13"/>
      <c r="Z967" s="13"/>
      <c r="AA967" s="13"/>
      <c r="AB967" s="13"/>
    </row>
    <row r="968" spans="1:28" ht="12" customHeight="1">
      <c r="A968" s="94"/>
      <c r="B968" s="94"/>
      <c r="C968" s="13"/>
      <c r="D968" s="13"/>
      <c r="E968" s="13"/>
      <c r="F968" s="13"/>
      <c r="G968" s="13"/>
      <c r="H968" s="13"/>
      <c r="I968" s="13"/>
      <c r="J968" s="13"/>
      <c r="K968" s="13"/>
      <c r="L968" s="13"/>
      <c r="M968" s="13"/>
      <c r="N968" s="13"/>
      <c r="O968" s="13"/>
      <c r="P968" s="13"/>
      <c r="Q968" s="13"/>
      <c r="R968" s="13"/>
      <c r="S968" s="13"/>
      <c r="T968" s="13"/>
      <c r="U968" s="13"/>
      <c r="V968" s="13"/>
      <c r="W968" s="13"/>
      <c r="X968" s="13"/>
      <c r="Y968" s="13"/>
      <c r="Z968" s="13"/>
      <c r="AA968" s="13"/>
      <c r="AB968" s="13"/>
    </row>
    <row r="969" spans="1:28" ht="12" customHeight="1">
      <c r="A969" s="94"/>
      <c r="B969" s="94"/>
      <c r="C969" s="13"/>
      <c r="D969" s="13"/>
      <c r="E969" s="13"/>
      <c r="F969" s="13"/>
      <c r="G969" s="13"/>
      <c r="H969" s="13"/>
      <c r="I969" s="13"/>
      <c r="J969" s="13"/>
      <c r="K969" s="13"/>
      <c r="L969" s="13"/>
      <c r="M969" s="13"/>
      <c r="N969" s="13"/>
      <c r="O969" s="13"/>
      <c r="P969" s="13"/>
      <c r="Q969" s="13"/>
      <c r="R969" s="13"/>
      <c r="S969" s="13"/>
      <c r="T969" s="13"/>
      <c r="U969" s="13"/>
      <c r="V969" s="13"/>
      <c r="W969" s="13"/>
      <c r="X969" s="13"/>
      <c r="Y969" s="13"/>
      <c r="Z969" s="13"/>
      <c r="AA969" s="13"/>
      <c r="AB969" s="13"/>
    </row>
    <row r="970" spans="1:28" ht="12" customHeight="1">
      <c r="A970" s="94"/>
      <c r="B970" s="94"/>
      <c r="C970" s="13"/>
      <c r="D970" s="13"/>
      <c r="E970" s="13"/>
      <c r="F970" s="13"/>
      <c r="G970" s="13"/>
      <c r="H970" s="13"/>
      <c r="I970" s="13"/>
      <c r="J970" s="13"/>
      <c r="K970" s="13"/>
      <c r="L970" s="13"/>
      <c r="M970" s="13"/>
      <c r="N970" s="13"/>
      <c r="O970" s="13"/>
      <c r="P970" s="13"/>
      <c r="Q970" s="13"/>
      <c r="R970" s="13"/>
      <c r="S970" s="13"/>
      <c r="T970" s="13"/>
      <c r="U970" s="13"/>
      <c r="V970" s="13"/>
      <c r="W970" s="13"/>
      <c r="X970" s="13"/>
      <c r="Y970" s="13"/>
      <c r="Z970" s="13"/>
      <c r="AA970" s="13"/>
      <c r="AB970" s="13"/>
    </row>
    <row r="971" spans="1:28" ht="12" customHeight="1">
      <c r="A971" s="94"/>
      <c r="B971" s="94"/>
      <c r="C971" s="13"/>
      <c r="D971" s="13"/>
      <c r="E971" s="13"/>
      <c r="F971" s="13"/>
      <c r="G971" s="13"/>
      <c r="H971" s="13"/>
      <c r="I971" s="13"/>
      <c r="J971" s="13"/>
      <c r="K971" s="13"/>
      <c r="L971" s="13"/>
      <c r="M971" s="13"/>
      <c r="N971" s="13"/>
      <c r="O971" s="13"/>
      <c r="P971" s="13"/>
      <c r="Q971" s="13"/>
      <c r="R971" s="13"/>
      <c r="S971" s="13"/>
      <c r="T971" s="13"/>
      <c r="U971" s="13"/>
      <c r="V971" s="13"/>
      <c r="W971" s="13"/>
      <c r="X971" s="13"/>
      <c r="Y971" s="13"/>
      <c r="Z971" s="13"/>
      <c r="AA971" s="13"/>
      <c r="AB971" s="13"/>
    </row>
    <row r="972" spans="1:28" ht="12" customHeight="1">
      <c r="A972" s="94"/>
      <c r="B972" s="94"/>
      <c r="C972" s="13"/>
      <c r="D972" s="13"/>
      <c r="E972" s="13"/>
      <c r="F972" s="13"/>
      <c r="G972" s="13"/>
      <c r="H972" s="13"/>
      <c r="I972" s="13"/>
      <c r="J972" s="13"/>
      <c r="K972" s="13"/>
      <c r="L972" s="13"/>
      <c r="M972" s="13"/>
      <c r="N972" s="13"/>
      <c r="O972" s="13"/>
      <c r="P972" s="13"/>
      <c r="Q972" s="13"/>
      <c r="R972" s="13"/>
      <c r="S972" s="13"/>
      <c r="T972" s="13"/>
      <c r="U972" s="13"/>
      <c r="V972" s="13"/>
      <c r="W972" s="13"/>
      <c r="X972" s="13"/>
      <c r="Y972" s="13"/>
      <c r="Z972" s="13"/>
      <c r="AA972" s="13"/>
      <c r="AB972" s="13"/>
    </row>
    <row r="973" spans="1:28" ht="12" customHeight="1">
      <c r="A973" s="94"/>
      <c r="B973" s="94"/>
      <c r="C973" s="13"/>
      <c r="D973" s="13"/>
      <c r="E973" s="13"/>
      <c r="F973" s="13"/>
      <c r="G973" s="13"/>
      <c r="H973" s="13"/>
      <c r="I973" s="13"/>
      <c r="J973" s="13"/>
      <c r="K973" s="13"/>
      <c r="L973" s="13"/>
      <c r="M973" s="13"/>
      <c r="N973" s="13"/>
      <c r="O973" s="13"/>
      <c r="P973" s="13"/>
      <c r="Q973" s="13"/>
      <c r="R973" s="13"/>
      <c r="S973" s="13"/>
      <c r="T973" s="13"/>
      <c r="U973" s="13"/>
      <c r="V973" s="13"/>
      <c r="W973" s="13"/>
      <c r="X973" s="13"/>
      <c r="Y973" s="13"/>
      <c r="Z973" s="13"/>
      <c r="AA973" s="13"/>
      <c r="AB973" s="13"/>
    </row>
    <row r="974" spans="1:28" ht="12" customHeight="1">
      <c r="A974" s="94"/>
      <c r="B974" s="94"/>
      <c r="C974" s="13"/>
      <c r="D974" s="13"/>
      <c r="E974" s="13"/>
      <c r="F974" s="13"/>
      <c r="G974" s="13"/>
      <c r="H974" s="13"/>
      <c r="I974" s="13"/>
      <c r="J974" s="13"/>
      <c r="K974" s="13"/>
      <c r="L974" s="13"/>
      <c r="M974" s="13"/>
      <c r="N974" s="13"/>
      <c r="O974" s="13"/>
      <c r="P974" s="13"/>
      <c r="Q974" s="13"/>
      <c r="R974" s="13"/>
      <c r="S974" s="13"/>
      <c r="T974" s="13"/>
      <c r="U974" s="13"/>
      <c r="V974" s="13"/>
      <c r="W974" s="13"/>
      <c r="X974" s="13"/>
      <c r="Y974" s="13"/>
      <c r="Z974" s="13"/>
      <c r="AA974" s="13"/>
      <c r="AB974" s="13"/>
    </row>
    <row r="975" spans="1:28" ht="12" customHeight="1">
      <c r="A975" s="94"/>
      <c r="B975" s="94"/>
      <c r="C975" s="13"/>
      <c r="D975" s="13"/>
      <c r="E975" s="13"/>
      <c r="F975" s="13"/>
      <c r="G975" s="13"/>
      <c r="H975" s="13"/>
      <c r="I975" s="13"/>
      <c r="J975" s="13"/>
      <c r="K975" s="13"/>
      <c r="L975" s="13"/>
      <c r="M975" s="13"/>
      <c r="N975" s="13"/>
      <c r="O975" s="13"/>
      <c r="P975" s="13"/>
      <c r="Q975" s="13"/>
      <c r="R975" s="13"/>
      <c r="S975" s="13"/>
      <c r="T975" s="13"/>
      <c r="U975" s="13"/>
      <c r="V975" s="13"/>
      <c r="W975" s="13"/>
      <c r="X975" s="13"/>
      <c r="Y975" s="13"/>
      <c r="Z975" s="13"/>
      <c r="AA975" s="13"/>
      <c r="AB975" s="13"/>
    </row>
    <row r="976" spans="1:28" ht="12" customHeight="1">
      <c r="A976" s="94"/>
      <c r="B976" s="94"/>
      <c r="C976" s="13"/>
      <c r="D976" s="13"/>
      <c r="E976" s="13"/>
      <c r="F976" s="13"/>
      <c r="G976" s="13"/>
      <c r="H976" s="13"/>
      <c r="I976" s="13"/>
      <c r="J976" s="13"/>
      <c r="K976" s="13"/>
      <c r="L976" s="13"/>
      <c r="M976" s="13"/>
      <c r="N976" s="13"/>
      <c r="O976" s="13"/>
      <c r="P976" s="13"/>
      <c r="Q976" s="13"/>
      <c r="R976" s="13"/>
      <c r="S976" s="13"/>
      <c r="T976" s="13"/>
      <c r="U976" s="13"/>
      <c r="V976" s="13"/>
      <c r="W976" s="13"/>
      <c r="X976" s="13"/>
      <c r="Y976" s="13"/>
      <c r="Z976" s="13"/>
      <c r="AA976" s="13"/>
      <c r="AB976" s="13"/>
    </row>
    <row r="977" spans="1:28" ht="12" customHeight="1">
      <c r="A977" s="94"/>
      <c r="B977" s="94"/>
      <c r="C977" s="13"/>
      <c r="D977" s="13"/>
      <c r="E977" s="13"/>
      <c r="F977" s="13"/>
      <c r="G977" s="13"/>
      <c r="H977" s="13"/>
      <c r="I977" s="13"/>
      <c r="J977" s="13"/>
      <c r="K977" s="13"/>
      <c r="L977" s="13"/>
      <c r="M977" s="13"/>
      <c r="N977" s="13"/>
      <c r="O977" s="13"/>
      <c r="P977" s="13"/>
      <c r="Q977" s="13"/>
      <c r="R977" s="13"/>
      <c r="S977" s="13"/>
      <c r="T977" s="13"/>
      <c r="U977" s="13"/>
      <c r="V977" s="13"/>
      <c r="W977" s="13"/>
      <c r="X977" s="13"/>
      <c r="Y977" s="13"/>
      <c r="Z977" s="13"/>
      <c r="AA977" s="13"/>
      <c r="AB977" s="13"/>
    </row>
    <row r="978" spans="1:28" ht="12" customHeight="1">
      <c r="A978" s="94"/>
      <c r="B978" s="94"/>
      <c r="C978" s="13"/>
      <c r="D978" s="13"/>
      <c r="E978" s="13"/>
      <c r="F978" s="13"/>
      <c r="G978" s="13"/>
      <c r="H978" s="13"/>
      <c r="I978" s="13"/>
      <c r="J978" s="13"/>
      <c r="K978" s="13"/>
      <c r="L978" s="13"/>
      <c r="M978" s="13"/>
      <c r="N978" s="13"/>
      <c r="O978" s="13"/>
      <c r="P978" s="13"/>
      <c r="Q978" s="13"/>
      <c r="R978" s="13"/>
      <c r="S978" s="13"/>
      <c r="T978" s="13"/>
      <c r="U978" s="13"/>
      <c r="V978" s="13"/>
      <c r="W978" s="13"/>
      <c r="X978" s="13"/>
      <c r="Y978" s="13"/>
      <c r="Z978" s="13"/>
      <c r="AA978" s="13"/>
      <c r="AB978" s="13"/>
    </row>
    <row r="979" spans="1:28" ht="12" customHeight="1">
      <c r="A979" s="94"/>
      <c r="B979" s="94"/>
      <c r="C979" s="13"/>
      <c r="D979" s="13"/>
      <c r="E979" s="13"/>
      <c r="F979" s="13"/>
      <c r="G979" s="13"/>
      <c r="H979" s="13"/>
      <c r="I979" s="13"/>
      <c r="J979" s="13"/>
      <c r="K979" s="13"/>
      <c r="L979" s="13"/>
      <c r="M979" s="13"/>
      <c r="N979" s="13"/>
      <c r="O979" s="13"/>
      <c r="P979" s="13"/>
      <c r="Q979" s="13"/>
      <c r="R979" s="13"/>
      <c r="S979" s="13"/>
      <c r="T979" s="13"/>
      <c r="U979" s="13"/>
      <c r="V979" s="13"/>
      <c r="W979" s="13"/>
      <c r="X979" s="13"/>
      <c r="Y979" s="13"/>
      <c r="Z979" s="13"/>
      <c r="AA979" s="13"/>
      <c r="AB979" s="13"/>
    </row>
    <row r="980" spans="1:28" ht="12" customHeight="1">
      <c r="A980" s="94"/>
      <c r="B980" s="94"/>
      <c r="C980" s="13"/>
      <c r="D980" s="13"/>
      <c r="E980" s="13"/>
      <c r="F980" s="13"/>
      <c r="G980" s="13"/>
      <c r="H980" s="13"/>
      <c r="I980" s="13"/>
      <c r="J980" s="13"/>
      <c r="K980" s="13"/>
      <c r="L980" s="13"/>
      <c r="M980" s="13"/>
      <c r="N980" s="13"/>
      <c r="O980" s="13"/>
      <c r="P980" s="13"/>
      <c r="Q980" s="13"/>
      <c r="R980" s="13"/>
      <c r="S980" s="13"/>
      <c r="T980" s="13"/>
      <c r="U980" s="13"/>
      <c r="V980" s="13"/>
      <c r="W980" s="13"/>
      <c r="X980" s="13"/>
      <c r="Y980" s="13"/>
      <c r="Z980" s="13"/>
      <c r="AA980" s="13"/>
      <c r="AB980" s="13"/>
    </row>
    <row r="981" spans="1:28" ht="12" customHeight="1">
      <c r="A981" s="94"/>
      <c r="B981" s="94"/>
      <c r="C981" s="13"/>
      <c r="D981" s="13"/>
      <c r="E981" s="13"/>
      <c r="F981" s="13"/>
      <c r="G981" s="13"/>
      <c r="H981" s="13"/>
      <c r="I981" s="13"/>
      <c r="J981" s="13"/>
      <c r="K981" s="13"/>
      <c r="L981" s="13"/>
      <c r="M981" s="13"/>
      <c r="N981" s="13"/>
      <c r="O981" s="13"/>
      <c r="P981" s="13"/>
      <c r="Q981" s="13"/>
      <c r="R981" s="13"/>
      <c r="S981" s="13"/>
      <c r="T981" s="13"/>
      <c r="U981" s="13"/>
      <c r="V981" s="13"/>
      <c r="W981" s="13"/>
      <c r="X981" s="13"/>
      <c r="Y981" s="13"/>
      <c r="Z981" s="13"/>
      <c r="AA981" s="13"/>
      <c r="AB981" s="13"/>
    </row>
    <row r="982" spans="1:28" ht="12" customHeight="1">
      <c r="A982" s="94"/>
      <c r="B982" s="94"/>
      <c r="C982" s="13"/>
      <c r="D982" s="13"/>
      <c r="E982" s="13"/>
      <c r="F982" s="13"/>
      <c r="G982" s="13"/>
      <c r="H982" s="13"/>
      <c r="I982" s="13"/>
      <c r="J982" s="13"/>
      <c r="K982" s="13"/>
      <c r="L982" s="13"/>
      <c r="M982" s="13"/>
      <c r="N982" s="13"/>
      <c r="O982" s="13"/>
      <c r="P982" s="13"/>
      <c r="Q982" s="13"/>
      <c r="R982" s="13"/>
      <c r="S982" s="13"/>
      <c r="T982" s="13"/>
      <c r="U982" s="13"/>
      <c r="V982" s="13"/>
      <c r="W982" s="13"/>
      <c r="X982" s="13"/>
      <c r="Y982" s="13"/>
      <c r="Z982" s="13"/>
      <c r="AA982" s="13"/>
      <c r="AB982" s="13"/>
    </row>
    <row r="983" spans="1:28" ht="12" customHeight="1">
      <c r="A983" s="94"/>
      <c r="B983" s="94"/>
      <c r="C983" s="13"/>
      <c r="D983" s="13"/>
      <c r="E983" s="13"/>
      <c r="F983" s="13"/>
      <c r="G983" s="13"/>
      <c r="H983" s="13"/>
      <c r="I983" s="13"/>
      <c r="J983" s="13"/>
      <c r="K983" s="13"/>
      <c r="L983" s="13"/>
      <c r="M983" s="13"/>
      <c r="N983" s="13"/>
      <c r="O983" s="13"/>
      <c r="P983" s="13"/>
      <c r="Q983" s="13"/>
      <c r="R983" s="13"/>
      <c r="S983" s="13"/>
      <c r="T983" s="13"/>
      <c r="U983" s="13"/>
      <c r="V983" s="13"/>
      <c r="W983" s="13"/>
      <c r="X983" s="13"/>
      <c r="Y983" s="13"/>
      <c r="Z983" s="13"/>
      <c r="AA983" s="13"/>
      <c r="AB983" s="13"/>
    </row>
    <row r="984" spans="1:28" ht="12" customHeight="1">
      <c r="A984" s="94"/>
      <c r="B984" s="94"/>
      <c r="C984" s="13"/>
      <c r="D984" s="13"/>
      <c r="E984" s="13"/>
      <c r="F984" s="13"/>
      <c r="G984" s="13"/>
      <c r="H984" s="13"/>
      <c r="I984" s="13"/>
      <c r="J984" s="13"/>
      <c r="K984" s="13"/>
      <c r="L984" s="13"/>
      <c r="M984" s="13"/>
      <c r="N984" s="13"/>
      <c r="O984" s="13"/>
      <c r="P984" s="13"/>
      <c r="Q984" s="13"/>
      <c r="R984" s="13"/>
      <c r="S984" s="13"/>
      <c r="T984" s="13"/>
      <c r="U984" s="13"/>
      <c r="V984" s="13"/>
      <c r="W984" s="13"/>
      <c r="X984" s="13"/>
      <c r="Y984" s="13"/>
      <c r="Z984" s="13"/>
      <c r="AA984" s="13"/>
      <c r="AB984" s="13"/>
    </row>
    <row r="985" spans="1:28" ht="12" customHeight="1">
      <c r="A985" s="94"/>
      <c r="B985" s="94"/>
      <c r="C985" s="13"/>
      <c r="D985" s="13"/>
      <c r="E985" s="13"/>
      <c r="F985" s="13"/>
      <c r="G985" s="13"/>
      <c r="H985" s="13"/>
      <c r="I985" s="13"/>
      <c r="J985" s="13"/>
      <c r="K985" s="13"/>
      <c r="L985" s="13"/>
      <c r="M985" s="13"/>
      <c r="N985" s="13"/>
      <c r="O985" s="13"/>
      <c r="P985" s="13"/>
      <c r="Q985" s="13"/>
      <c r="R985" s="13"/>
      <c r="S985" s="13"/>
      <c r="T985" s="13"/>
      <c r="U985" s="13"/>
      <c r="V985" s="13"/>
      <c r="W985" s="13"/>
      <c r="X985" s="13"/>
      <c r="Y985" s="13"/>
      <c r="Z985" s="13"/>
      <c r="AA985" s="13"/>
      <c r="AB985" s="13"/>
    </row>
    <row r="986" spans="1:28" ht="12" customHeight="1">
      <c r="A986" s="94"/>
      <c r="B986" s="94"/>
      <c r="C986" s="13"/>
      <c r="D986" s="13"/>
      <c r="E986" s="13"/>
      <c r="F986" s="13"/>
      <c r="G986" s="13"/>
      <c r="H986" s="13"/>
      <c r="I986" s="13"/>
      <c r="J986" s="13"/>
      <c r="K986" s="13"/>
      <c r="L986" s="13"/>
      <c r="M986" s="13"/>
      <c r="N986" s="13"/>
      <c r="O986" s="13"/>
      <c r="P986" s="13"/>
      <c r="Q986" s="13"/>
      <c r="R986" s="13"/>
      <c r="S986" s="13"/>
      <c r="T986" s="13"/>
      <c r="U986" s="13"/>
      <c r="V986" s="13"/>
      <c r="W986" s="13"/>
      <c r="X986" s="13"/>
      <c r="Y986" s="13"/>
      <c r="Z986" s="13"/>
      <c r="AA986" s="13"/>
      <c r="AB986" s="13"/>
    </row>
    <row r="987" spans="1:28" ht="12" customHeight="1">
      <c r="A987" s="94"/>
      <c r="B987" s="94"/>
      <c r="C987" s="13"/>
      <c r="D987" s="13"/>
      <c r="E987" s="13"/>
      <c r="F987" s="13"/>
      <c r="G987" s="13"/>
      <c r="H987" s="13"/>
      <c r="I987" s="13"/>
      <c r="J987" s="13"/>
      <c r="K987" s="13"/>
      <c r="L987" s="13"/>
      <c r="M987" s="13"/>
      <c r="N987" s="13"/>
      <c r="O987" s="13"/>
      <c r="P987" s="13"/>
      <c r="Q987" s="13"/>
      <c r="R987" s="13"/>
      <c r="S987" s="13"/>
      <c r="T987" s="13"/>
      <c r="U987" s="13"/>
      <c r="V987" s="13"/>
      <c r="W987" s="13"/>
      <c r="X987" s="13"/>
      <c r="Y987" s="13"/>
      <c r="Z987" s="13"/>
      <c r="AA987" s="13"/>
      <c r="AB987" s="13"/>
    </row>
    <row r="988" spans="1:28" ht="12" customHeight="1">
      <c r="A988" s="94"/>
      <c r="B988" s="94"/>
      <c r="C988" s="13"/>
      <c r="D988" s="13"/>
      <c r="E988" s="13"/>
      <c r="F988" s="13"/>
      <c r="G988" s="13"/>
      <c r="H988" s="13"/>
      <c r="I988" s="13"/>
      <c r="J988" s="13"/>
      <c r="K988" s="13"/>
      <c r="L988" s="13"/>
      <c r="M988" s="13"/>
      <c r="N988" s="13"/>
      <c r="O988" s="13"/>
      <c r="P988" s="13"/>
      <c r="Q988" s="13"/>
      <c r="R988" s="13"/>
      <c r="S988" s="13"/>
      <c r="T988" s="13"/>
      <c r="U988" s="13"/>
      <c r="V988" s="13"/>
      <c r="W988" s="13"/>
      <c r="X988" s="13"/>
      <c r="Y988" s="13"/>
      <c r="Z988" s="13"/>
      <c r="AA988" s="13"/>
      <c r="AB988" s="13"/>
    </row>
    <row r="989" spans="1:28" ht="12" customHeight="1">
      <c r="A989" s="94"/>
      <c r="B989" s="94"/>
      <c r="C989" s="13"/>
      <c r="D989" s="13"/>
      <c r="E989" s="13"/>
      <c r="F989" s="13"/>
      <c r="G989" s="13"/>
      <c r="H989" s="13"/>
      <c r="I989" s="13"/>
      <c r="J989" s="13"/>
      <c r="K989" s="13"/>
      <c r="L989" s="13"/>
      <c r="M989" s="13"/>
      <c r="N989" s="13"/>
      <c r="O989" s="13"/>
      <c r="P989" s="13"/>
      <c r="Q989" s="13"/>
      <c r="R989" s="13"/>
      <c r="S989" s="13"/>
      <c r="T989" s="13"/>
      <c r="U989" s="13"/>
      <c r="V989" s="13"/>
      <c r="W989" s="13"/>
      <c r="X989" s="13"/>
      <c r="Y989" s="13"/>
      <c r="Z989" s="13"/>
      <c r="AA989" s="13"/>
      <c r="AB989" s="13"/>
    </row>
    <row r="990" spans="1:28" ht="12" customHeight="1">
      <c r="A990" s="94"/>
      <c r="B990" s="94"/>
      <c r="C990" s="13"/>
      <c r="D990" s="13"/>
      <c r="E990" s="13"/>
      <c r="F990" s="13"/>
      <c r="G990" s="13"/>
      <c r="H990" s="13"/>
      <c r="I990" s="13"/>
      <c r="J990" s="13"/>
      <c r="K990" s="13"/>
      <c r="L990" s="13"/>
      <c r="M990" s="13"/>
      <c r="N990" s="13"/>
      <c r="O990" s="13"/>
      <c r="P990" s="13"/>
      <c r="Q990" s="13"/>
      <c r="R990" s="13"/>
      <c r="S990" s="13"/>
      <c r="T990" s="13"/>
      <c r="U990" s="13"/>
      <c r="V990" s="13"/>
      <c r="W990" s="13"/>
      <c r="X990" s="13"/>
      <c r="Y990" s="13"/>
      <c r="Z990" s="13"/>
      <c r="AA990" s="13"/>
      <c r="AB990" s="13"/>
    </row>
    <row r="991" spans="1:28" ht="12" customHeight="1">
      <c r="A991" s="94"/>
      <c r="B991" s="94"/>
      <c r="C991" s="13"/>
      <c r="D991" s="13"/>
      <c r="E991" s="13"/>
      <c r="F991" s="13"/>
      <c r="G991" s="13"/>
      <c r="H991" s="13"/>
      <c r="I991" s="13"/>
      <c r="J991" s="13"/>
      <c r="K991" s="13"/>
      <c r="L991" s="13"/>
      <c r="M991" s="13"/>
      <c r="N991" s="13"/>
      <c r="O991" s="13"/>
      <c r="P991" s="13"/>
      <c r="Q991" s="13"/>
      <c r="R991" s="13"/>
      <c r="S991" s="13"/>
      <c r="T991" s="13"/>
      <c r="U991" s="13"/>
      <c r="V991" s="13"/>
      <c r="W991" s="13"/>
      <c r="X991" s="13"/>
      <c r="Y991" s="13"/>
      <c r="Z991" s="13"/>
      <c r="AA991" s="13"/>
      <c r="AB991" s="13"/>
    </row>
    <row r="992" spans="1:28" ht="12" customHeight="1">
      <c r="A992" s="94"/>
      <c r="B992" s="94"/>
      <c r="C992" s="13"/>
      <c r="D992" s="13"/>
      <c r="E992" s="13"/>
      <c r="F992" s="13"/>
      <c r="G992" s="13"/>
      <c r="H992" s="13"/>
      <c r="I992" s="13"/>
      <c r="J992" s="13"/>
      <c r="K992" s="13"/>
      <c r="L992" s="13"/>
      <c r="M992" s="13"/>
      <c r="N992" s="13"/>
      <c r="O992" s="13"/>
      <c r="P992" s="13"/>
      <c r="Q992" s="13"/>
      <c r="R992" s="13"/>
      <c r="S992" s="13"/>
      <c r="T992" s="13"/>
      <c r="U992" s="13"/>
      <c r="V992" s="13"/>
      <c r="W992" s="13"/>
      <c r="X992" s="13"/>
      <c r="Y992" s="13"/>
      <c r="Z992" s="13"/>
      <c r="AA992" s="13"/>
      <c r="AB992" s="13"/>
    </row>
    <row r="993" spans="1:28" ht="12" customHeight="1">
      <c r="A993" s="94"/>
      <c r="B993" s="94"/>
      <c r="C993" s="13"/>
      <c r="D993" s="13"/>
      <c r="E993" s="13"/>
      <c r="F993" s="13"/>
      <c r="G993" s="13"/>
      <c r="H993" s="13"/>
      <c r="I993" s="13"/>
      <c r="J993" s="13"/>
      <c r="K993" s="13"/>
      <c r="L993" s="13"/>
      <c r="M993" s="13"/>
      <c r="N993" s="13"/>
      <c r="O993" s="13"/>
      <c r="P993" s="13"/>
      <c r="Q993" s="13"/>
      <c r="R993" s="13"/>
      <c r="S993" s="13"/>
      <c r="T993" s="13"/>
      <c r="U993" s="13"/>
      <c r="V993" s="13"/>
      <c r="W993" s="13"/>
      <c r="X993" s="13"/>
      <c r="Y993" s="13"/>
      <c r="Z993" s="13"/>
      <c r="AA993" s="13"/>
      <c r="AB993" s="13"/>
    </row>
    <row r="994" spans="1:28" ht="12" customHeight="1">
      <c r="A994" s="94"/>
      <c r="B994" s="94"/>
      <c r="C994" s="13"/>
      <c r="D994" s="13"/>
      <c r="E994" s="13"/>
      <c r="F994" s="13"/>
      <c r="G994" s="13"/>
      <c r="H994" s="13"/>
      <c r="I994" s="13"/>
      <c r="J994" s="13"/>
      <c r="K994" s="13"/>
      <c r="L994" s="13"/>
      <c r="M994" s="13"/>
      <c r="N994" s="13"/>
      <c r="O994" s="13"/>
      <c r="P994" s="13"/>
      <c r="Q994" s="13"/>
      <c r="R994" s="13"/>
      <c r="S994" s="13"/>
      <c r="T994" s="13"/>
      <c r="U994" s="13"/>
      <c r="V994" s="13"/>
      <c r="W994" s="13"/>
      <c r="X994" s="13"/>
      <c r="Y994" s="13"/>
      <c r="Z994" s="13"/>
      <c r="AA994" s="13"/>
      <c r="AB994" s="13"/>
    </row>
    <row r="995" spans="1:28" ht="12" customHeight="1">
      <c r="A995" s="94"/>
      <c r="B995" s="94"/>
      <c r="C995" s="13"/>
      <c r="D995" s="13"/>
      <c r="E995" s="13"/>
      <c r="F995" s="13"/>
      <c r="G995" s="13"/>
      <c r="H995" s="13"/>
      <c r="I995" s="13"/>
      <c r="J995" s="13"/>
      <c r="K995" s="13"/>
      <c r="L995" s="13"/>
      <c r="M995" s="13"/>
      <c r="N995" s="13"/>
      <c r="O995" s="13"/>
      <c r="P995" s="13"/>
      <c r="Q995" s="13"/>
      <c r="R995" s="13"/>
      <c r="S995" s="13"/>
      <c r="T995" s="13"/>
      <c r="U995" s="13"/>
      <c r="V995" s="13"/>
      <c r="W995" s="13"/>
      <c r="X995" s="13"/>
      <c r="Y995" s="13"/>
      <c r="Z995" s="13"/>
      <c r="AA995" s="13"/>
      <c r="AB995" s="13"/>
    </row>
    <row r="996" spans="1:28" ht="12" customHeight="1">
      <c r="A996" s="94"/>
      <c r="B996" s="94"/>
      <c r="C996" s="13"/>
      <c r="D996" s="13"/>
      <c r="E996" s="13"/>
      <c r="F996" s="13"/>
      <c r="G996" s="13"/>
      <c r="H996" s="13"/>
      <c r="I996" s="13"/>
      <c r="J996" s="13"/>
      <c r="K996" s="13"/>
      <c r="L996" s="13"/>
      <c r="M996" s="13"/>
      <c r="N996" s="13"/>
      <c r="O996" s="13"/>
      <c r="P996" s="13"/>
      <c r="Q996" s="13"/>
      <c r="R996" s="13"/>
      <c r="S996" s="13"/>
      <c r="T996" s="13"/>
      <c r="U996" s="13"/>
      <c r="V996" s="13"/>
      <c r="W996" s="13"/>
      <c r="X996" s="13"/>
      <c r="Y996" s="13"/>
      <c r="Z996" s="13"/>
      <c r="AA996" s="13"/>
      <c r="AB996" s="13"/>
    </row>
    <row r="997" spans="1:28" ht="12" customHeight="1">
      <c r="A997" s="94"/>
      <c r="B997" s="94"/>
      <c r="C997" s="13"/>
      <c r="D997" s="13"/>
      <c r="E997" s="13"/>
      <c r="F997" s="13"/>
      <c r="G997" s="13"/>
      <c r="H997" s="13"/>
      <c r="I997" s="13"/>
      <c r="J997" s="13"/>
      <c r="K997" s="13"/>
      <c r="L997" s="13"/>
      <c r="M997" s="13"/>
      <c r="N997" s="13"/>
      <c r="O997" s="13"/>
      <c r="P997" s="13"/>
      <c r="Q997" s="13"/>
      <c r="R997" s="13"/>
      <c r="S997" s="13"/>
      <c r="T997" s="13"/>
      <c r="U997" s="13"/>
      <c r="V997" s="13"/>
      <c r="W997" s="13"/>
      <c r="X997" s="13"/>
      <c r="Y997" s="13"/>
      <c r="Z997" s="13"/>
      <c r="AA997" s="13"/>
      <c r="AB997" s="13"/>
    </row>
    <row r="998" spans="1:28" ht="12" customHeight="1">
      <c r="A998" s="94"/>
      <c r="B998" s="94"/>
      <c r="C998" s="13"/>
      <c r="D998" s="13"/>
      <c r="E998" s="13"/>
      <c r="F998" s="13"/>
      <c r="G998" s="13"/>
      <c r="H998" s="13"/>
      <c r="I998" s="13"/>
      <c r="J998" s="13"/>
      <c r="K998" s="13"/>
      <c r="L998" s="13"/>
      <c r="M998" s="13"/>
      <c r="N998" s="13"/>
      <c r="O998" s="13"/>
      <c r="P998" s="13"/>
      <c r="Q998" s="13"/>
      <c r="R998" s="13"/>
      <c r="S998" s="13"/>
      <c r="T998" s="13"/>
      <c r="U998" s="13"/>
      <c r="V998" s="13"/>
      <c r="W998" s="13"/>
      <c r="X998" s="13"/>
      <c r="Y998" s="13"/>
      <c r="Z998" s="13"/>
      <c r="AA998" s="13"/>
      <c r="AB998" s="13"/>
    </row>
    <row r="999" spans="1:28" ht="12" customHeight="1">
      <c r="A999" s="94"/>
      <c r="B999" s="94"/>
      <c r="C999" s="13"/>
      <c r="D999" s="13"/>
      <c r="E999" s="13"/>
      <c r="F999" s="13"/>
      <c r="G999" s="13"/>
      <c r="H999" s="13"/>
      <c r="I999" s="13"/>
      <c r="J999" s="13"/>
      <c r="K999" s="13"/>
      <c r="L999" s="13"/>
      <c r="M999" s="13"/>
      <c r="N999" s="13"/>
      <c r="O999" s="13"/>
      <c r="P999" s="13"/>
      <c r="Q999" s="13"/>
      <c r="R999" s="13"/>
      <c r="S999" s="13"/>
      <c r="T999" s="13"/>
      <c r="U999" s="13"/>
      <c r="V999" s="13"/>
      <c r="W999" s="13"/>
      <c r="X999" s="13"/>
      <c r="Y999" s="13"/>
      <c r="Z999" s="13"/>
      <c r="AA999" s="13"/>
      <c r="AB999" s="13"/>
    </row>
    <row r="1000" spans="1:28" ht="12" customHeight="1">
      <c r="A1000" s="94"/>
      <c r="B1000" s="94"/>
      <c r="C1000" s="13"/>
      <c r="D1000" s="13"/>
      <c r="E1000" s="13"/>
      <c r="F1000" s="13"/>
      <c r="G1000" s="13"/>
      <c r="H1000" s="13"/>
      <c r="I1000" s="13"/>
      <c r="J1000" s="13"/>
      <c r="K1000" s="13"/>
      <c r="L1000" s="13"/>
      <c r="M1000" s="13"/>
      <c r="N1000" s="13"/>
      <c r="O1000" s="13"/>
      <c r="P1000" s="13"/>
      <c r="Q1000" s="13"/>
      <c r="R1000" s="13"/>
      <c r="S1000" s="13"/>
      <c r="T1000" s="13"/>
      <c r="U1000" s="13"/>
      <c r="V1000" s="13"/>
      <c r="W1000" s="13"/>
      <c r="X1000" s="13"/>
      <c r="Y1000" s="13"/>
      <c r="Z1000" s="13"/>
      <c r="AA1000" s="13"/>
      <c r="AB1000" s="13"/>
    </row>
  </sheetData>
  <mergeCells count="3">
    <mergeCell ref="J2:T2"/>
    <mergeCell ref="U2:W2"/>
    <mergeCell ref="X2:AA2"/>
  </mergeCells>
  <dataValidations count="1">
    <dataValidation type="decimal" operator="greaterThanOrEqual" allowBlank="1" showInputMessage="1" showErrorMessage="1" prompt=" - " sqref="A1:B6 A7:AB7 A8:U34 A35:G35 I35:U35 A36:U39 A40 C40:U41 A42:U99 A100:B103 U100:U103 A104:U105 C106:U109 A106:A111 B112 E112:AA112 B113:AA137 B138:G138 I138:AA138 B139:AA152 B153:B156 E153:AA156 B157:AA192 B193:D196 F193:AA196 B197:AA202 B203:E206 U203:AA206 B207:AA207 C208:AA213 A214:AA309 A310:A315 C310:AA315 A316:AA631 A632:AB1000" xr:uid="{00000000-0002-0000-0800-000000000000}">
      <formula1>0</formula1>
    </dataValidation>
  </dataValidations>
  <pageMargins left="0.7" right="0.7" top="0.75" bottom="0.75" header="0" footer="0"/>
  <pageSetup orientation="landscape"/>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5">
    <tabColor rgb="FF969696"/>
  </sheetPr>
  <dimension ref="A1:Z1000"/>
  <sheetViews>
    <sheetView showGridLines="0" workbookViewId="0"/>
  </sheetViews>
  <sheetFormatPr defaultColWidth="11.21875" defaultRowHeight="15" customHeight="1"/>
  <cols>
    <col min="1" max="2" width="5.88671875" customWidth="1"/>
    <col min="3" max="3" width="5.33203125" customWidth="1"/>
    <col min="4" max="4" width="48.109375" customWidth="1"/>
    <col min="5" max="19" width="9.21875" customWidth="1"/>
    <col min="20" max="26" width="8" customWidth="1"/>
  </cols>
  <sheetData>
    <row r="1" spans="1:26" ht="12.75" customHeight="1">
      <c r="A1" s="520"/>
      <c r="B1" s="520"/>
      <c r="C1" s="520"/>
      <c r="D1" s="520"/>
      <c r="E1" s="520"/>
      <c r="F1" s="520"/>
      <c r="G1" s="520"/>
      <c r="H1" s="520"/>
      <c r="I1" s="520"/>
      <c r="J1" s="520"/>
      <c r="K1" s="520"/>
      <c r="L1" s="520"/>
      <c r="M1" s="520"/>
      <c r="N1" s="520"/>
      <c r="O1" s="520"/>
      <c r="P1" s="520"/>
      <c r="Q1" s="520"/>
      <c r="R1" s="520"/>
      <c r="S1" s="520"/>
      <c r="T1" s="520"/>
      <c r="U1" s="520"/>
      <c r="V1" s="520"/>
      <c r="W1" s="520"/>
      <c r="X1" s="520"/>
      <c r="Y1" s="520"/>
      <c r="Z1" s="520"/>
    </row>
    <row r="2" spans="1:26" ht="12.75" customHeight="1">
      <c r="A2" s="520"/>
      <c r="B2" s="520"/>
      <c r="C2" s="520"/>
      <c r="D2" s="520"/>
      <c r="E2" s="520"/>
      <c r="F2" s="520"/>
      <c r="G2" s="520"/>
      <c r="H2" s="520"/>
      <c r="I2" s="520"/>
      <c r="J2" s="520"/>
      <c r="K2" s="520"/>
      <c r="L2" s="520"/>
      <c r="M2" s="520"/>
      <c r="N2" s="520"/>
      <c r="O2" s="520"/>
      <c r="P2" s="520"/>
      <c r="Q2" s="520"/>
      <c r="R2" s="520"/>
      <c r="S2" s="520"/>
      <c r="T2" s="520"/>
      <c r="U2" s="520"/>
      <c r="V2" s="520"/>
      <c r="W2" s="520"/>
      <c r="X2" s="520"/>
      <c r="Y2" s="520"/>
      <c r="Z2" s="520"/>
    </row>
    <row r="3" spans="1:26" ht="12.75" customHeight="1">
      <c r="A3" s="520"/>
      <c r="B3" s="520"/>
      <c r="C3" s="520"/>
      <c r="D3" s="520"/>
      <c r="E3" s="520"/>
      <c r="F3" s="520"/>
      <c r="G3" s="520"/>
      <c r="H3" s="520"/>
      <c r="I3" s="520"/>
      <c r="J3" s="520"/>
      <c r="K3" s="520"/>
      <c r="L3" s="520"/>
      <c r="M3" s="520"/>
      <c r="N3" s="520"/>
      <c r="O3" s="520"/>
      <c r="P3" s="520"/>
      <c r="Q3" s="520"/>
      <c r="R3" s="520"/>
      <c r="S3" s="520"/>
      <c r="T3" s="520"/>
      <c r="U3" s="520"/>
      <c r="V3" s="520"/>
      <c r="W3" s="520"/>
      <c r="X3" s="520"/>
      <c r="Y3" s="520"/>
      <c r="Z3" s="520"/>
    </row>
    <row r="4" spans="1:26" ht="12.75" customHeight="1">
      <c r="A4" s="520"/>
      <c r="B4" s="520"/>
      <c r="C4" s="520"/>
      <c r="D4" s="520"/>
      <c r="E4" s="520"/>
      <c r="F4" s="520"/>
      <c r="G4" s="520"/>
      <c r="H4" s="520"/>
      <c r="I4" s="520"/>
      <c r="J4" s="520"/>
      <c r="K4" s="520"/>
      <c r="L4" s="520"/>
      <c r="M4" s="520"/>
      <c r="N4" s="520"/>
      <c r="O4" s="520"/>
      <c r="P4" s="520"/>
      <c r="Q4" s="520"/>
      <c r="R4" s="520"/>
      <c r="S4" s="520"/>
      <c r="T4" s="520"/>
      <c r="U4" s="520"/>
      <c r="V4" s="520"/>
      <c r="W4" s="520"/>
      <c r="X4" s="520"/>
      <c r="Y4" s="520"/>
      <c r="Z4" s="520"/>
    </row>
    <row r="5" spans="1:26" ht="12.75" customHeight="1">
      <c r="A5" s="520"/>
      <c r="B5" s="520"/>
      <c r="C5" s="520"/>
      <c r="D5" s="520"/>
      <c r="E5" s="520"/>
      <c r="F5" s="520"/>
      <c r="G5" s="520"/>
      <c r="H5" s="520"/>
      <c r="I5" s="520"/>
      <c r="J5" s="520"/>
      <c r="K5" s="520"/>
      <c r="L5" s="520"/>
      <c r="M5" s="520"/>
      <c r="N5" s="520"/>
      <c r="O5" s="520"/>
      <c r="P5" s="520"/>
      <c r="Q5" s="520"/>
      <c r="R5" s="520"/>
      <c r="S5" s="520"/>
      <c r="T5" s="520"/>
      <c r="U5" s="520"/>
      <c r="V5" s="520"/>
      <c r="W5" s="520"/>
      <c r="X5" s="520"/>
      <c r="Y5" s="520"/>
      <c r="Z5" s="520"/>
    </row>
    <row r="6" spans="1:26" ht="12.75" customHeight="1">
      <c r="A6" s="520"/>
      <c r="B6" s="520"/>
      <c r="C6" s="520"/>
      <c r="D6" s="520"/>
      <c r="E6" s="520"/>
      <c r="F6" s="520"/>
      <c r="G6" s="520"/>
      <c r="H6" s="520"/>
      <c r="I6" s="520"/>
      <c r="J6" s="520"/>
      <c r="K6" s="520"/>
      <c r="L6" s="520"/>
      <c r="M6" s="520"/>
      <c r="N6" s="520"/>
      <c r="O6" s="520"/>
      <c r="P6" s="520"/>
      <c r="Q6" s="520"/>
      <c r="R6" s="520"/>
      <c r="S6" s="520"/>
      <c r="T6" s="520"/>
      <c r="U6" s="520"/>
      <c r="V6" s="520"/>
      <c r="W6" s="520"/>
      <c r="X6" s="520"/>
      <c r="Y6" s="520"/>
      <c r="Z6" s="520"/>
    </row>
    <row r="7" spans="1:26" ht="12.75" customHeight="1">
      <c r="A7" s="520"/>
      <c r="B7" s="520"/>
      <c r="C7" s="520"/>
      <c r="D7" s="520"/>
      <c r="E7" s="520"/>
      <c r="F7" s="520"/>
      <c r="G7" s="520"/>
      <c r="H7" s="520"/>
      <c r="I7" s="520"/>
      <c r="J7" s="520"/>
      <c r="K7" s="520"/>
      <c r="L7" s="520"/>
      <c r="M7" s="520"/>
      <c r="N7" s="520"/>
      <c r="O7" s="520"/>
      <c r="P7" s="520"/>
      <c r="Q7" s="520"/>
      <c r="R7" s="520"/>
      <c r="S7" s="520"/>
      <c r="T7" s="520"/>
      <c r="U7" s="520"/>
      <c r="V7" s="520"/>
      <c r="W7" s="520"/>
      <c r="X7" s="520"/>
      <c r="Y7" s="520"/>
      <c r="Z7" s="520"/>
    </row>
    <row r="8" spans="1:26" ht="12.75" customHeight="1">
      <c r="A8" s="520"/>
      <c r="B8" s="520"/>
      <c r="C8" s="520"/>
      <c r="D8" s="520"/>
      <c r="E8" s="520"/>
      <c r="F8" s="520"/>
      <c r="G8" s="522"/>
      <c r="H8" s="522"/>
      <c r="I8" s="522"/>
      <c r="J8" s="522"/>
      <c r="K8" s="522"/>
      <c r="L8" s="522"/>
      <c r="M8" s="522"/>
      <c r="N8" s="520"/>
      <c r="O8" s="520"/>
      <c r="P8" s="522"/>
      <c r="Q8" s="520"/>
      <c r="R8" s="520"/>
      <c r="S8" s="520"/>
      <c r="T8" s="520"/>
      <c r="U8" s="520"/>
      <c r="V8" s="520"/>
      <c r="W8" s="520"/>
      <c r="X8" s="520"/>
      <c r="Y8" s="520"/>
      <c r="Z8" s="520"/>
    </row>
    <row r="9" spans="1:26" ht="15" customHeight="1">
      <c r="A9" s="520"/>
      <c r="B9" s="520"/>
      <c r="C9" s="554" t="s">
        <v>1251</v>
      </c>
      <c r="D9" s="520"/>
      <c r="E9" s="259">
        <v>1</v>
      </c>
      <c r="F9" s="259">
        <v>2</v>
      </c>
      <c r="G9" s="259">
        <v>3</v>
      </c>
      <c r="H9" s="259">
        <v>4</v>
      </c>
      <c r="I9" s="259">
        <v>5</v>
      </c>
      <c r="J9" s="259">
        <v>6</v>
      </c>
      <c r="K9" s="259">
        <v>7</v>
      </c>
      <c r="L9" s="259">
        <v>8</v>
      </c>
      <c r="M9" s="259">
        <v>9</v>
      </c>
      <c r="N9" s="259">
        <v>10</v>
      </c>
      <c r="O9" s="259">
        <v>11</v>
      </c>
      <c r="P9" s="259">
        <v>12</v>
      </c>
      <c r="Q9" s="259">
        <v>13</v>
      </c>
      <c r="R9" s="259">
        <v>14</v>
      </c>
      <c r="S9" s="259">
        <v>15</v>
      </c>
      <c r="T9" s="520"/>
      <c r="U9" s="520"/>
      <c r="V9" s="520"/>
      <c r="W9" s="520"/>
      <c r="X9" s="520"/>
      <c r="Y9" s="520"/>
      <c r="Z9" s="520"/>
    </row>
    <row r="10" spans="1:26" ht="15" customHeight="1">
      <c r="A10" s="520"/>
      <c r="B10" s="520"/>
      <c r="C10" s="554"/>
      <c r="D10" s="520"/>
      <c r="E10" s="607" t="s">
        <v>1057</v>
      </c>
      <c r="F10" s="625"/>
      <c r="G10" s="625"/>
      <c r="H10" s="625"/>
      <c r="I10" s="625"/>
      <c r="J10" s="625"/>
      <c r="K10" s="625"/>
      <c r="L10" s="625"/>
      <c r="M10" s="625"/>
      <c r="N10" s="625"/>
      <c r="O10" s="626"/>
      <c r="P10" s="607" t="s">
        <v>1058</v>
      </c>
      <c r="Q10" s="625"/>
      <c r="R10" s="626"/>
      <c r="S10" s="260"/>
      <c r="T10" s="520"/>
      <c r="U10" s="520"/>
      <c r="V10" s="520"/>
      <c r="W10" s="520"/>
      <c r="X10" s="520"/>
      <c r="Y10" s="520"/>
      <c r="Z10" s="520"/>
    </row>
    <row r="11" spans="1:26" ht="15" customHeight="1">
      <c r="A11" s="520"/>
      <c r="B11" s="520"/>
      <c r="C11" s="520" t="s">
        <v>1252</v>
      </c>
      <c r="D11" s="520"/>
      <c r="E11" s="261"/>
      <c r="F11" s="261"/>
      <c r="G11" s="261"/>
      <c r="H11" s="261"/>
      <c r="I11" s="261"/>
      <c r="J11" s="197" t="s">
        <v>1060</v>
      </c>
      <c r="K11" s="262"/>
      <c r="L11" s="197"/>
      <c r="M11" s="542"/>
      <c r="N11" s="197" t="s">
        <v>209</v>
      </c>
      <c r="O11" s="197"/>
      <c r="P11" s="197" t="s">
        <v>1061</v>
      </c>
      <c r="Q11" s="197" t="s">
        <v>209</v>
      </c>
      <c r="R11" s="197"/>
      <c r="S11" s="197"/>
      <c r="T11" s="520"/>
      <c r="U11" s="520"/>
      <c r="V11" s="520"/>
      <c r="W11" s="520"/>
      <c r="X11" s="520"/>
      <c r="Y11" s="520"/>
      <c r="Z11" s="520"/>
    </row>
    <row r="12" spans="1:26" ht="15" customHeight="1">
      <c r="A12" s="520"/>
      <c r="B12" s="520"/>
      <c r="C12" s="520"/>
      <c r="D12" s="520"/>
      <c r="E12" s="197"/>
      <c r="F12" s="197"/>
      <c r="G12" s="197"/>
      <c r="H12" s="197"/>
      <c r="I12" s="197"/>
      <c r="J12" s="197" t="s">
        <v>1063</v>
      </c>
      <c r="K12" s="197" t="s">
        <v>1064</v>
      </c>
      <c r="L12" s="197"/>
      <c r="M12" s="197"/>
      <c r="N12" s="197" t="s">
        <v>1065</v>
      </c>
      <c r="O12" s="197" t="s">
        <v>56</v>
      </c>
      <c r="P12" s="197" t="s">
        <v>1066</v>
      </c>
      <c r="Q12" s="197" t="s">
        <v>1065</v>
      </c>
      <c r="R12" s="197" t="s">
        <v>56</v>
      </c>
      <c r="S12" s="197" t="s">
        <v>131</v>
      </c>
      <c r="T12" s="520"/>
      <c r="U12" s="520"/>
      <c r="V12" s="520"/>
      <c r="W12" s="520"/>
      <c r="X12" s="520"/>
      <c r="Y12" s="520"/>
      <c r="Z12" s="520"/>
    </row>
    <row r="13" spans="1:26" ht="15" customHeight="1">
      <c r="A13" s="520"/>
      <c r="B13" s="520"/>
      <c r="C13" s="520"/>
      <c r="D13" s="520"/>
      <c r="E13" s="197" t="s">
        <v>215</v>
      </c>
      <c r="F13" s="197" t="s">
        <v>216</v>
      </c>
      <c r="G13" s="197" t="s">
        <v>1073</v>
      </c>
      <c r="H13" s="197" t="s">
        <v>1074</v>
      </c>
      <c r="I13" s="197" t="s">
        <v>1075</v>
      </c>
      <c r="J13" s="197" t="s">
        <v>1076</v>
      </c>
      <c r="K13" s="197" t="s">
        <v>1077</v>
      </c>
      <c r="L13" s="197"/>
      <c r="M13" s="197"/>
      <c r="N13" s="197" t="s">
        <v>1078</v>
      </c>
      <c r="O13" s="197" t="s">
        <v>1078</v>
      </c>
      <c r="P13" s="197" t="s">
        <v>1079</v>
      </c>
      <c r="Q13" s="197" t="s">
        <v>1061</v>
      </c>
      <c r="R13" s="197" t="s">
        <v>1061</v>
      </c>
      <c r="S13" s="197" t="s">
        <v>1253</v>
      </c>
      <c r="T13" s="520"/>
      <c r="U13" s="520"/>
      <c r="V13" s="520"/>
      <c r="W13" s="520"/>
      <c r="X13" s="520"/>
      <c r="Y13" s="520"/>
      <c r="Z13" s="520"/>
    </row>
    <row r="14" spans="1:26" ht="15" customHeight="1">
      <c r="A14" s="520"/>
      <c r="B14" s="520"/>
      <c r="C14" s="520"/>
      <c r="D14" s="520"/>
      <c r="E14" s="201" t="s">
        <v>1086</v>
      </c>
      <c r="F14" s="201" t="s">
        <v>226</v>
      </c>
      <c r="G14" s="201" t="s">
        <v>1087</v>
      </c>
      <c r="H14" s="201" t="s">
        <v>1088</v>
      </c>
      <c r="I14" s="201" t="s">
        <v>1089</v>
      </c>
      <c r="J14" s="201" t="s">
        <v>1090</v>
      </c>
      <c r="K14" s="197" t="s">
        <v>1090</v>
      </c>
      <c r="L14" s="201" t="s">
        <v>1091</v>
      </c>
      <c r="M14" s="201" t="s">
        <v>1091</v>
      </c>
      <c r="N14" s="201" t="s">
        <v>1090</v>
      </c>
      <c r="O14" s="201" t="s">
        <v>1090</v>
      </c>
      <c r="P14" s="201" t="s">
        <v>231</v>
      </c>
      <c r="Q14" s="201" t="s">
        <v>1090</v>
      </c>
      <c r="R14" s="201" t="s">
        <v>1090</v>
      </c>
      <c r="S14" s="201" t="s">
        <v>1068</v>
      </c>
      <c r="T14" s="520"/>
      <c r="U14" s="520"/>
      <c r="V14" s="520"/>
      <c r="W14" s="520"/>
      <c r="X14" s="520"/>
      <c r="Y14" s="520"/>
      <c r="Z14" s="520"/>
    </row>
    <row r="15" spans="1:26" ht="15" customHeight="1">
      <c r="A15" s="537" t="s">
        <v>35</v>
      </c>
      <c r="B15" s="537"/>
      <c r="C15" s="537" t="s">
        <v>36</v>
      </c>
      <c r="D15" s="537" t="s">
        <v>881</v>
      </c>
      <c r="E15" s="263"/>
      <c r="F15" s="263"/>
      <c r="G15" s="263"/>
      <c r="H15" s="263"/>
      <c r="I15" s="263"/>
      <c r="J15" s="263"/>
      <c r="K15" s="263"/>
      <c r="L15" s="263"/>
      <c r="M15" s="263"/>
      <c r="N15" s="263"/>
      <c r="O15" s="263"/>
      <c r="P15" s="263"/>
      <c r="Q15" s="263"/>
      <c r="R15" s="263"/>
      <c r="S15" s="264"/>
      <c r="T15" s="520"/>
      <c r="U15" s="520"/>
      <c r="V15" s="520"/>
      <c r="W15" s="520"/>
      <c r="X15" s="520"/>
      <c r="Y15" s="520"/>
      <c r="Z15" s="520"/>
    </row>
    <row r="16" spans="1:26" ht="15" customHeight="1">
      <c r="A16" s="520">
        <v>16</v>
      </c>
      <c r="B16" s="520"/>
      <c r="C16" s="265">
        <v>4801</v>
      </c>
      <c r="D16" s="266" t="s">
        <v>81</v>
      </c>
      <c r="E16" s="266"/>
      <c r="F16" s="266"/>
      <c r="G16" s="266"/>
      <c r="H16" s="266"/>
      <c r="I16" s="266"/>
      <c r="J16" s="266"/>
      <c r="K16" s="266"/>
      <c r="L16" s="205"/>
      <c r="M16" s="205"/>
      <c r="N16" s="266"/>
      <c r="O16" s="266"/>
      <c r="P16" s="266"/>
      <c r="Q16" s="266"/>
      <c r="R16" s="266"/>
      <c r="S16" s="266">
        <f t="shared" ref="S16:S69" si="0">ROUND(SUM(E16:R16),0)</f>
        <v>0</v>
      </c>
      <c r="T16" s="520"/>
      <c r="U16" s="520"/>
      <c r="V16" s="520"/>
      <c r="W16" s="520"/>
      <c r="X16" s="520"/>
      <c r="Y16" s="520"/>
      <c r="Z16" s="520"/>
    </row>
    <row r="17" spans="1:26" ht="15" customHeight="1">
      <c r="A17" s="520">
        <v>17</v>
      </c>
      <c r="B17" s="520"/>
      <c r="C17" s="265">
        <v>4802</v>
      </c>
      <c r="D17" s="266" t="s">
        <v>88</v>
      </c>
      <c r="E17" s="266"/>
      <c r="F17" s="266"/>
      <c r="G17" s="266"/>
      <c r="H17" s="266"/>
      <c r="I17" s="266"/>
      <c r="J17" s="266"/>
      <c r="K17" s="266"/>
      <c r="L17" s="205"/>
      <c r="M17" s="205"/>
      <c r="N17" s="266"/>
      <c r="O17" s="266"/>
      <c r="P17" s="266"/>
      <c r="Q17" s="266"/>
      <c r="R17" s="266"/>
      <c r="S17" s="266">
        <f t="shared" si="0"/>
        <v>0</v>
      </c>
      <c r="T17" s="520"/>
      <c r="U17" s="520"/>
      <c r="V17" s="520"/>
      <c r="W17" s="520"/>
      <c r="X17" s="520"/>
      <c r="Y17" s="520"/>
      <c r="Z17" s="520"/>
    </row>
    <row r="18" spans="1:26" ht="15" customHeight="1">
      <c r="A18" s="520">
        <v>18</v>
      </c>
      <c r="B18" s="520"/>
      <c r="C18" s="265">
        <v>4803</v>
      </c>
      <c r="D18" s="266" t="s">
        <v>90</v>
      </c>
      <c r="E18" s="266"/>
      <c r="F18" s="266"/>
      <c r="G18" s="266"/>
      <c r="H18" s="266"/>
      <c r="I18" s="266"/>
      <c r="J18" s="266"/>
      <c r="K18" s="266"/>
      <c r="L18" s="205"/>
      <c r="M18" s="205"/>
      <c r="N18" s="266"/>
      <c r="O18" s="266"/>
      <c r="P18" s="266"/>
      <c r="Q18" s="266"/>
      <c r="R18" s="266"/>
      <c r="S18" s="266">
        <f t="shared" si="0"/>
        <v>0</v>
      </c>
      <c r="T18" s="520"/>
      <c r="U18" s="520"/>
      <c r="V18" s="520"/>
      <c r="W18" s="520"/>
      <c r="X18" s="520"/>
      <c r="Y18" s="520"/>
      <c r="Z18" s="520"/>
    </row>
    <row r="19" spans="1:26" ht="15" customHeight="1">
      <c r="A19" s="520">
        <v>19</v>
      </c>
      <c r="B19" s="520"/>
      <c r="C19" s="265">
        <v>4804</v>
      </c>
      <c r="D19" s="266" t="s">
        <v>91</v>
      </c>
      <c r="E19" s="266"/>
      <c r="F19" s="266"/>
      <c r="G19" s="266"/>
      <c r="H19" s="266"/>
      <c r="I19" s="266"/>
      <c r="J19" s="266"/>
      <c r="K19" s="266"/>
      <c r="L19" s="205"/>
      <c r="M19" s="205"/>
      <c r="N19" s="266"/>
      <c r="O19" s="266"/>
      <c r="P19" s="266"/>
      <c r="Q19" s="266"/>
      <c r="R19" s="266"/>
      <c r="S19" s="266">
        <f t="shared" si="0"/>
        <v>0</v>
      </c>
      <c r="T19" s="520"/>
      <c r="U19" s="520"/>
      <c r="V19" s="520"/>
      <c r="W19" s="520"/>
      <c r="X19" s="520"/>
      <c r="Y19" s="520"/>
      <c r="Z19" s="520"/>
    </row>
    <row r="20" spans="1:26" ht="15" customHeight="1">
      <c r="A20" s="520">
        <v>20</v>
      </c>
      <c r="B20" s="520"/>
      <c r="C20" s="265">
        <v>4805</v>
      </c>
      <c r="D20" s="266" t="s">
        <v>92</v>
      </c>
      <c r="E20" s="266"/>
      <c r="F20" s="266"/>
      <c r="G20" s="266"/>
      <c r="H20" s="266"/>
      <c r="I20" s="266"/>
      <c r="J20" s="266"/>
      <c r="K20" s="266"/>
      <c r="L20" s="205"/>
      <c r="M20" s="205"/>
      <c r="N20" s="266"/>
      <c r="O20" s="266"/>
      <c r="P20" s="266"/>
      <c r="Q20" s="266"/>
      <c r="R20" s="266"/>
      <c r="S20" s="266">
        <f t="shared" si="0"/>
        <v>0</v>
      </c>
      <c r="T20" s="520"/>
      <c r="U20" s="520"/>
      <c r="V20" s="520"/>
      <c r="W20" s="520"/>
      <c r="X20" s="520"/>
      <c r="Y20" s="520"/>
      <c r="Z20" s="520"/>
    </row>
    <row r="21" spans="1:26" ht="15" customHeight="1">
      <c r="A21" s="520">
        <v>21</v>
      </c>
      <c r="B21" s="520"/>
      <c r="C21" s="265">
        <v>4806</v>
      </c>
      <c r="D21" s="266" t="s">
        <v>93</v>
      </c>
      <c r="E21" s="266"/>
      <c r="F21" s="266"/>
      <c r="G21" s="266"/>
      <c r="H21" s="266"/>
      <c r="I21" s="266"/>
      <c r="J21" s="266"/>
      <c r="K21" s="266"/>
      <c r="L21" s="205"/>
      <c r="M21" s="205"/>
      <c r="N21" s="266"/>
      <c r="O21" s="266"/>
      <c r="P21" s="266"/>
      <c r="Q21" s="266"/>
      <c r="R21" s="266"/>
      <c r="S21" s="266">
        <f t="shared" si="0"/>
        <v>0</v>
      </c>
      <c r="T21" s="520"/>
      <c r="U21" s="520"/>
      <c r="V21" s="520"/>
      <c r="W21" s="520"/>
      <c r="X21" s="520"/>
      <c r="Y21" s="520"/>
      <c r="Z21" s="520"/>
    </row>
    <row r="22" spans="1:26" ht="15" customHeight="1">
      <c r="A22" s="520">
        <v>22</v>
      </c>
      <c r="B22" s="520"/>
      <c r="C22" s="265">
        <v>4807</v>
      </c>
      <c r="D22" s="266" t="s">
        <v>234</v>
      </c>
      <c r="E22" s="266"/>
      <c r="F22" s="266"/>
      <c r="G22" s="266"/>
      <c r="H22" s="266"/>
      <c r="I22" s="266"/>
      <c r="J22" s="266"/>
      <c r="K22" s="266"/>
      <c r="L22" s="205"/>
      <c r="M22" s="205"/>
      <c r="N22" s="266"/>
      <c r="O22" s="266"/>
      <c r="P22" s="266"/>
      <c r="Q22" s="266"/>
      <c r="R22" s="266"/>
      <c r="S22" s="266">
        <f t="shared" si="0"/>
        <v>0</v>
      </c>
      <c r="T22" s="520"/>
      <c r="U22" s="520"/>
      <c r="V22" s="520"/>
      <c r="W22" s="520"/>
      <c r="X22" s="520"/>
      <c r="Y22" s="520"/>
      <c r="Z22" s="520"/>
    </row>
    <row r="23" spans="1:26" ht="15" customHeight="1">
      <c r="A23" s="520">
        <v>23</v>
      </c>
      <c r="B23" s="520"/>
      <c r="C23" s="265">
        <v>4808</v>
      </c>
      <c r="D23" s="266" t="s">
        <v>95</v>
      </c>
      <c r="E23" s="266"/>
      <c r="F23" s="266"/>
      <c r="G23" s="266"/>
      <c r="H23" s="266"/>
      <c r="I23" s="266"/>
      <c r="J23" s="266"/>
      <c r="K23" s="266"/>
      <c r="L23" s="205"/>
      <c r="M23" s="205"/>
      <c r="N23" s="266"/>
      <c r="O23" s="266"/>
      <c r="P23" s="266"/>
      <c r="Q23" s="266"/>
      <c r="R23" s="266"/>
      <c r="S23" s="266">
        <f t="shared" si="0"/>
        <v>0</v>
      </c>
      <c r="T23" s="520"/>
      <c r="U23" s="520"/>
      <c r="V23" s="520"/>
      <c r="W23" s="520"/>
      <c r="X23" s="520"/>
      <c r="Y23" s="520"/>
      <c r="Z23" s="520"/>
    </row>
    <row r="24" spans="1:26" ht="15" customHeight="1">
      <c r="A24" s="520">
        <v>24</v>
      </c>
      <c r="B24" s="520"/>
      <c r="C24" s="265">
        <v>4809</v>
      </c>
      <c r="D24" s="266" t="s">
        <v>96</v>
      </c>
      <c r="E24" s="266"/>
      <c r="F24" s="266"/>
      <c r="G24" s="266"/>
      <c r="H24" s="266"/>
      <c r="I24" s="266"/>
      <c r="J24" s="266"/>
      <c r="K24" s="266"/>
      <c r="L24" s="205"/>
      <c r="M24" s="205"/>
      <c r="N24" s="266"/>
      <c r="O24" s="266"/>
      <c r="P24" s="266"/>
      <c r="Q24" s="266"/>
      <c r="R24" s="266"/>
      <c r="S24" s="266">
        <f t="shared" si="0"/>
        <v>0</v>
      </c>
      <c r="T24" s="520"/>
      <c r="U24" s="520"/>
      <c r="V24" s="520"/>
      <c r="W24" s="520"/>
      <c r="X24" s="520"/>
      <c r="Y24" s="520"/>
      <c r="Z24" s="520"/>
    </row>
    <row r="25" spans="1:26" ht="15" customHeight="1">
      <c r="A25" s="520">
        <v>25</v>
      </c>
      <c r="B25" s="520"/>
      <c r="C25" s="265">
        <v>4910</v>
      </c>
      <c r="D25" s="266" t="s">
        <v>127</v>
      </c>
      <c r="E25" s="266"/>
      <c r="F25" s="266"/>
      <c r="G25" s="266"/>
      <c r="H25" s="266"/>
      <c r="I25" s="266"/>
      <c r="J25" s="266"/>
      <c r="K25" s="266"/>
      <c r="L25" s="205"/>
      <c r="M25" s="205"/>
      <c r="N25" s="266"/>
      <c r="O25" s="266"/>
      <c r="P25" s="266"/>
      <c r="Q25" s="266"/>
      <c r="R25" s="266"/>
      <c r="S25" s="266">
        <f t="shared" si="0"/>
        <v>0</v>
      </c>
      <c r="T25" s="520"/>
      <c r="U25" s="520"/>
      <c r="V25" s="520"/>
      <c r="W25" s="520"/>
      <c r="X25" s="520"/>
      <c r="Y25" s="520"/>
      <c r="Z25" s="520"/>
    </row>
    <row r="26" spans="1:26" ht="15" customHeight="1">
      <c r="A26" s="520">
        <v>26</v>
      </c>
      <c r="B26" s="520"/>
      <c r="C26" s="265">
        <v>4920</v>
      </c>
      <c r="D26" s="266" t="s">
        <v>128</v>
      </c>
      <c r="E26" s="266"/>
      <c r="F26" s="266"/>
      <c r="G26" s="266"/>
      <c r="H26" s="266"/>
      <c r="I26" s="266"/>
      <c r="J26" s="266"/>
      <c r="K26" s="266"/>
      <c r="L26" s="205"/>
      <c r="M26" s="205"/>
      <c r="N26" s="266"/>
      <c r="O26" s="266"/>
      <c r="P26" s="266"/>
      <c r="Q26" s="266"/>
      <c r="R26" s="266"/>
      <c r="S26" s="266">
        <f t="shared" si="0"/>
        <v>0</v>
      </c>
      <c r="T26" s="520"/>
      <c r="U26" s="520"/>
      <c r="V26" s="520"/>
      <c r="W26" s="520"/>
      <c r="X26" s="520"/>
      <c r="Y26" s="520"/>
      <c r="Z26" s="520"/>
    </row>
    <row r="27" spans="1:26" ht="15" customHeight="1">
      <c r="A27" s="520">
        <v>27</v>
      </c>
      <c r="B27" s="520"/>
      <c r="C27" s="265">
        <v>4930</v>
      </c>
      <c r="D27" s="266" t="s">
        <v>129</v>
      </c>
      <c r="E27" s="266"/>
      <c r="F27" s="266"/>
      <c r="G27" s="266"/>
      <c r="H27" s="266"/>
      <c r="I27" s="266"/>
      <c r="J27" s="266"/>
      <c r="K27" s="266"/>
      <c r="L27" s="205"/>
      <c r="M27" s="205"/>
      <c r="N27" s="266"/>
      <c r="O27" s="266"/>
      <c r="P27" s="266"/>
      <c r="Q27" s="266"/>
      <c r="R27" s="266"/>
      <c r="S27" s="266">
        <f t="shared" si="0"/>
        <v>0</v>
      </c>
      <c r="T27" s="520"/>
      <c r="U27" s="520"/>
      <c r="V27" s="520"/>
      <c r="W27" s="520"/>
      <c r="X27" s="520"/>
      <c r="Y27" s="520"/>
      <c r="Z27" s="520"/>
    </row>
    <row r="28" spans="1:26" ht="15" customHeight="1">
      <c r="A28" s="520">
        <v>28</v>
      </c>
      <c r="B28" s="520"/>
      <c r="C28" s="265">
        <v>4940</v>
      </c>
      <c r="D28" s="266" t="s">
        <v>130</v>
      </c>
      <c r="E28" s="266"/>
      <c r="F28" s="266"/>
      <c r="G28" s="266"/>
      <c r="H28" s="266"/>
      <c r="I28" s="266"/>
      <c r="J28" s="266"/>
      <c r="K28" s="266"/>
      <c r="L28" s="205"/>
      <c r="M28" s="205"/>
      <c r="N28" s="266"/>
      <c r="O28" s="266"/>
      <c r="P28" s="266"/>
      <c r="Q28" s="266"/>
      <c r="R28" s="266"/>
      <c r="S28" s="266">
        <f t="shared" si="0"/>
        <v>0</v>
      </c>
      <c r="T28" s="520"/>
      <c r="U28" s="520"/>
      <c r="V28" s="520"/>
      <c r="W28" s="520"/>
      <c r="X28" s="520"/>
      <c r="Y28" s="520"/>
      <c r="Z28" s="520"/>
    </row>
    <row r="29" spans="1:26" ht="15" customHeight="1">
      <c r="A29" s="520">
        <v>29</v>
      </c>
      <c r="B29" s="520"/>
      <c r="C29" s="265">
        <v>4950</v>
      </c>
      <c r="D29" s="266" t="s">
        <v>132</v>
      </c>
      <c r="E29" s="266"/>
      <c r="F29" s="266"/>
      <c r="G29" s="266"/>
      <c r="H29" s="266"/>
      <c r="I29" s="266"/>
      <c r="J29" s="266"/>
      <c r="K29" s="266"/>
      <c r="L29" s="205"/>
      <c r="M29" s="205"/>
      <c r="N29" s="266"/>
      <c r="O29" s="266"/>
      <c r="P29" s="266"/>
      <c r="Q29" s="266"/>
      <c r="R29" s="266"/>
      <c r="S29" s="266">
        <f t="shared" si="0"/>
        <v>0</v>
      </c>
      <c r="T29" s="520"/>
      <c r="U29" s="520"/>
      <c r="V29" s="520"/>
      <c r="W29" s="520"/>
      <c r="X29" s="520"/>
      <c r="Y29" s="520"/>
      <c r="Z29" s="520"/>
    </row>
    <row r="30" spans="1:26" ht="15" customHeight="1">
      <c r="A30" s="520">
        <v>30</v>
      </c>
      <c r="B30" s="520"/>
      <c r="C30" s="265">
        <v>4960</v>
      </c>
      <c r="D30" s="266" t="s">
        <v>244</v>
      </c>
      <c r="E30" s="266"/>
      <c r="F30" s="266"/>
      <c r="G30" s="266"/>
      <c r="H30" s="266"/>
      <c r="I30" s="266"/>
      <c r="J30" s="266"/>
      <c r="K30" s="266"/>
      <c r="L30" s="205"/>
      <c r="M30" s="205"/>
      <c r="N30" s="266"/>
      <c r="O30" s="266"/>
      <c r="P30" s="266"/>
      <c r="Q30" s="266"/>
      <c r="R30" s="266"/>
      <c r="S30" s="266">
        <f t="shared" si="0"/>
        <v>0</v>
      </c>
      <c r="T30" s="520"/>
      <c r="U30" s="520"/>
      <c r="V30" s="520"/>
      <c r="W30" s="520"/>
      <c r="X30" s="520"/>
      <c r="Y30" s="520"/>
      <c r="Z30" s="520"/>
    </row>
    <row r="31" spans="1:26" ht="15" customHeight="1">
      <c r="A31" s="520">
        <v>31</v>
      </c>
      <c r="B31" s="520"/>
      <c r="C31" s="265">
        <v>4965</v>
      </c>
      <c r="D31" s="266" t="s">
        <v>245</v>
      </c>
      <c r="E31" s="266"/>
      <c r="F31" s="266"/>
      <c r="G31" s="266"/>
      <c r="H31" s="266"/>
      <c r="I31" s="266"/>
      <c r="J31" s="266"/>
      <c r="K31" s="266"/>
      <c r="L31" s="205"/>
      <c r="M31" s="205"/>
      <c r="N31" s="266"/>
      <c r="O31" s="266"/>
      <c r="P31" s="266"/>
      <c r="Q31" s="266"/>
      <c r="R31" s="266"/>
      <c r="S31" s="266">
        <f t="shared" si="0"/>
        <v>0</v>
      </c>
      <c r="T31" s="520"/>
      <c r="U31" s="520"/>
      <c r="V31" s="520"/>
      <c r="W31" s="520"/>
      <c r="X31" s="520"/>
      <c r="Y31" s="520"/>
      <c r="Z31" s="520"/>
    </row>
    <row r="32" spans="1:26" ht="15" customHeight="1">
      <c r="A32" s="520">
        <v>32</v>
      </c>
      <c r="B32" s="520"/>
      <c r="C32" s="265">
        <v>4971</v>
      </c>
      <c r="D32" s="266" t="s">
        <v>135</v>
      </c>
      <c r="E32" s="266"/>
      <c r="F32" s="266"/>
      <c r="G32" s="266"/>
      <c r="H32" s="266"/>
      <c r="I32" s="266"/>
      <c r="J32" s="266"/>
      <c r="K32" s="266"/>
      <c r="L32" s="205"/>
      <c r="M32" s="205"/>
      <c r="N32" s="266"/>
      <c r="O32" s="266"/>
      <c r="P32" s="266"/>
      <c r="Q32" s="266"/>
      <c r="R32" s="266"/>
      <c r="S32" s="266">
        <f t="shared" si="0"/>
        <v>0</v>
      </c>
      <c r="T32" s="520"/>
      <c r="U32" s="520"/>
      <c r="V32" s="520"/>
      <c r="W32" s="520"/>
      <c r="X32" s="520"/>
      <c r="Y32" s="520"/>
      <c r="Z32" s="520"/>
    </row>
    <row r="33" spans="1:26" ht="15" customHeight="1">
      <c r="A33" s="520">
        <v>33</v>
      </c>
      <c r="B33" s="520"/>
      <c r="C33" s="265">
        <v>4972</v>
      </c>
      <c r="D33" s="266" t="s">
        <v>136</v>
      </c>
      <c r="E33" s="266"/>
      <c r="F33" s="266"/>
      <c r="G33" s="266"/>
      <c r="H33" s="266"/>
      <c r="I33" s="266"/>
      <c r="J33" s="266"/>
      <c r="K33" s="266"/>
      <c r="L33" s="205"/>
      <c r="M33" s="205"/>
      <c r="N33" s="266"/>
      <c r="O33" s="266"/>
      <c r="P33" s="266"/>
      <c r="Q33" s="266"/>
      <c r="R33" s="266"/>
      <c r="S33" s="266">
        <f t="shared" si="0"/>
        <v>0</v>
      </c>
      <c r="T33" s="520"/>
      <c r="U33" s="520"/>
      <c r="V33" s="520"/>
      <c r="W33" s="520"/>
      <c r="X33" s="520"/>
      <c r="Y33" s="520"/>
      <c r="Z33" s="520"/>
    </row>
    <row r="34" spans="1:26" ht="15" customHeight="1">
      <c r="A34" s="520">
        <v>34</v>
      </c>
      <c r="B34" s="520"/>
      <c r="C34" s="265">
        <v>4973</v>
      </c>
      <c r="D34" s="266" t="s">
        <v>137</v>
      </c>
      <c r="E34" s="266"/>
      <c r="F34" s="266"/>
      <c r="G34" s="266"/>
      <c r="H34" s="266"/>
      <c r="I34" s="266"/>
      <c r="J34" s="266"/>
      <c r="K34" s="266"/>
      <c r="L34" s="205"/>
      <c r="M34" s="205"/>
      <c r="N34" s="266"/>
      <c r="O34" s="266"/>
      <c r="P34" s="266"/>
      <c r="Q34" s="266"/>
      <c r="R34" s="266"/>
      <c r="S34" s="266">
        <f t="shared" si="0"/>
        <v>0</v>
      </c>
      <c r="T34" s="520"/>
      <c r="U34" s="520"/>
      <c r="V34" s="520"/>
      <c r="W34" s="520"/>
      <c r="X34" s="520"/>
      <c r="Y34" s="520"/>
      <c r="Z34" s="520"/>
    </row>
    <row r="35" spans="1:26" ht="15" customHeight="1">
      <c r="A35" s="520">
        <v>35</v>
      </c>
      <c r="B35" s="520"/>
      <c r="C35" s="265">
        <v>4974</v>
      </c>
      <c r="D35" s="266" t="s">
        <v>138</v>
      </c>
      <c r="E35" s="266"/>
      <c r="F35" s="266"/>
      <c r="G35" s="266"/>
      <c r="H35" s="266"/>
      <c r="I35" s="266"/>
      <c r="J35" s="266"/>
      <c r="K35" s="266"/>
      <c r="L35" s="205"/>
      <c r="M35" s="205"/>
      <c r="N35" s="266"/>
      <c r="O35" s="266"/>
      <c r="P35" s="266"/>
      <c r="Q35" s="266"/>
      <c r="R35" s="266"/>
      <c r="S35" s="266">
        <f t="shared" si="0"/>
        <v>0</v>
      </c>
      <c r="T35" s="520"/>
      <c r="U35" s="520"/>
      <c r="V35" s="520"/>
      <c r="W35" s="520"/>
      <c r="X35" s="520"/>
      <c r="Y35" s="520"/>
      <c r="Z35" s="520"/>
    </row>
    <row r="36" spans="1:26" ht="15" customHeight="1">
      <c r="A36" s="520">
        <v>36</v>
      </c>
      <c r="B36" s="520"/>
      <c r="C36" s="265">
        <v>4975</v>
      </c>
      <c r="D36" s="266" t="s">
        <v>139</v>
      </c>
      <c r="E36" s="266"/>
      <c r="F36" s="266"/>
      <c r="G36" s="266"/>
      <c r="H36" s="266"/>
      <c r="I36" s="266"/>
      <c r="J36" s="266"/>
      <c r="K36" s="266"/>
      <c r="L36" s="205"/>
      <c r="M36" s="205"/>
      <c r="N36" s="266"/>
      <c r="O36" s="266"/>
      <c r="P36" s="266"/>
      <c r="Q36" s="266"/>
      <c r="R36" s="266"/>
      <c r="S36" s="266">
        <f t="shared" si="0"/>
        <v>0</v>
      </c>
      <c r="T36" s="520"/>
      <c r="U36" s="520"/>
      <c r="V36" s="520"/>
      <c r="W36" s="520"/>
      <c r="X36" s="520"/>
      <c r="Y36" s="520"/>
      <c r="Z36" s="520"/>
    </row>
    <row r="37" spans="1:26" ht="15" customHeight="1">
      <c r="A37" s="520">
        <v>37</v>
      </c>
      <c r="B37" s="520"/>
      <c r="C37" s="265">
        <v>4976</v>
      </c>
      <c r="D37" s="266" t="s">
        <v>140</v>
      </c>
      <c r="E37" s="266"/>
      <c r="F37" s="266"/>
      <c r="G37" s="266"/>
      <c r="H37" s="266"/>
      <c r="I37" s="266"/>
      <c r="J37" s="266"/>
      <c r="K37" s="266"/>
      <c r="L37" s="205"/>
      <c r="M37" s="205"/>
      <c r="N37" s="266"/>
      <c r="O37" s="266"/>
      <c r="P37" s="266"/>
      <c r="Q37" s="266"/>
      <c r="R37" s="266"/>
      <c r="S37" s="266">
        <f t="shared" si="0"/>
        <v>0</v>
      </c>
      <c r="T37" s="520"/>
      <c r="U37" s="520"/>
      <c r="V37" s="520"/>
      <c r="W37" s="520"/>
      <c r="X37" s="520"/>
      <c r="Y37" s="520"/>
      <c r="Z37" s="520"/>
    </row>
    <row r="38" spans="1:26" ht="15" customHeight="1">
      <c r="A38" s="520">
        <v>38</v>
      </c>
      <c r="B38" s="520"/>
      <c r="C38" s="265">
        <v>4977</v>
      </c>
      <c r="D38" s="266" t="s">
        <v>141</v>
      </c>
      <c r="E38" s="266"/>
      <c r="F38" s="266"/>
      <c r="G38" s="266"/>
      <c r="H38" s="266"/>
      <c r="I38" s="266"/>
      <c r="J38" s="266"/>
      <c r="K38" s="266"/>
      <c r="L38" s="205"/>
      <c r="M38" s="205"/>
      <c r="N38" s="266"/>
      <c r="O38" s="266"/>
      <c r="P38" s="266"/>
      <c r="Q38" s="266"/>
      <c r="R38" s="266"/>
      <c r="S38" s="266">
        <f t="shared" si="0"/>
        <v>0</v>
      </c>
      <c r="T38" s="520"/>
      <c r="U38" s="520"/>
      <c r="V38" s="520"/>
      <c r="W38" s="520"/>
      <c r="X38" s="520"/>
      <c r="Y38" s="520"/>
      <c r="Z38" s="520"/>
    </row>
    <row r="39" spans="1:26" ht="15" customHeight="1">
      <c r="A39" s="520">
        <v>39</v>
      </c>
      <c r="B39" s="520"/>
      <c r="C39" s="265">
        <v>4980</v>
      </c>
      <c r="D39" s="266" t="s">
        <v>246</v>
      </c>
      <c r="E39" s="266"/>
      <c r="F39" s="266"/>
      <c r="G39" s="266"/>
      <c r="H39" s="266"/>
      <c r="I39" s="266"/>
      <c r="J39" s="266"/>
      <c r="K39" s="266"/>
      <c r="L39" s="205"/>
      <c r="M39" s="205"/>
      <c r="N39" s="266"/>
      <c r="O39" s="266"/>
      <c r="P39" s="266"/>
      <c r="Q39" s="266"/>
      <c r="R39" s="266"/>
      <c r="S39" s="266">
        <f t="shared" si="0"/>
        <v>0</v>
      </c>
      <c r="T39" s="520"/>
      <c r="U39" s="520"/>
      <c r="V39" s="520"/>
      <c r="W39" s="520"/>
      <c r="X39" s="520"/>
      <c r="Y39" s="520"/>
      <c r="Z39" s="520"/>
    </row>
    <row r="40" spans="1:26" ht="15" customHeight="1">
      <c r="A40" s="520">
        <v>40</v>
      </c>
      <c r="B40" s="520"/>
      <c r="C40" s="265">
        <v>4982</v>
      </c>
      <c r="D40" s="266" t="s">
        <v>143</v>
      </c>
      <c r="E40" s="266"/>
      <c r="F40" s="266"/>
      <c r="G40" s="266"/>
      <c r="H40" s="266"/>
      <c r="I40" s="266"/>
      <c r="J40" s="266"/>
      <c r="K40" s="266"/>
      <c r="L40" s="205"/>
      <c r="M40" s="205"/>
      <c r="N40" s="266"/>
      <c r="O40" s="266"/>
      <c r="P40" s="266"/>
      <c r="Q40" s="266"/>
      <c r="R40" s="266"/>
      <c r="S40" s="266">
        <f t="shared" si="0"/>
        <v>0</v>
      </c>
      <c r="T40" s="520"/>
      <c r="U40" s="520"/>
      <c r="V40" s="520"/>
      <c r="W40" s="520"/>
      <c r="X40" s="520"/>
      <c r="Y40" s="520"/>
      <c r="Z40" s="520"/>
    </row>
    <row r="41" spans="1:26" ht="15" customHeight="1">
      <c r="A41" s="520">
        <v>41</v>
      </c>
      <c r="B41" s="520"/>
      <c r="C41" s="265">
        <v>4984</v>
      </c>
      <c r="D41" s="266" t="s">
        <v>144</v>
      </c>
      <c r="E41" s="266"/>
      <c r="F41" s="266"/>
      <c r="G41" s="266"/>
      <c r="H41" s="266"/>
      <c r="I41" s="266"/>
      <c r="J41" s="266"/>
      <c r="K41" s="266"/>
      <c r="L41" s="205"/>
      <c r="M41" s="205"/>
      <c r="N41" s="266"/>
      <c r="O41" s="266"/>
      <c r="P41" s="266"/>
      <c r="Q41" s="266"/>
      <c r="R41" s="266"/>
      <c r="S41" s="266">
        <f t="shared" si="0"/>
        <v>0</v>
      </c>
      <c r="T41" s="520"/>
      <c r="U41" s="520"/>
      <c r="V41" s="520"/>
      <c r="W41" s="520"/>
      <c r="X41" s="520"/>
      <c r="Y41" s="520"/>
      <c r="Z41" s="520"/>
    </row>
    <row r="42" spans="1:26" ht="15" customHeight="1">
      <c r="A42" s="520">
        <v>42</v>
      </c>
      <c r="B42" s="520"/>
      <c r="C42" s="265">
        <v>4991</v>
      </c>
      <c r="D42" s="266" t="s">
        <v>145</v>
      </c>
      <c r="E42" s="266">
        <v>851</v>
      </c>
      <c r="F42" s="266"/>
      <c r="G42" s="266"/>
      <c r="H42" s="266">
        <v>12176</v>
      </c>
      <c r="I42" s="266">
        <v>29281</v>
      </c>
      <c r="J42" s="266"/>
      <c r="K42" s="266"/>
      <c r="L42" s="205"/>
      <c r="M42" s="205"/>
      <c r="N42" s="266">
        <v>320</v>
      </c>
      <c r="O42" s="266"/>
      <c r="P42" s="266"/>
      <c r="Q42" s="266"/>
      <c r="R42" s="266"/>
      <c r="S42" s="266">
        <f t="shared" si="0"/>
        <v>42628</v>
      </c>
      <c r="T42" s="520"/>
      <c r="U42" s="520"/>
      <c r="V42" s="520"/>
      <c r="W42" s="520"/>
      <c r="X42" s="520"/>
      <c r="Y42" s="520"/>
      <c r="Z42" s="520"/>
    </row>
    <row r="43" spans="1:26" ht="15" customHeight="1">
      <c r="A43" s="520">
        <v>43</v>
      </c>
      <c r="B43" s="520"/>
      <c r="C43" s="265">
        <v>4992</v>
      </c>
      <c r="D43" s="266" t="s">
        <v>146</v>
      </c>
      <c r="E43" s="266"/>
      <c r="F43" s="266"/>
      <c r="G43" s="266"/>
      <c r="H43" s="266"/>
      <c r="I43" s="266"/>
      <c r="J43" s="266"/>
      <c r="K43" s="266"/>
      <c r="L43" s="205"/>
      <c r="M43" s="205"/>
      <c r="N43" s="266"/>
      <c r="O43" s="266"/>
      <c r="P43" s="266"/>
      <c r="Q43" s="266"/>
      <c r="R43" s="266"/>
      <c r="S43" s="266">
        <f t="shared" si="0"/>
        <v>0</v>
      </c>
      <c r="T43" s="520"/>
      <c r="U43" s="520"/>
      <c r="V43" s="520"/>
      <c r="W43" s="520"/>
      <c r="X43" s="520"/>
      <c r="Y43" s="520"/>
      <c r="Z43" s="520"/>
    </row>
    <row r="44" spans="1:26" ht="15" customHeight="1">
      <c r="A44" s="520">
        <v>44</v>
      </c>
      <c r="B44" s="520"/>
      <c r="C44" s="265">
        <v>4993</v>
      </c>
      <c r="D44" s="266" t="s">
        <v>148</v>
      </c>
      <c r="E44" s="266">
        <v>3202</v>
      </c>
      <c r="F44" s="266"/>
      <c r="G44" s="266"/>
      <c r="H44" s="266">
        <v>6896</v>
      </c>
      <c r="I44" s="266">
        <v>6896</v>
      </c>
      <c r="J44" s="266"/>
      <c r="K44" s="266"/>
      <c r="L44" s="205"/>
      <c r="M44" s="205"/>
      <c r="N44" s="266"/>
      <c r="O44" s="266"/>
      <c r="P44" s="266"/>
      <c r="Q44" s="266"/>
      <c r="R44" s="266"/>
      <c r="S44" s="266">
        <f t="shared" si="0"/>
        <v>16994</v>
      </c>
      <c r="T44" s="520"/>
      <c r="U44" s="520"/>
      <c r="V44" s="520"/>
      <c r="W44" s="520"/>
      <c r="X44" s="520"/>
      <c r="Y44" s="520"/>
      <c r="Z44" s="520"/>
    </row>
    <row r="45" spans="1:26" ht="15" customHeight="1">
      <c r="A45" s="520">
        <v>45</v>
      </c>
      <c r="B45" s="520"/>
      <c r="C45" s="265">
        <v>4994</v>
      </c>
      <c r="D45" s="266" t="s">
        <v>149</v>
      </c>
      <c r="E45" s="266"/>
      <c r="F45" s="266"/>
      <c r="G45" s="266"/>
      <c r="H45" s="266"/>
      <c r="I45" s="266"/>
      <c r="J45" s="266"/>
      <c r="K45" s="266"/>
      <c r="L45" s="205"/>
      <c r="M45" s="205"/>
      <c r="N45" s="266"/>
      <c r="O45" s="266"/>
      <c r="P45" s="266"/>
      <c r="Q45" s="266"/>
      <c r="R45" s="266"/>
      <c r="S45" s="266">
        <f t="shared" si="0"/>
        <v>0</v>
      </c>
      <c r="T45" s="520"/>
      <c r="U45" s="520"/>
      <c r="V45" s="520"/>
      <c r="W45" s="520"/>
      <c r="X45" s="520"/>
      <c r="Y45" s="520"/>
      <c r="Z45" s="520"/>
    </row>
    <row r="46" spans="1:26" ht="15" customHeight="1">
      <c r="A46" s="520">
        <v>46</v>
      </c>
      <c r="B46" s="520"/>
      <c r="C46" s="265">
        <v>4995</v>
      </c>
      <c r="D46" s="266" t="s">
        <v>195</v>
      </c>
      <c r="E46" s="266"/>
      <c r="F46" s="266"/>
      <c r="G46" s="266"/>
      <c r="H46" s="266"/>
      <c r="I46" s="266"/>
      <c r="J46" s="266"/>
      <c r="K46" s="266"/>
      <c r="L46" s="205"/>
      <c r="M46" s="205"/>
      <c r="N46" s="266"/>
      <c r="O46" s="266"/>
      <c r="P46" s="266"/>
      <c r="Q46" s="266"/>
      <c r="R46" s="266"/>
      <c r="S46" s="266">
        <f t="shared" si="0"/>
        <v>0</v>
      </c>
      <c r="T46" s="520"/>
      <c r="U46" s="520"/>
      <c r="V46" s="520"/>
      <c r="W46" s="520"/>
      <c r="X46" s="520"/>
      <c r="Y46" s="520"/>
      <c r="Z46" s="520"/>
    </row>
    <row r="47" spans="1:26" ht="15" customHeight="1">
      <c r="A47" s="520">
        <v>47</v>
      </c>
      <c r="B47" s="520"/>
      <c r="C47" s="265">
        <v>5012</v>
      </c>
      <c r="D47" s="266" t="s">
        <v>247</v>
      </c>
      <c r="E47" s="266"/>
      <c r="F47" s="266"/>
      <c r="G47" s="266"/>
      <c r="H47" s="266"/>
      <c r="I47" s="266"/>
      <c r="J47" s="266"/>
      <c r="K47" s="266"/>
      <c r="L47" s="205"/>
      <c r="M47" s="205"/>
      <c r="N47" s="266"/>
      <c r="O47" s="266"/>
      <c r="P47" s="266"/>
      <c r="Q47" s="266"/>
      <c r="R47" s="266"/>
      <c r="S47" s="266">
        <f t="shared" si="0"/>
        <v>0</v>
      </c>
      <c r="T47" s="520"/>
      <c r="U47" s="520"/>
      <c r="V47" s="520"/>
      <c r="W47" s="520"/>
      <c r="X47" s="520"/>
      <c r="Y47" s="520"/>
      <c r="Z47" s="520"/>
    </row>
    <row r="48" spans="1:26" ht="15" customHeight="1">
      <c r="A48" s="520">
        <v>48</v>
      </c>
      <c r="B48" s="520"/>
      <c r="C48" s="265">
        <v>5014</v>
      </c>
      <c r="D48" s="266" t="s">
        <v>248</v>
      </c>
      <c r="E48" s="266"/>
      <c r="F48" s="266"/>
      <c r="G48" s="266"/>
      <c r="H48" s="266"/>
      <c r="I48" s="266"/>
      <c r="J48" s="266"/>
      <c r="K48" s="266"/>
      <c r="L48" s="205"/>
      <c r="M48" s="205"/>
      <c r="N48" s="266"/>
      <c r="O48" s="266"/>
      <c r="P48" s="266"/>
      <c r="Q48" s="266"/>
      <c r="R48" s="266"/>
      <c r="S48" s="266">
        <f t="shared" si="0"/>
        <v>0</v>
      </c>
      <c r="T48" s="520"/>
      <c r="U48" s="520"/>
      <c r="V48" s="520"/>
      <c r="W48" s="520"/>
      <c r="X48" s="520"/>
      <c r="Y48" s="520"/>
      <c r="Z48" s="520"/>
    </row>
    <row r="49" spans="1:26" ht="15" customHeight="1">
      <c r="A49" s="520">
        <v>49</v>
      </c>
      <c r="B49" s="520"/>
      <c r="C49" s="265">
        <v>5022</v>
      </c>
      <c r="D49" s="266" t="s">
        <v>249</v>
      </c>
      <c r="E49" s="266"/>
      <c r="F49" s="266"/>
      <c r="G49" s="266"/>
      <c r="H49" s="266"/>
      <c r="I49" s="266"/>
      <c r="J49" s="266"/>
      <c r="K49" s="266"/>
      <c r="L49" s="205"/>
      <c r="M49" s="205"/>
      <c r="N49" s="266"/>
      <c r="O49" s="266"/>
      <c r="P49" s="266"/>
      <c r="Q49" s="266"/>
      <c r="R49" s="266"/>
      <c r="S49" s="266">
        <f t="shared" si="0"/>
        <v>0</v>
      </c>
      <c r="T49" s="520"/>
      <c r="U49" s="520"/>
      <c r="V49" s="520"/>
      <c r="W49" s="520"/>
      <c r="X49" s="520"/>
      <c r="Y49" s="520"/>
      <c r="Z49" s="520"/>
    </row>
    <row r="50" spans="1:26" ht="15" customHeight="1">
      <c r="A50" s="520">
        <v>50</v>
      </c>
      <c r="B50" s="520"/>
      <c r="C50" s="265">
        <v>5024</v>
      </c>
      <c r="D50" s="266" t="s">
        <v>250</v>
      </c>
      <c r="E50" s="266"/>
      <c r="F50" s="266"/>
      <c r="G50" s="266"/>
      <c r="H50" s="266"/>
      <c r="I50" s="266"/>
      <c r="J50" s="266"/>
      <c r="K50" s="266"/>
      <c r="L50" s="205"/>
      <c r="M50" s="205"/>
      <c r="N50" s="266"/>
      <c r="O50" s="266"/>
      <c r="P50" s="266"/>
      <c r="Q50" s="266"/>
      <c r="R50" s="266"/>
      <c r="S50" s="266">
        <f t="shared" si="0"/>
        <v>0</v>
      </c>
      <c r="T50" s="520"/>
      <c r="U50" s="520"/>
      <c r="V50" s="520"/>
      <c r="W50" s="520"/>
      <c r="X50" s="520"/>
      <c r="Y50" s="520"/>
      <c r="Z50" s="520"/>
    </row>
    <row r="51" spans="1:26" ht="15" customHeight="1">
      <c r="A51" s="520">
        <v>51</v>
      </c>
      <c r="B51" s="520"/>
      <c r="C51" s="265">
        <v>5026</v>
      </c>
      <c r="D51" s="266" t="s">
        <v>156</v>
      </c>
      <c r="E51" s="266"/>
      <c r="F51" s="266"/>
      <c r="G51" s="266"/>
      <c r="H51" s="266"/>
      <c r="I51" s="266"/>
      <c r="J51" s="266"/>
      <c r="K51" s="266"/>
      <c r="L51" s="205"/>
      <c r="M51" s="205"/>
      <c r="N51" s="266"/>
      <c r="O51" s="266"/>
      <c r="P51" s="266"/>
      <c r="Q51" s="266"/>
      <c r="R51" s="266"/>
      <c r="S51" s="266">
        <f t="shared" si="0"/>
        <v>0</v>
      </c>
      <c r="T51" s="520"/>
      <c r="U51" s="520"/>
      <c r="V51" s="520"/>
      <c r="W51" s="520"/>
      <c r="X51" s="520"/>
      <c r="Y51" s="520"/>
      <c r="Z51" s="520"/>
    </row>
    <row r="52" spans="1:26" ht="15" customHeight="1">
      <c r="A52" s="520">
        <v>52</v>
      </c>
      <c r="B52" s="520"/>
      <c r="C52" s="265">
        <v>5028</v>
      </c>
      <c r="D52" s="266" t="s">
        <v>157</v>
      </c>
      <c r="E52" s="266"/>
      <c r="F52" s="266"/>
      <c r="G52" s="266"/>
      <c r="H52" s="266"/>
      <c r="I52" s="266"/>
      <c r="J52" s="266"/>
      <c r="K52" s="266"/>
      <c r="L52" s="205"/>
      <c r="M52" s="205"/>
      <c r="N52" s="266"/>
      <c r="O52" s="266"/>
      <c r="P52" s="266"/>
      <c r="Q52" s="266"/>
      <c r="R52" s="266"/>
      <c r="S52" s="266">
        <f t="shared" si="0"/>
        <v>0</v>
      </c>
      <c r="T52" s="520"/>
      <c r="U52" s="520"/>
      <c r="V52" s="520"/>
      <c r="W52" s="520"/>
      <c r="X52" s="520"/>
      <c r="Y52" s="520"/>
      <c r="Z52" s="520"/>
    </row>
    <row r="53" spans="1:26" ht="15" customHeight="1">
      <c r="A53" s="520">
        <v>53</v>
      </c>
      <c r="B53" s="520"/>
      <c r="C53" s="265">
        <v>5030</v>
      </c>
      <c r="D53" s="266" t="s">
        <v>251</v>
      </c>
      <c r="E53" s="266"/>
      <c r="F53" s="266"/>
      <c r="G53" s="266"/>
      <c r="H53" s="266"/>
      <c r="I53" s="266"/>
      <c r="J53" s="266"/>
      <c r="K53" s="266"/>
      <c r="L53" s="205"/>
      <c r="M53" s="205"/>
      <c r="N53" s="266"/>
      <c r="O53" s="266"/>
      <c r="P53" s="266"/>
      <c r="Q53" s="266"/>
      <c r="R53" s="266"/>
      <c r="S53" s="266">
        <f t="shared" si="0"/>
        <v>0</v>
      </c>
      <c r="T53" s="520"/>
      <c r="U53" s="520"/>
      <c r="V53" s="520"/>
      <c r="W53" s="520"/>
      <c r="X53" s="520"/>
      <c r="Y53" s="520"/>
      <c r="Z53" s="520"/>
    </row>
    <row r="54" spans="1:26" ht="15" customHeight="1">
      <c r="A54" s="520">
        <v>54</v>
      </c>
      <c r="B54" s="520"/>
      <c r="C54" s="265">
        <v>5042</v>
      </c>
      <c r="D54" s="266" t="s">
        <v>252</v>
      </c>
      <c r="E54" s="266"/>
      <c r="F54" s="266"/>
      <c r="G54" s="266"/>
      <c r="H54" s="266"/>
      <c r="I54" s="266"/>
      <c r="J54" s="266"/>
      <c r="K54" s="266"/>
      <c r="L54" s="205"/>
      <c r="M54" s="205"/>
      <c r="N54" s="266"/>
      <c r="O54" s="266"/>
      <c r="P54" s="266"/>
      <c r="Q54" s="266"/>
      <c r="R54" s="266">
        <v>71142</v>
      </c>
      <c r="S54" s="266">
        <f t="shared" si="0"/>
        <v>71142</v>
      </c>
      <c r="T54" s="520"/>
      <c r="U54" s="520"/>
      <c r="V54" s="520"/>
      <c r="W54" s="520"/>
      <c r="X54" s="520"/>
      <c r="Y54" s="520"/>
      <c r="Z54" s="520"/>
    </row>
    <row r="55" spans="1:26" ht="15" customHeight="1">
      <c r="A55" s="520">
        <v>55</v>
      </c>
      <c r="B55" s="520"/>
      <c r="C55" s="265">
        <v>5044</v>
      </c>
      <c r="D55" s="266" t="s">
        <v>253</v>
      </c>
      <c r="E55" s="266"/>
      <c r="F55" s="266"/>
      <c r="G55" s="266"/>
      <c r="H55" s="266"/>
      <c r="I55" s="266"/>
      <c r="J55" s="266"/>
      <c r="K55" s="266"/>
      <c r="L55" s="205"/>
      <c r="M55" s="205"/>
      <c r="N55" s="266"/>
      <c r="O55" s="266"/>
      <c r="P55" s="266"/>
      <c r="Q55" s="266"/>
      <c r="R55" s="266"/>
      <c r="S55" s="266">
        <f t="shared" si="0"/>
        <v>0</v>
      </c>
      <c r="T55" s="520"/>
      <c r="U55" s="520"/>
      <c r="V55" s="520"/>
      <c r="W55" s="520"/>
      <c r="X55" s="520"/>
      <c r="Y55" s="520"/>
      <c r="Z55" s="520"/>
    </row>
    <row r="56" spans="1:26" ht="15" customHeight="1">
      <c r="A56" s="520">
        <v>56</v>
      </c>
      <c r="B56" s="520"/>
      <c r="C56" s="265">
        <v>5046</v>
      </c>
      <c r="D56" s="266" t="s">
        <v>254</v>
      </c>
      <c r="E56" s="266"/>
      <c r="F56" s="266"/>
      <c r="G56" s="266"/>
      <c r="H56" s="266"/>
      <c r="I56" s="266"/>
      <c r="J56" s="266"/>
      <c r="K56" s="266"/>
      <c r="L56" s="205"/>
      <c r="M56" s="205"/>
      <c r="N56" s="266"/>
      <c r="O56" s="266"/>
      <c r="P56" s="266"/>
      <c r="Q56" s="266"/>
      <c r="R56" s="266"/>
      <c r="S56" s="266">
        <f t="shared" si="0"/>
        <v>0</v>
      </c>
      <c r="T56" s="520"/>
      <c r="U56" s="520"/>
      <c r="V56" s="520"/>
      <c r="W56" s="520"/>
      <c r="X56" s="520"/>
      <c r="Y56" s="520"/>
      <c r="Z56" s="520"/>
    </row>
    <row r="57" spans="1:26" ht="15" customHeight="1">
      <c r="A57" s="520">
        <v>57</v>
      </c>
      <c r="B57" s="520"/>
      <c r="C57" s="265">
        <v>5048</v>
      </c>
      <c r="D57" s="266" t="s">
        <v>255</v>
      </c>
      <c r="E57" s="266"/>
      <c r="F57" s="266"/>
      <c r="G57" s="266"/>
      <c r="H57" s="266"/>
      <c r="I57" s="266"/>
      <c r="J57" s="266"/>
      <c r="K57" s="266"/>
      <c r="L57" s="205"/>
      <c r="M57" s="205"/>
      <c r="N57" s="266"/>
      <c r="O57" s="266"/>
      <c r="P57" s="266"/>
      <c r="Q57" s="266"/>
      <c r="R57" s="266"/>
      <c r="S57" s="266">
        <f t="shared" si="0"/>
        <v>0</v>
      </c>
      <c r="T57" s="520"/>
      <c r="U57" s="520"/>
      <c r="V57" s="520"/>
      <c r="W57" s="520"/>
      <c r="X57" s="520"/>
      <c r="Y57" s="520"/>
      <c r="Z57" s="520"/>
    </row>
    <row r="58" spans="1:26" ht="15" customHeight="1">
      <c r="A58" s="520">
        <v>58</v>
      </c>
      <c r="B58" s="520"/>
      <c r="C58" s="265">
        <v>5052</v>
      </c>
      <c r="D58" s="266" t="s">
        <v>163</v>
      </c>
      <c r="E58" s="266"/>
      <c r="F58" s="266"/>
      <c r="G58" s="266"/>
      <c r="H58" s="266"/>
      <c r="I58" s="266"/>
      <c r="J58" s="266"/>
      <c r="K58" s="266"/>
      <c r="L58" s="205"/>
      <c r="M58" s="205"/>
      <c r="N58" s="266"/>
      <c r="O58" s="266"/>
      <c r="P58" s="266"/>
      <c r="Q58" s="266"/>
      <c r="R58" s="266"/>
      <c r="S58" s="266">
        <f t="shared" si="0"/>
        <v>0</v>
      </c>
      <c r="T58" s="520"/>
      <c r="U58" s="520"/>
      <c r="V58" s="520"/>
      <c r="W58" s="520"/>
      <c r="X58" s="520"/>
      <c r="Y58" s="520"/>
      <c r="Z58" s="520"/>
    </row>
    <row r="59" spans="1:26" ht="15" customHeight="1">
      <c r="A59" s="520">
        <v>59</v>
      </c>
      <c r="B59" s="520"/>
      <c r="C59" s="265">
        <v>5054</v>
      </c>
      <c r="D59" s="266" t="s">
        <v>164</v>
      </c>
      <c r="E59" s="266"/>
      <c r="F59" s="266"/>
      <c r="G59" s="266"/>
      <c r="H59" s="266"/>
      <c r="I59" s="266"/>
      <c r="J59" s="266"/>
      <c r="K59" s="266"/>
      <c r="L59" s="205"/>
      <c r="M59" s="205"/>
      <c r="N59" s="266"/>
      <c r="O59" s="266"/>
      <c r="P59" s="266"/>
      <c r="Q59" s="266"/>
      <c r="R59" s="266"/>
      <c r="S59" s="266">
        <f t="shared" si="0"/>
        <v>0</v>
      </c>
      <c r="T59" s="520"/>
      <c r="U59" s="520"/>
      <c r="V59" s="520"/>
      <c r="W59" s="520"/>
      <c r="X59" s="520"/>
      <c r="Y59" s="520"/>
      <c r="Z59" s="520"/>
    </row>
    <row r="60" spans="1:26" ht="15" customHeight="1">
      <c r="A60" s="520">
        <v>60</v>
      </c>
      <c r="B60" s="520"/>
      <c r="C60" s="265">
        <v>5056</v>
      </c>
      <c r="D60" s="266" t="s">
        <v>165</v>
      </c>
      <c r="E60" s="266"/>
      <c r="F60" s="266"/>
      <c r="G60" s="266"/>
      <c r="H60" s="266"/>
      <c r="I60" s="266"/>
      <c r="J60" s="266"/>
      <c r="K60" s="266"/>
      <c r="L60" s="205"/>
      <c r="M60" s="205"/>
      <c r="N60" s="266"/>
      <c r="O60" s="266"/>
      <c r="P60" s="266"/>
      <c r="Q60" s="266"/>
      <c r="R60" s="266"/>
      <c r="S60" s="266">
        <f t="shared" si="0"/>
        <v>0</v>
      </c>
      <c r="T60" s="520"/>
      <c r="U60" s="520"/>
      <c r="V60" s="520"/>
      <c r="W60" s="520"/>
      <c r="X60" s="520"/>
      <c r="Y60" s="520"/>
      <c r="Z60" s="520"/>
    </row>
    <row r="61" spans="1:26" ht="15" customHeight="1">
      <c r="A61" s="520">
        <v>61</v>
      </c>
      <c r="B61" s="520"/>
      <c r="C61" s="265">
        <v>5058</v>
      </c>
      <c r="D61" s="266" t="s">
        <v>166</v>
      </c>
      <c r="E61" s="266"/>
      <c r="F61" s="266"/>
      <c r="G61" s="266"/>
      <c r="H61" s="266"/>
      <c r="I61" s="266"/>
      <c r="J61" s="266"/>
      <c r="K61" s="266"/>
      <c r="L61" s="205"/>
      <c r="M61" s="205"/>
      <c r="N61" s="266"/>
      <c r="O61" s="266"/>
      <c r="P61" s="266"/>
      <c r="Q61" s="266"/>
      <c r="R61" s="266"/>
      <c r="S61" s="266">
        <f t="shared" si="0"/>
        <v>0</v>
      </c>
      <c r="T61" s="520"/>
      <c r="U61" s="520"/>
      <c r="V61" s="520"/>
      <c r="W61" s="520"/>
      <c r="X61" s="520"/>
      <c r="Y61" s="520"/>
      <c r="Z61" s="520"/>
    </row>
    <row r="62" spans="1:26" ht="15" customHeight="1">
      <c r="A62" s="520">
        <v>62</v>
      </c>
      <c r="B62" s="520"/>
      <c r="C62" s="265">
        <v>5062</v>
      </c>
      <c r="D62" s="266" t="s">
        <v>168</v>
      </c>
      <c r="E62" s="266"/>
      <c r="F62" s="266"/>
      <c r="G62" s="266"/>
      <c r="H62" s="266"/>
      <c r="I62" s="266"/>
      <c r="J62" s="266"/>
      <c r="K62" s="266"/>
      <c r="L62" s="205"/>
      <c r="M62" s="205"/>
      <c r="N62" s="266"/>
      <c r="O62" s="266"/>
      <c r="P62" s="266"/>
      <c r="Q62" s="266"/>
      <c r="R62" s="266"/>
      <c r="S62" s="266">
        <f t="shared" si="0"/>
        <v>0</v>
      </c>
      <c r="T62" s="520"/>
      <c r="U62" s="520"/>
      <c r="V62" s="520"/>
      <c r="W62" s="520"/>
      <c r="X62" s="520"/>
      <c r="Y62" s="520"/>
      <c r="Z62" s="520"/>
    </row>
    <row r="63" spans="1:26" ht="15" customHeight="1">
      <c r="A63" s="520">
        <v>63</v>
      </c>
      <c r="B63" s="520"/>
      <c r="C63" s="265">
        <v>5064</v>
      </c>
      <c r="D63" s="266" t="s">
        <v>169</v>
      </c>
      <c r="E63" s="266"/>
      <c r="F63" s="266"/>
      <c r="G63" s="266"/>
      <c r="H63" s="266"/>
      <c r="I63" s="266"/>
      <c r="J63" s="266"/>
      <c r="K63" s="266"/>
      <c r="L63" s="205"/>
      <c r="M63" s="205"/>
      <c r="N63" s="266"/>
      <c r="O63" s="266"/>
      <c r="P63" s="266"/>
      <c r="Q63" s="266"/>
      <c r="R63" s="266"/>
      <c r="S63" s="266">
        <f t="shared" si="0"/>
        <v>0</v>
      </c>
      <c r="T63" s="520"/>
      <c r="U63" s="520"/>
      <c r="V63" s="520"/>
      <c r="W63" s="520"/>
      <c r="X63" s="520"/>
      <c r="Y63" s="520"/>
      <c r="Z63" s="520"/>
    </row>
    <row r="64" spans="1:26" ht="15" customHeight="1">
      <c r="A64" s="520">
        <v>64</v>
      </c>
      <c r="B64" s="520"/>
      <c r="C64" s="265">
        <v>5066</v>
      </c>
      <c r="D64" s="266" t="s">
        <v>170</v>
      </c>
      <c r="E64" s="266"/>
      <c r="F64" s="266"/>
      <c r="G64" s="266"/>
      <c r="H64" s="266"/>
      <c r="I64" s="266"/>
      <c r="J64" s="266"/>
      <c r="K64" s="266"/>
      <c r="L64" s="205"/>
      <c r="M64" s="205"/>
      <c r="N64" s="266"/>
      <c r="O64" s="266"/>
      <c r="P64" s="266"/>
      <c r="Q64" s="266"/>
      <c r="R64" s="54"/>
      <c r="S64" s="266">
        <f t="shared" si="0"/>
        <v>0</v>
      </c>
      <c r="T64" s="520"/>
      <c r="U64" s="520"/>
      <c r="V64" s="520"/>
      <c r="W64" s="520"/>
      <c r="X64" s="520"/>
      <c r="Y64" s="520"/>
      <c r="Z64" s="520"/>
    </row>
    <row r="65" spans="1:26" ht="15" customHeight="1">
      <c r="A65" s="520">
        <v>65</v>
      </c>
      <c r="B65" s="520"/>
      <c r="C65" s="265">
        <v>5072</v>
      </c>
      <c r="D65" s="266" t="s">
        <v>172</v>
      </c>
      <c r="E65" s="266"/>
      <c r="F65" s="266"/>
      <c r="G65" s="266"/>
      <c r="H65" s="266"/>
      <c r="I65" s="266"/>
      <c r="J65" s="266"/>
      <c r="K65" s="266"/>
      <c r="L65" s="205"/>
      <c r="M65" s="205"/>
      <c r="N65" s="266"/>
      <c r="O65" s="266"/>
      <c r="P65" s="266"/>
      <c r="Q65" s="266"/>
      <c r="R65" s="266"/>
      <c r="S65" s="266">
        <f t="shared" si="0"/>
        <v>0</v>
      </c>
      <c r="T65" s="520"/>
      <c r="U65" s="520"/>
      <c r="V65" s="520"/>
      <c r="W65" s="520"/>
      <c r="X65" s="520"/>
      <c r="Y65" s="520"/>
      <c r="Z65" s="520"/>
    </row>
    <row r="66" spans="1:26" ht="15" customHeight="1">
      <c r="A66" s="520">
        <v>66</v>
      </c>
      <c r="B66" s="520"/>
      <c r="C66" s="265">
        <v>5075</v>
      </c>
      <c r="D66" s="266" t="s">
        <v>175</v>
      </c>
      <c r="E66" s="266"/>
      <c r="F66" s="266"/>
      <c r="G66" s="266"/>
      <c r="H66" s="266"/>
      <c r="I66" s="266"/>
      <c r="J66" s="266"/>
      <c r="K66" s="266"/>
      <c r="L66" s="205"/>
      <c r="M66" s="205"/>
      <c r="N66" s="266"/>
      <c r="O66" s="266"/>
      <c r="P66" s="266"/>
      <c r="Q66" s="266"/>
      <c r="R66" s="266"/>
      <c r="S66" s="266">
        <f t="shared" si="0"/>
        <v>0</v>
      </c>
      <c r="T66" s="520"/>
      <c r="U66" s="520"/>
      <c r="V66" s="520"/>
      <c r="W66" s="520"/>
      <c r="X66" s="520"/>
      <c r="Y66" s="520"/>
      <c r="Z66" s="520"/>
    </row>
    <row r="67" spans="1:26" ht="15" customHeight="1">
      <c r="A67" s="520">
        <v>67</v>
      </c>
      <c r="B67" s="520"/>
      <c r="C67" s="265">
        <v>5076</v>
      </c>
      <c r="D67" s="266" t="s">
        <v>177</v>
      </c>
      <c r="E67" s="266"/>
      <c r="F67" s="266"/>
      <c r="G67" s="266"/>
      <c r="H67" s="266"/>
      <c r="I67" s="266"/>
      <c r="J67" s="266"/>
      <c r="K67" s="266"/>
      <c r="L67" s="205"/>
      <c r="M67" s="205"/>
      <c r="N67" s="266"/>
      <c r="O67" s="266"/>
      <c r="P67" s="266"/>
      <c r="Q67" s="266"/>
      <c r="R67" s="266"/>
      <c r="S67" s="266">
        <f t="shared" si="0"/>
        <v>0</v>
      </c>
      <c r="T67" s="520"/>
      <c r="U67" s="520"/>
      <c r="V67" s="520"/>
      <c r="W67" s="520"/>
      <c r="X67" s="520"/>
      <c r="Y67" s="520"/>
      <c r="Z67" s="520"/>
    </row>
    <row r="68" spans="1:26" ht="15" customHeight="1">
      <c r="A68" s="520">
        <v>68</v>
      </c>
      <c r="B68" s="520"/>
      <c r="C68" s="265">
        <v>5077</v>
      </c>
      <c r="D68" s="266" t="s">
        <v>178</v>
      </c>
      <c r="E68" s="266"/>
      <c r="F68" s="266"/>
      <c r="G68" s="266"/>
      <c r="H68" s="266"/>
      <c r="I68" s="266"/>
      <c r="J68" s="266"/>
      <c r="K68" s="266"/>
      <c r="L68" s="205"/>
      <c r="M68" s="205"/>
      <c r="N68" s="266"/>
      <c r="O68" s="266"/>
      <c r="P68" s="266"/>
      <c r="Q68" s="266"/>
      <c r="R68" s="266"/>
      <c r="S68" s="266">
        <f t="shared" si="0"/>
        <v>0</v>
      </c>
      <c r="T68" s="520"/>
      <c r="U68" s="520"/>
      <c r="V68" s="520"/>
      <c r="W68" s="520"/>
      <c r="X68" s="520"/>
      <c r="Y68" s="520"/>
      <c r="Z68" s="520"/>
    </row>
    <row r="69" spans="1:26" ht="15" customHeight="1">
      <c r="A69" s="520">
        <v>69</v>
      </c>
      <c r="B69" s="520"/>
      <c r="C69" s="265">
        <v>5078</v>
      </c>
      <c r="D69" s="266" t="s">
        <v>179</v>
      </c>
      <c r="E69" s="266"/>
      <c r="F69" s="266"/>
      <c r="G69" s="266"/>
      <c r="H69" s="266"/>
      <c r="I69" s="266"/>
      <c r="J69" s="266"/>
      <c r="K69" s="266"/>
      <c r="L69" s="205"/>
      <c r="M69" s="205"/>
      <c r="N69" s="266"/>
      <c r="O69" s="266"/>
      <c r="P69" s="266"/>
      <c r="Q69" s="266"/>
      <c r="R69" s="266"/>
      <c r="S69" s="266">
        <f t="shared" si="0"/>
        <v>0</v>
      </c>
      <c r="T69" s="520"/>
      <c r="U69" s="520"/>
      <c r="V69" s="520"/>
      <c r="W69" s="520"/>
      <c r="X69" s="520"/>
      <c r="Y69" s="520"/>
      <c r="Z69" s="520"/>
    </row>
    <row r="70" spans="1:26" ht="15" customHeight="1">
      <c r="A70" s="520">
        <v>70</v>
      </c>
      <c r="B70" s="520"/>
      <c r="C70" s="267">
        <v>5080</v>
      </c>
      <c r="D70" s="268" t="s">
        <v>256</v>
      </c>
      <c r="E70" s="268">
        <f t="shared" ref="E70:K70" si="1">ROUND(SUM(E16:E69),0)</f>
        <v>4053</v>
      </c>
      <c r="F70" s="268">
        <f t="shared" si="1"/>
        <v>0</v>
      </c>
      <c r="G70" s="268">
        <f t="shared" si="1"/>
        <v>0</v>
      </c>
      <c r="H70" s="268">
        <f t="shared" si="1"/>
        <v>19072</v>
      </c>
      <c r="I70" s="268">
        <f t="shared" si="1"/>
        <v>36177</v>
      </c>
      <c r="J70" s="268">
        <f t="shared" si="1"/>
        <v>0</v>
      </c>
      <c r="K70" s="268">
        <f t="shared" si="1"/>
        <v>0</v>
      </c>
      <c r="L70" s="205"/>
      <c r="M70" s="205"/>
      <c r="N70" s="268">
        <f t="shared" ref="N70:S70" si="2">ROUND(SUM(N16:N69),0)</f>
        <v>320</v>
      </c>
      <c r="O70" s="268">
        <f t="shared" si="2"/>
        <v>0</v>
      </c>
      <c r="P70" s="268">
        <f t="shared" si="2"/>
        <v>0</v>
      </c>
      <c r="Q70" s="268">
        <f t="shared" si="2"/>
        <v>0</v>
      </c>
      <c r="R70" s="268">
        <f t="shared" si="2"/>
        <v>71142</v>
      </c>
      <c r="S70" s="268">
        <f t="shared" si="2"/>
        <v>130764</v>
      </c>
      <c r="T70" s="520"/>
      <c r="U70" s="520"/>
      <c r="V70" s="520"/>
      <c r="W70" s="520"/>
      <c r="X70" s="520"/>
      <c r="Y70" s="520"/>
      <c r="Z70" s="520"/>
    </row>
    <row r="71" spans="1:26" ht="12.75" customHeight="1">
      <c r="A71" s="520"/>
      <c r="B71" s="520"/>
      <c r="C71" s="520"/>
      <c r="D71" s="520"/>
      <c r="E71" s="520"/>
      <c r="F71" s="520"/>
      <c r="G71" s="520"/>
      <c r="H71" s="520"/>
      <c r="I71" s="520"/>
      <c r="J71" s="520"/>
      <c r="K71" s="520"/>
      <c r="L71" s="520"/>
      <c r="M71" s="520"/>
      <c r="N71" s="520"/>
      <c r="O71" s="520"/>
      <c r="P71" s="520"/>
      <c r="Q71" s="520"/>
      <c r="R71" s="520"/>
      <c r="S71" s="520"/>
      <c r="T71" s="520"/>
      <c r="U71" s="520"/>
      <c r="V71" s="520"/>
      <c r="W71" s="520"/>
      <c r="X71" s="520"/>
      <c r="Y71" s="520"/>
      <c r="Z71" s="520"/>
    </row>
    <row r="72" spans="1:26" ht="12.75" customHeight="1">
      <c r="A72" s="520"/>
      <c r="B72" s="520"/>
      <c r="C72" s="520"/>
      <c r="D72" s="520"/>
      <c r="E72" s="520"/>
      <c r="F72" s="520"/>
      <c r="G72" s="520"/>
      <c r="H72" s="520"/>
      <c r="I72" s="520"/>
      <c r="J72" s="520"/>
      <c r="K72" s="520"/>
      <c r="L72" s="520"/>
      <c r="M72" s="520"/>
      <c r="N72" s="520"/>
      <c r="O72" s="520"/>
      <c r="P72" s="520"/>
      <c r="Q72" s="520"/>
      <c r="R72" s="520"/>
      <c r="S72" s="520"/>
      <c r="T72" s="520"/>
      <c r="U72" s="520"/>
      <c r="V72" s="520"/>
      <c r="W72" s="520"/>
      <c r="X72" s="520"/>
      <c r="Y72" s="520"/>
      <c r="Z72" s="520"/>
    </row>
    <row r="73" spans="1:26" ht="12.75" customHeight="1">
      <c r="A73" s="520"/>
      <c r="B73" s="520"/>
      <c r="C73" s="520"/>
      <c r="D73" s="520"/>
      <c r="E73" s="520"/>
      <c r="F73" s="520"/>
      <c r="G73" s="520"/>
      <c r="H73" s="520"/>
      <c r="I73" s="520"/>
      <c r="J73" s="520"/>
      <c r="K73" s="520"/>
      <c r="L73" s="520"/>
      <c r="M73" s="520"/>
      <c r="N73" s="520"/>
      <c r="O73" s="520"/>
      <c r="P73" s="520"/>
      <c r="Q73" s="520"/>
      <c r="R73" s="520"/>
      <c r="S73" s="520"/>
      <c r="T73" s="520"/>
      <c r="U73" s="520"/>
      <c r="V73" s="520"/>
      <c r="W73" s="520"/>
      <c r="X73" s="520"/>
      <c r="Y73" s="520"/>
      <c r="Z73" s="520"/>
    </row>
    <row r="74" spans="1:26" ht="12.75" customHeight="1">
      <c r="A74" s="520"/>
      <c r="B74" s="520"/>
      <c r="C74" s="520"/>
      <c r="D74" s="520"/>
      <c r="E74" s="520"/>
      <c r="F74" s="520"/>
      <c r="G74" s="520"/>
      <c r="H74" s="520"/>
      <c r="I74" s="520"/>
      <c r="J74" s="520"/>
      <c r="K74" s="520"/>
      <c r="L74" s="520"/>
      <c r="M74" s="520"/>
      <c r="N74" s="520"/>
      <c r="O74" s="520"/>
      <c r="P74" s="520"/>
      <c r="Q74" s="520"/>
      <c r="R74" s="520"/>
      <c r="S74" s="520"/>
      <c r="T74" s="520"/>
      <c r="U74" s="520"/>
      <c r="V74" s="520"/>
      <c r="W74" s="520"/>
      <c r="X74" s="520"/>
      <c r="Y74" s="520"/>
      <c r="Z74" s="520"/>
    </row>
    <row r="75" spans="1:26" ht="12.75" customHeight="1">
      <c r="A75" s="520"/>
      <c r="B75" s="520"/>
      <c r="C75" s="520"/>
      <c r="D75" s="520"/>
      <c r="E75" s="520"/>
      <c r="F75" s="520"/>
      <c r="G75" s="520"/>
      <c r="H75" s="520"/>
      <c r="I75" s="520"/>
      <c r="J75" s="520"/>
      <c r="K75" s="520"/>
      <c r="L75" s="520"/>
      <c r="M75" s="520"/>
      <c r="N75" s="520"/>
      <c r="O75" s="520"/>
      <c r="P75" s="520"/>
      <c r="Q75" s="520"/>
      <c r="R75" s="520"/>
      <c r="S75" s="520"/>
      <c r="T75" s="520"/>
      <c r="U75" s="520"/>
      <c r="V75" s="520"/>
      <c r="W75" s="520"/>
      <c r="X75" s="520"/>
      <c r="Y75" s="520"/>
      <c r="Z75" s="520"/>
    </row>
    <row r="76" spans="1:26" ht="12.75" customHeight="1">
      <c r="A76" s="520"/>
      <c r="B76" s="520"/>
      <c r="C76" s="520"/>
      <c r="D76" s="520"/>
      <c r="E76" s="520"/>
      <c r="F76" s="520"/>
      <c r="G76" s="520"/>
      <c r="H76" s="520"/>
      <c r="I76" s="520"/>
      <c r="J76" s="520"/>
      <c r="K76" s="520"/>
      <c r="L76" s="520"/>
      <c r="M76" s="520"/>
      <c r="N76" s="520"/>
      <c r="O76" s="520"/>
      <c r="P76" s="520"/>
      <c r="Q76" s="520"/>
      <c r="R76" s="520"/>
      <c r="S76" s="520"/>
      <c r="T76" s="520"/>
      <c r="U76" s="520"/>
      <c r="V76" s="520"/>
      <c r="W76" s="520"/>
      <c r="X76" s="520"/>
      <c r="Y76" s="520"/>
      <c r="Z76" s="520"/>
    </row>
    <row r="77" spans="1:26" ht="12.75" customHeight="1">
      <c r="A77" s="520"/>
      <c r="B77" s="520"/>
      <c r="C77" s="520"/>
      <c r="D77" s="520"/>
      <c r="E77" s="520"/>
      <c r="F77" s="520"/>
      <c r="G77" s="520"/>
      <c r="H77" s="520"/>
      <c r="I77" s="520"/>
      <c r="J77" s="520"/>
      <c r="K77" s="520"/>
      <c r="L77" s="520"/>
      <c r="M77" s="520"/>
      <c r="N77" s="520"/>
      <c r="O77" s="520"/>
      <c r="P77" s="520"/>
      <c r="Q77" s="520"/>
      <c r="R77" s="520"/>
      <c r="S77" s="520"/>
      <c r="T77" s="520"/>
      <c r="U77" s="520"/>
      <c r="V77" s="520"/>
      <c r="W77" s="520"/>
      <c r="X77" s="520"/>
      <c r="Y77" s="520"/>
      <c r="Z77" s="520"/>
    </row>
    <row r="78" spans="1:26" ht="12.75" customHeight="1">
      <c r="A78" s="520"/>
      <c r="B78" s="520"/>
      <c r="C78" s="520"/>
      <c r="D78" s="520"/>
      <c r="E78" s="520"/>
      <c r="F78" s="520"/>
      <c r="G78" s="520"/>
      <c r="H78" s="520"/>
      <c r="I78" s="520"/>
      <c r="J78" s="520"/>
      <c r="K78" s="520"/>
      <c r="L78" s="520"/>
      <c r="M78" s="520"/>
      <c r="N78" s="520"/>
      <c r="O78" s="520"/>
      <c r="P78" s="520"/>
      <c r="Q78" s="520"/>
      <c r="R78" s="520"/>
      <c r="S78" s="520"/>
      <c r="T78" s="520"/>
      <c r="U78" s="520"/>
      <c r="V78" s="520"/>
      <c r="W78" s="520"/>
      <c r="X78" s="520"/>
      <c r="Y78" s="520"/>
      <c r="Z78" s="520"/>
    </row>
    <row r="79" spans="1:26" ht="12.75" customHeight="1">
      <c r="A79" s="520"/>
      <c r="B79" s="520"/>
      <c r="C79" s="520"/>
      <c r="D79" s="520"/>
      <c r="E79" s="520"/>
      <c r="F79" s="520"/>
      <c r="G79" s="520"/>
      <c r="H79" s="520"/>
      <c r="I79" s="520"/>
      <c r="J79" s="520"/>
      <c r="K79" s="520"/>
      <c r="L79" s="520"/>
      <c r="M79" s="520"/>
      <c r="N79" s="520"/>
      <c r="O79" s="520"/>
      <c r="P79" s="520"/>
      <c r="Q79" s="520"/>
      <c r="R79" s="520"/>
      <c r="S79" s="520"/>
      <c r="T79" s="520"/>
      <c r="U79" s="520"/>
      <c r="V79" s="520"/>
      <c r="W79" s="520"/>
      <c r="X79" s="520"/>
      <c r="Y79" s="520"/>
      <c r="Z79" s="520"/>
    </row>
    <row r="80" spans="1:26" ht="12.75" customHeight="1">
      <c r="A80" s="520"/>
      <c r="B80" s="520"/>
      <c r="C80" s="520"/>
      <c r="D80" s="520"/>
      <c r="E80" s="520"/>
      <c r="F80" s="520"/>
      <c r="G80" s="520"/>
      <c r="H80" s="520"/>
      <c r="I80" s="520"/>
      <c r="J80" s="520"/>
      <c r="K80" s="520"/>
      <c r="L80" s="520"/>
      <c r="M80" s="520"/>
      <c r="N80" s="520"/>
      <c r="O80" s="520"/>
      <c r="P80" s="520"/>
      <c r="Q80" s="520"/>
      <c r="R80" s="520"/>
      <c r="S80" s="520"/>
      <c r="T80" s="520"/>
      <c r="U80" s="520"/>
      <c r="V80" s="520"/>
      <c r="W80" s="520"/>
      <c r="X80" s="520"/>
      <c r="Y80" s="520"/>
      <c r="Z80" s="520"/>
    </row>
    <row r="81" spans="1:26" ht="12.75" customHeight="1">
      <c r="A81" s="520"/>
      <c r="B81" s="520"/>
      <c r="C81" s="520"/>
      <c r="D81" s="520"/>
      <c r="E81" s="520"/>
      <c r="F81" s="520"/>
      <c r="G81" s="520"/>
      <c r="H81" s="520"/>
      <c r="I81" s="520"/>
      <c r="J81" s="520"/>
      <c r="K81" s="520"/>
      <c r="L81" s="520"/>
      <c r="M81" s="520"/>
      <c r="N81" s="520"/>
      <c r="O81" s="520"/>
      <c r="P81" s="520"/>
      <c r="Q81" s="520"/>
      <c r="R81" s="520"/>
      <c r="S81" s="520"/>
      <c r="T81" s="520"/>
      <c r="U81" s="520"/>
      <c r="V81" s="520"/>
      <c r="W81" s="520"/>
      <c r="X81" s="520"/>
      <c r="Y81" s="520"/>
      <c r="Z81" s="520"/>
    </row>
    <row r="82" spans="1:26" ht="12.75" customHeight="1">
      <c r="A82" s="520"/>
      <c r="B82" s="520"/>
      <c r="C82" s="520"/>
      <c r="D82" s="520"/>
      <c r="E82" s="520"/>
      <c r="F82" s="520"/>
      <c r="G82" s="520"/>
      <c r="H82" s="520"/>
      <c r="I82" s="520"/>
      <c r="J82" s="520"/>
      <c r="K82" s="520"/>
      <c r="L82" s="520"/>
      <c r="M82" s="520"/>
      <c r="N82" s="520"/>
      <c r="O82" s="520"/>
      <c r="P82" s="520"/>
      <c r="Q82" s="520"/>
      <c r="R82" s="520"/>
      <c r="S82" s="520"/>
      <c r="T82" s="520"/>
      <c r="U82" s="520"/>
      <c r="V82" s="520"/>
      <c r="W82" s="520"/>
      <c r="X82" s="520"/>
      <c r="Y82" s="520"/>
      <c r="Z82" s="520"/>
    </row>
    <row r="83" spans="1:26" ht="12.75" customHeight="1">
      <c r="A83" s="520"/>
      <c r="B83" s="520"/>
      <c r="C83" s="520"/>
      <c r="D83" s="520"/>
      <c r="E83" s="520"/>
      <c r="F83" s="520"/>
      <c r="G83" s="520"/>
      <c r="H83" s="520"/>
      <c r="I83" s="520"/>
      <c r="J83" s="520"/>
      <c r="K83" s="520"/>
      <c r="L83" s="520"/>
      <c r="M83" s="520"/>
      <c r="N83" s="520"/>
      <c r="O83" s="520"/>
      <c r="P83" s="520"/>
      <c r="Q83" s="520"/>
      <c r="R83" s="520"/>
      <c r="S83" s="520"/>
      <c r="T83" s="520"/>
      <c r="U83" s="520"/>
      <c r="V83" s="520"/>
      <c r="W83" s="520"/>
      <c r="X83" s="520"/>
      <c r="Y83" s="520"/>
      <c r="Z83" s="520"/>
    </row>
    <row r="84" spans="1:26" ht="12.75" customHeight="1">
      <c r="A84" s="520"/>
      <c r="B84" s="520"/>
      <c r="C84" s="520"/>
      <c r="D84" s="520"/>
      <c r="E84" s="520"/>
      <c r="F84" s="520"/>
      <c r="G84" s="520"/>
      <c r="H84" s="520"/>
      <c r="I84" s="520"/>
      <c r="J84" s="520"/>
      <c r="K84" s="520"/>
      <c r="L84" s="520"/>
      <c r="M84" s="520"/>
      <c r="N84" s="520"/>
      <c r="O84" s="520"/>
      <c r="P84" s="520"/>
      <c r="Q84" s="520"/>
      <c r="R84" s="520"/>
      <c r="S84" s="520"/>
      <c r="T84" s="520"/>
      <c r="U84" s="520"/>
      <c r="V84" s="520"/>
      <c r="W84" s="520"/>
      <c r="X84" s="520"/>
      <c r="Y84" s="520"/>
      <c r="Z84" s="520"/>
    </row>
    <row r="85" spans="1:26" ht="12.75" customHeight="1">
      <c r="A85" s="520"/>
      <c r="B85" s="520"/>
      <c r="C85" s="520"/>
      <c r="D85" s="520"/>
      <c r="E85" s="520"/>
      <c r="F85" s="520"/>
      <c r="G85" s="520"/>
      <c r="H85" s="520"/>
      <c r="I85" s="520"/>
      <c r="J85" s="520"/>
      <c r="K85" s="520"/>
      <c r="L85" s="520"/>
      <c r="M85" s="520"/>
      <c r="N85" s="520"/>
      <c r="O85" s="520"/>
      <c r="P85" s="520"/>
      <c r="Q85" s="520"/>
      <c r="R85" s="520"/>
      <c r="S85" s="520"/>
      <c r="T85" s="520"/>
      <c r="U85" s="520"/>
      <c r="V85" s="520"/>
      <c r="W85" s="520"/>
      <c r="X85" s="520"/>
      <c r="Y85" s="520"/>
      <c r="Z85" s="520"/>
    </row>
    <row r="86" spans="1:26" ht="12.75" customHeight="1">
      <c r="A86" s="520"/>
      <c r="B86" s="520"/>
      <c r="C86" s="520"/>
      <c r="D86" s="520"/>
      <c r="E86" s="520"/>
      <c r="F86" s="520"/>
      <c r="G86" s="520"/>
      <c r="H86" s="520"/>
      <c r="I86" s="520"/>
      <c r="J86" s="520"/>
      <c r="K86" s="520"/>
      <c r="L86" s="520"/>
      <c r="M86" s="520"/>
      <c r="N86" s="520"/>
      <c r="O86" s="520"/>
      <c r="P86" s="520"/>
      <c r="Q86" s="520"/>
      <c r="R86" s="520"/>
      <c r="S86" s="520"/>
      <c r="T86" s="520"/>
      <c r="U86" s="520"/>
      <c r="V86" s="520"/>
      <c r="W86" s="520"/>
      <c r="X86" s="520"/>
      <c r="Y86" s="520"/>
      <c r="Z86" s="520"/>
    </row>
    <row r="87" spans="1:26" ht="12.75" customHeight="1">
      <c r="A87" s="520"/>
      <c r="B87" s="520"/>
      <c r="C87" s="520"/>
      <c r="D87" s="520"/>
      <c r="E87" s="520"/>
      <c r="F87" s="520"/>
      <c r="G87" s="520"/>
      <c r="H87" s="520"/>
      <c r="I87" s="520"/>
      <c r="J87" s="520"/>
      <c r="K87" s="520"/>
      <c r="L87" s="520"/>
      <c r="M87" s="520"/>
      <c r="N87" s="520"/>
      <c r="O87" s="520"/>
      <c r="P87" s="520"/>
      <c r="Q87" s="520"/>
      <c r="R87" s="520"/>
      <c r="S87" s="520"/>
      <c r="T87" s="520"/>
      <c r="U87" s="520"/>
      <c r="V87" s="520"/>
      <c r="W87" s="520"/>
      <c r="X87" s="520"/>
      <c r="Y87" s="520"/>
      <c r="Z87" s="520"/>
    </row>
    <row r="88" spans="1:26" ht="12.75" customHeight="1">
      <c r="A88" s="520"/>
      <c r="B88" s="520"/>
      <c r="C88" s="520"/>
      <c r="D88" s="520"/>
      <c r="E88" s="520"/>
      <c r="F88" s="520"/>
      <c r="G88" s="520"/>
      <c r="H88" s="520"/>
      <c r="I88" s="520"/>
      <c r="J88" s="520"/>
      <c r="K88" s="520"/>
      <c r="L88" s="520"/>
      <c r="M88" s="520"/>
      <c r="N88" s="520"/>
      <c r="O88" s="520"/>
      <c r="P88" s="520"/>
      <c r="Q88" s="520"/>
      <c r="R88" s="520"/>
      <c r="S88" s="520"/>
      <c r="T88" s="520"/>
      <c r="U88" s="520"/>
      <c r="V88" s="520"/>
      <c r="W88" s="520"/>
      <c r="X88" s="520"/>
      <c r="Y88" s="520"/>
      <c r="Z88" s="520"/>
    </row>
    <row r="89" spans="1:26" ht="12.75" customHeight="1">
      <c r="A89" s="520"/>
      <c r="B89" s="520"/>
      <c r="C89" s="520"/>
      <c r="D89" s="520"/>
      <c r="E89" s="520"/>
      <c r="F89" s="520"/>
      <c r="G89" s="520"/>
      <c r="H89" s="520"/>
      <c r="I89" s="520"/>
      <c r="J89" s="520"/>
      <c r="K89" s="520"/>
      <c r="L89" s="520"/>
      <c r="M89" s="520"/>
      <c r="N89" s="520"/>
      <c r="O89" s="520"/>
      <c r="P89" s="520"/>
      <c r="Q89" s="520"/>
      <c r="R89" s="520"/>
      <c r="S89" s="520"/>
      <c r="T89" s="520"/>
      <c r="U89" s="520"/>
      <c r="V89" s="520"/>
      <c r="W89" s="520"/>
      <c r="X89" s="520"/>
      <c r="Y89" s="520"/>
      <c r="Z89" s="520"/>
    </row>
    <row r="90" spans="1:26" ht="12.75" customHeight="1">
      <c r="A90" s="520"/>
      <c r="B90" s="520"/>
      <c r="C90" s="520"/>
      <c r="D90" s="520"/>
      <c r="E90" s="520"/>
      <c r="F90" s="520"/>
      <c r="G90" s="520"/>
      <c r="H90" s="520"/>
      <c r="I90" s="520"/>
      <c r="J90" s="520"/>
      <c r="K90" s="520"/>
      <c r="L90" s="520"/>
      <c r="M90" s="520"/>
      <c r="N90" s="520"/>
      <c r="O90" s="520"/>
      <c r="P90" s="520"/>
      <c r="Q90" s="520"/>
      <c r="R90" s="520"/>
      <c r="S90" s="520"/>
      <c r="T90" s="520"/>
      <c r="U90" s="520"/>
      <c r="V90" s="520"/>
      <c r="W90" s="520"/>
      <c r="X90" s="520"/>
      <c r="Y90" s="520"/>
      <c r="Z90" s="520"/>
    </row>
    <row r="91" spans="1:26" ht="12.75" customHeight="1">
      <c r="A91" s="520"/>
      <c r="B91" s="520"/>
      <c r="C91" s="520"/>
      <c r="D91" s="520"/>
      <c r="E91" s="520"/>
      <c r="F91" s="520"/>
      <c r="G91" s="520"/>
      <c r="H91" s="520"/>
      <c r="I91" s="520"/>
      <c r="J91" s="520"/>
      <c r="K91" s="520"/>
      <c r="L91" s="520"/>
      <c r="M91" s="520"/>
      <c r="N91" s="520"/>
      <c r="O91" s="520"/>
      <c r="P91" s="520"/>
      <c r="Q91" s="520"/>
      <c r="R91" s="520"/>
      <c r="S91" s="520"/>
      <c r="T91" s="520"/>
      <c r="U91" s="520"/>
      <c r="V91" s="520"/>
      <c r="W91" s="520"/>
      <c r="X91" s="520"/>
      <c r="Y91" s="520"/>
      <c r="Z91" s="520"/>
    </row>
    <row r="92" spans="1:26" ht="12.75" customHeight="1">
      <c r="A92" s="520"/>
      <c r="B92" s="520"/>
      <c r="C92" s="520"/>
      <c r="D92" s="520"/>
      <c r="E92" s="520"/>
      <c r="F92" s="520"/>
      <c r="G92" s="520"/>
      <c r="H92" s="520"/>
      <c r="I92" s="520"/>
      <c r="J92" s="520"/>
      <c r="K92" s="520"/>
      <c r="L92" s="520"/>
      <c r="M92" s="520"/>
      <c r="N92" s="520"/>
      <c r="O92" s="520"/>
      <c r="P92" s="520"/>
      <c r="Q92" s="520"/>
      <c r="R92" s="520"/>
      <c r="S92" s="520"/>
      <c r="T92" s="520"/>
      <c r="U92" s="520"/>
      <c r="V92" s="520"/>
      <c r="W92" s="520"/>
      <c r="X92" s="520"/>
      <c r="Y92" s="520"/>
      <c r="Z92" s="520"/>
    </row>
    <row r="93" spans="1:26" ht="12.75" customHeight="1">
      <c r="A93" s="520"/>
      <c r="B93" s="520"/>
      <c r="C93" s="520"/>
      <c r="D93" s="520"/>
      <c r="E93" s="520"/>
      <c r="F93" s="520"/>
      <c r="G93" s="520"/>
      <c r="H93" s="520"/>
      <c r="I93" s="520"/>
      <c r="J93" s="520"/>
      <c r="K93" s="520"/>
      <c r="L93" s="520"/>
      <c r="M93" s="520"/>
      <c r="N93" s="520"/>
      <c r="O93" s="520"/>
      <c r="P93" s="520"/>
      <c r="Q93" s="520"/>
      <c r="R93" s="520"/>
      <c r="S93" s="520"/>
      <c r="T93" s="520"/>
      <c r="U93" s="520"/>
      <c r="V93" s="520"/>
      <c r="W93" s="520"/>
      <c r="X93" s="520"/>
      <c r="Y93" s="520"/>
      <c r="Z93" s="520"/>
    </row>
    <row r="94" spans="1:26" ht="12.75" customHeight="1">
      <c r="A94" s="520"/>
      <c r="B94" s="520"/>
      <c r="C94" s="520"/>
      <c r="D94" s="520"/>
      <c r="E94" s="520"/>
      <c r="F94" s="520"/>
      <c r="G94" s="520"/>
      <c r="H94" s="520"/>
      <c r="I94" s="520"/>
      <c r="J94" s="520"/>
      <c r="K94" s="520"/>
      <c r="L94" s="520"/>
      <c r="M94" s="520"/>
      <c r="N94" s="520"/>
      <c r="O94" s="520"/>
      <c r="P94" s="520"/>
      <c r="Q94" s="520"/>
      <c r="R94" s="520"/>
      <c r="S94" s="520"/>
      <c r="T94" s="520"/>
      <c r="U94" s="520"/>
      <c r="V94" s="520"/>
      <c r="W94" s="520"/>
      <c r="X94" s="520"/>
      <c r="Y94" s="520"/>
      <c r="Z94" s="520"/>
    </row>
    <row r="95" spans="1:26" ht="12.75" customHeight="1">
      <c r="A95" s="520"/>
      <c r="B95" s="520"/>
      <c r="C95" s="520"/>
      <c r="D95" s="520"/>
      <c r="E95" s="520"/>
      <c r="F95" s="520"/>
      <c r="G95" s="520"/>
      <c r="H95" s="520"/>
      <c r="I95" s="520"/>
      <c r="J95" s="520"/>
      <c r="K95" s="520"/>
      <c r="L95" s="520"/>
      <c r="M95" s="520"/>
      <c r="N95" s="520"/>
      <c r="O95" s="520"/>
      <c r="P95" s="520"/>
      <c r="Q95" s="520"/>
      <c r="R95" s="520"/>
      <c r="S95" s="520"/>
      <c r="T95" s="520"/>
      <c r="U95" s="520"/>
      <c r="V95" s="520"/>
      <c r="W95" s="520"/>
      <c r="X95" s="520"/>
      <c r="Y95" s="520"/>
      <c r="Z95" s="520"/>
    </row>
    <row r="96" spans="1:26" ht="12.75" customHeight="1">
      <c r="A96" s="520"/>
      <c r="B96" s="520"/>
      <c r="C96" s="520"/>
      <c r="D96" s="520"/>
      <c r="E96" s="520"/>
      <c r="F96" s="520"/>
      <c r="G96" s="520"/>
      <c r="H96" s="520"/>
      <c r="I96" s="520"/>
      <c r="J96" s="520"/>
      <c r="K96" s="520"/>
      <c r="L96" s="520"/>
      <c r="M96" s="520"/>
      <c r="N96" s="520"/>
      <c r="O96" s="520"/>
      <c r="P96" s="520"/>
      <c r="Q96" s="520"/>
      <c r="R96" s="520"/>
      <c r="S96" s="520"/>
      <c r="T96" s="520"/>
      <c r="U96" s="520"/>
      <c r="V96" s="520"/>
      <c r="W96" s="520"/>
      <c r="X96" s="520"/>
      <c r="Y96" s="520"/>
      <c r="Z96" s="520"/>
    </row>
    <row r="97" spans="1:26" ht="12.75" customHeight="1">
      <c r="A97" s="520"/>
      <c r="B97" s="520"/>
      <c r="C97" s="520"/>
      <c r="D97" s="520"/>
      <c r="E97" s="520"/>
      <c r="F97" s="520"/>
      <c r="G97" s="520"/>
      <c r="H97" s="520"/>
      <c r="I97" s="520"/>
      <c r="J97" s="520"/>
      <c r="K97" s="520"/>
      <c r="L97" s="520"/>
      <c r="M97" s="520"/>
      <c r="N97" s="520"/>
      <c r="O97" s="520"/>
      <c r="P97" s="520"/>
      <c r="Q97" s="520"/>
      <c r="R97" s="520"/>
      <c r="S97" s="520"/>
      <c r="T97" s="520"/>
      <c r="U97" s="520"/>
      <c r="V97" s="520"/>
      <c r="W97" s="520"/>
      <c r="X97" s="520"/>
      <c r="Y97" s="520"/>
      <c r="Z97" s="520"/>
    </row>
    <row r="98" spans="1:26" ht="12.75" customHeight="1">
      <c r="A98" s="520"/>
      <c r="B98" s="520"/>
      <c r="C98" s="520"/>
      <c r="D98" s="520"/>
      <c r="E98" s="520"/>
      <c r="F98" s="520"/>
      <c r="G98" s="520"/>
      <c r="H98" s="520"/>
      <c r="I98" s="520"/>
      <c r="J98" s="520"/>
      <c r="K98" s="520"/>
      <c r="L98" s="520"/>
      <c r="M98" s="520"/>
      <c r="N98" s="520"/>
      <c r="O98" s="520"/>
      <c r="P98" s="520"/>
      <c r="Q98" s="520"/>
      <c r="R98" s="520"/>
      <c r="S98" s="520"/>
      <c r="T98" s="520"/>
      <c r="U98" s="520"/>
      <c r="V98" s="520"/>
      <c r="W98" s="520"/>
      <c r="X98" s="520"/>
      <c r="Y98" s="520"/>
      <c r="Z98" s="520"/>
    </row>
    <row r="99" spans="1:26" ht="12.75" customHeight="1">
      <c r="A99" s="520"/>
      <c r="B99" s="520"/>
      <c r="C99" s="520"/>
      <c r="D99" s="520"/>
      <c r="E99" s="520"/>
      <c r="F99" s="520"/>
      <c r="G99" s="520"/>
      <c r="H99" s="520"/>
      <c r="I99" s="520"/>
      <c r="J99" s="520"/>
      <c r="K99" s="520"/>
      <c r="L99" s="520"/>
      <c r="M99" s="520"/>
      <c r="N99" s="520"/>
      <c r="O99" s="520"/>
      <c r="P99" s="520"/>
      <c r="Q99" s="520"/>
      <c r="R99" s="520"/>
      <c r="S99" s="520"/>
      <c r="T99" s="520"/>
      <c r="U99" s="520"/>
      <c r="V99" s="520"/>
      <c r="W99" s="520"/>
      <c r="X99" s="520"/>
      <c r="Y99" s="520"/>
      <c r="Z99" s="520"/>
    </row>
    <row r="100" spans="1:26" ht="12.75" customHeight="1">
      <c r="A100" s="520"/>
      <c r="B100" s="520"/>
      <c r="C100" s="520"/>
      <c r="D100" s="520"/>
      <c r="E100" s="520"/>
      <c r="F100" s="520"/>
      <c r="G100" s="520"/>
      <c r="H100" s="520"/>
      <c r="I100" s="520"/>
      <c r="J100" s="520"/>
      <c r="K100" s="520"/>
      <c r="L100" s="520"/>
      <c r="M100" s="520"/>
      <c r="N100" s="520"/>
      <c r="O100" s="520"/>
      <c r="P100" s="520"/>
      <c r="Q100" s="520"/>
      <c r="R100" s="520"/>
      <c r="S100" s="520"/>
      <c r="T100" s="520"/>
      <c r="U100" s="520"/>
      <c r="V100" s="520"/>
      <c r="W100" s="520"/>
      <c r="X100" s="520"/>
      <c r="Y100" s="520"/>
      <c r="Z100" s="520"/>
    </row>
    <row r="101" spans="1:26" ht="12.75" customHeight="1">
      <c r="A101" s="520"/>
      <c r="B101" s="520"/>
      <c r="C101" s="520"/>
      <c r="D101" s="520"/>
      <c r="E101" s="520"/>
      <c r="F101" s="520"/>
      <c r="G101" s="520"/>
      <c r="H101" s="520"/>
      <c r="I101" s="520"/>
      <c r="J101" s="520"/>
      <c r="K101" s="520"/>
      <c r="L101" s="520"/>
      <c r="M101" s="520"/>
      <c r="N101" s="520"/>
      <c r="O101" s="520"/>
      <c r="P101" s="520"/>
      <c r="Q101" s="520"/>
      <c r="R101" s="520"/>
      <c r="S101" s="520"/>
      <c r="T101" s="520"/>
      <c r="U101" s="520"/>
      <c r="V101" s="520"/>
      <c r="W101" s="520"/>
      <c r="X101" s="520"/>
      <c r="Y101" s="520"/>
      <c r="Z101" s="520"/>
    </row>
    <row r="102" spans="1:26" ht="12.75" customHeight="1">
      <c r="A102" s="520"/>
      <c r="B102" s="520"/>
      <c r="C102" s="520"/>
      <c r="D102" s="520"/>
      <c r="E102" s="520"/>
      <c r="F102" s="520"/>
      <c r="G102" s="520"/>
      <c r="H102" s="520"/>
      <c r="I102" s="520"/>
      <c r="J102" s="520"/>
      <c r="K102" s="520"/>
      <c r="L102" s="520"/>
      <c r="M102" s="520"/>
      <c r="N102" s="520"/>
      <c r="O102" s="520"/>
      <c r="P102" s="520"/>
      <c r="Q102" s="520"/>
      <c r="R102" s="520"/>
      <c r="S102" s="520"/>
      <c r="T102" s="520"/>
      <c r="U102" s="520"/>
      <c r="V102" s="520"/>
      <c r="W102" s="520"/>
      <c r="X102" s="520"/>
      <c r="Y102" s="520"/>
      <c r="Z102" s="520"/>
    </row>
    <row r="103" spans="1:26" ht="12.75" customHeight="1">
      <c r="A103" s="520"/>
      <c r="B103" s="520"/>
      <c r="C103" s="520"/>
      <c r="D103" s="520"/>
      <c r="E103" s="520"/>
      <c r="F103" s="520"/>
      <c r="G103" s="520"/>
      <c r="H103" s="520"/>
      <c r="I103" s="520"/>
      <c r="J103" s="520"/>
      <c r="K103" s="520"/>
      <c r="L103" s="520"/>
      <c r="M103" s="520"/>
      <c r="N103" s="520"/>
      <c r="O103" s="520"/>
      <c r="P103" s="520"/>
      <c r="Q103" s="520"/>
      <c r="R103" s="520"/>
      <c r="S103" s="520"/>
      <c r="T103" s="520"/>
      <c r="U103" s="520"/>
      <c r="V103" s="520"/>
      <c r="W103" s="520"/>
      <c r="X103" s="520"/>
      <c r="Y103" s="520"/>
      <c r="Z103" s="520"/>
    </row>
    <row r="104" spans="1:26" ht="12.75" customHeight="1">
      <c r="A104" s="520"/>
      <c r="B104" s="520"/>
      <c r="C104" s="520"/>
      <c r="D104" s="520"/>
      <c r="E104" s="520"/>
      <c r="F104" s="520"/>
      <c r="G104" s="520"/>
      <c r="H104" s="520"/>
      <c r="I104" s="520"/>
      <c r="J104" s="520"/>
      <c r="K104" s="520"/>
      <c r="L104" s="520"/>
      <c r="M104" s="520"/>
      <c r="N104" s="520"/>
      <c r="O104" s="520"/>
      <c r="P104" s="520"/>
      <c r="Q104" s="520"/>
      <c r="R104" s="520"/>
      <c r="S104" s="520"/>
      <c r="T104" s="520"/>
      <c r="U104" s="520"/>
      <c r="V104" s="520"/>
      <c r="W104" s="520"/>
      <c r="X104" s="520"/>
      <c r="Y104" s="520"/>
      <c r="Z104" s="520"/>
    </row>
    <row r="105" spans="1:26" ht="12.75" customHeight="1">
      <c r="A105" s="520"/>
      <c r="B105" s="520"/>
      <c r="C105" s="520"/>
      <c r="D105" s="520"/>
      <c r="E105" s="520"/>
      <c r="F105" s="520"/>
      <c r="G105" s="520"/>
      <c r="H105" s="520"/>
      <c r="I105" s="520"/>
      <c r="J105" s="520"/>
      <c r="K105" s="520"/>
      <c r="L105" s="520"/>
      <c r="M105" s="520"/>
      <c r="N105" s="520"/>
      <c r="O105" s="520"/>
      <c r="P105" s="520"/>
      <c r="Q105" s="520"/>
      <c r="R105" s="520"/>
      <c r="S105" s="520"/>
      <c r="T105" s="520"/>
      <c r="U105" s="520"/>
      <c r="V105" s="520"/>
      <c r="W105" s="520"/>
      <c r="X105" s="520"/>
      <c r="Y105" s="520"/>
      <c r="Z105" s="520"/>
    </row>
    <row r="106" spans="1:26" ht="12.75" customHeight="1">
      <c r="A106" s="520"/>
      <c r="B106" s="520"/>
      <c r="C106" s="520"/>
      <c r="D106" s="520"/>
      <c r="E106" s="520"/>
      <c r="F106" s="520"/>
      <c r="G106" s="520"/>
      <c r="H106" s="520"/>
      <c r="I106" s="520"/>
      <c r="J106" s="520"/>
      <c r="K106" s="520"/>
      <c r="L106" s="520"/>
      <c r="M106" s="520"/>
      <c r="N106" s="520"/>
      <c r="O106" s="520"/>
      <c r="P106" s="520"/>
      <c r="Q106" s="520"/>
      <c r="R106" s="520"/>
      <c r="S106" s="520"/>
      <c r="T106" s="520"/>
      <c r="U106" s="520"/>
      <c r="V106" s="520"/>
      <c r="W106" s="520"/>
      <c r="X106" s="520"/>
      <c r="Y106" s="520"/>
      <c r="Z106" s="520"/>
    </row>
    <row r="107" spans="1:26" ht="12.75" customHeight="1">
      <c r="A107" s="520"/>
      <c r="B107" s="520"/>
      <c r="C107" s="520"/>
      <c r="D107" s="520"/>
      <c r="E107" s="520"/>
      <c r="F107" s="520"/>
      <c r="G107" s="520"/>
      <c r="H107" s="520"/>
      <c r="I107" s="520"/>
      <c r="J107" s="520"/>
      <c r="K107" s="520"/>
      <c r="L107" s="520"/>
      <c r="M107" s="520"/>
      <c r="N107" s="520"/>
      <c r="O107" s="520"/>
      <c r="P107" s="520"/>
      <c r="Q107" s="520"/>
      <c r="R107" s="520"/>
      <c r="S107" s="520"/>
      <c r="T107" s="520"/>
      <c r="U107" s="520"/>
      <c r="V107" s="520"/>
      <c r="W107" s="520"/>
      <c r="X107" s="520"/>
      <c r="Y107" s="520"/>
      <c r="Z107" s="520"/>
    </row>
    <row r="108" spans="1:26" ht="12.75" customHeight="1">
      <c r="A108" s="520"/>
      <c r="B108" s="520"/>
      <c r="C108" s="520"/>
      <c r="D108" s="520"/>
      <c r="E108" s="520"/>
      <c r="F108" s="520"/>
      <c r="G108" s="520"/>
      <c r="H108" s="520"/>
      <c r="I108" s="520"/>
      <c r="J108" s="520"/>
      <c r="K108" s="520"/>
      <c r="L108" s="520"/>
      <c r="M108" s="520"/>
      <c r="N108" s="520"/>
      <c r="O108" s="520"/>
      <c r="P108" s="520"/>
      <c r="Q108" s="520"/>
      <c r="R108" s="520"/>
      <c r="S108" s="520"/>
      <c r="T108" s="520"/>
      <c r="U108" s="520"/>
      <c r="V108" s="520"/>
      <c r="W108" s="520"/>
      <c r="X108" s="520"/>
      <c r="Y108" s="520"/>
      <c r="Z108" s="520"/>
    </row>
    <row r="109" spans="1:26" ht="12.75" customHeight="1">
      <c r="A109" s="520"/>
      <c r="B109" s="520"/>
      <c r="C109" s="520"/>
      <c r="D109" s="520"/>
      <c r="E109" s="520"/>
      <c r="F109" s="520"/>
      <c r="G109" s="520"/>
      <c r="H109" s="520"/>
      <c r="I109" s="520"/>
      <c r="J109" s="520"/>
      <c r="K109" s="520"/>
      <c r="L109" s="520"/>
      <c r="M109" s="520"/>
      <c r="N109" s="520"/>
      <c r="O109" s="520"/>
      <c r="P109" s="520"/>
      <c r="Q109" s="520"/>
      <c r="R109" s="520"/>
      <c r="S109" s="520"/>
      <c r="T109" s="520"/>
      <c r="U109" s="520"/>
      <c r="V109" s="520"/>
      <c r="W109" s="520"/>
      <c r="X109" s="520"/>
      <c r="Y109" s="520"/>
      <c r="Z109" s="520"/>
    </row>
    <row r="110" spans="1:26" ht="12.75" customHeight="1">
      <c r="A110" s="520"/>
      <c r="B110" s="520"/>
      <c r="C110" s="520"/>
      <c r="D110" s="520"/>
      <c r="E110" s="520"/>
      <c r="F110" s="520"/>
      <c r="G110" s="520"/>
      <c r="H110" s="520"/>
      <c r="I110" s="520"/>
      <c r="J110" s="520"/>
      <c r="K110" s="520"/>
      <c r="L110" s="520"/>
      <c r="M110" s="520"/>
      <c r="N110" s="520"/>
      <c r="O110" s="520"/>
      <c r="P110" s="520"/>
      <c r="Q110" s="520"/>
      <c r="R110" s="520"/>
      <c r="S110" s="520"/>
      <c r="T110" s="520"/>
      <c r="U110" s="520"/>
      <c r="V110" s="520"/>
      <c r="W110" s="520"/>
      <c r="X110" s="520"/>
      <c r="Y110" s="520"/>
      <c r="Z110" s="520"/>
    </row>
    <row r="111" spans="1:26" ht="12.75" customHeight="1">
      <c r="A111" s="520"/>
      <c r="B111" s="520"/>
      <c r="C111" s="520"/>
      <c r="D111" s="520"/>
      <c r="E111" s="520"/>
      <c r="F111" s="520"/>
      <c r="G111" s="520"/>
      <c r="H111" s="520"/>
      <c r="I111" s="520"/>
      <c r="J111" s="520"/>
      <c r="K111" s="520"/>
      <c r="L111" s="520"/>
      <c r="M111" s="520"/>
      <c r="N111" s="520"/>
      <c r="O111" s="520"/>
      <c r="P111" s="520"/>
      <c r="Q111" s="520"/>
      <c r="R111" s="520"/>
      <c r="S111" s="520"/>
      <c r="T111" s="520"/>
      <c r="U111" s="520"/>
      <c r="V111" s="520"/>
      <c r="W111" s="520"/>
      <c r="X111" s="520"/>
      <c r="Y111" s="520"/>
      <c r="Z111" s="520"/>
    </row>
    <row r="112" spans="1:26" ht="12.75" customHeight="1">
      <c r="A112" s="520"/>
      <c r="B112" s="520"/>
      <c r="C112" s="520"/>
      <c r="D112" s="520"/>
      <c r="E112" s="520"/>
      <c r="F112" s="520"/>
      <c r="G112" s="520"/>
      <c r="H112" s="520"/>
      <c r="I112" s="520"/>
      <c r="J112" s="520"/>
      <c r="K112" s="520"/>
      <c r="L112" s="520"/>
      <c r="M112" s="520"/>
      <c r="N112" s="520"/>
      <c r="O112" s="520"/>
      <c r="P112" s="520"/>
      <c r="Q112" s="520"/>
      <c r="R112" s="520"/>
      <c r="S112" s="520"/>
      <c r="T112" s="520"/>
      <c r="U112" s="520"/>
      <c r="V112" s="520"/>
      <c r="W112" s="520"/>
      <c r="X112" s="520"/>
      <c r="Y112" s="520"/>
      <c r="Z112" s="520"/>
    </row>
    <row r="113" spans="1:26" ht="12.75" customHeight="1">
      <c r="A113" s="520"/>
      <c r="B113" s="520"/>
      <c r="C113" s="520"/>
      <c r="D113" s="520"/>
      <c r="E113" s="520"/>
      <c r="F113" s="520"/>
      <c r="G113" s="520"/>
      <c r="H113" s="520"/>
      <c r="I113" s="520"/>
      <c r="J113" s="520"/>
      <c r="K113" s="520"/>
      <c r="L113" s="520"/>
      <c r="M113" s="520"/>
      <c r="N113" s="520"/>
      <c r="O113" s="520"/>
      <c r="P113" s="520"/>
      <c r="Q113" s="520"/>
      <c r="R113" s="520"/>
      <c r="S113" s="520"/>
      <c r="T113" s="520"/>
      <c r="U113" s="520"/>
      <c r="V113" s="520"/>
      <c r="W113" s="520"/>
      <c r="X113" s="520"/>
      <c r="Y113" s="520"/>
      <c r="Z113" s="520"/>
    </row>
    <row r="114" spans="1:26" ht="12.75" customHeight="1">
      <c r="A114" s="520"/>
      <c r="B114" s="520"/>
      <c r="C114" s="520"/>
      <c r="D114" s="520"/>
      <c r="E114" s="520"/>
      <c r="F114" s="520"/>
      <c r="G114" s="520"/>
      <c r="H114" s="520"/>
      <c r="I114" s="520"/>
      <c r="J114" s="520"/>
      <c r="K114" s="520"/>
      <c r="L114" s="520"/>
      <c r="M114" s="520"/>
      <c r="N114" s="520"/>
      <c r="O114" s="520"/>
      <c r="P114" s="520"/>
      <c r="Q114" s="520"/>
      <c r="R114" s="520"/>
      <c r="S114" s="520"/>
      <c r="T114" s="520"/>
      <c r="U114" s="520"/>
      <c r="V114" s="520"/>
      <c r="W114" s="520"/>
      <c r="X114" s="520"/>
      <c r="Y114" s="520"/>
      <c r="Z114" s="520"/>
    </row>
    <row r="115" spans="1:26" ht="12.75" customHeight="1">
      <c r="A115" s="520"/>
      <c r="B115" s="520"/>
      <c r="C115" s="520"/>
      <c r="D115" s="520"/>
      <c r="E115" s="520"/>
      <c r="F115" s="520"/>
      <c r="G115" s="520"/>
      <c r="H115" s="520"/>
      <c r="I115" s="520"/>
      <c r="J115" s="520"/>
      <c r="K115" s="520"/>
      <c r="L115" s="520"/>
      <c r="M115" s="520"/>
      <c r="N115" s="520"/>
      <c r="O115" s="520"/>
      <c r="P115" s="520"/>
      <c r="Q115" s="520"/>
      <c r="R115" s="520"/>
      <c r="S115" s="520"/>
      <c r="T115" s="520"/>
      <c r="U115" s="520"/>
      <c r="V115" s="520"/>
      <c r="W115" s="520"/>
      <c r="X115" s="520"/>
      <c r="Y115" s="520"/>
      <c r="Z115" s="520"/>
    </row>
    <row r="116" spans="1:26" ht="12.75" customHeight="1">
      <c r="A116" s="520"/>
      <c r="B116" s="520"/>
      <c r="C116" s="520"/>
      <c r="D116" s="520"/>
      <c r="E116" s="520"/>
      <c r="F116" s="520"/>
      <c r="G116" s="520"/>
      <c r="H116" s="520"/>
      <c r="I116" s="520"/>
      <c r="J116" s="520"/>
      <c r="K116" s="520"/>
      <c r="L116" s="520"/>
      <c r="M116" s="520"/>
      <c r="N116" s="520"/>
      <c r="O116" s="520"/>
      <c r="P116" s="520"/>
      <c r="Q116" s="520"/>
      <c r="R116" s="520"/>
      <c r="S116" s="520"/>
      <c r="T116" s="520"/>
      <c r="U116" s="520"/>
      <c r="V116" s="520"/>
      <c r="W116" s="520"/>
      <c r="X116" s="520"/>
      <c r="Y116" s="520"/>
      <c r="Z116" s="520"/>
    </row>
    <row r="117" spans="1:26" ht="12.75" customHeight="1">
      <c r="A117" s="520"/>
      <c r="B117" s="520"/>
      <c r="C117" s="520"/>
      <c r="D117" s="520"/>
      <c r="E117" s="520"/>
      <c r="F117" s="520"/>
      <c r="G117" s="520"/>
      <c r="H117" s="520"/>
      <c r="I117" s="520"/>
      <c r="J117" s="520"/>
      <c r="K117" s="520"/>
      <c r="L117" s="520"/>
      <c r="M117" s="520"/>
      <c r="N117" s="520"/>
      <c r="O117" s="520"/>
      <c r="P117" s="520"/>
      <c r="Q117" s="520"/>
      <c r="R117" s="520"/>
      <c r="S117" s="520"/>
      <c r="T117" s="520"/>
      <c r="U117" s="520"/>
      <c r="V117" s="520"/>
      <c r="W117" s="520"/>
      <c r="X117" s="520"/>
      <c r="Y117" s="520"/>
      <c r="Z117" s="520"/>
    </row>
    <row r="118" spans="1:26" ht="12.75" customHeight="1">
      <c r="A118" s="520"/>
      <c r="B118" s="520"/>
      <c r="C118" s="520"/>
      <c r="D118" s="520"/>
      <c r="E118" s="520"/>
      <c r="F118" s="520"/>
      <c r="G118" s="520"/>
      <c r="H118" s="520"/>
      <c r="I118" s="520"/>
      <c r="J118" s="520"/>
      <c r="K118" s="520"/>
      <c r="L118" s="520"/>
      <c r="M118" s="520"/>
      <c r="N118" s="520"/>
      <c r="O118" s="520"/>
      <c r="P118" s="520"/>
      <c r="Q118" s="520"/>
      <c r="R118" s="520"/>
      <c r="S118" s="520"/>
      <c r="T118" s="520"/>
      <c r="U118" s="520"/>
      <c r="V118" s="520"/>
      <c r="W118" s="520"/>
      <c r="X118" s="520"/>
      <c r="Y118" s="520"/>
      <c r="Z118" s="520"/>
    </row>
    <row r="119" spans="1:26" ht="12.75" customHeight="1">
      <c r="A119" s="520"/>
      <c r="B119" s="520"/>
      <c r="C119" s="520"/>
      <c r="D119" s="520"/>
      <c r="E119" s="520"/>
      <c r="F119" s="520"/>
      <c r="G119" s="520"/>
      <c r="H119" s="520"/>
      <c r="I119" s="520"/>
      <c r="J119" s="520"/>
      <c r="K119" s="520"/>
      <c r="L119" s="520"/>
      <c r="M119" s="520"/>
      <c r="N119" s="520"/>
      <c r="O119" s="520"/>
      <c r="P119" s="520"/>
      <c r="Q119" s="520"/>
      <c r="R119" s="520"/>
      <c r="S119" s="520"/>
      <c r="T119" s="520"/>
      <c r="U119" s="520"/>
      <c r="V119" s="520"/>
      <c r="W119" s="520"/>
      <c r="X119" s="520"/>
      <c r="Y119" s="520"/>
      <c r="Z119" s="520"/>
    </row>
    <row r="120" spans="1:26" ht="12.75" customHeight="1">
      <c r="A120" s="520"/>
      <c r="B120" s="520"/>
      <c r="C120" s="520"/>
      <c r="D120" s="520"/>
      <c r="E120" s="520"/>
      <c r="F120" s="520"/>
      <c r="G120" s="520"/>
      <c r="H120" s="520"/>
      <c r="I120" s="520"/>
      <c r="J120" s="520"/>
      <c r="K120" s="520"/>
      <c r="L120" s="520"/>
      <c r="M120" s="520"/>
      <c r="N120" s="520"/>
      <c r="O120" s="520"/>
      <c r="P120" s="520"/>
      <c r="Q120" s="520"/>
      <c r="R120" s="520"/>
      <c r="S120" s="520"/>
      <c r="T120" s="520"/>
      <c r="U120" s="520"/>
      <c r="V120" s="520"/>
      <c r="W120" s="520"/>
      <c r="X120" s="520"/>
      <c r="Y120" s="520"/>
      <c r="Z120" s="520"/>
    </row>
    <row r="121" spans="1:26" ht="12.75" customHeight="1">
      <c r="A121" s="520"/>
      <c r="B121" s="520"/>
      <c r="C121" s="520"/>
      <c r="D121" s="520"/>
      <c r="E121" s="520"/>
      <c r="F121" s="520"/>
      <c r="G121" s="520"/>
      <c r="H121" s="520"/>
      <c r="I121" s="520"/>
      <c r="J121" s="520"/>
      <c r="K121" s="520"/>
      <c r="L121" s="520"/>
      <c r="M121" s="520"/>
      <c r="N121" s="520"/>
      <c r="O121" s="520"/>
      <c r="P121" s="520"/>
      <c r="Q121" s="520"/>
      <c r="R121" s="520"/>
      <c r="S121" s="520"/>
      <c r="T121" s="520"/>
      <c r="U121" s="520"/>
      <c r="V121" s="520"/>
      <c r="W121" s="520"/>
      <c r="X121" s="520"/>
      <c r="Y121" s="520"/>
      <c r="Z121" s="520"/>
    </row>
    <row r="122" spans="1:26" ht="12.75" customHeight="1">
      <c r="A122" s="520"/>
      <c r="B122" s="520"/>
      <c r="C122" s="520"/>
      <c r="D122" s="520"/>
      <c r="E122" s="520"/>
      <c r="F122" s="520"/>
      <c r="G122" s="520"/>
      <c r="H122" s="520"/>
      <c r="I122" s="520"/>
      <c r="J122" s="520"/>
      <c r="K122" s="520"/>
      <c r="L122" s="520"/>
      <c r="M122" s="520"/>
      <c r="N122" s="520"/>
      <c r="O122" s="520"/>
      <c r="P122" s="520"/>
      <c r="Q122" s="520"/>
      <c r="R122" s="520"/>
      <c r="S122" s="520"/>
      <c r="T122" s="520"/>
      <c r="U122" s="520"/>
      <c r="V122" s="520"/>
      <c r="W122" s="520"/>
      <c r="X122" s="520"/>
      <c r="Y122" s="520"/>
      <c r="Z122" s="520"/>
    </row>
    <row r="123" spans="1:26" ht="12.75" customHeight="1">
      <c r="A123" s="520"/>
      <c r="B123" s="520"/>
      <c r="C123" s="520"/>
      <c r="D123" s="520"/>
      <c r="E123" s="520"/>
      <c r="F123" s="520"/>
      <c r="G123" s="520"/>
      <c r="H123" s="520"/>
      <c r="I123" s="520"/>
      <c r="J123" s="520"/>
      <c r="K123" s="520"/>
      <c r="L123" s="520"/>
      <c r="M123" s="520"/>
      <c r="N123" s="520"/>
      <c r="O123" s="520"/>
      <c r="P123" s="520"/>
      <c r="Q123" s="520"/>
      <c r="R123" s="520"/>
      <c r="S123" s="520"/>
      <c r="T123" s="520"/>
      <c r="U123" s="520"/>
      <c r="V123" s="520"/>
      <c r="W123" s="520"/>
      <c r="X123" s="520"/>
      <c r="Y123" s="520"/>
      <c r="Z123" s="520"/>
    </row>
    <row r="124" spans="1:26" ht="12.75" customHeight="1">
      <c r="A124" s="520"/>
      <c r="B124" s="520"/>
      <c r="C124" s="520"/>
      <c r="D124" s="520"/>
      <c r="E124" s="520"/>
      <c r="F124" s="520"/>
      <c r="G124" s="520"/>
      <c r="H124" s="520"/>
      <c r="I124" s="520"/>
      <c r="J124" s="520"/>
      <c r="K124" s="520"/>
      <c r="L124" s="520"/>
      <c r="M124" s="520"/>
      <c r="N124" s="520"/>
      <c r="O124" s="520"/>
      <c r="P124" s="520"/>
      <c r="Q124" s="520"/>
      <c r="R124" s="520"/>
      <c r="S124" s="520"/>
      <c r="T124" s="520"/>
      <c r="U124" s="520"/>
      <c r="V124" s="520"/>
      <c r="W124" s="520"/>
      <c r="X124" s="520"/>
      <c r="Y124" s="520"/>
      <c r="Z124" s="520"/>
    </row>
    <row r="125" spans="1:26" ht="12.75" customHeight="1">
      <c r="A125" s="520"/>
      <c r="B125" s="520"/>
      <c r="C125" s="520"/>
      <c r="D125" s="520"/>
      <c r="E125" s="520"/>
      <c r="F125" s="520"/>
      <c r="G125" s="520"/>
      <c r="H125" s="520"/>
      <c r="I125" s="520"/>
      <c r="J125" s="520"/>
      <c r="K125" s="520"/>
      <c r="L125" s="520"/>
      <c r="M125" s="520"/>
      <c r="N125" s="520"/>
      <c r="O125" s="520"/>
      <c r="P125" s="520"/>
      <c r="Q125" s="520"/>
      <c r="R125" s="520"/>
      <c r="S125" s="520"/>
      <c r="T125" s="520"/>
      <c r="U125" s="520"/>
      <c r="V125" s="520"/>
      <c r="W125" s="520"/>
      <c r="X125" s="520"/>
      <c r="Y125" s="520"/>
      <c r="Z125" s="520"/>
    </row>
    <row r="126" spans="1:26" ht="12.75" customHeight="1">
      <c r="A126" s="520"/>
      <c r="B126" s="520"/>
      <c r="C126" s="520"/>
      <c r="D126" s="520"/>
      <c r="E126" s="520"/>
      <c r="F126" s="520"/>
      <c r="G126" s="520"/>
      <c r="H126" s="520"/>
      <c r="I126" s="520"/>
      <c r="J126" s="520"/>
      <c r="K126" s="520"/>
      <c r="L126" s="520"/>
      <c r="M126" s="520"/>
      <c r="N126" s="520"/>
      <c r="O126" s="520"/>
      <c r="P126" s="520"/>
      <c r="Q126" s="520"/>
      <c r="R126" s="520"/>
      <c r="S126" s="520"/>
      <c r="T126" s="520"/>
      <c r="U126" s="520"/>
      <c r="V126" s="520"/>
      <c r="W126" s="520"/>
      <c r="X126" s="520"/>
      <c r="Y126" s="520"/>
      <c r="Z126" s="520"/>
    </row>
    <row r="127" spans="1:26" ht="12.75" customHeight="1">
      <c r="A127" s="520"/>
      <c r="B127" s="520"/>
      <c r="C127" s="520"/>
      <c r="D127" s="520"/>
      <c r="E127" s="520"/>
      <c r="F127" s="520"/>
      <c r="G127" s="520"/>
      <c r="H127" s="520"/>
      <c r="I127" s="520"/>
      <c r="J127" s="520"/>
      <c r="K127" s="520"/>
      <c r="L127" s="520"/>
      <c r="M127" s="520"/>
      <c r="N127" s="520"/>
      <c r="O127" s="520"/>
      <c r="P127" s="520"/>
      <c r="Q127" s="520"/>
      <c r="R127" s="520"/>
      <c r="S127" s="520"/>
      <c r="T127" s="520"/>
      <c r="U127" s="520"/>
      <c r="V127" s="520"/>
      <c r="W127" s="520"/>
      <c r="X127" s="520"/>
      <c r="Y127" s="520"/>
      <c r="Z127" s="520"/>
    </row>
    <row r="128" spans="1:26" ht="12.75" customHeight="1">
      <c r="A128" s="520"/>
      <c r="B128" s="520"/>
      <c r="C128" s="520"/>
      <c r="D128" s="520"/>
      <c r="E128" s="520"/>
      <c r="F128" s="520"/>
      <c r="G128" s="520"/>
      <c r="H128" s="520"/>
      <c r="I128" s="520"/>
      <c r="J128" s="520"/>
      <c r="K128" s="520"/>
      <c r="L128" s="520"/>
      <c r="M128" s="520"/>
      <c r="N128" s="520"/>
      <c r="O128" s="520"/>
      <c r="P128" s="520"/>
      <c r="Q128" s="520"/>
      <c r="R128" s="520"/>
      <c r="S128" s="520"/>
      <c r="T128" s="520"/>
      <c r="U128" s="520"/>
      <c r="V128" s="520"/>
      <c r="W128" s="520"/>
      <c r="X128" s="520"/>
      <c r="Y128" s="520"/>
      <c r="Z128" s="520"/>
    </row>
    <row r="129" spans="1:26" ht="12.75" customHeight="1">
      <c r="A129" s="520"/>
      <c r="B129" s="520"/>
      <c r="C129" s="520"/>
      <c r="D129" s="520"/>
      <c r="E129" s="520"/>
      <c r="F129" s="520"/>
      <c r="G129" s="520"/>
      <c r="H129" s="520"/>
      <c r="I129" s="520"/>
      <c r="J129" s="520"/>
      <c r="K129" s="520"/>
      <c r="L129" s="520"/>
      <c r="M129" s="520"/>
      <c r="N129" s="520"/>
      <c r="O129" s="520"/>
      <c r="P129" s="520"/>
      <c r="Q129" s="520"/>
      <c r="R129" s="520"/>
      <c r="S129" s="520"/>
      <c r="T129" s="520"/>
      <c r="U129" s="520"/>
      <c r="V129" s="520"/>
      <c r="W129" s="520"/>
      <c r="X129" s="520"/>
      <c r="Y129" s="520"/>
      <c r="Z129" s="520"/>
    </row>
    <row r="130" spans="1:26" ht="12.75" customHeight="1">
      <c r="A130" s="520"/>
      <c r="B130" s="520"/>
      <c r="C130" s="520"/>
      <c r="D130" s="520"/>
      <c r="E130" s="520"/>
      <c r="F130" s="520"/>
      <c r="G130" s="520"/>
      <c r="H130" s="520"/>
      <c r="I130" s="520"/>
      <c r="J130" s="520"/>
      <c r="K130" s="520"/>
      <c r="L130" s="520"/>
      <c r="M130" s="520"/>
      <c r="N130" s="520"/>
      <c r="O130" s="520"/>
      <c r="P130" s="520"/>
      <c r="Q130" s="520"/>
      <c r="R130" s="520"/>
      <c r="S130" s="520"/>
      <c r="T130" s="520"/>
      <c r="U130" s="520"/>
      <c r="V130" s="520"/>
      <c r="W130" s="520"/>
      <c r="X130" s="520"/>
      <c r="Y130" s="520"/>
      <c r="Z130" s="520"/>
    </row>
    <row r="131" spans="1:26" ht="12.75" customHeight="1">
      <c r="A131" s="520"/>
      <c r="B131" s="520"/>
      <c r="C131" s="520"/>
      <c r="D131" s="520"/>
      <c r="E131" s="520"/>
      <c r="F131" s="520"/>
      <c r="G131" s="520"/>
      <c r="H131" s="520"/>
      <c r="I131" s="520"/>
      <c r="J131" s="520"/>
      <c r="K131" s="520"/>
      <c r="L131" s="520"/>
      <c r="M131" s="520"/>
      <c r="N131" s="520"/>
      <c r="O131" s="520"/>
      <c r="P131" s="520"/>
      <c r="Q131" s="520"/>
      <c r="R131" s="520"/>
      <c r="S131" s="520"/>
      <c r="T131" s="520"/>
      <c r="U131" s="520"/>
      <c r="V131" s="520"/>
      <c r="W131" s="520"/>
      <c r="X131" s="520"/>
      <c r="Y131" s="520"/>
      <c r="Z131" s="520"/>
    </row>
    <row r="132" spans="1:26" ht="12.75" customHeight="1">
      <c r="A132" s="520"/>
      <c r="B132" s="520"/>
      <c r="C132" s="520"/>
      <c r="D132" s="520"/>
      <c r="E132" s="520"/>
      <c r="F132" s="520"/>
      <c r="G132" s="520"/>
      <c r="H132" s="520"/>
      <c r="I132" s="520"/>
      <c r="J132" s="520"/>
      <c r="K132" s="520"/>
      <c r="L132" s="520"/>
      <c r="M132" s="520"/>
      <c r="N132" s="520"/>
      <c r="O132" s="520"/>
      <c r="P132" s="520"/>
      <c r="Q132" s="520"/>
      <c r="R132" s="520"/>
      <c r="S132" s="520"/>
      <c r="T132" s="520"/>
      <c r="U132" s="520"/>
      <c r="V132" s="520"/>
      <c r="W132" s="520"/>
      <c r="X132" s="520"/>
      <c r="Y132" s="520"/>
      <c r="Z132" s="520"/>
    </row>
    <row r="133" spans="1:26" ht="12.75" customHeight="1">
      <c r="A133" s="520"/>
      <c r="B133" s="520"/>
      <c r="C133" s="520"/>
      <c r="D133" s="520"/>
      <c r="E133" s="520"/>
      <c r="F133" s="520"/>
      <c r="G133" s="520"/>
      <c r="H133" s="520"/>
      <c r="I133" s="520"/>
      <c r="J133" s="520"/>
      <c r="K133" s="520"/>
      <c r="L133" s="520"/>
      <c r="M133" s="520"/>
      <c r="N133" s="520"/>
      <c r="O133" s="520"/>
      <c r="P133" s="520"/>
      <c r="Q133" s="520"/>
      <c r="R133" s="520"/>
      <c r="S133" s="520"/>
      <c r="T133" s="520"/>
      <c r="U133" s="520"/>
      <c r="V133" s="520"/>
      <c r="W133" s="520"/>
      <c r="X133" s="520"/>
      <c r="Y133" s="520"/>
      <c r="Z133" s="520"/>
    </row>
    <row r="134" spans="1:26" ht="12.75" customHeight="1">
      <c r="A134" s="520"/>
      <c r="B134" s="520"/>
      <c r="C134" s="520"/>
      <c r="D134" s="520"/>
      <c r="E134" s="520"/>
      <c r="F134" s="520"/>
      <c r="G134" s="520"/>
      <c r="H134" s="520"/>
      <c r="I134" s="520"/>
      <c r="J134" s="520"/>
      <c r="K134" s="520"/>
      <c r="L134" s="520"/>
      <c r="M134" s="520"/>
      <c r="N134" s="520"/>
      <c r="O134" s="520"/>
      <c r="P134" s="520"/>
      <c r="Q134" s="520"/>
      <c r="R134" s="520"/>
      <c r="S134" s="520"/>
      <c r="T134" s="520"/>
      <c r="U134" s="520"/>
      <c r="V134" s="520"/>
      <c r="W134" s="520"/>
      <c r="X134" s="520"/>
      <c r="Y134" s="520"/>
      <c r="Z134" s="520"/>
    </row>
    <row r="135" spans="1:26" ht="12.75" customHeight="1">
      <c r="A135" s="520"/>
      <c r="B135" s="520"/>
      <c r="C135" s="520"/>
      <c r="D135" s="520"/>
      <c r="E135" s="520"/>
      <c r="F135" s="520"/>
      <c r="G135" s="520"/>
      <c r="H135" s="520"/>
      <c r="I135" s="520"/>
      <c r="J135" s="520"/>
      <c r="K135" s="520"/>
      <c r="L135" s="520"/>
      <c r="M135" s="520"/>
      <c r="N135" s="520"/>
      <c r="O135" s="520"/>
      <c r="P135" s="520"/>
      <c r="Q135" s="520"/>
      <c r="R135" s="520"/>
      <c r="S135" s="520"/>
      <c r="T135" s="520"/>
      <c r="U135" s="520"/>
      <c r="V135" s="520"/>
      <c r="W135" s="520"/>
      <c r="X135" s="520"/>
      <c r="Y135" s="520"/>
      <c r="Z135" s="520"/>
    </row>
    <row r="136" spans="1:26" ht="12.75" customHeight="1">
      <c r="A136" s="520"/>
      <c r="B136" s="520"/>
      <c r="C136" s="520"/>
      <c r="D136" s="520"/>
      <c r="E136" s="520"/>
      <c r="F136" s="520"/>
      <c r="G136" s="520"/>
      <c r="H136" s="520"/>
      <c r="I136" s="520"/>
      <c r="J136" s="520"/>
      <c r="K136" s="520"/>
      <c r="L136" s="520"/>
      <c r="M136" s="520"/>
      <c r="N136" s="520"/>
      <c r="O136" s="520"/>
      <c r="P136" s="520"/>
      <c r="Q136" s="520"/>
      <c r="R136" s="520"/>
      <c r="S136" s="520"/>
      <c r="T136" s="520"/>
      <c r="U136" s="520"/>
      <c r="V136" s="520"/>
      <c r="W136" s="520"/>
      <c r="X136" s="520"/>
      <c r="Y136" s="520"/>
      <c r="Z136" s="520"/>
    </row>
    <row r="137" spans="1:26" ht="12.75" customHeight="1">
      <c r="A137" s="520"/>
      <c r="B137" s="520"/>
      <c r="C137" s="520"/>
      <c r="D137" s="520"/>
      <c r="E137" s="520"/>
      <c r="F137" s="520"/>
      <c r="G137" s="520"/>
      <c r="H137" s="520"/>
      <c r="I137" s="520"/>
      <c r="J137" s="520"/>
      <c r="K137" s="520"/>
      <c r="L137" s="520"/>
      <c r="M137" s="520"/>
      <c r="N137" s="520"/>
      <c r="O137" s="520"/>
      <c r="P137" s="520"/>
      <c r="Q137" s="520"/>
      <c r="R137" s="520"/>
      <c r="S137" s="520"/>
      <c r="T137" s="520"/>
      <c r="U137" s="520"/>
      <c r="V137" s="520"/>
      <c r="W137" s="520"/>
      <c r="X137" s="520"/>
      <c r="Y137" s="520"/>
      <c r="Z137" s="520"/>
    </row>
    <row r="138" spans="1:26" ht="12.75" customHeight="1">
      <c r="A138" s="520"/>
      <c r="B138" s="520"/>
      <c r="C138" s="520"/>
      <c r="D138" s="520"/>
      <c r="E138" s="520"/>
      <c r="F138" s="520"/>
      <c r="G138" s="520"/>
      <c r="H138" s="520"/>
      <c r="I138" s="520"/>
      <c r="J138" s="520"/>
      <c r="K138" s="520"/>
      <c r="L138" s="520"/>
      <c r="M138" s="520"/>
      <c r="N138" s="520"/>
      <c r="O138" s="520"/>
      <c r="P138" s="520"/>
      <c r="Q138" s="520"/>
      <c r="R138" s="520"/>
      <c r="S138" s="520"/>
      <c r="T138" s="520"/>
      <c r="U138" s="520"/>
      <c r="V138" s="520"/>
      <c r="W138" s="520"/>
      <c r="X138" s="520"/>
      <c r="Y138" s="520"/>
      <c r="Z138" s="520"/>
    </row>
    <row r="139" spans="1:26" ht="12.75" customHeight="1">
      <c r="A139" s="520"/>
      <c r="B139" s="520"/>
      <c r="C139" s="520"/>
      <c r="D139" s="520"/>
      <c r="E139" s="520"/>
      <c r="F139" s="520"/>
      <c r="G139" s="520"/>
      <c r="H139" s="520"/>
      <c r="I139" s="520"/>
      <c r="J139" s="520"/>
      <c r="K139" s="520"/>
      <c r="L139" s="520"/>
      <c r="M139" s="520"/>
      <c r="N139" s="520"/>
      <c r="O139" s="520"/>
      <c r="P139" s="520"/>
      <c r="Q139" s="520"/>
      <c r="R139" s="520"/>
      <c r="S139" s="520"/>
      <c r="T139" s="520"/>
      <c r="U139" s="520"/>
      <c r="V139" s="520"/>
      <c r="W139" s="520"/>
      <c r="X139" s="520"/>
      <c r="Y139" s="520"/>
      <c r="Z139" s="520"/>
    </row>
    <row r="140" spans="1:26" ht="12.75" customHeight="1">
      <c r="A140" s="520"/>
      <c r="B140" s="520"/>
      <c r="C140" s="520"/>
      <c r="D140" s="520"/>
      <c r="E140" s="520"/>
      <c r="F140" s="520"/>
      <c r="G140" s="520"/>
      <c r="H140" s="520"/>
      <c r="I140" s="520"/>
      <c r="J140" s="520"/>
      <c r="K140" s="520"/>
      <c r="L140" s="520"/>
      <c r="M140" s="520"/>
      <c r="N140" s="520"/>
      <c r="O140" s="520"/>
      <c r="P140" s="520"/>
      <c r="Q140" s="520"/>
      <c r="R140" s="520"/>
      <c r="S140" s="520"/>
      <c r="T140" s="520"/>
      <c r="U140" s="520"/>
      <c r="V140" s="520"/>
      <c r="W140" s="520"/>
      <c r="X140" s="520"/>
      <c r="Y140" s="520"/>
      <c r="Z140" s="520"/>
    </row>
    <row r="141" spans="1:26" ht="12.75" customHeight="1">
      <c r="A141" s="520"/>
      <c r="B141" s="520"/>
      <c r="C141" s="520"/>
      <c r="D141" s="520"/>
      <c r="E141" s="520"/>
      <c r="F141" s="520"/>
      <c r="G141" s="520"/>
      <c r="H141" s="520"/>
      <c r="I141" s="520"/>
      <c r="J141" s="520"/>
      <c r="K141" s="520"/>
      <c r="L141" s="520"/>
      <c r="M141" s="520"/>
      <c r="N141" s="520"/>
      <c r="O141" s="520"/>
      <c r="P141" s="520"/>
      <c r="Q141" s="520"/>
      <c r="R141" s="520"/>
      <c r="S141" s="520"/>
      <c r="T141" s="520"/>
      <c r="U141" s="520"/>
      <c r="V141" s="520"/>
      <c r="W141" s="520"/>
      <c r="X141" s="520"/>
      <c r="Y141" s="520"/>
      <c r="Z141" s="520"/>
    </row>
    <row r="142" spans="1:26" ht="12.75" customHeight="1">
      <c r="A142" s="520"/>
      <c r="B142" s="520"/>
      <c r="C142" s="520"/>
      <c r="D142" s="520"/>
      <c r="E142" s="520"/>
      <c r="F142" s="520"/>
      <c r="G142" s="520"/>
      <c r="H142" s="520"/>
      <c r="I142" s="520"/>
      <c r="J142" s="520"/>
      <c r="K142" s="520"/>
      <c r="L142" s="520"/>
      <c r="M142" s="520"/>
      <c r="N142" s="520"/>
      <c r="O142" s="520"/>
      <c r="P142" s="520"/>
      <c r="Q142" s="520"/>
      <c r="R142" s="520"/>
      <c r="S142" s="520"/>
      <c r="T142" s="520"/>
      <c r="U142" s="520"/>
      <c r="V142" s="520"/>
      <c r="W142" s="520"/>
      <c r="X142" s="520"/>
      <c r="Y142" s="520"/>
      <c r="Z142" s="520"/>
    </row>
    <row r="143" spans="1:26" ht="12.75" customHeight="1">
      <c r="A143" s="520"/>
      <c r="B143" s="520"/>
      <c r="C143" s="520"/>
      <c r="D143" s="520"/>
      <c r="E143" s="520"/>
      <c r="F143" s="520"/>
      <c r="G143" s="520"/>
      <c r="H143" s="520"/>
      <c r="I143" s="520"/>
      <c r="J143" s="520"/>
      <c r="K143" s="520"/>
      <c r="L143" s="520"/>
      <c r="M143" s="520"/>
      <c r="N143" s="520"/>
      <c r="O143" s="520"/>
      <c r="P143" s="520"/>
      <c r="Q143" s="520"/>
      <c r="R143" s="520"/>
      <c r="S143" s="520"/>
      <c r="T143" s="520"/>
      <c r="U143" s="520"/>
      <c r="V143" s="520"/>
      <c r="W143" s="520"/>
      <c r="X143" s="520"/>
      <c r="Y143" s="520"/>
      <c r="Z143" s="520"/>
    </row>
    <row r="144" spans="1:26" ht="12.75" customHeight="1">
      <c r="A144" s="520"/>
      <c r="B144" s="520"/>
      <c r="C144" s="520"/>
      <c r="D144" s="520"/>
      <c r="E144" s="520"/>
      <c r="F144" s="520"/>
      <c r="G144" s="520"/>
      <c r="H144" s="520"/>
      <c r="I144" s="520"/>
      <c r="J144" s="520"/>
      <c r="K144" s="520"/>
      <c r="L144" s="520"/>
      <c r="M144" s="520"/>
      <c r="N144" s="520"/>
      <c r="O144" s="520"/>
      <c r="P144" s="520"/>
      <c r="Q144" s="520"/>
      <c r="R144" s="520"/>
      <c r="S144" s="520"/>
      <c r="T144" s="520"/>
      <c r="U144" s="520"/>
      <c r="V144" s="520"/>
      <c r="W144" s="520"/>
      <c r="X144" s="520"/>
      <c r="Y144" s="520"/>
      <c r="Z144" s="520"/>
    </row>
    <row r="145" spans="1:26" ht="12.75" customHeight="1">
      <c r="A145" s="520"/>
      <c r="B145" s="520"/>
      <c r="C145" s="520"/>
      <c r="D145" s="520"/>
      <c r="E145" s="520"/>
      <c r="F145" s="520"/>
      <c r="G145" s="520"/>
      <c r="H145" s="520"/>
      <c r="I145" s="520"/>
      <c r="J145" s="520"/>
      <c r="K145" s="520"/>
      <c r="L145" s="520"/>
      <c r="M145" s="520"/>
      <c r="N145" s="520"/>
      <c r="O145" s="520"/>
      <c r="P145" s="520"/>
      <c r="Q145" s="520"/>
      <c r="R145" s="520"/>
      <c r="S145" s="520"/>
      <c r="T145" s="520"/>
      <c r="U145" s="520"/>
      <c r="V145" s="520"/>
      <c r="W145" s="520"/>
      <c r="X145" s="520"/>
      <c r="Y145" s="520"/>
      <c r="Z145" s="520"/>
    </row>
    <row r="146" spans="1:26" ht="12.75" customHeight="1">
      <c r="A146" s="520"/>
      <c r="B146" s="520"/>
      <c r="C146" s="520"/>
      <c r="D146" s="520"/>
      <c r="E146" s="520"/>
      <c r="F146" s="520"/>
      <c r="G146" s="520"/>
      <c r="H146" s="520"/>
      <c r="I146" s="520"/>
      <c r="J146" s="520"/>
      <c r="K146" s="520"/>
      <c r="L146" s="520"/>
      <c r="M146" s="520"/>
      <c r="N146" s="520"/>
      <c r="O146" s="520"/>
      <c r="P146" s="520"/>
      <c r="Q146" s="520"/>
      <c r="R146" s="520"/>
      <c r="S146" s="520"/>
      <c r="T146" s="520"/>
      <c r="U146" s="520"/>
      <c r="V146" s="520"/>
      <c r="W146" s="520"/>
      <c r="X146" s="520"/>
      <c r="Y146" s="520"/>
      <c r="Z146" s="520"/>
    </row>
    <row r="147" spans="1:26" ht="12.75" customHeight="1">
      <c r="A147" s="520"/>
      <c r="B147" s="520"/>
      <c r="C147" s="520"/>
      <c r="D147" s="520"/>
      <c r="E147" s="520"/>
      <c r="F147" s="520"/>
      <c r="G147" s="520"/>
      <c r="H147" s="520"/>
      <c r="I147" s="520"/>
      <c r="J147" s="520"/>
      <c r="K147" s="520"/>
      <c r="L147" s="520"/>
      <c r="M147" s="520"/>
      <c r="N147" s="520"/>
      <c r="O147" s="520"/>
      <c r="P147" s="520"/>
      <c r="Q147" s="520"/>
      <c r="R147" s="520"/>
      <c r="S147" s="520"/>
      <c r="T147" s="520"/>
      <c r="U147" s="520"/>
      <c r="V147" s="520"/>
      <c r="W147" s="520"/>
      <c r="X147" s="520"/>
      <c r="Y147" s="520"/>
      <c r="Z147" s="520"/>
    </row>
    <row r="148" spans="1:26" ht="12.75" customHeight="1">
      <c r="A148" s="520"/>
      <c r="B148" s="520"/>
      <c r="C148" s="520"/>
      <c r="D148" s="520"/>
      <c r="E148" s="520"/>
      <c r="F148" s="520"/>
      <c r="G148" s="520"/>
      <c r="H148" s="520"/>
      <c r="I148" s="520"/>
      <c r="J148" s="520"/>
      <c r="K148" s="520"/>
      <c r="L148" s="520"/>
      <c r="M148" s="520"/>
      <c r="N148" s="520"/>
      <c r="O148" s="520"/>
      <c r="P148" s="520"/>
      <c r="Q148" s="520"/>
      <c r="R148" s="520"/>
      <c r="S148" s="520"/>
      <c r="T148" s="520"/>
      <c r="U148" s="520"/>
      <c r="V148" s="520"/>
      <c r="W148" s="520"/>
      <c r="X148" s="520"/>
      <c r="Y148" s="520"/>
      <c r="Z148" s="520"/>
    </row>
    <row r="149" spans="1:26" ht="12.75" customHeight="1">
      <c r="A149" s="520"/>
      <c r="B149" s="520"/>
      <c r="C149" s="520"/>
      <c r="D149" s="520"/>
      <c r="E149" s="520"/>
      <c r="F149" s="520"/>
      <c r="G149" s="520"/>
      <c r="H149" s="520"/>
      <c r="I149" s="520"/>
      <c r="J149" s="520"/>
      <c r="K149" s="520"/>
      <c r="L149" s="520"/>
      <c r="M149" s="520"/>
      <c r="N149" s="520"/>
      <c r="O149" s="520"/>
      <c r="P149" s="520"/>
      <c r="Q149" s="520"/>
      <c r="R149" s="520"/>
      <c r="S149" s="520"/>
      <c r="T149" s="520"/>
      <c r="U149" s="520"/>
      <c r="V149" s="520"/>
      <c r="W149" s="520"/>
      <c r="X149" s="520"/>
      <c r="Y149" s="520"/>
      <c r="Z149" s="520"/>
    </row>
    <row r="150" spans="1:26" ht="12.75" customHeight="1">
      <c r="A150" s="520"/>
      <c r="B150" s="520"/>
      <c r="C150" s="520"/>
      <c r="D150" s="520"/>
      <c r="E150" s="520"/>
      <c r="F150" s="520"/>
      <c r="G150" s="520"/>
      <c r="H150" s="520"/>
      <c r="I150" s="520"/>
      <c r="J150" s="520"/>
      <c r="K150" s="520"/>
      <c r="L150" s="520"/>
      <c r="M150" s="520"/>
      <c r="N150" s="520"/>
      <c r="O150" s="520"/>
      <c r="P150" s="520"/>
      <c r="Q150" s="520"/>
      <c r="R150" s="520"/>
      <c r="S150" s="520"/>
      <c r="T150" s="520"/>
      <c r="U150" s="520"/>
      <c r="V150" s="520"/>
      <c r="W150" s="520"/>
      <c r="X150" s="520"/>
      <c r="Y150" s="520"/>
      <c r="Z150" s="520"/>
    </row>
    <row r="151" spans="1:26" ht="12.75" customHeight="1">
      <c r="A151" s="520"/>
      <c r="B151" s="520"/>
      <c r="C151" s="520"/>
      <c r="D151" s="520"/>
      <c r="E151" s="520"/>
      <c r="F151" s="520"/>
      <c r="G151" s="520"/>
      <c r="H151" s="520"/>
      <c r="I151" s="520"/>
      <c r="J151" s="520"/>
      <c r="K151" s="520"/>
      <c r="L151" s="520"/>
      <c r="M151" s="520"/>
      <c r="N151" s="520"/>
      <c r="O151" s="520"/>
      <c r="P151" s="520"/>
      <c r="Q151" s="520"/>
      <c r="R151" s="520"/>
      <c r="S151" s="520"/>
      <c r="T151" s="520"/>
      <c r="U151" s="520"/>
      <c r="V151" s="520"/>
      <c r="W151" s="520"/>
      <c r="X151" s="520"/>
      <c r="Y151" s="520"/>
      <c r="Z151" s="520"/>
    </row>
    <row r="152" spans="1:26" ht="12.75" customHeight="1">
      <c r="A152" s="520"/>
      <c r="B152" s="520"/>
      <c r="C152" s="520"/>
      <c r="D152" s="520"/>
      <c r="E152" s="520"/>
      <c r="F152" s="520"/>
      <c r="G152" s="520"/>
      <c r="H152" s="520"/>
      <c r="I152" s="520"/>
      <c r="J152" s="520"/>
      <c r="K152" s="520"/>
      <c r="L152" s="520"/>
      <c r="M152" s="520"/>
      <c r="N152" s="520"/>
      <c r="O152" s="520"/>
      <c r="P152" s="520"/>
      <c r="Q152" s="520"/>
      <c r="R152" s="520"/>
      <c r="S152" s="520"/>
      <c r="T152" s="520"/>
      <c r="U152" s="520"/>
      <c r="V152" s="520"/>
      <c r="W152" s="520"/>
      <c r="X152" s="520"/>
      <c r="Y152" s="520"/>
      <c r="Z152" s="520"/>
    </row>
    <row r="153" spans="1:26" ht="12.75" customHeight="1">
      <c r="A153" s="520"/>
      <c r="B153" s="520"/>
      <c r="C153" s="520"/>
      <c r="D153" s="520"/>
      <c r="E153" s="520"/>
      <c r="F153" s="520"/>
      <c r="G153" s="520"/>
      <c r="H153" s="520"/>
      <c r="I153" s="520"/>
      <c r="J153" s="520"/>
      <c r="K153" s="520"/>
      <c r="L153" s="520"/>
      <c r="M153" s="520"/>
      <c r="N153" s="520"/>
      <c r="O153" s="520"/>
      <c r="P153" s="520"/>
      <c r="Q153" s="520"/>
      <c r="R153" s="520"/>
      <c r="S153" s="520"/>
      <c r="T153" s="520"/>
      <c r="U153" s="520"/>
      <c r="V153" s="520"/>
      <c r="W153" s="520"/>
      <c r="X153" s="520"/>
      <c r="Y153" s="520"/>
      <c r="Z153" s="520"/>
    </row>
    <row r="154" spans="1:26" ht="12.75" customHeight="1">
      <c r="A154" s="520"/>
      <c r="B154" s="520"/>
      <c r="C154" s="520"/>
      <c r="D154" s="520"/>
      <c r="E154" s="520"/>
      <c r="F154" s="520"/>
      <c r="G154" s="520"/>
      <c r="H154" s="520"/>
      <c r="I154" s="520"/>
      <c r="J154" s="520"/>
      <c r="K154" s="520"/>
      <c r="L154" s="520"/>
      <c r="M154" s="520"/>
      <c r="N154" s="520"/>
      <c r="O154" s="520"/>
      <c r="P154" s="520"/>
      <c r="Q154" s="520"/>
      <c r="R154" s="520"/>
      <c r="S154" s="520"/>
      <c r="T154" s="520"/>
      <c r="U154" s="520"/>
      <c r="V154" s="520"/>
      <c r="W154" s="520"/>
      <c r="X154" s="520"/>
      <c r="Y154" s="520"/>
      <c r="Z154" s="520"/>
    </row>
    <row r="155" spans="1:26" ht="12.75" customHeight="1">
      <c r="A155" s="520"/>
      <c r="B155" s="520"/>
      <c r="C155" s="520"/>
      <c r="D155" s="520"/>
      <c r="E155" s="520"/>
      <c r="F155" s="520"/>
      <c r="G155" s="520"/>
      <c r="H155" s="520"/>
      <c r="I155" s="520"/>
      <c r="J155" s="520"/>
      <c r="K155" s="520"/>
      <c r="L155" s="520"/>
      <c r="M155" s="520"/>
      <c r="N155" s="520"/>
      <c r="O155" s="520"/>
      <c r="P155" s="520"/>
      <c r="Q155" s="520"/>
      <c r="R155" s="520"/>
      <c r="S155" s="520"/>
      <c r="T155" s="520"/>
      <c r="U155" s="520"/>
      <c r="V155" s="520"/>
      <c r="W155" s="520"/>
      <c r="X155" s="520"/>
      <c r="Y155" s="520"/>
      <c r="Z155" s="520"/>
    </row>
    <row r="156" spans="1:26" ht="12.75" customHeight="1">
      <c r="A156" s="520"/>
      <c r="B156" s="520"/>
      <c r="C156" s="520"/>
      <c r="D156" s="520"/>
      <c r="E156" s="520"/>
      <c r="F156" s="520"/>
      <c r="G156" s="520"/>
      <c r="H156" s="520"/>
      <c r="I156" s="520"/>
      <c r="J156" s="520"/>
      <c r="K156" s="520"/>
      <c r="L156" s="520"/>
      <c r="M156" s="520"/>
      <c r="N156" s="520"/>
      <c r="O156" s="520"/>
      <c r="P156" s="520"/>
      <c r="Q156" s="520"/>
      <c r="R156" s="520"/>
      <c r="S156" s="520"/>
      <c r="T156" s="520"/>
      <c r="U156" s="520"/>
      <c r="V156" s="520"/>
      <c r="W156" s="520"/>
      <c r="X156" s="520"/>
      <c r="Y156" s="520"/>
      <c r="Z156" s="520"/>
    </row>
    <row r="157" spans="1:26" ht="12.75" customHeight="1">
      <c r="A157" s="520"/>
      <c r="B157" s="520"/>
      <c r="C157" s="520"/>
      <c r="D157" s="520"/>
      <c r="E157" s="520"/>
      <c r="F157" s="520"/>
      <c r="G157" s="520"/>
      <c r="H157" s="520"/>
      <c r="I157" s="520"/>
      <c r="J157" s="520"/>
      <c r="K157" s="520"/>
      <c r="L157" s="520"/>
      <c r="M157" s="520"/>
      <c r="N157" s="520"/>
      <c r="O157" s="520"/>
      <c r="P157" s="520"/>
      <c r="Q157" s="520"/>
      <c r="R157" s="520"/>
      <c r="S157" s="520"/>
      <c r="T157" s="520"/>
      <c r="U157" s="520"/>
      <c r="V157" s="520"/>
      <c r="W157" s="520"/>
      <c r="X157" s="520"/>
      <c r="Y157" s="520"/>
      <c r="Z157" s="520"/>
    </row>
    <row r="158" spans="1:26" ht="12.75" customHeight="1">
      <c r="A158" s="520"/>
      <c r="B158" s="520"/>
      <c r="C158" s="520"/>
      <c r="D158" s="520"/>
      <c r="E158" s="520"/>
      <c r="F158" s="520"/>
      <c r="G158" s="520"/>
      <c r="H158" s="520"/>
      <c r="I158" s="520"/>
      <c r="J158" s="520"/>
      <c r="K158" s="520"/>
      <c r="L158" s="520"/>
      <c r="M158" s="520"/>
      <c r="N158" s="520"/>
      <c r="O158" s="520"/>
      <c r="P158" s="520"/>
      <c r="Q158" s="520"/>
      <c r="R158" s="520"/>
      <c r="S158" s="520"/>
      <c r="T158" s="520"/>
      <c r="U158" s="520"/>
      <c r="V158" s="520"/>
      <c r="W158" s="520"/>
      <c r="X158" s="520"/>
      <c r="Y158" s="520"/>
      <c r="Z158" s="520"/>
    </row>
    <row r="159" spans="1:26" ht="12.75" customHeight="1">
      <c r="A159" s="520"/>
      <c r="B159" s="520"/>
      <c r="C159" s="520"/>
      <c r="D159" s="520"/>
      <c r="E159" s="520"/>
      <c r="F159" s="520"/>
      <c r="G159" s="520"/>
      <c r="H159" s="520"/>
      <c r="I159" s="520"/>
      <c r="J159" s="520"/>
      <c r="K159" s="520"/>
      <c r="L159" s="520"/>
      <c r="M159" s="520"/>
      <c r="N159" s="520"/>
      <c r="O159" s="520"/>
      <c r="P159" s="520"/>
      <c r="Q159" s="520"/>
      <c r="R159" s="520"/>
      <c r="S159" s="520"/>
      <c r="T159" s="520"/>
      <c r="U159" s="520"/>
      <c r="V159" s="520"/>
      <c r="W159" s="520"/>
      <c r="X159" s="520"/>
      <c r="Y159" s="520"/>
      <c r="Z159" s="520"/>
    </row>
    <row r="160" spans="1:26" ht="12.75" customHeight="1">
      <c r="A160" s="520"/>
      <c r="B160" s="520"/>
      <c r="C160" s="520"/>
      <c r="D160" s="520"/>
      <c r="E160" s="520"/>
      <c r="F160" s="520"/>
      <c r="G160" s="520"/>
      <c r="H160" s="520"/>
      <c r="I160" s="520"/>
      <c r="J160" s="520"/>
      <c r="K160" s="520"/>
      <c r="L160" s="520"/>
      <c r="M160" s="520"/>
      <c r="N160" s="520"/>
      <c r="O160" s="520"/>
      <c r="P160" s="520"/>
      <c r="Q160" s="520"/>
      <c r="R160" s="520"/>
      <c r="S160" s="520"/>
      <c r="T160" s="520"/>
      <c r="U160" s="520"/>
      <c r="V160" s="520"/>
      <c r="W160" s="520"/>
      <c r="X160" s="520"/>
      <c r="Y160" s="520"/>
      <c r="Z160" s="520"/>
    </row>
    <row r="161" spans="1:26" ht="12.75" customHeight="1">
      <c r="A161" s="520"/>
      <c r="B161" s="520"/>
      <c r="C161" s="520"/>
      <c r="D161" s="520"/>
      <c r="E161" s="520"/>
      <c r="F161" s="520"/>
      <c r="G161" s="520"/>
      <c r="H161" s="520"/>
      <c r="I161" s="520"/>
      <c r="J161" s="520"/>
      <c r="K161" s="520"/>
      <c r="L161" s="520"/>
      <c r="M161" s="520"/>
      <c r="N161" s="520"/>
      <c r="O161" s="520"/>
      <c r="P161" s="520"/>
      <c r="Q161" s="520"/>
      <c r="R161" s="520"/>
      <c r="S161" s="520"/>
      <c r="T161" s="520"/>
      <c r="U161" s="520"/>
      <c r="V161" s="520"/>
      <c r="W161" s="520"/>
      <c r="X161" s="520"/>
      <c r="Y161" s="520"/>
      <c r="Z161" s="520"/>
    </row>
    <row r="162" spans="1:26" ht="12.75" customHeight="1">
      <c r="A162" s="520"/>
      <c r="B162" s="520"/>
      <c r="C162" s="520"/>
      <c r="D162" s="520"/>
      <c r="E162" s="520"/>
      <c r="F162" s="520"/>
      <c r="G162" s="520"/>
      <c r="H162" s="520"/>
      <c r="I162" s="520"/>
      <c r="J162" s="520"/>
      <c r="K162" s="520"/>
      <c r="L162" s="520"/>
      <c r="M162" s="520"/>
      <c r="N162" s="520"/>
      <c r="O162" s="520"/>
      <c r="P162" s="520"/>
      <c r="Q162" s="520"/>
      <c r="R162" s="520"/>
      <c r="S162" s="520"/>
      <c r="T162" s="520"/>
      <c r="U162" s="520"/>
      <c r="V162" s="520"/>
      <c r="W162" s="520"/>
      <c r="X162" s="520"/>
      <c r="Y162" s="520"/>
      <c r="Z162" s="520"/>
    </row>
    <row r="163" spans="1:26" ht="12.75" customHeight="1">
      <c r="A163" s="520"/>
      <c r="B163" s="520"/>
      <c r="C163" s="520"/>
      <c r="D163" s="520"/>
      <c r="E163" s="520"/>
      <c r="F163" s="520"/>
      <c r="G163" s="520"/>
      <c r="H163" s="520"/>
      <c r="I163" s="520"/>
      <c r="J163" s="520"/>
      <c r="K163" s="520"/>
      <c r="L163" s="520"/>
      <c r="M163" s="520"/>
      <c r="N163" s="520"/>
      <c r="O163" s="520"/>
      <c r="P163" s="520"/>
      <c r="Q163" s="520"/>
      <c r="R163" s="520"/>
      <c r="S163" s="520"/>
      <c r="T163" s="520"/>
      <c r="U163" s="520"/>
      <c r="V163" s="520"/>
      <c r="W163" s="520"/>
      <c r="X163" s="520"/>
      <c r="Y163" s="520"/>
      <c r="Z163" s="520"/>
    </row>
    <row r="164" spans="1:26" ht="12.75" customHeight="1">
      <c r="A164" s="520"/>
      <c r="B164" s="520"/>
      <c r="C164" s="520"/>
      <c r="D164" s="520"/>
      <c r="E164" s="520"/>
      <c r="F164" s="520"/>
      <c r="G164" s="520"/>
      <c r="H164" s="520"/>
      <c r="I164" s="520"/>
      <c r="J164" s="520"/>
      <c r="K164" s="520"/>
      <c r="L164" s="520"/>
      <c r="M164" s="520"/>
      <c r="N164" s="520"/>
      <c r="O164" s="520"/>
      <c r="P164" s="520"/>
      <c r="Q164" s="520"/>
      <c r="R164" s="520"/>
      <c r="S164" s="520"/>
      <c r="T164" s="520"/>
      <c r="U164" s="520"/>
      <c r="V164" s="520"/>
      <c r="W164" s="520"/>
      <c r="X164" s="520"/>
      <c r="Y164" s="520"/>
      <c r="Z164" s="520"/>
    </row>
    <row r="165" spans="1:26" ht="12.75" customHeight="1">
      <c r="A165" s="520"/>
      <c r="B165" s="520"/>
      <c r="C165" s="520"/>
      <c r="D165" s="520"/>
      <c r="E165" s="520"/>
      <c r="F165" s="520"/>
      <c r="G165" s="520"/>
      <c r="H165" s="520"/>
      <c r="I165" s="520"/>
      <c r="J165" s="520"/>
      <c r="K165" s="520"/>
      <c r="L165" s="520"/>
      <c r="M165" s="520"/>
      <c r="N165" s="520"/>
      <c r="O165" s="520"/>
      <c r="P165" s="520"/>
      <c r="Q165" s="520"/>
      <c r="R165" s="520"/>
      <c r="S165" s="520"/>
      <c r="T165" s="520"/>
      <c r="U165" s="520"/>
      <c r="V165" s="520"/>
      <c r="W165" s="520"/>
      <c r="X165" s="520"/>
      <c r="Y165" s="520"/>
      <c r="Z165" s="520"/>
    </row>
    <row r="166" spans="1:26" ht="12.75" customHeight="1">
      <c r="A166" s="520"/>
      <c r="B166" s="520"/>
      <c r="C166" s="520"/>
      <c r="D166" s="520"/>
      <c r="E166" s="520"/>
      <c r="F166" s="520"/>
      <c r="G166" s="520"/>
      <c r="H166" s="520"/>
      <c r="I166" s="520"/>
      <c r="J166" s="520"/>
      <c r="K166" s="520"/>
      <c r="L166" s="520"/>
      <c r="M166" s="520"/>
      <c r="N166" s="520"/>
      <c r="O166" s="520"/>
      <c r="P166" s="520"/>
      <c r="Q166" s="520"/>
      <c r="R166" s="520"/>
      <c r="S166" s="520"/>
      <c r="T166" s="520"/>
      <c r="U166" s="520"/>
      <c r="V166" s="520"/>
      <c r="W166" s="520"/>
      <c r="X166" s="520"/>
      <c r="Y166" s="520"/>
      <c r="Z166" s="520"/>
    </row>
    <row r="167" spans="1:26" ht="12.75" customHeight="1">
      <c r="A167" s="520"/>
      <c r="B167" s="520"/>
      <c r="C167" s="520"/>
      <c r="D167" s="520"/>
      <c r="E167" s="520"/>
      <c r="F167" s="520"/>
      <c r="G167" s="520"/>
      <c r="H167" s="520"/>
      <c r="I167" s="520"/>
      <c r="J167" s="520"/>
      <c r="K167" s="520"/>
      <c r="L167" s="520"/>
      <c r="M167" s="520"/>
      <c r="N167" s="520"/>
      <c r="O167" s="520"/>
      <c r="P167" s="520"/>
      <c r="Q167" s="520"/>
      <c r="R167" s="520"/>
      <c r="S167" s="520"/>
      <c r="T167" s="520"/>
      <c r="U167" s="520"/>
      <c r="V167" s="520"/>
      <c r="W167" s="520"/>
      <c r="X167" s="520"/>
      <c r="Y167" s="520"/>
      <c r="Z167" s="520"/>
    </row>
    <row r="168" spans="1:26" ht="12.75" customHeight="1">
      <c r="A168" s="520"/>
      <c r="B168" s="520"/>
      <c r="C168" s="520"/>
      <c r="D168" s="520"/>
      <c r="E168" s="520"/>
      <c r="F168" s="520"/>
      <c r="G168" s="520"/>
      <c r="H168" s="520"/>
      <c r="I168" s="520"/>
      <c r="J168" s="520"/>
      <c r="K168" s="520"/>
      <c r="L168" s="520"/>
      <c r="M168" s="520"/>
      <c r="N168" s="520"/>
      <c r="O168" s="520"/>
      <c r="P168" s="520"/>
      <c r="Q168" s="520"/>
      <c r="R168" s="520"/>
      <c r="S168" s="520"/>
      <c r="T168" s="520"/>
      <c r="U168" s="520"/>
      <c r="V168" s="520"/>
      <c r="W168" s="520"/>
      <c r="X168" s="520"/>
      <c r="Y168" s="520"/>
      <c r="Z168" s="520"/>
    </row>
    <row r="169" spans="1:26" ht="12.75" customHeight="1">
      <c r="A169" s="520"/>
      <c r="B169" s="520"/>
      <c r="C169" s="520"/>
      <c r="D169" s="520"/>
      <c r="E169" s="520"/>
      <c r="F169" s="520"/>
      <c r="G169" s="520"/>
      <c r="H169" s="520"/>
      <c r="I169" s="520"/>
      <c r="J169" s="520"/>
      <c r="K169" s="520"/>
      <c r="L169" s="520"/>
      <c r="M169" s="520"/>
      <c r="N169" s="520"/>
      <c r="O169" s="520"/>
      <c r="P169" s="520"/>
      <c r="Q169" s="520"/>
      <c r="R169" s="520"/>
      <c r="S169" s="520"/>
      <c r="T169" s="520"/>
      <c r="U169" s="520"/>
      <c r="V169" s="520"/>
      <c r="W169" s="520"/>
      <c r="X169" s="520"/>
      <c r="Y169" s="520"/>
      <c r="Z169" s="520"/>
    </row>
    <row r="170" spans="1:26" ht="12.75" customHeight="1">
      <c r="A170" s="520"/>
      <c r="B170" s="520"/>
      <c r="C170" s="520"/>
      <c r="D170" s="520"/>
      <c r="E170" s="520"/>
      <c r="F170" s="520"/>
      <c r="G170" s="520"/>
      <c r="H170" s="520"/>
      <c r="I170" s="520"/>
      <c r="J170" s="520"/>
      <c r="K170" s="520"/>
      <c r="L170" s="520"/>
      <c r="M170" s="520"/>
      <c r="N170" s="520"/>
      <c r="O170" s="520"/>
      <c r="P170" s="520"/>
      <c r="Q170" s="520"/>
      <c r="R170" s="520"/>
      <c r="S170" s="520"/>
      <c r="T170" s="520"/>
      <c r="U170" s="520"/>
      <c r="V170" s="520"/>
      <c r="W170" s="520"/>
      <c r="X170" s="520"/>
      <c r="Y170" s="520"/>
      <c r="Z170" s="520"/>
    </row>
    <row r="171" spans="1:26" ht="12.75" customHeight="1">
      <c r="A171" s="520"/>
      <c r="B171" s="520"/>
      <c r="C171" s="520"/>
      <c r="D171" s="520"/>
      <c r="E171" s="520"/>
      <c r="F171" s="520"/>
      <c r="G171" s="520"/>
      <c r="H171" s="520"/>
      <c r="I171" s="520"/>
      <c r="J171" s="520"/>
      <c r="K171" s="520"/>
      <c r="L171" s="520"/>
      <c r="M171" s="520"/>
      <c r="N171" s="520"/>
      <c r="O171" s="520"/>
      <c r="P171" s="520"/>
      <c r="Q171" s="520"/>
      <c r="R171" s="520"/>
      <c r="S171" s="520"/>
      <c r="T171" s="520"/>
      <c r="U171" s="520"/>
      <c r="V171" s="520"/>
      <c r="W171" s="520"/>
      <c r="X171" s="520"/>
      <c r="Y171" s="520"/>
      <c r="Z171" s="520"/>
    </row>
    <row r="172" spans="1:26" ht="12.75" customHeight="1">
      <c r="A172" s="520"/>
      <c r="B172" s="520"/>
      <c r="C172" s="520"/>
      <c r="D172" s="520"/>
      <c r="E172" s="520"/>
      <c r="F172" s="520"/>
      <c r="G172" s="520"/>
      <c r="H172" s="520"/>
      <c r="I172" s="520"/>
      <c r="J172" s="520"/>
      <c r="K172" s="520"/>
      <c r="L172" s="520"/>
      <c r="M172" s="520"/>
      <c r="N172" s="520"/>
      <c r="O172" s="520"/>
      <c r="P172" s="520"/>
      <c r="Q172" s="520"/>
      <c r="R172" s="520"/>
      <c r="S172" s="520"/>
      <c r="T172" s="520"/>
      <c r="U172" s="520"/>
      <c r="V172" s="520"/>
      <c r="W172" s="520"/>
      <c r="X172" s="520"/>
      <c r="Y172" s="520"/>
      <c r="Z172" s="520"/>
    </row>
    <row r="173" spans="1:26" ht="12.75" customHeight="1">
      <c r="A173" s="520"/>
      <c r="B173" s="520"/>
      <c r="C173" s="520"/>
      <c r="D173" s="520"/>
      <c r="E173" s="520"/>
      <c r="F173" s="520"/>
      <c r="G173" s="520"/>
      <c r="H173" s="520"/>
      <c r="I173" s="520"/>
      <c r="J173" s="520"/>
      <c r="K173" s="520"/>
      <c r="L173" s="520"/>
      <c r="M173" s="520"/>
      <c r="N173" s="520"/>
      <c r="O173" s="520"/>
      <c r="P173" s="520"/>
      <c r="Q173" s="520"/>
      <c r="R173" s="520"/>
      <c r="S173" s="520"/>
      <c r="T173" s="520"/>
      <c r="U173" s="520"/>
      <c r="V173" s="520"/>
      <c r="W173" s="520"/>
      <c r="X173" s="520"/>
      <c r="Y173" s="520"/>
      <c r="Z173" s="520"/>
    </row>
    <row r="174" spans="1:26" ht="12.75" customHeight="1">
      <c r="A174" s="520"/>
      <c r="B174" s="520"/>
      <c r="C174" s="520"/>
      <c r="D174" s="520"/>
      <c r="E174" s="520"/>
      <c r="F174" s="520"/>
      <c r="G174" s="520"/>
      <c r="H174" s="520"/>
      <c r="I174" s="520"/>
      <c r="J174" s="520"/>
      <c r="K174" s="520"/>
      <c r="L174" s="520"/>
      <c r="M174" s="520"/>
      <c r="N174" s="520"/>
      <c r="O174" s="520"/>
      <c r="P174" s="520"/>
      <c r="Q174" s="520"/>
      <c r="R174" s="520"/>
      <c r="S174" s="520"/>
      <c r="T174" s="520"/>
      <c r="U174" s="520"/>
      <c r="V174" s="520"/>
      <c r="W174" s="520"/>
      <c r="X174" s="520"/>
      <c r="Y174" s="520"/>
      <c r="Z174" s="520"/>
    </row>
    <row r="175" spans="1:26" ht="12.75" customHeight="1">
      <c r="A175" s="520"/>
      <c r="B175" s="520"/>
      <c r="C175" s="520"/>
      <c r="D175" s="520"/>
      <c r="E175" s="520"/>
      <c r="F175" s="520"/>
      <c r="G175" s="520"/>
      <c r="H175" s="520"/>
      <c r="I175" s="520"/>
      <c r="J175" s="520"/>
      <c r="K175" s="520"/>
      <c r="L175" s="520"/>
      <c r="M175" s="520"/>
      <c r="N175" s="520"/>
      <c r="O175" s="520"/>
      <c r="P175" s="520"/>
      <c r="Q175" s="520"/>
      <c r="R175" s="520"/>
      <c r="S175" s="520"/>
      <c r="T175" s="520"/>
      <c r="U175" s="520"/>
      <c r="V175" s="520"/>
      <c r="W175" s="520"/>
      <c r="X175" s="520"/>
      <c r="Y175" s="520"/>
      <c r="Z175" s="520"/>
    </row>
    <row r="176" spans="1:26" ht="12.75" customHeight="1">
      <c r="A176" s="520"/>
      <c r="B176" s="520"/>
      <c r="C176" s="520"/>
      <c r="D176" s="520"/>
      <c r="E176" s="520"/>
      <c r="F176" s="520"/>
      <c r="G176" s="520"/>
      <c r="H176" s="520"/>
      <c r="I176" s="520"/>
      <c r="J176" s="520"/>
      <c r="K176" s="520"/>
      <c r="L176" s="520"/>
      <c r="M176" s="520"/>
      <c r="N176" s="520"/>
      <c r="O176" s="520"/>
      <c r="P176" s="520"/>
      <c r="Q176" s="520"/>
      <c r="R176" s="520"/>
      <c r="S176" s="520"/>
      <c r="T176" s="520"/>
      <c r="U176" s="520"/>
      <c r="V176" s="520"/>
      <c r="W176" s="520"/>
      <c r="X176" s="520"/>
      <c r="Y176" s="520"/>
      <c r="Z176" s="520"/>
    </row>
    <row r="177" spans="1:26" ht="12.75" customHeight="1">
      <c r="A177" s="520"/>
      <c r="B177" s="520"/>
      <c r="C177" s="520"/>
      <c r="D177" s="520"/>
      <c r="E177" s="520"/>
      <c r="F177" s="520"/>
      <c r="G177" s="520"/>
      <c r="H177" s="520"/>
      <c r="I177" s="520"/>
      <c r="J177" s="520"/>
      <c r="K177" s="520"/>
      <c r="L177" s="520"/>
      <c r="M177" s="520"/>
      <c r="N177" s="520"/>
      <c r="O177" s="520"/>
      <c r="P177" s="520"/>
      <c r="Q177" s="520"/>
      <c r="R177" s="520"/>
      <c r="S177" s="520"/>
      <c r="T177" s="520"/>
      <c r="U177" s="520"/>
      <c r="V177" s="520"/>
      <c r="W177" s="520"/>
      <c r="X177" s="520"/>
      <c r="Y177" s="520"/>
      <c r="Z177" s="520"/>
    </row>
    <row r="178" spans="1:26" ht="12.75" customHeight="1">
      <c r="A178" s="520"/>
      <c r="B178" s="520"/>
      <c r="C178" s="520"/>
      <c r="D178" s="520"/>
      <c r="E178" s="520"/>
      <c r="F178" s="520"/>
      <c r="G178" s="520"/>
      <c r="H178" s="520"/>
      <c r="I178" s="520"/>
      <c r="J178" s="520"/>
      <c r="K178" s="520"/>
      <c r="L178" s="520"/>
      <c r="M178" s="520"/>
      <c r="N178" s="520"/>
      <c r="O178" s="520"/>
      <c r="P178" s="520"/>
      <c r="Q178" s="520"/>
      <c r="R178" s="520"/>
      <c r="S178" s="520"/>
      <c r="T178" s="520"/>
      <c r="U178" s="520"/>
      <c r="V178" s="520"/>
      <c r="W178" s="520"/>
      <c r="X178" s="520"/>
      <c r="Y178" s="520"/>
      <c r="Z178" s="520"/>
    </row>
    <row r="179" spans="1:26" ht="12.75" customHeight="1">
      <c r="A179" s="520"/>
      <c r="B179" s="520"/>
      <c r="C179" s="520"/>
      <c r="D179" s="520"/>
      <c r="E179" s="520"/>
      <c r="F179" s="520"/>
      <c r="G179" s="520"/>
      <c r="H179" s="520"/>
      <c r="I179" s="520"/>
      <c r="J179" s="520"/>
      <c r="K179" s="520"/>
      <c r="L179" s="520"/>
      <c r="M179" s="520"/>
      <c r="N179" s="520"/>
      <c r="O179" s="520"/>
      <c r="P179" s="520"/>
      <c r="Q179" s="520"/>
      <c r="R179" s="520"/>
      <c r="S179" s="520"/>
      <c r="T179" s="520"/>
      <c r="U179" s="520"/>
      <c r="V179" s="520"/>
      <c r="W179" s="520"/>
      <c r="X179" s="520"/>
      <c r="Y179" s="520"/>
      <c r="Z179" s="520"/>
    </row>
    <row r="180" spans="1:26" ht="12.75" customHeight="1">
      <c r="A180" s="520"/>
      <c r="B180" s="520"/>
      <c r="C180" s="520"/>
      <c r="D180" s="520"/>
      <c r="E180" s="520"/>
      <c r="F180" s="520"/>
      <c r="G180" s="520"/>
      <c r="H180" s="520"/>
      <c r="I180" s="520"/>
      <c r="J180" s="520"/>
      <c r="K180" s="520"/>
      <c r="L180" s="520"/>
      <c r="M180" s="520"/>
      <c r="N180" s="520"/>
      <c r="O180" s="520"/>
      <c r="P180" s="520"/>
      <c r="Q180" s="520"/>
      <c r="R180" s="520"/>
      <c r="S180" s="520"/>
      <c r="T180" s="520"/>
      <c r="U180" s="520"/>
      <c r="V180" s="520"/>
      <c r="W180" s="520"/>
      <c r="X180" s="520"/>
      <c r="Y180" s="520"/>
      <c r="Z180" s="520"/>
    </row>
    <row r="181" spans="1:26" ht="12.75" customHeight="1">
      <c r="A181" s="520"/>
      <c r="B181" s="520"/>
      <c r="C181" s="520"/>
      <c r="D181" s="520"/>
      <c r="E181" s="520"/>
      <c r="F181" s="520"/>
      <c r="G181" s="520"/>
      <c r="H181" s="520"/>
      <c r="I181" s="520"/>
      <c r="J181" s="520"/>
      <c r="K181" s="520"/>
      <c r="L181" s="520"/>
      <c r="M181" s="520"/>
      <c r="N181" s="520"/>
      <c r="O181" s="520"/>
      <c r="P181" s="520"/>
      <c r="Q181" s="520"/>
      <c r="R181" s="520"/>
      <c r="S181" s="520"/>
      <c r="T181" s="520"/>
      <c r="U181" s="520"/>
      <c r="V181" s="520"/>
      <c r="W181" s="520"/>
      <c r="X181" s="520"/>
      <c r="Y181" s="520"/>
      <c r="Z181" s="520"/>
    </row>
    <row r="182" spans="1:26" ht="12.75" customHeight="1">
      <c r="A182" s="520"/>
      <c r="B182" s="520"/>
      <c r="C182" s="520"/>
      <c r="D182" s="520"/>
      <c r="E182" s="520"/>
      <c r="F182" s="520"/>
      <c r="G182" s="520"/>
      <c r="H182" s="520"/>
      <c r="I182" s="520"/>
      <c r="J182" s="520"/>
      <c r="K182" s="520"/>
      <c r="L182" s="520"/>
      <c r="M182" s="520"/>
      <c r="N182" s="520"/>
      <c r="O182" s="520"/>
      <c r="P182" s="520"/>
      <c r="Q182" s="520"/>
      <c r="R182" s="520"/>
      <c r="S182" s="520"/>
      <c r="T182" s="520"/>
      <c r="U182" s="520"/>
      <c r="V182" s="520"/>
      <c r="W182" s="520"/>
      <c r="X182" s="520"/>
      <c r="Y182" s="520"/>
      <c r="Z182" s="520"/>
    </row>
    <row r="183" spans="1:26" ht="12.75" customHeight="1">
      <c r="A183" s="520"/>
      <c r="B183" s="520"/>
      <c r="C183" s="520"/>
      <c r="D183" s="520"/>
      <c r="E183" s="520"/>
      <c r="F183" s="520"/>
      <c r="G183" s="520"/>
      <c r="H183" s="520"/>
      <c r="I183" s="520"/>
      <c r="J183" s="520"/>
      <c r="K183" s="520"/>
      <c r="L183" s="520"/>
      <c r="M183" s="520"/>
      <c r="N183" s="520"/>
      <c r="O183" s="520"/>
      <c r="P183" s="520"/>
      <c r="Q183" s="520"/>
      <c r="R183" s="520"/>
      <c r="S183" s="520"/>
      <c r="T183" s="520"/>
      <c r="U183" s="520"/>
      <c r="V183" s="520"/>
      <c r="W183" s="520"/>
      <c r="X183" s="520"/>
      <c r="Y183" s="520"/>
      <c r="Z183" s="520"/>
    </row>
    <row r="184" spans="1:26" ht="12.75" customHeight="1">
      <c r="A184" s="520"/>
      <c r="B184" s="520"/>
      <c r="C184" s="520"/>
      <c r="D184" s="520"/>
      <c r="E184" s="520"/>
      <c r="F184" s="520"/>
      <c r="G184" s="520"/>
      <c r="H184" s="520"/>
      <c r="I184" s="520"/>
      <c r="J184" s="520"/>
      <c r="K184" s="520"/>
      <c r="L184" s="520"/>
      <c r="M184" s="520"/>
      <c r="N184" s="520"/>
      <c r="O184" s="520"/>
      <c r="P184" s="520"/>
      <c r="Q184" s="520"/>
      <c r="R184" s="520"/>
      <c r="S184" s="520"/>
      <c r="T184" s="520"/>
      <c r="U184" s="520"/>
      <c r="V184" s="520"/>
      <c r="W184" s="520"/>
      <c r="X184" s="520"/>
      <c r="Y184" s="520"/>
      <c r="Z184" s="520"/>
    </row>
    <row r="185" spans="1:26" ht="12.75" customHeight="1">
      <c r="A185" s="520"/>
      <c r="B185" s="520"/>
      <c r="C185" s="520"/>
      <c r="D185" s="520"/>
      <c r="E185" s="520"/>
      <c r="F185" s="520"/>
      <c r="G185" s="520"/>
      <c r="H185" s="520"/>
      <c r="I185" s="520"/>
      <c r="J185" s="520"/>
      <c r="K185" s="520"/>
      <c r="L185" s="520"/>
      <c r="M185" s="520"/>
      <c r="N185" s="520"/>
      <c r="O185" s="520"/>
      <c r="P185" s="520"/>
      <c r="Q185" s="520"/>
      <c r="R185" s="520"/>
      <c r="S185" s="520"/>
      <c r="T185" s="520"/>
      <c r="U185" s="520"/>
      <c r="V185" s="520"/>
      <c r="W185" s="520"/>
      <c r="X185" s="520"/>
      <c r="Y185" s="520"/>
      <c r="Z185" s="520"/>
    </row>
    <row r="186" spans="1:26" ht="12.75" customHeight="1">
      <c r="A186" s="520"/>
      <c r="B186" s="520"/>
      <c r="C186" s="520"/>
      <c r="D186" s="520"/>
      <c r="E186" s="520"/>
      <c r="F186" s="520"/>
      <c r="G186" s="520"/>
      <c r="H186" s="520"/>
      <c r="I186" s="520"/>
      <c r="J186" s="520"/>
      <c r="K186" s="520"/>
      <c r="L186" s="520"/>
      <c r="M186" s="520"/>
      <c r="N186" s="520"/>
      <c r="O186" s="520"/>
      <c r="P186" s="520"/>
      <c r="Q186" s="520"/>
      <c r="R186" s="520"/>
      <c r="S186" s="520"/>
      <c r="T186" s="520"/>
      <c r="U186" s="520"/>
      <c r="V186" s="520"/>
      <c r="W186" s="520"/>
      <c r="X186" s="520"/>
      <c r="Y186" s="520"/>
      <c r="Z186" s="520"/>
    </row>
    <row r="187" spans="1:26" ht="12.75" customHeight="1">
      <c r="A187" s="520"/>
      <c r="B187" s="520"/>
      <c r="C187" s="520"/>
      <c r="D187" s="520"/>
      <c r="E187" s="520"/>
      <c r="F187" s="520"/>
      <c r="G187" s="520"/>
      <c r="H187" s="520"/>
      <c r="I187" s="520"/>
      <c r="J187" s="520"/>
      <c r="K187" s="520"/>
      <c r="L187" s="520"/>
      <c r="M187" s="520"/>
      <c r="N187" s="520"/>
      <c r="O187" s="520"/>
      <c r="P187" s="520"/>
      <c r="Q187" s="520"/>
      <c r="R187" s="520"/>
      <c r="S187" s="520"/>
      <c r="T187" s="520"/>
      <c r="U187" s="520"/>
      <c r="V187" s="520"/>
      <c r="W187" s="520"/>
      <c r="X187" s="520"/>
      <c r="Y187" s="520"/>
      <c r="Z187" s="520"/>
    </row>
    <row r="188" spans="1:26" ht="12.75" customHeight="1">
      <c r="A188" s="520"/>
      <c r="B188" s="520"/>
      <c r="C188" s="520"/>
      <c r="D188" s="520"/>
      <c r="E188" s="520"/>
      <c r="F188" s="520"/>
      <c r="G188" s="520"/>
      <c r="H188" s="520"/>
      <c r="I188" s="520"/>
      <c r="J188" s="520"/>
      <c r="K188" s="520"/>
      <c r="L188" s="520"/>
      <c r="M188" s="520"/>
      <c r="N188" s="520"/>
      <c r="O188" s="520"/>
      <c r="P188" s="520"/>
      <c r="Q188" s="520"/>
      <c r="R188" s="520"/>
      <c r="S188" s="520"/>
      <c r="T188" s="520"/>
      <c r="U188" s="520"/>
      <c r="V188" s="520"/>
      <c r="W188" s="520"/>
      <c r="X188" s="520"/>
      <c r="Y188" s="520"/>
      <c r="Z188" s="520"/>
    </row>
    <row r="189" spans="1:26" ht="12.75" customHeight="1">
      <c r="A189" s="520"/>
      <c r="B189" s="520"/>
      <c r="C189" s="520"/>
      <c r="D189" s="520"/>
      <c r="E189" s="520"/>
      <c r="F189" s="520"/>
      <c r="G189" s="520"/>
      <c r="H189" s="520"/>
      <c r="I189" s="520"/>
      <c r="J189" s="520"/>
      <c r="K189" s="520"/>
      <c r="L189" s="520"/>
      <c r="M189" s="520"/>
      <c r="N189" s="520"/>
      <c r="O189" s="520"/>
      <c r="P189" s="520"/>
      <c r="Q189" s="520"/>
      <c r="R189" s="520"/>
      <c r="S189" s="520"/>
      <c r="T189" s="520"/>
      <c r="U189" s="520"/>
      <c r="V189" s="520"/>
      <c r="W189" s="520"/>
      <c r="X189" s="520"/>
      <c r="Y189" s="520"/>
      <c r="Z189" s="520"/>
    </row>
    <row r="190" spans="1:26" ht="12.75" customHeight="1">
      <c r="A190" s="520"/>
      <c r="B190" s="520"/>
      <c r="C190" s="520"/>
      <c r="D190" s="520"/>
      <c r="E190" s="520"/>
      <c r="F190" s="520"/>
      <c r="G190" s="520"/>
      <c r="H190" s="520"/>
      <c r="I190" s="520"/>
      <c r="J190" s="520"/>
      <c r="K190" s="520"/>
      <c r="L190" s="520"/>
      <c r="M190" s="520"/>
      <c r="N190" s="520"/>
      <c r="O190" s="520"/>
      <c r="P190" s="520"/>
      <c r="Q190" s="520"/>
      <c r="R190" s="520"/>
      <c r="S190" s="520"/>
      <c r="T190" s="520"/>
      <c r="U190" s="520"/>
      <c r="V190" s="520"/>
      <c r="W190" s="520"/>
      <c r="X190" s="520"/>
      <c r="Y190" s="520"/>
      <c r="Z190" s="520"/>
    </row>
    <row r="191" spans="1:26" ht="12.75" customHeight="1">
      <c r="A191" s="520"/>
      <c r="B191" s="520"/>
      <c r="C191" s="520"/>
      <c r="D191" s="520"/>
      <c r="E191" s="520"/>
      <c r="F191" s="520"/>
      <c r="G191" s="520"/>
      <c r="H191" s="520"/>
      <c r="I191" s="520"/>
      <c r="J191" s="520"/>
      <c r="K191" s="520"/>
      <c r="L191" s="520"/>
      <c r="M191" s="520"/>
      <c r="N191" s="520"/>
      <c r="O191" s="520"/>
      <c r="P191" s="520"/>
      <c r="Q191" s="520"/>
      <c r="R191" s="520"/>
      <c r="S191" s="520"/>
      <c r="T191" s="520"/>
      <c r="U191" s="520"/>
      <c r="V191" s="520"/>
      <c r="W191" s="520"/>
      <c r="X191" s="520"/>
      <c r="Y191" s="520"/>
      <c r="Z191" s="520"/>
    </row>
    <row r="192" spans="1:26" ht="12.75" customHeight="1">
      <c r="A192" s="520"/>
      <c r="B192" s="520"/>
      <c r="C192" s="520"/>
      <c r="D192" s="520"/>
      <c r="E192" s="520"/>
      <c r="F192" s="520"/>
      <c r="G192" s="520"/>
      <c r="H192" s="520"/>
      <c r="I192" s="520"/>
      <c r="J192" s="520"/>
      <c r="K192" s="520"/>
      <c r="L192" s="520"/>
      <c r="M192" s="520"/>
      <c r="N192" s="520"/>
      <c r="O192" s="520"/>
      <c r="P192" s="520"/>
      <c r="Q192" s="520"/>
      <c r="R192" s="520"/>
      <c r="S192" s="520"/>
      <c r="T192" s="520"/>
      <c r="U192" s="520"/>
      <c r="V192" s="520"/>
      <c r="W192" s="520"/>
      <c r="X192" s="520"/>
      <c r="Y192" s="520"/>
      <c r="Z192" s="520"/>
    </row>
    <row r="193" spans="1:26" ht="12.75" customHeight="1">
      <c r="A193" s="520"/>
      <c r="B193" s="520"/>
      <c r="C193" s="520"/>
      <c r="D193" s="520"/>
      <c r="E193" s="520"/>
      <c r="F193" s="520"/>
      <c r="G193" s="520"/>
      <c r="H193" s="520"/>
      <c r="I193" s="520"/>
      <c r="J193" s="520"/>
      <c r="K193" s="520"/>
      <c r="L193" s="520"/>
      <c r="M193" s="520"/>
      <c r="N193" s="520"/>
      <c r="O193" s="520"/>
      <c r="P193" s="520"/>
      <c r="Q193" s="520"/>
      <c r="R193" s="520"/>
      <c r="S193" s="520"/>
      <c r="T193" s="520"/>
      <c r="U193" s="520"/>
      <c r="V193" s="520"/>
      <c r="W193" s="520"/>
      <c r="X193" s="520"/>
      <c r="Y193" s="520"/>
      <c r="Z193" s="520"/>
    </row>
    <row r="194" spans="1:26" ht="12.75" customHeight="1">
      <c r="A194" s="520"/>
      <c r="B194" s="520"/>
      <c r="C194" s="520"/>
      <c r="D194" s="520"/>
      <c r="E194" s="520"/>
      <c r="F194" s="520"/>
      <c r="G194" s="520"/>
      <c r="H194" s="520"/>
      <c r="I194" s="520"/>
      <c r="J194" s="520"/>
      <c r="K194" s="520"/>
      <c r="L194" s="520"/>
      <c r="M194" s="520"/>
      <c r="N194" s="520"/>
      <c r="O194" s="520"/>
      <c r="P194" s="520"/>
      <c r="Q194" s="520"/>
      <c r="R194" s="520"/>
      <c r="S194" s="520"/>
      <c r="T194" s="520"/>
      <c r="U194" s="520"/>
      <c r="V194" s="520"/>
      <c r="W194" s="520"/>
      <c r="X194" s="520"/>
      <c r="Y194" s="520"/>
      <c r="Z194" s="520"/>
    </row>
    <row r="195" spans="1:26" ht="12.75" customHeight="1">
      <c r="A195" s="520"/>
      <c r="B195" s="520"/>
      <c r="C195" s="520"/>
      <c r="D195" s="520"/>
      <c r="E195" s="520"/>
      <c r="F195" s="520"/>
      <c r="G195" s="520"/>
      <c r="H195" s="520"/>
      <c r="I195" s="520"/>
      <c r="J195" s="520"/>
      <c r="K195" s="520"/>
      <c r="L195" s="520"/>
      <c r="M195" s="520"/>
      <c r="N195" s="520"/>
      <c r="O195" s="520"/>
      <c r="P195" s="520"/>
      <c r="Q195" s="520"/>
      <c r="R195" s="520"/>
      <c r="S195" s="520"/>
      <c r="T195" s="520"/>
      <c r="U195" s="520"/>
      <c r="V195" s="520"/>
      <c r="W195" s="520"/>
      <c r="X195" s="520"/>
      <c r="Y195" s="520"/>
      <c r="Z195" s="520"/>
    </row>
    <row r="196" spans="1:26" ht="12.75" customHeight="1">
      <c r="A196" s="520"/>
      <c r="B196" s="520"/>
      <c r="C196" s="520"/>
      <c r="D196" s="520"/>
      <c r="E196" s="520"/>
      <c r="F196" s="520"/>
      <c r="G196" s="520"/>
      <c r="H196" s="520"/>
      <c r="I196" s="520"/>
      <c r="J196" s="520"/>
      <c r="K196" s="520"/>
      <c r="L196" s="520"/>
      <c r="M196" s="520"/>
      <c r="N196" s="520"/>
      <c r="O196" s="520"/>
      <c r="P196" s="520"/>
      <c r="Q196" s="520"/>
      <c r="R196" s="520"/>
      <c r="S196" s="520"/>
      <c r="T196" s="520"/>
      <c r="U196" s="520"/>
      <c r="V196" s="520"/>
      <c r="W196" s="520"/>
      <c r="X196" s="520"/>
      <c r="Y196" s="520"/>
      <c r="Z196" s="520"/>
    </row>
    <row r="197" spans="1:26" ht="12.75" customHeight="1">
      <c r="A197" s="520"/>
      <c r="B197" s="520"/>
      <c r="C197" s="520"/>
      <c r="D197" s="520"/>
      <c r="E197" s="520"/>
      <c r="F197" s="520"/>
      <c r="G197" s="520"/>
      <c r="H197" s="520"/>
      <c r="I197" s="520"/>
      <c r="J197" s="520"/>
      <c r="K197" s="520"/>
      <c r="L197" s="520"/>
      <c r="M197" s="520"/>
      <c r="N197" s="520"/>
      <c r="O197" s="520"/>
      <c r="P197" s="520"/>
      <c r="Q197" s="520"/>
      <c r="R197" s="520"/>
      <c r="S197" s="520"/>
      <c r="T197" s="520"/>
      <c r="U197" s="520"/>
      <c r="V197" s="520"/>
      <c r="W197" s="520"/>
      <c r="X197" s="520"/>
      <c r="Y197" s="520"/>
      <c r="Z197" s="520"/>
    </row>
    <row r="198" spans="1:26" ht="12.75" customHeight="1">
      <c r="A198" s="520"/>
      <c r="B198" s="520"/>
      <c r="C198" s="520"/>
      <c r="D198" s="520"/>
      <c r="E198" s="520"/>
      <c r="F198" s="520"/>
      <c r="G198" s="520"/>
      <c r="H198" s="520"/>
      <c r="I198" s="520"/>
      <c r="J198" s="520"/>
      <c r="K198" s="520"/>
      <c r="L198" s="520"/>
      <c r="M198" s="520"/>
      <c r="N198" s="520"/>
      <c r="O198" s="520"/>
      <c r="P198" s="520"/>
      <c r="Q198" s="520"/>
      <c r="R198" s="520"/>
      <c r="S198" s="520"/>
      <c r="T198" s="520"/>
      <c r="U198" s="520"/>
      <c r="V198" s="520"/>
      <c r="W198" s="520"/>
      <c r="X198" s="520"/>
      <c r="Y198" s="520"/>
      <c r="Z198" s="520"/>
    </row>
    <row r="199" spans="1:26" ht="12.75" customHeight="1">
      <c r="A199" s="520"/>
      <c r="B199" s="520"/>
      <c r="C199" s="520"/>
      <c r="D199" s="520"/>
      <c r="E199" s="520"/>
      <c r="F199" s="520"/>
      <c r="G199" s="520"/>
      <c r="H199" s="520"/>
      <c r="I199" s="520"/>
      <c r="J199" s="520"/>
      <c r="K199" s="520"/>
      <c r="L199" s="520"/>
      <c r="M199" s="520"/>
      <c r="N199" s="520"/>
      <c r="O199" s="520"/>
      <c r="P199" s="520"/>
      <c r="Q199" s="520"/>
      <c r="R199" s="520"/>
      <c r="S199" s="520"/>
      <c r="T199" s="520"/>
      <c r="U199" s="520"/>
      <c r="V199" s="520"/>
      <c r="W199" s="520"/>
      <c r="X199" s="520"/>
      <c r="Y199" s="520"/>
      <c r="Z199" s="520"/>
    </row>
    <row r="200" spans="1:26" ht="12.75" customHeight="1">
      <c r="A200" s="520"/>
      <c r="B200" s="520"/>
      <c r="C200" s="520"/>
      <c r="D200" s="520"/>
      <c r="E200" s="520"/>
      <c r="F200" s="520"/>
      <c r="G200" s="520"/>
      <c r="H200" s="520"/>
      <c r="I200" s="520"/>
      <c r="J200" s="520"/>
      <c r="K200" s="520"/>
      <c r="L200" s="520"/>
      <c r="M200" s="520"/>
      <c r="N200" s="520"/>
      <c r="O200" s="520"/>
      <c r="P200" s="520"/>
      <c r="Q200" s="520"/>
      <c r="R200" s="520"/>
      <c r="S200" s="520"/>
      <c r="T200" s="520"/>
      <c r="U200" s="520"/>
      <c r="V200" s="520"/>
      <c r="W200" s="520"/>
      <c r="X200" s="520"/>
      <c r="Y200" s="520"/>
      <c r="Z200" s="520"/>
    </row>
    <row r="201" spans="1:26" ht="12.75" customHeight="1">
      <c r="A201" s="520"/>
      <c r="B201" s="520"/>
      <c r="C201" s="520"/>
      <c r="D201" s="520"/>
      <c r="E201" s="520"/>
      <c r="F201" s="520"/>
      <c r="G201" s="520"/>
      <c r="H201" s="520"/>
      <c r="I201" s="520"/>
      <c r="J201" s="520"/>
      <c r="K201" s="520"/>
      <c r="L201" s="520"/>
      <c r="M201" s="520"/>
      <c r="N201" s="520"/>
      <c r="O201" s="520"/>
      <c r="P201" s="520"/>
      <c r="Q201" s="520"/>
      <c r="R201" s="520"/>
      <c r="S201" s="520"/>
      <c r="T201" s="520"/>
      <c r="U201" s="520"/>
      <c r="V201" s="520"/>
      <c r="W201" s="520"/>
      <c r="X201" s="520"/>
      <c r="Y201" s="520"/>
      <c r="Z201" s="520"/>
    </row>
    <row r="202" spans="1:26" ht="12.75" customHeight="1">
      <c r="A202" s="520"/>
      <c r="B202" s="520"/>
      <c r="C202" s="520"/>
      <c r="D202" s="520"/>
      <c r="E202" s="520"/>
      <c r="F202" s="520"/>
      <c r="G202" s="520"/>
      <c r="H202" s="520"/>
      <c r="I202" s="520"/>
      <c r="J202" s="520"/>
      <c r="K202" s="520"/>
      <c r="L202" s="520"/>
      <c r="M202" s="520"/>
      <c r="N202" s="520"/>
      <c r="O202" s="520"/>
      <c r="P202" s="520"/>
      <c r="Q202" s="520"/>
      <c r="R202" s="520"/>
      <c r="S202" s="520"/>
      <c r="T202" s="520"/>
      <c r="U202" s="520"/>
      <c r="V202" s="520"/>
      <c r="W202" s="520"/>
      <c r="X202" s="520"/>
      <c r="Y202" s="520"/>
      <c r="Z202" s="520"/>
    </row>
    <row r="203" spans="1:26" ht="12.75" customHeight="1">
      <c r="A203" s="520"/>
      <c r="B203" s="520"/>
      <c r="C203" s="520"/>
      <c r="D203" s="520"/>
      <c r="E203" s="520"/>
      <c r="F203" s="520"/>
      <c r="G203" s="520"/>
      <c r="H203" s="520"/>
      <c r="I203" s="520"/>
      <c r="J203" s="520"/>
      <c r="K203" s="520"/>
      <c r="L203" s="520"/>
      <c r="M203" s="520"/>
      <c r="N203" s="520"/>
      <c r="O203" s="520"/>
      <c r="P203" s="520"/>
      <c r="Q203" s="520"/>
      <c r="R203" s="520"/>
      <c r="S203" s="520"/>
      <c r="T203" s="520"/>
      <c r="U203" s="520"/>
      <c r="V203" s="520"/>
      <c r="W203" s="520"/>
      <c r="X203" s="520"/>
      <c r="Y203" s="520"/>
      <c r="Z203" s="520"/>
    </row>
    <row r="204" spans="1:26" ht="12.75" customHeight="1">
      <c r="A204" s="520"/>
      <c r="B204" s="520"/>
      <c r="C204" s="520"/>
      <c r="D204" s="520"/>
      <c r="E204" s="520"/>
      <c r="F204" s="520"/>
      <c r="G204" s="520"/>
      <c r="H204" s="520"/>
      <c r="I204" s="520"/>
      <c r="J204" s="520"/>
      <c r="K204" s="520"/>
      <c r="L204" s="520"/>
      <c r="M204" s="520"/>
      <c r="N204" s="520"/>
      <c r="O204" s="520"/>
      <c r="P204" s="520"/>
      <c r="Q204" s="520"/>
      <c r="R204" s="520"/>
      <c r="S204" s="520"/>
      <c r="T204" s="520"/>
      <c r="U204" s="520"/>
      <c r="V204" s="520"/>
      <c r="W204" s="520"/>
      <c r="X204" s="520"/>
      <c r="Y204" s="520"/>
      <c r="Z204" s="520"/>
    </row>
    <row r="205" spans="1:26" ht="12.75" customHeight="1">
      <c r="A205" s="520"/>
      <c r="B205" s="520"/>
      <c r="C205" s="520"/>
      <c r="D205" s="520"/>
      <c r="E205" s="520"/>
      <c r="F205" s="520"/>
      <c r="G205" s="520"/>
      <c r="H205" s="520"/>
      <c r="I205" s="520"/>
      <c r="J205" s="520"/>
      <c r="K205" s="520"/>
      <c r="L205" s="520"/>
      <c r="M205" s="520"/>
      <c r="N205" s="520"/>
      <c r="O205" s="520"/>
      <c r="P205" s="520"/>
      <c r="Q205" s="520"/>
      <c r="R205" s="520"/>
      <c r="S205" s="520"/>
      <c r="T205" s="520"/>
      <c r="U205" s="520"/>
      <c r="V205" s="520"/>
      <c r="W205" s="520"/>
      <c r="X205" s="520"/>
      <c r="Y205" s="520"/>
      <c r="Z205" s="520"/>
    </row>
    <row r="206" spans="1:26" ht="12.75" customHeight="1">
      <c r="A206" s="520"/>
      <c r="B206" s="520"/>
      <c r="C206" s="520"/>
      <c r="D206" s="520"/>
      <c r="E206" s="520"/>
      <c r="F206" s="520"/>
      <c r="G206" s="520"/>
      <c r="H206" s="520"/>
      <c r="I206" s="520"/>
      <c r="J206" s="520"/>
      <c r="K206" s="520"/>
      <c r="L206" s="520"/>
      <c r="M206" s="520"/>
      <c r="N206" s="520"/>
      <c r="O206" s="520"/>
      <c r="P206" s="520"/>
      <c r="Q206" s="520"/>
      <c r="R206" s="520"/>
      <c r="S206" s="520"/>
      <c r="T206" s="520"/>
      <c r="U206" s="520"/>
      <c r="V206" s="520"/>
      <c r="W206" s="520"/>
      <c r="X206" s="520"/>
      <c r="Y206" s="520"/>
      <c r="Z206" s="520"/>
    </row>
    <row r="207" spans="1:26" ht="12.75" customHeight="1">
      <c r="A207" s="520"/>
      <c r="B207" s="520"/>
      <c r="C207" s="520"/>
      <c r="D207" s="520"/>
      <c r="E207" s="520"/>
      <c r="F207" s="520"/>
      <c r="G207" s="520"/>
      <c r="H207" s="520"/>
      <c r="I207" s="520"/>
      <c r="J207" s="520"/>
      <c r="K207" s="520"/>
      <c r="L207" s="520"/>
      <c r="M207" s="520"/>
      <c r="N207" s="520"/>
      <c r="O207" s="520"/>
      <c r="P207" s="520"/>
      <c r="Q207" s="520"/>
      <c r="R207" s="520"/>
      <c r="S207" s="520"/>
      <c r="T207" s="520"/>
      <c r="U207" s="520"/>
      <c r="V207" s="520"/>
      <c r="W207" s="520"/>
      <c r="X207" s="520"/>
      <c r="Y207" s="520"/>
      <c r="Z207" s="520"/>
    </row>
    <row r="208" spans="1:26" ht="12.75" customHeight="1">
      <c r="A208" s="520"/>
      <c r="B208" s="520"/>
      <c r="C208" s="520"/>
      <c r="D208" s="520"/>
      <c r="E208" s="520"/>
      <c r="F208" s="520"/>
      <c r="G208" s="520"/>
      <c r="H208" s="520"/>
      <c r="I208" s="520"/>
      <c r="J208" s="520"/>
      <c r="K208" s="520"/>
      <c r="L208" s="520"/>
      <c r="M208" s="520"/>
      <c r="N208" s="520"/>
      <c r="O208" s="520"/>
      <c r="P208" s="520"/>
      <c r="Q208" s="520"/>
      <c r="R208" s="520"/>
      <c r="S208" s="520"/>
      <c r="T208" s="520"/>
      <c r="U208" s="520"/>
      <c r="V208" s="520"/>
      <c r="W208" s="520"/>
      <c r="X208" s="520"/>
      <c r="Y208" s="520"/>
      <c r="Z208" s="520"/>
    </row>
    <row r="209" spans="1:26" ht="12.75" customHeight="1">
      <c r="A209" s="520"/>
      <c r="B209" s="520"/>
      <c r="C209" s="520"/>
      <c r="D209" s="520"/>
      <c r="E209" s="520"/>
      <c r="F209" s="520"/>
      <c r="G209" s="520"/>
      <c r="H209" s="520"/>
      <c r="I209" s="520"/>
      <c r="J209" s="520"/>
      <c r="K209" s="520"/>
      <c r="L209" s="520"/>
      <c r="M209" s="520"/>
      <c r="N209" s="520"/>
      <c r="O209" s="520"/>
      <c r="P209" s="520"/>
      <c r="Q209" s="520"/>
      <c r="R209" s="520"/>
      <c r="S209" s="520"/>
      <c r="T209" s="520"/>
      <c r="U209" s="520"/>
      <c r="V209" s="520"/>
      <c r="W209" s="520"/>
      <c r="X209" s="520"/>
      <c r="Y209" s="520"/>
      <c r="Z209" s="520"/>
    </row>
    <row r="210" spans="1:26" ht="12.75" customHeight="1">
      <c r="A210" s="520"/>
      <c r="B210" s="520"/>
      <c r="C210" s="520"/>
      <c r="D210" s="520"/>
      <c r="E210" s="520"/>
      <c r="F210" s="520"/>
      <c r="G210" s="520"/>
      <c r="H210" s="520"/>
      <c r="I210" s="520"/>
      <c r="J210" s="520"/>
      <c r="K210" s="520"/>
      <c r="L210" s="520"/>
      <c r="M210" s="520"/>
      <c r="N210" s="520"/>
      <c r="O210" s="520"/>
      <c r="P210" s="520"/>
      <c r="Q210" s="520"/>
      <c r="R210" s="520"/>
      <c r="S210" s="520"/>
      <c r="T210" s="520"/>
      <c r="U210" s="520"/>
      <c r="V210" s="520"/>
      <c r="W210" s="520"/>
      <c r="X210" s="520"/>
      <c r="Y210" s="520"/>
      <c r="Z210" s="520"/>
    </row>
    <row r="211" spans="1:26" ht="12.75" customHeight="1">
      <c r="A211" s="520"/>
      <c r="B211" s="520"/>
      <c r="C211" s="520"/>
      <c r="D211" s="520"/>
      <c r="E211" s="520"/>
      <c r="F211" s="520"/>
      <c r="G211" s="520"/>
      <c r="H211" s="520"/>
      <c r="I211" s="520"/>
      <c r="J211" s="520"/>
      <c r="K211" s="520"/>
      <c r="L211" s="520"/>
      <c r="M211" s="520"/>
      <c r="N211" s="520"/>
      <c r="O211" s="520"/>
      <c r="P211" s="520"/>
      <c r="Q211" s="520"/>
      <c r="R211" s="520"/>
      <c r="S211" s="520"/>
      <c r="T211" s="520"/>
      <c r="U211" s="520"/>
      <c r="V211" s="520"/>
      <c r="W211" s="520"/>
      <c r="X211" s="520"/>
      <c r="Y211" s="520"/>
      <c r="Z211" s="520"/>
    </row>
    <row r="212" spans="1:26" ht="12.75" customHeight="1">
      <c r="A212" s="520"/>
      <c r="B212" s="520"/>
      <c r="C212" s="520"/>
      <c r="D212" s="520"/>
      <c r="E212" s="520"/>
      <c r="F212" s="520"/>
      <c r="G212" s="520"/>
      <c r="H212" s="520"/>
      <c r="I212" s="520"/>
      <c r="J212" s="520"/>
      <c r="K212" s="520"/>
      <c r="L212" s="520"/>
      <c r="M212" s="520"/>
      <c r="N212" s="520"/>
      <c r="O212" s="520"/>
      <c r="P212" s="520"/>
      <c r="Q212" s="520"/>
      <c r="R212" s="520"/>
      <c r="S212" s="520"/>
      <c r="T212" s="520"/>
      <c r="U212" s="520"/>
      <c r="V212" s="520"/>
      <c r="W212" s="520"/>
      <c r="X212" s="520"/>
      <c r="Y212" s="520"/>
      <c r="Z212" s="520"/>
    </row>
    <row r="213" spans="1:26" ht="12.75" customHeight="1">
      <c r="A213" s="520"/>
      <c r="B213" s="520"/>
      <c r="C213" s="520"/>
      <c r="D213" s="520"/>
      <c r="E213" s="520"/>
      <c r="F213" s="520"/>
      <c r="G213" s="520"/>
      <c r="H213" s="520"/>
      <c r="I213" s="520"/>
      <c r="J213" s="520"/>
      <c r="K213" s="520"/>
      <c r="L213" s="520"/>
      <c r="M213" s="520"/>
      <c r="N213" s="520"/>
      <c r="O213" s="520"/>
      <c r="P213" s="520"/>
      <c r="Q213" s="520"/>
      <c r="R213" s="520"/>
      <c r="S213" s="520"/>
      <c r="T213" s="520"/>
      <c r="U213" s="520"/>
      <c r="V213" s="520"/>
      <c r="W213" s="520"/>
      <c r="X213" s="520"/>
      <c r="Y213" s="520"/>
      <c r="Z213" s="520"/>
    </row>
    <row r="214" spans="1:26" ht="12.75" customHeight="1">
      <c r="A214" s="520"/>
      <c r="B214" s="520"/>
      <c r="C214" s="520"/>
      <c r="D214" s="520"/>
      <c r="E214" s="520"/>
      <c r="F214" s="520"/>
      <c r="G214" s="520"/>
      <c r="H214" s="520"/>
      <c r="I214" s="520"/>
      <c r="J214" s="520"/>
      <c r="K214" s="520"/>
      <c r="L214" s="520"/>
      <c r="M214" s="520"/>
      <c r="N214" s="520"/>
      <c r="O214" s="520"/>
      <c r="P214" s="520"/>
      <c r="Q214" s="520"/>
      <c r="R214" s="520"/>
      <c r="S214" s="520"/>
      <c r="T214" s="520"/>
      <c r="U214" s="520"/>
      <c r="V214" s="520"/>
      <c r="W214" s="520"/>
      <c r="X214" s="520"/>
      <c r="Y214" s="520"/>
      <c r="Z214" s="520"/>
    </row>
    <row r="215" spans="1:26" ht="12.75" customHeight="1">
      <c r="A215" s="520"/>
      <c r="B215" s="520"/>
      <c r="C215" s="520"/>
      <c r="D215" s="520"/>
      <c r="E215" s="520"/>
      <c r="F215" s="520"/>
      <c r="G215" s="520"/>
      <c r="H215" s="520"/>
      <c r="I215" s="520"/>
      <c r="J215" s="520"/>
      <c r="K215" s="520"/>
      <c r="L215" s="520"/>
      <c r="M215" s="520"/>
      <c r="N215" s="520"/>
      <c r="O215" s="520"/>
      <c r="P215" s="520"/>
      <c r="Q215" s="520"/>
      <c r="R215" s="520"/>
      <c r="S215" s="520"/>
      <c r="T215" s="520"/>
      <c r="U215" s="520"/>
      <c r="V215" s="520"/>
      <c r="W215" s="520"/>
      <c r="X215" s="520"/>
      <c r="Y215" s="520"/>
      <c r="Z215" s="520"/>
    </row>
    <row r="216" spans="1:26" ht="12.75" customHeight="1">
      <c r="A216" s="520"/>
      <c r="B216" s="520"/>
      <c r="C216" s="520"/>
      <c r="D216" s="520"/>
      <c r="E216" s="520"/>
      <c r="F216" s="520"/>
      <c r="G216" s="520"/>
      <c r="H216" s="520"/>
      <c r="I216" s="520"/>
      <c r="J216" s="520"/>
      <c r="K216" s="520"/>
      <c r="L216" s="520"/>
      <c r="M216" s="520"/>
      <c r="N216" s="520"/>
      <c r="O216" s="520"/>
      <c r="P216" s="520"/>
      <c r="Q216" s="520"/>
      <c r="R216" s="520"/>
      <c r="S216" s="520"/>
      <c r="T216" s="520"/>
      <c r="U216" s="520"/>
      <c r="V216" s="520"/>
      <c r="W216" s="520"/>
      <c r="X216" s="520"/>
      <c r="Y216" s="520"/>
      <c r="Z216" s="520"/>
    </row>
    <row r="217" spans="1:26" ht="12.75" customHeight="1">
      <c r="A217" s="520"/>
      <c r="B217" s="520"/>
      <c r="C217" s="520"/>
      <c r="D217" s="520"/>
      <c r="E217" s="520"/>
      <c r="F217" s="520"/>
      <c r="G217" s="520"/>
      <c r="H217" s="520"/>
      <c r="I217" s="520"/>
      <c r="J217" s="520"/>
      <c r="K217" s="520"/>
      <c r="L217" s="520"/>
      <c r="M217" s="520"/>
      <c r="N217" s="520"/>
      <c r="O217" s="520"/>
      <c r="P217" s="520"/>
      <c r="Q217" s="520"/>
      <c r="R217" s="520"/>
      <c r="S217" s="520"/>
      <c r="T217" s="520"/>
      <c r="U217" s="520"/>
      <c r="V217" s="520"/>
      <c r="W217" s="520"/>
      <c r="X217" s="520"/>
      <c r="Y217" s="520"/>
      <c r="Z217" s="520"/>
    </row>
    <row r="218" spans="1:26" ht="12.75" customHeight="1">
      <c r="A218" s="520"/>
      <c r="B218" s="520"/>
      <c r="C218" s="520"/>
      <c r="D218" s="520"/>
      <c r="E218" s="520"/>
      <c r="F218" s="520"/>
      <c r="G218" s="520"/>
      <c r="H218" s="520"/>
      <c r="I218" s="520"/>
      <c r="J218" s="520"/>
      <c r="K218" s="520"/>
      <c r="L218" s="520"/>
      <c r="M218" s="520"/>
      <c r="N218" s="520"/>
      <c r="O218" s="520"/>
      <c r="P218" s="520"/>
      <c r="Q218" s="520"/>
      <c r="R218" s="520"/>
      <c r="S218" s="520"/>
      <c r="T218" s="520"/>
      <c r="U218" s="520"/>
      <c r="V218" s="520"/>
      <c r="W218" s="520"/>
      <c r="X218" s="520"/>
      <c r="Y218" s="520"/>
      <c r="Z218" s="520"/>
    </row>
    <row r="219" spans="1:26" ht="12.75" customHeight="1">
      <c r="A219" s="520"/>
      <c r="B219" s="520"/>
      <c r="C219" s="520"/>
      <c r="D219" s="520"/>
      <c r="E219" s="520"/>
      <c r="F219" s="520"/>
      <c r="G219" s="520"/>
      <c r="H219" s="520"/>
      <c r="I219" s="520"/>
      <c r="J219" s="520"/>
      <c r="K219" s="520"/>
      <c r="L219" s="520"/>
      <c r="M219" s="520"/>
      <c r="N219" s="520"/>
      <c r="O219" s="520"/>
      <c r="P219" s="520"/>
      <c r="Q219" s="520"/>
      <c r="R219" s="520"/>
      <c r="S219" s="520"/>
      <c r="T219" s="520"/>
      <c r="U219" s="520"/>
      <c r="V219" s="520"/>
      <c r="W219" s="520"/>
      <c r="X219" s="520"/>
      <c r="Y219" s="520"/>
      <c r="Z219" s="520"/>
    </row>
    <row r="220" spans="1:26" ht="12.75" customHeight="1">
      <c r="A220" s="520"/>
      <c r="B220" s="520"/>
      <c r="C220" s="520"/>
      <c r="D220" s="520"/>
      <c r="E220" s="520"/>
      <c r="F220" s="520"/>
      <c r="G220" s="520"/>
      <c r="H220" s="520"/>
      <c r="I220" s="520"/>
      <c r="J220" s="520"/>
      <c r="K220" s="520"/>
      <c r="L220" s="520"/>
      <c r="M220" s="520"/>
      <c r="N220" s="520"/>
      <c r="O220" s="520"/>
      <c r="P220" s="520"/>
      <c r="Q220" s="520"/>
      <c r="R220" s="520"/>
      <c r="S220" s="520"/>
      <c r="T220" s="520"/>
      <c r="U220" s="520"/>
      <c r="V220" s="520"/>
      <c r="W220" s="520"/>
      <c r="X220" s="520"/>
      <c r="Y220" s="520"/>
      <c r="Z220" s="520"/>
    </row>
    <row r="221" spans="1:26" ht="12.75" customHeight="1">
      <c r="A221" s="520"/>
      <c r="B221" s="520"/>
      <c r="C221" s="520"/>
      <c r="D221" s="520"/>
      <c r="E221" s="520"/>
      <c r="F221" s="520"/>
      <c r="G221" s="520"/>
      <c r="H221" s="520"/>
      <c r="I221" s="520"/>
      <c r="J221" s="520"/>
      <c r="K221" s="520"/>
      <c r="L221" s="520"/>
      <c r="M221" s="520"/>
      <c r="N221" s="520"/>
      <c r="O221" s="520"/>
      <c r="P221" s="520"/>
      <c r="Q221" s="520"/>
      <c r="R221" s="520"/>
      <c r="S221" s="520"/>
      <c r="T221" s="520"/>
      <c r="U221" s="520"/>
      <c r="V221" s="520"/>
      <c r="W221" s="520"/>
      <c r="X221" s="520"/>
      <c r="Y221" s="520"/>
      <c r="Z221" s="520"/>
    </row>
    <row r="222" spans="1:26" ht="12.75" customHeight="1">
      <c r="A222" s="520"/>
      <c r="B222" s="520"/>
      <c r="C222" s="520"/>
      <c r="D222" s="520"/>
      <c r="E222" s="520"/>
      <c r="F222" s="520"/>
      <c r="G222" s="520"/>
      <c r="H222" s="520"/>
      <c r="I222" s="520"/>
      <c r="J222" s="520"/>
      <c r="K222" s="520"/>
      <c r="L222" s="520"/>
      <c r="M222" s="520"/>
      <c r="N222" s="520"/>
      <c r="O222" s="520"/>
      <c r="P222" s="520"/>
      <c r="Q222" s="520"/>
      <c r="R222" s="520"/>
      <c r="S222" s="520"/>
      <c r="T222" s="520"/>
      <c r="U222" s="520"/>
      <c r="V222" s="520"/>
      <c r="W222" s="520"/>
      <c r="X222" s="520"/>
      <c r="Y222" s="520"/>
      <c r="Z222" s="520"/>
    </row>
    <row r="223" spans="1:26" ht="12.75" customHeight="1">
      <c r="A223" s="520"/>
      <c r="B223" s="520"/>
      <c r="C223" s="520"/>
      <c r="D223" s="520"/>
      <c r="E223" s="520"/>
      <c r="F223" s="520"/>
      <c r="G223" s="520"/>
      <c r="H223" s="520"/>
      <c r="I223" s="520"/>
      <c r="J223" s="520"/>
      <c r="K223" s="520"/>
      <c r="L223" s="520"/>
      <c r="M223" s="520"/>
      <c r="N223" s="520"/>
      <c r="O223" s="520"/>
      <c r="P223" s="520"/>
      <c r="Q223" s="520"/>
      <c r="R223" s="520"/>
      <c r="S223" s="520"/>
      <c r="T223" s="520"/>
      <c r="U223" s="520"/>
      <c r="V223" s="520"/>
      <c r="W223" s="520"/>
      <c r="X223" s="520"/>
      <c r="Y223" s="520"/>
      <c r="Z223" s="520"/>
    </row>
    <row r="224" spans="1:26" ht="12.75" customHeight="1">
      <c r="A224" s="520"/>
      <c r="B224" s="520"/>
      <c r="C224" s="520"/>
      <c r="D224" s="520"/>
      <c r="E224" s="520"/>
      <c r="F224" s="520"/>
      <c r="G224" s="520"/>
      <c r="H224" s="520"/>
      <c r="I224" s="520"/>
      <c r="J224" s="520"/>
      <c r="K224" s="520"/>
      <c r="L224" s="520"/>
      <c r="M224" s="520"/>
      <c r="N224" s="520"/>
      <c r="O224" s="520"/>
      <c r="P224" s="520"/>
      <c r="Q224" s="520"/>
      <c r="R224" s="520"/>
      <c r="S224" s="520"/>
      <c r="T224" s="520"/>
      <c r="U224" s="520"/>
      <c r="V224" s="520"/>
      <c r="W224" s="520"/>
      <c r="X224" s="520"/>
      <c r="Y224" s="520"/>
      <c r="Z224" s="520"/>
    </row>
    <row r="225" spans="1:26" ht="12.75" customHeight="1">
      <c r="A225" s="520"/>
      <c r="B225" s="520"/>
      <c r="C225" s="520"/>
      <c r="D225" s="520"/>
      <c r="E225" s="520"/>
      <c r="F225" s="520"/>
      <c r="G225" s="520"/>
      <c r="H225" s="520"/>
      <c r="I225" s="520"/>
      <c r="J225" s="520"/>
      <c r="K225" s="520"/>
      <c r="L225" s="520"/>
      <c r="M225" s="520"/>
      <c r="N225" s="520"/>
      <c r="O225" s="520"/>
      <c r="P225" s="520"/>
      <c r="Q225" s="520"/>
      <c r="R225" s="520"/>
      <c r="S225" s="520"/>
      <c r="T225" s="520"/>
      <c r="U225" s="520"/>
      <c r="V225" s="520"/>
      <c r="W225" s="520"/>
      <c r="X225" s="520"/>
      <c r="Y225" s="520"/>
      <c r="Z225" s="520"/>
    </row>
    <row r="226" spans="1:26" ht="12.75" customHeight="1">
      <c r="A226" s="520"/>
      <c r="B226" s="520"/>
      <c r="C226" s="520"/>
      <c r="D226" s="520"/>
      <c r="E226" s="520"/>
      <c r="F226" s="520"/>
      <c r="G226" s="520"/>
      <c r="H226" s="520"/>
      <c r="I226" s="520"/>
      <c r="J226" s="520"/>
      <c r="K226" s="520"/>
      <c r="L226" s="520"/>
      <c r="M226" s="520"/>
      <c r="N226" s="520"/>
      <c r="O226" s="520"/>
      <c r="P226" s="520"/>
      <c r="Q226" s="520"/>
      <c r="R226" s="520"/>
      <c r="S226" s="520"/>
      <c r="T226" s="520"/>
      <c r="U226" s="520"/>
      <c r="V226" s="520"/>
      <c r="W226" s="520"/>
      <c r="X226" s="520"/>
      <c r="Y226" s="520"/>
      <c r="Z226" s="520"/>
    </row>
    <row r="227" spans="1:26" ht="12.75" customHeight="1">
      <c r="A227" s="520"/>
      <c r="B227" s="520"/>
      <c r="C227" s="520"/>
      <c r="D227" s="520"/>
      <c r="E227" s="520"/>
      <c r="F227" s="520"/>
      <c r="G227" s="520"/>
      <c r="H227" s="520"/>
      <c r="I227" s="520"/>
      <c r="J227" s="520"/>
      <c r="K227" s="520"/>
      <c r="L227" s="520"/>
      <c r="M227" s="520"/>
      <c r="N227" s="520"/>
      <c r="O227" s="520"/>
      <c r="P227" s="520"/>
      <c r="Q227" s="520"/>
      <c r="R227" s="520"/>
      <c r="S227" s="520"/>
      <c r="T227" s="520"/>
      <c r="U227" s="520"/>
      <c r="V227" s="520"/>
      <c r="W227" s="520"/>
      <c r="X227" s="520"/>
      <c r="Y227" s="520"/>
      <c r="Z227" s="520"/>
    </row>
    <row r="228" spans="1:26" ht="12.75" customHeight="1">
      <c r="A228" s="520"/>
      <c r="B228" s="520"/>
      <c r="C228" s="520"/>
      <c r="D228" s="520"/>
      <c r="E228" s="520"/>
      <c r="F228" s="520"/>
      <c r="G228" s="520"/>
      <c r="H228" s="520"/>
      <c r="I228" s="520"/>
      <c r="J228" s="520"/>
      <c r="K228" s="520"/>
      <c r="L228" s="520"/>
      <c r="M228" s="520"/>
      <c r="N228" s="520"/>
      <c r="O228" s="520"/>
      <c r="P228" s="520"/>
      <c r="Q228" s="520"/>
      <c r="R228" s="520"/>
      <c r="S228" s="520"/>
      <c r="T228" s="520"/>
      <c r="U228" s="520"/>
      <c r="V228" s="520"/>
      <c r="W228" s="520"/>
      <c r="X228" s="520"/>
      <c r="Y228" s="520"/>
      <c r="Z228" s="520"/>
    </row>
    <row r="229" spans="1:26" ht="12.75" customHeight="1">
      <c r="A229" s="520"/>
      <c r="B229" s="520"/>
      <c r="C229" s="520"/>
      <c r="D229" s="520"/>
      <c r="E229" s="520"/>
      <c r="F229" s="520"/>
      <c r="G229" s="520"/>
      <c r="H229" s="520"/>
      <c r="I229" s="520"/>
      <c r="J229" s="520"/>
      <c r="K229" s="520"/>
      <c r="L229" s="520"/>
      <c r="M229" s="520"/>
      <c r="N229" s="520"/>
      <c r="O229" s="520"/>
      <c r="P229" s="520"/>
      <c r="Q229" s="520"/>
      <c r="R229" s="520"/>
      <c r="S229" s="520"/>
      <c r="T229" s="520"/>
      <c r="U229" s="520"/>
      <c r="V229" s="520"/>
      <c r="W229" s="520"/>
      <c r="X229" s="520"/>
      <c r="Y229" s="520"/>
      <c r="Z229" s="520"/>
    </row>
    <row r="230" spans="1:26" ht="12.75" customHeight="1">
      <c r="A230" s="520"/>
      <c r="B230" s="520"/>
      <c r="C230" s="520"/>
      <c r="D230" s="520"/>
      <c r="E230" s="520"/>
      <c r="F230" s="520"/>
      <c r="G230" s="520"/>
      <c r="H230" s="520"/>
      <c r="I230" s="520"/>
      <c r="J230" s="520"/>
      <c r="K230" s="520"/>
      <c r="L230" s="520"/>
      <c r="M230" s="520"/>
      <c r="N230" s="520"/>
      <c r="O230" s="520"/>
      <c r="P230" s="520"/>
      <c r="Q230" s="520"/>
      <c r="R230" s="520"/>
      <c r="S230" s="520"/>
      <c r="T230" s="520"/>
      <c r="U230" s="520"/>
      <c r="V230" s="520"/>
      <c r="W230" s="520"/>
      <c r="X230" s="520"/>
      <c r="Y230" s="520"/>
      <c r="Z230" s="520"/>
    </row>
    <row r="231" spans="1:26" ht="12.75" customHeight="1">
      <c r="A231" s="520"/>
      <c r="B231" s="520"/>
      <c r="C231" s="520"/>
      <c r="D231" s="520"/>
      <c r="E231" s="520"/>
      <c r="F231" s="520"/>
      <c r="G231" s="520"/>
      <c r="H231" s="520"/>
      <c r="I231" s="520"/>
      <c r="J231" s="520"/>
      <c r="K231" s="520"/>
      <c r="L231" s="520"/>
      <c r="M231" s="520"/>
      <c r="N231" s="520"/>
      <c r="O231" s="520"/>
      <c r="P231" s="520"/>
      <c r="Q231" s="520"/>
      <c r="R231" s="520"/>
      <c r="S231" s="520"/>
      <c r="T231" s="520"/>
      <c r="U231" s="520"/>
      <c r="V231" s="520"/>
      <c r="W231" s="520"/>
      <c r="X231" s="520"/>
      <c r="Y231" s="520"/>
      <c r="Z231" s="520"/>
    </row>
    <row r="232" spans="1:26" ht="12.75" customHeight="1">
      <c r="A232" s="520"/>
      <c r="B232" s="520"/>
      <c r="C232" s="520"/>
      <c r="D232" s="520"/>
      <c r="E232" s="520"/>
      <c r="F232" s="520"/>
      <c r="G232" s="520"/>
      <c r="H232" s="520"/>
      <c r="I232" s="520"/>
      <c r="J232" s="520"/>
      <c r="K232" s="520"/>
      <c r="L232" s="520"/>
      <c r="M232" s="520"/>
      <c r="N232" s="520"/>
      <c r="O232" s="520"/>
      <c r="P232" s="520"/>
      <c r="Q232" s="520"/>
      <c r="R232" s="520"/>
      <c r="S232" s="520"/>
      <c r="T232" s="520"/>
      <c r="U232" s="520"/>
      <c r="V232" s="520"/>
      <c r="W232" s="520"/>
      <c r="X232" s="520"/>
      <c r="Y232" s="520"/>
      <c r="Z232" s="520"/>
    </row>
    <row r="233" spans="1:26" ht="12.75" customHeight="1">
      <c r="A233" s="520"/>
      <c r="B233" s="520"/>
      <c r="C233" s="520"/>
      <c r="D233" s="520"/>
      <c r="E233" s="520"/>
      <c r="F233" s="520"/>
      <c r="G233" s="520"/>
      <c r="H233" s="520"/>
      <c r="I233" s="520"/>
      <c r="J233" s="520"/>
      <c r="K233" s="520"/>
      <c r="L233" s="520"/>
      <c r="M233" s="520"/>
      <c r="N233" s="520"/>
      <c r="O233" s="520"/>
      <c r="P233" s="520"/>
      <c r="Q233" s="520"/>
      <c r="R233" s="520"/>
      <c r="S233" s="520"/>
      <c r="T233" s="520"/>
      <c r="U233" s="520"/>
      <c r="V233" s="520"/>
      <c r="W233" s="520"/>
      <c r="X233" s="520"/>
      <c r="Y233" s="520"/>
      <c r="Z233" s="520"/>
    </row>
    <row r="234" spans="1:26" ht="12.75" customHeight="1">
      <c r="A234" s="520"/>
      <c r="B234" s="520"/>
      <c r="C234" s="520"/>
      <c r="D234" s="520"/>
      <c r="E234" s="520"/>
      <c r="F234" s="520"/>
      <c r="G234" s="520"/>
      <c r="H234" s="520"/>
      <c r="I234" s="520"/>
      <c r="J234" s="520"/>
      <c r="K234" s="520"/>
      <c r="L234" s="520"/>
      <c r="M234" s="520"/>
      <c r="N234" s="520"/>
      <c r="O234" s="520"/>
      <c r="P234" s="520"/>
      <c r="Q234" s="520"/>
      <c r="R234" s="520"/>
      <c r="S234" s="520"/>
      <c r="T234" s="520"/>
      <c r="U234" s="520"/>
      <c r="V234" s="520"/>
      <c r="W234" s="520"/>
      <c r="X234" s="520"/>
      <c r="Y234" s="520"/>
      <c r="Z234" s="520"/>
    </row>
    <row r="235" spans="1:26" ht="12.75" customHeight="1">
      <c r="A235" s="520"/>
      <c r="B235" s="520"/>
      <c r="C235" s="520"/>
      <c r="D235" s="520"/>
      <c r="E235" s="520"/>
      <c r="F235" s="520"/>
      <c r="G235" s="520"/>
      <c r="H235" s="520"/>
      <c r="I235" s="520"/>
      <c r="J235" s="520"/>
      <c r="K235" s="520"/>
      <c r="L235" s="520"/>
      <c r="M235" s="520"/>
      <c r="N235" s="520"/>
      <c r="O235" s="520"/>
      <c r="P235" s="520"/>
      <c r="Q235" s="520"/>
      <c r="R235" s="520"/>
      <c r="S235" s="520"/>
      <c r="T235" s="520"/>
      <c r="U235" s="520"/>
      <c r="V235" s="520"/>
      <c r="W235" s="520"/>
      <c r="X235" s="520"/>
      <c r="Y235" s="520"/>
      <c r="Z235" s="520"/>
    </row>
    <row r="236" spans="1:26" ht="12.75" customHeight="1">
      <c r="A236" s="520"/>
      <c r="B236" s="520"/>
      <c r="C236" s="520"/>
      <c r="D236" s="520"/>
      <c r="E236" s="520"/>
      <c r="F236" s="520"/>
      <c r="G236" s="520"/>
      <c r="H236" s="520"/>
      <c r="I236" s="520"/>
      <c r="J236" s="520"/>
      <c r="K236" s="520"/>
      <c r="L236" s="520"/>
      <c r="M236" s="520"/>
      <c r="N236" s="520"/>
      <c r="O236" s="520"/>
      <c r="P236" s="520"/>
      <c r="Q236" s="520"/>
      <c r="R236" s="520"/>
      <c r="S236" s="520"/>
      <c r="T236" s="520"/>
      <c r="U236" s="520"/>
      <c r="V236" s="520"/>
      <c r="W236" s="520"/>
      <c r="X236" s="520"/>
      <c r="Y236" s="520"/>
      <c r="Z236" s="520"/>
    </row>
    <row r="237" spans="1:26" ht="12.75" customHeight="1">
      <c r="A237" s="520"/>
      <c r="B237" s="520"/>
      <c r="C237" s="520"/>
      <c r="D237" s="520"/>
      <c r="E237" s="520"/>
      <c r="F237" s="520"/>
      <c r="G237" s="520"/>
      <c r="H237" s="520"/>
      <c r="I237" s="520"/>
      <c r="J237" s="520"/>
      <c r="K237" s="520"/>
      <c r="L237" s="520"/>
      <c r="M237" s="520"/>
      <c r="N237" s="520"/>
      <c r="O237" s="520"/>
      <c r="P237" s="520"/>
      <c r="Q237" s="520"/>
      <c r="R237" s="520"/>
      <c r="S237" s="520"/>
      <c r="T237" s="520"/>
      <c r="U237" s="520"/>
      <c r="V237" s="520"/>
      <c r="W237" s="520"/>
      <c r="X237" s="520"/>
      <c r="Y237" s="520"/>
      <c r="Z237" s="520"/>
    </row>
    <row r="238" spans="1:26" ht="12.75" customHeight="1">
      <c r="A238" s="520"/>
      <c r="B238" s="520"/>
      <c r="C238" s="520"/>
      <c r="D238" s="520"/>
      <c r="E238" s="520"/>
      <c r="F238" s="520"/>
      <c r="G238" s="520"/>
      <c r="H238" s="520"/>
      <c r="I238" s="520"/>
      <c r="J238" s="520"/>
      <c r="K238" s="520"/>
      <c r="L238" s="520"/>
      <c r="M238" s="520"/>
      <c r="N238" s="520"/>
      <c r="O238" s="520"/>
      <c r="P238" s="520"/>
      <c r="Q238" s="520"/>
      <c r="R238" s="520"/>
      <c r="S238" s="520"/>
      <c r="T238" s="520"/>
      <c r="U238" s="520"/>
      <c r="V238" s="520"/>
      <c r="W238" s="520"/>
      <c r="X238" s="520"/>
      <c r="Y238" s="520"/>
      <c r="Z238" s="520"/>
    </row>
    <row r="239" spans="1:26" ht="12.75" customHeight="1">
      <c r="A239" s="520"/>
      <c r="B239" s="520"/>
      <c r="C239" s="520"/>
      <c r="D239" s="520"/>
      <c r="E239" s="520"/>
      <c r="F239" s="520"/>
      <c r="G239" s="520"/>
      <c r="H239" s="520"/>
      <c r="I239" s="520"/>
      <c r="J239" s="520"/>
      <c r="K239" s="520"/>
      <c r="L239" s="520"/>
      <c r="M239" s="520"/>
      <c r="N239" s="520"/>
      <c r="O239" s="520"/>
      <c r="P239" s="520"/>
      <c r="Q239" s="520"/>
      <c r="R239" s="520"/>
      <c r="S239" s="520"/>
      <c r="T239" s="520"/>
      <c r="U239" s="520"/>
      <c r="V239" s="520"/>
      <c r="W239" s="520"/>
      <c r="X239" s="520"/>
      <c r="Y239" s="520"/>
      <c r="Z239" s="520"/>
    </row>
    <row r="240" spans="1:26" ht="12.75" customHeight="1">
      <c r="A240" s="520"/>
      <c r="B240" s="520"/>
      <c r="C240" s="520"/>
      <c r="D240" s="520"/>
      <c r="E240" s="520"/>
      <c r="F240" s="520"/>
      <c r="G240" s="520"/>
      <c r="H240" s="520"/>
      <c r="I240" s="520"/>
      <c r="J240" s="520"/>
      <c r="K240" s="520"/>
      <c r="L240" s="520"/>
      <c r="M240" s="520"/>
      <c r="N240" s="520"/>
      <c r="O240" s="520"/>
      <c r="P240" s="520"/>
      <c r="Q240" s="520"/>
      <c r="R240" s="520"/>
      <c r="S240" s="520"/>
      <c r="T240" s="520"/>
      <c r="U240" s="520"/>
      <c r="V240" s="520"/>
      <c r="W240" s="520"/>
      <c r="X240" s="520"/>
      <c r="Y240" s="520"/>
      <c r="Z240" s="520"/>
    </row>
    <row r="241" spans="1:26" ht="12.75" customHeight="1">
      <c r="A241" s="520"/>
      <c r="B241" s="520"/>
      <c r="C241" s="520"/>
      <c r="D241" s="520"/>
      <c r="E241" s="520"/>
      <c r="F241" s="520"/>
      <c r="G241" s="520"/>
      <c r="H241" s="520"/>
      <c r="I241" s="520"/>
      <c r="J241" s="520"/>
      <c r="K241" s="520"/>
      <c r="L241" s="520"/>
      <c r="M241" s="520"/>
      <c r="N241" s="520"/>
      <c r="O241" s="520"/>
      <c r="P241" s="520"/>
      <c r="Q241" s="520"/>
      <c r="R241" s="520"/>
      <c r="S241" s="520"/>
      <c r="T241" s="520"/>
      <c r="U241" s="520"/>
      <c r="V241" s="520"/>
      <c r="W241" s="520"/>
      <c r="X241" s="520"/>
      <c r="Y241" s="520"/>
      <c r="Z241" s="520"/>
    </row>
    <row r="242" spans="1:26" ht="12.75" customHeight="1">
      <c r="A242" s="520"/>
      <c r="B242" s="520"/>
      <c r="C242" s="520"/>
      <c r="D242" s="520"/>
      <c r="E242" s="520"/>
      <c r="F242" s="520"/>
      <c r="G242" s="520"/>
      <c r="H242" s="520"/>
      <c r="I242" s="520"/>
      <c r="J242" s="520"/>
      <c r="K242" s="520"/>
      <c r="L242" s="520"/>
      <c r="M242" s="520"/>
      <c r="N242" s="520"/>
      <c r="O242" s="520"/>
      <c r="P242" s="520"/>
      <c r="Q242" s="520"/>
      <c r="R242" s="520"/>
      <c r="S242" s="520"/>
      <c r="T242" s="520"/>
      <c r="U242" s="520"/>
      <c r="V242" s="520"/>
      <c r="W242" s="520"/>
      <c r="X242" s="520"/>
      <c r="Y242" s="520"/>
      <c r="Z242" s="520"/>
    </row>
    <row r="243" spans="1:26" ht="12.75" customHeight="1">
      <c r="A243" s="520"/>
      <c r="B243" s="520"/>
      <c r="C243" s="520"/>
      <c r="D243" s="520"/>
      <c r="E243" s="520"/>
      <c r="F243" s="520"/>
      <c r="G243" s="520"/>
      <c r="H243" s="520"/>
      <c r="I243" s="520"/>
      <c r="J243" s="520"/>
      <c r="K243" s="520"/>
      <c r="L243" s="520"/>
      <c r="M243" s="520"/>
      <c r="N243" s="520"/>
      <c r="O243" s="520"/>
      <c r="P243" s="520"/>
      <c r="Q243" s="520"/>
      <c r="R243" s="520"/>
      <c r="S243" s="520"/>
      <c r="T243" s="520"/>
      <c r="U243" s="520"/>
      <c r="V243" s="520"/>
      <c r="W243" s="520"/>
      <c r="X243" s="520"/>
      <c r="Y243" s="520"/>
      <c r="Z243" s="520"/>
    </row>
    <row r="244" spans="1:26" ht="12.75" customHeight="1">
      <c r="A244" s="520"/>
      <c r="B244" s="520"/>
      <c r="C244" s="520"/>
      <c r="D244" s="520"/>
      <c r="E244" s="520"/>
      <c r="F244" s="520"/>
      <c r="G244" s="520"/>
      <c r="H244" s="520"/>
      <c r="I244" s="520"/>
      <c r="J244" s="520"/>
      <c r="K244" s="520"/>
      <c r="L244" s="520"/>
      <c r="M244" s="520"/>
      <c r="N244" s="520"/>
      <c r="O244" s="520"/>
      <c r="P244" s="520"/>
      <c r="Q244" s="520"/>
      <c r="R244" s="520"/>
      <c r="S244" s="520"/>
      <c r="T244" s="520"/>
      <c r="U244" s="520"/>
      <c r="V244" s="520"/>
      <c r="W244" s="520"/>
      <c r="X244" s="520"/>
      <c r="Y244" s="520"/>
      <c r="Z244" s="520"/>
    </row>
    <row r="245" spans="1:26" ht="12.75" customHeight="1">
      <c r="A245" s="520"/>
      <c r="B245" s="520"/>
      <c r="C245" s="520"/>
      <c r="D245" s="520"/>
      <c r="E245" s="520"/>
      <c r="F245" s="520"/>
      <c r="G245" s="520"/>
      <c r="H245" s="520"/>
      <c r="I245" s="520"/>
      <c r="J245" s="520"/>
      <c r="K245" s="520"/>
      <c r="L245" s="520"/>
      <c r="M245" s="520"/>
      <c r="N245" s="520"/>
      <c r="O245" s="520"/>
      <c r="P245" s="520"/>
      <c r="Q245" s="520"/>
      <c r="R245" s="520"/>
      <c r="S245" s="520"/>
      <c r="T245" s="520"/>
      <c r="U245" s="520"/>
      <c r="V245" s="520"/>
      <c r="W245" s="520"/>
      <c r="X245" s="520"/>
      <c r="Y245" s="520"/>
      <c r="Z245" s="520"/>
    </row>
    <row r="246" spans="1:26" ht="12.75" customHeight="1">
      <c r="A246" s="520"/>
      <c r="B246" s="520"/>
      <c r="C246" s="520"/>
      <c r="D246" s="520"/>
      <c r="E246" s="520"/>
      <c r="F246" s="520"/>
      <c r="G246" s="520"/>
      <c r="H246" s="520"/>
      <c r="I246" s="520"/>
      <c r="J246" s="520"/>
      <c r="K246" s="520"/>
      <c r="L246" s="520"/>
      <c r="M246" s="520"/>
      <c r="N246" s="520"/>
      <c r="O246" s="520"/>
      <c r="P246" s="520"/>
      <c r="Q246" s="520"/>
      <c r="R246" s="520"/>
      <c r="S246" s="520"/>
      <c r="T246" s="520"/>
      <c r="U246" s="520"/>
      <c r="V246" s="520"/>
      <c r="W246" s="520"/>
      <c r="X246" s="520"/>
      <c r="Y246" s="520"/>
      <c r="Z246" s="520"/>
    </row>
    <row r="247" spans="1:26" ht="12.75" customHeight="1">
      <c r="A247" s="520"/>
      <c r="B247" s="520"/>
      <c r="C247" s="520"/>
      <c r="D247" s="520"/>
      <c r="E247" s="520"/>
      <c r="F247" s="520"/>
      <c r="G247" s="520"/>
      <c r="H247" s="520"/>
      <c r="I247" s="520"/>
      <c r="J247" s="520"/>
      <c r="K247" s="520"/>
      <c r="L247" s="520"/>
      <c r="M247" s="520"/>
      <c r="N247" s="520"/>
      <c r="O247" s="520"/>
      <c r="P247" s="520"/>
      <c r="Q247" s="520"/>
      <c r="R247" s="520"/>
      <c r="S247" s="520"/>
      <c r="T247" s="520"/>
      <c r="U247" s="520"/>
      <c r="V247" s="520"/>
      <c r="W247" s="520"/>
      <c r="X247" s="520"/>
      <c r="Y247" s="520"/>
      <c r="Z247" s="520"/>
    </row>
    <row r="248" spans="1:26" ht="12.75" customHeight="1">
      <c r="A248" s="520"/>
      <c r="B248" s="520"/>
      <c r="C248" s="520"/>
      <c r="D248" s="520"/>
      <c r="E248" s="520"/>
      <c r="F248" s="520"/>
      <c r="G248" s="520"/>
      <c r="H248" s="520"/>
      <c r="I248" s="520"/>
      <c r="J248" s="520"/>
      <c r="K248" s="520"/>
      <c r="L248" s="520"/>
      <c r="M248" s="520"/>
      <c r="N248" s="520"/>
      <c r="O248" s="520"/>
      <c r="P248" s="520"/>
      <c r="Q248" s="520"/>
      <c r="R248" s="520"/>
      <c r="S248" s="520"/>
      <c r="T248" s="520"/>
      <c r="U248" s="520"/>
      <c r="V248" s="520"/>
      <c r="W248" s="520"/>
      <c r="X248" s="520"/>
      <c r="Y248" s="520"/>
      <c r="Z248" s="520"/>
    </row>
    <row r="249" spans="1:26" ht="12.75" customHeight="1">
      <c r="A249" s="520"/>
      <c r="B249" s="520"/>
      <c r="C249" s="520"/>
      <c r="D249" s="520"/>
      <c r="E249" s="520"/>
      <c r="F249" s="520"/>
      <c r="G249" s="520"/>
      <c r="H249" s="520"/>
      <c r="I249" s="520"/>
      <c r="J249" s="520"/>
      <c r="K249" s="520"/>
      <c r="L249" s="520"/>
      <c r="M249" s="520"/>
      <c r="N249" s="520"/>
      <c r="O249" s="520"/>
      <c r="P249" s="520"/>
      <c r="Q249" s="520"/>
      <c r="R249" s="520"/>
      <c r="S249" s="520"/>
      <c r="T249" s="520"/>
      <c r="U249" s="520"/>
      <c r="V249" s="520"/>
      <c r="W249" s="520"/>
      <c r="X249" s="520"/>
      <c r="Y249" s="520"/>
      <c r="Z249" s="520"/>
    </row>
    <row r="250" spans="1:26" ht="12.75" customHeight="1">
      <c r="A250" s="520"/>
      <c r="B250" s="520"/>
      <c r="C250" s="520"/>
      <c r="D250" s="520"/>
      <c r="E250" s="520"/>
      <c r="F250" s="520"/>
      <c r="G250" s="520"/>
      <c r="H250" s="520"/>
      <c r="I250" s="520"/>
      <c r="J250" s="520"/>
      <c r="K250" s="520"/>
      <c r="L250" s="520"/>
      <c r="M250" s="520"/>
      <c r="N250" s="520"/>
      <c r="O250" s="520"/>
      <c r="P250" s="520"/>
      <c r="Q250" s="520"/>
      <c r="R250" s="520"/>
      <c r="S250" s="520"/>
      <c r="T250" s="520"/>
      <c r="U250" s="520"/>
      <c r="V250" s="520"/>
      <c r="W250" s="520"/>
      <c r="X250" s="520"/>
      <c r="Y250" s="520"/>
      <c r="Z250" s="520"/>
    </row>
    <row r="251" spans="1:26" ht="12.75" customHeight="1">
      <c r="A251" s="520"/>
      <c r="B251" s="520"/>
      <c r="C251" s="520"/>
      <c r="D251" s="520"/>
      <c r="E251" s="520"/>
      <c r="F251" s="520"/>
      <c r="G251" s="520"/>
      <c r="H251" s="520"/>
      <c r="I251" s="520"/>
      <c r="J251" s="520"/>
      <c r="K251" s="520"/>
      <c r="L251" s="520"/>
      <c r="M251" s="520"/>
      <c r="N251" s="520"/>
      <c r="O251" s="520"/>
      <c r="P251" s="520"/>
      <c r="Q251" s="520"/>
      <c r="R251" s="520"/>
      <c r="S251" s="520"/>
      <c r="T251" s="520"/>
      <c r="U251" s="520"/>
      <c r="V251" s="520"/>
      <c r="W251" s="520"/>
      <c r="X251" s="520"/>
      <c r="Y251" s="520"/>
      <c r="Z251" s="520"/>
    </row>
    <row r="252" spans="1:26" ht="12.75" customHeight="1">
      <c r="A252" s="520"/>
      <c r="B252" s="520"/>
      <c r="C252" s="520"/>
      <c r="D252" s="520"/>
      <c r="E252" s="520"/>
      <c r="F252" s="520"/>
      <c r="G252" s="520"/>
      <c r="H252" s="520"/>
      <c r="I252" s="520"/>
      <c r="J252" s="520"/>
      <c r="K252" s="520"/>
      <c r="L252" s="520"/>
      <c r="M252" s="520"/>
      <c r="N252" s="520"/>
      <c r="O252" s="520"/>
      <c r="P252" s="520"/>
      <c r="Q252" s="520"/>
      <c r="R252" s="520"/>
      <c r="S252" s="520"/>
      <c r="T252" s="520"/>
      <c r="U252" s="520"/>
      <c r="V252" s="520"/>
      <c r="W252" s="520"/>
      <c r="X252" s="520"/>
      <c r="Y252" s="520"/>
      <c r="Z252" s="520"/>
    </row>
    <row r="253" spans="1:26" ht="12.75" customHeight="1">
      <c r="A253" s="520"/>
      <c r="B253" s="520"/>
      <c r="C253" s="520"/>
      <c r="D253" s="520"/>
      <c r="E253" s="520"/>
      <c r="F253" s="520"/>
      <c r="G253" s="520"/>
      <c r="H253" s="520"/>
      <c r="I253" s="520"/>
      <c r="J253" s="520"/>
      <c r="K253" s="520"/>
      <c r="L253" s="520"/>
      <c r="M253" s="520"/>
      <c r="N253" s="520"/>
      <c r="O253" s="520"/>
      <c r="P253" s="520"/>
      <c r="Q253" s="520"/>
      <c r="R253" s="520"/>
      <c r="S253" s="520"/>
      <c r="T253" s="520"/>
      <c r="U253" s="520"/>
      <c r="V253" s="520"/>
      <c r="W253" s="520"/>
      <c r="X253" s="520"/>
      <c r="Y253" s="520"/>
      <c r="Z253" s="520"/>
    </row>
    <row r="254" spans="1:26" ht="12.75" customHeight="1">
      <c r="A254" s="520"/>
      <c r="B254" s="520"/>
      <c r="C254" s="520"/>
      <c r="D254" s="520"/>
      <c r="E254" s="520"/>
      <c r="F254" s="520"/>
      <c r="G254" s="520"/>
      <c r="H254" s="520"/>
      <c r="I254" s="520"/>
      <c r="J254" s="520"/>
      <c r="K254" s="520"/>
      <c r="L254" s="520"/>
      <c r="M254" s="520"/>
      <c r="N254" s="520"/>
      <c r="O254" s="520"/>
      <c r="P254" s="520"/>
      <c r="Q254" s="520"/>
      <c r="R254" s="520"/>
      <c r="S254" s="520"/>
      <c r="T254" s="520"/>
      <c r="U254" s="520"/>
      <c r="V254" s="520"/>
      <c r="W254" s="520"/>
      <c r="X254" s="520"/>
      <c r="Y254" s="520"/>
      <c r="Z254" s="520"/>
    </row>
    <row r="255" spans="1:26" ht="12.75" customHeight="1">
      <c r="A255" s="520"/>
      <c r="B255" s="520"/>
      <c r="C255" s="520"/>
      <c r="D255" s="520"/>
      <c r="E255" s="520"/>
      <c r="F255" s="520"/>
      <c r="G255" s="520"/>
      <c r="H255" s="520"/>
      <c r="I255" s="520"/>
      <c r="J255" s="520"/>
      <c r="K255" s="520"/>
      <c r="L255" s="520"/>
      <c r="M255" s="520"/>
      <c r="N255" s="520"/>
      <c r="O255" s="520"/>
      <c r="P255" s="520"/>
      <c r="Q255" s="520"/>
      <c r="R255" s="520"/>
      <c r="S255" s="520"/>
      <c r="T255" s="520"/>
      <c r="U255" s="520"/>
      <c r="V255" s="520"/>
      <c r="W255" s="520"/>
      <c r="X255" s="520"/>
      <c r="Y255" s="520"/>
      <c r="Z255" s="520"/>
    </row>
    <row r="256" spans="1:26" ht="12.75" customHeight="1">
      <c r="A256" s="520"/>
      <c r="B256" s="520"/>
      <c r="C256" s="520"/>
      <c r="D256" s="520"/>
      <c r="E256" s="520"/>
      <c r="F256" s="520"/>
      <c r="G256" s="520"/>
      <c r="H256" s="520"/>
      <c r="I256" s="520"/>
      <c r="J256" s="520"/>
      <c r="K256" s="520"/>
      <c r="L256" s="520"/>
      <c r="M256" s="520"/>
      <c r="N256" s="520"/>
      <c r="O256" s="520"/>
      <c r="P256" s="520"/>
      <c r="Q256" s="520"/>
      <c r="R256" s="520"/>
      <c r="S256" s="520"/>
      <c r="T256" s="520"/>
      <c r="U256" s="520"/>
      <c r="V256" s="520"/>
      <c r="W256" s="520"/>
      <c r="X256" s="520"/>
      <c r="Y256" s="520"/>
      <c r="Z256" s="520"/>
    </row>
    <row r="257" spans="1:26" ht="12.75" customHeight="1">
      <c r="A257" s="520"/>
      <c r="B257" s="520"/>
      <c r="C257" s="520"/>
      <c r="D257" s="520"/>
      <c r="E257" s="520"/>
      <c r="F257" s="520"/>
      <c r="G257" s="520"/>
      <c r="H257" s="520"/>
      <c r="I257" s="520"/>
      <c r="J257" s="520"/>
      <c r="K257" s="520"/>
      <c r="L257" s="520"/>
      <c r="M257" s="520"/>
      <c r="N257" s="520"/>
      <c r="O257" s="520"/>
      <c r="P257" s="520"/>
      <c r="Q257" s="520"/>
      <c r="R257" s="520"/>
      <c r="S257" s="520"/>
      <c r="T257" s="520"/>
      <c r="U257" s="520"/>
      <c r="V257" s="520"/>
      <c r="W257" s="520"/>
      <c r="X257" s="520"/>
      <c r="Y257" s="520"/>
      <c r="Z257" s="520"/>
    </row>
    <row r="258" spans="1:26" ht="12.75" customHeight="1">
      <c r="A258" s="520"/>
      <c r="B258" s="520"/>
      <c r="C258" s="520"/>
      <c r="D258" s="520"/>
      <c r="E258" s="520"/>
      <c r="F258" s="520"/>
      <c r="G258" s="520"/>
      <c r="H258" s="520"/>
      <c r="I258" s="520"/>
      <c r="J258" s="520"/>
      <c r="K258" s="520"/>
      <c r="L258" s="520"/>
      <c r="M258" s="520"/>
      <c r="N258" s="520"/>
      <c r="O258" s="520"/>
      <c r="P258" s="520"/>
      <c r="Q258" s="520"/>
      <c r="R258" s="520"/>
      <c r="S258" s="520"/>
      <c r="T258" s="520"/>
      <c r="U258" s="520"/>
      <c r="V258" s="520"/>
      <c r="W258" s="520"/>
      <c r="X258" s="520"/>
      <c r="Y258" s="520"/>
      <c r="Z258" s="520"/>
    </row>
    <row r="259" spans="1:26" ht="12.75" customHeight="1">
      <c r="A259" s="520"/>
      <c r="B259" s="520"/>
      <c r="C259" s="520"/>
      <c r="D259" s="520"/>
      <c r="E259" s="520"/>
      <c r="F259" s="520"/>
      <c r="G259" s="520"/>
      <c r="H259" s="520"/>
      <c r="I259" s="520"/>
      <c r="J259" s="520"/>
      <c r="K259" s="520"/>
      <c r="L259" s="520"/>
      <c r="M259" s="520"/>
      <c r="N259" s="520"/>
      <c r="O259" s="520"/>
      <c r="P259" s="520"/>
      <c r="Q259" s="520"/>
      <c r="R259" s="520"/>
      <c r="S259" s="520"/>
      <c r="T259" s="520"/>
      <c r="U259" s="520"/>
      <c r="V259" s="520"/>
      <c r="W259" s="520"/>
      <c r="X259" s="520"/>
      <c r="Y259" s="520"/>
      <c r="Z259" s="520"/>
    </row>
    <row r="260" spans="1:26" ht="12.75" customHeight="1">
      <c r="A260" s="520"/>
      <c r="B260" s="520"/>
      <c r="C260" s="520"/>
      <c r="D260" s="520"/>
      <c r="E260" s="520"/>
      <c r="F260" s="520"/>
      <c r="G260" s="520"/>
      <c r="H260" s="520"/>
      <c r="I260" s="520"/>
      <c r="J260" s="520"/>
      <c r="K260" s="520"/>
      <c r="L260" s="520"/>
      <c r="M260" s="520"/>
      <c r="N260" s="520"/>
      <c r="O260" s="520"/>
      <c r="P260" s="520"/>
      <c r="Q260" s="520"/>
      <c r="R260" s="520"/>
      <c r="S260" s="520"/>
      <c r="T260" s="520"/>
      <c r="U260" s="520"/>
      <c r="V260" s="520"/>
      <c r="W260" s="520"/>
      <c r="X260" s="520"/>
      <c r="Y260" s="520"/>
      <c r="Z260" s="520"/>
    </row>
    <row r="261" spans="1:26" ht="12.75" customHeight="1">
      <c r="A261" s="520"/>
      <c r="B261" s="520"/>
      <c r="C261" s="520"/>
      <c r="D261" s="520"/>
      <c r="E261" s="520"/>
      <c r="F261" s="520"/>
      <c r="G261" s="520"/>
      <c r="H261" s="520"/>
      <c r="I261" s="520"/>
      <c r="J261" s="520"/>
      <c r="K261" s="520"/>
      <c r="L261" s="520"/>
      <c r="M261" s="520"/>
      <c r="N261" s="520"/>
      <c r="O261" s="520"/>
      <c r="P261" s="520"/>
      <c r="Q261" s="520"/>
      <c r="R261" s="520"/>
      <c r="S261" s="520"/>
      <c r="T261" s="520"/>
      <c r="U261" s="520"/>
      <c r="V261" s="520"/>
      <c r="W261" s="520"/>
      <c r="X261" s="520"/>
      <c r="Y261" s="520"/>
      <c r="Z261" s="520"/>
    </row>
    <row r="262" spans="1:26" ht="12.75" customHeight="1">
      <c r="A262" s="520"/>
      <c r="B262" s="520"/>
      <c r="C262" s="520"/>
      <c r="D262" s="520"/>
      <c r="E262" s="520"/>
      <c r="F262" s="520"/>
      <c r="G262" s="520"/>
      <c r="H262" s="520"/>
      <c r="I262" s="520"/>
      <c r="J262" s="520"/>
      <c r="K262" s="520"/>
      <c r="L262" s="520"/>
      <c r="M262" s="520"/>
      <c r="N262" s="520"/>
      <c r="O262" s="520"/>
      <c r="P262" s="520"/>
      <c r="Q262" s="520"/>
      <c r="R262" s="520"/>
      <c r="S262" s="520"/>
      <c r="T262" s="520"/>
      <c r="U262" s="520"/>
      <c r="V262" s="520"/>
      <c r="W262" s="520"/>
      <c r="X262" s="520"/>
      <c r="Y262" s="520"/>
      <c r="Z262" s="520"/>
    </row>
    <row r="263" spans="1:26" ht="12.75" customHeight="1">
      <c r="A263" s="520"/>
      <c r="B263" s="520"/>
      <c r="C263" s="520"/>
      <c r="D263" s="520"/>
      <c r="E263" s="520"/>
      <c r="F263" s="520"/>
      <c r="G263" s="520"/>
      <c r="H263" s="520"/>
      <c r="I263" s="520"/>
      <c r="J263" s="520"/>
      <c r="K263" s="520"/>
      <c r="L263" s="520"/>
      <c r="M263" s="520"/>
      <c r="N263" s="520"/>
      <c r="O263" s="520"/>
      <c r="P263" s="520"/>
      <c r="Q263" s="520"/>
      <c r="R263" s="520"/>
      <c r="S263" s="520"/>
      <c r="T263" s="520"/>
      <c r="U263" s="520"/>
      <c r="V263" s="520"/>
      <c r="W263" s="520"/>
      <c r="X263" s="520"/>
      <c r="Y263" s="520"/>
      <c r="Z263" s="520"/>
    </row>
    <row r="264" spans="1:26" ht="12.75" customHeight="1">
      <c r="A264" s="520"/>
      <c r="B264" s="520"/>
      <c r="C264" s="520"/>
      <c r="D264" s="520"/>
      <c r="E264" s="520"/>
      <c r="F264" s="520"/>
      <c r="G264" s="520"/>
      <c r="H264" s="520"/>
      <c r="I264" s="520"/>
      <c r="J264" s="520"/>
      <c r="K264" s="520"/>
      <c r="L264" s="520"/>
      <c r="M264" s="520"/>
      <c r="N264" s="520"/>
      <c r="O264" s="520"/>
      <c r="P264" s="520"/>
      <c r="Q264" s="520"/>
      <c r="R264" s="520"/>
      <c r="S264" s="520"/>
      <c r="T264" s="520"/>
      <c r="U264" s="520"/>
      <c r="V264" s="520"/>
      <c r="W264" s="520"/>
      <c r="X264" s="520"/>
      <c r="Y264" s="520"/>
      <c r="Z264" s="520"/>
    </row>
    <row r="265" spans="1:26" ht="12.75" customHeight="1">
      <c r="A265" s="520"/>
      <c r="B265" s="520"/>
      <c r="C265" s="520"/>
      <c r="D265" s="520"/>
      <c r="E265" s="520"/>
      <c r="F265" s="520"/>
      <c r="G265" s="520"/>
      <c r="H265" s="520"/>
      <c r="I265" s="520"/>
      <c r="J265" s="520"/>
      <c r="K265" s="520"/>
      <c r="L265" s="520"/>
      <c r="M265" s="520"/>
      <c r="N265" s="520"/>
      <c r="O265" s="520"/>
      <c r="P265" s="520"/>
      <c r="Q265" s="520"/>
      <c r="R265" s="520"/>
      <c r="S265" s="520"/>
      <c r="T265" s="520"/>
      <c r="U265" s="520"/>
      <c r="V265" s="520"/>
      <c r="W265" s="520"/>
      <c r="X265" s="520"/>
      <c r="Y265" s="520"/>
      <c r="Z265" s="520"/>
    </row>
    <row r="266" spans="1:26" ht="12.75" customHeight="1">
      <c r="A266" s="520"/>
      <c r="B266" s="520"/>
      <c r="C266" s="520"/>
      <c r="D266" s="520"/>
      <c r="E266" s="520"/>
      <c r="F266" s="520"/>
      <c r="G266" s="520"/>
      <c r="H266" s="520"/>
      <c r="I266" s="520"/>
      <c r="J266" s="520"/>
      <c r="K266" s="520"/>
      <c r="L266" s="520"/>
      <c r="M266" s="520"/>
      <c r="N266" s="520"/>
      <c r="O266" s="520"/>
      <c r="P266" s="520"/>
      <c r="Q266" s="520"/>
      <c r="R266" s="520"/>
      <c r="S266" s="520"/>
      <c r="T266" s="520"/>
      <c r="U266" s="520"/>
      <c r="V266" s="520"/>
      <c r="W266" s="520"/>
      <c r="X266" s="520"/>
      <c r="Y266" s="520"/>
      <c r="Z266" s="520"/>
    </row>
    <row r="267" spans="1:26" ht="12.75" customHeight="1">
      <c r="A267" s="520"/>
      <c r="B267" s="520"/>
      <c r="C267" s="520"/>
      <c r="D267" s="520"/>
      <c r="E267" s="520"/>
      <c r="F267" s="520"/>
      <c r="G267" s="520"/>
      <c r="H267" s="520"/>
      <c r="I267" s="520"/>
      <c r="J267" s="520"/>
      <c r="K267" s="520"/>
      <c r="L267" s="520"/>
      <c r="M267" s="520"/>
      <c r="N267" s="520"/>
      <c r="O267" s="520"/>
      <c r="P267" s="520"/>
      <c r="Q267" s="520"/>
      <c r="R267" s="520"/>
      <c r="S267" s="520"/>
      <c r="T267" s="520"/>
      <c r="U267" s="520"/>
      <c r="V267" s="520"/>
      <c r="W267" s="520"/>
      <c r="X267" s="520"/>
      <c r="Y267" s="520"/>
      <c r="Z267" s="520"/>
    </row>
    <row r="268" spans="1:26" ht="12.75" customHeight="1">
      <c r="A268" s="520"/>
      <c r="B268" s="520"/>
      <c r="C268" s="520"/>
      <c r="D268" s="520"/>
      <c r="E268" s="520"/>
      <c r="F268" s="520"/>
      <c r="G268" s="520"/>
      <c r="H268" s="520"/>
      <c r="I268" s="520"/>
      <c r="J268" s="520"/>
      <c r="K268" s="520"/>
      <c r="L268" s="520"/>
      <c r="M268" s="520"/>
      <c r="N268" s="520"/>
      <c r="O268" s="520"/>
      <c r="P268" s="520"/>
      <c r="Q268" s="520"/>
      <c r="R268" s="520"/>
      <c r="S268" s="520"/>
      <c r="T268" s="520"/>
      <c r="U268" s="520"/>
      <c r="V268" s="520"/>
      <c r="W268" s="520"/>
      <c r="X268" s="520"/>
      <c r="Y268" s="520"/>
      <c r="Z268" s="520"/>
    </row>
    <row r="269" spans="1:26" ht="12.75" customHeight="1">
      <c r="A269" s="520"/>
      <c r="B269" s="520"/>
      <c r="C269" s="520"/>
      <c r="D269" s="520"/>
      <c r="E269" s="520"/>
      <c r="F269" s="520"/>
      <c r="G269" s="520"/>
      <c r="H269" s="520"/>
      <c r="I269" s="520"/>
      <c r="J269" s="520"/>
      <c r="K269" s="520"/>
      <c r="L269" s="520"/>
      <c r="M269" s="520"/>
      <c r="N269" s="520"/>
      <c r="O269" s="520"/>
      <c r="P269" s="520"/>
      <c r="Q269" s="520"/>
      <c r="R269" s="520"/>
      <c r="S269" s="520"/>
      <c r="T269" s="520"/>
      <c r="U269" s="520"/>
      <c r="V269" s="520"/>
      <c r="W269" s="520"/>
      <c r="X269" s="520"/>
      <c r="Y269" s="520"/>
      <c r="Z269" s="520"/>
    </row>
    <row r="270" spans="1:26" ht="12.75" customHeight="1">
      <c r="A270" s="520"/>
      <c r="B270" s="520"/>
      <c r="C270" s="520"/>
      <c r="D270" s="520"/>
      <c r="E270" s="520"/>
      <c r="F270" s="520"/>
      <c r="G270" s="520"/>
      <c r="H270" s="520"/>
      <c r="I270" s="520"/>
      <c r="J270" s="520"/>
      <c r="K270" s="520"/>
      <c r="L270" s="520"/>
      <c r="M270" s="520"/>
      <c r="N270" s="520"/>
      <c r="O270" s="520"/>
      <c r="P270" s="520"/>
      <c r="Q270" s="520"/>
      <c r="R270" s="520"/>
      <c r="S270" s="520"/>
      <c r="T270" s="520"/>
      <c r="U270" s="520"/>
      <c r="V270" s="520"/>
      <c r="W270" s="520"/>
      <c r="X270" s="520"/>
      <c r="Y270" s="520"/>
      <c r="Z270" s="520"/>
    </row>
    <row r="271" spans="1:26" ht="12.75" customHeight="1">
      <c r="A271" s="520"/>
      <c r="B271" s="520"/>
      <c r="C271" s="520"/>
      <c r="D271" s="520"/>
      <c r="E271" s="520"/>
      <c r="F271" s="520"/>
      <c r="G271" s="520"/>
      <c r="H271" s="520"/>
      <c r="I271" s="520"/>
      <c r="J271" s="520"/>
      <c r="K271" s="520"/>
      <c r="L271" s="520"/>
      <c r="M271" s="520"/>
      <c r="N271" s="520"/>
      <c r="O271" s="520"/>
      <c r="P271" s="520"/>
      <c r="Q271" s="520"/>
      <c r="R271" s="520"/>
      <c r="S271" s="520"/>
      <c r="T271" s="520"/>
      <c r="U271" s="520"/>
      <c r="V271" s="520"/>
      <c r="W271" s="520"/>
      <c r="X271" s="520"/>
      <c r="Y271" s="520"/>
      <c r="Z271" s="520"/>
    </row>
    <row r="272" spans="1:26" ht="12.75" customHeight="1">
      <c r="A272" s="520"/>
      <c r="B272" s="520"/>
      <c r="C272" s="520"/>
      <c r="D272" s="520"/>
      <c r="E272" s="520"/>
      <c r="F272" s="520"/>
      <c r="G272" s="520"/>
      <c r="H272" s="520"/>
      <c r="I272" s="520"/>
      <c r="J272" s="520"/>
      <c r="K272" s="520"/>
      <c r="L272" s="520"/>
      <c r="M272" s="520"/>
      <c r="N272" s="520"/>
      <c r="O272" s="520"/>
      <c r="P272" s="520"/>
      <c r="Q272" s="520"/>
      <c r="R272" s="520"/>
      <c r="S272" s="520"/>
      <c r="T272" s="520"/>
      <c r="U272" s="520"/>
      <c r="V272" s="520"/>
      <c r="W272" s="520"/>
      <c r="X272" s="520"/>
      <c r="Y272" s="520"/>
      <c r="Z272" s="520"/>
    </row>
    <row r="273" spans="1:26" ht="12.75" customHeight="1">
      <c r="A273" s="520"/>
      <c r="B273" s="520"/>
      <c r="C273" s="520"/>
      <c r="D273" s="520"/>
      <c r="E273" s="520"/>
      <c r="F273" s="520"/>
      <c r="G273" s="520"/>
      <c r="H273" s="520"/>
      <c r="I273" s="520"/>
      <c r="J273" s="520"/>
      <c r="K273" s="520"/>
      <c r="L273" s="520"/>
      <c r="M273" s="520"/>
      <c r="N273" s="520"/>
      <c r="O273" s="520"/>
      <c r="P273" s="520"/>
      <c r="Q273" s="520"/>
      <c r="R273" s="520"/>
      <c r="S273" s="520"/>
      <c r="T273" s="520"/>
      <c r="U273" s="520"/>
      <c r="V273" s="520"/>
      <c r="W273" s="520"/>
      <c r="X273" s="520"/>
      <c r="Y273" s="520"/>
      <c r="Z273" s="520"/>
    </row>
    <row r="274" spans="1:26" ht="12.75" customHeight="1">
      <c r="A274" s="520"/>
      <c r="B274" s="520"/>
      <c r="C274" s="520"/>
      <c r="D274" s="520"/>
      <c r="E274" s="520"/>
      <c r="F274" s="520"/>
      <c r="G274" s="520"/>
      <c r="H274" s="520"/>
      <c r="I274" s="520"/>
      <c r="J274" s="520"/>
      <c r="K274" s="520"/>
      <c r="L274" s="520"/>
      <c r="M274" s="520"/>
      <c r="N274" s="520"/>
      <c r="O274" s="520"/>
      <c r="P274" s="520"/>
      <c r="Q274" s="520"/>
      <c r="R274" s="520"/>
      <c r="S274" s="520"/>
      <c r="T274" s="520"/>
      <c r="U274" s="520"/>
      <c r="V274" s="520"/>
      <c r="W274" s="520"/>
      <c r="X274" s="520"/>
      <c r="Y274" s="520"/>
      <c r="Z274" s="520"/>
    </row>
    <row r="275" spans="1:26" ht="12.75" customHeight="1">
      <c r="A275" s="520"/>
      <c r="B275" s="520"/>
      <c r="C275" s="520"/>
      <c r="D275" s="520"/>
      <c r="E275" s="520"/>
      <c r="F275" s="520"/>
      <c r="G275" s="520"/>
      <c r="H275" s="520"/>
      <c r="I275" s="520"/>
      <c r="J275" s="520"/>
      <c r="K275" s="520"/>
      <c r="L275" s="520"/>
      <c r="M275" s="520"/>
      <c r="N275" s="520"/>
      <c r="O275" s="520"/>
      <c r="P275" s="520"/>
      <c r="Q275" s="520"/>
      <c r="R275" s="520"/>
      <c r="S275" s="520"/>
      <c r="T275" s="520"/>
      <c r="U275" s="520"/>
      <c r="V275" s="520"/>
      <c r="W275" s="520"/>
      <c r="X275" s="520"/>
      <c r="Y275" s="520"/>
      <c r="Z275" s="520"/>
    </row>
    <row r="276" spans="1:26" ht="12.75" customHeight="1">
      <c r="A276" s="520"/>
      <c r="B276" s="520"/>
      <c r="C276" s="520"/>
      <c r="D276" s="520"/>
      <c r="E276" s="520"/>
      <c r="F276" s="520"/>
      <c r="G276" s="520"/>
      <c r="H276" s="520"/>
      <c r="I276" s="520"/>
      <c r="J276" s="520"/>
      <c r="K276" s="520"/>
      <c r="L276" s="520"/>
      <c r="M276" s="520"/>
      <c r="N276" s="520"/>
      <c r="O276" s="520"/>
      <c r="P276" s="520"/>
      <c r="Q276" s="520"/>
      <c r="R276" s="520"/>
      <c r="S276" s="520"/>
      <c r="T276" s="520"/>
      <c r="U276" s="520"/>
      <c r="V276" s="520"/>
      <c r="W276" s="520"/>
      <c r="X276" s="520"/>
      <c r="Y276" s="520"/>
      <c r="Z276" s="520"/>
    </row>
    <row r="277" spans="1:26" ht="12.75" customHeight="1">
      <c r="A277" s="520"/>
      <c r="B277" s="520"/>
      <c r="C277" s="520"/>
      <c r="D277" s="520"/>
      <c r="E277" s="520"/>
      <c r="F277" s="520"/>
      <c r="G277" s="520"/>
      <c r="H277" s="520"/>
      <c r="I277" s="520"/>
      <c r="J277" s="520"/>
      <c r="K277" s="520"/>
      <c r="L277" s="520"/>
      <c r="M277" s="520"/>
      <c r="N277" s="520"/>
      <c r="O277" s="520"/>
      <c r="P277" s="520"/>
      <c r="Q277" s="520"/>
      <c r="R277" s="520"/>
      <c r="S277" s="520"/>
      <c r="T277" s="520"/>
      <c r="U277" s="520"/>
      <c r="V277" s="520"/>
      <c r="W277" s="520"/>
      <c r="X277" s="520"/>
      <c r="Y277" s="520"/>
      <c r="Z277" s="520"/>
    </row>
    <row r="278" spans="1:26" ht="12.75" customHeight="1">
      <c r="A278" s="520"/>
      <c r="B278" s="520"/>
      <c r="C278" s="520"/>
      <c r="D278" s="520"/>
      <c r="E278" s="520"/>
      <c r="F278" s="520"/>
      <c r="G278" s="520"/>
      <c r="H278" s="520"/>
      <c r="I278" s="520"/>
      <c r="J278" s="520"/>
      <c r="K278" s="520"/>
      <c r="L278" s="520"/>
      <c r="M278" s="520"/>
      <c r="N278" s="520"/>
      <c r="O278" s="520"/>
      <c r="P278" s="520"/>
      <c r="Q278" s="520"/>
      <c r="R278" s="520"/>
      <c r="S278" s="520"/>
      <c r="T278" s="520"/>
      <c r="U278" s="520"/>
      <c r="V278" s="520"/>
      <c r="W278" s="520"/>
      <c r="X278" s="520"/>
      <c r="Y278" s="520"/>
      <c r="Z278" s="520"/>
    </row>
    <row r="279" spans="1:26" ht="12.75" customHeight="1">
      <c r="A279" s="520"/>
      <c r="B279" s="520"/>
      <c r="C279" s="520"/>
      <c r="D279" s="520"/>
      <c r="E279" s="520"/>
      <c r="F279" s="520"/>
      <c r="G279" s="520"/>
      <c r="H279" s="520"/>
      <c r="I279" s="520"/>
      <c r="J279" s="520"/>
      <c r="K279" s="520"/>
      <c r="L279" s="520"/>
      <c r="M279" s="520"/>
      <c r="N279" s="520"/>
      <c r="O279" s="520"/>
      <c r="P279" s="520"/>
      <c r="Q279" s="520"/>
      <c r="R279" s="520"/>
      <c r="S279" s="520"/>
      <c r="T279" s="520"/>
      <c r="U279" s="520"/>
      <c r="V279" s="520"/>
      <c r="W279" s="520"/>
      <c r="X279" s="520"/>
      <c r="Y279" s="520"/>
      <c r="Z279" s="520"/>
    </row>
    <row r="280" spans="1:26" ht="12.75" customHeight="1">
      <c r="A280" s="520"/>
      <c r="B280" s="520"/>
      <c r="C280" s="520"/>
      <c r="D280" s="520"/>
      <c r="E280" s="520"/>
      <c r="F280" s="520"/>
      <c r="G280" s="520"/>
      <c r="H280" s="520"/>
      <c r="I280" s="520"/>
      <c r="J280" s="520"/>
      <c r="K280" s="520"/>
      <c r="L280" s="520"/>
      <c r="M280" s="520"/>
      <c r="N280" s="520"/>
      <c r="O280" s="520"/>
      <c r="P280" s="520"/>
      <c r="Q280" s="520"/>
      <c r="R280" s="520"/>
      <c r="S280" s="520"/>
      <c r="T280" s="520"/>
      <c r="U280" s="520"/>
      <c r="V280" s="520"/>
      <c r="W280" s="520"/>
      <c r="X280" s="520"/>
      <c r="Y280" s="520"/>
      <c r="Z280" s="520"/>
    </row>
    <row r="281" spans="1:26" ht="12.75" customHeight="1">
      <c r="A281" s="520"/>
      <c r="B281" s="520"/>
      <c r="C281" s="520"/>
      <c r="D281" s="520"/>
      <c r="E281" s="520"/>
      <c r="F281" s="520"/>
      <c r="G281" s="520"/>
      <c r="H281" s="520"/>
      <c r="I281" s="520"/>
      <c r="J281" s="520"/>
      <c r="K281" s="520"/>
      <c r="L281" s="520"/>
      <c r="M281" s="520"/>
      <c r="N281" s="520"/>
      <c r="O281" s="520"/>
      <c r="P281" s="520"/>
      <c r="Q281" s="520"/>
      <c r="R281" s="520"/>
      <c r="S281" s="520"/>
      <c r="T281" s="520"/>
      <c r="U281" s="520"/>
      <c r="V281" s="520"/>
      <c r="W281" s="520"/>
      <c r="X281" s="520"/>
      <c r="Y281" s="520"/>
      <c r="Z281" s="520"/>
    </row>
    <row r="282" spans="1:26" ht="12.75" customHeight="1">
      <c r="A282" s="520"/>
      <c r="B282" s="520"/>
      <c r="C282" s="520"/>
      <c r="D282" s="520"/>
      <c r="E282" s="520"/>
      <c r="F282" s="520"/>
      <c r="G282" s="520"/>
      <c r="H282" s="520"/>
      <c r="I282" s="520"/>
      <c r="J282" s="520"/>
      <c r="K282" s="520"/>
      <c r="L282" s="520"/>
      <c r="M282" s="520"/>
      <c r="N282" s="520"/>
      <c r="O282" s="520"/>
      <c r="P282" s="520"/>
      <c r="Q282" s="520"/>
      <c r="R282" s="520"/>
      <c r="S282" s="520"/>
      <c r="T282" s="520"/>
      <c r="U282" s="520"/>
      <c r="V282" s="520"/>
      <c r="W282" s="520"/>
      <c r="X282" s="520"/>
      <c r="Y282" s="520"/>
      <c r="Z282" s="520"/>
    </row>
    <row r="283" spans="1:26" ht="12.75" customHeight="1">
      <c r="A283" s="520"/>
      <c r="B283" s="520"/>
      <c r="C283" s="520"/>
      <c r="D283" s="520"/>
      <c r="E283" s="520"/>
      <c r="F283" s="520"/>
      <c r="G283" s="520"/>
      <c r="H283" s="520"/>
      <c r="I283" s="520"/>
      <c r="J283" s="520"/>
      <c r="K283" s="520"/>
      <c r="L283" s="520"/>
      <c r="M283" s="520"/>
      <c r="N283" s="520"/>
      <c r="O283" s="520"/>
      <c r="P283" s="520"/>
      <c r="Q283" s="520"/>
      <c r="R283" s="520"/>
      <c r="S283" s="520"/>
      <c r="T283" s="520"/>
      <c r="U283" s="520"/>
      <c r="V283" s="520"/>
      <c r="W283" s="520"/>
      <c r="X283" s="520"/>
      <c r="Y283" s="520"/>
      <c r="Z283" s="520"/>
    </row>
    <row r="284" spans="1:26" ht="12.75" customHeight="1">
      <c r="A284" s="520"/>
      <c r="B284" s="520"/>
      <c r="C284" s="520"/>
      <c r="D284" s="520"/>
      <c r="E284" s="520"/>
      <c r="F284" s="520"/>
      <c r="G284" s="520"/>
      <c r="H284" s="520"/>
      <c r="I284" s="520"/>
      <c r="J284" s="520"/>
      <c r="K284" s="520"/>
      <c r="L284" s="520"/>
      <c r="M284" s="520"/>
      <c r="N284" s="520"/>
      <c r="O284" s="520"/>
      <c r="P284" s="520"/>
      <c r="Q284" s="520"/>
      <c r="R284" s="520"/>
      <c r="S284" s="520"/>
      <c r="T284" s="520"/>
      <c r="U284" s="520"/>
      <c r="V284" s="520"/>
      <c r="W284" s="520"/>
      <c r="X284" s="520"/>
      <c r="Y284" s="520"/>
      <c r="Z284" s="520"/>
    </row>
    <row r="285" spans="1:26" ht="12.75" customHeight="1">
      <c r="A285" s="520"/>
      <c r="B285" s="520"/>
      <c r="C285" s="520"/>
      <c r="D285" s="520"/>
      <c r="E285" s="520"/>
      <c r="F285" s="520"/>
      <c r="G285" s="520"/>
      <c r="H285" s="520"/>
      <c r="I285" s="520"/>
      <c r="J285" s="520"/>
      <c r="K285" s="520"/>
      <c r="L285" s="520"/>
      <c r="M285" s="520"/>
      <c r="N285" s="520"/>
      <c r="O285" s="520"/>
      <c r="P285" s="520"/>
      <c r="Q285" s="520"/>
      <c r="R285" s="520"/>
      <c r="S285" s="520"/>
      <c r="T285" s="520"/>
      <c r="U285" s="520"/>
      <c r="V285" s="520"/>
      <c r="W285" s="520"/>
      <c r="X285" s="520"/>
      <c r="Y285" s="520"/>
      <c r="Z285" s="520"/>
    </row>
    <row r="286" spans="1:26" ht="12.75" customHeight="1">
      <c r="A286" s="520"/>
      <c r="B286" s="520"/>
      <c r="C286" s="520"/>
      <c r="D286" s="520"/>
      <c r="E286" s="520"/>
      <c r="F286" s="520"/>
      <c r="G286" s="520"/>
      <c r="H286" s="520"/>
      <c r="I286" s="520"/>
      <c r="J286" s="520"/>
      <c r="K286" s="520"/>
      <c r="L286" s="520"/>
      <c r="M286" s="520"/>
      <c r="N286" s="520"/>
      <c r="O286" s="520"/>
      <c r="P286" s="520"/>
      <c r="Q286" s="520"/>
      <c r="R286" s="520"/>
      <c r="S286" s="520"/>
      <c r="T286" s="520"/>
      <c r="U286" s="520"/>
      <c r="V286" s="520"/>
      <c r="W286" s="520"/>
      <c r="X286" s="520"/>
      <c r="Y286" s="520"/>
      <c r="Z286" s="520"/>
    </row>
    <row r="287" spans="1:26" ht="12.75" customHeight="1">
      <c r="A287" s="520"/>
      <c r="B287" s="520"/>
      <c r="C287" s="520"/>
      <c r="D287" s="520"/>
      <c r="E287" s="520"/>
      <c r="F287" s="520"/>
      <c r="G287" s="520"/>
      <c r="H287" s="520"/>
      <c r="I287" s="520"/>
      <c r="J287" s="520"/>
      <c r="K287" s="520"/>
      <c r="L287" s="520"/>
      <c r="M287" s="520"/>
      <c r="N287" s="520"/>
      <c r="O287" s="520"/>
      <c r="P287" s="520"/>
      <c r="Q287" s="520"/>
      <c r="R287" s="520"/>
      <c r="S287" s="520"/>
      <c r="T287" s="520"/>
      <c r="U287" s="520"/>
      <c r="V287" s="520"/>
      <c r="W287" s="520"/>
      <c r="X287" s="520"/>
      <c r="Y287" s="520"/>
      <c r="Z287" s="520"/>
    </row>
    <row r="288" spans="1:26" ht="12.75" customHeight="1">
      <c r="A288" s="520"/>
      <c r="B288" s="520"/>
      <c r="C288" s="520"/>
      <c r="D288" s="520"/>
      <c r="E288" s="520"/>
      <c r="F288" s="520"/>
      <c r="G288" s="520"/>
      <c r="H288" s="520"/>
      <c r="I288" s="520"/>
      <c r="J288" s="520"/>
      <c r="K288" s="520"/>
      <c r="L288" s="520"/>
      <c r="M288" s="520"/>
      <c r="N288" s="520"/>
      <c r="O288" s="520"/>
      <c r="P288" s="520"/>
      <c r="Q288" s="520"/>
      <c r="R288" s="520"/>
      <c r="S288" s="520"/>
      <c r="T288" s="520"/>
      <c r="U288" s="520"/>
      <c r="V288" s="520"/>
      <c r="W288" s="520"/>
      <c r="X288" s="520"/>
      <c r="Y288" s="520"/>
      <c r="Z288" s="520"/>
    </row>
    <row r="289" spans="1:26" ht="12.75" customHeight="1">
      <c r="A289" s="520"/>
      <c r="B289" s="520"/>
      <c r="C289" s="520"/>
      <c r="D289" s="520"/>
      <c r="E289" s="520"/>
      <c r="F289" s="520"/>
      <c r="G289" s="520"/>
      <c r="H289" s="520"/>
      <c r="I289" s="520"/>
      <c r="J289" s="520"/>
      <c r="K289" s="520"/>
      <c r="L289" s="520"/>
      <c r="M289" s="520"/>
      <c r="N289" s="520"/>
      <c r="O289" s="520"/>
      <c r="P289" s="520"/>
      <c r="Q289" s="520"/>
      <c r="R289" s="520"/>
      <c r="S289" s="520"/>
      <c r="T289" s="520"/>
      <c r="U289" s="520"/>
      <c r="V289" s="520"/>
      <c r="W289" s="520"/>
      <c r="X289" s="520"/>
      <c r="Y289" s="520"/>
      <c r="Z289" s="520"/>
    </row>
    <row r="290" spans="1:26" ht="12.75" customHeight="1">
      <c r="A290" s="520"/>
      <c r="B290" s="520"/>
      <c r="C290" s="520"/>
      <c r="D290" s="520"/>
      <c r="E290" s="520"/>
      <c r="F290" s="520"/>
      <c r="G290" s="520"/>
      <c r="H290" s="520"/>
      <c r="I290" s="520"/>
      <c r="J290" s="520"/>
      <c r="K290" s="520"/>
      <c r="L290" s="520"/>
      <c r="M290" s="520"/>
      <c r="N290" s="520"/>
      <c r="O290" s="520"/>
      <c r="P290" s="520"/>
      <c r="Q290" s="520"/>
      <c r="R290" s="520"/>
      <c r="S290" s="520"/>
      <c r="T290" s="520"/>
      <c r="U290" s="520"/>
      <c r="V290" s="520"/>
      <c r="W290" s="520"/>
      <c r="X290" s="520"/>
      <c r="Y290" s="520"/>
      <c r="Z290" s="520"/>
    </row>
    <row r="291" spans="1:26" ht="12.75" customHeight="1">
      <c r="A291" s="520"/>
      <c r="B291" s="520"/>
      <c r="C291" s="520"/>
      <c r="D291" s="520"/>
      <c r="E291" s="520"/>
      <c r="F291" s="520"/>
      <c r="G291" s="520"/>
      <c r="H291" s="520"/>
      <c r="I291" s="520"/>
      <c r="J291" s="520"/>
      <c r="K291" s="520"/>
      <c r="L291" s="520"/>
      <c r="M291" s="520"/>
      <c r="N291" s="520"/>
      <c r="O291" s="520"/>
      <c r="P291" s="520"/>
      <c r="Q291" s="520"/>
      <c r="R291" s="520"/>
      <c r="S291" s="520"/>
      <c r="T291" s="520"/>
      <c r="U291" s="520"/>
      <c r="V291" s="520"/>
      <c r="W291" s="520"/>
      <c r="X291" s="520"/>
      <c r="Y291" s="520"/>
      <c r="Z291" s="520"/>
    </row>
    <row r="292" spans="1:26" ht="12.75" customHeight="1">
      <c r="A292" s="520"/>
      <c r="B292" s="520"/>
      <c r="C292" s="520"/>
      <c r="D292" s="520"/>
      <c r="E292" s="520"/>
      <c r="F292" s="520"/>
      <c r="G292" s="520"/>
      <c r="H292" s="520"/>
      <c r="I292" s="520"/>
      <c r="J292" s="520"/>
      <c r="K292" s="520"/>
      <c r="L292" s="520"/>
      <c r="M292" s="520"/>
      <c r="N292" s="520"/>
      <c r="O292" s="520"/>
      <c r="P292" s="520"/>
      <c r="Q292" s="520"/>
      <c r="R292" s="520"/>
      <c r="S292" s="520"/>
      <c r="T292" s="520"/>
      <c r="U292" s="520"/>
      <c r="V292" s="520"/>
      <c r="W292" s="520"/>
      <c r="X292" s="520"/>
      <c r="Y292" s="520"/>
      <c r="Z292" s="520"/>
    </row>
    <row r="293" spans="1:26" ht="12.75" customHeight="1">
      <c r="A293" s="520"/>
      <c r="B293" s="520"/>
      <c r="C293" s="520"/>
      <c r="D293" s="520"/>
      <c r="E293" s="520"/>
      <c r="F293" s="520"/>
      <c r="G293" s="520"/>
      <c r="H293" s="520"/>
      <c r="I293" s="520"/>
      <c r="J293" s="520"/>
      <c r="K293" s="520"/>
      <c r="L293" s="520"/>
      <c r="M293" s="520"/>
      <c r="N293" s="520"/>
      <c r="O293" s="520"/>
      <c r="P293" s="520"/>
      <c r="Q293" s="520"/>
      <c r="R293" s="520"/>
      <c r="S293" s="520"/>
      <c r="T293" s="520"/>
      <c r="U293" s="520"/>
      <c r="V293" s="520"/>
      <c r="W293" s="520"/>
      <c r="X293" s="520"/>
      <c r="Y293" s="520"/>
      <c r="Z293" s="520"/>
    </row>
    <row r="294" spans="1:26" ht="12.75" customHeight="1">
      <c r="A294" s="520"/>
      <c r="B294" s="520"/>
      <c r="C294" s="520"/>
      <c r="D294" s="520"/>
      <c r="E294" s="520"/>
      <c r="F294" s="520"/>
      <c r="G294" s="520"/>
      <c r="H294" s="520"/>
      <c r="I294" s="520"/>
      <c r="J294" s="520"/>
      <c r="K294" s="520"/>
      <c r="L294" s="520"/>
      <c r="M294" s="520"/>
      <c r="N294" s="520"/>
      <c r="O294" s="520"/>
      <c r="P294" s="520"/>
      <c r="Q294" s="520"/>
      <c r="R294" s="520"/>
      <c r="S294" s="520"/>
      <c r="T294" s="520"/>
      <c r="U294" s="520"/>
      <c r="V294" s="520"/>
      <c r="W294" s="520"/>
      <c r="X294" s="520"/>
      <c r="Y294" s="520"/>
      <c r="Z294" s="520"/>
    </row>
    <row r="295" spans="1:26" ht="12.75" customHeight="1">
      <c r="A295" s="520"/>
      <c r="B295" s="520"/>
      <c r="C295" s="520"/>
      <c r="D295" s="520"/>
      <c r="E295" s="520"/>
      <c r="F295" s="520"/>
      <c r="G295" s="520"/>
      <c r="H295" s="520"/>
      <c r="I295" s="520"/>
      <c r="J295" s="520"/>
      <c r="K295" s="520"/>
      <c r="L295" s="520"/>
      <c r="M295" s="520"/>
      <c r="N295" s="520"/>
      <c r="O295" s="520"/>
      <c r="P295" s="520"/>
      <c r="Q295" s="520"/>
      <c r="R295" s="520"/>
      <c r="S295" s="520"/>
      <c r="T295" s="520"/>
      <c r="U295" s="520"/>
      <c r="V295" s="520"/>
      <c r="W295" s="520"/>
      <c r="X295" s="520"/>
      <c r="Y295" s="520"/>
      <c r="Z295" s="520"/>
    </row>
    <row r="296" spans="1:26" ht="12.75" customHeight="1">
      <c r="A296" s="520"/>
      <c r="B296" s="520"/>
      <c r="C296" s="520"/>
      <c r="D296" s="520"/>
      <c r="E296" s="520"/>
      <c r="F296" s="520"/>
      <c r="G296" s="520"/>
      <c r="H296" s="520"/>
      <c r="I296" s="520"/>
      <c r="J296" s="520"/>
      <c r="K296" s="520"/>
      <c r="L296" s="520"/>
      <c r="M296" s="520"/>
      <c r="N296" s="520"/>
      <c r="O296" s="520"/>
      <c r="P296" s="520"/>
      <c r="Q296" s="520"/>
      <c r="R296" s="520"/>
      <c r="S296" s="520"/>
      <c r="T296" s="520"/>
      <c r="U296" s="520"/>
      <c r="V296" s="520"/>
      <c r="W296" s="520"/>
      <c r="X296" s="520"/>
      <c r="Y296" s="520"/>
      <c r="Z296" s="520"/>
    </row>
    <row r="297" spans="1:26" ht="12.75" customHeight="1">
      <c r="A297" s="520"/>
      <c r="B297" s="520"/>
      <c r="C297" s="520"/>
      <c r="D297" s="520"/>
      <c r="E297" s="520"/>
      <c r="F297" s="520"/>
      <c r="G297" s="520"/>
      <c r="H297" s="520"/>
      <c r="I297" s="520"/>
      <c r="J297" s="520"/>
      <c r="K297" s="520"/>
      <c r="L297" s="520"/>
      <c r="M297" s="520"/>
      <c r="N297" s="520"/>
      <c r="O297" s="520"/>
      <c r="P297" s="520"/>
      <c r="Q297" s="520"/>
      <c r="R297" s="520"/>
      <c r="S297" s="520"/>
      <c r="T297" s="520"/>
      <c r="U297" s="520"/>
      <c r="V297" s="520"/>
      <c r="W297" s="520"/>
      <c r="X297" s="520"/>
      <c r="Y297" s="520"/>
      <c r="Z297" s="520"/>
    </row>
    <row r="298" spans="1:26" ht="12.75" customHeight="1">
      <c r="A298" s="520"/>
      <c r="B298" s="520"/>
      <c r="C298" s="520"/>
      <c r="D298" s="520"/>
      <c r="E298" s="520"/>
      <c r="F298" s="520"/>
      <c r="G298" s="520"/>
      <c r="H298" s="520"/>
      <c r="I298" s="520"/>
      <c r="J298" s="520"/>
      <c r="K298" s="520"/>
      <c r="L298" s="520"/>
      <c r="M298" s="520"/>
      <c r="N298" s="520"/>
      <c r="O298" s="520"/>
      <c r="P298" s="520"/>
      <c r="Q298" s="520"/>
      <c r="R298" s="520"/>
      <c r="S298" s="520"/>
      <c r="T298" s="520"/>
      <c r="U298" s="520"/>
      <c r="V298" s="520"/>
      <c r="W298" s="520"/>
      <c r="X298" s="520"/>
      <c r="Y298" s="520"/>
      <c r="Z298" s="520"/>
    </row>
    <row r="299" spans="1:26" ht="12.75" customHeight="1">
      <c r="A299" s="520"/>
      <c r="B299" s="520"/>
      <c r="C299" s="520"/>
      <c r="D299" s="520"/>
      <c r="E299" s="520"/>
      <c r="F299" s="520"/>
      <c r="G299" s="520"/>
      <c r="H299" s="520"/>
      <c r="I299" s="520"/>
      <c r="J299" s="520"/>
      <c r="K299" s="520"/>
      <c r="L299" s="520"/>
      <c r="M299" s="520"/>
      <c r="N299" s="520"/>
      <c r="O299" s="520"/>
      <c r="P299" s="520"/>
      <c r="Q299" s="520"/>
      <c r="R299" s="520"/>
      <c r="S299" s="520"/>
      <c r="T299" s="520"/>
      <c r="U299" s="520"/>
      <c r="V299" s="520"/>
      <c r="W299" s="520"/>
      <c r="X299" s="520"/>
      <c r="Y299" s="520"/>
      <c r="Z299" s="520"/>
    </row>
    <row r="300" spans="1:26" ht="12.75" customHeight="1">
      <c r="A300" s="520"/>
      <c r="B300" s="520"/>
      <c r="C300" s="520"/>
      <c r="D300" s="520"/>
      <c r="E300" s="520"/>
      <c r="F300" s="520"/>
      <c r="G300" s="520"/>
      <c r="H300" s="520"/>
      <c r="I300" s="520"/>
      <c r="J300" s="520"/>
      <c r="K300" s="520"/>
      <c r="L300" s="520"/>
      <c r="M300" s="520"/>
      <c r="N300" s="520"/>
      <c r="O300" s="520"/>
      <c r="P300" s="520"/>
      <c r="Q300" s="520"/>
      <c r="R300" s="520"/>
      <c r="S300" s="520"/>
      <c r="T300" s="520"/>
      <c r="U300" s="520"/>
      <c r="V300" s="520"/>
      <c r="W300" s="520"/>
      <c r="X300" s="520"/>
      <c r="Y300" s="520"/>
      <c r="Z300" s="520"/>
    </row>
    <row r="301" spans="1:26" ht="12.75" customHeight="1">
      <c r="A301" s="520"/>
      <c r="B301" s="520"/>
      <c r="C301" s="520"/>
      <c r="D301" s="520"/>
      <c r="E301" s="520"/>
      <c r="F301" s="520"/>
      <c r="G301" s="520"/>
      <c r="H301" s="520"/>
      <c r="I301" s="520"/>
      <c r="J301" s="520"/>
      <c r="K301" s="520"/>
      <c r="L301" s="520"/>
      <c r="M301" s="520"/>
      <c r="N301" s="520"/>
      <c r="O301" s="520"/>
      <c r="P301" s="520"/>
      <c r="Q301" s="520"/>
      <c r="R301" s="520"/>
      <c r="S301" s="520"/>
      <c r="T301" s="520"/>
      <c r="U301" s="520"/>
      <c r="V301" s="520"/>
      <c r="W301" s="520"/>
      <c r="X301" s="520"/>
      <c r="Y301" s="520"/>
      <c r="Z301" s="520"/>
    </row>
    <row r="302" spans="1:26" ht="12.75" customHeight="1">
      <c r="A302" s="520"/>
      <c r="B302" s="520"/>
      <c r="C302" s="520"/>
      <c r="D302" s="520"/>
      <c r="E302" s="520"/>
      <c r="F302" s="520"/>
      <c r="G302" s="520"/>
      <c r="H302" s="520"/>
      <c r="I302" s="520"/>
      <c r="J302" s="520"/>
      <c r="K302" s="520"/>
      <c r="L302" s="520"/>
      <c r="M302" s="520"/>
      <c r="N302" s="520"/>
      <c r="O302" s="520"/>
      <c r="P302" s="520"/>
      <c r="Q302" s="520"/>
      <c r="R302" s="520"/>
      <c r="S302" s="520"/>
      <c r="T302" s="520"/>
      <c r="U302" s="520"/>
      <c r="V302" s="520"/>
      <c r="W302" s="520"/>
      <c r="X302" s="520"/>
      <c r="Y302" s="520"/>
      <c r="Z302" s="520"/>
    </row>
    <row r="303" spans="1:26" ht="12.75" customHeight="1">
      <c r="A303" s="520"/>
      <c r="B303" s="520"/>
      <c r="C303" s="520"/>
      <c r="D303" s="520"/>
      <c r="E303" s="520"/>
      <c r="F303" s="520"/>
      <c r="G303" s="520"/>
      <c r="H303" s="520"/>
      <c r="I303" s="520"/>
      <c r="J303" s="520"/>
      <c r="K303" s="520"/>
      <c r="L303" s="520"/>
      <c r="M303" s="520"/>
      <c r="N303" s="520"/>
      <c r="O303" s="520"/>
      <c r="P303" s="520"/>
      <c r="Q303" s="520"/>
      <c r="R303" s="520"/>
      <c r="S303" s="520"/>
      <c r="T303" s="520"/>
      <c r="U303" s="520"/>
      <c r="V303" s="520"/>
      <c r="W303" s="520"/>
      <c r="X303" s="520"/>
      <c r="Y303" s="520"/>
      <c r="Z303" s="520"/>
    </row>
    <row r="304" spans="1:26" ht="12.75" customHeight="1">
      <c r="A304" s="520"/>
      <c r="B304" s="520"/>
      <c r="C304" s="520"/>
      <c r="D304" s="520"/>
      <c r="E304" s="520"/>
      <c r="F304" s="520"/>
      <c r="G304" s="520"/>
      <c r="H304" s="520"/>
      <c r="I304" s="520"/>
      <c r="J304" s="520"/>
      <c r="K304" s="520"/>
      <c r="L304" s="520"/>
      <c r="M304" s="520"/>
      <c r="N304" s="520"/>
      <c r="O304" s="520"/>
      <c r="P304" s="520"/>
      <c r="Q304" s="520"/>
      <c r="R304" s="520"/>
      <c r="S304" s="520"/>
      <c r="T304" s="520"/>
      <c r="U304" s="520"/>
      <c r="V304" s="520"/>
      <c r="W304" s="520"/>
      <c r="X304" s="520"/>
      <c r="Y304" s="520"/>
      <c r="Z304" s="520"/>
    </row>
    <row r="305" spans="1:26" ht="12.75" customHeight="1">
      <c r="A305" s="520"/>
      <c r="B305" s="520"/>
      <c r="C305" s="520"/>
      <c r="D305" s="520"/>
      <c r="E305" s="520"/>
      <c r="F305" s="520"/>
      <c r="G305" s="520"/>
      <c r="H305" s="520"/>
      <c r="I305" s="520"/>
      <c r="J305" s="520"/>
      <c r="K305" s="520"/>
      <c r="L305" s="520"/>
      <c r="M305" s="520"/>
      <c r="N305" s="520"/>
      <c r="O305" s="520"/>
      <c r="P305" s="520"/>
      <c r="Q305" s="520"/>
      <c r="R305" s="520"/>
      <c r="S305" s="520"/>
      <c r="T305" s="520"/>
      <c r="U305" s="520"/>
      <c r="V305" s="520"/>
      <c r="W305" s="520"/>
      <c r="X305" s="520"/>
      <c r="Y305" s="520"/>
      <c r="Z305" s="520"/>
    </row>
    <row r="306" spans="1:26" ht="12.75" customHeight="1">
      <c r="A306" s="520"/>
      <c r="B306" s="520"/>
      <c r="C306" s="520"/>
      <c r="D306" s="520"/>
      <c r="E306" s="520"/>
      <c r="F306" s="520"/>
      <c r="G306" s="520"/>
      <c r="H306" s="520"/>
      <c r="I306" s="520"/>
      <c r="J306" s="520"/>
      <c r="K306" s="520"/>
      <c r="L306" s="520"/>
      <c r="M306" s="520"/>
      <c r="N306" s="520"/>
      <c r="O306" s="520"/>
      <c r="P306" s="520"/>
      <c r="Q306" s="520"/>
      <c r="R306" s="520"/>
      <c r="S306" s="520"/>
      <c r="T306" s="520"/>
      <c r="U306" s="520"/>
      <c r="V306" s="520"/>
      <c r="W306" s="520"/>
      <c r="X306" s="520"/>
      <c r="Y306" s="520"/>
      <c r="Z306" s="520"/>
    </row>
    <row r="307" spans="1:26" ht="12.75" customHeight="1">
      <c r="A307" s="520"/>
      <c r="B307" s="520"/>
      <c r="C307" s="520"/>
      <c r="D307" s="520"/>
      <c r="E307" s="520"/>
      <c r="F307" s="520"/>
      <c r="G307" s="520"/>
      <c r="H307" s="520"/>
      <c r="I307" s="520"/>
      <c r="J307" s="520"/>
      <c r="K307" s="520"/>
      <c r="L307" s="520"/>
      <c r="M307" s="520"/>
      <c r="N307" s="520"/>
      <c r="O307" s="520"/>
      <c r="P307" s="520"/>
      <c r="Q307" s="520"/>
      <c r="R307" s="520"/>
      <c r="S307" s="520"/>
      <c r="T307" s="520"/>
      <c r="U307" s="520"/>
      <c r="V307" s="520"/>
      <c r="W307" s="520"/>
      <c r="X307" s="520"/>
      <c r="Y307" s="520"/>
      <c r="Z307" s="520"/>
    </row>
    <row r="308" spans="1:26" ht="12.75" customHeight="1">
      <c r="A308" s="520"/>
      <c r="B308" s="520"/>
      <c r="C308" s="520"/>
      <c r="D308" s="520"/>
      <c r="E308" s="520"/>
      <c r="F308" s="520"/>
      <c r="G308" s="520"/>
      <c r="H308" s="520"/>
      <c r="I308" s="520"/>
      <c r="J308" s="520"/>
      <c r="K308" s="520"/>
      <c r="L308" s="520"/>
      <c r="M308" s="520"/>
      <c r="N308" s="520"/>
      <c r="O308" s="520"/>
      <c r="P308" s="520"/>
      <c r="Q308" s="520"/>
      <c r="R308" s="520"/>
      <c r="S308" s="520"/>
      <c r="T308" s="520"/>
      <c r="U308" s="520"/>
      <c r="V308" s="520"/>
      <c r="W308" s="520"/>
      <c r="X308" s="520"/>
      <c r="Y308" s="520"/>
      <c r="Z308" s="520"/>
    </row>
    <row r="309" spans="1:26" ht="12.75" customHeight="1">
      <c r="A309" s="520"/>
      <c r="B309" s="520"/>
      <c r="C309" s="520"/>
      <c r="D309" s="520"/>
      <c r="E309" s="520"/>
      <c r="F309" s="520"/>
      <c r="G309" s="520"/>
      <c r="H309" s="520"/>
      <c r="I309" s="520"/>
      <c r="J309" s="520"/>
      <c r="K309" s="520"/>
      <c r="L309" s="520"/>
      <c r="M309" s="520"/>
      <c r="N309" s="520"/>
      <c r="O309" s="520"/>
      <c r="P309" s="520"/>
      <c r="Q309" s="520"/>
      <c r="R309" s="520"/>
      <c r="S309" s="520"/>
      <c r="T309" s="520"/>
      <c r="U309" s="520"/>
      <c r="V309" s="520"/>
      <c r="W309" s="520"/>
      <c r="X309" s="520"/>
      <c r="Y309" s="520"/>
      <c r="Z309" s="520"/>
    </row>
    <row r="310" spans="1:26" ht="12.75" customHeight="1">
      <c r="A310" s="520"/>
      <c r="B310" s="520"/>
      <c r="C310" s="520"/>
      <c r="D310" s="520"/>
      <c r="E310" s="520"/>
      <c r="F310" s="520"/>
      <c r="G310" s="520"/>
      <c r="H310" s="520"/>
      <c r="I310" s="520"/>
      <c r="J310" s="520"/>
      <c r="K310" s="520"/>
      <c r="L310" s="520"/>
      <c r="M310" s="520"/>
      <c r="N310" s="520"/>
      <c r="O310" s="520"/>
      <c r="P310" s="520"/>
      <c r="Q310" s="520"/>
      <c r="R310" s="520"/>
      <c r="S310" s="520"/>
      <c r="T310" s="520"/>
      <c r="U310" s="520"/>
      <c r="V310" s="520"/>
      <c r="W310" s="520"/>
      <c r="X310" s="520"/>
      <c r="Y310" s="520"/>
      <c r="Z310" s="520"/>
    </row>
    <row r="311" spans="1:26" ht="12.75" customHeight="1">
      <c r="A311" s="520"/>
      <c r="B311" s="520"/>
      <c r="C311" s="520"/>
      <c r="D311" s="520"/>
      <c r="E311" s="520"/>
      <c r="F311" s="520"/>
      <c r="G311" s="520"/>
      <c r="H311" s="520"/>
      <c r="I311" s="520"/>
      <c r="J311" s="520"/>
      <c r="K311" s="520"/>
      <c r="L311" s="520"/>
      <c r="M311" s="520"/>
      <c r="N311" s="520"/>
      <c r="O311" s="520"/>
      <c r="P311" s="520"/>
      <c r="Q311" s="520"/>
      <c r="R311" s="520"/>
      <c r="S311" s="520"/>
      <c r="T311" s="520"/>
      <c r="U311" s="520"/>
      <c r="V311" s="520"/>
      <c r="W311" s="520"/>
      <c r="X311" s="520"/>
      <c r="Y311" s="520"/>
      <c r="Z311" s="520"/>
    </row>
    <row r="312" spans="1:26" ht="12.75" customHeight="1">
      <c r="A312" s="520"/>
      <c r="B312" s="520"/>
      <c r="C312" s="520"/>
      <c r="D312" s="520"/>
      <c r="E312" s="520"/>
      <c r="F312" s="520"/>
      <c r="G312" s="520"/>
      <c r="H312" s="520"/>
      <c r="I312" s="520"/>
      <c r="J312" s="520"/>
      <c r="K312" s="520"/>
      <c r="L312" s="520"/>
      <c r="M312" s="520"/>
      <c r="N312" s="520"/>
      <c r="O312" s="520"/>
      <c r="P312" s="520"/>
      <c r="Q312" s="520"/>
      <c r="R312" s="520"/>
      <c r="S312" s="520"/>
      <c r="T312" s="520"/>
      <c r="U312" s="520"/>
      <c r="V312" s="520"/>
      <c r="W312" s="520"/>
      <c r="X312" s="520"/>
      <c r="Y312" s="520"/>
      <c r="Z312" s="520"/>
    </row>
    <row r="313" spans="1:26" ht="12.75" customHeight="1">
      <c r="A313" s="520"/>
      <c r="B313" s="520"/>
      <c r="C313" s="520"/>
      <c r="D313" s="520"/>
      <c r="E313" s="520"/>
      <c r="F313" s="520"/>
      <c r="G313" s="520"/>
      <c r="H313" s="520"/>
      <c r="I313" s="520"/>
      <c r="J313" s="520"/>
      <c r="K313" s="520"/>
      <c r="L313" s="520"/>
      <c r="M313" s="520"/>
      <c r="N313" s="520"/>
      <c r="O313" s="520"/>
      <c r="P313" s="520"/>
      <c r="Q313" s="520"/>
      <c r="R313" s="520"/>
      <c r="S313" s="520"/>
      <c r="T313" s="520"/>
      <c r="U313" s="520"/>
      <c r="V313" s="520"/>
      <c r="W313" s="520"/>
      <c r="X313" s="520"/>
      <c r="Y313" s="520"/>
      <c r="Z313" s="520"/>
    </row>
    <row r="314" spans="1:26" ht="12.75" customHeight="1">
      <c r="A314" s="520"/>
      <c r="B314" s="520"/>
      <c r="C314" s="520"/>
      <c r="D314" s="520"/>
      <c r="E314" s="520"/>
      <c r="F314" s="520"/>
      <c r="G314" s="520"/>
      <c r="H314" s="520"/>
      <c r="I314" s="520"/>
      <c r="J314" s="520"/>
      <c r="K314" s="520"/>
      <c r="L314" s="520"/>
      <c r="M314" s="520"/>
      <c r="N314" s="520"/>
      <c r="O314" s="520"/>
      <c r="P314" s="520"/>
      <c r="Q314" s="520"/>
      <c r="R314" s="520"/>
      <c r="S314" s="520"/>
      <c r="T314" s="520"/>
      <c r="U314" s="520"/>
      <c r="V314" s="520"/>
      <c r="W314" s="520"/>
      <c r="X314" s="520"/>
      <c r="Y314" s="520"/>
      <c r="Z314" s="520"/>
    </row>
    <row r="315" spans="1:26" ht="12.75" customHeight="1">
      <c r="A315" s="520"/>
      <c r="B315" s="520"/>
      <c r="C315" s="520"/>
      <c r="D315" s="520"/>
      <c r="E315" s="520"/>
      <c r="F315" s="520"/>
      <c r="G315" s="520"/>
      <c r="H315" s="520"/>
      <c r="I315" s="520"/>
      <c r="J315" s="520"/>
      <c r="K315" s="520"/>
      <c r="L315" s="520"/>
      <c r="M315" s="520"/>
      <c r="N315" s="520"/>
      <c r="O315" s="520"/>
      <c r="P315" s="520"/>
      <c r="Q315" s="520"/>
      <c r="R315" s="520"/>
      <c r="S315" s="520"/>
      <c r="T315" s="520"/>
      <c r="U315" s="520"/>
      <c r="V315" s="520"/>
      <c r="W315" s="520"/>
      <c r="X315" s="520"/>
      <c r="Y315" s="520"/>
      <c r="Z315" s="520"/>
    </row>
    <row r="316" spans="1:26" ht="12.75" customHeight="1">
      <c r="A316" s="520"/>
      <c r="B316" s="520"/>
      <c r="C316" s="520"/>
      <c r="D316" s="520"/>
      <c r="E316" s="520"/>
      <c r="F316" s="520"/>
      <c r="G316" s="520"/>
      <c r="H316" s="520"/>
      <c r="I316" s="520"/>
      <c r="J316" s="520"/>
      <c r="K316" s="520"/>
      <c r="L316" s="520"/>
      <c r="M316" s="520"/>
      <c r="N316" s="520"/>
      <c r="O316" s="520"/>
      <c r="P316" s="520"/>
      <c r="Q316" s="520"/>
      <c r="R316" s="520"/>
      <c r="S316" s="520"/>
      <c r="T316" s="520"/>
      <c r="U316" s="520"/>
      <c r="V316" s="520"/>
      <c r="W316" s="520"/>
      <c r="X316" s="520"/>
      <c r="Y316" s="520"/>
      <c r="Z316" s="520"/>
    </row>
    <row r="317" spans="1:26" ht="12.75" customHeight="1">
      <c r="A317" s="520"/>
      <c r="B317" s="520"/>
      <c r="C317" s="520"/>
      <c r="D317" s="520"/>
      <c r="E317" s="520"/>
      <c r="F317" s="520"/>
      <c r="G317" s="520"/>
      <c r="H317" s="520"/>
      <c r="I317" s="520"/>
      <c r="J317" s="520"/>
      <c r="K317" s="520"/>
      <c r="L317" s="520"/>
      <c r="M317" s="520"/>
      <c r="N317" s="520"/>
      <c r="O317" s="520"/>
      <c r="P317" s="520"/>
      <c r="Q317" s="520"/>
      <c r="R317" s="520"/>
      <c r="S317" s="520"/>
      <c r="T317" s="520"/>
      <c r="U317" s="520"/>
      <c r="V317" s="520"/>
      <c r="W317" s="520"/>
      <c r="X317" s="520"/>
      <c r="Y317" s="520"/>
      <c r="Z317" s="520"/>
    </row>
    <row r="318" spans="1:26" ht="12.75" customHeight="1">
      <c r="A318" s="520"/>
      <c r="B318" s="520"/>
      <c r="C318" s="520"/>
      <c r="D318" s="520"/>
      <c r="E318" s="520"/>
      <c r="F318" s="520"/>
      <c r="G318" s="520"/>
      <c r="H318" s="520"/>
      <c r="I318" s="520"/>
      <c r="J318" s="520"/>
      <c r="K318" s="520"/>
      <c r="L318" s="520"/>
      <c r="M318" s="520"/>
      <c r="N318" s="520"/>
      <c r="O318" s="520"/>
      <c r="P318" s="520"/>
      <c r="Q318" s="520"/>
      <c r="R318" s="520"/>
      <c r="S318" s="520"/>
      <c r="T318" s="520"/>
      <c r="U318" s="520"/>
      <c r="V318" s="520"/>
      <c r="W318" s="520"/>
      <c r="X318" s="520"/>
      <c r="Y318" s="520"/>
      <c r="Z318" s="520"/>
    </row>
    <row r="319" spans="1:26" ht="12.75" customHeight="1">
      <c r="A319" s="520"/>
      <c r="B319" s="520"/>
      <c r="C319" s="520"/>
      <c r="D319" s="520"/>
      <c r="E319" s="520"/>
      <c r="F319" s="520"/>
      <c r="G319" s="520"/>
      <c r="H319" s="520"/>
      <c r="I319" s="520"/>
      <c r="J319" s="520"/>
      <c r="K319" s="520"/>
      <c r="L319" s="520"/>
      <c r="M319" s="520"/>
      <c r="N319" s="520"/>
      <c r="O319" s="520"/>
      <c r="P319" s="520"/>
      <c r="Q319" s="520"/>
      <c r="R319" s="520"/>
      <c r="S319" s="520"/>
      <c r="T319" s="520"/>
      <c r="U319" s="520"/>
      <c r="V319" s="520"/>
      <c r="W319" s="520"/>
      <c r="X319" s="520"/>
      <c r="Y319" s="520"/>
      <c r="Z319" s="520"/>
    </row>
    <row r="320" spans="1:26" ht="12.75" customHeight="1">
      <c r="A320" s="520"/>
      <c r="B320" s="520"/>
      <c r="C320" s="520"/>
      <c r="D320" s="520"/>
      <c r="E320" s="520"/>
      <c r="F320" s="520"/>
      <c r="G320" s="520"/>
      <c r="H320" s="520"/>
      <c r="I320" s="520"/>
      <c r="J320" s="520"/>
      <c r="K320" s="520"/>
      <c r="L320" s="520"/>
      <c r="M320" s="520"/>
      <c r="N320" s="520"/>
      <c r="O320" s="520"/>
      <c r="P320" s="520"/>
      <c r="Q320" s="520"/>
      <c r="R320" s="520"/>
      <c r="S320" s="520"/>
      <c r="T320" s="520"/>
      <c r="U320" s="520"/>
      <c r="V320" s="520"/>
      <c r="W320" s="520"/>
      <c r="X320" s="520"/>
      <c r="Y320" s="520"/>
      <c r="Z320" s="520"/>
    </row>
    <row r="321" spans="1:26" ht="12.75" customHeight="1">
      <c r="A321" s="520"/>
      <c r="B321" s="520"/>
      <c r="C321" s="520"/>
      <c r="D321" s="520"/>
      <c r="E321" s="520"/>
      <c r="F321" s="520"/>
      <c r="G321" s="520"/>
      <c r="H321" s="520"/>
      <c r="I321" s="520"/>
      <c r="J321" s="520"/>
      <c r="K321" s="520"/>
      <c r="L321" s="520"/>
      <c r="M321" s="520"/>
      <c r="N321" s="520"/>
      <c r="O321" s="520"/>
      <c r="P321" s="520"/>
      <c r="Q321" s="520"/>
      <c r="R321" s="520"/>
      <c r="S321" s="520"/>
      <c r="T321" s="520"/>
      <c r="U321" s="520"/>
      <c r="V321" s="520"/>
      <c r="W321" s="520"/>
      <c r="X321" s="520"/>
      <c r="Y321" s="520"/>
      <c r="Z321" s="520"/>
    </row>
    <row r="322" spans="1:26" ht="12.75" customHeight="1">
      <c r="A322" s="520"/>
      <c r="B322" s="520"/>
      <c r="C322" s="520"/>
      <c r="D322" s="520"/>
      <c r="E322" s="520"/>
      <c r="F322" s="520"/>
      <c r="G322" s="520"/>
      <c r="H322" s="520"/>
      <c r="I322" s="520"/>
      <c r="J322" s="520"/>
      <c r="K322" s="520"/>
      <c r="L322" s="520"/>
      <c r="M322" s="520"/>
      <c r="N322" s="520"/>
      <c r="O322" s="520"/>
      <c r="P322" s="520"/>
      <c r="Q322" s="520"/>
      <c r="R322" s="520"/>
      <c r="S322" s="520"/>
      <c r="T322" s="520"/>
      <c r="U322" s="520"/>
      <c r="V322" s="520"/>
      <c r="W322" s="520"/>
      <c r="X322" s="520"/>
      <c r="Y322" s="520"/>
      <c r="Z322" s="520"/>
    </row>
    <row r="323" spans="1:26" ht="12.75" customHeight="1">
      <c r="A323" s="520"/>
      <c r="B323" s="520"/>
      <c r="C323" s="520"/>
      <c r="D323" s="520"/>
      <c r="E323" s="520"/>
      <c r="F323" s="520"/>
      <c r="G323" s="520"/>
      <c r="H323" s="520"/>
      <c r="I323" s="520"/>
      <c r="J323" s="520"/>
      <c r="K323" s="520"/>
      <c r="L323" s="520"/>
      <c r="M323" s="520"/>
      <c r="N323" s="520"/>
      <c r="O323" s="520"/>
      <c r="P323" s="520"/>
      <c r="Q323" s="520"/>
      <c r="R323" s="520"/>
      <c r="S323" s="520"/>
      <c r="T323" s="520"/>
      <c r="U323" s="520"/>
      <c r="V323" s="520"/>
      <c r="W323" s="520"/>
      <c r="X323" s="520"/>
      <c r="Y323" s="520"/>
      <c r="Z323" s="520"/>
    </row>
    <row r="324" spans="1:26" ht="12.75" customHeight="1">
      <c r="A324" s="520"/>
      <c r="B324" s="520"/>
      <c r="C324" s="520"/>
      <c r="D324" s="520"/>
      <c r="E324" s="520"/>
      <c r="F324" s="520"/>
      <c r="G324" s="520"/>
      <c r="H324" s="520"/>
      <c r="I324" s="520"/>
      <c r="J324" s="520"/>
      <c r="K324" s="520"/>
      <c r="L324" s="520"/>
      <c r="M324" s="520"/>
      <c r="N324" s="520"/>
      <c r="O324" s="520"/>
      <c r="P324" s="520"/>
      <c r="Q324" s="520"/>
      <c r="R324" s="520"/>
      <c r="S324" s="520"/>
      <c r="T324" s="520"/>
      <c r="U324" s="520"/>
      <c r="V324" s="520"/>
      <c r="W324" s="520"/>
      <c r="X324" s="520"/>
      <c r="Y324" s="520"/>
      <c r="Z324" s="520"/>
    </row>
    <row r="325" spans="1:26" ht="12.75" customHeight="1">
      <c r="A325" s="520"/>
      <c r="B325" s="520"/>
      <c r="C325" s="520"/>
      <c r="D325" s="520"/>
      <c r="E325" s="520"/>
      <c r="F325" s="520"/>
      <c r="G325" s="520"/>
      <c r="H325" s="520"/>
      <c r="I325" s="520"/>
      <c r="J325" s="520"/>
      <c r="K325" s="520"/>
      <c r="L325" s="520"/>
      <c r="M325" s="520"/>
      <c r="N325" s="520"/>
      <c r="O325" s="520"/>
      <c r="P325" s="520"/>
      <c r="Q325" s="520"/>
      <c r="R325" s="520"/>
      <c r="S325" s="520"/>
      <c r="T325" s="520"/>
      <c r="U325" s="520"/>
      <c r="V325" s="520"/>
      <c r="W325" s="520"/>
      <c r="X325" s="520"/>
      <c r="Y325" s="520"/>
      <c r="Z325" s="520"/>
    </row>
    <row r="326" spans="1:26" ht="12.75" customHeight="1">
      <c r="A326" s="520"/>
      <c r="B326" s="520"/>
      <c r="C326" s="520"/>
      <c r="D326" s="520"/>
      <c r="E326" s="520"/>
      <c r="F326" s="520"/>
      <c r="G326" s="520"/>
      <c r="H326" s="520"/>
      <c r="I326" s="520"/>
      <c r="J326" s="520"/>
      <c r="K326" s="520"/>
      <c r="L326" s="520"/>
      <c r="M326" s="520"/>
      <c r="N326" s="520"/>
      <c r="O326" s="520"/>
      <c r="P326" s="520"/>
      <c r="Q326" s="520"/>
      <c r="R326" s="520"/>
      <c r="S326" s="520"/>
      <c r="T326" s="520"/>
      <c r="U326" s="520"/>
      <c r="V326" s="520"/>
      <c r="W326" s="520"/>
      <c r="X326" s="520"/>
      <c r="Y326" s="520"/>
      <c r="Z326" s="520"/>
    </row>
    <row r="327" spans="1:26" ht="12.75" customHeight="1">
      <c r="A327" s="520"/>
      <c r="B327" s="520"/>
      <c r="C327" s="520"/>
      <c r="D327" s="520"/>
      <c r="E327" s="520"/>
      <c r="F327" s="520"/>
      <c r="G327" s="520"/>
      <c r="H327" s="520"/>
      <c r="I327" s="520"/>
      <c r="J327" s="520"/>
      <c r="K327" s="520"/>
      <c r="L327" s="520"/>
      <c r="M327" s="520"/>
      <c r="N327" s="520"/>
      <c r="O327" s="520"/>
      <c r="P327" s="520"/>
      <c r="Q327" s="520"/>
      <c r="R327" s="520"/>
      <c r="S327" s="520"/>
      <c r="T327" s="520"/>
      <c r="U327" s="520"/>
      <c r="V327" s="520"/>
      <c r="W327" s="520"/>
      <c r="X327" s="520"/>
      <c r="Y327" s="520"/>
      <c r="Z327" s="520"/>
    </row>
    <row r="328" spans="1:26" ht="12.75" customHeight="1">
      <c r="A328" s="520"/>
      <c r="B328" s="520"/>
      <c r="C328" s="520"/>
      <c r="D328" s="520"/>
      <c r="E328" s="520"/>
      <c r="F328" s="520"/>
      <c r="G328" s="520"/>
      <c r="H328" s="520"/>
      <c r="I328" s="520"/>
      <c r="J328" s="520"/>
      <c r="K328" s="520"/>
      <c r="L328" s="520"/>
      <c r="M328" s="520"/>
      <c r="N328" s="520"/>
      <c r="O328" s="520"/>
      <c r="P328" s="520"/>
      <c r="Q328" s="520"/>
      <c r="R328" s="520"/>
      <c r="S328" s="520"/>
      <c r="T328" s="520"/>
      <c r="U328" s="520"/>
      <c r="V328" s="520"/>
      <c r="W328" s="520"/>
      <c r="X328" s="520"/>
      <c r="Y328" s="520"/>
      <c r="Z328" s="520"/>
    </row>
    <row r="329" spans="1:26" ht="12.75" customHeight="1">
      <c r="A329" s="520"/>
      <c r="B329" s="520"/>
      <c r="C329" s="520"/>
      <c r="D329" s="520"/>
      <c r="E329" s="520"/>
      <c r="F329" s="520"/>
      <c r="G329" s="520"/>
      <c r="H329" s="520"/>
      <c r="I329" s="520"/>
      <c r="J329" s="520"/>
      <c r="K329" s="520"/>
      <c r="L329" s="520"/>
      <c r="M329" s="520"/>
      <c r="N329" s="520"/>
      <c r="O329" s="520"/>
      <c r="P329" s="520"/>
      <c r="Q329" s="520"/>
      <c r="R329" s="520"/>
      <c r="S329" s="520"/>
      <c r="T329" s="520"/>
      <c r="U329" s="520"/>
      <c r="V329" s="520"/>
      <c r="W329" s="520"/>
      <c r="X329" s="520"/>
      <c r="Y329" s="520"/>
      <c r="Z329" s="520"/>
    </row>
    <row r="330" spans="1:26" ht="12.75" customHeight="1">
      <c r="A330" s="520"/>
      <c r="B330" s="520"/>
      <c r="C330" s="520"/>
      <c r="D330" s="520"/>
      <c r="E330" s="520"/>
      <c r="F330" s="520"/>
      <c r="G330" s="520"/>
      <c r="H330" s="520"/>
      <c r="I330" s="520"/>
      <c r="J330" s="520"/>
      <c r="K330" s="520"/>
      <c r="L330" s="520"/>
      <c r="M330" s="520"/>
      <c r="N330" s="520"/>
      <c r="O330" s="520"/>
      <c r="P330" s="520"/>
      <c r="Q330" s="520"/>
      <c r="R330" s="520"/>
      <c r="S330" s="520"/>
      <c r="T330" s="520"/>
      <c r="U330" s="520"/>
      <c r="V330" s="520"/>
      <c r="W330" s="520"/>
      <c r="X330" s="520"/>
      <c r="Y330" s="520"/>
      <c r="Z330" s="520"/>
    </row>
    <row r="331" spans="1:26" ht="12.75" customHeight="1">
      <c r="A331" s="520"/>
      <c r="B331" s="520"/>
      <c r="C331" s="520"/>
      <c r="D331" s="520"/>
      <c r="E331" s="520"/>
      <c r="F331" s="520"/>
      <c r="G331" s="520"/>
      <c r="H331" s="520"/>
      <c r="I331" s="520"/>
      <c r="J331" s="520"/>
      <c r="K331" s="520"/>
      <c r="L331" s="520"/>
      <c r="M331" s="520"/>
      <c r="N331" s="520"/>
      <c r="O331" s="520"/>
      <c r="P331" s="520"/>
      <c r="Q331" s="520"/>
      <c r="R331" s="520"/>
      <c r="S331" s="520"/>
      <c r="T331" s="520"/>
      <c r="U331" s="520"/>
      <c r="V331" s="520"/>
      <c r="W331" s="520"/>
      <c r="X331" s="520"/>
      <c r="Y331" s="520"/>
      <c r="Z331" s="520"/>
    </row>
    <row r="332" spans="1:26" ht="12.75" customHeight="1">
      <c r="A332" s="520"/>
      <c r="B332" s="520"/>
      <c r="C332" s="520"/>
      <c r="D332" s="520"/>
      <c r="E332" s="520"/>
      <c r="F332" s="520"/>
      <c r="G332" s="520"/>
      <c r="H332" s="520"/>
      <c r="I332" s="520"/>
      <c r="J332" s="520"/>
      <c r="K332" s="520"/>
      <c r="L332" s="520"/>
      <c r="M332" s="520"/>
      <c r="N332" s="520"/>
      <c r="O332" s="520"/>
      <c r="P332" s="520"/>
      <c r="Q332" s="520"/>
      <c r="R332" s="520"/>
      <c r="S332" s="520"/>
      <c r="T332" s="520"/>
      <c r="U332" s="520"/>
      <c r="V332" s="520"/>
      <c r="W332" s="520"/>
      <c r="X332" s="520"/>
      <c r="Y332" s="520"/>
      <c r="Z332" s="520"/>
    </row>
    <row r="333" spans="1:26" ht="12.75" customHeight="1">
      <c r="A333" s="520"/>
      <c r="B333" s="520"/>
      <c r="C333" s="520"/>
      <c r="D333" s="520"/>
      <c r="E333" s="520"/>
      <c r="F333" s="520"/>
      <c r="G333" s="520"/>
      <c r="H333" s="520"/>
      <c r="I333" s="520"/>
      <c r="J333" s="520"/>
      <c r="K333" s="520"/>
      <c r="L333" s="520"/>
      <c r="M333" s="520"/>
      <c r="N333" s="520"/>
      <c r="O333" s="520"/>
      <c r="P333" s="520"/>
      <c r="Q333" s="520"/>
      <c r="R333" s="520"/>
      <c r="S333" s="520"/>
      <c r="T333" s="520"/>
      <c r="U333" s="520"/>
      <c r="V333" s="520"/>
      <c r="W333" s="520"/>
      <c r="X333" s="520"/>
      <c r="Y333" s="520"/>
      <c r="Z333" s="520"/>
    </row>
    <row r="334" spans="1:26" ht="12.75" customHeight="1">
      <c r="A334" s="520"/>
      <c r="B334" s="520"/>
      <c r="C334" s="520"/>
      <c r="D334" s="520"/>
      <c r="E334" s="520"/>
      <c r="F334" s="520"/>
      <c r="G334" s="520"/>
      <c r="H334" s="520"/>
      <c r="I334" s="520"/>
      <c r="J334" s="520"/>
      <c r="K334" s="520"/>
      <c r="L334" s="520"/>
      <c r="M334" s="520"/>
      <c r="N334" s="520"/>
      <c r="O334" s="520"/>
      <c r="P334" s="520"/>
      <c r="Q334" s="520"/>
      <c r="R334" s="520"/>
      <c r="S334" s="520"/>
      <c r="T334" s="520"/>
      <c r="U334" s="520"/>
      <c r="V334" s="520"/>
      <c r="W334" s="520"/>
      <c r="X334" s="520"/>
      <c r="Y334" s="520"/>
      <c r="Z334" s="520"/>
    </row>
    <row r="335" spans="1:26" ht="12.75" customHeight="1">
      <c r="A335" s="520"/>
      <c r="B335" s="520"/>
      <c r="C335" s="520"/>
      <c r="D335" s="520"/>
      <c r="E335" s="520"/>
      <c r="F335" s="520"/>
      <c r="G335" s="520"/>
      <c r="H335" s="520"/>
      <c r="I335" s="520"/>
      <c r="J335" s="520"/>
      <c r="K335" s="520"/>
      <c r="L335" s="520"/>
      <c r="M335" s="520"/>
      <c r="N335" s="520"/>
      <c r="O335" s="520"/>
      <c r="P335" s="520"/>
      <c r="Q335" s="520"/>
      <c r="R335" s="520"/>
      <c r="S335" s="520"/>
      <c r="T335" s="520"/>
      <c r="U335" s="520"/>
      <c r="V335" s="520"/>
      <c r="W335" s="520"/>
      <c r="X335" s="520"/>
      <c r="Y335" s="520"/>
      <c r="Z335" s="520"/>
    </row>
    <row r="336" spans="1:26" ht="12.75" customHeight="1">
      <c r="A336" s="520"/>
      <c r="B336" s="520"/>
      <c r="C336" s="520"/>
      <c r="D336" s="520"/>
      <c r="E336" s="520"/>
      <c r="F336" s="520"/>
      <c r="G336" s="520"/>
      <c r="H336" s="520"/>
      <c r="I336" s="520"/>
      <c r="J336" s="520"/>
      <c r="K336" s="520"/>
      <c r="L336" s="520"/>
      <c r="M336" s="520"/>
      <c r="N336" s="520"/>
      <c r="O336" s="520"/>
      <c r="P336" s="520"/>
      <c r="Q336" s="520"/>
      <c r="R336" s="520"/>
      <c r="S336" s="520"/>
      <c r="T336" s="520"/>
      <c r="U336" s="520"/>
      <c r="V336" s="520"/>
      <c r="W336" s="520"/>
      <c r="X336" s="520"/>
      <c r="Y336" s="520"/>
      <c r="Z336" s="520"/>
    </row>
    <row r="337" spans="1:26" ht="12.75" customHeight="1">
      <c r="A337" s="520"/>
      <c r="B337" s="520"/>
      <c r="C337" s="520"/>
      <c r="D337" s="520"/>
      <c r="E337" s="520"/>
      <c r="F337" s="520"/>
      <c r="G337" s="520"/>
      <c r="H337" s="520"/>
      <c r="I337" s="520"/>
      <c r="J337" s="520"/>
      <c r="K337" s="520"/>
      <c r="L337" s="520"/>
      <c r="M337" s="520"/>
      <c r="N337" s="520"/>
      <c r="O337" s="520"/>
      <c r="P337" s="520"/>
      <c r="Q337" s="520"/>
      <c r="R337" s="520"/>
      <c r="S337" s="520"/>
      <c r="T337" s="520"/>
      <c r="U337" s="520"/>
      <c r="V337" s="520"/>
      <c r="W337" s="520"/>
      <c r="X337" s="520"/>
      <c r="Y337" s="520"/>
      <c r="Z337" s="520"/>
    </row>
    <row r="338" spans="1:26" ht="12.75" customHeight="1">
      <c r="A338" s="520"/>
      <c r="B338" s="520"/>
      <c r="C338" s="520"/>
      <c r="D338" s="520"/>
      <c r="E338" s="520"/>
      <c r="F338" s="520"/>
      <c r="G338" s="520"/>
      <c r="H338" s="520"/>
      <c r="I338" s="520"/>
      <c r="J338" s="520"/>
      <c r="K338" s="520"/>
      <c r="L338" s="520"/>
      <c r="M338" s="520"/>
      <c r="N338" s="520"/>
      <c r="O338" s="520"/>
      <c r="P338" s="520"/>
      <c r="Q338" s="520"/>
      <c r="R338" s="520"/>
      <c r="S338" s="520"/>
      <c r="T338" s="520"/>
      <c r="U338" s="520"/>
      <c r="V338" s="520"/>
      <c r="W338" s="520"/>
      <c r="X338" s="520"/>
      <c r="Y338" s="520"/>
      <c r="Z338" s="520"/>
    </row>
    <row r="339" spans="1:26" ht="12.75" customHeight="1">
      <c r="A339" s="520"/>
      <c r="B339" s="520"/>
      <c r="C339" s="520"/>
      <c r="D339" s="520"/>
      <c r="E339" s="520"/>
      <c r="F339" s="520"/>
      <c r="G339" s="520"/>
      <c r="H339" s="520"/>
      <c r="I339" s="520"/>
      <c r="J339" s="520"/>
      <c r="K339" s="520"/>
      <c r="L339" s="520"/>
      <c r="M339" s="520"/>
      <c r="N339" s="520"/>
      <c r="O339" s="520"/>
      <c r="P339" s="520"/>
      <c r="Q339" s="520"/>
      <c r="R339" s="520"/>
      <c r="S339" s="520"/>
      <c r="T339" s="520"/>
      <c r="U339" s="520"/>
      <c r="V339" s="520"/>
      <c r="W339" s="520"/>
      <c r="X339" s="520"/>
      <c r="Y339" s="520"/>
      <c r="Z339" s="520"/>
    </row>
    <row r="340" spans="1:26" ht="12.75" customHeight="1">
      <c r="A340" s="520"/>
      <c r="B340" s="520"/>
      <c r="C340" s="520"/>
      <c r="D340" s="520"/>
      <c r="E340" s="520"/>
      <c r="F340" s="520"/>
      <c r="G340" s="520"/>
      <c r="H340" s="520"/>
      <c r="I340" s="520"/>
      <c r="J340" s="520"/>
      <c r="K340" s="520"/>
      <c r="L340" s="520"/>
      <c r="M340" s="520"/>
      <c r="N340" s="520"/>
      <c r="O340" s="520"/>
      <c r="P340" s="520"/>
      <c r="Q340" s="520"/>
      <c r="R340" s="520"/>
      <c r="S340" s="520"/>
      <c r="T340" s="520"/>
      <c r="U340" s="520"/>
      <c r="V340" s="520"/>
      <c r="W340" s="520"/>
      <c r="X340" s="520"/>
      <c r="Y340" s="520"/>
      <c r="Z340" s="520"/>
    </row>
    <row r="341" spans="1:26" ht="12.75" customHeight="1">
      <c r="A341" s="520"/>
      <c r="B341" s="520"/>
      <c r="C341" s="520"/>
      <c r="D341" s="520"/>
      <c r="E341" s="520"/>
      <c r="F341" s="520"/>
      <c r="G341" s="520"/>
      <c r="H341" s="520"/>
      <c r="I341" s="520"/>
      <c r="J341" s="520"/>
      <c r="K341" s="520"/>
      <c r="L341" s="520"/>
      <c r="M341" s="520"/>
      <c r="N341" s="520"/>
      <c r="O341" s="520"/>
      <c r="P341" s="520"/>
      <c r="Q341" s="520"/>
      <c r="R341" s="520"/>
      <c r="S341" s="520"/>
      <c r="T341" s="520"/>
      <c r="U341" s="520"/>
      <c r="V341" s="520"/>
      <c r="W341" s="520"/>
      <c r="X341" s="520"/>
      <c r="Y341" s="520"/>
      <c r="Z341" s="520"/>
    </row>
    <row r="342" spans="1:26" ht="12.75" customHeight="1">
      <c r="A342" s="520"/>
      <c r="B342" s="520"/>
      <c r="C342" s="520"/>
      <c r="D342" s="520"/>
      <c r="E342" s="520"/>
      <c r="F342" s="520"/>
      <c r="G342" s="520"/>
      <c r="H342" s="520"/>
      <c r="I342" s="520"/>
      <c r="J342" s="520"/>
      <c r="K342" s="520"/>
      <c r="L342" s="520"/>
      <c r="M342" s="520"/>
      <c r="N342" s="520"/>
      <c r="O342" s="520"/>
      <c r="P342" s="520"/>
      <c r="Q342" s="520"/>
      <c r="R342" s="520"/>
      <c r="S342" s="520"/>
      <c r="T342" s="520"/>
      <c r="U342" s="520"/>
      <c r="V342" s="520"/>
      <c r="W342" s="520"/>
      <c r="X342" s="520"/>
      <c r="Y342" s="520"/>
      <c r="Z342" s="520"/>
    </row>
    <row r="343" spans="1:26" ht="12.75" customHeight="1">
      <c r="A343" s="520"/>
      <c r="B343" s="520"/>
      <c r="C343" s="520"/>
      <c r="D343" s="520"/>
      <c r="E343" s="520"/>
      <c r="F343" s="520"/>
      <c r="G343" s="520"/>
      <c r="H343" s="520"/>
      <c r="I343" s="520"/>
      <c r="J343" s="520"/>
      <c r="K343" s="520"/>
      <c r="L343" s="520"/>
      <c r="M343" s="520"/>
      <c r="N343" s="520"/>
      <c r="O343" s="520"/>
      <c r="P343" s="520"/>
      <c r="Q343" s="520"/>
      <c r="R343" s="520"/>
      <c r="S343" s="520"/>
      <c r="T343" s="520"/>
      <c r="U343" s="520"/>
      <c r="V343" s="520"/>
      <c r="W343" s="520"/>
      <c r="X343" s="520"/>
      <c r="Y343" s="520"/>
      <c r="Z343" s="520"/>
    </row>
    <row r="344" spans="1:26" ht="12.75" customHeight="1">
      <c r="A344" s="520"/>
      <c r="B344" s="520"/>
      <c r="C344" s="520"/>
      <c r="D344" s="520"/>
      <c r="E344" s="520"/>
      <c r="F344" s="520"/>
      <c r="G344" s="520"/>
      <c r="H344" s="520"/>
      <c r="I344" s="520"/>
      <c r="J344" s="520"/>
      <c r="K344" s="520"/>
      <c r="L344" s="520"/>
      <c r="M344" s="520"/>
      <c r="N344" s="520"/>
      <c r="O344" s="520"/>
      <c r="P344" s="520"/>
      <c r="Q344" s="520"/>
      <c r="R344" s="520"/>
      <c r="S344" s="520"/>
      <c r="T344" s="520"/>
      <c r="U344" s="520"/>
      <c r="V344" s="520"/>
      <c r="W344" s="520"/>
      <c r="X344" s="520"/>
      <c r="Y344" s="520"/>
      <c r="Z344" s="520"/>
    </row>
    <row r="345" spans="1:26" ht="12.75" customHeight="1">
      <c r="A345" s="520"/>
      <c r="B345" s="520"/>
      <c r="C345" s="520"/>
      <c r="D345" s="520"/>
      <c r="E345" s="520"/>
      <c r="F345" s="520"/>
      <c r="G345" s="520"/>
      <c r="H345" s="520"/>
      <c r="I345" s="520"/>
      <c r="J345" s="520"/>
      <c r="K345" s="520"/>
      <c r="L345" s="520"/>
      <c r="M345" s="520"/>
      <c r="N345" s="520"/>
      <c r="O345" s="520"/>
      <c r="P345" s="520"/>
      <c r="Q345" s="520"/>
      <c r="R345" s="520"/>
      <c r="S345" s="520"/>
      <c r="T345" s="520"/>
      <c r="U345" s="520"/>
      <c r="V345" s="520"/>
      <c r="W345" s="520"/>
      <c r="X345" s="520"/>
      <c r="Y345" s="520"/>
      <c r="Z345" s="520"/>
    </row>
    <row r="346" spans="1:26" ht="12.75" customHeight="1">
      <c r="A346" s="520"/>
      <c r="B346" s="520"/>
      <c r="C346" s="520"/>
      <c r="D346" s="520"/>
      <c r="E346" s="520"/>
      <c r="F346" s="520"/>
      <c r="G346" s="520"/>
      <c r="H346" s="520"/>
      <c r="I346" s="520"/>
      <c r="J346" s="520"/>
      <c r="K346" s="520"/>
      <c r="L346" s="520"/>
      <c r="M346" s="520"/>
      <c r="N346" s="520"/>
      <c r="O346" s="520"/>
      <c r="P346" s="520"/>
      <c r="Q346" s="520"/>
      <c r="R346" s="520"/>
      <c r="S346" s="520"/>
      <c r="T346" s="520"/>
      <c r="U346" s="520"/>
      <c r="V346" s="520"/>
      <c r="W346" s="520"/>
      <c r="X346" s="520"/>
      <c r="Y346" s="520"/>
      <c r="Z346" s="520"/>
    </row>
    <row r="347" spans="1:26" ht="12.75" customHeight="1">
      <c r="A347" s="520"/>
      <c r="B347" s="520"/>
      <c r="C347" s="520"/>
      <c r="D347" s="520"/>
      <c r="E347" s="520"/>
      <c r="F347" s="520"/>
      <c r="G347" s="520"/>
      <c r="H347" s="520"/>
      <c r="I347" s="520"/>
      <c r="J347" s="520"/>
      <c r="K347" s="520"/>
      <c r="L347" s="520"/>
      <c r="M347" s="520"/>
      <c r="N347" s="520"/>
      <c r="O347" s="520"/>
      <c r="P347" s="520"/>
      <c r="Q347" s="520"/>
      <c r="R347" s="520"/>
      <c r="S347" s="520"/>
      <c r="T347" s="520"/>
      <c r="U347" s="520"/>
      <c r="V347" s="520"/>
      <c r="W347" s="520"/>
      <c r="X347" s="520"/>
      <c r="Y347" s="520"/>
      <c r="Z347" s="520"/>
    </row>
    <row r="348" spans="1:26" ht="12.75" customHeight="1">
      <c r="A348" s="520"/>
      <c r="B348" s="520"/>
      <c r="C348" s="520"/>
      <c r="D348" s="520"/>
      <c r="E348" s="520"/>
      <c r="F348" s="520"/>
      <c r="G348" s="520"/>
      <c r="H348" s="520"/>
      <c r="I348" s="520"/>
      <c r="J348" s="520"/>
      <c r="K348" s="520"/>
      <c r="L348" s="520"/>
      <c r="M348" s="520"/>
      <c r="N348" s="520"/>
      <c r="O348" s="520"/>
      <c r="P348" s="520"/>
      <c r="Q348" s="520"/>
      <c r="R348" s="520"/>
      <c r="S348" s="520"/>
      <c r="T348" s="520"/>
      <c r="U348" s="520"/>
      <c r="V348" s="520"/>
      <c r="W348" s="520"/>
      <c r="X348" s="520"/>
      <c r="Y348" s="520"/>
      <c r="Z348" s="520"/>
    </row>
    <row r="349" spans="1:26" ht="12.75" customHeight="1">
      <c r="A349" s="520"/>
      <c r="B349" s="520"/>
      <c r="C349" s="520"/>
      <c r="D349" s="520"/>
      <c r="E349" s="520"/>
      <c r="F349" s="520"/>
      <c r="G349" s="520"/>
      <c r="H349" s="520"/>
      <c r="I349" s="520"/>
      <c r="J349" s="520"/>
      <c r="K349" s="520"/>
      <c r="L349" s="520"/>
      <c r="M349" s="520"/>
      <c r="N349" s="520"/>
      <c r="O349" s="520"/>
      <c r="P349" s="520"/>
      <c r="Q349" s="520"/>
      <c r="R349" s="520"/>
      <c r="S349" s="520"/>
      <c r="T349" s="520"/>
      <c r="U349" s="520"/>
      <c r="V349" s="520"/>
      <c r="W349" s="520"/>
      <c r="X349" s="520"/>
      <c r="Y349" s="520"/>
      <c r="Z349" s="520"/>
    </row>
    <row r="350" spans="1:26" ht="12.75" customHeight="1">
      <c r="A350" s="520"/>
      <c r="B350" s="520"/>
      <c r="C350" s="520"/>
      <c r="D350" s="520"/>
      <c r="E350" s="520"/>
      <c r="F350" s="520"/>
      <c r="G350" s="520"/>
      <c r="H350" s="520"/>
      <c r="I350" s="520"/>
      <c r="J350" s="520"/>
      <c r="K350" s="520"/>
      <c r="L350" s="520"/>
      <c r="M350" s="520"/>
      <c r="N350" s="520"/>
      <c r="O350" s="520"/>
      <c r="P350" s="520"/>
      <c r="Q350" s="520"/>
      <c r="R350" s="520"/>
      <c r="S350" s="520"/>
      <c r="T350" s="520"/>
      <c r="U350" s="520"/>
      <c r="V350" s="520"/>
      <c r="W350" s="520"/>
      <c r="X350" s="520"/>
      <c r="Y350" s="520"/>
      <c r="Z350" s="520"/>
    </row>
    <row r="351" spans="1:26" ht="12.75" customHeight="1">
      <c r="A351" s="520"/>
      <c r="B351" s="520"/>
      <c r="C351" s="520"/>
      <c r="D351" s="520"/>
      <c r="E351" s="520"/>
      <c r="F351" s="520"/>
      <c r="G351" s="520"/>
      <c r="H351" s="520"/>
      <c r="I351" s="520"/>
      <c r="J351" s="520"/>
      <c r="K351" s="520"/>
      <c r="L351" s="520"/>
      <c r="M351" s="520"/>
      <c r="N351" s="520"/>
      <c r="O351" s="520"/>
      <c r="P351" s="520"/>
      <c r="Q351" s="520"/>
      <c r="R351" s="520"/>
      <c r="S351" s="520"/>
      <c r="T351" s="520"/>
      <c r="U351" s="520"/>
      <c r="V351" s="520"/>
      <c r="W351" s="520"/>
      <c r="X351" s="520"/>
      <c r="Y351" s="520"/>
      <c r="Z351" s="520"/>
    </row>
    <row r="352" spans="1:26" ht="12.75" customHeight="1">
      <c r="A352" s="520"/>
      <c r="B352" s="520"/>
      <c r="C352" s="520"/>
      <c r="D352" s="520"/>
      <c r="E352" s="520"/>
      <c r="F352" s="520"/>
      <c r="G352" s="520"/>
      <c r="H352" s="520"/>
      <c r="I352" s="520"/>
      <c r="J352" s="520"/>
      <c r="K352" s="520"/>
      <c r="L352" s="520"/>
      <c r="M352" s="520"/>
      <c r="N352" s="520"/>
      <c r="O352" s="520"/>
      <c r="P352" s="520"/>
      <c r="Q352" s="520"/>
      <c r="R352" s="520"/>
      <c r="S352" s="520"/>
      <c r="T352" s="520"/>
      <c r="U352" s="520"/>
      <c r="V352" s="520"/>
      <c r="W352" s="520"/>
      <c r="X352" s="520"/>
      <c r="Y352" s="520"/>
      <c r="Z352" s="520"/>
    </row>
    <row r="353" spans="1:26" ht="12.75" customHeight="1">
      <c r="A353" s="520"/>
      <c r="B353" s="520"/>
      <c r="C353" s="520"/>
      <c r="D353" s="520"/>
      <c r="E353" s="520"/>
      <c r="F353" s="520"/>
      <c r="G353" s="520"/>
      <c r="H353" s="520"/>
      <c r="I353" s="520"/>
      <c r="J353" s="520"/>
      <c r="K353" s="520"/>
      <c r="L353" s="520"/>
      <c r="M353" s="520"/>
      <c r="N353" s="520"/>
      <c r="O353" s="520"/>
      <c r="P353" s="520"/>
      <c r="Q353" s="520"/>
      <c r="R353" s="520"/>
      <c r="S353" s="520"/>
      <c r="T353" s="520"/>
      <c r="U353" s="520"/>
      <c r="V353" s="520"/>
      <c r="W353" s="520"/>
      <c r="X353" s="520"/>
      <c r="Y353" s="520"/>
      <c r="Z353" s="520"/>
    </row>
    <row r="354" spans="1:26" ht="12.75" customHeight="1">
      <c r="A354" s="520"/>
      <c r="B354" s="520"/>
      <c r="C354" s="520"/>
      <c r="D354" s="520"/>
      <c r="E354" s="520"/>
      <c r="F354" s="520"/>
      <c r="G354" s="520"/>
      <c r="H354" s="520"/>
      <c r="I354" s="520"/>
      <c r="J354" s="520"/>
      <c r="K354" s="520"/>
      <c r="L354" s="520"/>
      <c r="M354" s="520"/>
      <c r="N354" s="520"/>
      <c r="O354" s="520"/>
      <c r="P354" s="520"/>
      <c r="Q354" s="520"/>
      <c r="R354" s="520"/>
      <c r="S354" s="520"/>
      <c r="T354" s="520"/>
      <c r="U354" s="520"/>
      <c r="V354" s="520"/>
      <c r="W354" s="520"/>
      <c r="X354" s="520"/>
      <c r="Y354" s="520"/>
      <c r="Z354" s="520"/>
    </row>
    <row r="355" spans="1:26" ht="12.75" customHeight="1">
      <c r="A355" s="520"/>
      <c r="B355" s="520"/>
      <c r="C355" s="520"/>
      <c r="D355" s="520"/>
      <c r="E355" s="520"/>
      <c r="F355" s="520"/>
      <c r="G355" s="520"/>
      <c r="H355" s="520"/>
      <c r="I355" s="520"/>
      <c r="J355" s="520"/>
      <c r="K355" s="520"/>
      <c r="L355" s="520"/>
      <c r="M355" s="520"/>
      <c r="N355" s="520"/>
      <c r="O355" s="520"/>
      <c r="P355" s="520"/>
      <c r="Q355" s="520"/>
      <c r="R355" s="520"/>
      <c r="S355" s="520"/>
      <c r="T355" s="520"/>
      <c r="U355" s="520"/>
      <c r="V355" s="520"/>
      <c r="W355" s="520"/>
      <c r="X355" s="520"/>
      <c r="Y355" s="520"/>
      <c r="Z355" s="520"/>
    </row>
    <row r="356" spans="1:26" ht="12.75" customHeight="1">
      <c r="A356" s="520"/>
      <c r="B356" s="520"/>
      <c r="C356" s="520"/>
      <c r="D356" s="520"/>
      <c r="E356" s="520"/>
      <c r="F356" s="520"/>
      <c r="G356" s="520"/>
      <c r="H356" s="520"/>
      <c r="I356" s="520"/>
      <c r="J356" s="520"/>
      <c r="K356" s="520"/>
      <c r="L356" s="520"/>
      <c r="M356" s="520"/>
      <c r="N356" s="520"/>
      <c r="O356" s="520"/>
      <c r="P356" s="520"/>
      <c r="Q356" s="520"/>
      <c r="R356" s="520"/>
      <c r="S356" s="520"/>
      <c r="T356" s="520"/>
      <c r="U356" s="520"/>
      <c r="V356" s="520"/>
      <c r="W356" s="520"/>
      <c r="X356" s="520"/>
      <c r="Y356" s="520"/>
      <c r="Z356" s="520"/>
    </row>
    <row r="357" spans="1:26" ht="12.75" customHeight="1">
      <c r="A357" s="520"/>
      <c r="B357" s="520"/>
      <c r="C357" s="520"/>
      <c r="D357" s="520"/>
      <c r="E357" s="520"/>
      <c r="F357" s="520"/>
      <c r="G357" s="520"/>
      <c r="H357" s="520"/>
      <c r="I357" s="520"/>
      <c r="J357" s="520"/>
      <c r="K357" s="520"/>
      <c r="L357" s="520"/>
      <c r="M357" s="520"/>
      <c r="N357" s="520"/>
      <c r="O357" s="520"/>
      <c r="P357" s="520"/>
      <c r="Q357" s="520"/>
      <c r="R357" s="520"/>
      <c r="S357" s="520"/>
      <c r="T357" s="520"/>
      <c r="U357" s="520"/>
      <c r="V357" s="520"/>
      <c r="W357" s="520"/>
      <c r="X357" s="520"/>
      <c r="Y357" s="520"/>
      <c r="Z357" s="520"/>
    </row>
    <row r="358" spans="1:26" ht="12.75" customHeight="1">
      <c r="A358" s="520"/>
      <c r="B358" s="520"/>
      <c r="C358" s="520"/>
      <c r="D358" s="520"/>
      <c r="E358" s="520"/>
      <c r="F358" s="520"/>
      <c r="G358" s="520"/>
      <c r="H358" s="520"/>
      <c r="I358" s="520"/>
      <c r="J358" s="520"/>
      <c r="K358" s="520"/>
      <c r="L358" s="520"/>
      <c r="M358" s="520"/>
      <c r="N358" s="520"/>
      <c r="O358" s="520"/>
      <c r="P358" s="520"/>
      <c r="Q358" s="520"/>
      <c r="R358" s="520"/>
      <c r="S358" s="520"/>
      <c r="T358" s="520"/>
      <c r="U358" s="520"/>
      <c r="V358" s="520"/>
      <c r="W358" s="520"/>
      <c r="X358" s="520"/>
      <c r="Y358" s="520"/>
      <c r="Z358" s="520"/>
    </row>
    <row r="359" spans="1:26" ht="12.75" customHeight="1">
      <c r="A359" s="520"/>
      <c r="B359" s="520"/>
      <c r="C359" s="520"/>
      <c r="D359" s="520"/>
      <c r="E359" s="520"/>
      <c r="F359" s="520"/>
      <c r="G359" s="520"/>
      <c r="H359" s="520"/>
      <c r="I359" s="520"/>
      <c r="J359" s="520"/>
      <c r="K359" s="520"/>
      <c r="L359" s="520"/>
      <c r="M359" s="520"/>
      <c r="N359" s="520"/>
      <c r="O359" s="520"/>
      <c r="P359" s="520"/>
      <c r="Q359" s="520"/>
      <c r="R359" s="520"/>
      <c r="S359" s="520"/>
      <c r="T359" s="520"/>
      <c r="U359" s="520"/>
      <c r="V359" s="520"/>
      <c r="W359" s="520"/>
      <c r="X359" s="520"/>
      <c r="Y359" s="520"/>
      <c r="Z359" s="520"/>
    </row>
    <row r="360" spans="1:26" ht="12.75" customHeight="1">
      <c r="A360" s="520"/>
      <c r="B360" s="520"/>
      <c r="C360" s="520"/>
      <c r="D360" s="520"/>
      <c r="E360" s="520"/>
      <c r="F360" s="520"/>
      <c r="G360" s="520"/>
      <c r="H360" s="520"/>
      <c r="I360" s="520"/>
      <c r="J360" s="520"/>
      <c r="K360" s="520"/>
      <c r="L360" s="520"/>
      <c r="M360" s="520"/>
      <c r="N360" s="520"/>
      <c r="O360" s="520"/>
      <c r="P360" s="520"/>
      <c r="Q360" s="520"/>
      <c r="R360" s="520"/>
      <c r="S360" s="520"/>
      <c r="T360" s="520"/>
      <c r="U360" s="520"/>
      <c r="V360" s="520"/>
      <c r="W360" s="520"/>
      <c r="X360" s="520"/>
      <c r="Y360" s="520"/>
      <c r="Z360" s="520"/>
    </row>
    <row r="361" spans="1:26" ht="12.75" customHeight="1">
      <c r="A361" s="520"/>
      <c r="B361" s="520"/>
      <c r="C361" s="520"/>
      <c r="D361" s="520"/>
      <c r="E361" s="520"/>
      <c r="F361" s="520"/>
      <c r="G361" s="520"/>
      <c r="H361" s="520"/>
      <c r="I361" s="520"/>
      <c r="J361" s="520"/>
      <c r="K361" s="520"/>
      <c r="L361" s="520"/>
      <c r="M361" s="520"/>
      <c r="N361" s="520"/>
      <c r="O361" s="520"/>
      <c r="P361" s="520"/>
      <c r="Q361" s="520"/>
      <c r="R361" s="520"/>
      <c r="S361" s="520"/>
      <c r="T361" s="520"/>
      <c r="U361" s="520"/>
      <c r="V361" s="520"/>
      <c r="W361" s="520"/>
      <c r="X361" s="520"/>
      <c r="Y361" s="520"/>
      <c r="Z361" s="520"/>
    </row>
    <row r="362" spans="1:26" ht="12.75" customHeight="1">
      <c r="A362" s="520"/>
      <c r="B362" s="520"/>
      <c r="C362" s="520"/>
      <c r="D362" s="520"/>
      <c r="E362" s="520"/>
      <c r="F362" s="520"/>
      <c r="G362" s="520"/>
      <c r="H362" s="520"/>
      <c r="I362" s="520"/>
      <c r="J362" s="520"/>
      <c r="K362" s="520"/>
      <c r="L362" s="520"/>
      <c r="M362" s="520"/>
      <c r="N362" s="520"/>
      <c r="O362" s="520"/>
      <c r="P362" s="520"/>
      <c r="Q362" s="520"/>
      <c r="R362" s="520"/>
      <c r="S362" s="520"/>
      <c r="T362" s="520"/>
      <c r="U362" s="520"/>
      <c r="V362" s="520"/>
      <c r="W362" s="520"/>
      <c r="X362" s="520"/>
      <c r="Y362" s="520"/>
      <c r="Z362" s="520"/>
    </row>
    <row r="363" spans="1:26" ht="12.75" customHeight="1">
      <c r="A363" s="520"/>
      <c r="B363" s="520"/>
      <c r="C363" s="520"/>
      <c r="D363" s="520"/>
      <c r="E363" s="520"/>
      <c r="F363" s="520"/>
      <c r="G363" s="520"/>
      <c r="H363" s="520"/>
      <c r="I363" s="520"/>
      <c r="J363" s="520"/>
      <c r="K363" s="520"/>
      <c r="L363" s="520"/>
      <c r="M363" s="520"/>
      <c r="N363" s="520"/>
      <c r="O363" s="520"/>
      <c r="P363" s="520"/>
      <c r="Q363" s="520"/>
      <c r="R363" s="520"/>
      <c r="S363" s="520"/>
      <c r="T363" s="520"/>
      <c r="U363" s="520"/>
      <c r="V363" s="520"/>
      <c r="W363" s="520"/>
      <c r="X363" s="520"/>
      <c r="Y363" s="520"/>
      <c r="Z363" s="520"/>
    </row>
    <row r="364" spans="1:26" ht="12.75" customHeight="1">
      <c r="A364" s="520"/>
      <c r="B364" s="520"/>
      <c r="C364" s="520"/>
      <c r="D364" s="520"/>
      <c r="E364" s="520"/>
      <c r="F364" s="520"/>
      <c r="G364" s="520"/>
      <c r="H364" s="520"/>
      <c r="I364" s="520"/>
      <c r="J364" s="520"/>
      <c r="K364" s="520"/>
      <c r="L364" s="520"/>
      <c r="M364" s="520"/>
      <c r="N364" s="520"/>
      <c r="O364" s="520"/>
      <c r="P364" s="520"/>
      <c r="Q364" s="520"/>
      <c r="R364" s="520"/>
      <c r="S364" s="520"/>
      <c r="T364" s="520"/>
      <c r="U364" s="520"/>
      <c r="V364" s="520"/>
      <c r="W364" s="520"/>
      <c r="X364" s="520"/>
      <c r="Y364" s="520"/>
      <c r="Z364" s="520"/>
    </row>
    <row r="365" spans="1:26" ht="12.75" customHeight="1">
      <c r="A365" s="520"/>
      <c r="B365" s="520"/>
      <c r="C365" s="520"/>
      <c r="D365" s="520"/>
      <c r="E365" s="520"/>
      <c r="F365" s="520"/>
      <c r="G365" s="520"/>
      <c r="H365" s="520"/>
      <c r="I365" s="520"/>
      <c r="J365" s="520"/>
      <c r="K365" s="520"/>
      <c r="L365" s="520"/>
      <c r="M365" s="520"/>
      <c r="N365" s="520"/>
      <c r="O365" s="520"/>
      <c r="P365" s="520"/>
      <c r="Q365" s="520"/>
      <c r="R365" s="520"/>
      <c r="S365" s="520"/>
      <c r="T365" s="520"/>
      <c r="U365" s="520"/>
      <c r="V365" s="520"/>
      <c r="W365" s="520"/>
      <c r="X365" s="520"/>
      <c r="Y365" s="520"/>
      <c r="Z365" s="520"/>
    </row>
    <row r="366" spans="1:26" ht="12.75" customHeight="1">
      <c r="A366" s="520"/>
      <c r="B366" s="520"/>
      <c r="C366" s="520"/>
      <c r="D366" s="520"/>
      <c r="E366" s="520"/>
      <c r="F366" s="520"/>
      <c r="G366" s="520"/>
      <c r="H366" s="520"/>
      <c r="I366" s="520"/>
      <c r="J366" s="520"/>
      <c r="K366" s="520"/>
      <c r="L366" s="520"/>
      <c r="M366" s="520"/>
      <c r="N366" s="520"/>
      <c r="O366" s="520"/>
      <c r="P366" s="520"/>
      <c r="Q366" s="520"/>
      <c r="R366" s="520"/>
      <c r="S366" s="520"/>
      <c r="T366" s="520"/>
      <c r="U366" s="520"/>
      <c r="V366" s="520"/>
      <c r="W366" s="520"/>
      <c r="X366" s="520"/>
      <c r="Y366" s="520"/>
      <c r="Z366" s="520"/>
    </row>
    <row r="367" spans="1:26" ht="12.75" customHeight="1">
      <c r="A367" s="520"/>
      <c r="B367" s="520"/>
      <c r="C367" s="520"/>
      <c r="D367" s="520"/>
      <c r="E367" s="520"/>
      <c r="F367" s="520"/>
      <c r="G367" s="520"/>
      <c r="H367" s="520"/>
      <c r="I367" s="520"/>
      <c r="J367" s="520"/>
      <c r="K367" s="520"/>
      <c r="L367" s="520"/>
      <c r="M367" s="520"/>
      <c r="N367" s="520"/>
      <c r="O367" s="520"/>
      <c r="P367" s="520"/>
      <c r="Q367" s="520"/>
      <c r="R367" s="520"/>
      <c r="S367" s="520"/>
      <c r="T367" s="520"/>
      <c r="U367" s="520"/>
      <c r="V367" s="520"/>
      <c r="W367" s="520"/>
      <c r="X367" s="520"/>
      <c r="Y367" s="520"/>
      <c r="Z367" s="520"/>
    </row>
    <row r="368" spans="1:26" ht="12.75" customHeight="1">
      <c r="A368" s="520"/>
      <c r="B368" s="520"/>
      <c r="C368" s="520"/>
      <c r="D368" s="520"/>
      <c r="E368" s="520"/>
      <c r="F368" s="520"/>
      <c r="G368" s="520"/>
      <c r="H368" s="520"/>
      <c r="I368" s="520"/>
      <c r="J368" s="520"/>
      <c r="K368" s="520"/>
      <c r="L368" s="520"/>
      <c r="M368" s="520"/>
      <c r="N368" s="520"/>
      <c r="O368" s="520"/>
      <c r="P368" s="520"/>
      <c r="Q368" s="520"/>
      <c r="R368" s="520"/>
      <c r="S368" s="520"/>
      <c r="T368" s="520"/>
      <c r="U368" s="520"/>
      <c r="V368" s="520"/>
      <c r="W368" s="520"/>
      <c r="X368" s="520"/>
      <c r="Y368" s="520"/>
      <c r="Z368" s="520"/>
    </row>
    <row r="369" spans="1:26" ht="12.75" customHeight="1">
      <c r="A369" s="520"/>
      <c r="B369" s="520"/>
      <c r="C369" s="520"/>
      <c r="D369" s="520"/>
      <c r="E369" s="520"/>
      <c r="F369" s="520"/>
      <c r="G369" s="520"/>
      <c r="H369" s="520"/>
      <c r="I369" s="520"/>
      <c r="J369" s="520"/>
      <c r="K369" s="520"/>
      <c r="L369" s="520"/>
      <c r="M369" s="520"/>
      <c r="N369" s="520"/>
      <c r="O369" s="520"/>
      <c r="P369" s="520"/>
      <c r="Q369" s="520"/>
      <c r="R369" s="520"/>
      <c r="S369" s="520"/>
      <c r="T369" s="520"/>
      <c r="U369" s="520"/>
      <c r="V369" s="520"/>
      <c r="W369" s="520"/>
      <c r="X369" s="520"/>
      <c r="Y369" s="520"/>
      <c r="Z369" s="520"/>
    </row>
    <row r="370" spans="1:26" ht="12.75" customHeight="1">
      <c r="A370" s="520"/>
      <c r="B370" s="520"/>
      <c r="C370" s="520"/>
      <c r="D370" s="520"/>
      <c r="E370" s="520"/>
      <c r="F370" s="520"/>
      <c r="G370" s="520"/>
      <c r="H370" s="520"/>
      <c r="I370" s="520"/>
      <c r="J370" s="520"/>
      <c r="K370" s="520"/>
      <c r="L370" s="520"/>
      <c r="M370" s="520"/>
      <c r="N370" s="520"/>
      <c r="O370" s="520"/>
      <c r="P370" s="520"/>
      <c r="Q370" s="520"/>
      <c r="R370" s="520"/>
      <c r="S370" s="520"/>
      <c r="T370" s="520"/>
      <c r="U370" s="520"/>
      <c r="V370" s="520"/>
      <c r="W370" s="520"/>
      <c r="X370" s="520"/>
      <c r="Y370" s="520"/>
      <c r="Z370" s="520"/>
    </row>
    <row r="371" spans="1:26" ht="12.75" customHeight="1">
      <c r="A371" s="520"/>
      <c r="B371" s="520"/>
      <c r="C371" s="520"/>
      <c r="D371" s="520"/>
      <c r="E371" s="520"/>
      <c r="F371" s="520"/>
      <c r="G371" s="520"/>
      <c r="H371" s="520"/>
      <c r="I371" s="520"/>
      <c r="J371" s="520"/>
      <c r="K371" s="520"/>
      <c r="L371" s="520"/>
      <c r="M371" s="520"/>
      <c r="N371" s="520"/>
      <c r="O371" s="520"/>
      <c r="P371" s="520"/>
      <c r="Q371" s="520"/>
      <c r="R371" s="520"/>
      <c r="S371" s="520"/>
      <c r="T371" s="520"/>
      <c r="U371" s="520"/>
      <c r="V371" s="520"/>
      <c r="W371" s="520"/>
      <c r="X371" s="520"/>
      <c r="Y371" s="520"/>
      <c r="Z371" s="520"/>
    </row>
    <row r="372" spans="1:26" ht="12.75" customHeight="1">
      <c r="A372" s="520"/>
      <c r="B372" s="520"/>
      <c r="C372" s="520"/>
      <c r="D372" s="520"/>
      <c r="E372" s="520"/>
      <c r="F372" s="520"/>
      <c r="G372" s="520"/>
      <c r="H372" s="520"/>
      <c r="I372" s="520"/>
      <c r="J372" s="520"/>
      <c r="K372" s="520"/>
      <c r="L372" s="520"/>
      <c r="M372" s="520"/>
      <c r="N372" s="520"/>
      <c r="O372" s="520"/>
      <c r="P372" s="520"/>
      <c r="Q372" s="520"/>
      <c r="R372" s="520"/>
      <c r="S372" s="520"/>
      <c r="T372" s="520"/>
      <c r="U372" s="520"/>
      <c r="V372" s="520"/>
      <c r="W372" s="520"/>
      <c r="X372" s="520"/>
      <c r="Y372" s="520"/>
      <c r="Z372" s="520"/>
    </row>
    <row r="373" spans="1:26" ht="12.75" customHeight="1">
      <c r="A373" s="520"/>
      <c r="B373" s="520"/>
      <c r="C373" s="520"/>
      <c r="D373" s="520"/>
      <c r="E373" s="520"/>
      <c r="F373" s="520"/>
      <c r="G373" s="520"/>
      <c r="H373" s="520"/>
      <c r="I373" s="520"/>
      <c r="J373" s="520"/>
      <c r="K373" s="520"/>
      <c r="L373" s="520"/>
      <c r="M373" s="520"/>
      <c r="N373" s="520"/>
      <c r="O373" s="520"/>
      <c r="P373" s="520"/>
      <c r="Q373" s="520"/>
      <c r="R373" s="520"/>
      <c r="S373" s="520"/>
      <c r="T373" s="520"/>
      <c r="U373" s="520"/>
      <c r="V373" s="520"/>
      <c r="W373" s="520"/>
      <c r="X373" s="520"/>
      <c r="Y373" s="520"/>
      <c r="Z373" s="520"/>
    </row>
    <row r="374" spans="1:26" ht="12.75" customHeight="1">
      <c r="A374" s="520"/>
      <c r="B374" s="520"/>
      <c r="C374" s="520"/>
      <c r="D374" s="520"/>
      <c r="E374" s="520"/>
      <c r="F374" s="520"/>
      <c r="G374" s="520"/>
      <c r="H374" s="520"/>
      <c r="I374" s="520"/>
      <c r="J374" s="520"/>
      <c r="K374" s="520"/>
      <c r="L374" s="520"/>
      <c r="M374" s="520"/>
      <c r="N374" s="520"/>
      <c r="O374" s="520"/>
      <c r="P374" s="520"/>
      <c r="Q374" s="520"/>
      <c r="R374" s="520"/>
      <c r="S374" s="520"/>
      <c r="T374" s="520"/>
      <c r="U374" s="520"/>
      <c r="V374" s="520"/>
      <c r="W374" s="520"/>
      <c r="X374" s="520"/>
      <c r="Y374" s="520"/>
      <c r="Z374" s="520"/>
    </row>
    <row r="375" spans="1:26" ht="12.75" customHeight="1">
      <c r="A375" s="520"/>
      <c r="B375" s="520"/>
      <c r="C375" s="520"/>
      <c r="D375" s="520"/>
      <c r="E375" s="520"/>
      <c r="F375" s="520"/>
      <c r="G375" s="520"/>
      <c r="H375" s="520"/>
      <c r="I375" s="520"/>
      <c r="J375" s="520"/>
      <c r="K375" s="520"/>
      <c r="L375" s="520"/>
      <c r="M375" s="520"/>
      <c r="N375" s="520"/>
      <c r="O375" s="520"/>
      <c r="P375" s="520"/>
      <c r="Q375" s="520"/>
      <c r="R375" s="520"/>
      <c r="S375" s="520"/>
      <c r="T375" s="520"/>
      <c r="U375" s="520"/>
      <c r="V375" s="520"/>
      <c r="W375" s="520"/>
      <c r="X375" s="520"/>
      <c r="Y375" s="520"/>
      <c r="Z375" s="520"/>
    </row>
    <row r="376" spans="1:26" ht="12.75" customHeight="1">
      <c r="A376" s="520"/>
      <c r="B376" s="520"/>
      <c r="C376" s="520"/>
      <c r="D376" s="520"/>
      <c r="E376" s="520"/>
      <c r="F376" s="520"/>
      <c r="G376" s="520"/>
      <c r="H376" s="520"/>
      <c r="I376" s="520"/>
      <c r="J376" s="520"/>
      <c r="K376" s="520"/>
      <c r="L376" s="520"/>
      <c r="M376" s="520"/>
      <c r="N376" s="520"/>
      <c r="O376" s="520"/>
      <c r="P376" s="520"/>
      <c r="Q376" s="520"/>
      <c r="R376" s="520"/>
      <c r="S376" s="520"/>
      <c r="T376" s="520"/>
      <c r="U376" s="520"/>
      <c r="V376" s="520"/>
      <c r="W376" s="520"/>
      <c r="X376" s="520"/>
      <c r="Y376" s="520"/>
      <c r="Z376" s="520"/>
    </row>
    <row r="377" spans="1:26" ht="12.75" customHeight="1">
      <c r="A377" s="520"/>
      <c r="B377" s="520"/>
      <c r="C377" s="520"/>
      <c r="D377" s="520"/>
      <c r="E377" s="520"/>
      <c r="F377" s="520"/>
      <c r="G377" s="520"/>
      <c r="H377" s="520"/>
      <c r="I377" s="520"/>
      <c r="J377" s="520"/>
      <c r="K377" s="520"/>
      <c r="L377" s="520"/>
      <c r="M377" s="520"/>
      <c r="N377" s="520"/>
      <c r="O377" s="520"/>
      <c r="P377" s="520"/>
      <c r="Q377" s="520"/>
      <c r="R377" s="520"/>
      <c r="S377" s="520"/>
      <c r="T377" s="520"/>
      <c r="U377" s="520"/>
      <c r="V377" s="520"/>
      <c r="W377" s="520"/>
      <c r="X377" s="520"/>
      <c r="Y377" s="520"/>
      <c r="Z377" s="520"/>
    </row>
    <row r="378" spans="1:26" ht="12.75" customHeight="1">
      <c r="A378" s="520"/>
      <c r="B378" s="520"/>
      <c r="C378" s="520"/>
      <c r="D378" s="520"/>
      <c r="E378" s="520"/>
      <c r="F378" s="520"/>
      <c r="G378" s="520"/>
      <c r="H378" s="520"/>
      <c r="I378" s="520"/>
      <c r="J378" s="520"/>
      <c r="K378" s="520"/>
      <c r="L378" s="520"/>
      <c r="M378" s="520"/>
      <c r="N378" s="520"/>
      <c r="O378" s="520"/>
      <c r="P378" s="520"/>
      <c r="Q378" s="520"/>
      <c r="R378" s="520"/>
      <c r="S378" s="520"/>
      <c r="T378" s="520"/>
      <c r="U378" s="520"/>
      <c r="V378" s="520"/>
      <c r="W378" s="520"/>
      <c r="X378" s="520"/>
      <c r="Y378" s="520"/>
      <c r="Z378" s="520"/>
    </row>
    <row r="379" spans="1:26" ht="12.75" customHeight="1">
      <c r="A379" s="520"/>
      <c r="B379" s="520"/>
      <c r="C379" s="520"/>
      <c r="D379" s="520"/>
      <c r="E379" s="520"/>
      <c r="F379" s="520"/>
      <c r="G379" s="520"/>
      <c r="H379" s="520"/>
      <c r="I379" s="520"/>
      <c r="J379" s="520"/>
      <c r="K379" s="520"/>
      <c r="L379" s="520"/>
      <c r="M379" s="520"/>
      <c r="N379" s="520"/>
      <c r="O379" s="520"/>
      <c r="P379" s="520"/>
      <c r="Q379" s="520"/>
      <c r="R379" s="520"/>
      <c r="S379" s="520"/>
      <c r="T379" s="520"/>
      <c r="U379" s="520"/>
      <c r="V379" s="520"/>
      <c r="W379" s="520"/>
      <c r="X379" s="520"/>
      <c r="Y379" s="520"/>
      <c r="Z379" s="520"/>
    </row>
    <row r="380" spans="1:26" ht="12.75" customHeight="1">
      <c r="A380" s="520"/>
      <c r="B380" s="520"/>
      <c r="C380" s="520"/>
      <c r="D380" s="520"/>
      <c r="E380" s="520"/>
      <c r="F380" s="520"/>
      <c r="G380" s="520"/>
      <c r="H380" s="520"/>
      <c r="I380" s="520"/>
      <c r="J380" s="520"/>
      <c r="K380" s="520"/>
      <c r="L380" s="520"/>
      <c r="M380" s="520"/>
      <c r="N380" s="520"/>
      <c r="O380" s="520"/>
      <c r="P380" s="520"/>
      <c r="Q380" s="520"/>
      <c r="R380" s="520"/>
      <c r="S380" s="520"/>
      <c r="T380" s="520"/>
      <c r="U380" s="520"/>
      <c r="V380" s="520"/>
      <c r="W380" s="520"/>
      <c r="X380" s="520"/>
      <c r="Y380" s="520"/>
      <c r="Z380" s="520"/>
    </row>
    <row r="381" spans="1:26" ht="12.75" customHeight="1">
      <c r="A381" s="520"/>
      <c r="B381" s="520"/>
      <c r="C381" s="520"/>
      <c r="D381" s="520"/>
      <c r="E381" s="520"/>
      <c r="F381" s="520"/>
      <c r="G381" s="520"/>
      <c r="H381" s="520"/>
      <c r="I381" s="520"/>
      <c r="J381" s="520"/>
      <c r="K381" s="520"/>
      <c r="L381" s="520"/>
      <c r="M381" s="520"/>
      <c r="N381" s="520"/>
      <c r="O381" s="520"/>
      <c r="P381" s="520"/>
      <c r="Q381" s="520"/>
      <c r="R381" s="520"/>
      <c r="S381" s="520"/>
      <c r="T381" s="520"/>
      <c r="U381" s="520"/>
      <c r="V381" s="520"/>
      <c r="W381" s="520"/>
      <c r="X381" s="520"/>
      <c r="Y381" s="520"/>
      <c r="Z381" s="520"/>
    </row>
    <row r="382" spans="1:26" ht="12.75" customHeight="1">
      <c r="A382" s="520"/>
      <c r="B382" s="520"/>
      <c r="C382" s="520"/>
      <c r="D382" s="520"/>
      <c r="E382" s="520"/>
      <c r="F382" s="520"/>
      <c r="G382" s="520"/>
      <c r="H382" s="520"/>
      <c r="I382" s="520"/>
      <c r="J382" s="520"/>
      <c r="K382" s="520"/>
      <c r="L382" s="520"/>
      <c r="M382" s="520"/>
      <c r="N382" s="520"/>
      <c r="O382" s="520"/>
      <c r="P382" s="520"/>
      <c r="Q382" s="520"/>
      <c r="R382" s="520"/>
      <c r="S382" s="520"/>
      <c r="T382" s="520"/>
      <c r="U382" s="520"/>
      <c r="V382" s="520"/>
      <c r="W382" s="520"/>
      <c r="X382" s="520"/>
      <c r="Y382" s="520"/>
      <c r="Z382" s="520"/>
    </row>
    <row r="383" spans="1:26" ht="12.75" customHeight="1">
      <c r="A383" s="520"/>
      <c r="B383" s="520"/>
      <c r="C383" s="520"/>
      <c r="D383" s="520"/>
      <c r="E383" s="520"/>
      <c r="F383" s="520"/>
      <c r="G383" s="520"/>
      <c r="H383" s="520"/>
      <c r="I383" s="520"/>
      <c r="J383" s="520"/>
      <c r="K383" s="520"/>
      <c r="L383" s="520"/>
      <c r="M383" s="520"/>
      <c r="N383" s="520"/>
      <c r="O383" s="520"/>
      <c r="P383" s="520"/>
      <c r="Q383" s="520"/>
      <c r="R383" s="520"/>
      <c r="S383" s="520"/>
      <c r="T383" s="520"/>
      <c r="U383" s="520"/>
      <c r="V383" s="520"/>
      <c r="W383" s="520"/>
      <c r="X383" s="520"/>
      <c r="Y383" s="520"/>
      <c r="Z383" s="520"/>
    </row>
    <row r="384" spans="1:26" ht="12.75" customHeight="1">
      <c r="A384" s="520"/>
      <c r="B384" s="520"/>
      <c r="C384" s="520"/>
      <c r="D384" s="520"/>
      <c r="E384" s="520"/>
      <c r="F384" s="520"/>
      <c r="G384" s="520"/>
      <c r="H384" s="520"/>
      <c r="I384" s="520"/>
      <c r="J384" s="520"/>
      <c r="K384" s="520"/>
      <c r="L384" s="520"/>
      <c r="M384" s="520"/>
      <c r="N384" s="520"/>
      <c r="O384" s="520"/>
      <c r="P384" s="520"/>
      <c r="Q384" s="520"/>
      <c r="R384" s="520"/>
      <c r="S384" s="520"/>
      <c r="T384" s="520"/>
      <c r="U384" s="520"/>
      <c r="V384" s="520"/>
      <c r="W384" s="520"/>
      <c r="X384" s="520"/>
      <c r="Y384" s="520"/>
      <c r="Z384" s="520"/>
    </row>
    <row r="385" spans="1:26" ht="12.75" customHeight="1">
      <c r="A385" s="520"/>
      <c r="B385" s="520"/>
      <c r="C385" s="520"/>
      <c r="D385" s="520"/>
      <c r="E385" s="520"/>
      <c r="F385" s="520"/>
      <c r="G385" s="520"/>
      <c r="H385" s="520"/>
      <c r="I385" s="520"/>
      <c r="J385" s="520"/>
      <c r="K385" s="520"/>
      <c r="L385" s="520"/>
      <c r="M385" s="520"/>
      <c r="N385" s="520"/>
      <c r="O385" s="520"/>
      <c r="P385" s="520"/>
      <c r="Q385" s="520"/>
      <c r="R385" s="520"/>
      <c r="S385" s="520"/>
      <c r="T385" s="520"/>
      <c r="U385" s="520"/>
      <c r="V385" s="520"/>
      <c r="W385" s="520"/>
      <c r="X385" s="520"/>
      <c r="Y385" s="520"/>
      <c r="Z385" s="520"/>
    </row>
    <row r="386" spans="1:26" ht="12.75" customHeight="1">
      <c r="A386" s="520"/>
      <c r="B386" s="520"/>
      <c r="C386" s="520"/>
      <c r="D386" s="520"/>
      <c r="E386" s="520"/>
      <c r="F386" s="520"/>
      <c r="G386" s="520"/>
      <c r="H386" s="520"/>
      <c r="I386" s="520"/>
      <c r="J386" s="520"/>
      <c r="K386" s="520"/>
      <c r="L386" s="520"/>
      <c r="M386" s="520"/>
      <c r="N386" s="520"/>
      <c r="O386" s="520"/>
      <c r="P386" s="520"/>
      <c r="Q386" s="520"/>
      <c r="R386" s="520"/>
      <c r="S386" s="520"/>
      <c r="T386" s="520"/>
      <c r="U386" s="520"/>
      <c r="V386" s="520"/>
      <c r="W386" s="520"/>
      <c r="X386" s="520"/>
      <c r="Y386" s="520"/>
      <c r="Z386" s="520"/>
    </row>
    <row r="387" spans="1:26" ht="12.75" customHeight="1">
      <c r="A387" s="520"/>
      <c r="B387" s="520"/>
      <c r="C387" s="520"/>
      <c r="D387" s="520"/>
      <c r="E387" s="520"/>
      <c r="F387" s="520"/>
      <c r="G387" s="520"/>
      <c r="H387" s="520"/>
      <c r="I387" s="520"/>
      <c r="J387" s="520"/>
      <c r="K387" s="520"/>
      <c r="L387" s="520"/>
      <c r="M387" s="520"/>
      <c r="N387" s="520"/>
      <c r="O387" s="520"/>
      <c r="P387" s="520"/>
      <c r="Q387" s="520"/>
      <c r="R387" s="520"/>
      <c r="S387" s="520"/>
      <c r="T387" s="520"/>
      <c r="U387" s="520"/>
      <c r="V387" s="520"/>
      <c r="W387" s="520"/>
      <c r="X387" s="520"/>
      <c r="Y387" s="520"/>
      <c r="Z387" s="520"/>
    </row>
    <row r="388" spans="1:26" ht="12.75" customHeight="1">
      <c r="A388" s="520"/>
      <c r="B388" s="520"/>
      <c r="C388" s="520"/>
      <c r="D388" s="520"/>
      <c r="E388" s="520"/>
      <c r="F388" s="520"/>
      <c r="G388" s="520"/>
      <c r="H388" s="520"/>
      <c r="I388" s="520"/>
      <c r="J388" s="520"/>
      <c r="K388" s="520"/>
      <c r="L388" s="520"/>
      <c r="M388" s="520"/>
      <c r="N388" s="520"/>
      <c r="O388" s="520"/>
      <c r="P388" s="520"/>
      <c r="Q388" s="520"/>
      <c r="R388" s="520"/>
      <c r="S388" s="520"/>
      <c r="T388" s="520"/>
      <c r="U388" s="520"/>
      <c r="V388" s="520"/>
      <c r="W388" s="520"/>
      <c r="X388" s="520"/>
      <c r="Y388" s="520"/>
      <c r="Z388" s="520"/>
    </row>
    <row r="389" spans="1:26" ht="12.75" customHeight="1">
      <c r="A389" s="520"/>
      <c r="B389" s="520"/>
      <c r="C389" s="520"/>
      <c r="D389" s="520"/>
      <c r="E389" s="520"/>
      <c r="F389" s="520"/>
      <c r="G389" s="520"/>
      <c r="H389" s="520"/>
      <c r="I389" s="520"/>
      <c r="J389" s="520"/>
      <c r="K389" s="520"/>
      <c r="L389" s="520"/>
      <c r="M389" s="520"/>
      <c r="N389" s="520"/>
      <c r="O389" s="520"/>
      <c r="P389" s="520"/>
      <c r="Q389" s="520"/>
      <c r="R389" s="520"/>
      <c r="S389" s="520"/>
      <c r="T389" s="520"/>
      <c r="U389" s="520"/>
      <c r="V389" s="520"/>
      <c r="W389" s="520"/>
      <c r="X389" s="520"/>
      <c r="Y389" s="520"/>
      <c r="Z389" s="520"/>
    </row>
    <row r="390" spans="1:26" ht="12.75" customHeight="1">
      <c r="A390" s="520"/>
      <c r="B390" s="520"/>
      <c r="C390" s="520"/>
      <c r="D390" s="520"/>
      <c r="E390" s="520"/>
      <c r="F390" s="520"/>
      <c r="G390" s="520"/>
      <c r="H390" s="520"/>
      <c r="I390" s="520"/>
      <c r="J390" s="520"/>
      <c r="K390" s="520"/>
      <c r="L390" s="520"/>
      <c r="M390" s="520"/>
      <c r="N390" s="520"/>
      <c r="O390" s="520"/>
      <c r="P390" s="520"/>
      <c r="Q390" s="520"/>
      <c r="R390" s="520"/>
      <c r="S390" s="520"/>
      <c r="T390" s="520"/>
      <c r="U390" s="520"/>
      <c r="V390" s="520"/>
      <c r="W390" s="520"/>
      <c r="X390" s="520"/>
      <c r="Y390" s="520"/>
      <c r="Z390" s="520"/>
    </row>
    <row r="391" spans="1:26" ht="12.75" customHeight="1">
      <c r="A391" s="520"/>
      <c r="B391" s="520"/>
      <c r="C391" s="520"/>
      <c r="D391" s="520"/>
      <c r="E391" s="520"/>
      <c r="F391" s="520"/>
      <c r="G391" s="520"/>
      <c r="H391" s="520"/>
      <c r="I391" s="520"/>
      <c r="J391" s="520"/>
      <c r="K391" s="520"/>
      <c r="L391" s="520"/>
      <c r="M391" s="520"/>
      <c r="N391" s="520"/>
      <c r="O391" s="520"/>
      <c r="P391" s="520"/>
      <c r="Q391" s="520"/>
      <c r="R391" s="520"/>
      <c r="S391" s="520"/>
      <c r="T391" s="520"/>
      <c r="U391" s="520"/>
      <c r="V391" s="520"/>
      <c r="W391" s="520"/>
      <c r="X391" s="520"/>
      <c r="Y391" s="520"/>
      <c r="Z391" s="520"/>
    </row>
    <row r="392" spans="1:26" ht="12.75" customHeight="1">
      <c r="A392" s="520"/>
      <c r="B392" s="520"/>
      <c r="C392" s="520"/>
      <c r="D392" s="520"/>
      <c r="E392" s="520"/>
      <c r="F392" s="520"/>
      <c r="G392" s="520"/>
      <c r="H392" s="520"/>
      <c r="I392" s="520"/>
      <c r="J392" s="520"/>
      <c r="K392" s="520"/>
      <c r="L392" s="520"/>
      <c r="M392" s="520"/>
      <c r="N392" s="520"/>
      <c r="O392" s="520"/>
      <c r="P392" s="520"/>
      <c r="Q392" s="520"/>
      <c r="R392" s="520"/>
      <c r="S392" s="520"/>
      <c r="T392" s="520"/>
      <c r="U392" s="520"/>
      <c r="V392" s="520"/>
      <c r="W392" s="520"/>
      <c r="X392" s="520"/>
      <c r="Y392" s="520"/>
      <c r="Z392" s="520"/>
    </row>
    <row r="393" spans="1:26" ht="12.75" customHeight="1">
      <c r="A393" s="520"/>
      <c r="B393" s="520"/>
      <c r="C393" s="520"/>
      <c r="D393" s="520"/>
      <c r="E393" s="520"/>
      <c r="F393" s="520"/>
      <c r="G393" s="520"/>
      <c r="H393" s="520"/>
      <c r="I393" s="520"/>
      <c r="J393" s="520"/>
      <c r="K393" s="520"/>
      <c r="L393" s="520"/>
      <c r="M393" s="520"/>
      <c r="N393" s="520"/>
      <c r="O393" s="520"/>
      <c r="P393" s="520"/>
      <c r="Q393" s="520"/>
      <c r="R393" s="520"/>
      <c r="S393" s="520"/>
      <c r="T393" s="520"/>
      <c r="U393" s="520"/>
      <c r="V393" s="520"/>
      <c r="W393" s="520"/>
      <c r="X393" s="520"/>
      <c r="Y393" s="520"/>
      <c r="Z393" s="520"/>
    </row>
    <row r="394" spans="1:26" ht="12.75" customHeight="1">
      <c r="A394" s="520"/>
      <c r="B394" s="520"/>
      <c r="C394" s="520"/>
      <c r="D394" s="520"/>
      <c r="E394" s="520"/>
      <c r="F394" s="520"/>
      <c r="G394" s="520"/>
      <c r="H394" s="520"/>
      <c r="I394" s="520"/>
      <c r="J394" s="520"/>
      <c r="K394" s="520"/>
      <c r="L394" s="520"/>
      <c r="M394" s="520"/>
      <c r="N394" s="520"/>
      <c r="O394" s="520"/>
      <c r="P394" s="520"/>
      <c r="Q394" s="520"/>
      <c r="R394" s="520"/>
      <c r="S394" s="520"/>
      <c r="T394" s="520"/>
      <c r="U394" s="520"/>
      <c r="V394" s="520"/>
      <c r="W394" s="520"/>
      <c r="X394" s="520"/>
      <c r="Y394" s="520"/>
      <c r="Z394" s="520"/>
    </row>
    <row r="395" spans="1:26" ht="12.75" customHeight="1">
      <c r="A395" s="520"/>
      <c r="B395" s="520"/>
      <c r="C395" s="520"/>
      <c r="D395" s="520"/>
      <c r="E395" s="520"/>
      <c r="F395" s="520"/>
      <c r="G395" s="520"/>
      <c r="H395" s="520"/>
      <c r="I395" s="520"/>
      <c r="J395" s="520"/>
      <c r="K395" s="520"/>
      <c r="L395" s="520"/>
      <c r="M395" s="520"/>
      <c r="N395" s="520"/>
      <c r="O395" s="520"/>
      <c r="P395" s="520"/>
      <c r="Q395" s="520"/>
      <c r="R395" s="520"/>
      <c r="S395" s="520"/>
      <c r="T395" s="520"/>
      <c r="U395" s="520"/>
      <c r="V395" s="520"/>
      <c r="W395" s="520"/>
      <c r="X395" s="520"/>
      <c r="Y395" s="520"/>
      <c r="Z395" s="520"/>
    </row>
    <row r="396" spans="1:26" ht="12.75" customHeight="1">
      <c r="A396" s="520"/>
      <c r="B396" s="520"/>
      <c r="C396" s="520"/>
      <c r="D396" s="520"/>
      <c r="E396" s="520"/>
      <c r="F396" s="520"/>
      <c r="G396" s="520"/>
      <c r="H396" s="520"/>
      <c r="I396" s="520"/>
      <c r="J396" s="520"/>
      <c r="K396" s="520"/>
      <c r="L396" s="520"/>
      <c r="M396" s="520"/>
      <c r="N396" s="520"/>
      <c r="O396" s="520"/>
      <c r="P396" s="520"/>
      <c r="Q396" s="520"/>
      <c r="R396" s="520"/>
      <c r="S396" s="520"/>
      <c r="T396" s="520"/>
      <c r="U396" s="520"/>
      <c r="V396" s="520"/>
      <c r="W396" s="520"/>
      <c r="X396" s="520"/>
      <c r="Y396" s="520"/>
      <c r="Z396" s="520"/>
    </row>
    <row r="397" spans="1:26" ht="12.75" customHeight="1">
      <c r="A397" s="520"/>
      <c r="B397" s="520"/>
      <c r="C397" s="520"/>
      <c r="D397" s="520"/>
      <c r="E397" s="520"/>
      <c r="F397" s="520"/>
      <c r="G397" s="520"/>
      <c r="H397" s="520"/>
      <c r="I397" s="520"/>
      <c r="J397" s="520"/>
      <c r="K397" s="520"/>
      <c r="L397" s="520"/>
      <c r="M397" s="520"/>
      <c r="N397" s="520"/>
      <c r="O397" s="520"/>
      <c r="P397" s="520"/>
      <c r="Q397" s="520"/>
      <c r="R397" s="520"/>
      <c r="S397" s="520"/>
      <c r="T397" s="520"/>
      <c r="U397" s="520"/>
      <c r="V397" s="520"/>
      <c r="W397" s="520"/>
      <c r="X397" s="520"/>
      <c r="Y397" s="520"/>
      <c r="Z397" s="520"/>
    </row>
    <row r="398" spans="1:26" ht="12.75" customHeight="1">
      <c r="A398" s="520"/>
      <c r="B398" s="520"/>
      <c r="C398" s="520"/>
      <c r="D398" s="520"/>
      <c r="E398" s="520"/>
      <c r="F398" s="520"/>
      <c r="G398" s="520"/>
      <c r="H398" s="520"/>
      <c r="I398" s="520"/>
      <c r="J398" s="520"/>
      <c r="K398" s="520"/>
      <c r="L398" s="520"/>
      <c r="M398" s="520"/>
      <c r="N398" s="520"/>
      <c r="O398" s="520"/>
      <c r="P398" s="520"/>
      <c r="Q398" s="520"/>
      <c r="R398" s="520"/>
      <c r="S398" s="520"/>
      <c r="T398" s="520"/>
      <c r="U398" s="520"/>
      <c r="V398" s="520"/>
      <c r="W398" s="520"/>
      <c r="X398" s="520"/>
      <c r="Y398" s="520"/>
      <c r="Z398" s="520"/>
    </row>
    <row r="399" spans="1:26" ht="12.75" customHeight="1">
      <c r="A399" s="520"/>
      <c r="B399" s="520"/>
      <c r="C399" s="520"/>
      <c r="D399" s="520"/>
      <c r="E399" s="520"/>
      <c r="F399" s="520"/>
      <c r="G399" s="520"/>
      <c r="H399" s="520"/>
      <c r="I399" s="520"/>
      <c r="J399" s="520"/>
      <c r="K399" s="520"/>
      <c r="L399" s="520"/>
      <c r="M399" s="520"/>
      <c r="N399" s="520"/>
      <c r="O399" s="520"/>
      <c r="P399" s="520"/>
      <c r="Q399" s="520"/>
      <c r="R399" s="520"/>
      <c r="S399" s="520"/>
      <c r="T399" s="520"/>
      <c r="U399" s="520"/>
      <c r="V399" s="520"/>
      <c r="W399" s="520"/>
      <c r="X399" s="520"/>
      <c r="Y399" s="520"/>
      <c r="Z399" s="520"/>
    </row>
    <row r="400" spans="1:26" ht="12.75" customHeight="1">
      <c r="A400" s="520"/>
      <c r="B400" s="520"/>
      <c r="C400" s="520"/>
      <c r="D400" s="520"/>
      <c r="E400" s="520"/>
      <c r="F400" s="520"/>
      <c r="G400" s="520"/>
      <c r="H400" s="520"/>
      <c r="I400" s="520"/>
      <c r="J400" s="520"/>
      <c r="K400" s="520"/>
      <c r="L400" s="520"/>
      <c r="M400" s="520"/>
      <c r="N400" s="520"/>
      <c r="O400" s="520"/>
      <c r="P400" s="520"/>
      <c r="Q400" s="520"/>
      <c r="R400" s="520"/>
      <c r="S400" s="520"/>
      <c r="T400" s="520"/>
      <c r="U400" s="520"/>
      <c r="V400" s="520"/>
      <c r="W400" s="520"/>
      <c r="X400" s="520"/>
      <c r="Y400" s="520"/>
      <c r="Z400" s="520"/>
    </row>
    <row r="401" spans="1:26" ht="12.75" customHeight="1">
      <c r="A401" s="520"/>
      <c r="B401" s="520"/>
      <c r="C401" s="520"/>
      <c r="D401" s="520"/>
      <c r="E401" s="520"/>
      <c r="F401" s="520"/>
      <c r="G401" s="520"/>
      <c r="H401" s="520"/>
      <c r="I401" s="520"/>
      <c r="J401" s="520"/>
      <c r="K401" s="520"/>
      <c r="L401" s="520"/>
      <c r="M401" s="520"/>
      <c r="N401" s="520"/>
      <c r="O401" s="520"/>
      <c r="P401" s="520"/>
      <c r="Q401" s="520"/>
      <c r="R401" s="520"/>
      <c r="S401" s="520"/>
      <c r="T401" s="520"/>
      <c r="U401" s="520"/>
      <c r="V401" s="520"/>
      <c r="W401" s="520"/>
      <c r="X401" s="520"/>
      <c r="Y401" s="520"/>
      <c r="Z401" s="520"/>
    </row>
    <row r="402" spans="1:26" ht="12.75" customHeight="1">
      <c r="A402" s="520"/>
      <c r="B402" s="520"/>
      <c r="C402" s="520"/>
      <c r="D402" s="520"/>
      <c r="E402" s="520"/>
      <c r="F402" s="520"/>
      <c r="G402" s="520"/>
      <c r="H402" s="520"/>
      <c r="I402" s="520"/>
      <c r="J402" s="520"/>
      <c r="K402" s="520"/>
      <c r="L402" s="520"/>
      <c r="M402" s="520"/>
      <c r="N402" s="520"/>
      <c r="O402" s="520"/>
      <c r="P402" s="520"/>
      <c r="Q402" s="520"/>
      <c r="R402" s="520"/>
      <c r="S402" s="520"/>
      <c r="T402" s="520"/>
      <c r="U402" s="520"/>
      <c r="V402" s="520"/>
      <c r="W402" s="520"/>
      <c r="X402" s="520"/>
      <c r="Y402" s="520"/>
      <c r="Z402" s="520"/>
    </row>
    <row r="403" spans="1:26" ht="12.75" customHeight="1">
      <c r="A403" s="520"/>
      <c r="B403" s="520"/>
      <c r="C403" s="520"/>
      <c r="D403" s="520"/>
      <c r="E403" s="520"/>
      <c r="F403" s="520"/>
      <c r="G403" s="520"/>
      <c r="H403" s="520"/>
      <c r="I403" s="520"/>
      <c r="J403" s="520"/>
      <c r="K403" s="520"/>
      <c r="L403" s="520"/>
      <c r="M403" s="520"/>
      <c r="N403" s="520"/>
      <c r="O403" s="520"/>
      <c r="P403" s="520"/>
      <c r="Q403" s="520"/>
      <c r="R403" s="520"/>
      <c r="S403" s="520"/>
      <c r="T403" s="520"/>
      <c r="U403" s="520"/>
      <c r="V403" s="520"/>
      <c r="W403" s="520"/>
      <c r="X403" s="520"/>
      <c r="Y403" s="520"/>
      <c r="Z403" s="520"/>
    </row>
    <row r="404" spans="1:26" ht="12.75" customHeight="1">
      <c r="A404" s="520"/>
      <c r="B404" s="520"/>
      <c r="C404" s="520"/>
      <c r="D404" s="520"/>
      <c r="E404" s="520"/>
      <c r="F404" s="520"/>
      <c r="G404" s="520"/>
      <c r="H404" s="520"/>
      <c r="I404" s="520"/>
      <c r="J404" s="520"/>
      <c r="K404" s="520"/>
      <c r="L404" s="520"/>
      <c r="M404" s="520"/>
      <c r="N404" s="520"/>
      <c r="O404" s="520"/>
      <c r="P404" s="520"/>
      <c r="Q404" s="520"/>
      <c r="R404" s="520"/>
      <c r="S404" s="520"/>
      <c r="T404" s="520"/>
      <c r="U404" s="520"/>
      <c r="V404" s="520"/>
      <c r="W404" s="520"/>
      <c r="X404" s="520"/>
      <c r="Y404" s="520"/>
      <c r="Z404" s="520"/>
    </row>
    <row r="405" spans="1:26" ht="12.75" customHeight="1">
      <c r="A405" s="520"/>
      <c r="B405" s="520"/>
      <c r="C405" s="520"/>
      <c r="D405" s="520"/>
      <c r="E405" s="520"/>
      <c r="F405" s="520"/>
      <c r="G405" s="520"/>
      <c r="H405" s="520"/>
      <c r="I405" s="520"/>
      <c r="J405" s="520"/>
      <c r="K405" s="520"/>
      <c r="L405" s="520"/>
      <c r="M405" s="520"/>
      <c r="N405" s="520"/>
      <c r="O405" s="520"/>
      <c r="P405" s="520"/>
      <c r="Q405" s="520"/>
      <c r="R405" s="520"/>
      <c r="S405" s="520"/>
      <c r="T405" s="520"/>
      <c r="U405" s="520"/>
      <c r="V405" s="520"/>
      <c r="W405" s="520"/>
      <c r="X405" s="520"/>
      <c r="Y405" s="520"/>
      <c r="Z405" s="520"/>
    </row>
    <row r="406" spans="1:26" ht="12.75" customHeight="1">
      <c r="A406" s="520"/>
      <c r="B406" s="520"/>
      <c r="C406" s="520"/>
      <c r="D406" s="520"/>
      <c r="E406" s="520"/>
      <c r="F406" s="520"/>
      <c r="G406" s="520"/>
      <c r="H406" s="520"/>
      <c r="I406" s="520"/>
      <c r="J406" s="520"/>
      <c r="K406" s="520"/>
      <c r="L406" s="520"/>
      <c r="M406" s="520"/>
      <c r="N406" s="520"/>
      <c r="O406" s="520"/>
      <c r="P406" s="520"/>
      <c r="Q406" s="520"/>
      <c r="R406" s="520"/>
      <c r="S406" s="520"/>
      <c r="T406" s="520"/>
      <c r="U406" s="520"/>
      <c r="V406" s="520"/>
      <c r="W406" s="520"/>
      <c r="X406" s="520"/>
      <c r="Y406" s="520"/>
      <c r="Z406" s="520"/>
    </row>
    <row r="407" spans="1:26" ht="12.75" customHeight="1">
      <c r="A407" s="520"/>
      <c r="B407" s="520"/>
      <c r="C407" s="520"/>
      <c r="D407" s="520"/>
      <c r="E407" s="520"/>
      <c r="F407" s="520"/>
      <c r="G407" s="520"/>
      <c r="H407" s="520"/>
      <c r="I407" s="520"/>
      <c r="J407" s="520"/>
      <c r="K407" s="520"/>
      <c r="L407" s="520"/>
      <c r="M407" s="520"/>
      <c r="N407" s="520"/>
      <c r="O407" s="520"/>
      <c r="P407" s="520"/>
      <c r="Q407" s="520"/>
      <c r="R407" s="520"/>
      <c r="S407" s="520"/>
      <c r="T407" s="520"/>
      <c r="U407" s="520"/>
      <c r="V407" s="520"/>
      <c r="W407" s="520"/>
      <c r="X407" s="520"/>
      <c r="Y407" s="520"/>
      <c r="Z407" s="520"/>
    </row>
    <row r="408" spans="1:26" ht="12.75" customHeight="1">
      <c r="A408" s="520"/>
      <c r="B408" s="520"/>
      <c r="C408" s="520"/>
      <c r="D408" s="520"/>
      <c r="E408" s="520"/>
      <c r="F408" s="520"/>
      <c r="G408" s="520"/>
      <c r="H408" s="520"/>
      <c r="I408" s="520"/>
      <c r="J408" s="520"/>
      <c r="K408" s="520"/>
      <c r="L408" s="520"/>
      <c r="M408" s="520"/>
      <c r="N408" s="520"/>
      <c r="O408" s="520"/>
      <c r="P408" s="520"/>
      <c r="Q408" s="520"/>
      <c r="R408" s="520"/>
      <c r="S408" s="520"/>
      <c r="T408" s="520"/>
      <c r="U408" s="520"/>
      <c r="V408" s="520"/>
      <c r="W408" s="520"/>
      <c r="X408" s="520"/>
      <c r="Y408" s="520"/>
      <c r="Z408" s="520"/>
    </row>
    <row r="409" spans="1:26" ht="12.75" customHeight="1">
      <c r="A409" s="520"/>
      <c r="B409" s="520"/>
      <c r="C409" s="520"/>
      <c r="D409" s="520"/>
      <c r="E409" s="520"/>
      <c r="F409" s="520"/>
      <c r="G409" s="520"/>
      <c r="H409" s="520"/>
      <c r="I409" s="520"/>
      <c r="J409" s="520"/>
      <c r="K409" s="520"/>
      <c r="L409" s="520"/>
      <c r="M409" s="520"/>
      <c r="N409" s="520"/>
      <c r="O409" s="520"/>
      <c r="P409" s="520"/>
      <c r="Q409" s="520"/>
      <c r="R409" s="520"/>
      <c r="S409" s="520"/>
      <c r="T409" s="520"/>
      <c r="U409" s="520"/>
      <c r="V409" s="520"/>
      <c r="W409" s="520"/>
      <c r="X409" s="520"/>
      <c r="Y409" s="520"/>
      <c r="Z409" s="520"/>
    </row>
    <row r="410" spans="1:26" ht="12.75" customHeight="1">
      <c r="A410" s="520"/>
      <c r="B410" s="520"/>
      <c r="C410" s="520"/>
      <c r="D410" s="520"/>
      <c r="E410" s="520"/>
      <c r="F410" s="520"/>
      <c r="G410" s="520"/>
      <c r="H410" s="520"/>
      <c r="I410" s="520"/>
      <c r="J410" s="520"/>
      <c r="K410" s="520"/>
      <c r="L410" s="520"/>
      <c r="M410" s="520"/>
      <c r="N410" s="520"/>
      <c r="O410" s="520"/>
      <c r="P410" s="520"/>
      <c r="Q410" s="520"/>
      <c r="R410" s="520"/>
      <c r="S410" s="520"/>
      <c r="T410" s="520"/>
      <c r="U410" s="520"/>
      <c r="V410" s="520"/>
      <c r="W410" s="520"/>
      <c r="X410" s="520"/>
      <c r="Y410" s="520"/>
      <c r="Z410" s="520"/>
    </row>
    <row r="411" spans="1:26" ht="12.75" customHeight="1">
      <c r="A411" s="520"/>
      <c r="B411" s="520"/>
      <c r="C411" s="520"/>
      <c r="D411" s="520"/>
      <c r="E411" s="520"/>
      <c r="F411" s="520"/>
      <c r="G411" s="520"/>
      <c r="H411" s="520"/>
      <c r="I411" s="520"/>
      <c r="J411" s="520"/>
      <c r="K411" s="520"/>
      <c r="L411" s="520"/>
      <c r="M411" s="520"/>
      <c r="N411" s="520"/>
      <c r="O411" s="520"/>
      <c r="P411" s="520"/>
      <c r="Q411" s="520"/>
      <c r="R411" s="520"/>
      <c r="S411" s="520"/>
      <c r="T411" s="520"/>
      <c r="U411" s="520"/>
      <c r="V411" s="520"/>
      <c r="W411" s="520"/>
      <c r="X411" s="520"/>
      <c r="Y411" s="520"/>
      <c r="Z411" s="520"/>
    </row>
    <row r="412" spans="1:26" ht="12.75" customHeight="1">
      <c r="A412" s="520"/>
      <c r="B412" s="520"/>
      <c r="C412" s="520"/>
      <c r="D412" s="520"/>
      <c r="E412" s="520"/>
      <c r="F412" s="520"/>
      <c r="G412" s="520"/>
      <c r="H412" s="520"/>
      <c r="I412" s="520"/>
      <c r="J412" s="520"/>
      <c r="K412" s="520"/>
      <c r="L412" s="520"/>
      <c r="M412" s="520"/>
      <c r="N412" s="520"/>
      <c r="O412" s="520"/>
      <c r="P412" s="520"/>
      <c r="Q412" s="520"/>
      <c r="R412" s="520"/>
      <c r="S412" s="520"/>
      <c r="T412" s="520"/>
      <c r="U412" s="520"/>
      <c r="V412" s="520"/>
      <c r="W412" s="520"/>
      <c r="X412" s="520"/>
      <c r="Y412" s="520"/>
      <c r="Z412" s="520"/>
    </row>
    <row r="413" spans="1:26" ht="12.75" customHeight="1">
      <c r="A413" s="520"/>
      <c r="B413" s="520"/>
      <c r="C413" s="520"/>
      <c r="D413" s="520"/>
      <c r="E413" s="520"/>
      <c r="F413" s="520"/>
      <c r="G413" s="520"/>
      <c r="H413" s="520"/>
      <c r="I413" s="520"/>
      <c r="J413" s="520"/>
      <c r="K413" s="520"/>
      <c r="L413" s="520"/>
      <c r="M413" s="520"/>
      <c r="N413" s="520"/>
      <c r="O413" s="520"/>
      <c r="P413" s="520"/>
      <c r="Q413" s="520"/>
      <c r="R413" s="520"/>
      <c r="S413" s="520"/>
      <c r="T413" s="520"/>
      <c r="U413" s="520"/>
      <c r="V413" s="520"/>
      <c r="W413" s="520"/>
      <c r="X413" s="520"/>
      <c r="Y413" s="520"/>
      <c r="Z413" s="520"/>
    </row>
    <row r="414" spans="1:26" ht="12.75" customHeight="1">
      <c r="A414" s="520"/>
      <c r="B414" s="520"/>
      <c r="C414" s="520"/>
      <c r="D414" s="520"/>
      <c r="E414" s="520"/>
      <c r="F414" s="520"/>
      <c r="G414" s="520"/>
      <c r="H414" s="520"/>
      <c r="I414" s="520"/>
      <c r="J414" s="520"/>
      <c r="K414" s="520"/>
      <c r="L414" s="520"/>
      <c r="M414" s="520"/>
      <c r="N414" s="520"/>
      <c r="O414" s="520"/>
      <c r="P414" s="520"/>
      <c r="Q414" s="520"/>
      <c r="R414" s="520"/>
      <c r="S414" s="520"/>
      <c r="T414" s="520"/>
      <c r="U414" s="520"/>
      <c r="V414" s="520"/>
      <c r="W414" s="520"/>
      <c r="X414" s="520"/>
      <c r="Y414" s="520"/>
      <c r="Z414" s="520"/>
    </row>
    <row r="415" spans="1:26" ht="12.75" customHeight="1">
      <c r="A415" s="520"/>
      <c r="B415" s="520"/>
      <c r="C415" s="520"/>
      <c r="D415" s="520"/>
      <c r="E415" s="520"/>
      <c r="F415" s="520"/>
      <c r="G415" s="520"/>
      <c r="H415" s="520"/>
      <c r="I415" s="520"/>
      <c r="J415" s="520"/>
      <c r="K415" s="520"/>
      <c r="L415" s="520"/>
      <c r="M415" s="520"/>
      <c r="N415" s="520"/>
      <c r="O415" s="520"/>
      <c r="P415" s="520"/>
      <c r="Q415" s="520"/>
      <c r="R415" s="520"/>
      <c r="S415" s="520"/>
      <c r="T415" s="520"/>
      <c r="U415" s="520"/>
      <c r="V415" s="520"/>
      <c r="W415" s="520"/>
      <c r="X415" s="520"/>
      <c r="Y415" s="520"/>
      <c r="Z415" s="520"/>
    </row>
    <row r="416" spans="1:26" ht="12.75" customHeight="1">
      <c r="A416" s="520"/>
      <c r="B416" s="520"/>
      <c r="C416" s="520"/>
      <c r="D416" s="520"/>
      <c r="E416" s="520"/>
      <c r="F416" s="520"/>
      <c r="G416" s="520"/>
      <c r="H416" s="520"/>
      <c r="I416" s="520"/>
      <c r="J416" s="520"/>
      <c r="K416" s="520"/>
      <c r="L416" s="520"/>
      <c r="M416" s="520"/>
      <c r="N416" s="520"/>
      <c r="O416" s="520"/>
      <c r="P416" s="520"/>
      <c r="Q416" s="520"/>
      <c r="R416" s="520"/>
      <c r="S416" s="520"/>
      <c r="T416" s="520"/>
      <c r="U416" s="520"/>
      <c r="V416" s="520"/>
      <c r="W416" s="520"/>
      <c r="X416" s="520"/>
      <c r="Y416" s="520"/>
      <c r="Z416" s="520"/>
    </row>
    <row r="417" spans="1:26" ht="12.75" customHeight="1">
      <c r="A417" s="520"/>
      <c r="B417" s="520"/>
      <c r="C417" s="520"/>
      <c r="D417" s="520"/>
      <c r="E417" s="520"/>
      <c r="F417" s="520"/>
      <c r="G417" s="520"/>
      <c r="H417" s="520"/>
      <c r="I417" s="520"/>
      <c r="J417" s="520"/>
      <c r="K417" s="520"/>
      <c r="L417" s="520"/>
      <c r="M417" s="520"/>
      <c r="N417" s="520"/>
      <c r="O417" s="520"/>
      <c r="P417" s="520"/>
      <c r="Q417" s="520"/>
      <c r="R417" s="520"/>
      <c r="S417" s="520"/>
      <c r="T417" s="520"/>
      <c r="U417" s="520"/>
      <c r="V417" s="520"/>
      <c r="W417" s="520"/>
      <c r="X417" s="520"/>
      <c r="Y417" s="520"/>
      <c r="Z417" s="520"/>
    </row>
    <row r="418" spans="1:26" ht="12.75" customHeight="1">
      <c r="A418" s="520"/>
      <c r="B418" s="520"/>
      <c r="C418" s="520"/>
      <c r="D418" s="520"/>
      <c r="E418" s="520"/>
      <c r="F418" s="520"/>
      <c r="G418" s="520"/>
      <c r="H418" s="520"/>
      <c r="I418" s="520"/>
      <c r="J418" s="520"/>
      <c r="K418" s="520"/>
      <c r="L418" s="520"/>
      <c r="M418" s="520"/>
      <c r="N418" s="520"/>
      <c r="O418" s="520"/>
      <c r="P418" s="520"/>
      <c r="Q418" s="520"/>
      <c r="R418" s="520"/>
      <c r="S418" s="520"/>
      <c r="T418" s="520"/>
      <c r="U418" s="520"/>
      <c r="V418" s="520"/>
      <c r="W418" s="520"/>
      <c r="X418" s="520"/>
      <c r="Y418" s="520"/>
      <c r="Z418" s="520"/>
    </row>
    <row r="419" spans="1:26" ht="12.75" customHeight="1">
      <c r="A419" s="520"/>
      <c r="B419" s="520"/>
      <c r="C419" s="520"/>
      <c r="D419" s="520"/>
      <c r="E419" s="520"/>
      <c r="F419" s="520"/>
      <c r="G419" s="520"/>
      <c r="H419" s="520"/>
      <c r="I419" s="520"/>
      <c r="J419" s="520"/>
      <c r="K419" s="520"/>
      <c r="L419" s="520"/>
      <c r="M419" s="520"/>
      <c r="N419" s="520"/>
      <c r="O419" s="520"/>
      <c r="P419" s="520"/>
      <c r="Q419" s="520"/>
      <c r="R419" s="520"/>
      <c r="S419" s="520"/>
      <c r="T419" s="520"/>
      <c r="U419" s="520"/>
      <c r="V419" s="520"/>
      <c r="W419" s="520"/>
      <c r="X419" s="520"/>
      <c r="Y419" s="520"/>
      <c r="Z419" s="520"/>
    </row>
    <row r="420" spans="1:26" ht="12.75" customHeight="1">
      <c r="A420" s="520"/>
      <c r="B420" s="520"/>
      <c r="C420" s="520"/>
      <c r="D420" s="520"/>
      <c r="E420" s="520"/>
      <c r="F420" s="520"/>
      <c r="G420" s="520"/>
      <c r="H420" s="520"/>
      <c r="I420" s="520"/>
      <c r="J420" s="520"/>
      <c r="K420" s="520"/>
      <c r="L420" s="520"/>
      <c r="M420" s="520"/>
      <c r="N420" s="520"/>
      <c r="O420" s="520"/>
      <c r="P420" s="520"/>
      <c r="Q420" s="520"/>
      <c r="R420" s="520"/>
      <c r="S420" s="520"/>
      <c r="T420" s="520"/>
      <c r="U420" s="520"/>
      <c r="V420" s="520"/>
      <c r="W420" s="520"/>
      <c r="X420" s="520"/>
      <c r="Y420" s="520"/>
      <c r="Z420" s="520"/>
    </row>
    <row r="421" spans="1:26" ht="12.75" customHeight="1">
      <c r="A421" s="520"/>
      <c r="B421" s="520"/>
      <c r="C421" s="520"/>
      <c r="D421" s="520"/>
      <c r="E421" s="520"/>
      <c r="F421" s="520"/>
      <c r="G421" s="520"/>
      <c r="H421" s="520"/>
      <c r="I421" s="520"/>
      <c r="J421" s="520"/>
      <c r="K421" s="520"/>
      <c r="L421" s="520"/>
      <c r="M421" s="520"/>
      <c r="N421" s="520"/>
      <c r="O421" s="520"/>
      <c r="P421" s="520"/>
      <c r="Q421" s="520"/>
      <c r="R421" s="520"/>
      <c r="S421" s="520"/>
      <c r="T421" s="520"/>
      <c r="U421" s="520"/>
      <c r="V421" s="520"/>
      <c r="W421" s="520"/>
      <c r="X421" s="520"/>
      <c r="Y421" s="520"/>
      <c r="Z421" s="520"/>
    </row>
    <row r="422" spans="1:26" ht="12.75" customHeight="1">
      <c r="A422" s="520"/>
      <c r="B422" s="520"/>
      <c r="C422" s="520"/>
      <c r="D422" s="520"/>
      <c r="E422" s="520"/>
      <c r="F422" s="520"/>
      <c r="G422" s="520"/>
      <c r="H422" s="520"/>
      <c r="I422" s="520"/>
      <c r="J422" s="520"/>
      <c r="K422" s="520"/>
      <c r="L422" s="520"/>
      <c r="M422" s="520"/>
      <c r="N422" s="520"/>
      <c r="O422" s="520"/>
      <c r="P422" s="520"/>
      <c r="Q422" s="520"/>
      <c r="R422" s="520"/>
      <c r="S422" s="520"/>
      <c r="T422" s="520"/>
      <c r="U422" s="520"/>
      <c r="V422" s="520"/>
      <c r="W422" s="520"/>
      <c r="X422" s="520"/>
      <c r="Y422" s="520"/>
      <c r="Z422" s="520"/>
    </row>
    <row r="423" spans="1:26" ht="12.75" customHeight="1">
      <c r="A423" s="520"/>
      <c r="B423" s="520"/>
      <c r="C423" s="520"/>
      <c r="D423" s="520"/>
      <c r="E423" s="520"/>
      <c r="F423" s="520"/>
      <c r="G423" s="520"/>
      <c r="H423" s="520"/>
      <c r="I423" s="520"/>
      <c r="J423" s="520"/>
      <c r="K423" s="520"/>
      <c r="L423" s="520"/>
      <c r="M423" s="520"/>
      <c r="N423" s="520"/>
      <c r="O423" s="520"/>
      <c r="P423" s="520"/>
      <c r="Q423" s="520"/>
      <c r="R423" s="520"/>
      <c r="S423" s="520"/>
      <c r="T423" s="520"/>
      <c r="U423" s="520"/>
      <c r="V423" s="520"/>
      <c r="W423" s="520"/>
      <c r="X423" s="520"/>
      <c r="Y423" s="520"/>
      <c r="Z423" s="520"/>
    </row>
    <row r="424" spans="1:26" ht="12.75" customHeight="1">
      <c r="A424" s="520"/>
      <c r="B424" s="520"/>
      <c r="C424" s="520"/>
      <c r="D424" s="520"/>
      <c r="E424" s="520"/>
      <c r="F424" s="520"/>
      <c r="G424" s="520"/>
      <c r="H424" s="520"/>
      <c r="I424" s="520"/>
      <c r="J424" s="520"/>
      <c r="K424" s="520"/>
      <c r="L424" s="520"/>
      <c r="M424" s="520"/>
      <c r="N424" s="520"/>
      <c r="O424" s="520"/>
      <c r="P424" s="520"/>
      <c r="Q424" s="520"/>
      <c r="R424" s="520"/>
      <c r="S424" s="520"/>
      <c r="T424" s="520"/>
      <c r="U424" s="520"/>
      <c r="V424" s="520"/>
      <c r="W424" s="520"/>
      <c r="X424" s="520"/>
      <c r="Y424" s="520"/>
      <c r="Z424" s="520"/>
    </row>
    <row r="425" spans="1:26" ht="12.75" customHeight="1">
      <c r="A425" s="520"/>
      <c r="B425" s="520"/>
      <c r="C425" s="520"/>
      <c r="D425" s="520"/>
      <c r="E425" s="520"/>
      <c r="F425" s="520"/>
      <c r="G425" s="520"/>
      <c r="H425" s="520"/>
      <c r="I425" s="520"/>
      <c r="J425" s="520"/>
      <c r="K425" s="520"/>
      <c r="L425" s="520"/>
      <c r="M425" s="520"/>
      <c r="N425" s="520"/>
      <c r="O425" s="520"/>
      <c r="P425" s="520"/>
      <c r="Q425" s="520"/>
      <c r="R425" s="520"/>
      <c r="S425" s="520"/>
      <c r="T425" s="520"/>
      <c r="U425" s="520"/>
      <c r="V425" s="520"/>
      <c r="W425" s="520"/>
      <c r="X425" s="520"/>
      <c r="Y425" s="520"/>
      <c r="Z425" s="520"/>
    </row>
    <row r="426" spans="1:26" ht="12.75" customHeight="1">
      <c r="A426" s="520"/>
      <c r="B426" s="520"/>
      <c r="C426" s="520"/>
      <c r="D426" s="520"/>
      <c r="E426" s="520"/>
      <c r="F426" s="520"/>
      <c r="G426" s="520"/>
      <c r="H426" s="520"/>
      <c r="I426" s="520"/>
      <c r="J426" s="520"/>
      <c r="K426" s="520"/>
      <c r="L426" s="520"/>
      <c r="M426" s="520"/>
      <c r="N426" s="520"/>
      <c r="O426" s="520"/>
      <c r="P426" s="520"/>
      <c r="Q426" s="520"/>
      <c r="R426" s="520"/>
      <c r="S426" s="520"/>
      <c r="T426" s="520"/>
      <c r="U426" s="520"/>
      <c r="V426" s="520"/>
      <c r="W426" s="520"/>
      <c r="X426" s="520"/>
      <c r="Y426" s="520"/>
      <c r="Z426" s="520"/>
    </row>
    <row r="427" spans="1:26" ht="12.75" customHeight="1">
      <c r="A427" s="520"/>
      <c r="B427" s="520"/>
      <c r="C427" s="520"/>
      <c r="D427" s="520"/>
      <c r="E427" s="520"/>
      <c r="F427" s="520"/>
      <c r="G427" s="520"/>
      <c r="H427" s="520"/>
      <c r="I427" s="520"/>
      <c r="J427" s="520"/>
      <c r="K427" s="520"/>
      <c r="L427" s="520"/>
      <c r="M427" s="520"/>
      <c r="N427" s="520"/>
      <c r="O427" s="520"/>
      <c r="P427" s="520"/>
      <c r="Q427" s="520"/>
      <c r="R427" s="520"/>
      <c r="S427" s="520"/>
      <c r="T427" s="520"/>
      <c r="U427" s="520"/>
      <c r="V427" s="520"/>
      <c r="W427" s="520"/>
      <c r="X427" s="520"/>
      <c r="Y427" s="520"/>
      <c r="Z427" s="520"/>
    </row>
    <row r="428" spans="1:26" ht="12.75" customHeight="1">
      <c r="A428" s="520"/>
      <c r="B428" s="520"/>
      <c r="C428" s="520"/>
      <c r="D428" s="520"/>
      <c r="E428" s="520"/>
      <c r="F428" s="520"/>
      <c r="G428" s="520"/>
      <c r="H428" s="520"/>
      <c r="I428" s="520"/>
      <c r="J428" s="520"/>
      <c r="K428" s="520"/>
      <c r="L428" s="520"/>
      <c r="M428" s="520"/>
      <c r="N428" s="520"/>
      <c r="O428" s="520"/>
      <c r="P428" s="520"/>
      <c r="Q428" s="520"/>
      <c r="R428" s="520"/>
      <c r="S428" s="520"/>
      <c r="T428" s="520"/>
      <c r="U428" s="520"/>
      <c r="V428" s="520"/>
      <c r="W428" s="520"/>
      <c r="X428" s="520"/>
      <c r="Y428" s="520"/>
      <c r="Z428" s="520"/>
    </row>
    <row r="429" spans="1:26" ht="12.75" customHeight="1">
      <c r="A429" s="520"/>
      <c r="B429" s="520"/>
      <c r="C429" s="520"/>
      <c r="D429" s="520"/>
      <c r="E429" s="520"/>
      <c r="F429" s="520"/>
      <c r="G429" s="520"/>
      <c r="H429" s="520"/>
      <c r="I429" s="520"/>
      <c r="J429" s="520"/>
      <c r="K429" s="520"/>
      <c r="L429" s="520"/>
      <c r="M429" s="520"/>
      <c r="N429" s="520"/>
      <c r="O429" s="520"/>
      <c r="P429" s="520"/>
      <c r="Q429" s="520"/>
      <c r="R429" s="520"/>
      <c r="S429" s="520"/>
      <c r="T429" s="520"/>
      <c r="U429" s="520"/>
      <c r="V429" s="520"/>
      <c r="W429" s="520"/>
      <c r="X429" s="520"/>
      <c r="Y429" s="520"/>
      <c r="Z429" s="520"/>
    </row>
    <row r="430" spans="1:26" ht="12.75" customHeight="1">
      <c r="A430" s="520"/>
      <c r="B430" s="520"/>
      <c r="C430" s="520"/>
      <c r="D430" s="520"/>
      <c r="E430" s="520"/>
      <c r="F430" s="520"/>
      <c r="G430" s="520"/>
      <c r="H430" s="520"/>
      <c r="I430" s="520"/>
      <c r="J430" s="520"/>
      <c r="K430" s="520"/>
      <c r="L430" s="520"/>
      <c r="M430" s="520"/>
      <c r="N430" s="520"/>
      <c r="O430" s="520"/>
      <c r="P430" s="520"/>
      <c r="Q430" s="520"/>
      <c r="R430" s="520"/>
      <c r="S430" s="520"/>
      <c r="T430" s="520"/>
      <c r="U430" s="520"/>
      <c r="V430" s="520"/>
      <c r="W430" s="520"/>
      <c r="X430" s="520"/>
      <c r="Y430" s="520"/>
      <c r="Z430" s="520"/>
    </row>
    <row r="431" spans="1:26" ht="12.75" customHeight="1">
      <c r="A431" s="520"/>
      <c r="B431" s="520"/>
      <c r="C431" s="520"/>
      <c r="D431" s="520"/>
      <c r="E431" s="520"/>
      <c r="F431" s="520"/>
      <c r="G431" s="520"/>
      <c r="H431" s="520"/>
      <c r="I431" s="520"/>
      <c r="J431" s="520"/>
      <c r="K431" s="520"/>
      <c r="L431" s="520"/>
      <c r="M431" s="520"/>
      <c r="N431" s="520"/>
      <c r="O431" s="520"/>
      <c r="P431" s="520"/>
      <c r="Q431" s="520"/>
      <c r="R431" s="520"/>
      <c r="S431" s="520"/>
      <c r="T431" s="520"/>
      <c r="U431" s="520"/>
      <c r="V431" s="520"/>
      <c r="W431" s="520"/>
      <c r="X431" s="520"/>
      <c r="Y431" s="520"/>
      <c r="Z431" s="520"/>
    </row>
    <row r="432" spans="1:26" ht="12.75" customHeight="1">
      <c r="A432" s="520"/>
      <c r="B432" s="520"/>
      <c r="C432" s="520"/>
      <c r="D432" s="520"/>
      <c r="E432" s="520"/>
      <c r="F432" s="520"/>
      <c r="G432" s="520"/>
      <c r="H432" s="520"/>
      <c r="I432" s="520"/>
      <c r="J432" s="520"/>
      <c r="K432" s="520"/>
      <c r="L432" s="520"/>
      <c r="M432" s="520"/>
      <c r="N432" s="520"/>
      <c r="O432" s="520"/>
      <c r="P432" s="520"/>
      <c r="Q432" s="520"/>
      <c r="R432" s="520"/>
      <c r="S432" s="520"/>
      <c r="T432" s="520"/>
      <c r="U432" s="520"/>
      <c r="V432" s="520"/>
      <c r="W432" s="520"/>
      <c r="X432" s="520"/>
      <c r="Y432" s="520"/>
      <c r="Z432" s="520"/>
    </row>
    <row r="433" spans="1:26" ht="12.75" customHeight="1">
      <c r="A433" s="520"/>
      <c r="B433" s="520"/>
      <c r="C433" s="520"/>
      <c r="D433" s="520"/>
      <c r="E433" s="520"/>
      <c r="F433" s="520"/>
      <c r="G433" s="520"/>
      <c r="H433" s="520"/>
      <c r="I433" s="520"/>
      <c r="J433" s="520"/>
      <c r="K433" s="520"/>
      <c r="L433" s="520"/>
      <c r="M433" s="520"/>
      <c r="N433" s="520"/>
      <c r="O433" s="520"/>
      <c r="P433" s="520"/>
      <c r="Q433" s="520"/>
      <c r="R433" s="520"/>
      <c r="S433" s="520"/>
      <c r="T433" s="520"/>
      <c r="U433" s="520"/>
      <c r="V433" s="520"/>
      <c r="W433" s="520"/>
      <c r="X433" s="520"/>
      <c r="Y433" s="520"/>
      <c r="Z433" s="520"/>
    </row>
    <row r="434" spans="1:26" ht="12.75" customHeight="1">
      <c r="A434" s="520"/>
      <c r="B434" s="520"/>
      <c r="C434" s="520"/>
      <c r="D434" s="520"/>
      <c r="E434" s="520"/>
      <c r="F434" s="520"/>
      <c r="G434" s="520"/>
      <c r="H434" s="520"/>
      <c r="I434" s="520"/>
      <c r="J434" s="520"/>
      <c r="K434" s="520"/>
      <c r="L434" s="520"/>
      <c r="M434" s="520"/>
      <c r="N434" s="520"/>
      <c r="O434" s="520"/>
      <c r="P434" s="520"/>
      <c r="Q434" s="520"/>
      <c r="R434" s="520"/>
      <c r="S434" s="520"/>
      <c r="T434" s="520"/>
      <c r="U434" s="520"/>
      <c r="V434" s="520"/>
      <c r="W434" s="520"/>
      <c r="X434" s="520"/>
      <c r="Y434" s="520"/>
      <c r="Z434" s="520"/>
    </row>
    <row r="435" spans="1:26" ht="12.75" customHeight="1">
      <c r="A435" s="520"/>
      <c r="B435" s="520"/>
      <c r="C435" s="520"/>
      <c r="D435" s="520"/>
      <c r="E435" s="520"/>
      <c r="F435" s="520"/>
      <c r="G435" s="520"/>
      <c r="H435" s="520"/>
      <c r="I435" s="520"/>
      <c r="J435" s="520"/>
      <c r="K435" s="520"/>
      <c r="L435" s="520"/>
      <c r="M435" s="520"/>
      <c r="N435" s="520"/>
      <c r="O435" s="520"/>
      <c r="P435" s="520"/>
      <c r="Q435" s="520"/>
      <c r="R435" s="520"/>
      <c r="S435" s="520"/>
      <c r="T435" s="520"/>
      <c r="U435" s="520"/>
      <c r="V435" s="520"/>
      <c r="W435" s="520"/>
      <c r="X435" s="520"/>
      <c r="Y435" s="520"/>
      <c r="Z435" s="520"/>
    </row>
    <row r="436" spans="1:26" ht="12.75" customHeight="1">
      <c r="A436" s="520"/>
      <c r="B436" s="520"/>
      <c r="C436" s="520"/>
      <c r="D436" s="520"/>
      <c r="E436" s="520"/>
      <c r="F436" s="520"/>
      <c r="G436" s="520"/>
      <c r="H436" s="520"/>
      <c r="I436" s="520"/>
      <c r="J436" s="520"/>
      <c r="K436" s="520"/>
      <c r="L436" s="520"/>
      <c r="M436" s="520"/>
      <c r="N436" s="520"/>
      <c r="O436" s="520"/>
      <c r="P436" s="520"/>
      <c r="Q436" s="520"/>
      <c r="R436" s="520"/>
      <c r="S436" s="520"/>
      <c r="T436" s="520"/>
      <c r="U436" s="520"/>
      <c r="V436" s="520"/>
      <c r="W436" s="520"/>
      <c r="X436" s="520"/>
      <c r="Y436" s="520"/>
      <c r="Z436" s="520"/>
    </row>
    <row r="437" spans="1:26" ht="12.75" customHeight="1">
      <c r="A437" s="520"/>
      <c r="B437" s="520"/>
      <c r="C437" s="520"/>
      <c r="D437" s="520"/>
      <c r="E437" s="520"/>
      <c r="F437" s="520"/>
      <c r="G437" s="520"/>
      <c r="H437" s="520"/>
      <c r="I437" s="520"/>
      <c r="J437" s="520"/>
      <c r="K437" s="520"/>
      <c r="L437" s="520"/>
      <c r="M437" s="520"/>
      <c r="N437" s="520"/>
      <c r="O437" s="520"/>
      <c r="P437" s="520"/>
      <c r="Q437" s="520"/>
      <c r="R437" s="520"/>
      <c r="S437" s="520"/>
      <c r="T437" s="520"/>
      <c r="U437" s="520"/>
      <c r="V437" s="520"/>
      <c r="W437" s="520"/>
      <c r="X437" s="520"/>
      <c r="Y437" s="520"/>
      <c r="Z437" s="520"/>
    </row>
    <row r="438" spans="1:26" ht="12.75" customHeight="1">
      <c r="A438" s="520"/>
      <c r="B438" s="520"/>
      <c r="C438" s="520"/>
      <c r="D438" s="520"/>
      <c r="E438" s="520"/>
      <c r="F438" s="520"/>
      <c r="G438" s="520"/>
      <c r="H438" s="520"/>
      <c r="I438" s="520"/>
      <c r="J438" s="520"/>
      <c r="K438" s="520"/>
      <c r="L438" s="520"/>
      <c r="M438" s="520"/>
      <c r="N438" s="520"/>
      <c r="O438" s="520"/>
      <c r="P438" s="520"/>
      <c r="Q438" s="520"/>
      <c r="R438" s="520"/>
      <c r="S438" s="520"/>
      <c r="T438" s="520"/>
      <c r="U438" s="520"/>
      <c r="V438" s="520"/>
      <c r="W438" s="520"/>
      <c r="X438" s="520"/>
      <c r="Y438" s="520"/>
      <c r="Z438" s="520"/>
    </row>
    <row r="439" spans="1:26" ht="12.75" customHeight="1">
      <c r="A439" s="520"/>
      <c r="B439" s="520"/>
      <c r="C439" s="520"/>
      <c r="D439" s="520"/>
      <c r="E439" s="520"/>
      <c r="F439" s="520"/>
      <c r="G439" s="520"/>
      <c r="H439" s="520"/>
      <c r="I439" s="520"/>
      <c r="J439" s="520"/>
      <c r="K439" s="520"/>
      <c r="L439" s="520"/>
      <c r="M439" s="520"/>
      <c r="N439" s="520"/>
      <c r="O439" s="520"/>
      <c r="P439" s="520"/>
      <c r="Q439" s="520"/>
      <c r="R439" s="520"/>
      <c r="S439" s="520"/>
      <c r="T439" s="520"/>
      <c r="U439" s="520"/>
      <c r="V439" s="520"/>
      <c r="W439" s="520"/>
      <c r="X439" s="520"/>
      <c r="Y439" s="520"/>
      <c r="Z439" s="520"/>
    </row>
    <row r="440" spans="1:26" ht="12.75" customHeight="1">
      <c r="A440" s="520"/>
      <c r="B440" s="520"/>
      <c r="C440" s="520"/>
      <c r="D440" s="520"/>
      <c r="E440" s="520"/>
      <c r="F440" s="520"/>
      <c r="G440" s="520"/>
      <c r="H440" s="520"/>
      <c r="I440" s="520"/>
      <c r="J440" s="520"/>
      <c r="K440" s="520"/>
      <c r="L440" s="520"/>
      <c r="M440" s="520"/>
      <c r="N440" s="520"/>
      <c r="O440" s="520"/>
      <c r="P440" s="520"/>
      <c r="Q440" s="520"/>
      <c r="R440" s="520"/>
      <c r="S440" s="520"/>
      <c r="T440" s="520"/>
      <c r="U440" s="520"/>
      <c r="V440" s="520"/>
      <c r="W440" s="520"/>
      <c r="X440" s="520"/>
      <c r="Y440" s="520"/>
      <c r="Z440" s="520"/>
    </row>
    <row r="441" spans="1:26" ht="12.75" customHeight="1">
      <c r="A441" s="520"/>
      <c r="B441" s="520"/>
      <c r="C441" s="520"/>
      <c r="D441" s="520"/>
      <c r="E441" s="520"/>
      <c r="F441" s="520"/>
      <c r="G441" s="520"/>
      <c r="H441" s="520"/>
      <c r="I441" s="520"/>
      <c r="J441" s="520"/>
      <c r="K441" s="520"/>
      <c r="L441" s="520"/>
      <c r="M441" s="520"/>
      <c r="N441" s="520"/>
      <c r="O441" s="520"/>
      <c r="P441" s="520"/>
      <c r="Q441" s="520"/>
      <c r="R441" s="520"/>
      <c r="S441" s="520"/>
      <c r="T441" s="520"/>
      <c r="U441" s="520"/>
      <c r="V441" s="520"/>
      <c r="W441" s="520"/>
      <c r="X441" s="520"/>
      <c r="Y441" s="520"/>
      <c r="Z441" s="520"/>
    </row>
    <row r="442" spans="1:26" ht="12.75" customHeight="1">
      <c r="A442" s="520"/>
      <c r="B442" s="520"/>
      <c r="C442" s="520"/>
      <c r="D442" s="520"/>
      <c r="E442" s="520"/>
      <c r="F442" s="520"/>
      <c r="G442" s="520"/>
      <c r="H442" s="520"/>
      <c r="I442" s="520"/>
      <c r="J442" s="520"/>
      <c r="K442" s="520"/>
      <c r="L442" s="520"/>
      <c r="M442" s="520"/>
      <c r="N442" s="520"/>
      <c r="O442" s="520"/>
      <c r="P442" s="520"/>
      <c r="Q442" s="520"/>
      <c r="R442" s="520"/>
      <c r="S442" s="520"/>
      <c r="T442" s="520"/>
      <c r="U442" s="520"/>
      <c r="V442" s="520"/>
      <c r="W442" s="520"/>
      <c r="X442" s="520"/>
      <c r="Y442" s="520"/>
      <c r="Z442" s="520"/>
    </row>
    <row r="443" spans="1:26" ht="12.75" customHeight="1">
      <c r="A443" s="520"/>
      <c r="B443" s="520"/>
      <c r="C443" s="520"/>
      <c r="D443" s="520"/>
      <c r="E443" s="520"/>
      <c r="F443" s="520"/>
      <c r="G443" s="520"/>
      <c r="H443" s="520"/>
      <c r="I443" s="520"/>
      <c r="J443" s="520"/>
      <c r="K443" s="520"/>
      <c r="L443" s="520"/>
      <c r="M443" s="520"/>
      <c r="N443" s="520"/>
      <c r="O443" s="520"/>
      <c r="P443" s="520"/>
      <c r="Q443" s="520"/>
      <c r="R443" s="520"/>
      <c r="S443" s="520"/>
      <c r="T443" s="520"/>
      <c r="U443" s="520"/>
      <c r="V443" s="520"/>
      <c r="W443" s="520"/>
      <c r="X443" s="520"/>
      <c r="Y443" s="520"/>
      <c r="Z443" s="520"/>
    </row>
    <row r="444" spans="1:26" ht="12.75" customHeight="1">
      <c r="A444" s="520"/>
      <c r="B444" s="520"/>
      <c r="C444" s="520"/>
      <c r="D444" s="520"/>
      <c r="E444" s="520"/>
      <c r="F444" s="520"/>
      <c r="G444" s="520"/>
      <c r="H444" s="520"/>
      <c r="I444" s="520"/>
      <c r="J444" s="520"/>
      <c r="K444" s="520"/>
      <c r="L444" s="520"/>
      <c r="M444" s="520"/>
      <c r="N444" s="520"/>
      <c r="O444" s="520"/>
      <c r="P444" s="520"/>
      <c r="Q444" s="520"/>
      <c r="R444" s="520"/>
      <c r="S444" s="520"/>
      <c r="T444" s="520"/>
      <c r="U444" s="520"/>
      <c r="V444" s="520"/>
      <c r="W444" s="520"/>
      <c r="X444" s="520"/>
      <c r="Y444" s="520"/>
      <c r="Z444" s="520"/>
    </row>
    <row r="445" spans="1:26" ht="12.75" customHeight="1">
      <c r="A445" s="520"/>
      <c r="B445" s="520"/>
      <c r="C445" s="520"/>
      <c r="D445" s="520"/>
      <c r="E445" s="520"/>
      <c r="F445" s="520"/>
      <c r="G445" s="520"/>
      <c r="H445" s="520"/>
      <c r="I445" s="520"/>
      <c r="J445" s="520"/>
      <c r="K445" s="520"/>
      <c r="L445" s="520"/>
      <c r="M445" s="520"/>
      <c r="N445" s="520"/>
      <c r="O445" s="520"/>
      <c r="P445" s="520"/>
      <c r="Q445" s="520"/>
      <c r="R445" s="520"/>
      <c r="S445" s="520"/>
      <c r="T445" s="520"/>
      <c r="U445" s="520"/>
      <c r="V445" s="520"/>
      <c r="W445" s="520"/>
      <c r="X445" s="520"/>
      <c r="Y445" s="520"/>
      <c r="Z445" s="520"/>
    </row>
    <row r="446" spans="1:26" ht="12.75" customHeight="1">
      <c r="A446" s="520"/>
      <c r="B446" s="520"/>
      <c r="C446" s="520"/>
      <c r="D446" s="520"/>
      <c r="E446" s="520"/>
      <c r="F446" s="520"/>
      <c r="G446" s="520"/>
      <c r="H446" s="520"/>
      <c r="I446" s="520"/>
      <c r="J446" s="520"/>
      <c r="K446" s="520"/>
      <c r="L446" s="520"/>
      <c r="M446" s="520"/>
      <c r="N446" s="520"/>
      <c r="O446" s="520"/>
      <c r="P446" s="520"/>
      <c r="Q446" s="520"/>
      <c r="R446" s="520"/>
      <c r="S446" s="520"/>
      <c r="T446" s="520"/>
      <c r="U446" s="520"/>
      <c r="V446" s="520"/>
      <c r="W446" s="520"/>
      <c r="X446" s="520"/>
      <c r="Y446" s="520"/>
      <c r="Z446" s="520"/>
    </row>
    <row r="447" spans="1:26" ht="12.75" customHeight="1">
      <c r="A447" s="520"/>
      <c r="B447" s="520"/>
      <c r="C447" s="520"/>
      <c r="D447" s="520"/>
      <c r="E447" s="520"/>
      <c r="F447" s="520"/>
      <c r="G447" s="520"/>
      <c r="H447" s="520"/>
      <c r="I447" s="520"/>
      <c r="J447" s="520"/>
      <c r="K447" s="520"/>
      <c r="L447" s="520"/>
      <c r="M447" s="520"/>
      <c r="N447" s="520"/>
      <c r="O447" s="520"/>
      <c r="P447" s="520"/>
      <c r="Q447" s="520"/>
      <c r="R447" s="520"/>
      <c r="S447" s="520"/>
      <c r="T447" s="520"/>
      <c r="U447" s="520"/>
      <c r="V447" s="520"/>
      <c r="W447" s="520"/>
      <c r="X447" s="520"/>
      <c r="Y447" s="520"/>
      <c r="Z447" s="520"/>
    </row>
    <row r="448" spans="1:26" ht="12.75" customHeight="1">
      <c r="A448" s="520"/>
      <c r="B448" s="520"/>
      <c r="C448" s="520"/>
      <c r="D448" s="520"/>
      <c r="E448" s="520"/>
      <c r="F448" s="520"/>
      <c r="G448" s="520"/>
      <c r="H448" s="520"/>
      <c r="I448" s="520"/>
      <c r="J448" s="520"/>
      <c r="K448" s="520"/>
      <c r="L448" s="520"/>
      <c r="M448" s="520"/>
      <c r="N448" s="520"/>
      <c r="O448" s="520"/>
      <c r="P448" s="520"/>
      <c r="Q448" s="520"/>
      <c r="R448" s="520"/>
      <c r="S448" s="520"/>
      <c r="T448" s="520"/>
      <c r="U448" s="520"/>
      <c r="V448" s="520"/>
      <c r="W448" s="520"/>
      <c r="X448" s="520"/>
      <c r="Y448" s="520"/>
      <c r="Z448" s="520"/>
    </row>
    <row r="449" spans="1:26" ht="12.75" customHeight="1">
      <c r="A449" s="520"/>
      <c r="B449" s="520"/>
      <c r="C449" s="520"/>
      <c r="D449" s="520"/>
      <c r="E449" s="520"/>
      <c r="F449" s="520"/>
      <c r="G449" s="520"/>
      <c r="H449" s="520"/>
      <c r="I449" s="520"/>
      <c r="J449" s="520"/>
      <c r="K449" s="520"/>
      <c r="L449" s="520"/>
      <c r="M449" s="520"/>
      <c r="N449" s="520"/>
      <c r="O449" s="520"/>
      <c r="P449" s="520"/>
      <c r="Q449" s="520"/>
      <c r="R449" s="520"/>
      <c r="S449" s="520"/>
      <c r="T449" s="520"/>
      <c r="U449" s="520"/>
      <c r="V449" s="520"/>
      <c r="W449" s="520"/>
      <c r="X449" s="520"/>
      <c r="Y449" s="520"/>
      <c r="Z449" s="520"/>
    </row>
    <row r="450" spans="1:26" ht="12.75" customHeight="1">
      <c r="A450" s="520"/>
      <c r="B450" s="520"/>
      <c r="C450" s="520"/>
      <c r="D450" s="520"/>
      <c r="E450" s="520"/>
      <c r="F450" s="520"/>
      <c r="G450" s="520"/>
      <c r="H450" s="520"/>
      <c r="I450" s="520"/>
      <c r="J450" s="520"/>
      <c r="K450" s="520"/>
      <c r="L450" s="520"/>
      <c r="M450" s="520"/>
      <c r="N450" s="520"/>
      <c r="O450" s="520"/>
      <c r="P450" s="520"/>
      <c r="Q450" s="520"/>
      <c r="R450" s="520"/>
      <c r="S450" s="520"/>
      <c r="T450" s="520"/>
      <c r="U450" s="520"/>
      <c r="V450" s="520"/>
      <c r="W450" s="520"/>
      <c r="X450" s="520"/>
      <c r="Y450" s="520"/>
      <c r="Z450" s="520"/>
    </row>
    <row r="451" spans="1:26" ht="12.75" customHeight="1">
      <c r="A451" s="520"/>
      <c r="B451" s="520"/>
      <c r="C451" s="520"/>
      <c r="D451" s="520"/>
      <c r="E451" s="520"/>
      <c r="F451" s="520"/>
      <c r="G451" s="520"/>
      <c r="H451" s="520"/>
      <c r="I451" s="520"/>
      <c r="J451" s="520"/>
      <c r="K451" s="520"/>
      <c r="L451" s="520"/>
      <c r="M451" s="520"/>
      <c r="N451" s="520"/>
      <c r="O451" s="520"/>
      <c r="P451" s="520"/>
      <c r="Q451" s="520"/>
      <c r="R451" s="520"/>
      <c r="S451" s="520"/>
      <c r="T451" s="520"/>
      <c r="U451" s="520"/>
      <c r="V451" s="520"/>
      <c r="W451" s="520"/>
      <c r="X451" s="520"/>
      <c r="Y451" s="520"/>
      <c r="Z451" s="520"/>
    </row>
    <row r="452" spans="1:26" ht="12.75" customHeight="1">
      <c r="A452" s="520"/>
      <c r="B452" s="520"/>
      <c r="C452" s="520"/>
      <c r="D452" s="520"/>
      <c r="E452" s="520"/>
      <c r="F452" s="520"/>
      <c r="G452" s="520"/>
      <c r="H452" s="520"/>
      <c r="I452" s="520"/>
      <c r="J452" s="520"/>
      <c r="K452" s="520"/>
      <c r="L452" s="520"/>
      <c r="M452" s="520"/>
      <c r="N452" s="520"/>
      <c r="O452" s="520"/>
      <c r="P452" s="520"/>
      <c r="Q452" s="520"/>
      <c r="R452" s="520"/>
      <c r="S452" s="520"/>
      <c r="T452" s="520"/>
      <c r="U452" s="520"/>
      <c r="V452" s="520"/>
      <c r="W452" s="520"/>
      <c r="X452" s="520"/>
      <c r="Y452" s="520"/>
      <c r="Z452" s="520"/>
    </row>
    <row r="453" spans="1:26" ht="12.75" customHeight="1">
      <c r="A453" s="520"/>
      <c r="B453" s="520"/>
      <c r="C453" s="520"/>
      <c r="D453" s="520"/>
      <c r="E453" s="520"/>
      <c r="F453" s="520"/>
      <c r="G453" s="520"/>
      <c r="H453" s="520"/>
      <c r="I453" s="520"/>
      <c r="J453" s="520"/>
      <c r="K453" s="520"/>
      <c r="L453" s="520"/>
      <c r="M453" s="520"/>
      <c r="N453" s="520"/>
      <c r="O453" s="520"/>
      <c r="P453" s="520"/>
      <c r="Q453" s="520"/>
      <c r="R453" s="520"/>
      <c r="S453" s="520"/>
      <c r="T453" s="520"/>
      <c r="U453" s="520"/>
      <c r="V453" s="520"/>
      <c r="W453" s="520"/>
      <c r="X453" s="520"/>
      <c r="Y453" s="520"/>
      <c r="Z453" s="520"/>
    </row>
    <row r="454" spans="1:26" ht="12.75" customHeight="1">
      <c r="A454" s="520"/>
      <c r="B454" s="520"/>
      <c r="C454" s="520"/>
      <c r="D454" s="520"/>
      <c r="E454" s="520"/>
      <c r="F454" s="520"/>
      <c r="G454" s="520"/>
      <c r="H454" s="520"/>
      <c r="I454" s="520"/>
      <c r="J454" s="520"/>
      <c r="K454" s="520"/>
      <c r="L454" s="520"/>
      <c r="M454" s="520"/>
      <c r="N454" s="520"/>
      <c r="O454" s="520"/>
      <c r="P454" s="520"/>
      <c r="Q454" s="520"/>
      <c r="R454" s="520"/>
      <c r="S454" s="520"/>
      <c r="T454" s="520"/>
      <c r="U454" s="520"/>
      <c r="V454" s="520"/>
      <c r="W454" s="520"/>
      <c r="X454" s="520"/>
      <c r="Y454" s="520"/>
      <c r="Z454" s="520"/>
    </row>
    <row r="455" spans="1:26" ht="12.75" customHeight="1">
      <c r="A455" s="520"/>
      <c r="B455" s="520"/>
      <c r="C455" s="520"/>
      <c r="D455" s="520"/>
      <c r="E455" s="520"/>
      <c r="F455" s="520"/>
      <c r="G455" s="520"/>
      <c r="H455" s="520"/>
      <c r="I455" s="520"/>
      <c r="J455" s="520"/>
      <c r="K455" s="520"/>
      <c r="L455" s="520"/>
      <c r="M455" s="520"/>
      <c r="N455" s="520"/>
      <c r="O455" s="520"/>
      <c r="P455" s="520"/>
      <c r="Q455" s="520"/>
      <c r="R455" s="520"/>
      <c r="S455" s="520"/>
      <c r="T455" s="520"/>
      <c r="U455" s="520"/>
      <c r="V455" s="520"/>
      <c r="W455" s="520"/>
      <c r="X455" s="520"/>
      <c r="Y455" s="520"/>
      <c r="Z455" s="520"/>
    </row>
    <row r="456" spans="1:26" ht="12.75" customHeight="1">
      <c r="A456" s="520"/>
      <c r="B456" s="520"/>
      <c r="C456" s="520"/>
      <c r="D456" s="520"/>
      <c r="E456" s="520"/>
      <c r="F456" s="520"/>
      <c r="G456" s="520"/>
      <c r="H456" s="520"/>
      <c r="I456" s="520"/>
      <c r="J456" s="520"/>
      <c r="K456" s="520"/>
      <c r="L456" s="520"/>
      <c r="M456" s="520"/>
      <c r="N456" s="520"/>
      <c r="O456" s="520"/>
      <c r="P456" s="520"/>
      <c r="Q456" s="520"/>
      <c r="R456" s="520"/>
      <c r="S456" s="520"/>
      <c r="T456" s="520"/>
      <c r="U456" s="520"/>
      <c r="V456" s="520"/>
      <c r="W456" s="520"/>
      <c r="X456" s="520"/>
      <c r="Y456" s="520"/>
      <c r="Z456" s="520"/>
    </row>
    <row r="457" spans="1:26" ht="12.75" customHeight="1">
      <c r="A457" s="520"/>
      <c r="B457" s="520"/>
      <c r="C457" s="520"/>
      <c r="D457" s="520"/>
      <c r="E457" s="520"/>
      <c r="F457" s="520"/>
      <c r="G457" s="520"/>
      <c r="H457" s="520"/>
      <c r="I457" s="520"/>
      <c r="J457" s="520"/>
      <c r="K457" s="520"/>
      <c r="L457" s="520"/>
      <c r="M457" s="520"/>
      <c r="N457" s="520"/>
      <c r="O457" s="520"/>
      <c r="P457" s="520"/>
      <c r="Q457" s="520"/>
      <c r="R457" s="520"/>
      <c r="S457" s="520"/>
      <c r="T457" s="520"/>
      <c r="U457" s="520"/>
      <c r="V457" s="520"/>
      <c r="W457" s="520"/>
      <c r="X457" s="520"/>
      <c r="Y457" s="520"/>
      <c r="Z457" s="520"/>
    </row>
    <row r="458" spans="1:26" ht="12.75" customHeight="1">
      <c r="A458" s="520"/>
      <c r="B458" s="520"/>
      <c r="C458" s="520"/>
      <c r="D458" s="520"/>
      <c r="E458" s="520"/>
      <c r="F458" s="520"/>
      <c r="G458" s="520"/>
      <c r="H458" s="520"/>
      <c r="I458" s="520"/>
      <c r="J458" s="520"/>
      <c r="K458" s="520"/>
      <c r="L458" s="520"/>
      <c r="M458" s="520"/>
      <c r="N458" s="520"/>
      <c r="O458" s="520"/>
      <c r="P458" s="520"/>
      <c r="Q458" s="520"/>
      <c r="R458" s="520"/>
      <c r="S458" s="520"/>
      <c r="T458" s="520"/>
      <c r="U458" s="520"/>
      <c r="V458" s="520"/>
      <c r="W458" s="520"/>
      <c r="X458" s="520"/>
      <c r="Y458" s="520"/>
      <c r="Z458" s="520"/>
    </row>
    <row r="459" spans="1:26" ht="12.75" customHeight="1">
      <c r="A459" s="520"/>
      <c r="B459" s="520"/>
      <c r="C459" s="520"/>
      <c r="D459" s="520"/>
      <c r="E459" s="520"/>
      <c r="F459" s="520"/>
      <c r="G459" s="520"/>
      <c r="H459" s="520"/>
      <c r="I459" s="520"/>
      <c r="J459" s="520"/>
      <c r="K459" s="520"/>
      <c r="L459" s="520"/>
      <c r="M459" s="520"/>
      <c r="N459" s="520"/>
      <c r="O459" s="520"/>
      <c r="P459" s="520"/>
      <c r="Q459" s="520"/>
      <c r="R459" s="520"/>
      <c r="S459" s="520"/>
      <c r="T459" s="520"/>
      <c r="U459" s="520"/>
      <c r="V459" s="520"/>
      <c r="W459" s="520"/>
      <c r="X459" s="520"/>
      <c r="Y459" s="520"/>
      <c r="Z459" s="520"/>
    </row>
    <row r="460" spans="1:26" ht="12.75" customHeight="1">
      <c r="A460" s="520"/>
      <c r="B460" s="520"/>
      <c r="C460" s="520"/>
      <c r="D460" s="520"/>
      <c r="E460" s="520"/>
      <c r="F460" s="520"/>
      <c r="G460" s="520"/>
      <c r="H460" s="520"/>
      <c r="I460" s="520"/>
      <c r="J460" s="520"/>
      <c r="K460" s="520"/>
      <c r="L460" s="520"/>
      <c r="M460" s="520"/>
      <c r="N460" s="520"/>
      <c r="O460" s="520"/>
      <c r="P460" s="520"/>
      <c r="Q460" s="520"/>
      <c r="R460" s="520"/>
      <c r="S460" s="520"/>
      <c r="T460" s="520"/>
      <c r="U460" s="520"/>
      <c r="V460" s="520"/>
      <c r="W460" s="520"/>
      <c r="X460" s="520"/>
      <c r="Y460" s="520"/>
      <c r="Z460" s="520"/>
    </row>
    <row r="461" spans="1:26" ht="12.75" customHeight="1">
      <c r="A461" s="520"/>
      <c r="B461" s="520"/>
      <c r="C461" s="520"/>
      <c r="D461" s="520"/>
      <c r="E461" s="520"/>
      <c r="F461" s="520"/>
      <c r="G461" s="520"/>
      <c r="H461" s="520"/>
      <c r="I461" s="520"/>
      <c r="J461" s="520"/>
      <c r="K461" s="520"/>
      <c r="L461" s="520"/>
      <c r="M461" s="520"/>
      <c r="N461" s="520"/>
      <c r="O461" s="520"/>
      <c r="P461" s="520"/>
      <c r="Q461" s="520"/>
      <c r="R461" s="520"/>
      <c r="S461" s="520"/>
      <c r="T461" s="520"/>
      <c r="U461" s="520"/>
      <c r="V461" s="520"/>
      <c r="W461" s="520"/>
      <c r="X461" s="520"/>
      <c r="Y461" s="520"/>
      <c r="Z461" s="520"/>
    </row>
    <row r="462" spans="1:26" ht="12.75" customHeight="1">
      <c r="A462" s="520"/>
      <c r="B462" s="520"/>
      <c r="C462" s="520"/>
      <c r="D462" s="520"/>
      <c r="E462" s="520"/>
      <c r="F462" s="520"/>
      <c r="G462" s="520"/>
      <c r="H462" s="520"/>
      <c r="I462" s="520"/>
      <c r="J462" s="520"/>
      <c r="K462" s="520"/>
      <c r="L462" s="520"/>
      <c r="M462" s="520"/>
      <c r="N462" s="520"/>
      <c r="O462" s="520"/>
      <c r="P462" s="520"/>
      <c r="Q462" s="520"/>
      <c r="R462" s="520"/>
      <c r="S462" s="520"/>
      <c r="T462" s="520"/>
      <c r="U462" s="520"/>
      <c r="V462" s="520"/>
      <c r="W462" s="520"/>
      <c r="X462" s="520"/>
      <c r="Y462" s="520"/>
      <c r="Z462" s="520"/>
    </row>
    <row r="463" spans="1:26" ht="12.75" customHeight="1">
      <c r="A463" s="520"/>
      <c r="B463" s="520"/>
      <c r="C463" s="520"/>
      <c r="D463" s="520"/>
      <c r="E463" s="520"/>
      <c r="F463" s="520"/>
      <c r="G463" s="520"/>
      <c r="H463" s="520"/>
      <c r="I463" s="520"/>
      <c r="J463" s="520"/>
      <c r="K463" s="520"/>
      <c r="L463" s="520"/>
      <c r="M463" s="520"/>
      <c r="N463" s="520"/>
      <c r="O463" s="520"/>
      <c r="P463" s="520"/>
      <c r="Q463" s="520"/>
      <c r="R463" s="520"/>
      <c r="S463" s="520"/>
      <c r="T463" s="520"/>
      <c r="U463" s="520"/>
      <c r="V463" s="520"/>
      <c r="W463" s="520"/>
      <c r="X463" s="520"/>
      <c r="Y463" s="520"/>
      <c r="Z463" s="520"/>
    </row>
    <row r="464" spans="1:26" ht="12.75" customHeight="1">
      <c r="A464" s="520"/>
      <c r="B464" s="520"/>
      <c r="C464" s="520"/>
      <c r="D464" s="520"/>
      <c r="E464" s="520"/>
      <c r="F464" s="520"/>
      <c r="G464" s="520"/>
      <c r="H464" s="520"/>
      <c r="I464" s="520"/>
      <c r="J464" s="520"/>
      <c r="K464" s="520"/>
      <c r="L464" s="520"/>
      <c r="M464" s="520"/>
      <c r="N464" s="520"/>
      <c r="O464" s="520"/>
      <c r="P464" s="520"/>
      <c r="Q464" s="520"/>
      <c r="R464" s="520"/>
      <c r="S464" s="520"/>
      <c r="T464" s="520"/>
      <c r="U464" s="520"/>
      <c r="V464" s="520"/>
      <c r="W464" s="520"/>
      <c r="X464" s="520"/>
      <c r="Y464" s="520"/>
      <c r="Z464" s="520"/>
    </row>
    <row r="465" spans="1:26" ht="12.75" customHeight="1">
      <c r="A465" s="520"/>
      <c r="B465" s="520"/>
      <c r="C465" s="520"/>
      <c r="D465" s="520"/>
      <c r="E465" s="520"/>
      <c r="F465" s="520"/>
      <c r="G465" s="520"/>
      <c r="H465" s="520"/>
      <c r="I465" s="520"/>
      <c r="J465" s="520"/>
      <c r="K465" s="520"/>
      <c r="L465" s="520"/>
      <c r="M465" s="520"/>
      <c r="N465" s="520"/>
      <c r="O465" s="520"/>
      <c r="P465" s="520"/>
      <c r="Q465" s="520"/>
      <c r="R465" s="520"/>
      <c r="S465" s="520"/>
      <c r="T465" s="520"/>
      <c r="U465" s="520"/>
      <c r="V465" s="520"/>
      <c r="W465" s="520"/>
      <c r="X465" s="520"/>
      <c r="Y465" s="520"/>
      <c r="Z465" s="520"/>
    </row>
    <row r="466" spans="1:26" ht="12.75" customHeight="1">
      <c r="A466" s="520"/>
      <c r="B466" s="520"/>
      <c r="C466" s="520"/>
      <c r="D466" s="520"/>
      <c r="E466" s="520"/>
      <c r="F466" s="520"/>
      <c r="G466" s="520"/>
      <c r="H466" s="520"/>
      <c r="I466" s="520"/>
      <c r="J466" s="520"/>
      <c r="K466" s="520"/>
      <c r="L466" s="520"/>
      <c r="M466" s="520"/>
      <c r="N466" s="520"/>
      <c r="O466" s="520"/>
      <c r="P466" s="520"/>
      <c r="Q466" s="520"/>
      <c r="R466" s="520"/>
      <c r="S466" s="520"/>
      <c r="T466" s="520"/>
      <c r="U466" s="520"/>
      <c r="V466" s="520"/>
      <c r="W466" s="520"/>
      <c r="X466" s="520"/>
      <c r="Y466" s="520"/>
      <c r="Z466" s="520"/>
    </row>
    <row r="467" spans="1:26" ht="12.75" customHeight="1">
      <c r="A467" s="520"/>
      <c r="B467" s="520"/>
      <c r="C467" s="520"/>
      <c r="D467" s="520"/>
      <c r="E467" s="520"/>
      <c r="F467" s="520"/>
      <c r="G467" s="520"/>
      <c r="H467" s="520"/>
      <c r="I467" s="520"/>
      <c r="J467" s="520"/>
      <c r="K467" s="520"/>
      <c r="L467" s="520"/>
      <c r="M467" s="520"/>
      <c r="N467" s="520"/>
      <c r="O467" s="520"/>
      <c r="P467" s="520"/>
      <c r="Q467" s="520"/>
      <c r="R467" s="520"/>
      <c r="S467" s="520"/>
      <c r="T467" s="520"/>
      <c r="U467" s="520"/>
      <c r="V467" s="520"/>
      <c r="W467" s="520"/>
      <c r="X467" s="520"/>
      <c r="Y467" s="520"/>
      <c r="Z467" s="520"/>
    </row>
    <row r="468" spans="1:26" ht="12.75" customHeight="1">
      <c r="A468" s="520"/>
      <c r="B468" s="520"/>
      <c r="C468" s="520"/>
      <c r="D468" s="520"/>
      <c r="E468" s="520"/>
      <c r="F468" s="520"/>
      <c r="G468" s="520"/>
      <c r="H468" s="520"/>
      <c r="I468" s="520"/>
      <c r="J468" s="520"/>
      <c r="K468" s="520"/>
      <c r="L468" s="520"/>
      <c r="M468" s="520"/>
      <c r="N468" s="520"/>
      <c r="O468" s="520"/>
      <c r="P468" s="520"/>
      <c r="Q468" s="520"/>
      <c r="R468" s="520"/>
      <c r="S468" s="520"/>
      <c r="T468" s="520"/>
      <c r="U468" s="520"/>
      <c r="V468" s="520"/>
      <c r="W468" s="520"/>
      <c r="X468" s="520"/>
      <c r="Y468" s="520"/>
      <c r="Z468" s="520"/>
    </row>
    <row r="469" spans="1:26" ht="12.75" customHeight="1">
      <c r="A469" s="520"/>
      <c r="B469" s="520"/>
      <c r="C469" s="520"/>
      <c r="D469" s="520"/>
      <c r="E469" s="520"/>
      <c r="F469" s="520"/>
      <c r="G469" s="520"/>
      <c r="H469" s="520"/>
      <c r="I469" s="520"/>
      <c r="J469" s="520"/>
      <c r="K469" s="520"/>
      <c r="L469" s="520"/>
      <c r="M469" s="520"/>
      <c r="N469" s="520"/>
      <c r="O469" s="520"/>
      <c r="P469" s="520"/>
      <c r="Q469" s="520"/>
      <c r="R469" s="520"/>
      <c r="S469" s="520"/>
      <c r="T469" s="520"/>
      <c r="U469" s="520"/>
      <c r="V469" s="520"/>
      <c r="W469" s="520"/>
      <c r="X469" s="520"/>
      <c r="Y469" s="520"/>
      <c r="Z469" s="520"/>
    </row>
    <row r="470" spans="1:26" ht="12.75" customHeight="1">
      <c r="A470" s="520"/>
      <c r="B470" s="520"/>
      <c r="C470" s="520"/>
      <c r="D470" s="520"/>
      <c r="E470" s="520"/>
      <c r="F470" s="520"/>
      <c r="G470" s="520"/>
      <c r="H470" s="520"/>
      <c r="I470" s="520"/>
      <c r="J470" s="520"/>
      <c r="K470" s="520"/>
      <c r="L470" s="520"/>
      <c r="M470" s="520"/>
      <c r="N470" s="520"/>
      <c r="O470" s="520"/>
      <c r="P470" s="520"/>
      <c r="Q470" s="520"/>
      <c r="R470" s="520"/>
      <c r="S470" s="520"/>
      <c r="T470" s="520"/>
      <c r="U470" s="520"/>
      <c r="V470" s="520"/>
      <c r="W470" s="520"/>
      <c r="X470" s="520"/>
      <c r="Y470" s="520"/>
      <c r="Z470" s="520"/>
    </row>
    <row r="471" spans="1:26" ht="12.75" customHeight="1">
      <c r="A471" s="520"/>
      <c r="B471" s="520"/>
      <c r="C471" s="520"/>
      <c r="D471" s="520"/>
      <c r="E471" s="520"/>
      <c r="F471" s="520"/>
      <c r="G471" s="520"/>
      <c r="H471" s="520"/>
      <c r="I471" s="520"/>
      <c r="J471" s="520"/>
      <c r="K471" s="520"/>
      <c r="L471" s="520"/>
      <c r="M471" s="520"/>
      <c r="N471" s="520"/>
      <c r="O471" s="520"/>
      <c r="P471" s="520"/>
      <c r="Q471" s="520"/>
      <c r="R471" s="520"/>
      <c r="S471" s="520"/>
      <c r="T471" s="520"/>
      <c r="U471" s="520"/>
      <c r="V471" s="520"/>
      <c r="W471" s="520"/>
      <c r="X471" s="520"/>
      <c r="Y471" s="520"/>
      <c r="Z471" s="520"/>
    </row>
    <row r="472" spans="1:26" ht="12.75" customHeight="1">
      <c r="A472" s="520"/>
      <c r="B472" s="520"/>
      <c r="C472" s="520"/>
      <c r="D472" s="520"/>
      <c r="E472" s="520"/>
      <c r="F472" s="520"/>
      <c r="G472" s="520"/>
      <c r="H472" s="520"/>
      <c r="I472" s="520"/>
      <c r="J472" s="520"/>
      <c r="K472" s="520"/>
      <c r="L472" s="520"/>
      <c r="M472" s="520"/>
      <c r="N472" s="520"/>
      <c r="O472" s="520"/>
      <c r="P472" s="520"/>
      <c r="Q472" s="520"/>
      <c r="R472" s="520"/>
      <c r="S472" s="520"/>
      <c r="T472" s="520"/>
      <c r="U472" s="520"/>
      <c r="V472" s="520"/>
      <c r="W472" s="520"/>
      <c r="X472" s="520"/>
      <c r="Y472" s="520"/>
      <c r="Z472" s="520"/>
    </row>
    <row r="473" spans="1:26" ht="12.75" customHeight="1">
      <c r="A473" s="520"/>
      <c r="B473" s="520"/>
      <c r="C473" s="520"/>
      <c r="D473" s="520"/>
      <c r="E473" s="520"/>
      <c r="F473" s="520"/>
      <c r="G473" s="520"/>
      <c r="H473" s="520"/>
      <c r="I473" s="520"/>
      <c r="J473" s="520"/>
      <c r="K473" s="520"/>
      <c r="L473" s="520"/>
      <c r="M473" s="520"/>
      <c r="N473" s="520"/>
      <c r="O473" s="520"/>
      <c r="P473" s="520"/>
      <c r="Q473" s="520"/>
      <c r="R473" s="520"/>
      <c r="S473" s="520"/>
      <c r="T473" s="520"/>
      <c r="U473" s="520"/>
      <c r="V473" s="520"/>
      <c r="W473" s="520"/>
      <c r="X473" s="520"/>
      <c r="Y473" s="520"/>
      <c r="Z473" s="520"/>
    </row>
    <row r="474" spans="1:26" ht="12.75" customHeight="1">
      <c r="A474" s="520"/>
      <c r="B474" s="520"/>
      <c r="C474" s="520"/>
      <c r="D474" s="520"/>
      <c r="E474" s="520"/>
      <c r="F474" s="520"/>
      <c r="G474" s="520"/>
      <c r="H474" s="520"/>
      <c r="I474" s="520"/>
      <c r="J474" s="520"/>
      <c r="K474" s="520"/>
      <c r="L474" s="520"/>
      <c r="M474" s="520"/>
      <c r="N474" s="520"/>
      <c r="O474" s="520"/>
      <c r="P474" s="520"/>
      <c r="Q474" s="520"/>
      <c r="R474" s="520"/>
      <c r="S474" s="520"/>
      <c r="T474" s="520"/>
      <c r="U474" s="520"/>
      <c r="V474" s="520"/>
      <c r="W474" s="520"/>
      <c r="X474" s="520"/>
      <c r="Y474" s="520"/>
      <c r="Z474" s="520"/>
    </row>
    <row r="475" spans="1:26" ht="12.75" customHeight="1">
      <c r="A475" s="520"/>
      <c r="B475" s="520"/>
      <c r="C475" s="520"/>
      <c r="D475" s="520"/>
      <c r="E475" s="520"/>
      <c r="F475" s="520"/>
      <c r="G475" s="520"/>
      <c r="H475" s="520"/>
      <c r="I475" s="520"/>
      <c r="J475" s="520"/>
      <c r="K475" s="520"/>
      <c r="L475" s="520"/>
      <c r="M475" s="520"/>
      <c r="N475" s="520"/>
      <c r="O475" s="520"/>
      <c r="P475" s="520"/>
      <c r="Q475" s="520"/>
      <c r="R475" s="520"/>
      <c r="S475" s="520"/>
      <c r="T475" s="520"/>
      <c r="U475" s="520"/>
      <c r="V475" s="520"/>
      <c r="W475" s="520"/>
      <c r="X475" s="520"/>
      <c r="Y475" s="520"/>
      <c r="Z475" s="520"/>
    </row>
    <row r="476" spans="1:26" ht="12.75" customHeight="1">
      <c r="A476" s="520"/>
      <c r="B476" s="520"/>
      <c r="C476" s="520"/>
      <c r="D476" s="520"/>
      <c r="E476" s="520"/>
      <c r="F476" s="520"/>
      <c r="G476" s="520"/>
      <c r="H476" s="520"/>
      <c r="I476" s="520"/>
      <c r="J476" s="520"/>
      <c r="K476" s="520"/>
      <c r="L476" s="520"/>
      <c r="M476" s="520"/>
      <c r="N476" s="520"/>
      <c r="O476" s="520"/>
      <c r="P476" s="520"/>
      <c r="Q476" s="520"/>
      <c r="R476" s="520"/>
      <c r="S476" s="520"/>
      <c r="T476" s="520"/>
      <c r="U476" s="520"/>
      <c r="V476" s="520"/>
      <c r="W476" s="520"/>
      <c r="X476" s="520"/>
      <c r="Y476" s="520"/>
      <c r="Z476" s="520"/>
    </row>
    <row r="477" spans="1:26" ht="12.75" customHeight="1">
      <c r="A477" s="520"/>
      <c r="B477" s="520"/>
      <c r="C477" s="520"/>
      <c r="D477" s="520"/>
      <c r="E477" s="520"/>
      <c r="F477" s="520"/>
      <c r="G477" s="520"/>
      <c r="H477" s="520"/>
      <c r="I477" s="520"/>
      <c r="J477" s="520"/>
      <c r="K477" s="520"/>
      <c r="L477" s="520"/>
      <c r="M477" s="520"/>
      <c r="N477" s="520"/>
      <c r="O477" s="520"/>
      <c r="P477" s="520"/>
      <c r="Q477" s="520"/>
      <c r="R477" s="520"/>
      <c r="S477" s="520"/>
      <c r="T477" s="520"/>
      <c r="U477" s="520"/>
      <c r="V477" s="520"/>
      <c r="W477" s="520"/>
      <c r="X477" s="520"/>
      <c r="Y477" s="520"/>
      <c r="Z477" s="520"/>
    </row>
    <row r="478" spans="1:26" ht="12.75" customHeight="1">
      <c r="A478" s="520"/>
      <c r="B478" s="520"/>
      <c r="C478" s="520"/>
      <c r="D478" s="520"/>
      <c r="E478" s="520"/>
      <c r="F478" s="520"/>
      <c r="G478" s="520"/>
      <c r="H478" s="520"/>
      <c r="I478" s="520"/>
      <c r="J478" s="520"/>
      <c r="K478" s="520"/>
      <c r="L478" s="520"/>
      <c r="M478" s="520"/>
      <c r="N478" s="520"/>
      <c r="O478" s="520"/>
      <c r="P478" s="520"/>
      <c r="Q478" s="520"/>
      <c r="R478" s="520"/>
      <c r="S478" s="520"/>
      <c r="T478" s="520"/>
      <c r="U478" s="520"/>
      <c r="V478" s="520"/>
      <c r="W478" s="520"/>
      <c r="X478" s="520"/>
      <c r="Y478" s="520"/>
      <c r="Z478" s="520"/>
    </row>
    <row r="479" spans="1:26" ht="12.75" customHeight="1">
      <c r="A479" s="520"/>
      <c r="B479" s="520"/>
      <c r="C479" s="520"/>
      <c r="D479" s="520"/>
      <c r="E479" s="520"/>
      <c r="F479" s="520"/>
      <c r="G479" s="520"/>
      <c r="H479" s="520"/>
      <c r="I479" s="520"/>
      <c r="J479" s="520"/>
      <c r="K479" s="520"/>
      <c r="L479" s="520"/>
      <c r="M479" s="520"/>
      <c r="N479" s="520"/>
      <c r="O479" s="520"/>
      <c r="P479" s="520"/>
      <c r="Q479" s="520"/>
      <c r="R479" s="520"/>
      <c r="S479" s="520"/>
      <c r="T479" s="520"/>
      <c r="U479" s="520"/>
      <c r="V479" s="520"/>
      <c r="W479" s="520"/>
      <c r="X479" s="520"/>
      <c r="Y479" s="520"/>
      <c r="Z479" s="520"/>
    </row>
    <row r="480" spans="1:26" ht="12.75" customHeight="1">
      <c r="A480" s="520"/>
      <c r="B480" s="520"/>
      <c r="C480" s="520"/>
      <c r="D480" s="520"/>
      <c r="E480" s="520"/>
      <c r="F480" s="520"/>
      <c r="G480" s="520"/>
      <c r="H480" s="520"/>
      <c r="I480" s="520"/>
      <c r="J480" s="520"/>
      <c r="K480" s="520"/>
      <c r="L480" s="520"/>
      <c r="M480" s="520"/>
      <c r="N480" s="520"/>
      <c r="O480" s="520"/>
      <c r="P480" s="520"/>
      <c r="Q480" s="520"/>
      <c r="R480" s="520"/>
      <c r="S480" s="520"/>
      <c r="T480" s="520"/>
      <c r="U480" s="520"/>
      <c r="V480" s="520"/>
      <c r="W480" s="520"/>
      <c r="X480" s="520"/>
      <c r="Y480" s="520"/>
      <c r="Z480" s="520"/>
    </row>
    <row r="481" spans="1:26" ht="12.75" customHeight="1">
      <c r="A481" s="520"/>
      <c r="B481" s="520"/>
      <c r="C481" s="520"/>
      <c r="D481" s="520"/>
      <c r="E481" s="520"/>
      <c r="F481" s="520"/>
      <c r="G481" s="520"/>
      <c r="H481" s="520"/>
      <c r="I481" s="520"/>
      <c r="J481" s="520"/>
      <c r="K481" s="520"/>
      <c r="L481" s="520"/>
      <c r="M481" s="520"/>
      <c r="N481" s="520"/>
      <c r="O481" s="520"/>
      <c r="P481" s="520"/>
      <c r="Q481" s="520"/>
      <c r="R481" s="520"/>
      <c r="S481" s="520"/>
      <c r="T481" s="520"/>
      <c r="U481" s="520"/>
      <c r="V481" s="520"/>
      <c r="W481" s="520"/>
      <c r="X481" s="520"/>
      <c r="Y481" s="520"/>
      <c r="Z481" s="520"/>
    </row>
    <row r="482" spans="1:26" ht="12.75" customHeight="1">
      <c r="A482" s="520"/>
      <c r="B482" s="520"/>
      <c r="C482" s="520"/>
      <c r="D482" s="520"/>
      <c r="E482" s="520"/>
      <c r="F482" s="520"/>
      <c r="G482" s="520"/>
      <c r="H482" s="520"/>
      <c r="I482" s="520"/>
      <c r="J482" s="520"/>
      <c r="K482" s="520"/>
      <c r="L482" s="520"/>
      <c r="M482" s="520"/>
      <c r="N482" s="520"/>
      <c r="O482" s="520"/>
      <c r="P482" s="520"/>
      <c r="Q482" s="520"/>
      <c r="R482" s="520"/>
      <c r="S482" s="520"/>
      <c r="T482" s="520"/>
      <c r="U482" s="520"/>
      <c r="V482" s="520"/>
      <c r="W482" s="520"/>
      <c r="X482" s="520"/>
      <c r="Y482" s="520"/>
      <c r="Z482" s="520"/>
    </row>
    <row r="483" spans="1:26" ht="12.75" customHeight="1">
      <c r="A483" s="520"/>
      <c r="B483" s="520"/>
      <c r="C483" s="520"/>
      <c r="D483" s="520"/>
      <c r="E483" s="520"/>
      <c r="F483" s="520"/>
      <c r="G483" s="520"/>
      <c r="H483" s="520"/>
      <c r="I483" s="520"/>
      <c r="J483" s="520"/>
      <c r="K483" s="520"/>
      <c r="L483" s="520"/>
      <c r="M483" s="520"/>
      <c r="N483" s="520"/>
      <c r="O483" s="520"/>
      <c r="P483" s="520"/>
      <c r="Q483" s="520"/>
      <c r="R483" s="520"/>
      <c r="S483" s="520"/>
      <c r="T483" s="520"/>
      <c r="U483" s="520"/>
      <c r="V483" s="520"/>
      <c r="W483" s="520"/>
      <c r="X483" s="520"/>
      <c r="Y483" s="520"/>
      <c r="Z483" s="520"/>
    </row>
    <row r="484" spans="1:26" ht="12.75" customHeight="1">
      <c r="A484" s="520"/>
      <c r="B484" s="520"/>
      <c r="C484" s="520"/>
      <c r="D484" s="520"/>
      <c r="E484" s="520"/>
      <c r="F484" s="520"/>
      <c r="G484" s="520"/>
      <c r="H484" s="520"/>
      <c r="I484" s="520"/>
      <c r="J484" s="520"/>
      <c r="K484" s="520"/>
      <c r="L484" s="520"/>
      <c r="M484" s="520"/>
      <c r="N484" s="520"/>
      <c r="O484" s="520"/>
      <c r="P484" s="520"/>
      <c r="Q484" s="520"/>
      <c r="R484" s="520"/>
      <c r="S484" s="520"/>
      <c r="T484" s="520"/>
      <c r="U484" s="520"/>
      <c r="V484" s="520"/>
      <c r="W484" s="520"/>
      <c r="X484" s="520"/>
      <c r="Y484" s="520"/>
      <c r="Z484" s="520"/>
    </row>
    <row r="485" spans="1:26" ht="12.75" customHeight="1">
      <c r="A485" s="520"/>
      <c r="B485" s="520"/>
      <c r="C485" s="520"/>
      <c r="D485" s="520"/>
      <c r="E485" s="520"/>
      <c r="F485" s="520"/>
      <c r="G485" s="520"/>
      <c r="H485" s="520"/>
      <c r="I485" s="520"/>
      <c r="J485" s="520"/>
      <c r="K485" s="520"/>
      <c r="L485" s="520"/>
      <c r="M485" s="520"/>
      <c r="N485" s="520"/>
      <c r="O485" s="520"/>
      <c r="P485" s="520"/>
      <c r="Q485" s="520"/>
      <c r="R485" s="520"/>
      <c r="S485" s="520"/>
      <c r="T485" s="520"/>
      <c r="U485" s="520"/>
      <c r="V485" s="520"/>
      <c r="W485" s="520"/>
      <c r="X485" s="520"/>
      <c r="Y485" s="520"/>
      <c r="Z485" s="520"/>
    </row>
    <row r="486" spans="1:26" ht="12.75" customHeight="1">
      <c r="A486" s="520"/>
      <c r="B486" s="520"/>
      <c r="C486" s="520"/>
      <c r="D486" s="520"/>
      <c r="E486" s="520"/>
      <c r="F486" s="520"/>
      <c r="G486" s="520"/>
      <c r="H486" s="520"/>
      <c r="I486" s="520"/>
      <c r="J486" s="520"/>
      <c r="K486" s="520"/>
      <c r="L486" s="520"/>
      <c r="M486" s="520"/>
      <c r="N486" s="520"/>
      <c r="O486" s="520"/>
      <c r="P486" s="520"/>
      <c r="Q486" s="520"/>
      <c r="R486" s="520"/>
      <c r="S486" s="520"/>
      <c r="T486" s="520"/>
      <c r="U486" s="520"/>
      <c r="V486" s="520"/>
      <c r="W486" s="520"/>
      <c r="X486" s="520"/>
      <c r="Y486" s="520"/>
      <c r="Z486" s="520"/>
    </row>
    <row r="487" spans="1:26" ht="12.75" customHeight="1">
      <c r="A487" s="520"/>
      <c r="B487" s="520"/>
      <c r="C487" s="520"/>
      <c r="D487" s="520"/>
      <c r="E487" s="520"/>
      <c r="F487" s="520"/>
      <c r="G487" s="520"/>
      <c r="H487" s="520"/>
      <c r="I487" s="520"/>
      <c r="J487" s="520"/>
      <c r="K487" s="520"/>
      <c r="L487" s="520"/>
      <c r="M487" s="520"/>
      <c r="N487" s="520"/>
      <c r="O487" s="520"/>
      <c r="P487" s="520"/>
      <c r="Q487" s="520"/>
      <c r="R487" s="520"/>
      <c r="S487" s="520"/>
      <c r="T487" s="520"/>
      <c r="U487" s="520"/>
      <c r="V487" s="520"/>
      <c r="W487" s="520"/>
      <c r="X487" s="520"/>
      <c r="Y487" s="520"/>
      <c r="Z487" s="520"/>
    </row>
    <row r="488" spans="1:26" ht="12.75" customHeight="1">
      <c r="A488" s="520"/>
      <c r="B488" s="520"/>
      <c r="C488" s="520"/>
      <c r="D488" s="520"/>
      <c r="E488" s="520"/>
      <c r="F488" s="520"/>
      <c r="G488" s="520"/>
      <c r="H488" s="520"/>
      <c r="I488" s="520"/>
      <c r="J488" s="520"/>
      <c r="K488" s="520"/>
      <c r="L488" s="520"/>
      <c r="M488" s="520"/>
      <c r="N488" s="520"/>
      <c r="O488" s="520"/>
      <c r="P488" s="520"/>
      <c r="Q488" s="520"/>
      <c r="R488" s="520"/>
      <c r="S488" s="520"/>
      <c r="T488" s="520"/>
      <c r="U488" s="520"/>
      <c r="V488" s="520"/>
      <c r="W488" s="520"/>
      <c r="X488" s="520"/>
      <c r="Y488" s="520"/>
      <c r="Z488" s="520"/>
    </row>
    <row r="489" spans="1:26" ht="12.75" customHeight="1">
      <c r="A489" s="520"/>
      <c r="B489" s="520"/>
      <c r="C489" s="520"/>
      <c r="D489" s="520"/>
      <c r="E489" s="520"/>
      <c r="F489" s="520"/>
      <c r="G489" s="520"/>
      <c r="H489" s="520"/>
      <c r="I489" s="520"/>
      <c r="J489" s="520"/>
      <c r="K489" s="520"/>
      <c r="L489" s="520"/>
      <c r="M489" s="520"/>
      <c r="N489" s="520"/>
      <c r="O489" s="520"/>
      <c r="P489" s="520"/>
      <c r="Q489" s="520"/>
      <c r="R489" s="520"/>
      <c r="S489" s="520"/>
      <c r="T489" s="520"/>
      <c r="U489" s="520"/>
      <c r="V489" s="520"/>
      <c r="W489" s="520"/>
      <c r="X489" s="520"/>
      <c r="Y489" s="520"/>
      <c r="Z489" s="520"/>
    </row>
    <row r="490" spans="1:26" ht="12.75" customHeight="1">
      <c r="A490" s="520"/>
      <c r="B490" s="520"/>
      <c r="C490" s="520"/>
      <c r="D490" s="520"/>
      <c r="E490" s="520"/>
      <c r="F490" s="520"/>
      <c r="G490" s="520"/>
      <c r="H490" s="520"/>
      <c r="I490" s="520"/>
      <c r="J490" s="520"/>
      <c r="K490" s="520"/>
      <c r="L490" s="520"/>
      <c r="M490" s="520"/>
      <c r="N490" s="520"/>
      <c r="O490" s="520"/>
      <c r="P490" s="520"/>
      <c r="Q490" s="520"/>
      <c r="R490" s="520"/>
      <c r="S490" s="520"/>
      <c r="T490" s="520"/>
      <c r="U490" s="520"/>
      <c r="V490" s="520"/>
      <c r="W490" s="520"/>
      <c r="X490" s="520"/>
      <c r="Y490" s="520"/>
      <c r="Z490" s="520"/>
    </row>
    <row r="491" spans="1:26" ht="12.75" customHeight="1">
      <c r="A491" s="520"/>
      <c r="B491" s="520"/>
      <c r="C491" s="520"/>
      <c r="D491" s="520"/>
      <c r="E491" s="520"/>
      <c r="F491" s="520"/>
      <c r="G491" s="520"/>
      <c r="H491" s="520"/>
      <c r="I491" s="520"/>
      <c r="J491" s="520"/>
      <c r="K491" s="520"/>
      <c r="L491" s="520"/>
      <c r="M491" s="520"/>
      <c r="N491" s="520"/>
      <c r="O491" s="520"/>
      <c r="P491" s="520"/>
      <c r="Q491" s="520"/>
      <c r="R491" s="520"/>
      <c r="S491" s="520"/>
      <c r="T491" s="520"/>
      <c r="U491" s="520"/>
      <c r="V491" s="520"/>
      <c r="W491" s="520"/>
      <c r="X491" s="520"/>
      <c r="Y491" s="520"/>
      <c r="Z491" s="520"/>
    </row>
    <row r="492" spans="1:26" ht="12.75" customHeight="1">
      <c r="A492" s="520"/>
      <c r="B492" s="520"/>
      <c r="C492" s="520"/>
      <c r="D492" s="520"/>
      <c r="E492" s="520"/>
      <c r="F492" s="520"/>
      <c r="G492" s="520"/>
      <c r="H492" s="520"/>
      <c r="I492" s="520"/>
      <c r="J492" s="520"/>
      <c r="K492" s="520"/>
      <c r="L492" s="520"/>
      <c r="M492" s="520"/>
      <c r="N492" s="520"/>
      <c r="O492" s="520"/>
      <c r="P492" s="520"/>
      <c r="Q492" s="520"/>
      <c r="R492" s="520"/>
      <c r="S492" s="520"/>
      <c r="T492" s="520"/>
      <c r="U492" s="520"/>
      <c r="V492" s="520"/>
      <c r="W492" s="520"/>
      <c r="X492" s="520"/>
      <c r="Y492" s="520"/>
      <c r="Z492" s="520"/>
    </row>
    <row r="493" spans="1:26" ht="12.75" customHeight="1">
      <c r="A493" s="520"/>
      <c r="B493" s="520"/>
      <c r="C493" s="520"/>
      <c r="D493" s="520"/>
      <c r="E493" s="520"/>
      <c r="F493" s="520"/>
      <c r="G493" s="520"/>
      <c r="H493" s="520"/>
      <c r="I493" s="520"/>
      <c r="J493" s="520"/>
      <c r="K493" s="520"/>
      <c r="L493" s="520"/>
      <c r="M493" s="520"/>
      <c r="N493" s="520"/>
      <c r="O493" s="520"/>
      <c r="P493" s="520"/>
      <c r="Q493" s="520"/>
      <c r="R493" s="520"/>
      <c r="S493" s="520"/>
      <c r="T493" s="520"/>
      <c r="U493" s="520"/>
      <c r="V493" s="520"/>
      <c r="W493" s="520"/>
      <c r="X493" s="520"/>
      <c r="Y493" s="520"/>
      <c r="Z493" s="520"/>
    </row>
    <row r="494" spans="1:26" ht="12.75" customHeight="1">
      <c r="A494" s="520"/>
      <c r="B494" s="520"/>
      <c r="C494" s="520"/>
      <c r="D494" s="520"/>
      <c r="E494" s="520"/>
      <c r="F494" s="520"/>
      <c r="G494" s="520"/>
      <c r="H494" s="520"/>
      <c r="I494" s="520"/>
      <c r="J494" s="520"/>
      <c r="K494" s="520"/>
      <c r="L494" s="520"/>
      <c r="M494" s="520"/>
      <c r="N494" s="520"/>
      <c r="O494" s="520"/>
      <c r="P494" s="520"/>
      <c r="Q494" s="520"/>
      <c r="R494" s="520"/>
      <c r="S494" s="520"/>
      <c r="T494" s="520"/>
      <c r="U494" s="520"/>
      <c r="V494" s="520"/>
      <c r="W494" s="520"/>
      <c r="X494" s="520"/>
      <c r="Y494" s="520"/>
      <c r="Z494" s="520"/>
    </row>
    <row r="495" spans="1:26" ht="12.75" customHeight="1">
      <c r="A495" s="520"/>
      <c r="B495" s="520"/>
      <c r="C495" s="520"/>
      <c r="D495" s="520"/>
      <c r="E495" s="520"/>
      <c r="F495" s="520"/>
      <c r="G495" s="520"/>
      <c r="H495" s="520"/>
      <c r="I495" s="520"/>
      <c r="J495" s="520"/>
      <c r="K495" s="520"/>
      <c r="L495" s="520"/>
      <c r="M495" s="520"/>
      <c r="N495" s="520"/>
      <c r="O495" s="520"/>
      <c r="P495" s="520"/>
      <c r="Q495" s="520"/>
      <c r="R495" s="520"/>
      <c r="S495" s="520"/>
      <c r="T495" s="520"/>
      <c r="U495" s="520"/>
      <c r="V495" s="520"/>
      <c r="W495" s="520"/>
      <c r="X495" s="520"/>
      <c r="Y495" s="520"/>
      <c r="Z495" s="520"/>
    </row>
    <row r="496" spans="1:26" ht="12.75" customHeight="1">
      <c r="A496" s="520"/>
      <c r="B496" s="520"/>
      <c r="C496" s="520"/>
      <c r="D496" s="520"/>
      <c r="E496" s="520"/>
      <c r="F496" s="520"/>
      <c r="G496" s="520"/>
      <c r="H496" s="520"/>
      <c r="I496" s="520"/>
      <c r="J496" s="520"/>
      <c r="K496" s="520"/>
      <c r="L496" s="520"/>
      <c r="M496" s="520"/>
      <c r="N496" s="520"/>
      <c r="O496" s="520"/>
      <c r="P496" s="520"/>
      <c r="Q496" s="520"/>
      <c r="R496" s="520"/>
      <c r="S496" s="520"/>
      <c r="T496" s="520"/>
      <c r="U496" s="520"/>
      <c r="V496" s="520"/>
      <c r="W496" s="520"/>
      <c r="X496" s="520"/>
      <c r="Y496" s="520"/>
      <c r="Z496" s="520"/>
    </row>
    <row r="497" spans="1:26" ht="12.75" customHeight="1">
      <c r="A497" s="520"/>
      <c r="B497" s="520"/>
      <c r="C497" s="520"/>
      <c r="D497" s="520"/>
      <c r="E497" s="520"/>
      <c r="F497" s="520"/>
      <c r="G497" s="520"/>
      <c r="H497" s="520"/>
      <c r="I497" s="520"/>
      <c r="J497" s="520"/>
      <c r="K497" s="520"/>
      <c r="L497" s="520"/>
      <c r="M497" s="520"/>
      <c r="N497" s="520"/>
      <c r="O497" s="520"/>
      <c r="P497" s="520"/>
      <c r="Q497" s="520"/>
      <c r="R497" s="520"/>
      <c r="S497" s="520"/>
      <c r="T497" s="520"/>
      <c r="U497" s="520"/>
      <c r="V497" s="520"/>
      <c r="W497" s="520"/>
      <c r="X497" s="520"/>
      <c r="Y497" s="520"/>
      <c r="Z497" s="520"/>
    </row>
    <row r="498" spans="1:26" ht="12.75" customHeight="1">
      <c r="A498" s="520"/>
      <c r="B498" s="520"/>
      <c r="C498" s="520"/>
      <c r="D498" s="520"/>
      <c r="E498" s="520"/>
      <c r="F498" s="520"/>
      <c r="G498" s="520"/>
      <c r="H498" s="520"/>
      <c r="I498" s="520"/>
      <c r="J498" s="520"/>
      <c r="K498" s="520"/>
      <c r="L498" s="520"/>
      <c r="M498" s="520"/>
      <c r="N498" s="520"/>
      <c r="O498" s="520"/>
      <c r="P498" s="520"/>
      <c r="Q498" s="520"/>
      <c r="R498" s="520"/>
      <c r="S498" s="520"/>
      <c r="T498" s="520"/>
      <c r="U498" s="520"/>
      <c r="V498" s="520"/>
      <c r="W498" s="520"/>
      <c r="X498" s="520"/>
      <c r="Y498" s="520"/>
      <c r="Z498" s="520"/>
    </row>
    <row r="499" spans="1:26" ht="12.75" customHeight="1">
      <c r="A499" s="520"/>
      <c r="B499" s="520"/>
      <c r="C499" s="520"/>
      <c r="D499" s="520"/>
      <c r="E499" s="520"/>
      <c r="F499" s="520"/>
      <c r="G499" s="520"/>
      <c r="H499" s="520"/>
      <c r="I499" s="520"/>
      <c r="J499" s="520"/>
      <c r="K499" s="520"/>
      <c r="L499" s="520"/>
      <c r="M499" s="520"/>
      <c r="N499" s="520"/>
      <c r="O499" s="520"/>
      <c r="P499" s="520"/>
      <c r="Q499" s="520"/>
      <c r="R499" s="520"/>
      <c r="S499" s="520"/>
      <c r="T499" s="520"/>
      <c r="U499" s="520"/>
      <c r="V499" s="520"/>
      <c r="W499" s="520"/>
      <c r="X499" s="520"/>
      <c r="Y499" s="520"/>
      <c r="Z499" s="520"/>
    </row>
    <row r="500" spans="1:26" ht="12.75" customHeight="1">
      <c r="A500" s="520"/>
      <c r="B500" s="520"/>
      <c r="C500" s="520"/>
      <c r="D500" s="520"/>
      <c r="E500" s="520"/>
      <c r="F500" s="520"/>
      <c r="G500" s="520"/>
      <c r="H500" s="520"/>
      <c r="I500" s="520"/>
      <c r="J500" s="520"/>
      <c r="K500" s="520"/>
      <c r="L500" s="520"/>
      <c r="M500" s="520"/>
      <c r="N500" s="520"/>
      <c r="O500" s="520"/>
      <c r="P500" s="520"/>
      <c r="Q500" s="520"/>
      <c r="R500" s="520"/>
      <c r="S500" s="520"/>
      <c r="T500" s="520"/>
      <c r="U500" s="520"/>
      <c r="V500" s="520"/>
      <c r="W500" s="520"/>
      <c r="X500" s="520"/>
      <c r="Y500" s="520"/>
      <c r="Z500" s="520"/>
    </row>
    <row r="501" spans="1:26" ht="12.75" customHeight="1">
      <c r="A501" s="520"/>
      <c r="B501" s="520"/>
      <c r="C501" s="520"/>
      <c r="D501" s="520"/>
      <c r="E501" s="520"/>
      <c r="F501" s="520"/>
      <c r="G501" s="520"/>
      <c r="H501" s="520"/>
      <c r="I501" s="520"/>
      <c r="J501" s="520"/>
      <c r="K501" s="520"/>
      <c r="L501" s="520"/>
      <c r="M501" s="520"/>
      <c r="N501" s="520"/>
      <c r="O501" s="520"/>
      <c r="P501" s="520"/>
      <c r="Q501" s="520"/>
      <c r="R501" s="520"/>
      <c r="S501" s="520"/>
      <c r="T501" s="520"/>
      <c r="U501" s="520"/>
      <c r="V501" s="520"/>
      <c r="W501" s="520"/>
      <c r="X501" s="520"/>
      <c r="Y501" s="520"/>
      <c r="Z501" s="520"/>
    </row>
    <row r="502" spans="1:26" ht="12.75" customHeight="1">
      <c r="A502" s="520"/>
      <c r="B502" s="520"/>
      <c r="C502" s="520"/>
      <c r="D502" s="520"/>
      <c r="E502" s="520"/>
      <c r="F502" s="520"/>
      <c r="G502" s="520"/>
      <c r="H502" s="520"/>
      <c r="I502" s="520"/>
      <c r="J502" s="520"/>
      <c r="K502" s="520"/>
      <c r="L502" s="520"/>
      <c r="M502" s="520"/>
      <c r="N502" s="520"/>
      <c r="O502" s="520"/>
      <c r="P502" s="520"/>
      <c r="Q502" s="520"/>
      <c r="R502" s="520"/>
      <c r="S502" s="520"/>
      <c r="T502" s="520"/>
      <c r="U502" s="520"/>
      <c r="V502" s="520"/>
      <c r="W502" s="520"/>
      <c r="X502" s="520"/>
      <c r="Y502" s="520"/>
      <c r="Z502" s="520"/>
    </row>
    <row r="503" spans="1:26" ht="12.75" customHeight="1">
      <c r="A503" s="520"/>
      <c r="B503" s="520"/>
      <c r="C503" s="520"/>
      <c r="D503" s="520"/>
      <c r="E503" s="520"/>
      <c r="F503" s="520"/>
      <c r="G503" s="520"/>
      <c r="H503" s="520"/>
      <c r="I503" s="520"/>
      <c r="J503" s="520"/>
      <c r="K503" s="520"/>
      <c r="L503" s="520"/>
      <c r="M503" s="520"/>
      <c r="N503" s="520"/>
      <c r="O503" s="520"/>
      <c r="P503" s="520"/>
      <c r="Q503" s="520"/>
      <c r="R503" s="520"/>
      <c r="S503" s="520"/>
      <c r="T503" s="520"/>
      <c r="U503" s="520"/>
      <c r="V503" s="520"/>
      <c r="W503" s="520"/>
      <c r="X503" s="520"/>
      <c r="Y503" s="520"/>
      <c r="Z503" s="520"/>
    </row>
    <row r="504" spans="1:26" ht="12.75" customHeight="1">
      <c r="A504" s="520"/>
      <c r="B504" s="520"/>
      <c r="C504" s="520"/>
      <c r="D504" s="520"/>
      <c r="E504" s="520"/>
      <c r="F504" s="520"/>
      <c r="G504" s="520"/>
      <c r="H504" s="520"/>
      <c r="I504" s="520"/>
      <c r="J504" s="520"/>
      <c r="K504" s="520"/>
      <c r="L504" s="520"/>
      <c r="M504" s="520"/>
      <c r="N504" s="520"/>
      <c r="O504" s="520"/>
      <c r="P504" s="520"/>
      <c r="Q504" s="520"/>
      <c r="R504" s="520"/>
      <c r="S504" s="520"/>
      <c r="T504" s="520"/>
      <c r="U504" s="520"/>
      <c r="V504" s="520"/>
      <c r="W504" s="520"/>
      <c r="X504" s="520"/>
      <c r="Y504" s="520"/>
      <c r="Z504" s="520"/>
    </row>
    <row r="505" spans="1:26" ht="12.75" customHeight="1">
      <c r="A505" s="520"/>
      <c r="B505" s="520"/>
      <c r="C505" s="520"/>
      <c r="D505" s="520"/>
      <c r="E505" s="520"/>
      <c r="F505" s="520"/>
      <c r="G505" s="520"/>
      <c r="H505" s="520"/>
      <c r="I505" s="520"/>
      <c r="J505" s="520"/>
      <c r="K505" s="520"/>
      <c r="L505" s="520"/>
      <c r="M505" s="520"/>
      <c r="N505" s="520"/>
      <c r="O505" s="520"/>
      <c r="P505" s="520"/>
      <c r="Q505" s="520"/>
      <c r="R505" s="520"/>
      <c r="S505" s="520"/>
      <c r="T505" s="520"/>
      <c r="U505" s="520"/>
      <c r="V505" s="520"/>
      <c r="W505" s="520"/>
      <c r="X505" s="520"/>
      <c r="Y505" s="520"/>
      <c r="Z505" s="520"/>
    </row>
    <row r="506" spans="1:26" ht="12.75" customHeight="1">
      <c r="A506" s="520"/>
      <c r="B506" s="520"/>
      <c r="C506" s="520"/>
      <c r="D506" s="520"/>
      <c r="E506" s="520"/>
      <c r="F506" s="520"/>
      <c r="G506" s="520"/>
      <c r="H506" s="520"/>
      <c r="I506" s="520"/>
      <c r="J506" s="520"/>
      <c r="K506" s="520"/>
      <c r="L506" s="520"/>
      <c r="M506" s="520"/>
      <c r="N506" s="520"/>
      <c r="O506" s="520"/>
      <c r="P506" s="520"/>
      <c r="Q506" s="520"/>
      <c r="R506" s="520"/>
      <c r="S506" s="520"/>
      <c r="T506" s="520"/>
      <c r="U506" s="520"/>
      <c r="V506" s="520"/>
      <c r="W506" s="520"/>
      <c r="X506" s="520"/>
      <c r="Y506" s="520"/>
      <c r="Z506" s="520"/>
    </row>
    <row r="507" spans="1:26" ht="12.75" customHeight="1">
      <c r="A507" s="520"/>
      <c r="B507" s="520"/>
      <c r="C507" s="520"/>
      <c r="D507" s="520"/>
      <c r="E507" s="520"/>
      <c r="F507" s="520"/>
      <c r="G507" s="520"/>
      <c r="H507" s="520"/>
      <c r="I507" s="520"/>
      <c r="J507" s="520"/>
      <c r="K507" s="520"/>
      <c r="L507" s="520"/>
      <c r="M507" s="520"/>
      <c r="N507" s="520"/>
      <c r="O507" s="520"/>
      <c r="P507" s="520"/>
      <c r="Q507" s="520"/>
      <c r="R507" s="520"/>
      <c r="S507" s="520"/>
      <c r="T507" s="520"/>
      <c r="U507" s="520"/>
      <c r="V507" s="520"/>
      <c r="W507" s="520"/>
      <c r="X507" s="520"/>
      <c r="Y507" s="520"/>
      <c r="Z507" s="520"/>
    </row>
    <row r="508" spans="1:26" ht="12.75" customHeight="1">
      <c r="A508" s="520"/>
      <c r="B508" s="520"/>
      <c r="C508" s="520"/>
      <c r="D508" s="520"/>
      <c r="E508" s="520"/>
      <c r="F508" s="520"/>
      <c r="G508" s="520"/>
      <c r="H508" s="520"/>
      <c r="I508" s="520"/>
      <c r="J508" s="520"/>
      <c r="K508" s="520"/>
      <c r="L508" s="520"/>
      <c r="M508" s="520"/>
      <c r="N508" s="520"/>
      <c r="O508" s="520"/>
      <c r="P508" s="520"/>
      <c r="Q508" s="520"/>
      <c r="R508" s="520"/>
      <c r="S508" s="520"/>
      <c r="T508" s="520"/>
      <c r="U508" s="520"/>
      <c r="V508" s="520"/>
      <c r="W508" s="520"/>
      <c r="X508" s="520"/>
      <c r="Y508" s="520"/>
      <c r="Z508" s="520"/>
    </row>
    <row r="509" spans="1:26" ht="12.75" customHeight="1">
      <c r="A509" s="520"/>
      <c r="B509" s="520"/>
      <c r="C509" s="520"/>
      <c r="D509" s="520"/>
      <c r="E509" s="520"/>
      <c r="F509" s="520"/>
      <c r="G509" s="520"/>
      <c r="H509" s="520"/>
      <c r="I509" s="520"/>
      <c r="J509" s="520"/>
      <c r="K509" s="520"/>
      <c r="L509" s="520"/>
      <c r="M509" s="520"/>
      <c r="N509" s="520"/>
      <c r="O509" s="520"/>
      <c r="P509" s="520"/>
      <c r="Q509" s="520"/>
      <c r="R509" s="520"/>
      <c r="S509" s="520"/>
      <c r="T509" s="520"/>
      <c r="U509" s="520"/>
      <c r="V509" s="520"/>
      <c r="W509" s="520"/>
      <c r="X509" s="520"/>
      <c r="Y509" s="520"/>
      <c r="Z509" s="520"/>
    </row>
    <row r="510" spans="1:26" ht="12.75" customHeight="1">
      <c r="A510" s="520"/>
      <c r="B510" s="520"/>
      <c r="C510" s="520"/>
      <c r="D510" s="520"/>
      <c r="E510" s="520"/>
      <c r="F510" s="520"/>
      <c r="G510" s="520"/>
      <c r="H510" s="520"/>
      <c r="I510" s="520"/>
      <c r="J510" s="520"/>
      <c r="K510" s="520"/>
      <c r="L510" s="520"/>
      <c r="M510" s="520"/>
      <c r="N510" s="520"/>
      <c r="O510" s="520"/>
      <c r="P510" s="520"/>
      <c r="Q510" s="520"/>
      <c r="R510" s="520"/>
      <c r="S510" s="520"/>
      <c r="T510" s="520"/>
      <c r="U510" s="520"/>
      <c r="V510" s="520"/>
      <c r="W510" s="520"/>
      <c r="X510" s="520"/>
      <c r="Y510" s="520"/>
      <c r="Z510" s="520"/>
    </row>
    <row r="511" spans="1:26" ht="12.75" customHeight="1">
      <c r="A511" s="520"/>
      <c r="B511" s="520"/>
      <c r="C511" s="520"/>
      <c r="D511" s="520"/>
      <c r="E511" s="520"/>
      <c r="F511" s="520"/>
      <c r="G511" s="520"/>
      <c r="H511" s="520"/>
      <c r="I511" s="520"/>
      <c r="J511" s="520"/>
      <c r="K511" s="520"/>
      <c r="L511" s="520"/>
      <c r="M511" s="520"/>
      <c r="N511" s="520"/>
      <c r="O511" s="520"/>
      <c r="P511" s="520"/>
      <c r="Q511" s="520"/>
      <c r="R511" s="520"/>
      <c r="S511" s="520"/>
      <c r="T511" s="520"/>
      <c r="U511" s="520"/>
      <c r="V511" s="520"/>
      <c r="W511" s="520"/>
      <c r="X511" s="520"/>
      <c r="Y511" s="520"/>
      <c r="Z511" s="520"/>
    </row>
    <row r="512" spans="1:26" ht="12.75" customHeight="1">
      <c r="A512" s="520"/>
      <c r="B512" s="520"/>
      <c r="C512" s="520"/>
      <c r="D512" s="520"/>
      <c r="E512" s="520"/>
      <c r="F512" s="520"/>
      <c r="G512" s="520"/>
      <c r="H512" s="520"/>
      <c r="I512" s="520"/>
      <c r="J512" s="520"/>
      <c r="K512" s="520"/>
      <c r="L512" s="520"/>
      <c r="M512" s="520"/>
      <c r="N512" s="520"/>
      <c r="O512" s="520"/>
      <c r="P512" s="520"/>
      <c r="Q512" s="520"/>
      <c r="R512" s="520"/>
      <c r="S512" s="520"/>
      <c r="T512" s="520"/>
      <c r="U512" s="520"/>
      <c r="V512" s="520"/>
      <c r="W512" s="520"/>
      <c r="X512" s="520"/>
      <c r="Y512" s="520"/>
      <c r="Z512" s="520"/>
    </row>
    <row r="513" spans="1:26" ht="12.75" customHeight="1">
      <c r="A513" s="520"/>
      <c r="B513" s="520"/>
      <c r="C513" s="520"/>
      <c r="D513" s="520"/>
      <c r="E513" s="520"/>
      <c r="F513" s="520"/>
      <c r="G513" s="520"/>
      <c r="H513" s="520"/>
      <c r="I513" s="520"/>
      <c r="J513" s="520"/>
      <c r="K513" s="520"/>
      <c r="L513" s="520"/>
      <c r="M513" s="520"/>
      <c r="N513" s="520"/>
      <c r="O513" s="520"/>
      <c r="P513" s="520"/>
      <c r="Q513" s="520"/>
      <c r="R513" s="520"/>
      <c r="S513" s="520"/>
      <c r="T513" s="520"/>
      <c r="U513" s="520"/>
      <c r="V513" s="520"/>
      <c r="W513" s="520"/>
      <c r="X513" s="520"/>
      <c r="Y513" s="520"/>
      <c r="Z513" s="520"/>
    </row>
    <row r="514" spans="1:26" ht="12.75" customHeight="1">
      <c r="A514" s="520"/>
      <c r="B514" s="520"/>
      <c r="C514" s="520"/>
      <c r="D514" s="520"/>
      <c r="E514" s="520"/>
      <c r="F514" s="520"/>
      <c r="G514" s="520"/>
      <c r="H514" s="520"/>
      <c r="I514" s="520"/>
      <c r="J514" s="520"/>
      <c r="K514" s="520"/>
      <c r="L514" s="520"/>
      <c r="M514" s="520"/>
      <c r="N514" s="520"/>
      <c r="O514" s="520"/>
      <c r="P514" s="520"/>
      <c r="Q514" s="520"/>
      <c r="R514" s="520"/>
      <c r="S514" s="520"/>
      <c r="T514" s="520"/>
      <c r="U514" s="520"/>
      <c r="V514" s="520"/>
      <c r="W514" s="520"/>
      <c r="X514" s="520"/>
      <c r="Y514" s="520"/>
      <c r="Z514" s="520"/>
    </row>
    <row r="515" spans="1:26" ht="12.75" customHeight="1">
      <c r="A515" s="520"/>
      <c r="B515" s="520"/>
      <c r="C515" s="520"/>
      <c r="D515" s="520"/>
      <c r="E515" s="520"/>
      <c r="F515" s="520"/>
      <c r="G515" s="520"/>
      <c r="H515" s="520"/>
      <c r="I515" s="520"/>
      <c r="J515" s="520"/>
      <c r="K515" s="520"/>
      <c r="L515" s="520"/>
      <c r="M515" s="520"/>
      <c r="N515" s="520"/>
      <c r="O515" s="520"/>
      <c r="P515" s="520"/>
      <c r="Q515" s="520"/>
      <c r="R515" s="520"/>
      <c r="S515" s="520"/>
      <c r="T515" s="520"/>
      <c r="U515" s="520"/>
      <c r="V515" s="520"/>
      <c r="W515" s="520"/>
      <c r="X515" s="520"/>
      <c r="Y515" s="520"/>
      <c r="Z515" s="520"/>
    </row>
    <row r="516" spans="1:26" ht="12.75" customHeight="1">
      <c r="A516" s="520"/>
      <c r="B516" s="520"/>
      <c r="C516" s="520"/>
      <c r="D516" s="520"/>
      <c r="E516" s="520"/>
      <c r="F516" s="520"/>
      <c r="G516" s="520"/>
      <c r="H516" s="520"/>
      <c r="I516" s="520"/>
      <c r="J516" s="520"/>
      <c r="K516" s="520"/>
      <c r="L516" s="520"/>
      <c r="M516" s="520"/>
      <c r="N516" s="520"/>
      <c r="O516" s="520"/>
      <c r="P516" s="520"/>
      <c r="Q516" s="520"/>
      <c r="R516" s="520"/>
      <c r="S516" s="520"/>
      <c r="T516" s="520"/>
      <c r="U516" s="520"/>
      <c r="V516" s="520"/>
      <c r="W516" s="520"/>
      <c r="X516" s="520"/>
      <c r="Y516" s="520"/>
      <c r="Z516" s="520"/>
    </row>
    <row r="517" spans="1:26" ht="12.75" customHeight="1">
      <c r="A517" s="520"/>
      <c r="B517" s="520"/>
      <c r="C517" s="520"/>
      <c r="D517" s="520"/>
      <c r="E517" s="520"/>
      <c r="F517" s="520"/>
      <c r="G517" s="520"/>
      <c r="H517" s="520"/>
      <c r="I517" s="520"/>
      <c r="J517" s="520"/>
      <c r="K517" s="520"/>
      <c r="L517" s="520"/>
      <c r="M517" s="520"/>
      <c r="N517" s="520"/>
      <c r="O517" s="520"/>
      <c r="P517" s="520"/>
      <c r="Q517" s="520"/>
      <c r="R517" s="520"/>
      <c r="S517" s="520"/>
      <c r="T517" s="520"/>
      <c r="U517" s="520"/>
      <c r="V517" s="520"/>
      <c r="W517" s="520"/>
      <c r="X517" s="520"/>
      <c r="Y517" s="520"/>
      <c r="Z517" s="520"/>
    </row>
    <row r="518" spans="1:26" ht="12.75" customHeight="1">
      <c r="A518" s="520"/>
      <c r="B518" s="520"/>
      <c r="C518" s="520"/>
      <c r="D518" s="520"/>
      <c r="E518" s="520"/>
      <c r="F518" s="520"/>
      <c r="G518" s="520"/>
      <c r="H518" s="520"/>
      <c r="I518" s="520"/>
      <c r="J518" s="520"/>
      <c r="K518" s="520"/>
      <c r="L518" s="520"/>
      <c r="M518" s="520"/>
      <c r="N518" s="520"/>
      <c r="O518" s="520"/>
      <c r="P518" s="520"/>
      <c r="Q518" s="520"/>
      <c r="R518" s="520"/>
      <c r="S518" s="520"/>
      <c r="T518" s="520"/>
      <c r="U518" s="520"/>
      <c r="V518" s="520"/>
      <c r="W518" s="520"/>
      <c r="X518" s="520"/>
      <c r="Y518" s="520"/>
      <c r="Z518" s="520"/>
    </row>
    <row r="519" spans="1:26" ht="12.75" customHeight="1">
      <c r="A519" s="520"/>
      <c r="B519" s="520"/>
      <c r="C519" s="520"/>
      <c r="D519" s="520"/>
      <c r="E519" s="520"/>
      <c r="F519" s="520"/>
      <c r="G519" s="520"/>
      <c r="H519" s="520"/>
      <c r="I519" s="520"/>
      <c r="J519" s="520"/>
      <c r="K519" s="520"/>
      <c r="L519" s="520"/>
      <c r="M519" s="520"/>
      <c r="N519" s="520"/>
      <c r="O519" s="520"/>
      <c r="P519" s="520"/>
      <c r="Q519" s="520"/>
      <c r="R519" s="520"/>
      <c r="S519" s="520"/>
      <c r="T519" s="520"/>
      <c r="U519" s="520"/>
      <c r="V519" s="520"/>
      <c r="W519" s="520"/>
      <c r="X519" s="520"/>
      <c r="Y519" s="520"/>
      <c r="Z519" s="520"/>
    </row>
    <row r="520" spans="1:26" ht="12.75" customHeight="1">
      <c r="A520" s="520"/>
      <c r="B520" s="520"/>
      <c r="C520" s="520"/>
      <c r="D520" s="520"/>
      <c r="E520" s="520"/>
      <c r="F520" s="520"/>
      <c r="G520" s="520"/>
      <c r="H520" s="520"/>
      <c r="I520" s="520"/>
      <c r="J520" s="520"/>
      <c r="K520" s="520"/>
      <c r="L520" s="520"/>
      <c r="M520" s="520"/>
      <c r="N520" s="520"/>
      <c r="O520" s="520"/>
      <c r="P520" s="520"/>
      <c r="Q520" s="520"/>
      <c r="R520" s="520"/>
      <c r="S520" s="520"/>
      <c r="T520" s="520"/>
      <c r="U520" s="520"/>
      <c r="V520" s="520"/>
      <c r="W520" s="520"/>
      <c r="X520" s="520"/>
      <c r="Y520" s="520"/>
      <c r="Z520" s="520"/>
    </row>
    <row r="521" spans="1:26" ht="12.75" customHeight="1">
      <c r="A521" s="520"/>
      <c r="B521" s="520"/>
      <c r="C521" s="520"/>
      <c r="D521" s="520"/>
      <c r="E521" s="520"/>
      <c r="F521" s="520"/>
      <c r="G521" s="520"/>
      <c r="H521" s="520"/>
      <c r="I521" s="520"/>
      <c r="J521" s="520"/>
      <c r="K521" s="520"/>
      <c r="L521" s="520"/>
      <c r="M521" s="520"/>
      <c r="N521" s="520"/>
      <c r="O521" s="520"/>
      <c r="P521" s="520"/>
      <c r="Q521" s="520"/>
      <c r="R521" s="520"/>
      <c r="S521" s="520"/>
      <c r="T521" s="520"/>
      <c r="U521" s="520"/>
      <c r="V521" s="520"/>
      <c r="W521" s="520"/>
      <c r="X521" s="520"/>
      <c r="Y521" s="520"/>
      <c r="Z521" s="520"/>
    </row>
    <row r="522" spans="1:26" ht="12.75" customHeight="1">
      <c r="A522" s="520"/>
      <c r="B522" s="520"/>
      <c r="C522" s="520"/>
      <c r="D522" s="520"/>
      <c r="E522" s="520"/>
      <c r="F522" s="520"/>
      <c r="G522" s="520"/>
      <c r="H522" s="520"/>
      <c r="I522" s="520"/>
      <c r="J522" s="520"/>
      <c r="K522" s="520"/>
      <c r="L522" s="520"/>
      <c r="M522" s="520"/>
      <c r="N522" s="520"/>
      <c r="O522" s="520"/>
      <c r="P522" s="520"/>
      <c r="Q522" s="520"/>
      <c r="R522" s="520"/>
      <c r="S522" s="520"/>
      <c r="T522" s="520"/>
      <c r="U522" s="520"/>
      <c r="V522" s="520"/>
      <c r="W522" s="520"/>
      <c r="X522" s="520"/>
      <c r="Y522" s="520"/>
      <c r="Z522" s="520"/>
    </row>
    <row r="523" spans="1:26" ht="12.75" customHeight="1">
      <c r="A523" s="520"/>
      <c r="B523" s="520"/>
      <c r="C523" s="520"/>
      <c r="D523" s="520"/>
      <c r="E523" s="520"/>
      <c r="F523" s="520"/>
      <c r="G523" s="520"/>
      <c r="H523" s="520"/>
      <c r="I523" s="520"/>
      <c r="J523" s="520"/>
      <c r="K523" s="520"/>
      <c r="L523" s="520"/>
      <c r="M523" s="520"/>
      <c r="N523" s="520"/>
      <c r="O523" s="520"/>
      <c r="P523" s="520"/>
      <c r="Q523" s="520"/>
      <c r="R523" s="520"/>
      <c r="S523" s="520"/>
      <c r="T523" s="520"/>
      <c r="U523" s="520"/>
      <c r="V523" s="520"/>
      <c r="W523" s="520"/>
      <c r="X523" s="520"/>
      <c r="Y523" s="520"/>
      <c r="Z523" s="520"/>
    </row>
    <row r="524" spans="1:26" ht="12.75" customHeight="1">
      <c r="A524" s="520"/>
      <c r="B524" s="520"/>
      <c r="C524" s="520"/>
      <c r="D524" s="520"/>
      <c r="E524" s="520"/>
      <c r="F524" s="520"/>
      <c r="G524" s="520"/>
      <c r="H524" s="520"/>
      <c r="I524" s="520"/>
      <c r="J524" s="520"/>
      <c r="K524" s="520"/>
      <c r="L524" s="520"/>
      <c r="M524" s="520"/>
      <c r="N524" s="520"/>
      <c r="O524" s="520"/>
      <c r="P524" s="520"/>
      <c r="Q524" s="520"/>
      <c r="R524" s="520"/>
      <c r="S524" s="520"/>
      <c r="T524" s="520"/>
      <c r="U524" s="520"/>
      <c r="V524" s="520"/>
      <c r="W524" s="520"/>
      <c r="X524" s="520"/>
      <c r="Y524" s="520"/>
      <c r="Z524" s="520"/>
    </row>
    <row r="525" spans="1:26" ht="12.75" customHeight="1">
      <c r="A525" s="520"/>
      <c r="B525" s="520"/>
      <c r="C525" s="520"/>
      <c r="D525" s="520"/>
      <c r="E525" s="520"/>
      <c r="F525" s="520"/>
      <c r="G525" s="520"/>
      <c r="H525" s="520"/>
      <c r="I525" s="520"/>
      <c r="J525" s="520"/>
      <c r="K525" s="520"/>
      <c r="L525" s="520"/>
      <c r="M525" s="520"/>
      <c r="N525" s="520"/>
      <c r="O525" s="520"/>
      <c r="P525" s="520"/>
      <c r="Q525" s="520"/>
      <c r="R525" s="520"/>
      <c r="S525" s="520"/>
      <c r="T525" s="520"/>
      <c r="U525" s="520"/>
      <c r="V525" s="520"/>
      <c r="W525" s="520"/>
      <c r="X525" s="520"/>
      <c r="Y525" s="520"/>
      <c r="Z525" s="520"/>
    </row>
    <row r="526" spans="1:26" ht="12.75" customHeight="1">
      <c r="A526" s="520"/>
      <c r="B526" s="520"/>
      <c r="C526" s="520"/>
      <c r="D526" s="520"/>
      <c r="E526" s="520"/>
      <c r="F526" s="520"/>
      <c r="G526" s="520"/>
      <c r="H526" s="520"/>
      <c r="I526" s="520"/>
      <c r="J526" s="520"/>
      <c r="K526" s="520"/>
      <c r="L526" s="520"/>
      <c r="M526" s="520"/>
      <c r="N526" s="520"/>
      <c r="O526" s="520"/>
      <c r="P526" s="520"/>
      <c r="Q526" s="520"/>
      <c r="R526" s="520"/>
      <c r="S526" s="520"/>
      <c r="T526" s="520"/>
      <c r="U526" s="520"/>
      <c r="V526" s="520"/>
      <c r="W526" s="520"/>
      <c r="X526" s="520"/>
      <c r="Y526" s="520"/>
      <c r="Z526" s="520"/>
    </row>
    <row r="527" spans="1:26" ht="12.75" customHeight="1">
      <c r="A527" s="520"/>
      <c r="B527" s="520"/>
      <c r="C527" s="520"/>
      <c r="D527" s="520"/>
      <c r="E527" s="520"/>
      <c r="F527" s="520"/>
      <c r="G527" s="520"/>
      <c r="H527" s="520"/>
      <c r="I527" s="520"/>
      <c r="J527" s="520"/>
      <c r="K527" s="520"/>
      <c r="L527" s="520"/>
      <c r="M527" s="520"/>
      <c r="N527" s="520"/>
      <c r="O527" s="520"/>
      <c r="P527" s="520"/>
      <c r="Q527" s="520"/>
      <c r="R527" s="520"/>
      <c r="S527" s="520"/>
      <c r="T527" s="520"/>
      <c r="U527" s="520"/>
      <c r="V527" s="520"/>
      <c r="W527" s="520"/>
      <c r="X527" s="520"/>
      <c r="Y527" s="520"/>
      <c r="Z527" s="520"/>
    </row>
    <row r="528" spans="1:26" ht="12.75" customHeight="1">
      <c r="A528" s="520"/>
      <c r="B528" s="520"/>
      <c r="C528" s="520"/>
      <c r="D528" s="520"/>
      <c r="E528" s="520"/>
      <c r="F528" s="520"/>
      <c r="G528" s="520"/>
      <c r="H528" s="520"/>
      <c r="I528" s="520"/>
      <c r="J528" s="520"/>
      <c r="K528" s="520"/>
      <c r="L528" s="520"/>
      <c r="M528" s="520"/>
      <c r="N528" s="520"/>
      <c r="O528" s="520"/>
      <c r="P528" s="520"/>
      <c r="Q528" s="520"/>
      <c r="R528" s="520"/>
      <c r="S528" s="520"/>
      <c r="T528" s="520"/>
      <c r="U528" s="520"/>
      <c r="V528" s="520"/>
      <c r="W528" s="520"/>
      <c r="X528" s="520"/>
      <c r="Y528" s="520"/>
      <c r="Z528" s="520"/>
    </row>
    <row r="529" spans="1:26" ht="12.75" customHeight="1">
      <c r="A529" s="520"/>
      <c r="B529" s="520"/>
      <c r="C529" s="520"/>
      <c r="D529" s="520"/>
      <c r="E529" s="520"/>
      <c r="F529" s="520"/>
      <c r="G529" s="520"/>
      <c r="H529" s="520"/>
      <c r="I529" s="520"/>
      <c r="J529" s="520"/>
      <c r="K529" s="520"/>
      <c r="L529" s="520"/>
      <c r="M529" s="520"/>
      <c r="N529" s="520"/>
      <c r="O529" s="520"/>
      <c r="P529" s="520"/>
      <c r="Q529" s="520"/>
      <c r="R529" s="520"/>
      <c r="S529" s="520"/>
      <c r="T529" s="520"/>
      <c r="U529" s="520"/>
      <c r="V529" s="520"/>
      <c r="W529" s="520"/>
      <c r="X529" s="520"/>
      <c r="Y529" s="520"/>
      <c r="Z529" s="520"/>
    </row>
    <row r="530" spans="1:26" ht="12.75" customHeight="1">
      <c r="A530" s="520"/>
      <c r="B530" s="520"/>
      <c r="C530" s="520"/>
      <c r="D530" s="520"/>
      <c r="E530" s="520"/>
      <c r="F530" s="520"/>
      <c r="G530" s="520"/>
      <c r="H530" s="520"/>
      <c r="I530" s="520"/>
      <c r="J530" s="520"/>
      <c r="K530" s="520"/>
      <c r="L530" s="520"/>
      <c r="M530" s="520"/>
      <c r="N530" s="520"/>
      <c r="O530" s="520"/>
      <c r="P530" s="520"/>
      <c r="Q530" s="520"/>
      <c r="R530" s="520"/>
      <c r="S530" s="520"/>
      <c r="T530" s="520"/>
      <c r="U530" s="520"/>
      <c r="V530" s="520"/>
      <c r="W530" s="520"/>
      <c r="X530" s="520"/>
      <c r="Y530" s="520"/>
      <c r="Z530" s="520"/>
    </row>
    <row r="531" spans="1:26" ht="12.75" customHeight="1">
      <c r="A531" s="520"/>
      <c r="B531" s="520"/>
      <c r="C531" s="520"/>
      <c r="D531" s="520"/>
      <c r="E531" s="520"/>
      <c r="F531" s="520"/>
      <c r="G531" s="520"/>
      <c r="H531" s="520"/>
      <c r="I531" s="520"/>
      <c r="J531" s="520"/>
      <c r="K531" s="520"/>
      <c r="L531" s="520"/>
      <c r="M531" s="520"/>
      <c r="N531" s="520"/>
      <c r="O531" s="520"/>
      <c r="P531" s="520"/>
      <c r="Q531" s="520"/>
      <c r="R531" s="520"/>
      <c r="S531" s="520"/>
      <c r="T531" s="520"/>
      <c r="U531" s="520"/>
      <c r="V531" s="520"/>
      <c r="W531" s="520"/>
      <c r="X531" s="520"/>
      <c r="Y531" s="520"/>
      <c r="Z531" s="520"/>
    </row>
    <row r="532" spans="1:26" ht="12.75" customHeight="1">
      <c r="A532" s="520"/>
      <c r="B532" s="520"/>
      <c r="C532" s="520"/>
      <c r="D532" s="520"/>
      <c r="E532" s="520"/>
      <c r="F532" s="520"/>
      <c r="G532" s="520"/>
      <c r="H532" s="520"/>
      <c r="I532" s="520"/>
      <c r="J532" s="520"/>
      <c r="K532" s="520"/>
      <c r="L532" s="520"/>
      <c r="M532" s="520"/>
      <c r="N532" s="520"/>
      <c r="O532" s="520"/>
      <c r="P532" s="520"/>
      <c r="Q532" s="520"/>
      <c r="R532" s="520"/>
      <c r="S532" s="520"/>
      <c r="T532" s="520"/>
      <c r="U532" s="520"/>
      <c r="V532" s="520"/>
      <c r="W532" s="520"/>
      <c r="X532" s="520"/>
      <c r="Y532" s="520"/>
      <c r="Z532" s="520"/>
    </row>
    <row r="533" spans="1:26" ht="12.75" customHeight="1">
      <c r="A533" s="520"/>
      <c r="B533" s="520"/>
      <c r="C533" s="520"/>
      <c r="D533" s="520"/>
      <c r="E533" s="520"/>
      <c r="F533" s="520"/>
      <c r="G533" s="520"/>
      <c r="H533" s="520"/>
      <c r="I533" s="520"/>
      <c r="J533" s="520"/>
      <c r="K533" s="520"/>
      <c r="L533" s="520"/>
      <c r="M533" s="520"/>
      <c r="N533" s="520"/>
      <c r="O533" s="520"/>
      <c r="P533" s="520"/>
      <c r="Q533" s="520"/>
      <c r="R533" s="520"/>
      <c r="S533" s="520"/>
      <c r="T533" s="520"/>
      <c r="U533" s="520"/>
      <c r="V533" s="520"/>
      <c r="W533" s="520"/>
      <c r="X533" s="520"/>
      <c r="Y533" s="520"/>
      <c r="Z533" s="520"/>
    </row>
    <row r="534" spans="1:26" ht="12.75" customHeight="1">
      <c r="A534" s="520"/>
      <c r="B534" s="520"/>
      <c r="C534" s="520"/>
      <c r="D534" s="520"/>
      <c r="E534" s="520"/>
      <c r="F534" s="520"/>
      <c r="G534" s="520"/>
      <c r="H534" s="520"/>
      <c r="I534" s="520"/>
      <c r="J534" s="520"/>
      <c r="K534" s="520"/>
      <c r="L534" s="520"/>
      <c r="M534" s="520"/>
      <c r="N534" s="520"/>
      <c r="O534" s="520"/>
      <c r="P534" s="520"/>
      <c r="Q534" s="520"/>
      <c r="R534" s="520"/>
      <c r="S534" s="520"/>
      <c r="T534" s="520"/>
      <c r="U534" s="520"/>
      <c r="V534" s="520"/>
      <c r="W534" s="520"/>
      <c r="X534" s="520"/>
      <c r="Y534" s="520"/>
      <c r="Z534" s="520"/>
    </row>
    <row r="535" spans="1:26" ht="12.75" customHeight="1">
      <c r="A535" s="520"/>
      <c r="B535" s="520"/>
      <c r="C535" s="520"/>
      <c r="D535" s="520"/>
      <c r="E535" s="520"/>
      <c r="F535" s="520"/>
      <c r="G535" s="520"/>
      <c r="H535" s="520"/>
      <c r="I535" s="520"/>
      <c r="J535" s="520"/>
      <c r="K535" s="520"/>
      <c r="L535" s="520"/>
      <c r="M535" s="520"/>
      <c r="N535" s="520"/>
      <c r="O535" s="520"/>
      <c r="P535" s="520"/>
      <c r="Q535" s="520"/>
      <c r="R535" s="520"/>
      <c r="S535" s="520"/>
      <c r="T535" s="520"/>
      <c r="U535" s="520"/>
      <c r="V535" s="520"/>
      <c r="W535" s="520"/>
      <c r="X535" s="520"/>
      <c r="Y535" s="520"/>
      <c r="Z535" s="520"/>
    </row>
    <row r="536" spans="1:26" ht="12.75" customHeight="1">
      <c r="A536" s="520"/>
      <c r="B536" s="520"/>
      <c r="C536" s="520"/>
      <c r="D536" s="520"/>
      <c r="E536" s="520"/>
      <c r="F536" s="520"/>
      <c r="G536" s="520"/>
      <c r="H536" s="520"/>
      <c r="I536" s="520"/>
      <c r="J536" s="520"/>
      <c r="K536" s="520"/>
      <c r="L536" s="520"/>
      <c r="M536" s="520"/>
      <c r="N536" s="520"/>
      <c r="O536" s="520"/>
      <c r="P536" s="520"/>
      <c r="Q536" s="520"/>
      <c r="R536" s="520"/>
      <c r="S536" s="520"/>
      <c r="T536" s="520"/>
      <c r="U536" s="520"/>
      <c r="V536" s="520"/>
      <c r="W536" s="520"/>
      <c r="X536" s="520"/>
      <c r="Y536" s="520"/>
      <c r="Z536" s="520"/>
    </row>
    <row r="537" spans="1:26" ht="12.75" customHeight="1">
      <c r="A537" s="520"/>
      <c r="B537" s="520"/>
      <c r="C537" s="520"/>
      <c r="D537" s="520"/>
      <c r="E537" s="520"/>
      <c r="F537" s="520"/>
      <c r="G537" s="520"/>
      <c r="H537" s="520"/>
      <c r="I537" s="520"/>
      <c r="J537" s="520"/>
      <c r="K537" s="520"/>
      <c r="L537" s="520"/>
      <c r="M537" s="520"/>
      <c r="N537" s="520"/>
      <c r="O537" s="520"/>
      <c r="P537" s="520"/>
      <c r="Q537" s="520"/>
      <c r="R537" s="520"/>
      <c r="S537" s="520"/>
      <c r="T537" s="520"/>
      <c r="U537" s="520"/>
      <c r="V537" s="520"/>
      <c r="W537" s="520"/>
      <c r="X537" s="520"/>
      <c r="Y537" s="520"/>
      <c r="Z537" s="520"/>
    </row>
    <row r="538" spans="1:26" ht="12.75" customHeight="1">
      <c r="A538" s="520"/>
      <c r="B538" s="520"/>
      <c r="C538" s="520"/>
      <c r="D538" s="520"/>
      <c r="E538" s="520"/>
      <c r="F538" s="520"/>
      <c r="G538" s="520"/>
      <c r="H538" s="520"/>
      <c r="I538" s="520"/>
      <c r="J538" s="520"/>
      <c r="K538" s="520"/>
      <c r="L538" s="520"/>
      <c r="M538" s="520"/>
      <c r="N538" s="520"/>
      <c r="O538" s="520"/>
      <c r="P538" s="520"/>
      <c r="Q538" s="520"/>
      <c r="R538" s="520"/>
      <c r="S538" s="520"/>
      <c r="T538" s="520"/>
      <c r="U538" s="520"/>
      <c r="V538" s="520"/>
      <c r="W538" s="520"/>
      <c r="X538" s="520"/>
      <c r="Y538" s="520"/>
      <c r="Z538" s="520"/>
    </row>
    <row r="539" spans="1:26" ht="12.75" customHeight="1">
      <c r="A539" s="520"/>
      <c r="B539" s="520"/>
      <c r="C539" s="520"/>
      <c r="D539" s="520"/>
      <c r="E539" s="520"/>
      <c r="F539" s="520"/>
      <c r="G539" s="520"/>
      <c r="H539" s="520"/>
      <c r="I539" s="520"/>
      <c r="J539" s="520"/>
      <c r="K539" s="520"/>
      <c r="L539" s="520"/>
      <c r="M539" s="520"/>
      <c r="N539" s="520"/>
      <c r="O539" s="520"/>
      <c r="P539" s="520"/>
      <c r="Q539" s="520"/>
      <c r="R539" s="520"/>
      <c r="S539" s="520"/>
      <c r="T539" s="520"/>
      <c r="U539" s="520"/>
      <c r="V539" s="520"/>
      <c r="W539" s="520"/>
      <c r="X539" s="520"/>
      <c r="Y539" s="520"/>
      <c r="Z539" s="520"/>
    </row>
    <row r="540" spans="1:26" ht="12.75" customHeight="1">
      <c r="A540" s="520"/>
      <c r="B540" s="520"/>
      <c r="C540" s="520"/>
      <c r="D540" s="520"/>
      <c r="E540" s="520"/>
      <c r="F540" s="520"/>
      <c r="G540" s="520"/>
      <c r="H540" s="520"/>
      <c r="I540" s="520"/>
      <c r="J540" s="520"/>
      <c r="K540" s="520"/>
      <c r="L540" s="520"/>
      <c r="M540" s="520"/>
      <c r="N540" s="520"/>
      <c r="O540" s="520"/>
      <c r="P540" s="520"/>
      <c r="Q540" s="520"/>
      <c r="R540" s="520"/>
      <c r="S540" s="520"/>
      <c r="T540" s="520"/>
      <c r="U540" s="520"/>
      <c r="V540" s="520"/>
      <c r="W540" s="520"/>
      <c r="X540" s="520"/>
      <c r="Y540" s="520"/>
      <c r="Z540" s="520"/>
    </row>
    <row r="541" spans="1:26" ht="12.75" customHeight="1">
      <c r="A541" s="520"/>
      <c r="B541" s="520"/>
      <c r="C541" s="520"/>
      <c r="D541" s="520"/>
      <c r="E541" s="520"/>
      <c r="F541" s="520"/>
      <c r="G541" s="520"/>
      <c r="H541" s="520"/>
      <c r="I541" s="520"/>
      <c r="J541" s="520"/>
      <c r="K541" s="520"/>
      <c r="L541" s="520"/>
      <c r="M541" s="520"/>
      <c r="N541" s="520"/>
      <c r="O541" s="520"/>
      <c r="P541" s="520"/>
      <c r="Q541" s="520"/>
      <c r="R541" s="520"/>
      <c r="S541" s="520"/>
      <c r="T541" s="520"/>
      <c r="U541" s="520"/>
      <c r="V541" s="520"/>
      <c r="W541" s="520"/>
      <c r="X541" s="520"/>
      <c r="Y541" s="520"/>
      <c r="Z541" s="520"/>
    </row>
    <row r="542" spans="1:26" ht="12.75" customHeight="1">
      <c r="A542" s="520"/>
      <c r="B542" s="520"/>
      <c r="C542" s="520"/>
      <c r="D542" s="520"/>
      <c r="E542" s="520"/>
      <c r="F542" s="520"/>
      <c r="G542" s="520"/>
      <c r="H542" s="520"/>
      <c r="I542" s="520"/>
      <c r="J542" s="520"/>
      <c r="K542" s="520"/>
      <c r="L542" s="520"/>
      <c r="M542" s="520"/>
      <c r="N542" s="520"/>
      <c r="O542" s="520"/>
      <c r="P542" s="520"/>
      <c r="Q542" s="520"/>
      <c r="R542" s="520"/>
      <c r="S542" s="520"/>
      <c r="T542" s="520"/>
      <c r="U542" s="520"/>
      <c r="V542" s="520"/>
      <c r="W542" s="520"/>
      <c r="X542" s="520"/>
      <c r="Y542" s="520"/>
      <c r="Z542" s="520"/>
    </row>
    <row r="543" spans="1:26" ht="12.75" customHeight="1">
      <c r="A543" s="520"/>
      <c r="B543" s="520"/>
      <c r="C543" s="520"/>
      <c r="D543" s="520"/>
      <c r="E543" s="520"/>
      <c r="F543" s="520"/>
      <c r="G543" s="520"/>
      <c r="H543" s="520"/>
      <c r="I543" s="520"/>
      <c r="J543" s="520"/>
      <c r="K543" s="520"/>
      <c r="L543" s="520"/>
      <c r="M543" s="520"/>
      <c r="N543" s="520"/>
      <c r="O543" s="520"/>
      <c r="P543" s="520"/>
      <c r="Q543" s="520"/>
      <c r="R543" s="520"/>
      <c r="S543" s="520"/>
      <c r="T543" s="520"/>
      <c r="U543" s="520"/>
      <c r="V543" s="520"/>
      <c r="W543" s="520"/>
      <c r="X543" s="520"/>
      <c r="Y543" s="520"/>
      <c r="Z543" s="520"/>
    </row>
    <row r="544" spans="1:26" ht="12.75" customHeight="1">
      <c r="A544" s="520"/>
      <c r="B544" s="520"/>
      <c r="C544" s="520"/>
      <c r="D544" s="520"/>
      <c r="E544" s="520"/>
      <c r="F544" s="520"/>
      <c r="G544" s="520"/>
      <c r="H544" s="520"/>
      <c r="I544" s="520"/>
      <c r="J544" s="520"/>
      <c r="K544" s="520"/>
      <c r="L544" s="520"/>
      <c r="M544" s="520"/>
      <c r="N544" s="520"/>
      <c r="O544" s="520"/>
      <c r="P544" s="520"/>
      <c r="Q544" s="520"/>
      <c r="R544" s="520"/>
      <c r="S544" s="520"/>
      <c r="T544" s="520"/>
      <c r="U544" s="520"/>
      <c r="V544" s="520"/>
      <c r="W544" s="520"/>
      <c r="X544" s="520"/>
      <c r="Y544" s="520"/>
      <c r="Z544" s="520"/>
    </row>
    <row r="545" spans="1:26" ht="12.75" customHeight="1">
      <c r="A545" s="520"/>
      <c r="B545" s="520"/>
      <c r="C545" s="520"/>
      <c r="D545" s="520"/>
      <c r="E545" s="520"/>
      <c r="F545" s="520"/>
      <c r="G545" s="520"/>
      <c r="H545" s="520"/>
      <c r="I545" s="520"/>
      <c r="J545" s="520"/>
      <c r="K545" s="520"/>
      <c r="L545" s="520"/>
      <c r="M545" s="520"/>
      <c r="N545" s="520"/>
      <c r="O545" s="520"/>
      <c r="P545" s="520"/>
      <c r="Q545" s="520"/>
      <c r="R545" s="520"/>
      <c r="S545" s="520"/>
      <c r="T545" s="520"/>
      <c r="U545" s="520"/>
      <c r="V545" s="520"/>
      <c r="W545" s="520"/>
      <c r="X545" s="520"/>
      <c r="Y545" s="520"/>
      <c r="Z545" s="520"/>
    </row>
    <row r="546" spans="1:26" ht="12.75" customHeight="1">
      <c r="A546" s="520"/>
      <c r="B546" s="520"/>
      <c r="C546" s="520"/>
      <c r="D546" s="520"/>
      <c r="E546" s="520"/>
      <c r="F546" s="520"/>
      <c r="G546" s="520"/>
      <c r="H546" s="520"/>
      <c r="I546" s="520"/>
      <c r="J546" s="520"/>
      <c r="K546" s="520"/>
      <c r="L546" s="520"/>
      <c r="M546" s="520"/>
      <c r="N546" s="520"/>
      <c r="O546" s="520"/>
      <c r="P546" s="520"/>
      <c r="Q546" s="520"/>
      <c r="R546" s="520"/>
      <c r="S546" s="520"/>
      <c r="T546" s="520"/>
      <c r="U546" s="520"/>
      <c r="V546" s="520"/>
      <c r="W546" s="520"/>
      <c r="X546" s="520"/>
      <c r="Y546" s="520"/>
      <c r="Z546" s="520"/>
    </row>
    <row r="547" spans="1:26" ht="12.75" customHeight="1">
      <c r="A547" s="520"/>
      <c r="B547" s="520"/>
      <c r="C547" s="520"/>
      <c r="D547" s="520"/>
      <c r="E547" s="520"/>
      <c r="F547" s="520"/>
      <c r="G547" s="520"/>
      <c r="H547" s="520"/>
      <c r="I547" s="520"/>
      <c r="J547" s="520"/>
      <c r="K547" s="520"/>
      <c r="L547" s="520"/>
      <c r="M547" s="520"/>
      <c r="N547" s="520"/>
      <c r="O547" s="520"/>
      <c r="P547" s="520"/>
      <c r="Q547" s="520"/>
      <c r="R547" s="520"/>
      <c r="S547" s="520"/>
      <c r="T547" s="520"/>
      <c r="U547" s="520"/>
      <c r="V547" s="520"/>
      <c r="W547" s="520"/>
      <c r="X547" s="520"/>
      <c r="Y547" s="520"/>
      <c r="Z547" s="520"/>
    </row>
    <row r="548" spans="1:26" ht="12.75" customHeight="1">
      <c r="A548" s="520"/>
      <c r="B548" s="520"/>
      <c r="C548" s="520"/>
      <c r="D548" s="520"/>
      <c r="E548" s="520"/>
      <c r="F548" s="520"/>
      <c r="G548" s="520"/>
      <c r="H548" s="520"/>
      <c r="I548" s="520"/>
      <c r="J548" s="520"/>
      <c r="K548" s="520"/>
      <c r="L548" s="520"/>
      <c r="M548" s="520"/>
      <c r="N548" s="520"/>
      <c r="O548" s="520"/>
      <c r="P548" s="520"/>
      <c r="Q548" s="520"/>
      <c r="R548" s="520"/>
      <c r="S548" s="520"/>
      <c r="T548" s="520"/>
      <c r="U548" s="520"/>
      <c r="V548" s="520"/>
      <c r="W548" s="520"/>
      <c r="X548" s="520"/>
      <c r="Y548" s="520"/>
      <c r="Z548" s="520"/>
    </row>
    <row r="549" spans="1:26" ht="12.75" customHeight="1">
      <c r="A549" s="520"/>
      <c r="B549" s="520"/>
      <c r="C549" s="520"/>
      <c r="D549" s="520"/>
      <c r="E549" s="520"/>
      <c r="F549" s="520"/>
      <c r="G549" s="520"/>
      <c r="H549" s="520"/>
      <c r="I549" s="520"/>
      <c r="J549" s="520"/>
      <c r="K549" s="520"/>
      <c r="L549" s="520"/>
      <c r="M549" s="520"/>
      <c r="N549" s="520"/>
      <c r="O549" s="520"/>
      <c r="P549" s="520"/>
      <c r="Q549" s="520"/>
      <c r="R549" s="520"/>
      <c r="S549" s="520"/>
      <c r="T549" s="520"/>
      <c r="U549" s="520"/>
      <c r="V549" s="520"/>
      <c r="W549" s="520"/>
      <c r="X549" s="520"/>
      <c r="Y549" s="520"/>
      <c r="Z549" s="520"/>
    </row>
    <row r="550" spans="1:26" ht="12.75" customHeight="1">
      <c r="A550" s="520"/>
      <c r="B550" s="520"/>
      <c r="C550" s="520"/>
      <c r="D550" s="520"/>
      <c r="E550" s="520"/>
      <c r="F550" s="520"/>
      <c r="G550" s="520"/>
      <c r="H550" s="520"/>
      <c r="I550" s="520"/>
      <c r="J550" s="520"/>
      <c r="K550" s="520"/>
      <c r="L550" s="520"/>
      <c r="M550" s="520"/>
      <c r="N550" s="520"/>
      <c r="O550" s="520"/>
      <c r="P550" s="520"/>
      <c r="Q550" s="520"/>
      <c r="R550" s="520"/>
      <c r="S550" s="520"/>
      <c r="T550" s="520"/>
      <c r="U550" s="520"/>
      <c r="V550" s="520"/>
      <c r="W550" s="520"/>
      <c r="X550" s="520"/>
      <c r="Y550" s="520"/>
      <c r="Z550" s="520"/>
    </row>
    <row r="551" spans="1:26" ht="12.75" customHeight="1">
      <c r="A551" s="520"/>
      <c r="B551" s="520"/>
      <c r="C551" s="520"/>
      <c r="D551" s="520"/>
      <c r="E551" s="520"/>
      <c r="F551" s="520"/>
      <c r="G551" s="520"/>
      <c r="H551" s="520"/>
      <c r="I551" s="520"/>
      <c r="J551" s="520"/>
      <c r="K551" s="520"/>
      <c r="L551" s="520"/>
      <c r="M551" s="520"/>
      <c r="N551" s="520"/>
      <c r="O551" s="520"/>
      <c r="P551" s="520"/>
      <c r="Q551" s="520"/>
      <c r="R551" s="520"/>
      <c r="S551" s="520"/>
      <c r="T551" s="520"/>
      <c r="U551" s="520"/>
      <c r="V551" s="520"/>
      <c r="W551" s="520"/>
      <c r="X551" s="520"/>
      <c r="Y551" s="520"/>
      <c r="Z551" s="520"/>
    </row>
    <row r="552" spans="1:26" ht="12.75" customHeight="1">
      <c r="A552" s="520"/>
      <c r="B552" s="520"/>
      <c r="C552" s="520"/>
      <c r="D552" s="520"/>
      <c r="E552" s="520"/>
      <c r="F552" s="520"/>
      <c r="G552" s="520"/>
      <c r="H552" s="520"/>
      <c r="I552" s="520"/>
      <c r="J552" s="520"/>
      <c r="K552" s="520"/>
      <c r="L552" s="520"/>
      <c r="M552" s="520"/>
      <c r="N552" s="520"/>
      <c r="O552" s="520"/>
      <c r="P552" s="520"/>
      <c r="Q552" s="520"/>
      <c r="R552" s="520"/>
      <c r="S552" s="520"/>
      <c r="T552" s="520"/>
      <c r="U552" s="520"/>
      <c r="V552" s="520"/>
      <c r="W552" s="520"/>
      <c r="X552" s="520"/>
      <c r="Y552" s="520"/>
      <c r="Z552" s="520"/>
    </row>
    <row r="553" spans="1:26" ht="12.75" customHeight="1">
      <c r="A553" s="520"/>
      <c r="B553" s="520"/>
      <c r="C553" s="520"/>
      <c r="D553" s="520"/>
      <c r="E553" s="520"/>
      <c r="F553" s="520"/>
      <c r="G553" s="520"/>
      <c r="H553" s="520"/>
      <c r="I553" s="520"/>
      <c r="J553" s="520"/>
      <c r="K553" s="520"/>
      <c r="L553" s="520"/>
      <c r="M553" s="520"/>
      <c r="N553" s="520"/>
      <c r="O553" s="520"/>
      <c r="P553" s="520"/>
      <c r="Q553" s="520"/>
      <c r="R553" s="520"/>
      <c r="S553" s="520"/>
      <c r="T553" s="520"/>
      <c r="U553" s="520"/>
      <c r="V553" s="520"/>
      <c r="W553" s="520"/>
      <c r="X553" s="520"/>
      <c r="Y553" s="520"/>
      <c r="Z553" s="520"/>
    </row>
    <row r="554" spans="1:26" ht="12.75" customHeight="1">
      <c r="A554" s="520"/>
      <c r="B554" s="520"/>
      <c r="C554" s="520"/>
      <c r="D554" s="520"/>
      <c r="E554" s="520"/>
      <c r="F554" s="520"/>
      <c r="G554" s="520"/>
      <c r="H554" s="520"/>
      <c r="I554" s="520"/>
      <c r="J554" s="520"/>
      <c r="K554" s="520"/>
      <c r="L554" s="520"/>
      <c r="M554" s="520"/>
      <c r="N554" s="520"/>
      <c r="O554" s="520"/>
      <c r="P554" s="520"/>
      <c r="Q554" s="520"/>
      <c r="R554" s="520"/>
      <c r="S554" s="520"/>
      <c r="T554" s="520"/>
      <c r="U554" s="520"/>
      <c r="V554" s="520"/>
      <c r="W554" s="520"/>
      <c r="X554" s="520"/>
      <c r="Y554" s="520"/>
      <c r="Z554" s="520"/>
    </row>
    <row r="555" spans="1:26" ht="12.75" customHeight="1">
      <c r="A555" s="520"/>
      <c r="B555" s="520"/>
      <c r="C555" s="520"/>
      <c r="D555" s="520"/>
      <c r="E555" s="520"/>
      <c r="F555" s="520"/>
      <c r="G555" s="520"/>
      <c r="H555" s="520"/>
      <c r="I555" s="520"/>
      <c r="J555" s="520"/>
      <c r="K555" s="520"/>
      <c r="L555" s="520"/>
      <c r="M555" s="520"/>
      <c r="N555" s="520"/>
      <c r="O555" s="520"/>
      <c r="P555" s="520"/>
      <c r="Q555" s="520"/>
      <c r="R555" s="520"/>
      <c r="S555" s="520"/>
      <c r="T555" s="520"/>
      <c r="U555" s="520"/>
      <c r="V555" s="520"/>
      <c r="W555" s="520"/>
      <c r="X555" s="520"/>
      <c r="Y555" s="520"/>
      <c r="Z555" s="520"/>
    </row>
    <row r="556" spans="1:26" ht="12.75" customHeight="1">
      <c r="A556" s="520"/>
      <c r="B556" s="520"/>
      <c r="C556" s="520"/>
      <c r="D556" s="520"/>
      <c r="E556" s="520"/>
      <c r="F556" s="520"/>
      <c r="G556" s="520"/>
      <c r="H556" s="520"/>
      <c r="I556" s="520"/>
      <c r="J556" s="520"/>
      <c r="K556" s="520"/>
      <c r="L556" s="520"/>
      <c r="M556" s="520"/>
      <c r="N556" s="520"/>
      <c r="O556" s="520"/>
      <c r="P556" s="520"/>
      <c r="Q556" s="520"/>
      <c r="R556" s="520"/>
      <c r="S556" s="520"/>
      <c r="T556" s="520"/>
      <c r="U556" s="520"/>
      <c r="V556" s="520"/>
      <c r="W556" s="520"/>
      <c r="X556" s="520"/>
      <c r="Y556" s="520"/>
      <c r="Z556" s="520"/>
    </row>
    <row r="557" spans="1:26" ht="12.75" customHeight="1">
      <c r="A557" s="520"/>
      <c r="B557" s="520"/>
      <c r="C557" s="520"/>
      <c r="D557" s="520"/>
      <c r="E557" s="520"/>
      <c r="F557" s="520"/>
      <c r="G557" s="520"/>
      <c r="H557" s="520"/>
      <c r="I557" s="520"/>
      <c r="J557" s="520"/>
      <c r="K557" s="520"/>
      <c r="L557" s="520"/>
      <c r="M557" s="520"/>
      <c r="N557" s="520"/>
      <c r="O557" s="520"/>
      <c r="P557" s="520"/>
      <c r="Q557" s="520"/>
      <c r="R557" s="520"/>
      <c r="S557" s="520"/>
      <c r="T557" s="520"/>
      <c r="U557" s="520"/>
      <c r="V557" s="520"/>
      <c r="W557" s="520"/>
      <c r="X557" s="520"/>
      <c r="Y557" s="520"/>
      <c r="Z557" s="520"/>
    </row>
    <row r="558" spans="1:26" ht="12.75" customHeight="1">
      <c r="A558" s="520"/>
      <c r="B558" s="520"/>
      <c r="C558" s="520"/>
      <c r="D558" s="520"/>
      <c r="E558" s="520"/>
      <c r="F558" s="520"/>
      <c r="G558" s="520"/>
      <c r="H558" s="520"/>
      <c r="I558" s="520"/>
      <c r="J558" s="520"/>
      <c r="K558" s="520"/>
      <c r="L558" s="520"/>
      <c r="M558" s="520"/>
      <c r="N558" s="520"/>
      <c r="O558" s="520"/>
      <c r="P558" s="520"/>
      <c r="Q558" s="520"/>
      <c r="R558" s="520"/>
      <c r="S558" s="520"/>
      <c r="T558" s="520"/>
      <c r="U558" s="520"/>
      <c r="V558" s="520"/>
      <c r="W558" s="520"/>
      <c r="X558" s="520"/>
      <c r="Y558" s="520"/>
      <c r="Z558" s="520"/>
    </row>
    <row r="559" spans="1:26" ht="12.75" customHeight="1">
      <c r="A559" s="520"/>
      <c r="B559" s="520"/>
      <c r="C559" s="520"/>
      <c r="D559" s="520"/>
      <c r="E559" s="520"/>
      <c r="F559" s="520"/>
      <c r="G559" s="520"/>
      <c r="H559" s="520"/>
      <c r="I559" s="520"/>
      <c r="J559" s="520"/>
      <c r="K559" s="520"/>
      <c r="L559" s="520"/>
      <c r="M559" s="520"/>
      <c r="N559" s="520"/>
      <c r="O559" s="520"/>
      <c r="P559" s="520"/>
      <c r="Q559" s="520"/>
      <c r="R559" s="520"/>
      <c r="S559" s="520"/>
      <c r="T559" s="520"/>
      <c r="U559" s="520"/>
      <c r="V559" s="520"/>
      <c r="W559" s="520"/>
      <c r="X559" s="520"/>
      <c r="Y559" s="520"/>
      <c r="Z559" s="520"/>
    </row>
    <row r="560" spans="1:26" ht="12.75" customHeight="1">
      <c r="A560" s="520"/>
      <c r="B560" s="520"/>
      <c r="C560" s="520"/>
      <c r="D560" s="520"/>
      <c r="E560" s="520"/>
      <c r="F560" s="520"/>
      <c r="G560" s="520"/>
      <c r="H560" s="520"/>
      <c r="I560" s="520"/>
      <c r="J560" s="520"/>
      <c r="K560" s="520"/>
      <c r="L560" s="520"/>
      <c r="M560" s="520"/>
      <c r="N560" s="520"/>
      <c r="O560" s="520"/>
      <c r="P560" s="520"/>
      <c r="Q560" s="520"/>
      <c r="R560" s="520"/>
      <c r="S560" s="520"/>
      <c r="T560" s="520"/>
      <c r="U560" s="520"/>
      <c r="V560" s="520"/>
      <c r="W560" s="520"/>
      <c r="X560" s="520"/>
      <c r="Y560" s="520"/>
      <c r="Z560" s="520"/>
    </row>
    <row r="561" spans="1:26" ht="12.75" customHeight="1">
      <c r="A561" s="520"/>
      <c r="B561" s="520"/>
      <c r="C561" s="520"/>
      <c r="D561" s="520"/>
      <c r="E561" s="520"/>
      <c r="F561" s="520"/>
      <c r="G561" s="520"/>
      <c r="H561" s="520"/>
      <c r="I561" s="520"/>
      <c r="J561" s="520"/>
      <c r="K561" s="520"/>
      <c r="L561" s="520"/>
      <c r="M561" s="520"/>
      <c r="N561" s="520"/>
      <c r="O561" s="520"/>
      <c r="P561" s="520"/>
      <c r="Q561" s="520"/>
      <c r="R561" s="520"/>
      <c r="S561" s="520"/>
      <c r="T561" s="520"/>
      <c r="U561" s="520"/>
      <c r="V561" s="520"/>
      <c r="W561" s="520"/>
      <c r="X561" s="520"/>
      <c r="Y561" s="520"/>
      <c r="Z561" s="520"/>
    </row>
    <row r="562" spans="1:26" ht="12.75" customHeight="1">
      <c r="A562" s="520"/>
      <c r="B562" s="520"/>
      <c r="C562" s="520"/>
      <c r="D562" s="520"/>
      <c r="E562" s="520"/>
      <c r="F562" s="520"/>
      <c r="G562" s="520"/>
      <c r="H562" s="520"/>
      <c r="I562" s="520"/>
      <c r="J562" s="520"/>
      <c r="K562" s="520"/>
      <c r="L562" s="520"/>
      <c r="M562" s="520"/>
      <c r="N562" s="520"/>
      <c r="O562" s="520"/>
      <c r="P562" s="520"/>
      <c r="Q562" s="520"/>
      <c r="R562" s="520"/>
      <c r="S562" s="520"/>
      <c r="T562" s="520"/>
      <c r="U562" s="520"/>
      <c r="V562" s="520"/>
      <c r="W562" s="520"/>
      <c r="X562" s="520"/>
      <c r="Y562" s="520"/>
      <c r="Z562" s="520"/>
    </row>
    <row r="563" spans="1:26" ht="12.75" customHeight="1">
      <c r="A563" s="520"/>
      <c r="B563" s="520"/>
      <c r="C563" s="520"/>
      <c r="D563" s="520"/>
      <c r="E563" s="520"/>
      <c r="F563" s="520"/>
      <c r="G563" s="520"/>
      <c r="H563" s="520"/>
      <c r="I563" s="520"/>
      <c r="J563" s="520"/>
      <c r="K563" s="520"/>
      <c r="L563" s="520"/>
      <c r="M563" s="520"/>
      <c r="N563" s="520"/>
      <c r="O563" s="520"/>
      <c r="P563" s="520"/>
      <c r="Q563" s="520"/>
      <c r="R563" s="520"/>
      <c r="S563" s="520"/>
      <c r="T563" s="520"/>
      <c r="U563" s="520"/>
      <c r="V563" s="520"/>
      <c r="W563" s="520"/>
      <c r="X563" s="520"/>
      <c r="Y563" s="520"/>
      <c r="Z563" s="520"/>
    </row>
    <row r="564" spans="1:26" ht="12.75" customHeight="1">
      <c r="A564" s="520"/>
      <c r="B564" s="520"/>
      <c r="C564" s="520"/>
      <c r="D564" s="520"/>
      <c r="E564" s="520"/>
      <c r="F564" s="520"/>
      <c r="G564" s="520"/>
      <c r="H564" s="520"/>
      <c r="I564" s="520"/>
      <c r="J564" s="520"/>
      <c r="K564" s="520"/>
      <c r="L564" s="520"/>
      <c r="M564" s="520"/>
      <c r="N564" s="520"/>
      <c r="O564" s="520"/>
      <c r="P564" s="520"/>
      <c r="Q564" s="520"/>
      <c r="R564" s="520"/>
      <c r="S564" s="520"/>
      <c r="T564" s="520"/>
      <c r="U564" s="520"/>
      <c r="V564" s="520"/>
      <c r="W564" s="520"/>
      <c r="X564" s="520"/>
      <c r="Y564" s="520"/>
      <c r="Z564" s="520"/>
    </row>
    <row r="565" spans="1:26" ht="12.75" customHeight="1">
      <c r="A565" s="520"/>
      <c r="B565" s="520"/>
      <c r="C565" s="520"/>
      <c r="D565" s="520"/>
      <c r="E565" s="520"/>
      <c r="F565" s="520"/>
      <c r="G565" s="520"/>
      <c r="H565" s="520"/>
      <c r="I565" s="520"/>
      <c r="J565" s="520"/>
      <c r="K565" s="520"/>
      <c r="L565" s="520"/>
      <c r="M565" s="520"/>
      <c r="N565" s="520"/>
      <c r="O565" s="520"/>
      <c r="P565" s="520"/>
      <c r="Q565" s="520"/>
      <c r="R565" s="520"/>
      <c r="S565" s="520"/>
      <c r="T565" s="520"/>
      <c r="U565" s="520"/>
      <c r="V565" s="520"/>
      <c r="W565" s="520"/>
      <c r="X565" s="520"/>
      <c r="Y565" s="520"/>
      <c r="Z565" s="520"/>
    </row>
    <row r="566" spans="1:26" ht="12.75" customHeight="1">
      <c r="A566" s="520"/>
      <c r="B566" s="520"/>
      <c r="C566" s="520"/>
      <c r="D566" s="520"/>
      <c r="E566" s="520"/>
      <c r="F566" s="520"/>
      <c r="G566" s="520"/>
      <c r="H566" s="520"/>
      <c r="I566" s="520"/>
      <c r="J566" s="520"/>
      <c r="K566" s="520"/>
      <c r="L566" s="520"/>
      <c r="M566" s="520"/>
      <c r="N566" s="520"/>
      <c r="O566" s="520"/>
      <c r="P566" s="520"/>
      <c r="Q566" s="520"/>
      <c r="R566" s="520"/>
      <c r="S566" s="520"/>
      <c r="T566" s="520"/>
      <c r="U566" s="520"/>
      <c r="V566" s="520"/>
      <c r="W566" s="520"/>
      <c r="X566" s="520"/>
      <c r="Y566" s="520"/>
      <c r="Z566" s="520"/>
    </row>
    <row r="567" spans="1:26" ht="12.75" customHeight="1">
      <c r="A567" s="520"/>
      <c r="B567" s="520"/>
      <c r="C567" s="520"/>
      <c r="D567" s="520"/>
      <c r="E567" s="520"/>
      <c r="F567" s="520"/>
      <c r="G567" s="520"/>
      <c r="H567" s="520"/>
      <c r="I567" s="520"/>
      <c r="J567" s="520"/>
      <c r="K567" s="520"/>
      <c r="L567" s="520"/>
      <c r="M567" s="520"/>
      <c r="N567" s="520"/>
      <c r="O567" s="520"/>
      <c r="P567" s="520"/>
      <c r="Q567" s="520"/>
      <c r="R567" s="520"/>
      <c r="S567" s="520"/>
      <c r="T567" s="520"/>
      <c r="U567" s="520"/>
      <c r="V567" s="520"/>
      <c r="W567" s="520"/>
      <c r="X567" s="520"/>
      <c r="Y567" s="520"/>
      <c r="Z567" s="520"/>
    </row>
    <row r="568" spans="1:26" ht="12.75" customHeight="1">
      <c r="A568" s="520"/>
      <c r="B568" s="520"/>
      <c r="C568" s="520"/>
      <c r="D568" s="520"/>
      <c r="E568" s="520"/>
      <c r="F568" s="520"/>
      <c r="G568" s="520"/>
      <c r="H568" s="520"/>
      <c r="I568" s="520"/>
      <c r="J568" s="520"/>
      <c r="K568" s="520"/>
      <c r="L568" s="520"/>
      <c r="M568" s="520"/>
      <c r="N568" s="520"/>
      <c r="O568" s="520"/>
      <c r="P568" s="520"/>
      <c r="Q568" s="520"/>
      <c r="R568" s="520"/>
      <c r="S568" s="520"/>
      <c r="T568" s="520"/>
      <c r="U568" s="520"/>
      <c r="V568" s="520"/>
      <c r="W568" s="520"/>
      <c r="X568" s="520"/>
      <c r="Y568" s="520"/>
      <c r="Z568" s="520"/>
    </row>
    <row r="569" spans="1:26" ht="12.75" customHeight="1">
      <c r="A569" s="520"/>
      <c r="B569" s="520"/>
      <c r="C569" s="520"/>
      <c r="D569" s="520"/>
      <c r="E569" s="520"/>
      <c r="F569" s="520"/>
      <c r="G569" s="520"/>
      <c r="H569" s="520"/>
      <c r="I569" s="520"/>
      <c r="J569" s="520"/>
      <c r="K569" s="520"/>
      <c r="L569" s="520"/>
      <c r="M569" s="520"/>
      <c r="N569" s="520"/>
      <c r="O569" s="520"/>
      <c r="P569" s="520"/>
      <c r="Q569" s="520"/>
      <c r="R569" s="520"/>
      <c r="S569" s="520"/>
      <c r="T569" s="520"/>
      <c r="U569" s="520"/>
      <c r="V569" s="520"/>
      <c r="W569" s="520"/>
      <c r="X569" s="520"/>
      <c r="Y569" s="520"/>
      <c r="Z569" s="520"/>
    </row>
    <row r="570" spans="1:26" ht="12.75" customHeight="1">
      <c r="A570" s="520"/>
      <c r="B570" s="520"/>
      <c r="C570" s="520"/>
      <c r="D570" s="520"/>
      <c r="E570" s="520"/>
      <c r="F570" s="520"/>
      <c r="G570" s="520"/>
      <c r="H570" s="520"/>
      <c r="I570" s="520"/>
      <c r="J570" s="520"/>
      <c r="K570" s="520"/>
      <c r="L570" s="520"/>
      <c r="M570" s="520"/>
      <c r="N570" s="520"/>
      <c r="O570" s="520"/>
      <c r="P570" s="520"/>
      <c r="Q570" s="520"/>
      <c r="R570" s="520"/>
      <c r="S570" s="520"/>
      <c r="T570" s="520"/>
      <c r="U570" s="520"/>
      <c r="V570" s="520"/>
      <c r="W570" s="520"/>
      <c r="X570" s="520"/>
      <c r="Y570" s="520"/>
      <c r="Z570" s="520"/>
    </row>
    <row r="571" spans="1:26" ht="12.75" customHeight="1">
      <c r="A571" s="520"/>
      <c r="B571" s="520"/>
      <c r="C571" s="520"/>
      <c r="D571" s="520"/>
      <c r="E571" s="520"/>
      <c r="F571" s="520"/>
      <c r="G571" s="520"/>
      <c r="H571" s="520"/>
      <c r="I571" s="520"/>
      <c r="J571" s="520"/>
      <c r="K571" s="520"/>
      <c r="L571" s="520"/>
      <c r="M571" s="520"/>
      <c r="N571" s="520"/>
      <c r="O571" s="520"/>
      <c r="P571" s="520"/>
      <c r="Q571" s="520"/>
      <c r="R571" s="520"/>
      <c r="S571" s="520"/>
      <c r="T571" s="520"/>
      <c r="U571" s="520"/>
      <c r="V571" s="520"/>
      <c r="W571" s="520"/>
      <c r="X571" s="520"/>
      <c r="Y571" s="520"/>
      <c r="Z571" s="520"/>
    </row>
    <row r="572" spans="1:26" ht="12.75" customHeight="1">
      <c r="A572" s="520"/>
      <c r="B572" s="520"/>
      <c r="C572" s="520"/>
      <c r="D572" s="520"/>
      <c r="E572" s="520"/>
      <c r="F572" s="520"/>
      <c r="G572" s="520"/>
      <c r="H572" s="520"/>
      <c r="I572" s="520"/>
      <c r="J572" s="520"/>
      <c r="K572" s="520"/>
      <c r="L572" s="520"/>
      <c r="M572" s="520"/>
      <c r="N572" s="520"/>
      <c r="O572" s="520"/>
      <c r="P572" s="520"/>
      <c r="Q572" s="520"/>
      <c r="R572" s="520"/>
      <c r="S572" s="520"/>
      <c r="T572" s="520"/>
      <c r="U572" s="520"/>
      <c r="V572" s="520"/>
      <c r="W572" s="520"/>
      <c r="X572" s="520"/>
      <c r="Y572" s="520"/>
      <c r="Z572" s="520"/>
    </row>
    <row r="573" spans="1:26" ht="12.75" customHeight="1">
      <c r="A573" s="520"/>
      <c r="B573" s="520"/>
      <c r="C573" s="520"/>
      <c r="D573" s="520"/>
      <c r="E573" s="520"/>
      <c r="F573" s="520"/>
      <c r="G573" s="520"/>
      <c r="H573" s="520"/>
      <c r="I573" s="520"/>
      <c r="J573" s="520"/>
      <c r="K573" s="520"/>
      <c r="L573" s="520"/>
      <c r="M573" s="520"/>
      <c r="N573" s="520"/>
      <c r="O573" s="520"/>
      <c r="P573" s="520"/>
      <c r="Q573" s="520"/>
      <c r="R573" s="520"/>
      <c r="S573" s="520"/>
      <c r="T573" s="520"/>
      <c r="U573" s="520"/>
      <c r="V573" s="520"/>
      <c r="W573" s="520"/>
      <c r="X573" s="520"/>
      <c r="Y573" s="520"/>
      <c r="Z573" s="520"/>
    </row>
    <row r="574" spans="1:26" ht="12.75" customHeight="1">
      <c r="A574" s="520"/>
      <c r="B574" s="520"/>
      <c r="C574" s="520"/>
      <c r="D574" s="520"/>
      <c r="E574" s="520"/>
      <c r="F574" s="520"/>
      <c r="G574" s="520"/>
      <c r="H574" s="520"/>
      <c r="I574" s="520"/>
      <c r="J574" s="520"/>
      <c r="K574" s="520"/>
      <c r="L574" s="520"/>
      <c r="M574" s="520"/>
      <c r="N574" s="520"/>
      <c r="O574" s="520"/>
      <c r="P574" s="520"/>
      <c r="Q574" s="520"/>
      <c r="R574" s="520"/>
      <c r="S574" s="520"/>
      <c r="T574" s="520"/>
      <c r="U574" s="520"/>
      <c r="V574" s="520"/>
      <c r="W574" s="520"/>
      <c r="X574" s="520"/>
      <c r="Y574" s="520"/>
      <c r="Z574" s="520"/>
    </row>
    <row r="575" spans="1:26" ht="12.75" customHeight="1">
      <c r="A575" s="520"/>
      <c r="B575" s="520"/>
      <c r="C575" s="520"/>
      <c r="D575" s="520"/>
      <c r="E575" s="520"/>
      <c r="F575" s="520"/>
      <c r="G575" s="520"/>
      <c r="H575" s="520"/>
      <c r="I575" s="520"/>
      <c r="J575" s="520"/>
      <c r="K575" s="520"/>
      <c r="L575" s="520"/>
      <c r="M575" s="520"/>
      <c r="N575" s="520"/>
      <c r="O575" s="520"/>
      <c r="P575" s="520"/>
      <c r="Q575" s="520"/>
      <c r="R575" s="520"/>
      <c r="S575" s="520"/>
      <c r="T575" s="520"/>
      <c r="U575" s="520"/>
      <c r="V575" s="520"/>
      <c r="W575" s="520"/>
      <c r="X575" s="520"/>
      <c r="Y575" s="520"/>
      <c r="Z575" s="520"/>
    </row>
    <row r="576" spans="1:26" ht="12.75" customHeight="1">
      <c r="A576" s="520"/>
      <c r="B576" s="520"/>
      <c r="C576" s="520"/>
      <c r="D576" s="520"/>
      <c r="E576" s="520"/>
      <c r="F576" s="520"/>
      <c r="G576" s="520"/>
      <c r="H576" s="520"/>
      <c r="I576" s="520"/>
      <c r="J576" s="520"/>
      <c r="K576" s="520"/>
      <c r="L576" s="520"/>
      <c r="M576" s="520"/>
      <c r="N576" s="520"/>
      <c r="O576" s="520"/>
      <c r="P576" s="520"/>
      <c r="Q576" s="520"/>
      <c r="R576" s="520"/>
      <c r="S576" s="520"/>
      <c r="T576" s="520"/>
      <c r="U576" s="520"/>
      <c r="V576" s="520"/>
      <c r="W576" s="520"/>
      <c r="X576" s="520"/>
      <c r="Y576" s="520"/>
      <c r="Z576" s="520"/>
    </row>
    <row r="577" spans="1:26" ht="12.75" customHeight="1">
      <c r="A577" s="520"/>
      <c r="B577" s="520"/>
      <c r="C577" s="520"/>
      <c r="D577" s="520"/>
      <c r="E577" s="520"/>
      <c r="F577" s="520"/>
      <c r="G577" s="520"/>
      <c r="H577" s="520"/>
      <c r="I577" s="520"/>
      <c r="J577" s="520"/>
      <c r="K577" s="520"/>
      <c r="L577" s="520"/>
      <c r="M577" s="520"/>
      <c r="N577" s="520"/>
      <c r="O577" s="520"/>
      <c r="P577" s="520"/>
      <c r="Q577" s="520"/>
      <c r="R577" s="520"/>
      <c r="S577" s="520"/>
      <c r="T577" s="520"/>
      <c r="U577" s="520"/>
      <c r="V577" s="520"/>
      <c r="W577" s="520"/>
      <c r="X577" s="520"/>
      <c r="Y577" s="520"/>
      <c r="Z577" s="520"/>
    </row>
    <row r="578" spans="1:26" ht="12.75" customHeight="1">
      <c r="A578" s="520"/>
      <c r="B578" s="520"/>
      <c r="C578" s="520"/>
      <c r="D578" s="520"/>
      <c r="E578" s="520"/>
      <c r="F578" s="520"/>
      <c r="G578" s="520"/>
      <c r="H578" s="520"/>
      <c r="I578" s="520"/>
      <c r="J578" s="520"/>
      <c r="K578" s="520"/>
      <c r="L578" s="520"/>
      <c r="M578" s="520"/>
      <c r="N578" s="520"/>
      <c r="O578" s="520"/>
      <c r="P578" s="520"/>
      <c r="Q578" s="520"/>
      <c r="R578" s="520"/>
      <c r="S578" s="520"/>
      <c r="T578" s="520"/>
      <c r="U578" s="520"/>
      <c r="V578" s="520"/>
      <c r="W578" s="520"/>
      <c r="X578" s="520"/>
      <c r="Y578" s="520"/>
      <c r="Z578" s="520"/>
    </row>
    <row r="579" spans="1:26" ht="12.75" customHeight="1">
      <c r="A579" s="520"/>
      <c r="B579" s="520"/>
      <c r="C579" s="520"/>
      <c r="D579" s="520"/>
      <c r="E579" s="520"/>
      <c r="F579" s="520"/>
      <c r="G579" s="520"/>
      <c r="H579" s="520"/>
      <c r="I579" s="520"/>
      <c r="J579" s="520"/>
      <c r="K579" s="520"/>
      <c r="L579" s="520"/>
      <c r="M579" s="520"/>
      <c r="N579" s="520"/>
      <c r="O579" s="520"/>
      <c r="P579" s="520"/>
      <c r="Q579" s="520"/>
      <c r="R579" s="520"/>
      <c r="S579" s="520"/>
      <c r="T579" s="520"/>
      <c r="U579" s="520"/>
      <c r="V579" s="520"/>
      <c r="W579" s="520"/>
      <c r="X579" s="520"/>
      <c r="Y579" s="520"/>
      <c r="Z579" s="520"/>
    </row>
    <row r="580" spans="1:26" ht="12.75" customHeight="1">
      <c r="A580" s="520"/>
      <c r="B580" s="520"/>
      <c r="C580" s="520"/>
      <c r="D580" s="520"/>
      <c r="E580" s="520"/>
      <c r="F580" s="520"/>
      <c r="G580" s="520"/>
      <c r="H580" s="520"/>
      <c r="I580" s="520"/>
      <c r="J580" s="520"/>
      <c r="K580" s="520"/>
      <c r="L580" s="520"/>
      <c r="M580" s="520"/>
      <c r="N580" s="520"/>
      <c r="O580" s="520"/>
      <c r="P580" s="520"/>
      <c r="Q580" s="520"/>
      <c r="R580" s="520"/>
      <c r="S580" s="520"/>
      <c r="T580" s="520"/>
      <c r="U580" s="520"/>
      <c r="V580" s="520"/>
      <c r="W580" s="520"/>
      <c r="X580" s="520"/>
      <c r="Y580" s="520"/>
      <c r="Z580" s="520"/>
    </row>
    <row r="581" spans="1:26" ht="12.75" customHeight="1">
      <c r="A581" s="520"/>
      <c r="B581" s="520"/>
      <c r="C581" s="520"/>
      <c r="D581" s="520"/>
      <c r="E581" s="520"/>
      <c r="F581" s="520"/>
      <c r="G581" s="520"/>
      <c r="H581" s="520"/>
      <c r="I581" s="520"/>
      <c r="J581" s="520"/>
      <c r="K581" s="520"/>
      <c r="L581" s="520"/>
      <c r="M581" s="520"/>
      <c r="N581" s="520"/>
      <c r="O581" s="520"/>
      <c r="P581" s="520"/>
      <c r="Q581" s="520"/>
      <c r="R581" s="520"/>
      <c r="S581" s="520"/>
      <c r="T581" s="520"/>
      <c r="U581" s="520"/>
      <c r="V581" s="520"/>
      <c r="W581" s="520"/>
      <c r="X581" s="520"/>
      <c r="Y581" s="520"/>
      <c r="Z581" s="520"/>
    </row>
    <row r="582" spans="1:26" ht="12.75" customHeight="1">
      <c r="A582" s="520"/>
      <c r="B582" s="520"/>
      <c r="C582" s="520"/>
      <c r="D582" s="520"/>
      <c r="E582" s="520"/>
      <c r="F582" s="520"/>
      <c r="G582" s="520"/>
      <c r="H582" s="520"/>
      <c r="I582" s="520"/>
      <c r="J582" s="520"/>
      <c r="K582" s="520"/>
      <c r="L582" s="520"/>
      <c r="M582" s="520"/>
      <c r="N582" s="520"/>
      <c r="O582" s="520"/>
      <c r="P582" s="520"/>
      <c r="Q582" s="520"/>
      <c r="R582" s="520"/>
      <c r="S582" s="520"/>
      <c r="T582" s="520"/>
      <c r="U582" s="520"/>
      <c r="V582" s="520"/>
      <c r="W582" s="520"/>
      <c r="X582" s="520"/>
      <c r="Y582" s="520"/>
      <c r="Z582" s="520"/>
    </row>
    <row r="583" spans="1:26" ht="12.75" customHeight="1">
      <c r="A583" s="520"/>
      <c r="B583" s="520"/>
      <c r="C583" s="520"/>
      <c r="D583" s="520"/>
      <c r="E583" s="520"/>
      <c r="F583" s="520"/>
      <c r="G583" s="520"/>
      <c r="H583" s="520"/>
      <c r="I583" s="520"/>
      <c r="J583" s="520"/>
      <c r="K583" s="520"/>
      <c r="L583" s="520"/>
      <c r="M583" s="520"/>
      <c r="N583" s="520"/>
      <c r="O583" s="520"/>
      <c r="P583" s="520"/>
      <c r="Q583" s="520"/>
      <c r="R583" s="520"/>
      <c r="S583" s="520"/>
      <c r="T583" s="520"/>
      <c r="U583" s="520"/>
      <c r="V583" s="520"/>
      <c r="W583" s="520"/>
      <c r="X583" s="520"/>
      <c r="Y583" s="520"/>
      <c r="Z583" s="520"/>
    </row>
    <row r="584" spans="1:26" ht="12.75" customHeight="1">
      <c r="A584" s="520"/>
      <c r="B584" s="520"/>
      <c r="C584" s="520"/>
      <c r="D584" s="520"/>
      <c r="E584" s="520"/>
      <c r="F584" s="520"/>
      <c r="G584" s="520"/>
      <c r="H584" s="520"/>
      <c r="I584" s="520"/>
      <c r="J584" s="520"/>
      <c r="K584" s="520"/>
      <c r="L584" s="520"/>
      <c r="M584" s="520"/>
      <c r="N584" s="520"/>
      <c r="O584" s="520"/>
      <c r="P584" s="520"/>
      <c r="Q584" s="520"/>
      <c r="R584" s="520"/>
      <c r="S584" s="520"/>
      <c r="T584" s="520"/>
      <c r="U584" s="520"/>
      <c r="V584" s="520"/>
      <c r="W584" s="520"/>
      <c r="X584" s="520"/>
      <c r="Y584" s="520"/>
      <c r="Z584" s="520"/>
    </row>
    <row r="585" spans="1:26" ht="12.75" customHeight="1">
      <c r="A585" s="520"/>
      <c r="B585" s="520"/>
      <c r="C585" s="520"/>
      <c r="D585" s="520"/>
      <c r="E585" s="520"/>
      <c r="F585" s="520"/>
      <c r="G585" s="520"/>
      <c r="H585" s="520"/>
      <c r="I585" s="520"/>
      <c r="J585" s="520"/>
      <c r="K585" s="520"/>
      <c r="L585" s="520"/>
      <c r="M585" s="520"/>
      <c r="N585" s="520"/>
      <c r="O585" s="520"/>
      <c r="P585" s="520"/>
      <c r="Q585" s="520"/>
      <c r="R585" s="520"/>
      <c r="S585" s="520"/>
      <c r="T585" s="520"/>
      <c r="U585" s="520"/>
      <c r="V585" s="520"/>
      <c r="W585" s="520"/>
      <c r="X585" s="520"/>
      <c r="Y585" s="520"/>
      <c r="Z585" s="520"/>
    </row>
    <row r="586" spans="1:26" ht="12.75" customHeight="1">
      <c r="A586" s="520"/>
      <c r="B586" s="520"/>
      <c r="C586" s="520"/>
      <c r="D586" s="520"/>
      <c r="E586" s="520"/>
      <c r="F586" s="520"/>
      <c r="G586" s="520"/>
      <c r="H586" s="520"/>
      <c r="I586" s="520"/>
      <c r="J586" s="520"/>
      <c r="K586" s="520"/>
      <c r="L586" s="520"/>
      <c r="M586" s="520"/>
      <c r="N586" s="520"/>
      <c r="O586" s="520"/>
      <c r="P586" s="520"/>
      <c r="Q586" s="520"/>
      <c r="R586" s="520"/>
      <c r="S586" s="520"/>
      <c r="T586" s="520"/>
      <c r="U586" s="520"/>
      <c r="V586" s="520"/>
      <c r="W586" s="520"/>
      <c r="X586" s="520"/>
      <c r="Y586" s="520"/>
      <c r="Z586" s="520"/>
    </row>
    <row r="587" spans="1:26" ht="12.75" customHeight="1">
      <c r="A587" s="520"/>
      <c r="B587" s="520"/>
      <c r="C587" s="520"/>
      <c r="D587" s="520"/>
      <c r="E587" s="520"/>
      <c r="F587" s="520"/>
      <c r="G587" s="520"/>
      <c r="H587" s="520"/>
      <c r="I587" s="520"/>
      <c r="J587" s="520"/>
      <c r="K587" s="520"/>
      <c r="L587" s="520"/>
      <c r="M587" s="520"/>
      <c r="N587" s="520"/>
      <c r="O587" s="520"/>
      <c r="P587" s="520"/>
      <c r="Q587" s="520"/>
      <c r="R587" s="520"/>
      <c r="S587" s="520"/>
      <c r="T587" s="520"/>
      <c r="U587" s="520"/>
      <c r="V587" s="520"/>
      <c r="W587" s="520"/>
      <c r="X587" s="520"/>
      <c r="Y587" s="520"/>
      <c r="Z587" s="520"/>
    </row>
    <row r="588" spans="1:26" ht="12.75" customHeight="1">
      <c r="A588" s="520"/>
      <c r="B588" s="520"/>
      <c r="C588" s="520"/>
      <c r="D588" s="520"/>
      <c r="E588" s="520"/>
      <c r="F588" s="520"/>
      <c r="G588" s="520"/>
      <c r="H588" s="520"/>
      <c r="I588" s="520"/>
      <c r="J588" s="520"/>
      <c r="K588" s="520"/>
      <c r="L588" s="520"/>
      <c r="M588" s="520"/>
      <c r="N588" s="520"/>
      <c r="O588" s="520"/>
      <c r="P588" s="520"/>
      <c r="Q588" s="520"/>
      <c r="R588" s="520"/>
      <c r="S588" s="520"/>
      <c r="T588" s="520"/>
      <c r="U588" s="520"/>
      <c r="V588" s="520"/>
      <c r="W588" s="520"/>
      <c r="X588" s="520"/>
      <c r="Y588" s="520"/>
      <c r="Z588" s="520"/>
    </row>
    <row r="589" spans="1:26" ht="12.75" customHeight="1">
      <c r="A589" s="520"/>
      <c r="B589" s="520"/>
      <c r="C589" s="520"/>
      <c r="D589" s="520"/>
      <c r="E589" s="520"/>
      <c r="F589" s="520"/>
      <c r="G589" s="520"/>
      <c r="H589" s="520"/>
      <c r="I589" s="520"/>
      <c r="J589" s="520"/>
      <c r="K589" s="520"/>
      <c r="L589" s="520"/>
      <c r="M589" s="520"/>
      <c r="N589" s="520"/>
      <c r="O589" s="520"/>
      <c r="P589" s="520"/>
      <c r="Q589" s="520"/>
      <c r="R589" s="520"/>
      <c r="S589" s="520"/>
      <c r="T589" s="520"/>
      <c r="U589" s="520"/>
      <c r="V589" s="520"/>
      <c r="W589" s="520"/>
      <c r="X589" s="520"/>
      <c r="Y589" s="520"/>
      <c r="Z589" s="520"/>
    </row>
    <row r="590" spans="1:26" ht="12.75" customHeight="1">
      <c r="A590" s="520"/>
      <c r="B590" s="520"/>
      <c r="C590" s="520"/>
      <c r="D590" s="520"/>
      <c r="E590" s="520"/>
      <c r="F590" s="520"/>
      <c r="G590" s="520"/>
      <c r="H590" s="520"/>
      <c r="I590" s="520"/>
      <c r="J590" s="520"/>
      <c r="K590" s="520"/>
      <c r="L590" s="520"/>
      <c r="M590" s="520"/>
      <c r="N590" s="520"/>
      <c r="O590" s="520"/>
      <c r="P590" s="520"/>
      <c r="Q590" s="520"/>
      <c r="R590" s="520"/>
      <c r="S590" s="520"/>
      <c r="T590" s="520"/>
      <c r="U590" s="520"/>
      <c r="V590" s="520"/>
      <c r="W590" s="520"/>
      <c r="X590" s="520"/>
      <c r="Y590" s="520"/>
      <c r="Z590" s="520"/>
    </row>
    <row r="591" spans="1:26" ht="12.75" customHeight="1">
      <c r="A591" s="520"/>
      <c r="B591" s="520"/>
      <c r="C591" s="520"/>
      <c r="D591" s="520"/>
      <c r="E591" s="520"/>
      <c r="F591" s="520"/>
      <c r="G591" s="520"/>
      <c r="H591" s="520"/>
      <c r="I591" s="520"/>
      <c r="J591" s="520"/>
      <c r="K591" s="520"/>
      <c r="L591" s="520"/>
      <c r="M591" s="520"/>
      <c r="N591" s="520"/>
      <c r="O591" s="520"/>
      <c r="P591" s="520"/>
      <c r="Q591" s="520"/>
      <c r="R591" s="520"/>
      <c r="S591" s="520"/>
      <c r="T591" s="520"/>
      <c r="U591" s="520"/>
      <c r="V591" s="520"/>
      <c r="W591" s="520"/>
      <c r="X591" s="520"/>
      <c r="Y591" s="520"/>
      <c r="Z591" s="520"/>
    </row>
    <row r="592" spans="1:26" ht="12.75" customHeight="1">
      <c r="A592" s="520"/>
      <c r="B592" s="520"/>
      <c r="C592" s="520"/>
      <c r="D592" s="520"/>
      <c r="E592" s="520"/>
      <c r="F592" s="520"/>
      <c r="G592" s="520"/>
      <c r="H592" s="520"/>
      <c r="I592" s="520"/>
      <c r="J592" s="520"/>
      <c r="K592" s="520"/>
      <c r="L592" s="520"/>
      <c r="M592" s="520"/>
      <c r="N592" s="520"/>
      <c r="O592" s="520"/>
      <c r="P592" s="520"/>
      <c r="Q592" s="520"/>
      <c r="R592" s="520"/>
      <c r="S592" s="520"/>
      <c r="T592" s="520"/>
      <c r="U592" s="520"/>
      <c r="V592" s="520"/>
      <c r="W592" s="520"/>
      <c r="X592" s="520"/>
      <c r="Y592" s="520"/>
      <c r="Z592" s="520"/>
    </row>
    <row r="593" spans="1:26" ht="12.75" customHeight="1">
      <c r="A593" s="520"/>
      <c r="B593" s="520"/>
      <c r="C593" s="520"/>
      <c r="D593" s="520"/>
      <c r="E593" s="520"/>
      <c r="F593" s="520"/>
      <c r="G593" s="520"/>
      <c r="H593" s="520"/>
      <c r="I593" s="520"/>
      <c r="J593" s="520"/>
      <c r="K593" s="520"/>
      <c r="L593" s="520"/>
      <c r="M593" s="520"/>
      <c r="N593" s="520"/>
      <c r="O593" s="520"/>
      <c r="P593" s="520"/>
      <c r="Q593" s="520"/>
      <c r="R593" s="520"/>
      <c r="S593" s="520"/>
      <c r="T593" s="520"/>
      <c r="U593" s="520"/>
      <c r="V593" s="520"/>
      <c r="W593" s="520"/>
      <c r="X593" s="520"/>
      <c r="Y593" s="520"/>
      <c r="Z593" s="520"/>
    </row>
    <row r="594" spans="1:26" ht="12.75" customHeight="1">
      <c r="A594" s="520"/>
      <c r="B594" s="520"/>
      <c r="C594" s="520"/>
      <c r="D594" s="520"/>
      <c r="E594" s="520"/>
      <c r="F594" s="520"/>
      <c r="G594" s="520"/>
      <c r="H594" s="520"/>
      <c r="I594" s="520"/>
      <c r="J594" s="520"/>
      <c r="K594" s="520"/>
      <c r="L594" s="520"/>
      <c r="M594" s="520"/>
      <c r="N594" s="520"/>
      <c r="O594" s="520"/>
      <c r="P594" s="520"/>
      <c r="Q594" s="520"/>
      <c r="R594" s="520"/>
      <c r="S594" s="520"/>
      <c r="T594" s="520"/>
      <c r="U594" s="520"/>
      <c r="V594" s="520"/>
      <c r="W594" s="520"/>
      <c r="X594" s="520"/>
      <c r="Y594" s="520"/>
      <c r="Z594" s="520"/>
    </row>
    <row r="595" spans="1:26" ht="12.75" customHeight="1">
      <c r="A595" s="520"/>
      <c r="B595" s="520"/>
      <c r="C595" s="520"/>
      <c r="D595" s="520"/>
      <c r="E595" s="520"/>
      <c r="F595" s="520"/>
      <c r="G595" s="520"/>
      <c r="H595" s="520"/>
      <c r="I595" s="520"/>
      <c r="J595" s="520"/>
      <c r="K595" s="520"/>
      <c r="L595" s="520"/>
      <c r="M595" s="520"/>
      <c r="N595" s="520"/>
      <c r="O595" s="520"/>
      <c r="P595" s="520"/>
      <c r="Q595" s="520"/>
      <c r="R595" s="520"/>
      <c r="S595" s="520"/>
      <c r="T595" s="520"/>
      <c r="U595" s="520"/>
      <c r="V595" s="520"/>
      <c r="W595" s="520"/>
      <c r="X595" s="520"/>
      <c r="Y595" s="520"/>
      <c r="Z595" s="520"/>
    </row>
    <row r="596" spans="1:26" ht="12.75" customHeight="1">
      <c r="A596" s="520"/>
      <c r="B596" s="520"/>
      <c r="C596" s="520"/>
      <c r="D596" s="520"/>
      <c r="E596" s="520"/>
      <c r="F596" s="520"/>
      <c r="G596" s="520"/>
      <c r="H596" s="520"/>
      <c r="I596" s="520"/>
      <c r="J596" s="520"/>
      <c r="K596" s="520"/>
      <c r="L596" s="520"/>
      <c r="M596" s="520"/>
      <c r="N596" s="520"/>
      <c r="O596" s="520"/>
      <c r="P596" s="520"/>
      <c r="Q596" s="520"/>
      <c r="R596" s="520"/>
      <c r="S596" s="520"/>
      <c r="T596" s="520"/>
      <c r="U596" s="520"/>
      <c r="V596" s="520"/>
      <c r="W596" s="520"/>
      <c r="X596" s="520"/>
      <c r="Y596" s="520"/>
      <c r="Z596" s="520"/>
    </row>
    <row r="597" spans="1:26" ht="12.75" customHeight="1">
      <c r="A597" s="520"/>
      <c r="B597" s="520"/>
      <c r="C597" s="520"/>
      <c r="D597" s="520"/>
      <c r="E597" s="520"/>
      <c r="F597" s="520"/>
      <c r="G597" s="520"/>
      <c r="H597" s="520"/>
      <c r="I597" s="520"/>
      <c r="J597" s="520"/>
      <c r="K597" s="520"/>
      <c r="L597" s="520"/>
      <c r="M597" s="520"/>
      <c r="N597" s="520"/>
      <c r="O597" s="520"/>
      <c r="P597" s="520"/>
      <c r="Q597" s="520"/>
      <c r="R597" s="520"/>
      <c r="S597" s="520"/>
      <c r="T597" s="520"/>
      <c r="U597" s="520"/>
      <c r="V597" s="520"/>
      <c r="W597" s="520"/>
      <c r="X597" s="520"/>
      <c r="Y597" s="520"/>
      <c r="Z597" s="520"/>
    </row>
    <row r="598" spans="1:26" ht="12.75" customHeight="1">
      <c r="A598" s="520"/>
      <c r="B598" s="520"/>
      <c r="C598" s="520"/>
      <c r="D598" s="520"/>
      <c r="E598" s="520"/>
      <c r="F598" s="520"/>
      <c r="G598" s="520"/>
      <c r="H598" s="520"/>
      <c r="I598" s="520"/>
      <c r="J598" s="520"/>
      <c r="K598" s="520"/>
      <c r="L598" s="520"/>
      <c r="M598" s="520"/>
      <c r="N598" s="520"/>
      <c r="O598" s="520"/>
      <c r="P598" s="520"/>
      <c r="Q598" s="520"/>
      <c r="R598" s="520"/>
      <c r="S598" s="520"/>
      <c r="T598" s="520"/>
      <c r="U598" s="520"/>
      <c r="V598" s="520"/>
      <c r="W598" s="520"/>
      <c r="X598" s="520"/>
      <c r="Y598" s="520"/>
      <c r="Z598" s="520"/>
    </row>
    <row r="599" spans="1:26" ht="12.75" customHeight="1">
      <c r="A599" s="520"/>
      <c r="B599" s="520"/>
      <c r="C599" s="520"/>
      <c r="D599" s="520"/>
      <c r="E599" s="520"/>
      <c r="F599" s="520"/>
      <c r="G599" s="520"/>
      <c r="H599" s="520"/>
      <c r="I599" s="520"/>
      <c r="J599" s="520"/>
      <c r="K599" s="520"/>
      <c r="L599" s="520"/>
      <c r="M599" s="520"/>
      <c r="N599" s="520"/>
      <c r="O599" s="520"/>
      <c r="P599" s="520"/>
      <c r="Q599" s="520"/>
      <c r="R599" s="520"/>
      <c r="S599" s="520"/>
      <c r="T599" s="520"/>
      <c r="U599" s="520"/>
      <c r="V599" s="520"/>
      <c r="W599" s="520"/>
      <c r="X599" s="520"/>
      <c r="Y599" s="520"/>
      <c r="Z599" s="520"/>
    </row>
    <row r="600" spans="1:26" ht="12.75" customHeight="1">
      <c r="A600" s="520"/>
      <c r="B600" s="520"/>
      <c r="C600" s="520"/>
      <c r="D600" s="520"/>
      <c r="E600" s="520"/>
      <c r="F600" s="520"/>
      <c r="G600" s="520"/>
      <c r="H600" s="520"/>
      <c r="I600" s="520"/>
      <c r="J600" s="520"/>
      <c r="K600" s="520"/>
      <c r="L600" s="520"/>
      <c r="M600" s="520"/>
      <c r="N600" s="520"/>
      <c r="O600" s="520"/>
      <c r="P600" s="520"/>
      <c r="Q600" s="520"/>
      <c r="R600" s="520"/>
      <c r="S600" s="520"/>
      <c r="T600" s="520"/>
      <c r="U600" s="520"/>
      <c r="V600" s="520"/>
      <c r="W600" s="520"/>
      <c r="X600" s="520"/>
      <c r="Y600" s="520"/>
      <c r="Z600" s="520"/>
    </row>
    <row r="601" spans="1:26" ht="12.75" customHeight="1">
      <c r="A601" s="520"/>
      <c r="B601" s="520"/>
      <c r="C601" s="520"/>
      <c r="D601" s="520"/>
      <c r="E601" s="520"/>
      <c r="F601" s="520"/>
      <c r="G601" s="520"/>
      <c r="H601" s="520"/>
      <c r="I601" s="520"/>
      <c r="J601" s="520"/>
      <c r="K601" s="520"/>
      <c r="L601" s="520"/>
      <c r="M601" s="520"/>
      <c r="N601" s="520"/>
      <c r="O601" s="520"/>
      <c r="P601" s="520"/>
      <c r="Q601" s="520"/>
      <c r="R601" s="520"/>
      <c r="S601" s="520"/>
      <c r="T601" s="520"/>
      <c r="U601" s="520"/>
      <c r="V601" s="520"/>
      <c r="W601" s="520"/>
      <c r="X601" s="520"/>
      <c r="Y601" s="520"/>
      <c r="Z601" s="520"/>
    </row>
    <row r="602" spans="1:26" ht="12.75" customHeight="1">
      <c r="A602" s="520"/>
      <c r="B602" s="520"/>
      <c r="C602" s="520"/>
      <c r="D602" s="520"/>
      <c r="E602" s="520"/>
      <c r="F602" s="520"/>
      <c r="G602" s="520"/>
      <c r="H602" s="520"/>
      <c r="I602" s="520"/>
      <c r="J602" s="520"/>
      <c r="K602" s="520"/>
      <c r="L602" s="520"/>
      <c r="M602" s="520"/>
      <c r="N602" s="520"/>
      <c r="O602" s="520"/>
      <c r="P602" s="520"/>
      <c r="Q602" s="520"/>
      <c r="R602" s="520"/>
      <c r="S602" s="520"/>
      <c r="T602" s="520"/>
      <c r="U602" s="520"/>
      <c r="V602" s="520"/>
      <c r="W602" s="520"/>
      <c r="X602" s="520"/>
      <c r="Y602" s="520"/>
      <c r="Z602" s="520"/>
    </row>
    <row r="603" spans="1:26" ht="12.75" customHeight="1">
      <c r="A603" s="520"/>
      <c r="B603" s="520"/>
      <c r="C603" s="520"/>
      <c r="D603" s="520"/>
      <c r="E603" s="520"/>
      <c r="F603" s="520"/>
      <c r="G603" s="520"/>
      <c r="H603" s="520"/>
      <c r="I603" s="520"/>
      <c r="J603" s="520"/>
      <c r="K603" s="520"/>
      <c r="L603" s="520"/>
      <c r="M603" s="520"/>
      <c r="N603" s="520"/>
      <c r="O603" s="520"/>
      <c r="P603" s="520"/>
      <c r="Q603" s="520"/>
      <c r="R603" s="520"/>
      <c r="S603" s="520"/>
      <c r="T603" s="520"/>
      <c r="U603" s="520"/>
      <c r="V603" s="520"/>
      <c r="W603" s="520"/>
      <c r="X603" s="520"/>
      <c r="Y603" s="520"/>
      <c r="Z603" s="520"/>
    </row>
    <row r="604" spans="1:26" ht="12.75" customHeight="1">
      <c r="A604" s="520"/>
      <c r="B604" s="520"/>
      <c r="C604" s="520"/>
      <c r="D604" s="520"/>
      <c r="E604" s="520"/>
      <c r="F604" s="520"/>
      <c r="G604" s="520"/>
      <c r="H604" s="520"/>
      <c r="I604" s="520"/>
      <c r="J604" s="520"/>
      <c r="K604" s="520"/>
      <c r="L604" s="520"/>
      <c r="M604" s="520"/>
      <c r="N604" s="520"/>
      <c r="O604" s="520"/>
      <c r="P604" s="520"/>
      <c r="Q604" s="520"/>
      <c r="R604" s="520"/>
      <c r="S604" s="520"/>
      <c r="T604" s="520"/>
      <c r="U604" s="520"/>
      <c r="V604" s="520"/>
      <c r="W604" s="520"/>
      <c r="X604" s="520"/>
      <c r="Y604" s="520"/>
      <c r="Z604" s="520"/>
    </row>
    <row r="605" spans="1:26" ht="12.75" customHeight="1">
      <c r="A605" s="520"/>
      <c r="B605" s="520"/>
      <c r="C605" s="520"/>
      <c r="D605" s="520"/>
      <c r="E605" s="520"/>
      <c r="F605" s="520"/>
      <c r="G605" s="520"/>
      <c r="H605" s="520"/>
      <c r="I605" s="520"/>
      <c r="J605" s="520"/>
      <c r="K605" s="520"/>
      <c r="L605" s="520"/>
      <c r="M605" s="520"/>
      <c r="N605" s="520"/>
      <c r="O605" s="520"/>
      <c r="P605" s="520"/>
      <c r="Q605" s="520"/>
      <c r="R605" s="520"/>
      <c r="S605" s="520"/>
      <c r="T605" s="520"/>
      <c r="U605" s="520"/>
      <c r="V605" s="520"/>
      <c r="W605" s="520"/>
      <c r="X605" s="520"/>
      <c r="Y605" s="520"/>
      <c r="Z605" s="520"/>
    </row>
    <row r="606" spans="1:26" ht="12.75" customHeight="1">
      <c r="A606" s="520"/>
      <c r="B606" s="520"/>
      <c r="C606" s="520"/>
      <c r="D606" s="520"/>
      <c r="E606" s="520"/>
      <c r="F606" s="520"/>
      <c r="G606" s="520"/>
      <c r="H606" s="520"/>
      <c r="I606" s="520"/>
      <c r="J606" s="520"/>
      <c r="K606" s="520"/>
      <c r="L606" s="520"/>
      <c r="M606" s="520"/>
      <c r="N606" s="520"/>
      <c r="O606" s="520"/>
      <c r="P606" s="520"/>
      <c r="Q606" s="520"/>
      <c r="R606" s="520"/>
      <c r="S606" s="520"/>
      <c r="T606" s="520"/>
      <c r="U606" s="520"/>
      <c r="V606" s="520"/>
      <c r="W606" s="520"/>
      <c r="X606" s="520"/>
      <c r="Y606" s="520"/>
      <c r="Z606" s="520"/>
    </row>
    <row r="607" spans="1:26" ht="12.75" customHeight="1">
      <c r="A607" s="520"/>
      <c r="B607" s="520"/>
      <c r="C607" s="520"/>
      <c r="D607" s="520"/>
      <c r="E607" s="520"/>
      <c r="F607" s="520"/>
      <c r="G607" s="520"/>
      <c r="H607" s="520"/>
      <c r="I607" s="520"/>
      <c r="J607" s="520"/>
      <c r="K607" s="520"/>
      <c r="L607" s="520"/>
      <c r="M607" s="520"/>
      <c r="N607" s="520"/>
      <c r="O607" s="520"/>
      <c r="P607" s="520"/>
      <c r="Q607" s="520"/>
      <c r="R607" s="520"/>
      <c r="S607" s="520"/>
      <c r="T607" s="520"/>
      <c r="U607" s="520"/>
      <c r="V607" s="520"/>
      <c r="W607" s="520"/>
      <c r="X607" s="520"/>
      <c r="Y607" s="520"/>
      <c r="Z607" s="520"/>
    </row>
    <row r="608" spans="1:26" ht="12.75" customHeight="1">
      <c r="A608" s="520"/>
      <c r="B608" s="520"/>
      <c r="C608" s="520"/>
      <c r="D608" s="520"/>
      <c r="E608" s="520"/>
      <c r="F608" s="520"/>
      <c r="G608" s="520"/>
      <c r="H608" s="520"/>
      <c r="I608" s="520"/>
      <c r="J608" s="520"/>
      <c r="K608" s="520"/>
      <c r="L608" s="520"/>
      <c r="M608" s="520"/>
      <c r="N608" s="520"/>
      <c r="O608" s="520"/>
      <c r="P608" s="520"/>
      <c r="Q608" s="520"/>
      <c r="R608" s="520"/>
      <c r="S608" s="520"/>
      <c r="T608" s="520"/>
      <c r="U608" s="520"/>
      <c r="V608" s="520"/>
      <c r="W608" s="520"/>
      <c r="X608" s="520"/>
      <c r="Y608" s="520"/>
      <c r="Z608" s="520"/>
    </row>
    <row r="609" spans="1:26" ht="12.75" customHeight="1">
      <c r="A609" s="520"/>
      <c r="B609" s="520"/>
      <c r="C609" s="520"/>
      <c r="D609" s="520"/>
      <c r="E609" s="520"/>
      <c r="F609" s="520"/>
      <c r="G609" s="520"/>
      <c r="H609" s="520"/>
      <c r="I609" s="520"/>
      <c r="J609" s="520"/>
      <c r="K609" s="520"/>
      <c r="L609" s="520"/>
      <c r="M609" s="520"/>
      <c r="N609" s="520"/>
      <c r="O609" s="520"/>
      <c r="P609" s="520"/>
      <c r="Q609" s="520"/>
      <c r="R609" s="520"/>
      <c r="S609" s="520"/>
      <c r="T609" s="520"/>
      <c r="U609" s="520"/>
      <c r="V609" s="520"/>
      <c r="W609" s="520"/>
      <c r="X609" s="520"/>
      <c r="Y609" s="520"/>
      <c r="Z609" s="520"/>
    </row>
    <row r="610" spans="1:26" ht="12.75" customHeight="1">
      <c r="A610" s="520"/>
      <c r="B610" s="520"/>
      <c r="C610" s="520"/>
      <c r="D610" s="520"/>
      <c r="E610" s="520"/>
      <c r="F610" s="520"/>
      <c r="G610" s="520"/>
      <c r="H610" s="520"/>
      <c r="I610" s="520"/>
      <c r="J610" s="520"/>
      <c r="K610" s="520"/>
      <c r="L610" s="520"/>
      <c r="M610" s="520"/>
      <c r="N610" s="520"/>
      <c r="O610" s="520"/>
      <c r="P610" s="520"/>
      <c r="Q610" s="520"/>
      <c r="R610" s="520"/>
      <c r="S610" s="520"/>
      <c r="T610" s="520"/>
      <c r="U610" s="520"/>
      <c r="V610" s="520"/>
      <c r="W610" s="520"/>
      <c r="X610" s="520"/>
      <c r="Y610" s="520"/>
      <c r="Z610" s="520"/>
    </row>
    <row r="611" spans="1:26" ht="12.75" customHeight="1">
      <c r="A611" s="520"/>
      <c r="B611" s="520"/>
      <c r="C611" s="520"/>
      <c r="D611" s="520"/>
      <c r="E611" s="520"/>
      <c r="F611" s="520"/>
      <c r="G611" s="520"/>
      <c r="H611" s="520"/>
      <c r="I611" s="520"/>
      <c r="J611" s="520"/>
      <c r="K611" s="520"/>
      <c r="L611" s="520"/>
      <c r="M611" s="520"/>
      <c r="N611" s="520"/>
      <c r="O611" s="520"/>
      <c r="P611" s="520"/>
      <c r="Q611" s="520"/>
      <c r="R611" s="520"/>
      <c r="S611" s="520"/>
      <c r="T611" s="520"/>
      <c r="U611" s="520"/>
      <c r="V611" s="520"/>
      <c r="W611" s="520"/>
      <c r="X611" s="520"/>
      <c r="Y611" s="520"/>
      <c r="Z611" s="520"/>
    </row>
    <row r="612" spans="1:26" ht="12.75" customHeight="1">
      <c r="A612" s="520"/>
      <c r="B612" s="520"/>
      <c r="C612" s="520"/>
      <c r="D612" s="520"/>
      <c r="E612" s="520"/>
      <c r="F612" s="520"/>
      <c r="G612" s="520"/>
      <c r="H612" s="520"/>
      <c r="I612" s="520"/>
      <c r="J612" s="520"/>
      <c r="K612" s="520"/>
      <c r="L612" s="520"/>
      <c r="M612" s="520"/>
      <c r="N612" s="520"/>
      <c r="O612" s="520"/>
      <c r="P612" s="520"/>
      <c r="Q612" s="520"/>
      <c r="R612" s="520"/>
      <c r="S612" s="520"/>
      <c r="T612" s="520"/>
      <c r="U612" s="520"/>
      <c r="V612" s="520"/>
      <c r="W612" s="520"/>
      <c r="X612" s="520"/>
      <c r="Y612" s="520"/>
      <c r="Z612" s="520"/>
    </row>
    <row r="613" spans="1:26" ht="12.75" customHeight="1">
      <c r="A613" s="520"/>
      <c r="B613" s="520"/>
      <c r="C613" s="520"/>
      <c r="D613" s="520"/>
      <c r="E613" s="520"/>
      <c r="F613" s="520"/>
      <c r="G613" s="520"/>
      <c r="H613" s="520"/>
      <c r="I613" s="520"/>
      <c r="J613" s="520"/>
      <c r="K613" s="520"/>
      <c r="L613" s="520"/>
      <c r="M613" s="520"/>
      <c r="N613" s="520"/>
      <c r="O613" s="520"/>
      <c r="P613" s="520"/>
      <c r="Q613" s="520"/>
      <c r="R613" s="520"/>
      <c r="S613" s="520"/>
      <c r="T613" s="520"/>
      <c r="U613" s="520"/>
      <c r="V613" s="520"/>
      <c r="W613" s="520"/>
      <c r="X613" s="520"/>
      <c r="Y613" s="520"/>
      <c r="Z613" s="520"/>
    </row>
    <row r="614" spans="1:26" ht="12.75" customHeight="1">
      <c r="A614" s="520"/>
      <c r="B614" s="520"/>
      <c r="C614" s="520"/>
      <c r="D614" s="520"/>
      <c r="E614" s="520"/>
      <c r="F614" s="520"/>
      <c r="G614" s="520"/>
      <c r="H614" s="520"/>
      <c r="I614" s="520"/>
      <c r="J614" s="520"/>
      <c r="K614" s="520"/>
      <c r="L614" s="520"/>
      <c r="M614" s="520"/>
      <c r="N614" s="520"/>
      <c r="O614" s="520"/>
      <c r="P614" s="520"/>
      <c r="Q614" s="520"/>
      <c r="R614" s="520"/>
      <c r="S614" s="520"/>
      <c r="T614" s="520"/>
      <c r="U614" s="520"/>
      <c r="V614" s="520"/>
      <c r="W614" s="520"/>
      <c r="X614" s="520"/>
      <c r="Y614" s="520"/>
      <c r="Z614" s="520"/>
    </row>
    <row r="615" spans="1:26" ht="12.75" customHeight="1">
      <c r="A615" s="520"/>
      <c r="B615" s="520"/>
      <c r="C615" s="520"/>
      <c r="D615" s="520"/>
      <c r="E615" s="520"/>
      <c r="F615" s="520"/>
      <c r="G615" s="520"/>
      <c r="H615" s="520"/>
      <c r="I615" s="520"/>
      <c r="J615" s="520"/>
      <c r="K615" s="520"/>
      <c r="L615" s="520"/>
      <c r="M615" s="520"/>
      <c r="N615" s="520"/>
      <c r="O615" s="520"/>
      <c r="P615" s="520"/>
      <c r="Q615" s="520"/>
      <c r="R615" s="520"/>
      <c r="S615" s="520"/>
      <c r="T615" s="520"/>
      <c r="U615" s="520"/>
      <c r="V615" s="520"/>
      <c r="W615" s="520"/>
      <c r="X615" s="520"/>
      <c r="Y615" s="520"/>
      <c r="Z615" s="520"/>
    </row>
    <row r="616" spans="1:26" ht="12.75" customHeight="1">
      <c r="A616" s="520"/>
      <c r="B616" s="520"/>
      <c r="C616" s="520"/>
      <c r="D616" s="520"/>
      <c r="E616" s="520"/>
      <c r="F616" s="520"/>
      <c r="G616" s="520"/>
      <c r="H616" s="520"/>
      <c r="I616" s="520"/>
      <c r="J616" s="520"/>
      <c r="K616" s="520"/>
      <c r="L616" s="520"/>
      <c r="M616" s="520"/>
      <c r="N616" s="520"/>
      <c r="O616" s="520"/>
      <c r="P616" s="520"/>
      <c r="Q616" s="520"/>
      <c r="R616" s="520"/>
      <c r="S616" s="520"/>
      <c r="T616" s="520"/>
      <c r="U616" s="520"/>
      <c r="V616" s="520"/>
      <c r="W616" s="520"/>
      <c r="X616" s="520"/>
      <c r="Y616" s="520"/>
      <c r="Z616" s="520"/>
    </row>
    <row r="617" spans="1:26" ht="12.75" customHeight="1">
      <c r="A617" s="520"/>
      <c r="B617" s="520"/>
      <c r="C617" s="520"/>
      <c r="D617" s="520"/>
      <c r="E617" s="520"/>
      <c r="F617" s="520"/>
      <c r="G617" s="520"/>
      <c r="H617" s="520"/>
      <c r="I617" s="520"/>
      <c r="J617" s="520"/>
      <c r="K617" s="520"/>
      <c r="L617" s="520"/>
      <c r="M617" s="520"/>
      <c r="N617" s="520"/>
      <c r="O617" s="520"/>
      <c r="P617" s="520"/>
      <c r="Q617" s="520"/>
      <c r="R617" s="520"/>
      <c r="S617" s="520"/>
      <c r="T617" s="520"/>
      <c r="U617" s="520"/>
      <c r="V617" s="520"/>
      <c r="W617" s="520"/>
      <c r="X617" s="520"/>
      <c r="Y617" s="520"/>
      <c r="Z617" s="520"/>
    </row>
    <row r="618" spans="1:26" ht="12.75" customHeight="1">
      <c r="A618" s="520"/>
      <c r="B618" s="520"/>
      <c r="C618" s="520"/>
      <c r="D618" s="520"/>
      <c r="E618" s="520"/>
      <c r="F618" s="520"/>
      <c r="G618" s="520"/>
      <c r="H618" s="520"/>
      <c r="I618" s="520"/>
      <c r="J618" s="520"/>
      <c r="K618" s="520"/>
      <c r="L618" s="520"/>
      <c r="M618" s="520"/>
      <c r="N618" s="520"/>
      <c r="O618" s="520"/>
      <c r="P618" s="520"/>
      <c r="Q618" s="520"/>
      <c r="R618" s="520"/>
      <c r="S618" s="520"/>
      <c r="T618" s="520"/>
      <c r="U618" s="520"/>
      <c r="V618" s="520"/>
      <c r="W618" s="520"/>
      <c r="X618" s="520"/>
      <c r="Y618" s="520"/>
      <c r="Z618" s="520"/>
    </row>
    <row r="619" spans="1:26" ht="12.75" customHeight="1">
      <c r="A619" s="520"/>
      <c r="B619" s="520"/>
      <c r="C619" s="520"/>
      <c r="D619" s="520"/>
      <c r="E619" s="520"/>
      <c r="F619" s="520"/>
      <c r="G619" s="520"/>
      <c r="H619" s="520"/>
      <c r="I619" s="520"/>
      <c r="J619" s="520"/>
      <c r="K619" s="520"/>
      <c r="L619" s="520"/>
      <c r="M619" s="520"/>
      <c r="N619" s="520"/>
      <c r="O619" s="520"/>
      <c r="P619" s="520"/>
      <c r="Q619" s="520"/>
      <c r="R619" s="520"/>
      <c r="S619" s="520"/>
      <c r="T619" s="520"/>
      <c r="U619" s="520"/>
      <c r="V619" s="520"/>
      <c r="W619" s="520"/>
      <c r="X619" s="520"/>
      <c r="Y619" s="520"/>
      <c r="Z619" s="520"/>
    </row>
    <row r="620" spans="1:26" ht="12.75" customHeight="1">
      <c r="A620" s="520"/>
      <c r="B620" s="520"/>
      <c r="C620" s="520"/>
      <c r="D620" s="520"/>
      <c r="E620" s="520"/>
      <c r="F620" s="520"/>
      <c r="G620" s="520"/>
      <c r="H620" s="520"/>
      <c r="I620" s="520"/>
      <c r="J620" s="520"/>
      <c r="K620" s="520"/>
      <c r="L620" s="520"/>
      <c r="M620" s="520"/>
      <c r="N620" s="520"/>
      <c r="O620" s="520"/>
      <c r="P620" s="520"/>
      <c r="Q620" s="520"/>
      <c r="R620" s="520"/>
      <c r="S620" s="520"/>
      <c r="T620" s="520"/>
      <c r="U620" s="520"/>
      <c r="V620" s="520"/>
      <c r="W620" s="520"/>
      <c r="X620" s="520"/>
      <c r="Y620" s="520"/>
      <c r="Z620" s="520"/>
    </row>
    <row r="621" spans="1:26" ht="12.75" customHeight="1">
      <c r="A621" s="520"/>
      <c r="B621" s="520"/>
      <c r="C621" s="520"/>
      <c r="D621" s="520"/>
      <c r="E621" s="520"/>
      <c r="F621" s="520"/>
      <c r="G621" s="520"/>
      <c r="H621" s="520"/>
      <c r="I621" s="520"/>
      <c r="J621" s="520"/>
      <c r="K621" s="520"/>
      <c r="L621" s="520"/>
      <c r="M621" s="520"/>
      <c r="N621" s="520"/>
      <c r="O621" s="520"/>
      <c r="P621" s="520"/>
      <c r="Q621" s="520"/>
      <c r="R621" s="520"/>
      <c r="S621" s="520"/>
      <c r="T621" s="520"/>
      <c r="U621" s="520"/>
      <c r="V621" s="520"/>
      <c r="W621" s="520"/>
      <c r="X621" s="520"/>
      <c r="Y621" s="520"/>
      <c r="Z621" s="520"/>
    </row>
    <row r="622" spans="1:26" ht="12.75" customHeight="1">
      <c r="A622" s="520"/>
      <c r="B622" s="520"/>
      <c r="C622" s="520"/>
      <c r="D622" s="520"/>
      <c r="E622" s="520"/>
      <c r="F622" s="520"/>
      <c r="G622" s="520"/>
      <c r="H622" s="520"/>
      <c r="I622" s="520"/>
      <c r="J622" s="520"/>
      <c r="K622" s="520"/>
      <c r="L622" s="520"/>
      <c r="M622" s="520"/>
      <c r="N622" s="520"/>
      <c r="O622" s="520"/>
      <c r="P622" s="520"/>
      <c r="Q622" s="520"/>
      <c r="R622" s="520"/>
      <c r="S622" s="520"/>
      <c r="T622" s="520"/>
      <c r="U622" s="520"/>
      <c r="V622" s="520"/>
      <c r="W622" s="520"/>
      <c r="X622" s="520"/>
      <c r="Y622" s="520"/>
      <c r="Z622" s="520"/>
    </row>
    <row r="623" spans="1:26" ht="12.75" customHeight="1">
      <c r="A623" s="520"/>
      <c r="B623" s="520"/>
      <c r="C623" s="520"/>
      <c r="D623" s="520"/>
      <c r="E623" s="520"/>
      <c r="F623" s="520"/>
      <c r="G623" s="520"/>
      <c r="H623" s="520"/>
      <c r="I623" s="520"/>
      <c r="J623" s="520"/>
      <c r="K623" s="520"/>
      <c r="L623" s="520"/>
      <c r="M623" s="520"/>
      <c r="N623" s="520"/>
      <c r="O623" s="520"/>
      <c r="P623" s="520"/>
      <c r="Q623" s="520"/>
      <c r="R623" s="520"/>
      <c r="S623" s="520"/>
      <c r="T623" s="520"/>
      <c r="U623" s="520"/>
      <c r="V623" s="520"/>
      <c r="W623" s="520"/>
      <c r="X623" s="520"/>
      <c r="Y623" s="520"/>
      <c r="Z623" s="520"/>
    </row>
    <row r="624" spans="1:26" ht="12.75" customHeight="1">
      <c r="A624" s="520"/>
      <c r="B624" s="520"/>
      <c r="C624" s="520"/>
      <c r="D624" s="520"/>
      <c r="E624" s="520"/>
      <c r="F624" s="520"/>
      <c r="G624" s="520"/>
      <c r="H624" s="520"/>
      <c r="I624" s="520"/>
      <c r="J624" s="520"/>
      <c r="K624" s="520"/>
      <c r="L624" s="520"/>
      <c r="M624" s="520"/>
      <c r="N624" s="520"/>
      <c r="O624" s="520"/>
      <c r="P624" s="520"/>
      <c r="Q624" s="520"/>
      <c r="R624" s="520"/>
      <c r="S624" s="520"/>
      <c r="T624" s="520"/>
      <c r="U624" s="520"/>
      <c r="V624" s="520"/>
      <c r="W624" s="520"/>
      <c r="X624" s="520"/>
      <c r="Y624" s="520"/>
      <c r="Z624" s="520"/>
    </row>
    <row r="625" spans="1:26" ht="12.75" customHeight="1">
      <c r="A625" s="520"/>
      <c r="B625" s="520"/>
      <c r="C625" s="520"/>
      <c r="D625" s="520"/>
      <c r="E625" s="520"/>
      <c r="F625" s="520"/>
      <c r="G625" s="520"/>
      <c r="H625" s="520"/>
      <c r="I625" s="520"/>
      <c r="J625" s="520"/>
      <c r="K625" s="520"/>
      <c r="L625" s="520"/>
      <c r="M625" s="520"/>
      <c r="N625" s="520"/>
      <c r="O625" s="520"/>
      <c r="P625" s="520"/>
      <c r="Q625" s="520"/>
      <c r="R625" s="520"/>
      <c r="S625" s="520"/>
      <c r="T625" s="520"/>
      <c r="U625" s="520"/>
      <c r="V625" s="520"/>
      <c r="W625" s="520"/>
      <c r="X625" s="520"/>
      <c r="Y625" s="520"/>
      <c r="Z625" s="520"/>
    </row>
    <row r="626" spans="1:26" ht="12.75" customHeight="1">
      <c r="A626" s="520"/>
      <c r="B626" s="520"/>
      <c r="C626" s="520"/>
      <c r="D626" s="520"/>
      <c r="E626" s="520"/>
      <c r="F626" s="520"/>
      <c r="G626" s="520"/>
      <c r="H626" s="520"/>
      <c r="I626" s="520"/>
      <c r="J626" s="520"/>
      <c r="K626" s="520"/>
      <c r="L626" s="520"/>
      <c r="M626" s="520"/>
      <c r="N626" s="520"/>
      <c r="O626" s="520"/>
      <c r="P626" s="520"/>
      <c r="Q626" s="520"/>
      <c r="R626" s="520"/>
      <c r="S626" s="520"/>
      <c r="T626" s="520"/>
      <c r="U626" s="520"/>
      <c r="V626" s="520"/>
      <c r="W626" s="520"/>
      <c r="X626" s="520"/>
      <c r="Y626" s="520"/>
      <c r="Z626" s="520"/>
    </row>
    <row r="627" spans="1:26" ht="12.75" customHeight="1">
      <c r="A627" s="520"/>
      <c r="B627" s="520"/>
      <c r="C627" s="520"/>
      <c r="D627" s="520"/>
      <c r="E627" s="520"/>
      <c r="F627" s="520"/>
      <c r="G627" s="520"/>
      <c r="H627" s="520"/>
      <c r="I627" s="520"/>
      <c r="J627" s="520"/>
      <c r="K627" s="520"/>
      <c r="L627" s="520"/>
      <c r="M627" s="520"/>
      <c r="N627" s="520"/>
      <c r="O627" s="520"/>
      <c r="P627" s="520"/>
      <c r="Q627" s="520"/>
      <c r="R627" s="520"/>
      <c r="S627" s="520"/>
      <c r="T627" s="520"/>
      <c r="U627" s="520"/>
      <c r="V627" s="520"/>
      <c r="W627" s="520"/>
      <c r="X627" s="520"/>
      <c r="Y627" s="520"/>
      <c r="Z627" s="520"/>
    </row>
    <row r="628" spans="1:26" ht="12.75" customHeight="1">
      <c r="A628" s="520"/>
      <c r="B628" s="520"/>
      <c r="C628" s="520"/>
      <c r="D628" s="520"/>
      <c r="E628" s="520"/>
      <c r="F628" s="520"/>
      <c r="G628" s="520"/>
      <c r="H628" s="520"/>
      <c r="I628" s="520"/>
      <c r="J628" s="520"/>
      <c r="K628" s="520"/>
      <c r="L628" s="520"/>
      <c r="M628" s="520"/>
      <c r="N628" s="520"/>
      <c r="O628" s="520"/>
      <c r="P628" s="520"/>
      <c r="Q628" s="520"/>
      <c r="R628" s="520"/>
      <c r="S628" s="520"/>
      <c r="T628" s="520"/>
      <c r="U628" s="520"/>
      <c r="V628" s="520"/>
      <c r="W628" s="520"/>
      <c r="X628" s="520"/>
      <c r="Y628" s="520"/>
      <c r="Z628" s="520"/>
    </row>
    <row r="629" spans="1:26" ht="12.75" customHeight="1">
      <c r="A629" s="520"/>
      <c r="B629" s="520"/>
      <c r="C629" s="520"/>
      <c r="D629" s="520"/>
      <c r="E629" s="520"/>
      <c r="F629" s="520"/>
      <c r="G629" s="520"/>
      <c r="H629" s="520"/>
      <c r="I629" s="520"/>
      <c r="J629" s="520"/>
      <c r="K629" s="520"/>
      <c r="L629" s="520"/>
      <c r="M629" s="520"/>
      <c r="N629" s="520"/>
      <c r="O629" s="520"/>
      <c r="P629" s="520"/>
      <c r="Q629" s="520"/>
      <c r="R629" s="520"/>
      <c r="S629" s="520"/>
      <c r="T629" s="520"/>
      <c r="U629" s="520"/>
      <c r="V629" s="520"/>
      <c r="W629" s="520"/>
      <c r="X629" s="520"/>
      <c r="Y629" s="520"/>
      <c r="Z629" s="520"/>
    </row>
    <row r="630" spans="1:26" ht="12.75" customHeight="1">
      <c r="A630" s="520"/>
      <c r="B630" s="520"/>
      <c r="C630" s="520"/>
      <c r="D630" s="520"/>
      <c r="E630" s="520"/>
      <c r="F630" s="520"/>
      <c r="G630" s="520"/>
      <c r="H630" s="520"/>
      <c r="I630" s="520"/>
      <c r="J630" s="520"/>
      <c r="K630" s="520"/>
      <c r="L630" s="520"/>
      <c r="M630" s="520"/>
      <c r="N630" s="520"/>
      <c r="O630" s="520"/>
      <c r="P630" s="520"/>
      <c r="Q630" s="520"/>
      <c r="R630" s="520"/>
      <c r="S630" s="520"/>
      <c r="T630" s="520"/>
      <c r="U630" s="520"/>
      <c r="V630" s="520"/>
      <c r="W630" s="520"/>
      <c r="X630" s="520"/>
      <c r="Y630" s="520"/>
      <c r="Z630" s="520"/>
    </row>
    <row r="631" spans="1:26" ht="12.75" customHeight="1">
      <c r="A631" s="520"/>
      <c r="B631" s="520"/>
      <c r="C631" s="520"/>
      <c r="D631" s="520"/>
      <c r="E631" s="520"/>
      <c r="F631" s="520"/>
      <c r="G631" s="520"/>
      <c r="H631" s="520"/>
      <c r="I631" s="520"/>
      <c r="J631" s="520"/>
      <c r="K631" s="520"/>
      <c r="L631" s="520"/>
      <c r="M631" s="520"/>
      <c r="N631" s="520"/>
      <c r="O631" s="520"/>
      <c r="P631" s="520"/>
      <c r="Q631" s="520"/>
      <c r="R631" s="520"/>
      <c r="S631" s="520"/>
      <c r="T631" s="520"/>
      <c r="U631" s="520"/>
      <c r="V631" s="520"/>
      <c r="W631" s="520"/>
      <c r="X631" s="520"/>
      <c r="Y631" s="520"/>
      <c r="Z631" s="520"/>
    </row>
    <row r="632" spans="1:26" ht="12.75" customHeight="1">
      <c r="A632" s="520"/>
      <c r="B632" s="520"/>
      <c r="C632" s="520"/>
      <c r="D632" s="520"/>
      <c r="E632" s="520"/>
      <c r="F632" s="520"/>
      <c r="G632" s="520"/>
      <c r="H632" s="520"/>
      <c r="I632" s="520"/>
      <c r="J632" s="520"/>
      <c r="K632" s="520"/>
      <c r="L632" s="520"/>
      <c r="M632" s="520"/>
      <c r="N632" s="520"/>
      <c r="O632" s="520"/>
      <c r="P632" s="520"/>
      <c r="Q632" s="520"/>
      <c r="R632" s="520"/>
      <c r="S632" s="520"/>
      <c r="T632" s="520"/>
      <c r="U632" s="520"/>
      <c r="V632" s="520"/>
      <c r="W632" s="520"/>
      <c r="X632" s="520"/>
      <c r="Y632" s="520"/>
      <c r="Z632" s="520"/>
    </row>
    <row r="633" spans="1:26" ht="12.75" customHeight="1">
      <c r="A633" s="520"/>
      <c r="B633" s="520"/>
      <c r="C633" s="520"/>
      <c r="D633" s="520"/>
      <c r="E633" s="520"/>
      <c r="F633" s="520"/>
      <c r="G633" s="520"/>
      <c r="H633" s="520"/>
      <c r="I633" s="520"/>
      <c r="J633" s="520"/>
      <c r="K633" s="520"/>
      <c r="L633" s="520"/>
      <c r="M633" s="520"/>
      <c r="N633" s="520"/>
      <c r="O633" s="520"/>
      <c r="P633" s="520"/>
      <c r="Q633" s="520"/>
      <c r="R633" s="520"/>
      <c r="S633" s="520"/>
      <c r="T633" s="520"/>
      <c r="U633" s="520"/>
      <c r="V633" s="520"/>
      <c r="W633" s="520"/>
      <c r="X633" s="520"/>
      <c r="Y633" s="520"/>
      <c r="Z633" s="520"/>
    </row>
    <row r="634" spans="1:26" ht="12.75" customHeight="1">
      <c r="A634" s="520"/>
      <c r="B634" s="520"/>
      <c r="C634" s="520"/>
      <c r="D634" s="520"/>
      <c r="E634" s="520"/>
      <c r="F634" s="520"/>
      <c r="G634" s="520"/>
      <c r="H634" s="520"/>
      <c r="I634" s="520"/>
      <c r="J634" s="520"/>
      <c r="K634" s="520"/>
      <c r="L634" s="520"/>
      <c r="M634" s="520"/>
      <c r="N634" s="520"/>
      <c r="O634" s="520"/>
      <c r="P634" s="520"/>
      <c r="Q634" s="520"/>
      <c r="R634" s="520"/>
      <c r="S634" s="520"/>
      <c r="T634" s="520"/>
      <c r="U634" s="520"/>
      <c r="V634" s="520"/>
      <c r="W634" s="520"/>
      <c r="X634" s="520"/>
      <c r="Y634" s="520"/>
      <c r="Z634" s="520"/>
    </row>
    <row r="635" spans="1:26" ht="12.75" customHeight="1">
      <c r="A635" s="520"/>
      <c r="B635" s="520"/>
      <c r="C635" s="520"/>
      <c r="D635" s="520"/>
      <c r="E635" s="520"/>
      <c r="F635" s="520"/>
      <c r="G635" s="520"/>
      <c r="H635" s="520"/>
      <c r="I635" s="520"/>
      <c r="J635" s="520"/>
      <c r="K635" s="520"/>
      <c r="L635" s="520"/>
      <c r="M635" s="520"/>
      <c r="N635" s="520"/>
      <c r="O635" s="520"/>
      <c r="P635" s="520"/>
      <c r="Q635" s="520"/>
      <c r="R635" s="520"/>
      <c r="S635" s="520"/>
      <c r="T635" s="520"/>
      <c r="U635" s="520"/>
      <c r="V635" s="520"/>
      <c r="W635" s="520"/>
      <c r="X635" s="520"/>
      <c r="Y635" s="520"/>
      <c r="Z635" s="520"/>
    </row>
    <row r="636" spans="1:26" ht="12.75" customHeight="1">
      <c r="A636" s="520"/>
      <c r="B636" s="520"/>
      <c r="C636" s="520"/>
      <c r="D636" s="520"/>
      <c r="E636" s="520"/>
      <c r="F636" s="520"/>
      <c r="G636" s="520"/>
      <c r="H636" s="520"/>
      <c r="I636" s="520"/>
      <c r="J636" s="520"/>
      <c r="K636" s="520"/>
      <c r="L636" s="520"/>
      <c r="M636" s="520"/>
      <c r="N636" s="520"/>
      <c r="O636" s="520"/>
      <c r="P636" s="520"/>
      <c r="Q636" s="520"/>
      <c r="R636" s="520"/>
      <c r="S636" s="520"/>
      <c r="T636" s="520"/>
      <c r="U636" s="520"/>
      <c r="V636" s="520"/>
      <c r="W636" s="520"/>
      <c r="X636" s="520"/>
      <c r="Y636" s="520"/>
      <c r="Z636" s="520"/>
    </row>
    <row r="637" spans="1:26" ht="12.75" customHeight="1">
      <c r="A637" s="520"/>
      <c r="B637" s="520"/>
      <c r="C637" s="520"/>
      <c r="D637" s="520"/>
      <c r="E637" s="520"/>
      <c r="F637" s="520"/>
      <c r="G637" s="520"/>
      <c r="H637" s="520"/>
      <c r="I637" s="520"/>
      <c r="J637" s="520"/>
      <c r="K637" s="520"/>
      <c r="L637" s="520"/>
      <c r="M637" s="520"/>
      <c r="N637" s="520"/>
      <c r="O637" s="520"/>
      <c r="P637" s="520"/>
      <c r="Q637" s="520"/>
      <c r="R637" s="520"/>
      <c r="S637" s="520"/>
      <c r="T637" s="520"/>
      <c r="U637" s="520"/>
      <c r="V637" s="520"/>
      <c r="W637" s="520"/>
      <c r="X637" s="520"/>
      <c r="Y637" s="520"/>
      <c r="Z637" s="520"/>
    </row>
    <row r="638" spans="1:26" ht="12.75" customHeight="1">
      <c r="A638" s="520"/>
      <c r="B638" s="520"/>
      <c r="C638" s="520"/>
      <c r="D638" s="520"/>
      <c r="E638" s="520"/>
      <c r="F638" s="520"/>
      <c r="G638" s="520"/>
      <c r="H638" s="520"/>
      <c r="I638" s="520"/>
      <c r="J638" s="520"/>
      <c r="K638" s="520"/>
      <c r="L638" s="520"/>
      <c r="M638" s="520"/>
      <c r="N638" s="520"/>
      <c r="O638" s="520"/>
      <c r="P638" s="520"/>
      <c r="Q638" s="520"/>
      <c r="R638" s="520"/>
      <c r="S638" s="520"/>
      <c r="T638" s="520"/>
      <c r="U638" s="520"/>
      <c r="V638" s="520"/>
      <c r="W638" s="520"/>
      <c r="X638" s="520"/>
      <c r="Y638" s="520"/>
      <c r="Z638" s="520"/>
    </row>
    <row r="639" spans="1:26" ht="12.75" customHeight="1">
      <c r="A639" s="520"/>
      <c r="B639" s="520"/>
      <c r="C639" s="520"/>
      <c r="D639" s="520"/>
      <c r="E639" s="520"/>
      <c r="F639" s="520"/>
      <c r="G639" s="520"/>
      <c r="H639" s="520"/>
      <c r="I639" s="520"/>
      <c r="J639" s="520"/>
      <c r="K639" s="520"/>
      <c r="L639" s="520"/>
      <c r="M639" s="520"/>
      <c r="N639" s="520"/>
      <c r="O639" s="520"/>
      <c r="P639" s="520"/>
      <c r="Q639" s="520"/>
      <c r="R639" s="520"/>
      <c r="S639" s="520"/>
      <c r="T639" s="520"/>
      <c r="U639" s="520"/>
      <c r="V639" s="520"/>
      <c r="W639" s="520"/>
      <c r="X639" s="520"/>
      <c r="Y639" s="520"/>
      <c r="Z639" s="520"/>
    </row>
    <row r="640" spans="1:26" ht="12.75" customHeight="1">
      <c r="A640" s="520"/>
      <c r="B640" s="520"/>
      <c r="C640" s="520"/>
      <c r="D640" s="520"/>
      <c r="E640" s="520"/>
      <c r="F640" s="520"/>
      <c r="G640" s="520"/>
      <c r="H640" s="520"/>
      <c r="I640" s="520"/>
      <c r="J640" s="520"/>
      <c r="K640" s="520"/>
      <c r="L640" s="520"/>
      <c r="M640" s="520"/>
      <c r="N640" s="520"/>
      <c r="O640" s="520"/>
      <c r="P640" s="520"/>
      <c r="Q640" s="520"/>
      <c r="R640" s="520"/>
      <c r="S640" s="520"/>
      <c r="T640" s="520"/>
      <c r="U640" s="520"/>
      <c r="V640" s="520"/>
      <c r="W640" s="520"/>
      <c r="X640" s="520"/>
      <c r="Y640" s="520"/>
      <c r="Z640" s="520"/>
    </row>
    <row r="641" spans="1:26" ht="12.75" customHeight="1">
      <c r="A641" s="520"/>
      <c r="B641" s="520"/>
      <c r="C641" s="520"/>
      <c r="D641" s="520"/>
      <c r="E641" s="520"/>
      <c r="F641" s="520"/>
      <c r="G641" s="520"/>
      <c r="H641" s="520"/>
      <c r="I641" s="520"/>
      <c r="J641" s="520"/>
      <c r="K641" s="520"/>
      <c r="L641" s="520"/>
      <c r="M641" s="520"/>
      <c r="N641" s="520"/>
      <c r="O641" s="520"/>
      <c r="P641" s="520"/>
      <c r="Q641" s="520"/>
      <c r="R641" s="520"/>
      <c r="S641" s="520"/>
      <c r="T641" s="520"/>
      <c r="U641" s="520"/>
      <c r="V641" s="520"/>
      <c r="W641" s="520"/>
      <c r="X641" s="520"/>
      <c r="Y641" s="520"/>
      <c r="Z641" s="520"/>
    </row>
    <row r="642" spans="1:26" ht="12.75" customHeight="1">
      <c r="A642" s="520"/>
      <c r="B642" s="520"/>
      <c r="C642" s="520"/>
      <c r="D642" s="520"/>
      <c r="E642" s="520"/>
      <c r="F642" s="520"/>
      <c r="G642" s="520"/>
      <c r="H642" s="520"/>
      <c r="I642" s="520"/>
      <c r="J642" s="520"/>
      <c r="K642" s="520"/>
      <c r="L642" s="520"/>
      <c r="M642" s="520"/>
      <c r="N642" s="520"/>
      <c r="O642" s="520"/>
      <c r="P642" s="520"/>
      <c r="Q642" s="520"/>
      <c r="R642" s="520"/>
      <c r="S642" s="520"/>
      <c r="T642" s="520"/>
      <c r="U642" s="520"/>
      <c r="V642" s="520"/>
      <c r="W642" s="520"/>
      <c r="X642" s="520"/>
      <c r="Y642" s="520"/>
      <c r="Z642" s="520"/>
    </row>
    <row r="643" spans="1:26" ht="12.75" customHeight="1">
      <c r="A643" s="520"/>
      <c r="B643" s="520"/>
      <c r="C643" s="520"/>
      <c r="D643" s="520"/>
      <c r="E643" s="520"/>
      <c r="F643" s="520"/>
      <c r="G643" s="520"/>
      <c r="H643" s="520"/>
      <c r="I643" s="520"/>
      <c r="J643" s="520"/>
      <c r="K643" s="520"/>
      <c r="L643" s="520"/>
      <c r="M643" s="520"/>
      <c r="N643" s="520"/>
      <c r="O643" s="520"/>
      <c r="P643" s="520"/>
      <c r="Q643" s="520"/>
      <c r="R643" s="520"/>
      <c r="S643" s="520"/>
      <c r="T643" s="520"/>
      <c r="U643" s="520"/>
      <c r="V643" s="520"/>
      <c r="W643" s="520"/>
      <c r="X643" s="520"/>
      <c r="Y643" s="520"/>
      <c r="Z643" s="520"/>
    </row>
    <row r="644" spans="1:26" ht="12.75" customHeight="1">
      <c r="A644" s="520"/>
      <c r="B644" s="520"/>
      <c r="C644" s="520"/>
      <c r="D644" s="520"/>
      <c r="E644" s="520"/>
      <c r="F644" s="520"/>
      <c r="G644" s="520"/>
      <c r="H644" s="520"/>
      <c r="I644" s="520"/>
      <c r="J644" s="520"/>
      <c r="K644" s="520"/>
      <c r="L644" s="520"/>
      <c r="M644" s="520"/>
      <c r="N644" s="520"/>
      <c r="O644" s="520"/>
      <c r="P644" s="520"/>
      <c r="Q644" s="520"/>
      <c r="R644" s="520"/>
      <c r="S644" s="520"/>
      <c r="T644" s="520"/>
      <c r="U644" s="520"/>
      <c r="V644" s="520"/>
      <c r="W644" s="520"/>
      <c r="X644" s="520"/>
      <c r="Y644" s="520"/>
      <c r="Z644" s="520"/>
    </row>
    <row r="645" spans="1:26" ht="12.75" customHeight="1">
      <c r="A645" s="520"/>
      <c r="B645" s="520"/>
      <c r="C645" s="520"/>
      <c r="D645" s="520"/>
      <c r="E645" s="520"/>
      <c r="F645" s="520"/>
      <c r="G645" s="520"/>
      <c r="H645" s="520"/>
      <c r="I645" s="520"/>
      <c r="J645" s="520"/>
      <c r="K645" s="520"/>
      <c r="L645" s="520"/>
      <c r="M645" s="520"/>
      <c r="N645" s="520"/>
      <c r="O645" s="520"/>
      <c r="P645" s="520"/>
      <c r="Q645" s="520"/>
      <c r="R645" s="520"/>
      <c r="S645" s="520"/>
      <c r="T645" s="520"/>
      <c r="U645" s="520"/>
      <c r="V645" s="520"/>
      <c r="W645" s="520"/>
      <c r="X645" s="520"/>
      <c r="Y645" s="520"/>
      <c r="Z645" s="520"/>
    </row>
    <row r="646" spans="1:26" ht="12.75" customHeight="1">
      <c r="A646" s="520"/>
      <c r="B646" s="520"/>
      <c r="C646" s="520"/>
      <c r="D646" s="520"/>
      <c r="E646" s="520"/>
      <c r="F646" s="520"/>
      <c r="G646" s="520"/>
      <c r="H646" s="520"/>
      <c r="I646" s="520"/>
      <c r="J646" s="520"/>
      <c r="K646" s="520"/>
      <c r="L646" s="520"/>
      <c r="M646" s="520"/>
      <c r="N646" s="520"/>
      <c r="O646" s="520"/>
      <c r="P646" s="520"/>
      <c r="Q646" s="520"/>
      <c r="R646" s="520"/>
      <c r="S646" s="520"/>
      <c r="T646" s="520"/>
      <c r="U646" s="520"/>
      <c r="V646" s="520"/>
      <c r="W646" s="520"/>
      <c r="X646" s="520"/>
      <c r="Y646" s="520"/>
      <c r="Z646" s="520"/>
    </row>
    <row r="647" spans="1:26" ht="12.75" customHeight="1">
      <c r="A647" s="520"/>
      <c r="B647" s="520"/>
      <c r="C647" s="520"/>
      <c r="D647" s="520"/>
      <c r="E647" s="520"/>
      <c r="F647" s="520"/>
      <c r="G647" s="520"/>
      <c r="H647" s="520"/>
      <c r="I647" s="520"/>
      <c r="J647" s="520"/>
      <c r="K647" s="520"/>
      <c r="L647" s="520"/>
      <c r="M647" s="520"/>
      <c r="N647" s="520"/>
      <c r="O647" s="520"/>
      <c r="P647" s="520"/>
      <c r="Q647" s="520"/>
      <c r="R647" s="520"/>
      <c r="S647" s="520"/>
      <c r="T647" s="520"/>
      <c r="U647" s="520"/>
      <c r="V647" s="520"/>
      <c r="W647" s="520"/>
      <c r="X647" s="520"/>
      <c r="Y647" s="520"/>
      <c r="Z647" s="520"/>
    </row>
    <row r="648" spans="1:26" ht="12.75" customHeight="1">
      <c r="A648" s="520"/>
      <c r="B648" s="520"/>
      <c r="C648" s="520"/>
      <c r="D648" s="520"/>
      <c r="E648" s="520"/>
      <c r="F648" s="520"/>
      <c r="G648" s="520"/>
      <c r="H648" s="520"/>
      <c r="I648" s="520"/>
      <c r="J648" s="520"/>
      <c r="K648" s="520"/>
      <c r="L648" s="520"/>
      <c r="M648" s="520"/>
      <c r="N648" s="520"/>
      <c r="O648" s="520"/>
      <c r="P648" s="520"/>
      <c r="Q648" s="520"/>
      <c r="R648" s="520"/>
      <c r="S648" s="520"/>
      <c r="T648" s="520"/>
      <c r="U648" s="520"/>
      <c r="V648" s="520"/>
      <c r="W648" s="520"/>
      <c r="X648" s="520"/>
      <c r="Y648" s="520"/>
      <c r="Z648" s="520"/>
    </row>
    <row r="649" spans="1:26" ht="12.75" customHeight="1">
      <c r="A649" s="520"/>
      <c r="B649" s="520"/>
      <c r="C649" s="520"/>
      <c r="D649" s="520"/>
      <c r="E649" s="520"/>
      <c r="F649" s="520"/>
      <c r="G649" s="520"/>
      <c r="H649" s="520"/>
      <c r="I649" s="520"/>
      <c r="J649" s="520"/>
      <c r="K649" s="520"/>
      <c r="L649" s="520"/>
      <c r="M649" s="520"/>
      <c r="N649" s="520"/>
      <c r="O649" s="520"/>
      <c r="P649" s="520"/>
      <c r="Q649" s="520"/>
      <c r="R649" s="520"/>
      <c r="S649" s="520"/>
      <c r="T649" s="520"/>
      <c r="U649" s="520"/>
      <c r="V649" s="520"/>
      <c r="W649" s="520"/>
      <c r="X649" s="520"/>
      <c r="Y649" s="520"/>
      <c r="Z649" s="520"/>
    </row>
    <row r="650" spans="1:26" ht="12.75" customHeight="1">
      <c r="A650" s="520"/>
      <c r="B650" s="520"/>
      <c r="C650" s="520"/>
      <c r="D650" s="520"/>
      <c r="E650" s="520"/>
      <c r="F650" s="520"/>
      <c r="G650" s="520"/>
      <c r="H650" s="520"/>
      <c r="I650" s="520"/>
      <c r="J650" s="520"/>
      <c r="K650" s="520"/>
      <c r="L650" s="520"/>
      <c r="M650" s="520"/>
      <c r="N650" s="520"/>
      <c r="O650" s="520"/>
      <c r="P650" s="520"/>
      <c r="Q650" s="520"/>
      <c r="R650" s="520"/>
      <c r="S650" s="520"/>
      <c r="T650" s="520"/>
      <c r="U650" s="520"/>
      <c r="V650" s="520"/>
      <c r="W650" s="520"/>
      <c r="X650" s="520"/>
      <c r="Y650" s="520"/>
      <c r="Z650" s="520"/>
    </row>
    <row r="651" spans="1:26" ht="12.75" customHeight="1">
      <c r="A651" s="520"/>
      <c r="B651" s="520"/>
      <c r="C651" s="520"/>
      <c r="D651" s="520"/>
      <c r="E651" s="520"/>
      <c r="F651" s="520"/>
      <c r="G651" s="520"/>
      <c r="H651" s="520"/>
      <c r="I651" s="520"/>
      <c r="J651" s="520"/>
      <c r="K651" s="520"/>
      <c r="L651" s="520"/>
      <c r="M651" s="520"/>
      <c r="N651" s="520"/>
      <c r="O651" s="520"/>
      <c r="P651" s="520"/>
      <c r="Q651" s="520"/>
      <c r="R651" s="520"/>
      <c r="S651" s="520"/>
      <c r="T651" s="520"/>
      <c r="U651" s="520"/>
      <c r="V651" s="520"/>
      <c r="W651" s="520"/>
      <c r="X651" s="520"/>
      <c r="Y651" s="520"/>
      <c r="Z651" s="520"/>
    </row>
    <row r="652" spans="1:26" ht="12.75" customHeight="1">
      <c r="A652" s="520"/>
      <c r="B652" s="520"/>
      <c r="C652" s="520"/>
      <c r="D652" s="520"/>
      <c r="E652" s="520"/>
      <c r="F652" s="520"/>
      <c r="G652" s="520"/>
      <c r="H652" s="520"/>
      <c r="I652" s="520"/>
      <c r="J652" s="520"/>
      <c r="K652" s="520"/>
      <c r="L652" s="520"/>
      <c r="M652" s="520"/>
      <c r="N652" s="520"/>
      <c r="O652" s="520"/>
      <c r="P652" s="520"/>
      <c r="Q652" s="520"/>
      <c r="R652" s="520"/>
      <c r="S652" s="520"/>
      <c r="T652" s="520"/>
      <c r="U652" s="520"/>
      <c r="V652" s="520"/>
      <c r="W652" s="520"/>
      <c r="X652" s="520"/>
      <c r="Y652" s="520"/>
      <c r="Z652" s="520"/>
    </row>
    <row r="653" spans="1:26" ht="12.75" customHeight="1">
      <c r="A653" s="520"/>
      <c r="B653" s="520"/>
      <c r="C653" s="520"/>
      <c r="D653" s="520"/>
      <c r="E653" s="520"/>
      <c r="F653" s="520"/>
      <c r="G653" s="520"/>
      <c r="H653" s="520"/>
      <c r="I653" s="520"/>
      <c r="J653" s="520"/>
      <c r="K653" s="520"/>
      <c r="L653" s="520"/>
      <c r="M653" s="520"/>
      <c r="N653" s="520"/>
      <c r="O653" s="520"/>
      <c r="P653" s="520"/>
      <c r="Q653" s="520"/>
      <c r="R653" s="520"/>
      <c r="S653" s="520"/>
      <c r="T653" s="520"/>
      <c r="U653" s="520"/>
      <c r="V653" s="520"/>
      <c r="W653" s="520"/>
      <c r="X653" s="520"/>
      <c r="Y653" s="520"/>
      <c r="Z653" s="520"/>
    </row>
    <row r="654" spans="1:26" ht="12.75" customHeight="1">
      <c r="A654" s="520"/>
      <c r="B654" s="520"/>
      <c r="C654" s="520"/>
      <c r="D654" s="520"/>
      <c r="E654" s="520"/>
      <c r="F654" s="520"/>
      <c r="G654" s="520"/>
      <c r="H654" s="520"/>
      <c r="I654" s="520"/>
      <c r="J654" s="520"/>
      <c r="K654" s="520"/>
      <c r="L654" s="520"/>
      <c r="M654" s="520"/>
      <c r="N654" s="520"/>
      <c r="O654" s="520"/>
      <c r="P654" s="520"/>
      <c r="Q654" s="520"/>
      <c r="R654" s="520"/>
      <c r="S654" s="520"/>
      <c r="T654" s="520"/>
      <c r="U654" s="520"/>
      <c r="V654" s="520"/>
      <c r="W654" s="520"/>
      <c r="X654" s="520"/>
      <c r="Y654" s="520"/>
      <c r="Z654" s="520"/>
    </row>
    <row r="655" spans="1:26" ht="12.75" customHeight="1">
      <c r="A655" s="520"/>
      <c r="B655" s="520"/>
      <c r="C655" s="520"/>
      <c r="D655" s="520"/>
      <c r="E655" s="520"/>
      <c r="F655" s="520"/>
      <c r="G655" s="520"/>
      <c r="H655" s="520"/>
      <c r="I655" s="520"/>
      <c r="J655" s="520"/>
      <c r="K655" s="520"/>
      <c r="L655" s="520"/>
      <c r="M655" s="520"/>
      <c r="N655" s="520"/>
      <c r="O655" s="520"/>
      <c r="P655" s="520"/>
      <c r="Q655" s="520"/>
      <c r="R655" s="520"/>
      <c r="S655" s="520"/>
      <c r="T655" s="520"/>
      <c r="U655" s="520"/>
      <c r="V655" s="520"/>
      <c r="W655" s="520"/>
      <c r="X655" s="520"/>
      <c r="Y655" s="520"/>
      <c r="Z655" s="520"/>
    </row>
    <row r="656" spans="1:26" ht="12.75" customHeight="1">
      <c r="A656" s="520"/>
      <c r="B656" s="520"/>
      <c r="C656" s="520"/>
      <c r="D656" s="520"/>
      <c r="E656" s="520"/>
      <c r="F656" s="520"/>
      <c r="G656" s="520"/>
      <c r="H656" s="520"/>
      <c r="I656" s="520"/>
      <c r="J656" s="520"/>
      <c r="K656" s="520"/>
      <c r="L656" s="520"/>
      <c r="M656" s="520"/>
      <c r="N656" s="520"/>
      <c r="O656" s="520"/>
      <c r="P656" s="520"/>
      <c r="Q656" s="520"/>
      <c r="R656" s="520"/>
      <c r="S656" s="520"/>
      <c r="T656" s="520"/>
      <c r="U656" s="520"/>
      <c r="V656" s="520"/>
      <c r="W656" s="520"/>
      <c r="X656" s="520"/>
      <c r="Y656" s="520"/>
      <c r="Z656" s="520"/>
    </row>
    <row r="657" spans="1:26" ht="12.75" customHeight="1">
      <c r="A657" s="520"/>
      <c r="B657" s="520"/>
      <c r="C657" s="520"/>
      <c r="D657" s="520"/>
      <c r="E657" s="520"/>
      <c r="F657" s="520"/>
      <c r="G657" s="520"/>
      <c r="H657" s="520"/>
      <c r="I657" s="520"/>
      <c r="J657" s="520"/>
      <c r="K657" s="520"/>
      <c r="L657" s="520"/>
      <c r="M657" s="520"/>
      <c r="N657" s="520"/>
      <c r="O657" s="520"/>
      <c r="P657" s="520"/>
      <c r="Q657" s="520"/>
      <c r="R657" s="520"/>
      <c r="S657" s="520"/>
      <c r="T657" s="520"/>
      <c r="U657" s="520"/>
      <c r="V657" s="520"/>
      <c r="W657" s="520"/>
      <c r="X657" s="520"/>
      <c r="Y657" s="520"/>
      <c r="Z657" s="520"/>
    </row>
    <row r="658" spans="1:26" ht="12.75" customHeight="1">
      <c r="A658" s="520"/>
      <c r="B658" s="520"/>
      <c r="C658" s="520"/>
      <c r="D658" s="520"/>
      <c r="E658" s="520"/>
      <c r="F658" s="520"/>
      <c r="G658" s="520"/>
      <c r="H658" s="520"/>
      <c r="I658" s="520"/>
      <c r="J658" s="520"/>
      <c r="K658" s="520"/>
      <c r="L658" s="520"/>
      <c r="M658" s="520"/>
      <c r="N658" s="520"/>
      <c r="O658" s="520"/>
      <c r="P658" s="520"/>
      <c r="Q658" s="520"/>
      <c r="R658" s="520"/>
      <c r="S658" s="520"/>
      <c r="T658" s="520"/>
      <c r="U658" s="520"/>
      <c r="V658" s="520"/>
      <c r="W658" s="520"/>
      <c r="X658" s="520"/>
      <c r="Y658" s="520"/>
      <c r="Z658" s="520"/>
    </row>
    <row r="659" spans="1:26" ht="12.75" customHeight="1">
      <c r="A659" s="520"/>
      <c r="B659" s="520"/>
      <c r="C659" s="520"/>
      <c r="D659" s="520"/>
      <c r="E659" s="520"/>
      <c r="F659" s="520"/>
      <c r="G659" s="520"/>
      <c r="H659" s="520"/>
      <c r="I659" s="520"/>
      <c r="J659" s="520"/>
      <c r="K659" s="520"/>
      <c r="L659" s="520"/>
      <c r="M659" s="520"/>
      <c r="N659" s="520"/>
      <c r="O659" s="520"/>
      <c r="P659" s="520"/>
      <c r="Q659" s="520"/>
      <c r="R659" s="520"/>
      <c r="S659" s="520"/>
      <c r="T659" s="520"/>
      <c r="U659" s="520"/>
      <c r="V659" s="520"/>
      <c r="W659" s="520"/>
      <c r="X659" s="520"/>
      <c r="Y659" s="520"/>
      <c r="Z659" s="520"/>
    </row>
    <row r="660" spans="1:26" ht="12.75" customHeight="1">
      <c r="A660" s="520"/>
      <c r="B660" s="520"/>
      <c r="C660" s="520"/>
      <c r="D660" s="520"/>
      <c r="E660" s="520"/>
      <c r="F660" s="520"/>
      <c r="G660" s="520"/>
      <c r="H660" s="520"/>
      <c r="I660" s="520"/>
      <c r="J660" s="520"/>
      <c r="K660" s="520"/>
      <c r="L660" s="520"/>
      <c r="M660" s="520"/>
      <c r="N660" s="520"/>
      <c r="O660" s="520"/>
      <c r="P660" s="520"/>
      <c r="Q660" s="520"/>
      <c r="R660" s="520"/>
      <c r="S660" s="520"/>
      <c r="T660" s="520"/>
      <c r="U660" s="520"/>
      <c r="V660" s="520"/>
      <c r="W660" s="520"/>
      <c r="X660" s="520"/>
      <c r="Y660" s="520"/>
      <c r="Z660" s="520"/>
    </row>
    <row r="661" spans="1:26" ht="12.75" customHeight="1">
      <c r="A661" s="520"/>
      <c r="B661" s="520"/>
      <c r="C661" s="520"/>
      <c r="D661" s="520"/>
      <c r="E661" s="520"/>
      <c r="F661" s="520"/>
      <c r="G661" s="520"/>
      <c r="H661" s="520"/>
      <c r="I661" s="520"/>
      <c r="J661" s="520"/>
      <c r="K661" s="520"/>
      <c r="L661" s="520"/>
      <c r="M661" s="520"/>
      <c r="N661" s="520"/>
      <c r="O661" s="520"/>
      <c r="P661" s="520"/>
      <c r="Q661" s="520"/>
      <c r="R661" s="520"/>
      <c r="S661" s="520"/>
      <c r="T661" s="520"/>
      <c r="U661" s="520"/>
      <c r="V661" s="520"/>
      <c r="W661" s="520"/>
      <c r="X661" s="520"/>
      <c r="Y661" s="520"/>
      <c r="Z661" s="520"/>
    </row>
    <row r="662" spans="1:26" ht="12.75" customHeight="1">
      <c r="A662" s="520"/>
      <c r="B662" s="520"/>
      <c r="C662" s="520"/>
      <c r="D662" s="520"/>
      <c r="E662" s="520"/>
      <c r="F662" s="520"/>
      <c r="G662" s="520"/>
      <c r="H662" s="520"/>
      <c r="I662" s="520"/>
      <c r="J662" s="520"/>
      <c r="K662" s="520"/>
      <c r="L662" s="520"/>
      <c r="M662" s="520"/>
      <c r="N662" s="520"/>
      <c r="O662" s="520"/>
      <c r="P662" s="520"/>
      <c r="Q662" s="520"/>
      <c r="R662" s="520"/>
      <c r="S662" s="520"/>
      <c r="T662" s="520"/>
      <c r="U662" s="520"/>
      <c r="V662" s="520"/>
      <c r="W662" s="520"/>
      <c r="X662" s="520"/>
      <c r="Y662" s="520"/>
      <c r="Z662" s="520"/>
    </row>
    <row r="663" spans="1:26" ht="12.75" customHeight="1">
      <c r="A663" s="520"/>
      <c r="B663" s="520"/>
      <c r="C663" s="520"/>
      <c r="D663" s="520"/>
      <c r="E663" s="520"/>
      <c r="F663" s="520"/>
      <c r="G663" s="520"/>
      <c r="H663" s="520"/>
      <c r="I663" s="520"/>
      <c r="J663" s="520"/>
      <c r="K663" s="520"/>
      <c r="L663" s="520"/>
      <c r="M663" s="520"/>
      <c r="N663" s="520"/>
      <c r="O663" s="520"/>
      <c r="P663" s="520"/>
      <c r="Q663" s="520"/>
      <c r="R663" s="520"/>
      <c r="S663" s="520"/>
      <c r="T663" s="520"/>
      <c r="U663" s="520"/>
      <c r="V663" s="520"/>
      <c r="W663" s="520"/>
      <c r="X663" s="520"/>
      <c r="Y663" s="520"/>
      <c r="Z663" s="520"/>
    </row>
    <row r="664" spans="1:26" ht="12.75" customHeight="1">
      <c r="A664" s="520"/>
      <c r="B664" s="520"/>
      <c r="C664" s="520"/>
      <c r="D664" s="520"/>
      <c r="E664" s="520"/>
      <c r="F664" s="520"/>
      <c r="G664" s="520"/>
      <c r="H664" s="520"/>
      <c r="I664" s="520"/>
      <c r="J664" s="520"/>
      <c r="K664" s="520"/>
      <c r="L664" s="520"/>
      <c r="M664" s="520"/>
      <c r="N664" s="520"/>
      <c r="O664" s="520"/>
      <c r="P664" s="520"/>
      <c r="Q664" s="520"/>
      <c r="R664" s="520"/>
      <c r="S664" s="520"/>
      <c r="T664" s="520"/>
      <c r="U664" s="520"/>
      <c r="V664" s="520"/>
      <c r="W664" s="520"/>
      <c r="X664" s="520"/>
      <c r="Y664" s="520"/>
      <c r="Z664" s="520"/>
    </row>
    <row r="665" spans="1:26" ht="12.75" customHeight="1">
      <c r="A665" s="520"/>
      <c r="B665" s="520"/>
      <c r="C665" s="520"/>
      <c r="D665" s="520"/>
      <c r="E665" s="520"/>
      <c r="F665" s="520"/>
      <c r="G665" s="520"/>
      <c r="H665" s="520"/>
      <c r="I665" s="520"/>
      <c r="J665" s="520"/>
      <c r="K665" s="520"/>
      <c r="L665" s="520"/>
      <c r="M665" s="520"/>
      <c r="N665" s="520"/>
      <c r="O665" s="520"/>
      <c r="P665" s="520"/>
      <c r="Q665" s="520"/>
      <c r="R665" s="520"/>
      <c r="S665" s="520"/>
      <c r="T665" s="520"/>
      <c r="U665" s="520"/>
      <c r="V665" s="520"/>
      <c r="W665" s="520"/>
      <c r="X665" s="520"/>
      <c r="Y665" s="520"/>
      <c r="Z665" s="520"/>
    </row>
    <row r="666" spans="1:26" ht="12.75" customHeight="1">
      <c r="A666" s="520"/>
      <c r="B666" s="520"/>
      <c r="C666" s="520"/>
      <c r="D666" s="520"/>
      <c r="E666" s="520"/>
      <c r="F666" s="520"/>
      <c r="G666" s="520"/>
      <c r="H666" s="520"/>
      <c r="I666" s="520"/>
      <c r="J666" s="520"/>
      <c r="K666" s="520"/>
      <c r="L666" s="520"/>
      <c r="M666" s="520"/>
      <c r="N666" s="520"/>
      <c r="O666" s="520"/>
      <c r="P666" s="520"/>
      <c r="Q666" s="520"/>
      <c r="R666" s="520"/>
      <c r="S666" s="520"/>
      <c r="T666" s="520"/>
      <c r="U666" s="520"/>
      <c r="V666" s="520"/>
      <c r="W666" s="520"/>
      <c r="X666" s="520"/>
      <c r="Y666" s="520"/>
      <c r="Z666" s="520"/>
    </row>
    <row r="667" spans="1:26" ht="12.75" customHeight="1">
      <c r="A667" s="520"/>
      <c r="B667" s="520"/>
      <c r="C667" s="520"/>
      <c r="D667" s="520"/>
      <c r="E667" s="520"/>
      <c r="F667" s="520"/>
      <c r="G667" s="520"/>
      <c r="H667" s="520"/>
      <c r="I667" s="520"/>
      <c r="J667" s="520"/>
      <c r="K667" s="520"/>
      <c r="L667" s="520"/>
      <c r="M667" s="520"/>
      <c r="N667" s="520"/>
      <c r="O667" s="520"/>
      <c r="P667" s="520"/>
      <c r="Q667" s="520"/>
      <c r="R667" s="520"/>
      <c r="S667" s="520"/>
      <c r="T667" s="520"/>
      <c r="U667" s="520"/>
      <c r="V667" s="520"/>
      <c r="W667" s="520"/>
      <c r="X667" s="520"/>
      <c r="Y667" s="520"/>
      <c r="Z667" s="520"/>
    </row>
    <row r="668" spans="1:26" ht="12.75" customHeight="1">
      <c r="A668" s="520"/>
      <c r="B668" s="520"/>
      <c r="C668" s="520"/>
      <c r="D668" s="520"/>
      <c r="E668" s="520"/>
      <c r="F668" s="520"/>
      <c r="G668" s="520"/>
      <c r="H668" s="520"/>
      <c r="I668" s="520"/>
      <c r="J668" s="520"/>
      <c r="K668" s="520"/>
      <c r="L668" s="520"/>
      <c r="M668" s="520"/>
      <c r="N668" s="520"/>
      <c r="O668" s="520"/>
      <c r="P668" s="520"/>
      <c r="Q668" s="520"/>
      <c r="R668" s="520"/>
      <c r="S668" s="520"/>
      <c r="T668" s="520"/>
      <c r="U668" s="520"/>
      <c r="V668" s="520"/>
      <c r="W668" s="520"/>
      <c r="X668" s="520"/>
      <c r="Y668" s="520"/>
      <c r="Z668" s="520"/>
    </row>
    <row r="669" spans="1:26" ht="12.75" customHeight="1">
      <c r="A669" s="520"/>
      <c r="B669" s="520"/>
      <c r="C669" s="520"/>
      <c r="D669" s="520"/>
      <c r="E669" s="520"/>
      <c r="F669" s="520"/>
      <c r="G669" s="520"/>
      <c r="H669" s="520"/>
      <c r="I669" s="520"/>
      <c r="J669" s="520"/>
      <c r="K669" s="520"/>
      <c r="L669" s="520"/>
      <c r="M669" s="520"/>
      <c r="N669" s="520"/>
      <c r="O669" s="520"/>
      <c r="P669" s="520"/>
      <c r="Q669" s="520"/>
      <c r="R669" s="520"/>
      <c r="S669" s="520"/>
      <c r="T669" s="520"/>
      <c r="U669" s="520"/>
      <c r="V669" s="520"/>
      <c r="W669" s="520"/>
      <c r="X669" s="520"/>
      <c r="Y669" s="520"/>
      <c r="Z669" s="520"/>
    </row>
    <row r="670" spans="1:26" ht="12.75" customHeight="1">
      <c r="A670" s="520"/>
      <c r="B670" s="520"/>
      <c r="C670" s="520"/>
      <c r="D670" s="520"/>
      <c r="E670" s="520"/>
      <c r="F670" s="520"/>
      <c r="G670" s="520"/>
      <c r="H670" s="520"/>
      <c r="I670" s="520"/>
      <c r="J670" s="520"/>
      <c r="K670" s="520"/>
      <c r="L670" s="520"/>
      <c r="M670" s="520"/>
      <c r="N670" s="520"/>
      <c r="O670" s="520"/>
      <c r="P670" s="520"/>
      <c r="Q670" s="520"/>
      <c r="R670" s="520"/>
      <c r="S670" s="520"/>
      <c r="T670" s="520"/>
      <c r="U670" s="520"/>
      <c r="V670" s="520"/>
      <c r="W670" s="520"/>
      <c r="X670" s="520"/>
      <c r="Y670" s="520"/>
      <c r="Z670" s="520"/>
    </row>
    <row r="671" spans="1:26" ht="12.75" customHeight="1">
      <c r="A671" s="520"/>
      <c r="B671" s="520"/>
      <c r="C671" s="520"/>
      <c r="D671" s="520"/>
      <c r="E671" s="520"/>
      <c r="F671" s="520"/>
      <c r="G671" s="520"/>
      <c r="H671" s="520"/>
      <c r="I671" s="520"/>
      <c r="J671" s="520"/>
      <c r="K671" s="520"/>
      <c r="L671" s="520"/>
      <c r="M671" s="520"/>
      <c r="N671" s="520"/>
      <c r="O671" s="520"/>
      <c r="P671" s="520"/>
      <c r="Q671" s="520"/>
      <c r="R671" s="520"/>
      <c r="S671" s="520"/>
      <c r="T671" s="520"/>
      <c r="U671" s="520"/>
      <c r="V671" s="520"/>
      <c r="W671" s="520"/>
      <c r="X671" s="520"/>
      <c r="Y671" s="520"/>
      <c r="Z671" s="520"/>
    </row>
    <row r="672" spans="1:26" ht="12.75" customHeight="1">
      <c r="A672" s="520"/>
      <c r="B672" s="520"/>
      <c r="C672" s="520"/>
      <c r="D672" s="520"/>
      <c r="E672" s="520"/>
      <c r="F672" s="520"/>
      <c r="G672" s="520"/>
      <c r="H672" s="520"/>
      <c r="I672" s="520"/>
      <c r="J672" s="520"/>
      <c r="K672" s="520"/>
      <c r="L672" s="520"/>
      <c r="M672" s="520"/>
      <c r="N672" s="520"/>
      <c r="O672" s="520"/>
      <c r="P672" s="520"/>
      <c r="Q672" s="520"/>
      <c r="R672" s="520"/>
      <c r="S672" s="520"/>
      <c r="T672" s="520"/>
      <c r="U672" s="520"/>
      <c r="V672" s="520"/>
      <c r="W672" s="520"/>
      <c r="X672" s="520"/>
      <c r="Y672" s="520"/>
      <c r="Z672" s="520"/>
    </row>
    <row r="673" spans="1:26" ht="12.75" customHeight="1">
      <c r="A673" s="520"/>
      <c r="B673" s="520"/>
      <c r="C673" s="520"/>
      <c r="D673" s="520"/>
      <c r="E673" s="520"/>
      <c r="F673" s="520"/>
      <c r="G673" s="520"/>
      <c r="H673" s="520"/>
      <c r="I673" s="520"/>
      <c r="J673" s="520"/>
      <c r="K673" s="520"/>
      <c r="L673" s="520"/>
      <c r="M673" s="520"/>
      <c r="N673" s="520"/>
      <c r="O673" s="520"/>
      <c r="P673" s="520"/>
      <c r="Q673" s="520"/>
      <c r="R673" s="520"/>
      <c r="S673" s="520"/>
      <c r="T673" s="520"/>
      <c r="U673" s="520"/>
      <c r="V673" s="520"/>
      <c r="W673" s="520"/>
      <c r="X673" s="520"/>
      <c r="Y673" s="520"/>
      <c r="Z673" s="520"/>
    </row>
    <row r="674" spans="1:26" ht="12.75" customHeight="1">
      <c r="A674" s="520"/>
      <c r="B674" s="520"/>
      <c r="C674" s="520"/>
      <c r="D674" s="520"/>
      <c r="E674" s="520"/>
      <c r="F674" s="520"/>
      <c r="G674" s="520"/>
      <c r="H674" s="520"/>
      <c r="I674" s="520"/>
      <c r="J674" s="520"/>
      <c r="K674" s="520"/>
      <c r="L674" s="520"/>
      <c r="M674" s="520"/>
      <c r="N674" s="520"/>
      <c r="O674" s="520"/>
      <c r="P674" s="520"/>
      <c r="Q674" s="520"/>
      <c r="R674" s="520"/>
      <c r="S674" s="520"/>
      <c r="T674" s="520"/>
      <c r="U674" s="520"/>
      <c r="V674" s="520"/>
      <c r="W674" s="520"/>
      <c r="X674" s="520"/>
      <c r="Y674" s="520"/>
      <c r="Z674" s="520"/>
    </row>
    <row r="675" spans="1:26" ht="12.75" customHeight="1">
      <c r="A675" s="520"/>
      <c r="B675" s="520"/>
      <c r="C675" s="520"/>
      <c r="D675" s="520"/>
      <c r="E675" s="520"/>
      <c r="F675" s="520"/>
      <c r="G675" s="520"/>
      <c r="H675" s="520"/>
      <c r="I675" s="520"/>
      <c r="J675" s="520"/>
      <c r="K675" s="520"/>
      <c r="L675" s="520"/>
      <c r="M675" s="520"/>
      <c r="N675" s="520"/>
      <c r="O675" s="520"/>
      <c r="P675" s="520"/>
      <c r="Q675" s="520"/>
      <c r="R675" s="520"/>
      <c r="S675" s="520"/>
      <c r="T675" s="520"/>
      <c r="U675" s="520"/>
      <c r="V675" s="520"/>
      <c r="W675" s="520"/>
      <c r="X675" s="520"/>
      <c r="Y675" s="520"/>
      <c r="Z675" s="520"/>
    </row>
    <row r="676" spans="1:26" ht="12.75" customHeight="1">
      <c r="A676" s="520"/>
      <c r="B676" s="520"/>
      <c r="C676" s="520"/>
      <c r="D676" s="520"/>
      <c r="E676" s="520"/>
      <c r="F676" s="520"/>
      <c r="G676" s="520"/>
      <c r="H676" s="520"/>
      <c r="I676" s="520"/>
      <c r="J676" s="520"/>
      <c r="K676" s="520"/>
      <c r="L676" s="520"/>
      <c r="M676" s="520"/>
      <c r="N676" s="520"/>
      <c r="O676" s="520"/>
      <c r="P676" s="520"/>
      <c r="Q676" s="520"/>
      <c r="R676" s="520"/>
      <c r="S676" s="520"/>
      <c r="T676" s="520"/>
      <c r="U676" s="520"/>
      <c r="V676" s="520"/>
      <c r="W676" s="520"/>
      <c r="X676" s="520"/>
      <c r="Y676" s="520"/>
      <c r="Z676" s="520"/>
    </row>
    <row r="677" spans="1:26" ht="12.75" customHeight="1">
      <c r="A677" s="520"/>
      <c r="B677" s="520"/>
      <c r="C677" s="520"/>
      <c r="D677" s="520"/>
      <c r="E677" s="520"/>
      <c r="F677" s="520"/>
      <c r="G677" s="520"/>
      <c r="H677" s="520"/>
      <c r="I677" s="520"/>
      <c r="J677" s="520"/>
      <c r="K677" s="520"/>
      <c r="L677" s="520"/>
      <c r="M677" s="520"/>
      <c r="N677" s="520"/>
      <c r="O677" s="520"/>
      <c r="P677" s="520"/>
      <c r="Q677" s="520"/>
      <c r="R677" s="520"/>
      <c r="S677" s="520"/>
      <c r="T677" s="520"/>
      <c r="U677" s="520"/>
      <c r="V677" s="520"/>
      <c r="W677" s="520"/>
      <c r="X677" s="520"/>
      <c r="Y677" s="520"/>
      <c r="Z677" s="520"/>
    </row>
    <row r="678" spans="1:26" ht="12.75" customHeight="1">
      <c r="A678" s="520"/>
      <c r="B678" s="520"/>
      <c r="C678" s="520"/>
      <c r="D678" s="520"/>
      <c r="E678" s="520"/>
      <c r="F678" s="520"/>
      <c r="G678" s="520"/>
      <c r="H678" s="520"/>
      <c r="I678" s="520"/>
      <c r="J678" s="520"/>
      <c r="K678" s="520"/>
      <c r="L678" s="520"/>
      <c r="M678" s="520"/>
      <c r="N678" s="520"/>
      <c r="O678" s="520"/>
      <c r="P678" s="520"/>
      <c r="Q678" s="520"/>
      <c r="R678" s="520"/>
      <c r="S678" s="520"/>
      <c r="T678" s="520"/>
      <c r="U678" s="520"/>
      <c r="V678" s="520"/>
      <c r="W678" s="520"/>
      <c r="X678" s="520"/>
      <c r="Y678" s="520"/>
      <c r="Z678" s="520"/>
    </row>
    <row r="679" spans="1:26" ht="12.75" customHeight="1">
      <c r="A679" s="520"/>
      <c r="B679" s="520"/>
      <c r="C679" s="520"/>
      <c r="D679" s="520"/>
      <c r="E679" s="520"/>
      <c r="F679" s="520"/>
      <c r="G679" s="520"/>
      <c r="H679" s="520"/>
      <c r="I679" s="520"/>
      <c r="J679" s="520"/>
      <c r="K679" s="520"/>
      <c r="L679" s="520"/>
      <c r="M679" s="520"/>
      <c r="N679" s="520"/>
      <c r="O679" s="520"/>
      <c r="P679" s="520"/>
      <c r="Q679" s="520"/>
      <c r="R679" s="520"/>
      <c r="S679" s="520"/>
      <c r="T679" s="520"/>
      <c r="U679" s="520"/>
      <c r="V679" s="520"/>
      <c r="W679" s="520"/>
      <c r="X679" s="520"/>
      <c r="Y679" s="520"/>
      <c r="Z679" s="520"/>
    </row>
    <row r="680" spans="1:26" ht="12.75" customHeight="1">
      <c r="A680" s="520"/>
      <c r="B680" s="520"/>
      <c r="C680" s="520"/>
      <c r="D680" s="520"/>
      <c r="E680" s="520"/>
      <c r="F680" s="520"/>
      <c r="G680" s="520"/>
      <c r="H680" s="520"/>
      <c r="I680" s="520"/>
      <c r="J680" s="520"/>
      <c r="K680" s="520"/>
      <c r="L680" s="520"/>
      <c r="M680" s="520"/>
      <c r="N680" s="520"/>
      <c r="O680" s="520"/>
      <c r="P680" s="520"/>
      <c r="Q680" s="520"/>
      <c r="R680" s="520"/>
      <c r="S680" s="520"/>
      <c r="T680" s="520"/>
      <c r="U680" s="520"/>
      <c r="V680" s="520"/>
      <c r="W680" s="520"/>
      <c r="X680" s="520"/>
      <c r="Y680" s="520"/>
      <c r="Z680" s="520"/>
    </row>
    <row r="681" spans="1:26" ht="12.75" customHeight="1">
      <c r="A681" s="520"/>
      <c r="B681" s="520"/>
      <c r="C681" s="520"/>
      <c r="D681" s="520"/>
      <c r="E681" s="520"/>
      <c r="F681" s="520"/>
      <c r="G681" s="520"/>
      <c r="H681" s="520"/>
      <c r="I681" s="520"/>
      <c r="J681" s="520"/>
      <c r="K681" s="520"/>
      <c r="L681" s="520"/>
      <c r="M681" s="520"/>
      <c r="N681" s="520"/>
      <c r="O681" s="520"/>
      <c r="P681" s="520"/>
      <c r="Q681" s="520"/>
      <c r="R681" s="520"/>
      <c r="S681" s="520"/>
      <c r="T681" s="520"/>
      <c r="U681" s="520"/>
      <c r="V681" s="520"/>
      <c r="W681" s="520"/>
      <c r="X681" s="520"/>
      <c r="Y681" s="520"/>
      <c r="Z681" s="520"/>
    </row>
    <row r="682" spans="1:26" ht="12.75" customHeight="1">
      <c r="A682" s="520"/>
      <c r="B682" s="520"/>
      <c r="C682" s="520"/>
      <c r="D682" s="520"/>
      <c r="E682" s="520"/>
      <c r="F682" s="520"/>
      <c r="G682" s="520"/>
      <c r="H682" s="520"/>
      <c r="I682" s="520"/>
      <c r="J682" s="520"/>
      <c r="K682" s="520"/>
      <c r="L682" s="520"/>
      <c r="M682" s="520"/>
      <c r="N682" s="520"/>
      <c r="O682" s="520"/>
      <c r="P682" s="520"/>
      <c r="Q682" s="520"/>
      <c r="R682" s="520"/>
      <c r="S682" s="520"/>
      <c r="T682" s="520"/>
      <c r="U682" s="520"/>
      <c r="V682" s="520"/>
      <c r="W682" s="520"/>
      <c r="X682" s="520"/>
      <c r="Y682" s="520"/>
      <c r="Z682" s="520"/>
    </row>
    <row r="683" spans="1:26" ht="12.75" customHeight="1">
      <c r="A683" s="520"/>
      <c r="B683" s="520"/>
      <c r="C683" s="520"/>
      <c r="D683" s="520"/>
      <c r="E683" s="520"/>
      <c r="F683" s="520"/>
      <c r="G683" s="520"/>
      <c r="H683" s="520"/>
      <c r="I683" s="520"/>
      <c r="J683" s="520"/>
      <c r="K683" s="520"/>
      <c r="L683" s="520"/>
      <c r="M683" s="520"/>
      <c r="N683" s="520"/>
      <c r="O683" s="520"/>
      <c r="P683" s="520"/>
      <c r="Q683" s="520"/>
      <c r="R683" s="520"/>
      <c r="S683" s="520"/>
      <c r="T683" s="520"/>
      <c r="U683" s="520"/>
      <c r="V683" s="520"/>
      <c r="W683" s="520"/>
      <c r="X683" s="520"/>
      <c r="Y683" s="520"/>
      <c r="Z683" s="520"/>
    </row>
    <row r="684" spans="1:26" ht="12.75" customHeight="1">
      <c r="A684" s="520"/>
      <c r="B684" s="520"/>
      <c r="C684" s="520"/>
      <c r="D684" s="520"/>
      <c r="E684" s="520"/>
      <c r="F684" s="520"/>
      <c r="G684" s="520"/>
      <c r="H684" s="520"/>
      <c r="I684" s="520"/>
      <c r="J684" s="520"/>
      <c r="K684" s="520"/>
      <c r="L684" s="520"/>
      <c r="M684" s="520"/>
      <c r="N684" s="520"/>
      <c r="O684" s="520"/>
      <c r="P684" s="520"/>
      <c r="Q684" s="520"/>
      <c r="R684" s="520"/>
      <c r="S684" s="520"/>
      <c r="T684" s="520"/>
      <c r="U684" s="520"/>
      <c r="V684" s="520"/>
      <c r="W684" s="520"/>
      <c r="X684" s="520"/>
      <c r="Y684" s="520"/>
      <c r="Z684" s="520"/>
    </row>
    <row r="685" spans="1:26" ht="12.75" customHeight="1">
      <c r="A685" s="520"/>
      <c r="B685" s="520"/>
      <c r="C685" s="520"/>
      <c r="D685" s="520"/>
      <c r="E685" s="520"/>
      <c r="F685" s="520"/>
      <c r="G685" s="520"/>
      <c r="H685" s="520"/>
      <c r="I685" s="520"/>
      <c r="J685" s="520"/>
      <c r="K685" s="520"/>
      <c r="L685" s="520"/>
      <c r="M685" s="520"/>
      <c r="N685" s="520"/>
      <c r="O685" s="520"/>
      <c r="P685" s="520"/>
      <c r="Q685" s="520"/>
      <c r="R685" s="520"/>
      <c r="S685" s="520"/>
      <c r="T685" s="520"/>
      <c r="U685" s="520"/>
      <c r="V685" s="520"/>
      <c r="W685" s="520"/>
      <c r="X685" s="520"/>
      <c r="Y685" s="520"/>
      <c r="Z685" s="520"/>
    </row>
    <row r="686" spans="1:26" ht="12.75" customHeight="1">
      <c r="A686" s="520"/>
      <c r="B686" s="520"/>
      <c r="C686" s="520"/>
      <c r="D686" s="520"/>
      <c r="E686" s="520"/>
      <c r="F686" s="520"/>
      <c r="G686" s="520"/>
      <c r="H686" s="520"/>
      <c r="I686" s="520"/>
      <c r="J686" s="520"/>
      <c r="K686" s="520"/>
      <c r="L686" s="520"/>
      <c r="M686" s="520"/>
      <c r="N686" s="520"/>
      <c r="O686" s="520"/>
      <c r="P686" s="520"/>
      <c r="Q686" s="520"/>
      <c r="R686" s="520"/>
      <c r="S686" s="520"/>
      <c r="T686" s="520"/>
      <c r="U686" s="520"/>
      <c r="V686" s="520"/>
      <c r="W686" s="520"/>
      <c r="X686" s="520"/>
      <c r="Y686" s="520"/>
      <c r="Z686" s="520"/>
    </row>
    <row r="687" spans="1:26" ht="12.75" customHeight="1">
      <c r="A687" s="520"/>
      <c r="B687" s="520"/>
      <c r="C687" s="520"/>
      <c r="D687" s="520"/>
      <c r="E687" s="520"/>
      <c r="F687" s="520"/>
      <c r="G687" s="520"/>
      <c r="H687" s="520"/>
      <c r="I687" s="520"/>
      <c r="J687" s="520"/>
      <c r="K687" s="520"/>
      <c r="L687" s="520"/>
      <c r="M687" s="520"/>
      <c r="N687" s="520"/>
      <c r="O687" s="520"/>
      <c r="P687" s="520"/>
      <c r="Q687" s="520"/>
      <c r="R687" s="520"/>
      <c r="S687" s="520"/>
      <c r="T687" s="520"/>
      <c r="U687" s="520"/>
      <c r="V687" s="520"/>
      <c r="W687" s="520"/>
      <c r="X687" s="520"/>
      <c r="Y687" s="520"/>
      <c r="Z687" s="520"/>
    </row>
    <row r="688" spans="1:26" ht="12.75" customHeight="1">
      <c r="A688" s="520"/>
      <c r="B688" s="520"/>
      <c r="C688" s="520"/>
      <c r="D688" s="520"/>
      <c r="E688" s="520"/>
      <c r="F688" s="520"/>
      <c r="G688" s="520"/>
      <c r="H688" s="520"/>
      <c r="I688" s="520"/>
      <c r="J688" s="520"/>
      <c r="K688" s="520"/>
      <c r="L688" s="520"/>
      <c r="M688" s="520"/>
      <c r="N688" s="520"/>
      <c r="O688" s="520"/>
      <c r="P688" s="520"/>
      <c r="Q688" s="520"/>
      <c r="R688" s="520"/>
      <c r="S688" s="520"/>
      <c r="T688" s="520"/>
      <c r="U688" s="520"/>
      <c r="V688" s="520"/>
      <c r="W688" s="520"/>
      <c r="X688" s="520"/>
      <c r="Y688" s="520"/>
      <c r="Z688" s="520"/>
    </row>
    <row r="689" spans="1:26" ht="12.75" customHeight="1">
      <c r="A689" s="520"/>
      <c r="B689" s="520"/>
      <c r="C689" s="520"/>
      <c r="D689" s="520"/>
      <c r="E689" s="520"/>
      <c r="F689" s="520"/>
      <c r="G689" s="520"/>
      <c r="H689" s="520"/>
      <c r="I689" s="520"/>
      <c r="J689" s="520"/>
      <c r="K689" s="520"/>
      <c r="L689" s="520"/>
      <c r="M689" s="520"/>
      <c r="N689" s="520"/>
      <c r="O689" s="520"/>
      <c r="P689" s="520"/>
      <c r="Q689" s="520"/>
      <c r="R689" s="520"/>
      <c r="S689" s="520"/>
      <c r="T689" s="520"/>
      <c r="U689" s="520"/>
      <c r="V689" s="520"/>
      <c r="W689" s="520"/>
      <c r="X689" s="520"/>
      <c r="Y689" s="520"/>
      <c r="Z689" s="520"/>
    </row>
    <row r="690" spans="1:26" ht="12.75" customHeight="1">
      <c r="A690" s="520"/>
      <c r="B690" s="520"/>
      <c r="C690" s="520"/>
      <c r="D690" s="520"/>
      <c r="E690" s="520"/>
      <c r="F690" s="520"/>
      <c r="G690" s="520"/>
      <c r="H690" s="520"/>
      <c r="I690" s="520"/>
      <c r="J690" s="520"/>
      <c r="K690" s="520"/>
      <c r="L690" s="520"/>
      <c r="M690" s="520"/>
      <c r="N690" s="520"/>
      <c r="O690" s="520"/>
      <c r="P690" s="520"/>
      <c r="Q690" s="520"/>
      <c r="R690" s="520"/>
      <c r="S690" s="520"/>
      <c r="T690" s="520"/>
      <c r="U690" s="520"/>
      <c r="V690" s="520"/>
      <c r="W690" s="520"/>
      <c r="X690" s="520"/>
      <c r="Y690" s="520"/>
      <c r="Z690" s="520"/>
    </row>
    <row r="691" spans="1:26" ht="12.75" customHeight="1">
      <c r="A691" s="520"/>
      <c r="B691" s="520"/>
      <c r="C691" s="520"/>
      <c r="D691" s="520"/>
      <c r="E691" s="520"/>
      <c r="F691" s="520"/>
      <c r="G691" s="520"/>
      <c r="H691" s="520"/>
      <c r="I691" s="520"/>
      <c r="J691" s="520"/>
      <c r="K691" s="520"/>
      <c r="L691" s="520"/>
      <c r="M691" s="520"/>
      <c r="N691" s="520"/>
      <c r="O691" s="520"/>
      <c r="P691" s="520"/>
      <c r="Q691" s="520"/>
      <c r="R691" s="520"/>
      <c r="S691" s="520"/>
      <c r="T691" s="520"/>
      <c r="U691" s="520"/>
      <c r="V691" s="520"/>
      <c r="W691" s="520"/>
      <c r="X691" s="520"/>
      <c r="Y691" s="520"/>
      <c r="Z691" s="520"/>
    </row>
    <row r="692" spans="1:26" ht="12.75" customHeight="1">
      <c r="A692" s="520"/>
      <c r="B692" s="520"/>
      <c r="C692" s="520"/>
      <c r="D692" s="520"/>
      <c r="E692" s="520"/>
      <c r="F692" s="520"/>
      <c r="G692" s="520"/>
      <c r="H692" s="520"/>
      <c r="I692" s="520"/>
      <c r="J692" s="520"/>
      <c r="K692" s="520"/>
      <c r="L692" s="520"/>
      <c r="M692" s="520"/>
      <c r="N692" s="520"/>
      <c r="O692" s="520"/>
      <c r="P692" s="520"/>
      <c r="Q692" s="520"/>
      <c r="R692" s="520"/>
      <c r="S692" s="520"/>
      <c r="T692" s="520"/>
      <c r="U692" s="520"/>
      <c r="V692" s="520"/>
      <c r="W692" s="520"/>
      <c r="X692" s="520"/>
      <c r="Y692" s="520"/>
      <c r="Z692" s="520"/>
    </row>
    <row r="693" spans="1:26" ht="12.75" customHeight="1">
      <c r="A693" s="520"/>
      <c r="B693" s="520"/>
      <c r="C693" s="520"/>
      <c r="D693" s="520"/>
      <c r="E693" s="520"/>
      <c r="F693" s="520"/>
      <c r="G693" s="520"/>
      <c r="H693" s="520"/>
      <c r="I693" s="520"/>
      <c r="J693" s="520"/>
      <c r="K693" s="520"/>
      <c r="L693" s="520"/>
      <c r="M693" s="520"/>
      <c r="N693" s="520"/>
      <c r="O693" s="520"/>
      <c r="P693" s="520"/>
      <c r="Q693" s="520"/>
      <c r="R693" s="520"/>
      <c r="S693" s="520"/>
      <c r="T693" s="520"/>
      <c r="U693" s="520"/>
      <c r="V693" s="520"/>
      <c r="W693" s="520"/>
      <c r="X693" s="520"/>
      <c r="Y693" s="520"/>
      <c r="Z693" s="520"/>
    </row>
    <row r="694" spans="1:26" ht="12.75" customHeight="1">
      <c r="A694" s="520"/>
      <c r="B694" s="520"/>
      <c r="C694" s="520"/>
      <c r="D694" s="520"/>
      <c r="E694" s="520"/>
      <c r="F694" s="520"/>
      <c r="G694" s="520"/>
      <c r="H694" s="520"/>
      <c r="I694" s="520"/>
      <c r="J694" s="520"/>
      <c r="K694" s="520"/>
      <c r="L694" s="520"/>
      <c r="M694" s="520"/>
      <c r="N694" s="520"/>
      <c r="O694" s="520"/>
      <c r="P694" s="520"/>
      <c r="Q694" s="520"/>
      <c r="R694" s="520"/>
      <c r="S694" s="520"/>
      <c r="T694" s="520"/>
      <c r="U694" s="520"/>
      <c r="V694" s="520"/>
      <c r="W694" s="520"/>
      <c r="X694" s="520"/>
      <c r="Y694" s="520"/>
      <c r="Z694" s="520"/>
    </row>
    <row r="695" spans="1:26" ht="12.75" customHeight="1">
      <c r="A695" s="520"/>
      <c r="B695" s="520"/>
      <c r="C695" s="520"/>
      <c r="D695" s="520"/>
      <c r="E695" s="520"/>
      <c r="F695" s="520"/>
      <c r="G695" s="520"/>
      <c r="H695" s="520"/>
      <c r="I695" s="520"/>
      <c r="J695" s="520"/>
      <c r="K695" s="520"/>
      <c r="L695" s="520"/>
      <c r="M695" s="520"/>
      <c r="N695" s="520"/>
      <c r="O695" s="520"/>
      <c r="P695" s="520"/>
      <c r="Q695" s="520"/>
      <c r="R695" s="520"/>
      <c r="S695" s="520"/>
      <c r="T695" s="520"/>
      <c r="U695" s="520"/>
      <c r="V695" s="520"/>
      <c r="W695" s="520"/>
      <c r="X695" s="520"/>
      <c r="Y695" s="520"/>
      <c r="Z695" s="520"/>
    </row>
    <row r="696" spans="1:26" ht="12.75" customHeight="1">
      <c r="A696" s="520"/>
      <c r="B696" s="520"/>
      <c r="C696" s="520"/>
      <c r="D696" s="520"/>
      <c r="E696" s="520"/>
      <c r="F696" s="520"/>
      <c r="G696" s="520"/>
      <c r="H696" s="520"/>
      <c r="I696" s="520"/>
      <c r="J696" s="520"/>
      <c r="K696" s="520"/>
      <c r="L696" s="520"/>
      <c r="M696" s="520"/>
      <c r="N696" s="520"/>
      <c r="O696" s="520"/>
      <c r="P696" s="520"/>
      <c r="Q696" s="520"/>
      <c r="R696" s="520"/>
      <c r="S696" s="520"/>
      <c r="T696" s="520"/>
      <c r="U696" s="520"/>
      <c r="V696" s="520"/>
      <c r="W696" s="520"/>
      <c r="X696" s="520"/>
      <c r="Y696" s="520"/>
      <c r="Z696" s="520"/>
    </row>
    <row r="697" spans="1:26" ht="12.75" customHeight="1">
      <c r="A697" s="520"/>
      <c r="B697" s="520"/>
      <c r="C697" s="520"/>
      <c r="D697" s="520"/>
      <c r="E697" s="520"/>
      <c r="F697" s="520"/>
      <c r="G697" s="520"/>
      <c r="H697" s="520"/>
      <c r="I697" s="520"/>
      <c r="J697" s="520"/>
      <c r="K697" s="520"/>
      <c r="L697" s="520"/>
      <c r="M697" s="520"/>
      <c r="N697" s="520"/>
      <c r="O697" s="520"/>
      <c r="P697" s="520"/>
      <c r="Q697" s="520"/>
      <c r="R697" s="520"/>
      <c r="S697" s="520"/>
      <c r="T697" s="520"/>
      <c r="U697" s="520"/>
      <c r="V697" s="520"/>
      <c r="W697" s="520"/>
      <c r="X697" s="520"/>
      <c r="Y697" s="520"/>
      <c r="Z697" s="520"/>
    </row>
    <row r="698" spans="1:26" ht="12.75" customHeight="1">
      <c r="A698" s="520"/>
      <c r="B698" s="520"/>
      <c r="C698" s="520"/>
      <c r="D698" s="520"/>
      <c r="E698" s="520"/>
      <c r="F698" s="520"/>
      <c r="G698" s="520"/>
      <c r="H698" s="520"/>
      <c r="I698" s="520"/>
      <c r="J698" s="520"/>
      <c r="K698" s="520"/>
      <c r="L698" s="520"/>
      <c r="M698" s="520"/>
      <c r="N698" s="520"/>
      <c r="O698" s="520"/>
      <c r="P698" s="520"/>
      <c r="Q698" s="520"/>
      <c r="R698" s="520"/>
      <c r="S698" s="520"/>
      <c r="T698" s="520"/>
      <c r="U698" s="520"/>
      <c r="V698" s="520"/>
      <c r="W698" s="520"/>
      <c r="X698" s="520"/>
      <c r="Y698" s="520"/>
      <c r="Z698" s="520"/>
    </row>
    <row r="699" spans="1:26" ht="12.75" customHeight="1">
      <c r="A699" s="520"/>
      <c r="B699" s="520"/>
      <c r="C699" s="520"/>
      <c r="D699" s="520"/>
      <c r="E699" s="520"/>
      <c r="F699" s="520"/>
      <c r="G699" s="520"/>
      <c r="H699" s="520"/>
      <c r="I699" s="520"/>
      <c r="J699" s="520"/>
      <c r="K699" s="520"/>
      <c r="L699" s="520"/>
      <c r="M699" s="520"/>
      <c r="N699" s="520"/>
      <c r="O699" s="520"/>
      <c r="P699" s="520"/>
      <c r="Q699" s="520"/>
      <c r="R699" s="520"/>
      <c r="S699" s="520"/>
      <c r="T699" s="520"/>
      <c r="U699" s="520"/>
      <c r="V699" s="520"/>
      <c r="W699" s="520"/>
      <c r="X699" s="520"/>
      <c r="Y699" s="520"/>
      <c r="Z699" s="520"/>
    </row>
    <row r="700" spans="1:26" ht="12.75" customHeight="1">
      <c r="A700" s="520"/>
      <c r="B700" s="520"/>
      <c r="C700" s="520"/>
      <c r="D700" s="520"/>
      <c r="E700" s="520"/>
      <c r="F700" s="520"/>
      <c r="G700" s="520"/>
      <c r="H700" s="520"/>
      <c r="I700" s="520"/>
      <c r="J700" s="520"/>
      <c r="K700" s="520"/>
      <c r="L700" s="520"/>
      <c r="M700" s="520"/>
      <c r="N700" s="520"/>
      <c r="O700" s="520"/>
      <c r="P700" s="520"/>
      <c r="Q700" s="520"/>
      <c r="R700" s="520"/>
      <c r="S700" s="520"/>
      <c r="T700" s="520"/>
      <c r="U700" s="520"/>
      <c r="V700" s="520"/>
      <c r="W700" s="520"/>
      <c r="X700" s="520"/>
      <c r="Y700" s="520"/>
      <c r="Z700" s="520"/>
    </row>
    <row r="701" spans="1:26" ht="12.75" customHeight="1">
      <c r="A701" s="520"/>
      <c r="B701" s="520"/>
      <c r="C701" s="520"/>
      <c r="D701" s="520"/>
      <c r="E701" s="520"/>
      <c r="F701" s="520"/>
      <c r="G701" s="520"/>
      <c r="H701" s="520"/>
      <c r="I701" s="520"/>
      <c r="J701" s="520"/>
      <c r="K701" s="520"/>
      <c r="L701" s="520"/>
      <c r="M701" s="520"/>
      <c r="N701" s="520"/>
      <c r="O701" s="520"/>
      <c r="P701" s="520"/>
      <c r="Q701" s="520"/>
      <c r="R701" s="520"/>
      <c r="S701" s="520"/>
      <c r="T701" s="520"/>
      <c r="U701" s="520"/>
      <c r="V701" s="520"/>
      <c r="W701" s="520"/>
      <c r="X701" s="520"/>
      <c r="Y701" s="520"/>
      <c r="Z701" s="520"/>
    </row>
    <row r="702" spans="1:26" ht="12.75" customHeight="1">
      <c r="A702" s="520"/>
      <c r="B702" s="520"/>
      <c r="C702" s="520"/>
      <c r="D702" s="520"/>
      <c r="E702" s="520"/>
      <c r="F702" s="520"/>
      <c r="G702" s="520"/>
      <c r="H702" s="520"/>
      <c r="I702" s="520"/>
      <c r="J702" s="520"/>
      <c r="K702" s="520"/>
      <c r="L702" s="520"/>
      <c r="M702" s="520"/>
      <c r="N702" s="520"/>
      <c r="O702" s="520"/>
      <c r="P702" s="520"/>
      <c r="Q702" s="520"/>
      <c r="R702" s="520"/>
      <c r="S702" s="520"/>
      <c r="T702" s="520"/>
      <c r="U702" s="520"/>
      <c r="V702" s="520"/>
      <c r="W702" s="520"/>
      <c r="X702" s="520"/>
      <c r="Y702" s="520"/>
      <c r="Z702" s="520"/>
    </row>
    <row r="703" spans="1:26" ht="12.75" customHeight="1">
      <c r="A703" s="520"/>
      <c r="B703" s="520"/>
      <c r="C703" s="520"/>
      <c r="D703" s="520"/>
      <c r="E703" s="520"/>
      <c r="F703" s="520"/>
      <c r="G703" s="520"/>
      <c r="H703" s="520"/>
      <c r="I703" s="520"/>
      <c r="J703" s="520"/>
      <c r="K703" s="520"/>
      <c r="L703" s="520"/>
      <c r="M703" s="520"/>
      <c r="N703" s="520"/>
      <c r="O703" s="520"/>
      <c r="P703" s="520"/>
      <c r="Q703" s="520"/>
      <c r="R703" s="520"/>
      <c r="S703" s="520"/>
      <c r="T703" s="520"/>
      <c r="U703" s="520"/>
      <c r="V703" s="520"/>
      <c r="W703" s="520"/>
      <c r="X703" s="520"/>
      <c r="Y703" s="520"/>
      <c r="Z703" s="520"/>
    </row>
    <row r="704" spans="1:26" ht="12.75" customHeight="1">
      <c r="A704" s="520"/>
      <c r="B704" s="520"/>
      <c r="C704" s="520"/>
      <c r="D704" s="520"/>
      <c r="E704" s="520"/>
      <c r="F704" s="520"/>
      <c r="G704" s="520"/>
      <c r="H704" s="520"/>
      <c r="I704" s="520"/>
      <c r="J704" s="520"/>
      <c r="K704" s="520"/>
      <c r="L704" s="520"/>
      <c r="M704" s="520"/>
      <c r="N704" s="520"/>
      <c r="O704" s="520"/>
      <c r="P704" s="520"/>
      <c r="Q704" s="520"/>
      <c r="R704" s="520"/>
      <c r="S704" s="520"/>
      <c r="T704" s="520"/>
      <c r="U704" s="520"/>
      <c r="V704" s="520"/>
      <c r="W704" s="520"/>
      <c r="X704" s="520"/>
      <c r="Y704" s="520"/>
      <c r="Z704" s="520"/>
    </row>
    <row r="705" spans="1:26" ht="12.75" customHeight="1">
      <c r="A705" s="520"/>
      <c r="B705" s="520"/>
      <c r="C705" s="520"/>
      <c r="D705" s="520"/>
      <c r="E705" s="520"/>
      <c r="F705" s="520"/>
      <c r="G705" s="520"/>
      <c r="H705" s="520"/>
      <c r="I705" s="520"/>
      <c r="J705" s="520"/>
      <c r="K705" s="520"/>
      <c r="L705" s="520"/>
      <c r="M705" s="520"/>
      <c r="N705" s="520"/>
      <c r="O705" s="520"/>
      <c r="P705" s="520"/>
      <c r="Q705" s="520"/>
      <c r="R705" s="520"/>
      <c r="S705" s="520"/>
      <c r="T705" s="520"/>
      <c r="U705" s="520"/>
      <c r="V705" s="520"/>
      <c r="W705" s="520"/>
      <c r="X705" s="520"/>
      <c r="Y705" s="520"/>
      <c r="Z705" s="520"/>
    </row>
    <row r="706" spans="1:26" ht="12.75" customHeight="1">
      <c r="A706" s="520"/>
      <c r="B706" s="520"/>
      <c r="C706" s="520"/>
      <c r="D706" s="520"/>
      <c r="E706" s="520"/>
      <c r="F706" s="520"/>
      <c r="G706" s="520"/>
      <c r="H706" s="520"/>
      <c r="I706" s="520"/>
      <c r="J706" s="520"/>
      <c r="K706" s="520"/>
      <c r="L706" s="520"/>
      <c r="M706" s="520"/>
      <c r="N706" s="520"/>
      <c r="O706" s="520"/>
      <c r="P706" s="520"/>
      <c r="Q706" s="520"/>
      <c r="R706" s="520"/>
      <c r="S706" s="520"/>
      <c r="T706" s="520"/>
      <c r="U706" s="520"/>
      <c r="V706" s="520"/>
      <c r="W706" s="520"/>
      <c r="X706" s="520"/>
      <c r="Y706" s="520"/>
      <c r="Z706" s="520"/>
    </row>
    <row r="707" spans="1:26" ht="12.75" customHeight="1">
      <c r="A707" s="520"/>
      <c r="B707" s="520"/>
      <c r="C707" s="520"/>
      <c r="D707" s="520"/>
      <c r="E707" s="520"/>
      <c r="F707" s="520"/>
      <c r="G707" s="520"/>
      <c r="H707" s="520"/>
      <c r="I707" s="520"/>
      <c r="J707" s="520"/>
      <c r="K707" s="520"/>
      <c r="L707" s="520"/>
      <c r="M707" s="520"/>
      <c r="N707" s="520"/>
      <c r="O707" s="520"/>
      <c r="P707" s="520"/>
      <c r="Q707" s="520"/>
      <c r="R707" s="520"/>
      <c r="S707" s="520"/>
      <c r="T707" s="520"/>
      <c r="U707" s="520"/>
      <c r="V707" s="520"/>
      <c r="W707" s="520"/>
      <c r="X707" s="520"/>
      <c r="Y707" s="520"/>
      <c r="Z707" s="520"/>
    </row>
    <row r="708" spans="1:26" ht="12.75" customHeight="1">
      <c r="A708" s="520"/>
      <c r="B708" s="520"/>
      <c r="C708" s="520"/>
      <c r="D708" s="520"/>
      <c r="E708" s="520"/>
      <c r="F708" s="520"/>
      <c r="G708" s="520"/>
      <c r="H708" s="520"/>
      <c r="I708" s="520"/>
      <c r="J708" s="520"/>
      <c r="K708" s="520"/>
      <c r="L708" s="520"/>
      <c r="M708" s="520"/>
      <c r="N708" s="520"/>
      <c r="O708" s="520"/>
      <c r="P708" s="520"/>
      <c r="Q708" s="520"/>
      <c r="R708" s="520"/>
      <c r="S708" s="520"/>
      <c r="T708" s="520"/>
      <c r="U708" s="520"/>
      <c r="V708" s="520"/>
      <c r="W708" s="520"/>
      <c r="X708" s="520"/>
      <c r="Y708" s="520"/>
      <c r="Z708" s="520"/>
    </row>
    <row r="709" spans="1:26" ht="12.75" customHeight="1">
      <c r="A709" s="520"/>
      <c r="B709" s="520"/>
      <c r="C709" s="520"/>
      <c r="D709" s="520"/>
      <c r="E709" s="520"/>
      <c r="F709" s="520"/>
      <c r="G709" s="520"/>
      <c r="H709" s="520"/>
      <c r="I709" s="520"/>
      <c r="J709" s="520"/>
      <c r="K709" s="520"/>
      <c r="L709" s="520"/>
      <c r="M709" s="520"/>
      <c r="N709" s="520"/>
      <c r="O709" s="520"/>
      <c r="P709" s="520"/>
      <c r="Q709" s="520"/>
      <c r="R709" s="520"/>
      <c r="S709" s="520"/>
      <c r="T709" s="520"/>
      <c r="U709" s="520"/>
      <c r="V709" s="520"/>
      <c r="W709" s="520"/>
      <c r="X709" s="520"/>
      <c r="Y709" s="520"/>
      <c r="Z709" s="520"/>
    </row>
    <row r="710" spans="1:26" ht="12.75" customHeight="1">
      <c r="A710" s="520"/>
      <c r="B710" s="520"/>
      <c r="C710" s="520"/>
      <c r="D710" s="520"/>
      <c r="E710" s="520"/>
      <c r="F710" s="520"/>
      <c r="G710" s="520"/>
      <c r="H710" s="520"/>
      <c r="I710" s="520"/>
      <c r="J710" s="520"/>
      <c r="K710" s="520"/>
      <c r="L710" s="520"/>
      <c r="M710" s="520"/>
      <c r="N710" s="520"/>
      <c r="O710" s="520"/>
      <c r="P710" s="520"/>
      <c r="Q710" s="520"/>
      <c r="R710" s="520"/>
      <c r="S710" s="520"/>
      <c r="T710" s="520"/>
      <c r="U710" s="520"/>
      <c r="V710" s="520"/>
      <c r="W710" s="520"/>
      <c r="X710" s="520"/>
      <c r="Y710" s="520"/>
      <c r="Z710" s="520"/>
    </row>
    <row r="711" spans="1:26" ht="12.75" customHeight="1">
      <c r="A711" s="520"/>
      <c r="B711" s="520"/>
      <c r="C711" s="520"/>
      <c r="D711" s="520"/>
      <c r="E711" s="520"/>
      <c r="F711" s="520"/>
      <c r="G711" s="520"/>
      <c r="H711" s="520"/>
      <c r="I711" s="520"/>
      <c r="J711" s="520"/>
      <c r="K711" s="520"/>
      <c r="L711" s="520"/>
      <c r="M711" s="520"/>
      <c r="N711" s="520"/>
      <c r="O711" s="520"/>
      <c r="P711" s="520"/>
      <c r="Q711" s="520"/>
      <c r="R711" s="520"/>
      <c r="S711" s="520"/>
      <c r="T711" s="520"/>
      <c r="U711" s="520"/>
      <c r="V711" s="520"/>
      <c r="W711" s="520"/>
      <c r="X711" s="520"/>
      <c r="Y711" s="520"/>
      <c r="Z711" s="520"/>
    </row>
    <row r="712" spans="1:26" ht="12.75" customHeight="1">
      <c r="A712" s="520"/>
      <c r="B712" s="520"/>
      <c r="C712" s="520"/>
      <c r="D712" s="520"/>
      <c r="E712" s="520"/>
      <c r="F712" s="520"/>
      <c r="G712" s="520"/>
      <c r="H712" s="520"/>
      <c r="I712" s="520"/>
      <c r="J712" s="520"/>
      <c r="K712" s="520"/>
      <c r="L712" s="520"/>
      <c r="M712" s="520"/>
      <c r="N712" s="520"/>
      <c r="O712" s="520"/>
      <c r="P712" s="520"/>
      <c r="Q712" s="520"/>
      <c r="R712" s="520"/>
      <c r="S712" s="520"/>
      <c r="T712" s="520"/>
      <c r="U712" s="520"/>
      <c r="V712" s="520"/>
      <c r="W712" s="520"/>
      <c r="X712" s="520"/>
      <c r="Y712" s="520"/>
      <c r="Z712" s="520"/>
    </row>
    <row r="713" spans="1:26" ht="12.75" customHeight="1">
      <c r="A713" s="520"/>
      <c r="B713" s="520"/>
      <c r="C713" s="520"/>
      <c r="D713" s="520"/>
      <c r="E713" s="520"/>
      <c r="F713" s="520"/>
      <c r="G713" s="520"/>
      <c r="H713" s="520"/>
      <c r="I713" s="520"/>
      <c r="J713" s="520"/>
      <c r="K713" s="520"/>
      <c r="L713" s="520"/>
      <c r="M713" s="520"/>
      <c r="N713" s="520"/>
      <c r="O713" s="520"/>
      <c r="P713" s="520"/>
      <c r="Q713" s="520"/>
      <c r="R713" s="520"/>
      <c r="S713" s="520"/>
      <c r="T713" s="520"/>
      <c r="U713" s="520"/>
      <c r="V713" s="520"/>
      <c r="W713" s="520"/>
      <c r="X713" s="520"/>
      <c r="Y713" s="520"/>
      <c r="Z713" s="520"/>
    </row>
    <row r="714" spans="1:26" ht="12.75" customHeight="1">
      <c r="A714" s="520"/>
      <c r="B714" s="520"/>
      <c r="C714" s="520"/>
      <c r="D714" s="520"/>
      <c r="E714" s="520"/>
      <c r="F714" s="520"/>
      <c r="G714" s="520"/>
      <c r="H714" s="520"/>
      <c r="I714" s="520"/>
      <c r="J714" s="520"/>
      <c r="K714" s="520"/>
      <c r="L714" s="520"/>
      <c r="M714" s="520"/>
      <c r="N714" s="520"/>
      <c r="O714" s="520"/>
      <c r="P714" s="520"/>
      <c r="Q714" s="520"/>
      <c r="R714" s="520"/>
      <c r="S714" s="520"/>
      <c r="T714" s="520"/>
      <c r="U714" s="520"/>
      <c r="V714" s="520"/>
      <c r="W714" s="520"/>
      <c r="X714" s="520"/>
      <c r="Y714" s="520"/>
      <c r="Z714" s="520"/>
    </row>
    <row r="715" spans="1:26" ht="12.75" customHeight="1">
      <c r="A715" s="520"/>
      <c r="B715" s="520"/>
      <c r="C715" s="520"/>
      <c r="D715" s="520"/>
      <c r="E715" s="520"/>
      <c r="F715" s="520"/>
      <c r="G715" s="520"/>
      <c r="H715" s="520"/>
      <c r="I715" s="520"/>
      <c r="J715" s="520"/>
      <c r="K715" s="520"/>
      <c r="L715" s="520"/>
      <c r="M715" s="520"/>
      <c r="N715" s="520"/>
      <c r="O715" s="520"/>
      <c r="P715" s="520"/>
      <c r="Q715" s="520"/>
      <c r="R715" s="520"/>
      <c r="S715" s="520"/>
      <c r="T715" s="520"/>
      <c r="U715" s="520"/>
      <c r="V715" s="520"/>
      <c r="W715" s="520"/>
      <c r="X715" s="520"/>
      <c r="Y715" s="520"/>
      <c r="Z715" s="520"/>
    </row>
    <row r="716" spans="1:26" ht="12.75" customHeight="1">
      <c r="A716" s="520"/>
      <c r="B716" s="520"/>
      <c r="C716" s="520"/>
      <c r="D716" s="520"/>
      <c r="E716" s="520"/>
      <c r="F716" s="520"/>
      <c r="G716" s="520"/>
      <c r="H716" s="520"/>
      <c r="I716" s="520"/>
      <c r="J716" s="520"/>
      <c r="K716" s="520"/>
      <c r="L716" s="520"/>
      <c r="M716" s="520"/>
      <c r="N716" s="520"/>
      <c r="O716" s="520"/>
      <c r="P716" s="520"/>
      <c r="Q716" s="520"/>
      <c r="R716" s="520"/>
      <c r="S716" s="520"/>
      <c r="T716" s="520"/>
      <c r="U716" s="520"/>
      <c r="V716" s="520"/>
      <c r="W716" s="520"/>
      <c r="X716" s="520"/>
      <c r="Y716" s="520"/>
      <c r="Z716" s="520"/>
    </row>
    <row r="717" spans="1:26" ht="12.75" customHeight="1">
      <c r="A717" s="520"/>
      <c r="B717" s="520"/>
      <c r="C717" s="520"/>
      <c r="D717" s="520"/>
      <c r="E717" s="520"/>
      <c r="F717" s="520"/>
      <c r="G717" s="520"/>
      <c r="H717" s="520"/>
      <c r="I717" s="520"/>
      <c r="J717" s="520"/>
      <c r="K717" s="520"/>
      <c r="L717" s="520"/>
      <c r="M717" s="520"/>
      <c r="N717" s="520"/>
      <c r="O717" s="520"/>
      <c r="P717" s="520"/>
      <c r="Q717" s="520"/>
      <c r="R717" s="520"/>
      <c r="S717" s="520"/>
      <c r="T717" s="520"/>
      <c r="U717" s="520"/>
      <c r="V717" s="520"/>
      <c r="W717" s="520"/>
      <c r="X717" s="520"/>
      <c r="Y717" s="520"/>
      <c r="Z717" s="520"/>
    </row>
    <row r="718" spans="1:26" ht="12.75" customHeight="1">
      <c r="A718" s="520"/>
      <c r="B718" s="520"/>
      <c r="C718" s="520"/>
      <c r="D718" s="520"/>
      <c r="E718" s="520"/>
      <c r="F718" s="520"/>
      <c r="G718" s="520"/>
      <c r="H718" s="520"/>
      <c r="I718" s="520"/>
      <c r="J718" s="520"/>
      <c r="K718" s="520"/>
      <c r="L718" s="520"/>
      <c r="M718" s="520"/>
      <c r="N718" s="520"/>
      <c r="O718" s="520"/>
      <c r="P718" s="520"/>
      <c r="Q718" s="520"/>
      <c r="R718" s="520"/>
      <c r="S718" s="520"/>
      <c r="T718" s="520"/>
      <c r="U718" s="520"/>
      <c r="V718" s="520"/>
      <c r="W718" s="520"/>
      <c r="X718" s="520"/>
      <c r="Y718" s="520"/>
      <c r="Z718" s="520"/>
    </row>
    <row r="719" spans="1:26" ht="12.75" customHeight="1">
      <c r="A719" s="520"/>
      <c r="B719" s="520"/>
      <c r="C719" s="520"/>
      <c r="D719" s="520"/>
      <c r="E719" s="520"/>
      <c r="F719" s="520"/>
      <c r="G719" s="520"/>
      <c r="H719" s="520"/>
      <c r="I719" s="520"/>
      <c r="J719" s="520"/>
      <c r="K719" s="520"/>
      <c r="L719" s="520"/>
      <c r="M719" s="520"/>
      <c r="N719" s="520"/>
      <c r="O719" s="520"/>
      <c r="P719" s="520"/>
      <c r="Q719" s="520"/>
      <c r="R719" s="520"/>
      <c r="S719" s="520"/>
      <c r="T719" s="520"/>
      <c r="U719" s="520"/>
      <c r="V719" s="520"/>
      <c r="W719" s="520"/>
      <c r="X719" s="520"/>
      <c r="Y719" s="520"/>
      <c r="Z719" s="520"/>
    </row>
    <row r="720" spans="1:26" ht="12.75" customHeight="1">
      <c r="A720" s="520"/>
      <c r="B720" s="520"/>
      <c r="C720" s="520"/>
      <c r="D720" s="520"/>
      <c r="E720" s="520"/>
      <c r="F720" s="520"/>
      <c r="G720" s="520"/>
      <c r="H720" s="520"/>
      <c r="I720" s="520"/>
      <c r="J720" s="520"/>
      <c r="K720" s="520"/>
      <c r="L720" s="520"/>
      <c r="M720" s="520"/>
      <c r="N720" s="520"/>
      <c r="O720" s="520"/>
      <c r="P720" s="520"/>
      <c r="Q720" s="520"/>
      <c r="R720" s="520"/>
      <c r="S720" s="520"/>
      <c r="T720" s="520"/>
      <c r="U720" s="520"/>
      <c r="V720" s="520"/>
      <c r="W720" s="520"/>
      <c r="X720" s="520"/>
      <c r="Y720" s="520"/>
      <c r="Z720" s="520"/>
    </row>
    <row r="721" spans="1:26" ht="12.75" customHeight="1">
      <c r="A721" s="520"/>
      <c r="B721" s="520"/>
      <c r="C721" s="520"/>
      <c r="D721" s="520"/>
      <c r="E721" s="520"/>
      <c r="F721" s="520"/>
      <c r="G721" s="520"/>
      <c r="H721" s="520"/>
      <c r="I721" s="520"/>
      <c r="J721" s="520"/>
      <c r="K721" s="520"/>
      <c r="L721" s="520"/>
      <c r="M721" s="520"/>
      <c r="N721" s="520"/>
      <c r="O721" s="520"/>
      <c r="P721" s="520"/>
      <c r="Q721" s="520"/>
      <c r="R721" s="520"/>
      <c r="S721" s="520"/>
      <c r="T721" s="520"/>
      <c r="U721" s="520"/>
      <c r="V721" s="520"/>
      <c r="W721" s="520"/>
      <c r="X721" s="520"/>
      <c r="Y721" s="520"/>
      <c r="Z721" s="520"/>
    </row>
    <row r="722" spans="1:26" ht="12.75" customHeight="1">
      <c r="A722" s="520"/>
      <c r="B722" s="520"/>
      <c r="C722" s="520"/>
      <c r="D722" s="520"/>
      <c r="E722" s="520"/>
      <c r="F722" s="520"/>
      <c r="G722" s="520"/>
      <c r="H722" s="520"/>
      <c r="I722" s="520"/>
      <c r="J722" s="520"/>
      <c r="K722" s="520"/>
      <c r="L722" s="520"/>
      <c r="M722" s="520"/>
      <c r="N722" s="520"/>
      <c r="O722" s="520"/>
      <c r="P722" s="520"/>
      <c r="Q722" s="520"/>
      <c r="R722" s="520"/>
      <c r="S722" s="520"/>
      <c r="T722" s="520"/>
      <c r="U722" s="520"/>
      <c r="V722" s="520"/>
      <c r="W722" s="520"/>
      <c r="X722" s="520"/>
      <c r="Y722" s="520"/>
      <c r="Z722" s="520"/>
    </row>
    <row r="723" spans="1:26" ht="12.75" customHeight="1">
      <c r="A723" s="520"/>
      <c r="B723" s="520"/>
      <c r="C723" s="520"/>
      <c r="D723" s="520"/>
      <c r="E723" s="520"/>
      <c r="F723" s="520"/>
      <c r="G723" s="520"/>
      <c r="H723" s="520"/>
      <c r="I723" s="520"/>
      <c r="J723" s="520"/>
      <c r="K723" s="520"/>
      <c r="L723" s="520"/>
      <c r="M723" s="520"/>
      <c r="N723" s="520"/>
      <c r="O723" s="520"/>
      <c r="P723" s="520"/>
      <c r="Q723" s="520"/>
      <c r="R723" s="520"/>
      <c r="S723" s="520"/>
      <c r="T723" s="520"/>
      <c r="U723" s="520"/>
      <c r="V723" s="520"/>
      <c r="W723" s="520"/>
      <c r="X723" s="520"/>
      <c r="Y723" s="520"/>
      <c r="Z723" s="520"/>
    </row>
    <row r="724" spans="1:26" ht="12.75" customHeight="1">
      <c r="A724" s="520"/>
      <c r="B724" s="520"/>
      <c r="C724" s="520"/>
      <c r="D724" s="520"/>
      <c r="E724" s="520"/>
      <c r="F724" s="520"/>
      <c r="G724" s="520"/>
      <c r="H724" s="520"/>
      <c r="I724" s="520"/>
      <c r="J724" s="520"/>
      <c r="K724" s="520"/>
      <c r="L724" s="520"/>
      <c r="M724" s="520"/>
      <c r="N724" s="520"/>
      <c r="O724" s="520"/>
      <c r="P724" s="520"/>
      <c r="Q724" s="520"/>
      <c r="R724" s="520"/>
      <c r="S724" s="520"/>
      <c r="T724" s="520"/>
      <c r="U724" s="520"/>
      <c r="V724" s="520"/>
      <c r="W724" s="520"/>
      <c r="X724" s="520"/>
      <c r="Y724" s="520"/>
      <c r="Z724" s="520"/>
    </row>
    <row r="725" spans="1:26" ht="12.75" customHeight="1">
      <c r="A725" s="520"/>
      <c r="B725" s="520"/>
      <c r="C725" s="520"/>
      <c r="D725" s="520"/>
      <c r="E725" s="520"/>
      <c r="F725" s="520"/>
      <c r="G725" s="520"/>
      <c r="H725" s="520"/>
      <c r="I725" s="520"/>
      <c r="J725" s="520"/>
      <c r="K725" s="520"/>
      <c r="L725" s="520"/>
      <c r="M725" s="520"/>
      <c r="N725" s="520"/>
      <c r="O725" s="520"/>
      <c r="P725" s="520"/>
      <c r="Q725" s="520"/>
      <c r="R725" s="520"/>
      <c r="S725" s="520"/>
      <c r="T725" s="520"/>
      <c r="U725" s="520"/>
      <c r="V725" s="520"/>
      <c r="W725" s="520"/>
      <c r="X725" s="520"/>
      <c r="Y725" s="520"/>
      <c r="Z725" s="520"/>
    </row>
    <row r="726" spans="1:26" ht="12.75" customHeight="1">
      <c r="A726" s="520"/>
      <c r="B726" s="520"/>
      <c r="C726" s="520"/>
      <c r="D726" s="520"/>
      <c r="E726" s="520"/>
      <c r="F726" s="520"/>
      <c r="G726" s="520"/>
      <c r="H726" s="520"/>
      <c r="I726" s="520"/>
      <c r="J726" s="520"/>
      <c r="K726" s="520"/>
      <c r="L726" s="520"/>
      <c r="M726" s="520"/>
      <c r="N726" s="520"/>
      <c r="O726" s="520"/>
      <c r="P726" s="520"/>
      <c r="Q726" s="520"/>
      <c r="R726" s="520"/>
      <c r="S726" s="520"/>
      <c r="T726" s="520"/>
      <c r="U726" s="520"/>
      <c r="V726" s="520"/>
      <c r="W726" s="520"/>
      <c r="X726" s="520"/>
      <c r="Y726" s="520"/>
      <c r="Z726" s="520"/>
    </row>
    <row r="727" spans="1:26" ht="12.75" customHeight="1">
      <c r="A727" s="520"/>
      <c r="B727" s="520"/>
      <c r="C727" s="520"/>
      <c r="D727" s="520"/>
      <c r="E727" s="520"/>
      <c r="F727" s="520"/>
      <c r="G727" s="520"/>
      <c r="H727" s="520"/>
      <c r="I727" s="520"/>
      <c r="J727" s="520"/>
      <c r="K727" s="520"/>
      <c r="L727" s="520"/>
      <c r="M727" s="520"/>
      <c r="N727" s="520"/>
      <c r="O727" s="520"/>
      <c r="P727" s="520"/>
      <c r="Q727" s="520"/>
      <c r="R727" s="520"/>
      <c r="S727" s="520"/>
      <c r="T727" s="520"/>
      <c r="U727" s="520"/>
      <c r="V727" s="520"/>
      <c r="W727" s="520"/>
      <c r="X727" s="520"/>
      <c r="Y727" s="520"/>
      <c r="Z727" s="520"/>
    </row>
    <row r="728" spans="1:26" ht="12.75" customHeight="1">
      <c r="A728" s="520"/>
      <c r="B728" s="520"/>
      <c r="C728" s="520"/>
      <c r="D728" s="520"/>
      <c r="E728" s="520"/>
      <c r="F728" s="520"/>
      <c r="G728" s="520"/>
      <c r="H728" s="520"/>
      <c r="I728" s="520"/>
      <c r="J728" s="520"/>
      <c r="K728" s="520"/>
      <c r="L728" s="520"/>
      <c r="M728" s="520"/>
      <c r="N728" s="520"/>
      <c r="O728" s="520"/>
      <c r="P728" s="520"/>
      <c r="Q728" s="520"/>
      <c r="R728" s="520"/>
      <c r="S728" s="520"/>
      <c r="T728" s="520"/>
      <c r="U728" s="520"/>
      <c r="V728" s="520"/>
      <c r="W728" s="520"/>
      <c r="X728" s="520"/>
      <c r="Y728" s="520"/>
      <c r="Z728" s="520"/>
    </row>
    <row r="729" spans="1:26" ht="12.75" customHeight="1">
      <c r="A729" s="520"/>
      <c r="B729" s="520"/>
      <c r="C729" s="520"/>
      <c r="D729" s="520"/>
      <c r="E729" s="520"/>
      <c r="F729" s="520"/>
      <c r="G729" s="520"/>
      <c r="H729" s="520"/>
      <c r="I729" s="520"/>
      <c r="J729" s="520"/>
      <c r="K729" s="520"/>
      <c r="L729" s="520"/>
      <c r="M729" s="520"/>
      <c r="N729" s="520"/>
      <c r="O729" s="520"/>
      <c r="P729" s="520"/>
      <c r="Q729" s="520"/>
      <c r="R729" s="520"/>
      <c r="S729" s="520"/>
      <c r="T729" s="520"/>
      <c r="U729" s="520"/>
      <c r="V729" s="520"/>
      <c r="W729" s="520"/>
      <c r="X729" s="520"/>
      <c r="Y729" s="520"/>
      <c r="Z729" s="520"/>
    </row>
    <row r="730" spans="1:26" ht="12.75" customHeight="1">
      <c r="A730" s="520"/>
      <c r="B730" s="520"/>
      <c r="C730" s="520"/>
      <c r="D730" s="520"/>
      <c r="E730" s="520"/>
      <c r="F730" s="520"/>
      <c r="G730" s="520"/>
      <c r="H730" s="520"/>
      <c r="I730" s="520"/>
      <c r="J730" s="520"/>
      <c r="K730" s="520"/>
      <c r="L730" s="520"/>
      <c r="M730" s="520"/>
      <c r="N730" s="520"/>
      <c r="O730" s="520"/>
      <c r="P730" s="520"/>
      <c r="Q730" s="520"/>
      <c r="R730" s="520"/>
      <c r="S730" s="520"/>
      <c r="T730" s="520"/>
      <c r="U730" s="520"/>
      <c r="V730" s="520"/>
      <c r="W730" s="520"/>
      <c r="X730" s="520"/>
      <c r="Y730" s="520"/>
      <c r="Z730" s="520"/>
    </row>
    <row r="731" spans="1:26" ht="12.75" customHeight="1">
      <c r="A731" s="520"/>
      <c r="B731" s="520"/>
      <c r="C731" s="520"/>
      <c r="D731" s="520"/>
      <c r="E731" s="520"/>
      <c r="F731" s="520"/>
      <c r="G731" s="520"/>
      <c r="H731" s="520"/>
      <c r="I731" s="520"/>
      <c r="J731" s="520"/>
      <c r="K731" s="520"/>
      <c r="L731" s="520"/>
      <c r="M731" s="520"/>
      <c r="N731" s="520"/>
      <c r="O731" s="520"/>
      <c r="P731" s="520"/>
      <c r="Q731" s="520"/>
      <c r="R731" s="520"/>
      <c r="S731" s="520"/>
      <c r="T731" s="520"/>
      <c r="U731" s="520"/>
      <c r="V731" s="520"/>
      <c r="W731" s="520"/>
      <c r="X731" s="520"/>
      <c r="Y731" s="520"/>
      <c r="Z731" s="520"/>
    </row>
    <row r="732" spans="1:26" ht="12.75" customHeight="1">
      <c r="A732" s="520"/>
      <c r="B732" s="520"/>
      <c r="C732" s="520"/>
      <c r="D732" s="520"/>
      <c r="E732" s="520"/>
      <c r="F732" s="520"/>
      <c r="G732" s="520"/>
      <c r="H732" s="520"/>
      <c r="I732" s="520"/>
      <c r="J732" s="520"/>
      <c r="K732" s="520"/>
      <c r="L732" s="520"/>
      <c r="M732" s="520"/>
      <c r="N732" s="520"/>
      <c r="O732" s="520"/>
      <c r="P732" s="520"/>
      <c r="Q732" s="520"/>
      <c r="R732" s="520"/>
      <c r="S732" s="520"/>
      <c r="T732" s="520"/>
      <c r="U732" s="520"/>
      <c r="V732" s="520"/>
      <c r="W732" s="520"/>
      <c r="X732" s="520"/>
      <c r="Y732" s="520"/>
      <c r="Z732" s="520"/>
    </row>
    <row r="733" spans="1:26" ht="12.75" customHeight="1">
      <c r="A733" s="520"/>
      <c r="B733" s="520"/>
      <c r="C733" s="520"/>
      <c r="D733" s="520"/>
      <c r="E733" s="520"/>
      <c r="F733" s="520"/>
      <c r="G733" s="520"/>
      <c r="H733" s="520"/>
      <c r="I733" s="520"/>
      <c r="J733" s="520"/>
      <c r="K733" s="520"/>
      <c r="L733" s="520"/>
      <c r="M733" s="520"/>
      <c r="N733" s="520"/>
      <c r="O733" s="520"/>
      <c r="P733" s="520"/>
      <c r="Q733" s="520"/>
      <c r="R733" s="520"/>
      <c r="S733" s="520"/>
      <c r="T733" s="520"/>
      <c r="U733" s="520"/>
      <c r="V733" s="520"/>
      <c r="W733" s="520"/>
      <c r="X733" s="520"/>
      <c r="Y733" s="520"/>
      <c r="Z733" s="520"/>
    </row>
    <row r="734" spans="1:26" ht="12.75" customHeight="1">
      <c r="A734" s="520"/>
      <c r="B734" s="520"/>
      <c r="C734" s="520"/>
      <c r="D734" s="520"/>
      <c r="E734" s="520"/>
      <c r="F734" s="520"/>
      <c r="G734" s="520"/>
      <c r="H734" s="520"/>
      <c r="I734" s="520"/>
      <c r="J734" s="520"/>
      <c r="K734" s="520"/>
      <c r="L734" s="520"/>
      <c r="M734" s="520"/>
      <c r="N734" s="520"/>
      <c r="O734" s="520"/>
      <c r="P734" s="520"/>
      <c r="Q734" s="520"/>
      <c r="R734" s="520"/>
      <c r="S734" s="520"/>
      <c r="T734" s="520"/>
      <c r="U734" s="520"/>
      <c r="V734" s="520"/>
      <c r="W734" s="520"/>
      <c r="X734" s="520"/>
      <c r="Y734" s="520"/>
      <c r="Z734" s="520"/>
    </row>
    <row r="735" spans="1:26" ht="12.75" customHeight="1">
      <c r="A735" s="520"/>
      <c r="B735" s="520"/>
      <c r="C735" s="520"/>
      <c r="D735" s="520"/>
      <c r="E735" s="520"/>
      <c r="F735" s="520"/>
      <c r="G735" s="520"/>
      <c r="H735" s="520"/>
      <c r="I735" s="520"/>
      <c r="J735" s="520"/>
      <c r="K735" s="520"/>
      <c r="L735" s="520"/>
      <c r="M735" s="520"/>
      <c r="N735" s="520"/>
      <c r="O735" s="520"/>
      <c r="P735" s="520"/>
      <c r="Q735" s="520"/>
      <c r="R735" s="520"/>
      <c r="S735" s="520"/>
      <c r="T735" s="520"/>
      <c r="U735" s="520"/>
      <c r="V735" s="520"/>
      <c r="W735" s="520"/>
      <c r="X735" s="520"/>
      <c r="Y735" s="520"/>
      <c r="Z735" s="520"/>
    </row>
    <row r="736" spans="1:26" ht="12.75" customHeight="1">
      <c r="A736" s="520"/>
      <c r="B736" s="520"/>
      <c r="C736" s="520"/>
      <c r="D736" s="520"/>
      <c r="E736" s="520"/>
      <c r="F736" s="520"/>
      <c r="G736" s="520"/>
      <c r="H736" s="520"/>
      <c r="I736" s="520"/>
      <c r="J736" s="520"/>
      <c r="K736" s="520"/>
      <c r="L736" s="520"/>
      <c r="M736" s="520"/>
      <c r="N736" s="520"/>
      <c r="O736" s="520"/>
      <c r="P736" s="520"/>
      <c r="Q736" s="520"/>
      <c r="R736" s="520"/>
      <c r="S736" s="520"/>
      <c r="T736" s="520"/>
      <c r="U736" s="520"/>
      <c r="V736" s="520"/>
      <c r="W736" s="520"/>
      <c r="X736" s="520"/>
      <c r="Y736" s="520"/>
      <c r="Z736" s="520"/>
    </row>
    <row r="737" spans="1:26" ht="12.75" customHeight="1">
      <c r="A737" s="520"/>
      <c r="B737" s="520"/>
      <c r="C737" s="520"/>
      <c r="D737" s="520"/>
      <c r="E737" s="520"/>
      <c r="F737" s="520"/>
      <c r="G737" s="520"/>
      <c r="H737" s="520"/>
      <c r="I737" s="520"/>
      <c r="J737" s="520"/>
      <c r="K737" s="520"/>
      <c r="L737" s="520"/>
      <c r="M737" s="520"/>
      <c r="N737" s="520"/>
      <c r="O737" s="520"/>
      <c r="P737" s="520"/>
      <c r="Q737" s="520"/>
      <c r="R737" s="520"/>
      <c r="S737" s="520"/>
      <c r="T737" s="520"/>
      <c r="U737" s="520"/>
      <c r="V737" s="520"/>
      <c r="W737" s="520"/>
      <c r="X737" s="520"/>
      <c r="Y737" s="520"/>
      <c r="Z737" s="520"/>
    </row>
    <row r="738" spans="1:26" ht="12.75" customHeight="1">
      <c r="A738" s="520"/>
      <c r="B738" s="520"/>
      <c r="C738" s="520"/>
      <c r="D738" s="520"/>
      <c r="E738" s="520"/>
      <c r="F738" s="520"/>
      <c r="G738" s="520"/>
      <c r="H738" s="520"/>
      <c r="I738" s="520"/>
      <c r="J738" s="520"/>
      <c r="K738" s="520"/>
      <c r="L738" s="520"/>
      <c r="M738" s="520"/>
      <c r="N738" s="520"/>
      <c r="O738" s="520"/>
      <c r="P738" s="520"/>
      <c r="Q738" s="520"/>
      <c r="R738" s="520"/>
      <c r="S738" s="520"/>
      <c r="T738" s="520"/>
      <c r="U738" s="520"/>
      <c r="V738" s="520"/>
      <c r="W738" s="520"/>
      <c r="X738" s="520"/>
      <c r="Y738" s="520"/>
      <c r="Z738" s="520"/>
    </row>
    <row r="739" spans="1:26" ht="12.75" customHeight="1">
      <c r="A739" s="520"/>
      <c r="B739" s="520"/>
      <c r="C739" s="520"/>
      <c r="D739" s="520"/>
      <c r="E739" s="520"/>
      <c r="F739" s="520"/>
      <c r="G739" s="520"/>
      <c r="H739" s="520"/>
      <c r="I739" s="520"/>
      <c r="J739" s="520"/>
      <c r="K739" s="520"/>
      <c r="L739" s="520"/>
      <c r="M739" s="520"/>
      <c r="N739" s="520"/>
      <c r="O739" s="520"/>
      <c r="P739" s="520"/>
      <c r="Q739" s="520"/>
      <c r="R739" s="520"/>
      <c r="S739" s="520"/>
      <c r="T739" s="520"/>
      <c r="U739" s="520"/>
      <c r="V739" s="520"/>
      <c r="W739" s="520"/>
      <c r="X739" s="520"/>
      <c r="Y739" s="520"/>
      <c r="Z739" s="520"/>
    </row>
    <row r="740" spans="1:26" ht="12.75" customHeight="1">
      <c r="A740" s="520"/>
      <c r="B740" s="520"/>
      <c r="C740" s="520"/>
      <c r="D740" s="520"/>
      <c r="E740" s="520"/>
      <c r="F740" s="520"/>
      <c r="G740" s="520"/>
      <c r="H740" s="520"/>
      <c r="I740" s="520"/>
      <c r="J740" s="520"/>
      <c r="K740" s="520"/>
      <c r="L740" s="520"/>
      <c r="M740" s="520"/>
      <c r="N740" s="520"/>
      <c r="O740" s="520"/>
      <c r="P740" s="520"/>
      <c r="Q740" s="520"/>
      <c r="R740" s="520"/>
      <c r="S740" s="520"/>
      <c r="T740" s="520"/>
      <c r="U740" s="520"/>
      <c r="V740" s="520"/>
      <c r="W740" s="520"/>
      <c r="X740" s="520"/>
      <c r="Y740" s="520"/>
      <c r="Z740" s="520"/>
    </row>
    <row r="741" spans="1:26" ht="12.75" customHeight="1">
      <c r="A741" s="520"/>
      <c r="B741" s="520"/>
      <c r="C741" s="520"/>
      <c r="D741" s="520"/>
      <c r="E741" s="520"/>
      <c r="F741" s="520"/>
      <c r="G741" s="520"/>
      <c r="H741" s="520"/>
      <c r="I741" s="520"/>
      <c r="J741" s="520"/>
      <c r="K741" s="520"/>
      <c r="L741" s="520"/>
      <c r="M741" s="520"/>
      <c r="N741" s="520"/>
      <c r="O741" s="520"/>
      <c r="P741" s="520"/>
      <c r="Q741" s="520"/>
      <c r="R741" s="520"/>
      <c r="S741" s="520"/>
      <c r="T741" s="520"/>
      <c r="U741" s="520"/>
      <c r="V741" s="520"/>
      <c r="W741" s="520"/>
      <c r="X741" s="520"/>
      <c r="Y741" s="520"/>
      <c r="Z741" s="520"/>
    </row>
    <row r="742" spans="1:26" ht="12.75" customHeight="1">
      <c r="A742" s="520"/>
      <c r="B742" s="520"/>
      <c r="C742" s="520"/>
      <c r="D742" s="520"/>
      <c r="E742" s="520"/>
      <c r="F742" s="520"/>
      <c r="G742" s="520"/>
      <c r="H742" s="520"/>
      <c r="I742" s="520"/>
      <c r="J742" s="520"/>
      <c r="K742" s="520"/>
      <c r="L742" s="520"/>
      <c r="M742" s="520"/>
      <c r="N742" s="520"/>
      <c r="O742" s="520"/>
      <c r="P742" s="520"/>
      <c r="Q742" s="520"/>
      <c r="R742" s="520"/>
      <c r="S742" s="520"/>
      <c r="T742" s="520"/>
      <c r="U742" s="520"/>
      <c r="V742" s="520"/>
      <c r="W742" s="520"/>
      <c r="X742" s="520"/>
      <c r="Y742" s="520"/>
      <c r="Z742" s="520"/>
    </row>
    <row r="743" spans="1:26" ht="12.75" customHeight="1">
      <c r="A743" s="520"/>
      <c r="B743" s="520"/>
      <c r="C743" s="520"/>
      <c r="D743" s="520"/>
      <c r="E743" s="520"/>
      <c r="F743" s="520"/>
      <c r="G743" s="520"/>
      <c r="H743" s="520"/>
      <c r="I743" s="520"/>
      <c r="J743" s="520"/>
      <c r="K743" s="520"/>
      <c r="L743" s="520"/>
      <c r="M743" s="520"/>
      <c r="N743" s="520"/>
      <c r="O743" s="520"/>
      <c r="P743" s="520"/>
      <c r="Q743" s="520"/>
      <c r="R743" s="520"/>
      <c r="S743" s="520"/>
      <c r="T743" s="520"/>
      <c r="U743" s="520"/>
      <c r="V743" s="520"/>
      <c r="W743" s="520"/>
      <c r="X743" s="520"/>
      <c r="Y743" s="520"/>
      <c r="Z743" s="520"/>
    </row>
    <row r="744" spans="1:26" ht="12.75" customHeight="1">
      <c r="A744" s="520"/>
      <c r="B744" s="520"/>
      <c r="C744" s="520"/>
      <c r="D744" s="520"/>
      <c r="E744" s="520"/>
      <c r="F744" s="520"/>
      <c r="G744" s="520"/>
      <c r="H744" s="520"/>
      <c r="I744" s="520"/>
      <c r="J744" s="520"/>
      <c r="K744" s="520"/>
      <c r="L744" s="520"/>
      <c r="M744" s="520"/>
      <c r="N744" s="520"/>
      <c r="O744" s="520"/>
      <c r="P744" s="520"/>
      <c r="Q744" s="520"/>
      <c r="R744" s="520"/>
      <c r="S744" s="520"/>
      <c r="T744" s="520"/>
      <c r="U744" s="520"/>
      <c r="V744" s="520"/>
      <c r="W744" s="520"/>
      <c r="X744" s="520"/>
      <c r="Y744" s="520"/>
      <c r="Z744" s="520"/>
    </row>
    <row r="745" spans="1:26" ht="12.75" customHeight="1">
      <c r="A745" s="520"/>
      <c r="B745" s="520"/>
      <c r="C745" s="520"/>
      <c r="D745" s="520"/>
      <c r="E745" s="520"/>
      <c r="F745" s="520"/>
      <c r="G745" s="520"/>
      <c r="H745" s="520"/>
      <c r="I745" s="520"/>
      <c r="J745" s="520"/>
      <c r="K745" s="520"/>
      <c r="L745" s="520"/>
      <c r="M745" s="520"/>
      <c r="N745" s="520"/>
      <c r="O745" s="520"/>
      <c r="P745" s="520"/>
      <c r="Q745" s="520"/>
      <c r="R745" s="520"/>
      <c r="S745" s="520"/>
      <c r="T745" s="520"/>
      <c r="U745" s="520"/>
      <c r="V745" s="520"/>
      <c r="W745" s="520"/>
      <c r="X745" s="520"/>
      <c r="Y745" s="520"/>
      <c r="Z745" s="520"/>
    </row>
    <row r="746" spans="1:26" ht="12.75" customHeight="1">
      <c r="A746" s="520"/>
      <c r="B746" s="520"/>
      <c r="C746" s="520"/>
      <c r="D746" s="520"/>
      <c r="E746" s="520"/>
      <c r="F746" s="520"/>
      <c r="G746" s="520"/>
      <c r="H746" s="520"/>
      <c r="I746" s="520"/>
      <c r="J746" s="520"/>
      <c r="K746" s="520"/>
      <c r="L746" s="520"/>
      <c r="M746" s="520"/>
      <c r="N746" s="520"/>
      <c r="O746" s="520"/>
      <c r="P746" s="520"/>
      <c r="Q746" s="520"/>
      <c r="R746" s="520"/>
      <c r="S746" s="520"/>
      <c r="T746" s="520"/>
      <c r="U746" s="520"/>
      <c r="V746" s="520"/>
      <c r="W746" s="520"/>
      <c r="X746" s="520"/>
      <c r="Y746" s="520"/>
      <c r="Z746" s="520"/>
    </row>
    <row r="747" spans="1:26" ht="12.75" customHeight="1">
      <c r="A747" s="520"/>
      <c r="B747" s="520"/>
      <c r="C747" s="520"/>
      <c r="D747" s="520"/>
      <c r="E747" s="520"/>
      <c r="F747" s="520"/>
      <c r="G747" s="520"/>
      <c r="H747" s="520"/>
      <c r="I747" s="520"/>
      <c r="J747" s="520"/>
      <c r="K747" s="520"/>
      <c r="L747" s="520"/>
      <c r="M747" s="520"/>
      <c r="N747" s="520"/>
      <c r="O747" s="520"/>
      <c r="P747" s="520"/>
      <c r="Q747" s="520"/>
      <c r="R747" s="520"/>
      <c r="S747" s="520"/>
      <c r="T747" s="520"/>
      <c r="U747" s="520"/>
      <c r="V747" s="520"/>
      <c r="W747" s="520"/>
      <c r="X747" s="520"/>
      <c r="Y747" s="520"/>
      <c r="Z747" s="520"/>
    </row>
    <row r="748" spans="1:26" ht="12.75" customHeight="1">
      <c r="A748" s="520"/>
      <c r="B748" s="520"/>
      <c r="C748" s="520"/>
      <c r="D748" s="520"/>
      <c r="E748" s="520"/>
      <c r="F748" s="520"/>
      <c r="G748" s="520"/>
      <c r="H748" s="520"/>
      <c r="I748" s="520"/>
      <c r="J748" s="520"/>
      <c r="K748" s="520"/>
      <c r="L748" s="520"/>
      <c r="M748" s="520"/>
      <c r="N748" s="520"/>
      <c r="O748" s="520"/>
      <c r="P748" s="520"/>
      <c r="Q748" s="520"/>
      <c r="R748" s="520"/>
      <c r="S748" s="520"/>
      <c r="T748" s="520"/>
      <c r="U748" s="520"/>
      <c r="V748" s="520"/>
      <c r="W748" s="520"/>
      <c r="X748" s="520"/>
      <c r="Y748" s="520"/>
      <c r="Z748" s="520"/>
    </row>
    <row r="749" spans="1:26" ht="12.75" customHeight="1">
      <c r="A749" s="520"/>
      <c r="B749" s="520"/>
      <c r="C749" s="520"/>
      <c r="D749" s="520"/>
      <c r="E749" s="520"/>
      <c r="F749" s="520"/>
      <c r="G749" s="520"/>
      <c r="H749" s="520"/>
      <c r="I749" s="520"/>
      <c r="J749" s="520"/>
      <c r="K749" s="520"/>
      <c r="L749" s="520"/>
      <c r="M749" s="520"/>
      <c r="N749" s="520"/>
      <c r="O749" s="520"/>
      <c r="P749" s="520"/>
      <c r="Q749" s="520"/>
      <c r="R749" s="520"/>
      <c r="S749" s="520"/>
      <c r="T749" s="520"/>
      <c r="U749" s="520"/>
      <c r="V749" s="520"/>
      <c r="W749" s="520"/>
      <c r="X749" s="520"/>
      <c r="Y749" s="520"/>
      <c r="Z749" s="520"/>
    </row>
    <row r="750" spans="1:26" ht="12.75" customHeight="1">
      <c r="A750" s="520"/>
      <c r="B750" s="520"/>
      <c r="C750" s="520"/>
      <c r="D750" s="520"/>
      <c r="E750" s="520"/>
      <c r="F750" s="520"/>
      <c r="G750" s="520"/>
      <c r="H750" s="520"/>
      <c r="I750" s="520"/>
      <c r="J750" s="520"/>
      <c r="K750" s="520"/>
      <c r="L750" s="520"/>
      <c r="M750" s="520"/>
      <c r="N750" s="520"/>
      <c r="O750" s="520"/>
      <c r="P750" s="520"/>
      <c r="Q750" s="520"/>
      <c r="R750" s="520"/>
      <c r="S750" s="520"/>
      <c r="T750" s="520"/>
      <c r="U750" s="520"/>
      <c r="V750" s="520"/>
      <c r="W750" s="520"/>
      <c r="X750" s="520"/>
      <c r="Y750" s="520"/>
      <c r="Z750" s="520"/>
    </row>
    <row r="751" spans="1:26" ht="12.75" customHeight="1">
      <c r="A751" s="520"/>
      <c r="B751" s="520"/>
      <c r="C751" s="520"/>
      <c r="D751" s="520"/>
      <c r="E751" s="520"/>
      <c r="F751" s="520"/>
      <c r="G751" s="520"/>
      <c r="H751" s="520"/>
      <c r="I751" s="520"/>
      <c r="J751" s="520"/>
      <c r="K751" s="520"/>
      <c r="L751" s="520"/>
      <c r="M751" s="520"/>
      <c r="N751" s="520"/>
      <c r="O751" s="520"/>
      <c r="P751" s="520"/>
      <c r="Q751" s="520"/>
      <c r="R751" s="520"/>
      <c r="S751" s="520"/>
      <c r="T751" s="520"/>
      <c r="U751" s="520"/>
      <c r="V751" s="520"/>
      <c r="W751" s="520"/>
      <c r="X751" s="520"/>
      <c r="Y751" s="520"/>
      <c r="Z751" s="520"/>
    </row>
    <row r="752" spans="1:26" ht="12.75" customHeight="1">
      <c r="A752" s="520"/>
      <c r="B752" s="520"/>
      <c r="C752" s="520"/>
      <c r="D752" s="520"/>
      <c r="E752" s="520"/>
      <c r="F752" s="520"/>
      <c r="G752" s="520"/>
      <c r="H752" s="520"/>
      <c r="I752" s="520"/>
      <c r="J752" s="520"/>
      <c r="K752" s="520"/>
      <c r="L752" s="520"/>
      <c r="M752" s="520"/>
      <c r="N752" s="520"/>
      <c r="O752" s="520"/>
      <c r="P752" s="520"/>
      <c r="Q752" s="520"/>
      <c r="R752" s="520"/>
      <c r="S752" s="520"/>
      <c r="T752" s="520"/>
      <c r="U752" s="520"/>
      <c r="V752" s="520"/>
      <c r="W752" s="520"/>
      <c r="X752" s="520"/>
      <c r="Y752" s="520"/>
      <c r="Z752" s="520"/>
    </row>
    <row r="753" spans="1:26" ht="12.75" customHeight="1">
      <c r="A753" s="520"/>
      <c r="B753" s="520"/>
      <c r="C753" s="520"/>
      <c r="D753" s="520"/>
      <c r="E753" s="520"/>
      <c r="F753" s="520"/>
      <c r="G753" s="520"/>
      <c r="H753" s="520"/>
      <c r="I753" s="520"/>
      <c r="J753" s="520"/>
      <c r="K753" s="520"/>
      <c r="L753" s="520"/>
      <c r="M753" s="520"/>
      <c r="N753" s="520"/>
      <c r="O753" s="520"/>
      <c r="P753" s="520"/>
      <c r="Q753" s="520"/>
      <c r="R753" s="520"/>
      <c r="S753" s="520"/>
      <c r="T753" s="520"/>
      <c r="U753" s="520"/>
      <c r="V753" s="520"/>
      <c r="W753" s="520"/>
      <c r="X753" s="520"/>
      <c r="Y753" s="520"/>
      <c r="Z753" s="520"/>
    </row>
    <row r="754" spans="1:26" ht="12.75" customHeight="1">
      <c r="A754" s="520"/>
      <c r="B754" s="520"/>
      <c r="C754" s="520"/>
      <c r="D754" s="520"/>
      <c r="E754" s="520"/>
      <c r="F754" s="520"/>
      <c r="G754" s="520"/>
      <c r="H754" s="520"/>
      <c r="I754" s="520"/>
      <c r="J754" s="520"/>
      <c r="K754" s="520"/>
      <c r="L754" s="520"/>
      <c r="M754" s="520"/>
      <c r="N754" s="520"/>
      <c r="O754" s="520"/>
      <c r="P754" s="520"/>
      <c r="Q754" s="520"/>
      <c r="R754" s="520"/>
      <c r="S754" s="520"/>
      <c r="T754" s="520"/>
      <c r="U754" s="520"/>
      <c r="V754" s="520"/>
      <c r="W754" s="520"/>
      <c r="X754" s="520"/>
      <c r="Y754" s="520"/>
      <c r="Z754" s="520"/>
    </row>
    <row r="755" spans="1:26" ht="12.75" customHeight="1">
      <c r="A755" s="520"/>
      <c r="B755" s="520"/>
      <c r="C755" s="520"/>
      <c r="D755" s="520"/>
      <c r="E755" s="520"/>
      <c r="F755" s="520"/>
      <c r="G755" s="520"/>
      <c r="H755" s="520"/>
      <c r="I755" s="520"/>
      <c r="J755" s="520"/>
      <c r="K755" s="520"/>
      <c r="L755" s="520"/>
      <c r="M755" s="520"/>
      <c r="N755" s="520"/>
      <c r="O755" s="520"/>
      <c r="P755" s="520"/>
      <c r="Q755" s="520"/>
      <c r="R755" s="520"/>
      <c r="S755" s="520"/>
      <c r="T755" s="520"/>
      <c r="U755" s="520"/>
      <c r="V755" s="520"/>
      <c r="W755" s="520"/>
      <c r="X755" s="520"/>
      <c r="Y755" s="520"/>
      <c r="Z755" s="520"/>
    </row>
    <row r="756" spans="1:26" ht="12.75" customHeight="1">
      <c r="A756" s="520"/>
      <c r="B756" s="520"/>
      <c r="C756" s="520"/>
      <c r="D756" s="520"/>
      <c r="E756" s="520"/>
      <c r="F756" s="520"/>
      <c r="G756" s="520"/>
      <c r="H756" s="520"/>
      <c r="I756" s="520"/>
      <c r="J756" s="520"/>
      <c r="K756" s="520"/>
      <c r="L756" s="520"/>
      <c r="M756" s="520"/>
      <c r="N756" s="520"/>
      <c r="O756" s="520"/>
      <c r="P756" s="520"/>
      <c r="Q756" s="520"/>
      <c r="R756" s="520"/>
      <c r="S756" s="520"/>
      <c r="T756" s="520"/>
      <c r="U756" s="520"/>
      <c r="V756" s="520"/>
      <c r="W756" s="520"/>
      <c r="X756" s="520"/>
      <c r="Y756" s="520"/>
      <c r="Z756" s="520"/>
    </row>
    <row r="757" spans="1:26" ht="12.75" customHeight="1">
      <c r="A757" s="520"/>
      <c r="B757" s="520"/>
      <c r="C757" s="520"/>
      <c r="D757" s="520"/>
      <c r="E757" s="520"/>
      <c r="F757" s="520"/>
      <c r="G757" s="520"/>
      <c r="H757" s="520"/>
      <c r="I757" s="520"/>
      <c r="J757" s="520"/>
      <c r="K757" s="520"/>
      <c r="L757" s="520"/>
      <c r="M757" s="520"/>
      <c r="N757" s="520"/>
      <c r="O757" s="520"/>
      <c r="P757" s="520"/>
      <c r="Q757" s="520"/>
      <c r="R757" s="520"/>
      <c r="S757" s="520"/>
      <c r="T757" s="520"/>
      <c r="U757" s="520"/>
      <c r="V757" s="520"/>
      <c r="W757" s="520"/>
      <c r="X757" s="520"/>
      <c r="Y757" s="520"/>
      <c r="Z757" s="520"/>
    </row>
    <row r="758" spans="1:26" ht="12.75" customHeight="1">
      <c r="A758" s="520"/>
      <c r="B758" s="520"/>
      <c r="C758" s="520"/>
      <c r="D758" s="520"/>
      <c r="E758" s="520"/>
      <c r="F758" s="520"/>
      <c r="G758" s="520"/>
      <c r="H758" s="520"/>
      <c r="I758" s="520"/>
      <c r="J758" s="520"/>
      <c r="K758" s="520"/>
      <c r="L758" s="520"/>
      <c r="M758" s="520"/>
      <c r="N758" s="520"/>
      <c r="O758" s="520"/>
      <c r="P758" s="520"/>
      <c r="Q758" s="520"/>
      <c r="R758" s="520"/>
      <c r="S758" s="520"/>
      <c r="T758" s="520"/>
      <c r="U758" s="520"/>
      <c r="V758" s="520"/>
      <c r="W758" s="520"/>
      <c r="X758" s="520"/>
      <c r="Y758" s="520"/>
      <c r="Z758" s="520"/>
    </row>
    <row r="759" spans="1:26" ht="12.75" customHeight="1">
      <c r="A759" s="520"/>
      <c r="B759" s="520"/>
      <c r="C759" s="520"/>
      <c r="D759" s="520"/>
      <c r="E759" s="520"/>
      <c r="F759" s="520"/>
      <c r="G759" s="520"/>
      <c r="H759" s="520"/>
      <c r="I759" s="520"/>
      <c r="J759" s="520"/>
      <c r="K759" s="520"/>
      <c r="L759" s="520"/>
      <c r="M759" s="520"/>
      <c r="N759" s="520"/>
      <c r="O759" s="520"/>
      <c r="P759" s="520"/>
      <c r="Q759" s="520"/>
      <c r="R759" s="520"/>
      <c r="S759" s="520"/>
      <c r="T759" s="520"/>
      <c r="U759" s="520"/>
      <c r="V759" s="520"/>
      <c r="W759" s="520"/>
      <c r="X759" s="520"/>
      <c r="Y759" s="520"/>
      <c r="Z759" s="520"/>
    </row>
    <row r="760" spans="1:26" ht="12.75" customHeight="1">
      <c r="A760" s="520"/>
      <c r="B760" s="520"/>
      <c r="C760" s="520"/>
      <c r="D760" s="520"/>
      <c r="E760" s="520"/>
      <c r="F760" s="520"/>
      <c r="G760" s="520"/>
      <c r="H760" s="520"/>
      <c r="I760" s="520"/>
      <c r="J760" s="520"/>
      <c r="K760" s="520"/>
      <c r="L760" s="520"/>
      <c r="M760" s="520"/>
      <c r="N760" s="520"/>
      <c r="O760" s="520"/>
      <c r="P760" s="520"/>
      <c r="Q760" s="520"/>
      <c r="R760" s="520"/>
      <c r="S760" s="520"/>
      <c r="T760" s="520"/>
      <c r="U760" s="520"/>
      <c r="V760" s="520"/>
      <c r="W760" s="520"/>
      <c r="X760" s="520"/>
      <c r="Y760" s="520"/>
      <c r="Z760" s="520"/>
    </row>
    <row r="761" spans="1:26" ht="12.75" customHeight="1">
      <c r="A761" s="520"/>
      <c r="B761" s="520"/>
      <c r="C761" s="520"/>
      <c r="D761" s="520"/>
      <c r="E761" s="520"/>
      <c r="F761" s="520"/>
      <c r="G761" s="520"/>
      <c r="H761" s="520"/>
      <c r="I761" s="520"/>
      <c r="J761" s="520"/>
      <c r="K761" s="520"/>
      <c r="L761" s="520"/>
      <c r="M761" s="520"/>
      <c r="N761" s="520"/>
      <c r="O761" s="520"/>
      <c r="P761" s="520"/>
      <c r="Q761" s="520"/>
      <c r="R761" s="520"/>
      <c r="S761" s="520"/>
      <c r="T761" s="520"/>
      <c r="U761" s="520"/>
      <c r="V761" s="520"/>
      <c r="W761" s="520"/>
      <c r="X761" s="520"/>
      <c r="Y761" s="520"/>
      <c r="Z761" s="520"/>
    </row>
    <row r="762" spans="1:26" ht="12.75" customHeight="1">
      <c r="A762" s="520"/>
      <c r="B762" s="520"/>
      <c r="C762" s="520"/>
      <c r="D762" s="520"/>
      <c r="E762" s="520"/>
      <c r="F762" s="520"/>
      <c r="G762" s="520"/>
      <c r="H762" s="520"/>
      <c r="I762" s="520"/>
      <c r="J762" s="520"/>
      <c r="K762" s="520"/>
      <c r="L762" s="520"/>
      <c r="M762" s="520"/>
      <c r="N762" s="520"/>
      <c r="O762" s="520"/>
      <c r="P762" s="520"/>
      <c r="Q762" s="520"/>
      <c r="R762" s="520"/>
      <c r="S762" s="520"/>
      <c r="T762" s="520"/>
      <c r="U762" s="520"/>
      <c r="V762" s="520"/>
      <c r="W762" s="520"/>
      <c r="X762" s="520"/>
      <c r="Y762" s="520"/>
      <c r="Z762" s="520"/>
    </row>
    <row r="763" spans="1:26" ht="12.75" customHeight="1">
      <c r="A763" s="520"/>
      <c r="B763" s="520"/>
      <c r="C763" s="520"/>
      <c r="D763" s="520"/>
      <c r="E763" s="520"/>
      <c r="F763" s="520"/>
      <c r="G763" s="520"/>
      <c r="H763" s="520"/>
      <c r="I763" s="520"/>
      <c r="J763" s="520"/>
      <c r="K763" s="520"/>
      <c r="L763" s="520"/>
      <c r="M763" s="520"/>
      <c r="N763" s="520"/>
      <c r="O763" s="520"/>
      <c r="P763" s="520"/>
      <c r="Q763" s="520"/>
      <c r="R763" s="520"/>
      <c r="S763" s="520"/>
      <c r="T763" s="520"/>
      <c r="U763" s="520"/>
      <c r="V763" s="520"/>
      <c r="W763" s="520"/>
      <c r="X763" s="520"/>
      <c r="Y763" s="520"/>
      <c r="Z763" s="520"/>
    </row>
    <row r="764" spans="1:26" ht="12.75" customHeight="1">
      <c r="A764" s="520"/>
      <c r="B764" s="520"/>
      <c r="C764" s="520"/>
      <c r="D764" s="520"/>
      <c r="E764" s="520"/>
      <c r="F764" s="520"/>
      <c r="G764" s="520"/>
      <c r="H764" s="520"/>
      <c r="I764" s="520"/>
      <c r="J764" s="520"/>
      <c r="K764" s="520"/>
      <c r="L764" s="520"/>
      <c r="M764" s="520"/>
      <c r="N764" s="520"/>
      <c r="O764" s="520"/>
      <c r="P764" s="520"/>
      <c r="Q764" s="520"/>
      <c r="R764" s="520"/>
      <c r="S764" s="520"/>
      <c r="T764" s="520"/>
      <c r="U764" s="520"/>
      <c r="V764" s="520"/>
      <c r="W764" s="520"/>
      <c r="X764" s="520"/>
      <c r="Y764" s="520"/>
      <c r="Z764" s="520"/>
    </row>
    <row r="765" spans="1:26" ht="12.75" customHeight="1">
      <c r="A765" s="520"/>
      <c r="B765" s="520"/>
      <c r="C765" s="520"/>
      <c r="D765" s="520"/>
      <c r="E765" s="520"/>
      <c r="F765" s="520"/>
      <c r="G765" s="520"/>
      <c r="H765" s="520"/>
      <c r="I765" s="520"/>
      <c r="J765" s="520"/>
      <c r="K765" s="520"/>
      <c r="L765" s="520"/>
      <c r="M765" s="520"/>
      <c r="N765" s="520"/>
      <c r="O765" s="520"/>
      <c r="P765" s="520"/>
      <c r="Q765" s="520"/>
      <c r="R765" s="520"/>
      <c r="S765" s="520"/>
      <c r="T765" s="520"/>
      <c r="U765" s="520"/>
      <c r="V765" s="520"/>
      <c r="W765" s="520"/>
      <c r="X765" s="520"/>
      <c r="Y765" s="520"/>
      <c r="Z765" s="520"/>
    </row>
    <row r="766" spans="1:26" ht="12.75" customHeight="1">
      <c r="A766" s="520"/>
      <c r="B766" s="520"/>
      <c r="C766" s="520"/>
      <c r="D766" s="520"/>
      <c r="E766" s="520"/>
      <c r="F766" s="520"/>
      <c r="G766" s="520"/>
      <c r="H766" s="520"/>
      <c r="I766" s="520"/>
      <c r="J766" s="520"/>
      <c r="K766" s="520"/>
      <c r="L766" s="520"/>
      <c r="M766" s="520"/>
      <c r="N766" s="520"/>
      <c r="O766" s="520"/>
      <c r="P766" s="520"/>
      <c r="Q766" s="520"/>
      <c r="R766" s="520"/>
      <c r="S766" s="520"/>
      <c r="T766" s="520"/>
      <c r="U766" s="520"/>
      <c r="V766" s="520"/>
      <c r="W766" s="520"/>
      <c r="X766" s="520"/>
      <c r="Y766" s="520"/>
      <c r="Z766" s="520"/>
    </row>
    <row r="767" spans="1:26" ht="12.75" customHeight="1">
      <c r="A767" s="520"/>
      <c r="B767" s="520"/>
      <c r="C767" s="520"/>
      <c r="D767" s="520"/>
      <c r="E767" s="520"/>
      <c r="F767" s="520"/>
      <c r="G767" s="520"/>
      <c r="H767" s="520"/>
      <c r="I767" s="520"/>
      <c r="J767" s="520"/>
      <c r="K767" s="520"/>
      <c r="L767" s="520"/>
      <c r="M767" s="520"/>
      <c r="N767" s="520"/>
      <c r="O767" s="520"/>
      <c r="P767" s="520"/>
      <c r="Q767" s="520"/>
      <c r="R767" s="520"/>
      <c r="S767" s="520"/>
      <c r="T767" s="520"/>
      <c r="U767" s="520"/>
      <c r="V767" s="520"/>
      <c r="W767" s="520"/>
      <c r="X767" s="520"/>
      <c r="Y767" s="520"/>
      <c r="Z767" s="520"/>
    </row>
    <row r="768" spans="1:26" ht="12.75" customHeight="1">
      <c r="A768" s="520"/>
      <c r="B768" s="520"/>
      <c r="C768" s="520"/>
      <c r="D768" s="520"/>
      <c r="E768" s="520"/>
      <c r="F768" s="520"/>
      <c r="G768" s="520"/>
      <c r="H768" s="520"/>
      <c r="I768" s="520"/>
      <c r="J768" s="520"/>
      <c r="K768" s="520"/>
      <c r="L768" s="520"/>
      <c r="M768" s="520"/>
      <c r="N768" s="520"/>
      <c r="O768" s="520"/>
      <c r="P768" s="520"/>
      <c r="Q768" s="520"/>
      <c r="R768" s="520"/>
      <c r="S768" s="520"/>
      <c r="T768" s="520"/>
      <c r="U768" s="520"/>
      <c r="V768" s="520"/>
      <c r="W768" s="520"/>
      <c r="X768" s="520"/>
      <c r="Y768" s="520"/>
      <c r="Z768" s="520"/>
    </row>
    <row r="769" spans="1:26" ht="12.75" customHeight="1">
      <c r="A769" s="520"/>
      <c r="B769" s="520"/>
      <c r="C769" s="520"/>
      <c r="D769" s="520"/>
      <c r="E769" s="520"/>
      <c r="F769" s="520"/>
      <c r="G769" s="520"/>
      <c r="H769" s="520"/>
      <c r="I769" s="520"/>
      <c r="J769" s="520"/>
      <c r="K769" s="520"/>
      <c r="L769" s="520"/>
      <c r="M769" s="520"/>
      <c r="N769" s="520"/>
      <c r="O769" s="520"/>
      <c r="P769" s="520"/>
      <c r="Q769" s="520"/>
      <c r="R769" s="520"/>
      <c r="S769" s="520"/>
      <c r="T769" s="520"/>
      <c r="U769" s="520"/>
      <c r="V769" s="520"/>
      <c r="W769" s="520"/>
      <c r="X769" s="520"/>
      <c r="Y769" s="520"/>
      <c r="Z769" s="520"/>
    </row>
    <row r="770" spans="1:26" ht="12.75" customHeight="1">
      <c r="A770" s="520"/>
      <c r="B770" s="520"/>
      <c r="C770" s="520"/>
      <c r="D770" s="520"/>
      <c r="E770" s="520"/>
      <c r="F770" s="520"/>
      <c r="G770" s="520"/>
      <c r="H770" s="520"/>
      <c r="I770" s="520"/>
      <c r="J770" s="520"/>
      <c r="K770" s="520"/>
      <c r="L770" s="520"/>
      <c r="M770" s="520"/>
      <c r="N770" s="520"/>
      <c r="O770" s="520"/>
      <c r="P770" s="520"/>
      <c r="Q770" s="520"/>
      <c r="R770" s="520"/>
      <c r="S770" s="520"/>
      <c r="T770" s="520"/>
      <c r="U770" s="520"/>
      <c r="V770" s="520"/>
      <c r="W770" s="520"/>
      <c r="X770" s="520"/>
      <c r="Y770" s="520"/>
      <c r="Z770" s="520"/>
    </row>
    <row r="771" spans="1:26" ht="12.75" customHeight="1">
      <c r="A771" s="520"/>
      <c r="B771" s="520"/>
      <c r="C771" s="520"/>
      <c r="D771" s="520"/>
      <c r="E771" s="520"/>
      <c r="F771" s="520"/>
      <c r="G771" s="520"/>
      <c r="H771" s="520"/>
      <c r="I771" s="520"/>
      <c r="J771" s="520"/>
      <c r="K771" s="520"/>
      <c r="L771" s="520"/>
      <c r="M771" s="520"/>
      <c r="N771" s="520"/>
      <c r="O771" s="520"/>
      <c r="P771" s="520"/>
      <c r="Q771" s="520"/>
      <c r="R771" s="520"/>
      <c r="S771" s="520"/>
      <c r="T771" s="520"/>
      <c r="U771" s="520"/>
      <c r="V771" s="520"/>
      <c r="W771" s="520"/>
      <c r="X771" s="520"/>
      <c r="Y771" s="520"/>
      <c r="Z771" s="520"/>
    </row>
    <row r="772" spans="1:26" ht="12.75" customHeight="1">
      <c r="A772" s="520"/>
      <c r="B772" s="520"/>
      <c r="C772" s="520"/>
      <c r="D772" s="520"/>
      <c r="E772" s="520"/>
      <c r="F772" s="520"/>
      <c r="G772" s="520"/>
      <c r="H772" s="520"/>
      <c r="I772" s="520"/>
      <c r="J772" s="520"/>
      <c r="K772" s="520"/>
      <c r="L772" s="520"/>
      <c r="M772" s="520"/>
      <c r="N772" s="520"/>
      <c r="O772" s="520"/>
      <c r="P772" s="520"/>
      <c r="Q772" s="520"/>
      <c r="R772" s="520"/>
      <c r="S772" s="520"/>
      <c r="T772" s="520"/>
      <c r="U772" s="520"/>
      <c r="V772" s="520"/>
      <c r="W772" s="520"/>
      <c r="X772" s="520"/>
      <c r="Y772" s="520"/>
      <c r="Z772" s="520"/>
    </row>
    <row r="773" spans="1:26" ht="12.75" customHeight="1">
      <c r="A773" s="520"/>
      <c r="B773" s="520"/>
      <c r="C773" s="520"/>
      <c r="D773" s="520"/>
      <c r="E773" s="520"/>
      <c r="F773" s="520"/>
      <c r="G773" s="520"/>
      <c r="H773" s="520"/>
      <c r="I773" s="520"/>
      <c r="J773" s="520"/>
      <c r="K773" s="520"/>
      <c r="L773" s="520"/>
      <c r="M773" s="520"/>
      <c r="N773" s="520"/>
      <c r="O773" s="520"/>
      <c r="P773" s="520"/>
      <c r="Q773" s="520"/>
      <c r="R773" s="520"/>
      <c r="S773" s="520"/>
      <c r="T773" s="520"/>
      <c r="U773" s="520"/>
      <c r="V773" s="520"/>
      <c r="W773" s="520"/>
      <c r="X773" s="520"/>
      <c r="Y773" s="520"/>
      <c r="Z773" s="520"/>
    </row>
    <row r="774" spans="1:26" ht="12.75" customHeight="1">
      <c r="A774" s="520"/>
      <c r="B774" s="520"/>
      <c r="C774" s="520"/>
      <c r="D774" s="520"/>
      <c r="E774" s="520"/>
      <c r="F774" s="520"/>
      <c r="G774" s="520"/>
      <c r="H774" s="520"/>
      <c r="I774" s="520"/>
      <c r="J774" s="520"/>
      <c r="K774" s="520"/>
      <c r="L774" s="520"/>
      <c r="M774" s="520"/>
      <c r="N774" s="520"/>
      <c r="O774" s="520"/>
      <c r="P774" s="520"/>
      <c r="Q774" s="520"/>
      <c r="R774" s="520"/>
      <c r="S774" s="520"/>
      <c r="T774" s="520"/>
      <c r="U774" s="520"/>
      <c r="V774" s="520"/>
      <c r="W774" s="520"/>
      <c r="X774" s="520"/>
      <c r="Y774" s="520"/>
      <c r="Z774" s="520"/>
    </row>
    <row r="775" spans="1:26" ht="12.75" customHeight="1">
      <c r="A775" s="520"/>
      <c r="B775" s="520"/>
      <c r="C775" s="520"/>
      <c r="D775" s="520"/>
      <c r="E775" s="520"/>
      <c r="F775" s="520"/>
      <c r="G775" s="520"/>
      <c r="H775" s="520"/>
      <c r="I775" s="520"/>
      <c r="J775" s="520"/>
      <c r="K775" s="520"/>
      <c r="L775" s="520"/>
      <c r="M775" s="520"/>
      <c r="N775" s="520"/>
      <c r="O775" s="520"/>
      <c r="P775" s="520"/>
      <c r="Q775" s="520"/>
      <c r="R775" s="520"/>
      <c r="S775" s="520"/>
      <c r="T775" s="520"/>
      <c r="U775" s="520"/>
      <c r="V775" s="520"/>
      <c r="W775" s="520"/>
      <c r="X775" s="520"/>
      <c r="Y775" s="520"/>
      <c r="Z775" s="520"/>
    </row>
    <row r="776" spans="1:26" ht="12.75" customHeight="1">
      <c r="A776" s="520"/>
      <c r="B776" s="520"/>
      <c r="C776" s="520"/>
      <c r="D776" s="520"/>
      <c r="E776" s="520"/>
      <c r="F776" s="520"/>
      <c r="G776" s="520"/>
      <c r="H776" s="520"/>
      <c r="I776" s="520"/>
      <c r="J776" s="520"/>
      <c r="K776" s="520"/>
      <c r="L776" s="520"/>
      <c r="M776" s="520"/>
      <c r="N776" s="520"/>
      <c r="O776" s="520"/>
      <c r="P776" s="520"/>
      <c r="Q776" s="520"/>
      <c r="R776" s="520"/>
      <c r="S776" s="520"/>
      <c r="T776" s="520"/>
      <c r="U776" s="520"/>
      <c r="V776" s="520"/>
      <c r="W776" s="520"/>
      <c r="X776" s="520"/>
      <c r="Y776" s="520"/>
      <c r="Z776" s="520"/>
    </row>
    <row r="777" spans="1:26" ht="12.75" customHeight="1">
      <c r="A777" s="520"/>
      <c r="B777" s="520"/>
      <c r="C777" s="520"/>
      <c r="D777" s="520"/>
      <c r="E777" s="520"/>
      <c r="F777" s="520"/>
      <c r="G777" s="520"/>
      <c r="H777" s="520"/>
      <c r="I777" s="520"/>
      <c r="J777" s="520"/>
      <c r="K777" s="520"/>
      <c r="L777" s="520"/>
      <c r="M777" s="520"/>
      <c r="N777" s="520"/>
      <c r="O777" s="520"/>
      <c r="P777" s="520"/>
      <c r="Q777" s="520"/>
      <c r="R777" s="520"/>
      <c r="S777" s="520"/>
      <c r="T777" s="520"/>
      <c r="U777" s="520"/>
      <c r="V777" s="520"/>
      <c r="W777" s="520"/>
      <c r="X777" s="520"/>
      <c r="Y777" s="520"/>
      <c r="Z777" s="520"/>
    </row>
    <row r="778" spans="1:26" ht="12.75" customHeight="1">
      <c r="A778" s="520"/>
      <c r="B778" s="520"/>
      <c r="C778" s="520"/>
      <c r="D778" s="520"/>
      <c r="E778" s="520"/>
      <c r="F778" s="520"/>
      <c r="G778" s="520"/>
      <c r="H778" s="520"/>
      <c r="I778" s="520"/>
      <c r="J778" s="520"/>
      <c r="K778" s="520"/>
      <c r="L778" s="520"/>
      <c r="M778" s="520"/>
      <c r="N778" s="520"/>
      <c r="O778" s="520"/>
      <c r="P778" s="520"/>
      <c r="Q778" s="520"/>
      <c r="R778" s="520"/>
      <c r="S778" s="520"/>
      <c r="T778" s="520"/>
      <c r="U778" s="520"/>
      <c r="V778" s="520"/>
      <c r="W778" s="520"/>
      <c r="X778" s="520"/>
      <c r="Y778" s="520"/>
      <c r="Z778" s="520"/>
    </row>
    <row r="779" spans="1:26" ht="12.75" customHeight="1">
      <c r="A779" s="520"/>
      <c r="B779" s="520"/>
      <c r="C779" s="520"/>
      <c r="D779" s="520"/>
      <c r="E779" s="520"/>
      <c r="F779" s="520"/>
      <c r="G779" s="520"/>
      <c r="H779" s="520"/>
      <c r="I779" s="520"/>
      <c r="J779" s="520"/>
      <c r="K779" s="520"/>
      <c r="L779" s="520"/>
      <c r="M779" s="520"/>
      <c r="N779" s="520"/>
      <c r="O779" s="520"/>
      <c r="P779" s="520"/>
      <c r="Q779" s="520"/>
      <c r="R779" s="520"/>
      <c r="S779" s="520"/>
      <c r="T779" s="520"/>
      <c r="U779" s="520"/>
      <c r="V779" s="520"/>
      <c r="W779" s="520"/>
      <c r="X779" s="520"/>
      <c r="Y779" s="520"/>
      <c r="Z779" s="520"/>
    </row>
    <row r="780" spans="1:26" ht="12.75" customHeight="1">
      <c r="A780" s="520"/>
      <c r="B780" s="520"/>
      <c r="C780" s="520"/>
      <c r="D780" s="520"/>
      <c r="E780" s="520"/>
      <c r="F780" s="520"/>
      <c r="G780" s="520"/>
      <c r="H780" s="520"/>
      <c r="I780" s="520"/>
      <c r="J780" s="520"/>
      <c r="K780" s="520"/>
      <c r="L780" s="520"/>
      <c r="M780" s="520"/>
      <c r="N780" s="520"/>
      <c r="O780" s="520"/>
      <c r="P780" s="520"/>
      <c r="Q780" s="520"/>
      <c r="R780" s="520"/>
      <c r="S780" s="520"/>
      <c r="T780" s="520"/>
      <c r="U780" s="520"/>
      <c r="V780" s="520"/>
      <c r="W780" s="520"/>
      <c r="X780" s="520"/>
      <c r="Y780" s="520"/>
      <c r="Z780" s="520"/>
    </row>
    <row r="781" spans="1:26" ht="12.75" customHeight="1">
      <c r="A781" s="520"/>
      <c r="B781" s="520"/>
      <c r="C781" s="520"/>
      <c r="D781" s="520"/>
      <c r="E781" s="520"/>
      <c r="F781" s="520"/>
      <c r="G781" s="520"/>
      <c r="H781" s="520"/>
      <c r="I781" s="520"/>
      <c r="J781" s="520"/>
      <c r="K781" s="520"/>
      <c r="L781" s="520"/>
      <c r="M781" s="520"/>
      <c r="N781" s="520"/>
      <c r="O781" s="520"/>
      <c r="P781" s="520"/>
      <c r="Q781" s="520"/>
      <c r="R781" s="520"/>
      <c r="S781" s="520"/>
      <c r="T781" s="520"/>
      <c r="U781" s="520"/>
      <c r="V781" s="520"/>
      <c r="W781" s="520"/>
      <c r="X781" s="520"/>
      <c r="Y781" s="520"/>
      <c r="Z781" s="520"/>
    </row>
    <row r="782" spans="1:26" ht="12.75" customHeight="1">
      <c r="A782" s="520"/>
      <c r="B782" s="520"/>
      <c r="C782" s="520"/>
      <c r="D782" s="520"/>
      <c r="E782" s="520"/>
      <c r="F782" s="520"/>
      <c r="G782" s="520"/>
      <c r="H782" s="520"/>
      <c r="I782" s="520"/>
      <c r="J782" s="520"/>
      <c r="K782" s="520"/>
      <c r="L782" s="520"/>
      <c r="M782" s="520"/>
      <c r="N782" s="520"/>
      <c r="O782" s="520"/>
      <c r="P782" s="520"/>
      <c r="Q782" s="520"/>
      <c r="R782" s="520"/>
      <c r="S782" s="520"/>
      <c r="T782" s="520"/>
      <c r="U782" s="520"/>
      <c r="V782" s="520"/>
      <c r="W782" s="520"/>
      <c r="X782" s="520"/>
      <c r="Y782" s="520"/>
      <c r="Z782" s="520"/>
    </row>
    <row r="783" spans="1:26" ht="12.75" customHeight="1">
      <c r="A783" s="520"/>
      <c r="B783" s="520"/>
      <c r="C783" s="520"/>
      <c r="D783" s="520"/>
      <c r="E783" s="520"/>
      <c r="F783" s="520"/>
      <c r="G783" s="520"/>
      <c r="H783" s="520"/>
      <c r="I783" s="520"/>
      <c r="J783" s="520"/>
      <c r="K783" s="520"/>
      <c r="L783" s="520"/>
      <c r="M783" s="520"/>
      <c r="N783" s="520"/>
      <c r="O783" s="520"/>
      <c r="P783" s="520"/>
      <c r="Q783" s="520"/>
      <c r="R783" s="520"/>
      <c r="S783" s="520"/>
      <c r="T783" s="520"/>
      <c r="U783" s="520"/>
      <c r="V783" s="520"/>
      <c r="W783" s="520"/>
      <c r="X783" s="520"/>
      <c r="Y783" s="520"/>
      <c r="Z783" s="520"/>
    </row>
    <row r="784" spans="1:26" ht="12.75" customHeight="1">
      <c r="A784" s="520"/>
      <c r="B784" s="520"/>
      <c r="C784" s="520"/>
      <c r="D784" s="520"/>
      <c r="E784" s="520"/>
      <c r="F784" s="520"/>
      <c r="G784" s="520"/>
      <c r="H784" s="520"/>
      <c r="I784" s="520"/>
      <c r="J784" s="520"/>
      <c r="K784" s="520"/>
      <c r="L784" s="520"/>
      <c r="M784" s="520"/>
      <c r="N784" s="520"/>
      <c r="O784" s="520"/>
      <c r="P784" s="520"/>
      <c r="Q784" s="520"/>
      <c r="R784" s="520"/>
      <c r="S784" s="520"/>
      <c r="T784" s="520"/>
      <c r="U784" s="520"/>
      <c r="V784" s="520"/>
      <c r="W784" s="520"/>
      <c r="X784" s="520"/>
      <c r="Y784" s="520"/>
      <c r="Z784" s="520"/>
    </row>
    <row r="785" spans="1:26" ht="12.75" customHeight="1">
      <c r="A785" s="520"/>
      <c r="B785" s="520"/>
      <c r="C785" s="520"/>
      <c r="D785" s="520"/>
      <c r="E785" s="520"/>
      <c r="F785" s="520"/>
      <c r="G785" s="520"/>
      <c r="H785" s="520"/>
      <c r="I785" s="520"/>
      <c r="J785" s="520"/>
      <c r="K785" s="520"/>
      <c r="L785" s="520"/>
      <c r="M785" s="520"/>
      <c r="N785" s="520"/>
      <c r="O785" s="520"/>
      <c r="P785" s="520"/>
      <c r="Q785" s="520"/>
      <c r="R785" s="520"/>
      <c r="S785" s="520"/>
      <c r="T785" s="520"/>
      <c r="U785" s="520"/>
      <c r="V785" s="520"/>
      <c r="W785" s="520"/>
      <c r="X785" s="520"/>
      <c r="Y785" s="520"/>
      <c r="Z785" s="520"/>
    </row>
    <row r="786" spans="1:26" ht="12.75" customHeight="1">
      <c r="A786" s="520"/>
      <c r="B786" s="520"/>
      <c r="C786" s="520"/>
      <c r="D786" s="520"/>
      <c r="E786" s="520"/>
      <c r="F786" s="520"/>
      <c r="G786" s="520"/>
      <c r="H786" s="520"/>
      <c r="I786" s="520"/>
      <c r="J786" s="520"/>
      <c r="K786" s="520"/>
      <c r="L786" s="520"/>
      <c r="M786" s="520"/>
      <c r="N786" s="520"/>
      <c r="O786" s="520"/>
      <c r="P786" s="520"/>
      <c r="Q786" s="520"/>
      <c r="R786" s="520"/>
      <c r="S786" s="520"/>
      <c r="T786" s="520"/>
      <c r="U786" s="520"/>
      <c r="V786" s="520"/>
      <c r="W786" s="520"/>
      <c r="X786" s="520"/>
      <c r="Y786" s="520"/>
      <c r="Z786" s="520"/>
    </row>
    <row r="787" spans="1:26" ht="12.75" customHeight="1">
      <c r="A787" s="520"/>
      <c r="B787" s="520"/>
      <c r="C787" s="520"/>
      <c r="D787" s="520"/>
      <c r="E787" s="520"/>
      <c r="F787" s="520"/>
      <c r="G787" s="520"/>
      <c r="H787" s="520"/>
      <c r="I787" s="520"/>
      <c r="J787" s="520"/>
      <c r="K787" s="520"/>
      <c r="L787" s="520"/>
      <c r="M787" s="520"/>
      <c r="N787" s="520"/>
      <c r="O787" s="520"/>
      <c r="P787" s="520"/>
      <c r="Q787" s="520"/>
      <c r="R787" s="520"/>
      <c r="S787" s="520"/>
      <c r="T787" s="520"/>
      <c r="U787" s="520"/>
      <c r="V787" s="520"/>
      <c r="W787" s="520"/>
      <c r="X787" s="520"/>
      <c r="Y787" s="520"/>
      <c r="Z787" s="520"/>
    </row>
    <row r="788" spans="1:26" ht="12.75" customHeight="1">
      <c r="A788" s="520"/>
      <c r="B788" s="520"/>
      <c r="C788" s="520"/>
      <c r="D788" s="520"/>
      <c r="E788" s="520"/>
      <c r="F788" s="520"/>
      <c r="G788" s="520"/>
      <c r="H788" s="520"/>
      <c r="I788" s="520"/>
      <c r="J788" s="520"/>
      <c r="K788" s="520"/>
      <c r="L788" s="520"/>
      <c r="M788" s="520"/>
      <c r="N788" s="520"/>
      <c r="O788" s="520"/>
      <c r="P788" s="520"/>
      <c r="Q788" s="520"/>
      <c r="R788" s="520"/>
      <c r="S788" s="520"/>
      <c r="T788" s="520"/>
      <c r="U788" s="520"/>
      <c r="V788" s="520"/>
      <c r="W788" s="520"/>
      <c r="X788" s="520"/>
      <c r="Y788" s="520"/>
      <c r="Z788" s="520"/>
    </row>
    <row r="789" spans="1:26" ht="12.75" customHeight="1">
      <c r="A789" s="520"/>
      <c r="B789" s="520"/>
      <c r="C789" s="520"/>
      <c r="D789" s="520"/>
      <c r="E789" s="520"/>
      <c r="F789" s="520"/>
      <c r="G789" s="520"/>
      <c r="H789" s="520"/>
      <c r="I789" s="520"/>
      <c r="J789" s="520"/>
      <c r="K789" s="520"/>
      <c r="L789" s="520"/>
      <c r="M789" s="520"/>
      <c r="N789" s="520"/>
      <c r="O789" s="520"/>
      <c r="P789" s="520"/>
      <c r="Q789" s="520"/>
      <c r="R789" s="520"/>
      <c r="S789" s="520"/>
      <c r="T789" s="520"/>
      <c r="U789" s="520"/>
      <c r="V789" s="520"/>
      <c r="W789" s="520"/>
      <c r="X789" s="520"/>
      <c r="Y789" s="520"/>
      <c r="Z789" s="520"/>
    </row>
    <row r="790" spans="1:26" ht="12.75" customHeight="1">
      <c r="A790" s="520"/>
      <c r="B790" s="520"/>
      <c r="C790" s="520"/>
      <c r="D790" s="520"/>
      <c r="E790" s="520"/>
      <c r="F790" s="520"/>
      <c r="G790" s="520"/>
      <c r="H790" s="520"/>
      <c r="I790" s="520"/>
      <c r="J790" s="520"/>
      <c r="K790" s="520"/>
      <c r="L790" s="520"/>
      <c r="M790" s="520"/>
      <c r="N790" s="520"/>
      <c r="O790" s="520"/>
      <c r="P790" s="520"/>
      <c r="Q790" s="520"/>
      <c r="R790" s="520"/>
      <c r="S790" s="520"/>
      <c r="T790" s="520"/>
      <c r="U790" s="520"/>
      <c r="V790" s="520"/>
      <c r="W790" s="520"/>
      <c r="X790" s="520"/>
      <c r="Y790" s="520"/>
      <c r="Z790" s="520"/>
    </row>
    <row r="791" spans="1:26" ht="12.75" customHeight="1">
      <c r="A791" s="520"/>
      <c r="B791" s="520"/>
      <c r="C791" s="520"/>
      <c r="D791" s="520"/>
      <c r="E791" s="520"/>
      <c r="F791" s="520"/>
      <c r="G791" s="520"/>
      <c r="H791" s="520"/>
      <c r="I791" s="520"/>
      <c r="J791" s="520"/>
      <c r="K791" s="520"/>
      <c r="L791" s="520"/>
      <c r="M791" s="520"/>
      <c r="N791" s="520"/>
      <c r="O791" s="520"/>
      <c r="P791" s="520"/>
      <c r="Q791" s="520"/>
      <c r="R791" s="520"/>
      <c r="S791" s="520"/>
      <c r="T791" s="520"/>
      <c r="U791" s="520"/>
      <c r="V791" s="520"/>
      <c r="W791" s="520"/>
      <c r="X791" s="520"/>
      <c r="Y791" s="520"/>
      <c r="Z791" s="520"/>
    </row>
    <row r="792" spans="1:26" ht="12.75" customHeight="1">
      <c r="A792" s="520"/>
      <c r="B792" s="520"/>
      <c r="C792" s="520"/>
      <c r="D792" s="520"/>
      <c r="E792" s="520"/>
      <c r="F792" s="520"/>
      <c r="G792" s="520"/>
      <c r="H792" s="520"/>
      <c r="I792" s="520"/>
      <c r="J792" s="520"/>
      <c r="K792" s="520"/>
      <c r="L792" s="520"/>
      <c r="M792" s="520"/>
      <c r="N792" s="520"/>
      <c r="O792" s="520"/>
      <c r="P792" s="520"/>
      <c r="Q792" s="520"/>
      <c r="R792" s="520"/>
      <c r="S792" s="520"/>
      <c r="T792" s="520"/>
      <c r="U792" s="520"/>
      <c r="V792" s="520"/>
      <c r="W792" s="520"/>
      <c r="X792" s="520"/>
      <c r="Y792" s="520"/>
      <c r="Z792" s="520"/>
    </row>
    <row r="793" spans="1:26" ht="12.75" customHeight="1">
      <c r="A793" s="520"/>
      <c r="B793" s="520"/>
      <c r="C793" s="520"/>
      <c r="D793" s="520"/>
      <c r="E793" s="520"/>
      <c r="F793" s="520"/>
      <c r="G793" s="520"/>
      <c r="H793" s="520"/>
      <c r="I793" s="520"/>
      <c r="J793" s="520"/>
      <c r="K793" s="520"/>
      <c r="L793" s="520"/>
      <c r="M793" s="520"/>
      <c r="N793" s="520"/>
      <c r="O793" s="520"/>
      <c r="P793" s="520"/>
      <c r="Q793" s="520"/>
      <c r="R793" s="520"/>
      <c r="S793" s="520"/>
      <c r="T793" s="520"/>
      <c r="U793" s="520"/>
      <c r="V793" s="520"/>
      <c r="W793" s="520"/>
      <c r="X793" s="520"/>
      <c r="Y793" s="520"/>
      <c r="Z793" s="520"/>
    </row>
    <row r="794" spans="1:26" ht="12.75" customHeight="1">
      <c r="A794" s="520"/>
      <c r="B794" s="520"/>
      <c r="C794" s="520"/>
      <c r="D794" s="520"/>
      <c r="E794" s="520"/>
      <c r="F794" s="520"/>
      <c r="G794" s="520"/>
      <c r="H794" s="520"/>
      <c r="I794" s="520"/>
      <c r="J794" s="520"/>
      <c r="K794" s="520"/>
      <c r="L794" s="520"/>
      <c r="M794" s="520"/>
      <c r="N794" s="520"/>
      <c r="O794" s="520"/>
      <c r="P794" s="520"/>
      <c r="Q794" s="520"/>
      <c r="R794" s="520"/>
      <c r="S794" s="520"/>
      <c r="T794" s="520"/>
      <c r="U794" s="520"/>
      <c r="V794" s="520"/>
      <c r="W794" s="520"/>
      <c r="X794" s="520"/>
      <c r="Y794" s="520"/>
      <c r="Z794" s="520"/>
    </row>
    <row r="795" spans="1:26" ht="12.75" customHeight="1">
      <c r="A795" s="520"/>
      <c r="B795" s="520"/>
      <c r="C795" s="520"/>
      <c r="D795" s="520"/>
      <c r="E795" s="520"/>
      <c r="F795" s="520"/>
      <c r="G795" s="520"/>
      <c r="H795" s="520"/>
      <c r="I795" s="520"/>
      <c r="J795" s="520"/>
      <c r="K795" s="520"/>
      <c r="L795" s="520"/>
      <c r="M795" s="520"/>
      <c r="N795" s="520"/>
      <c r="O795" s="520"/>
      <c r="P795" s="520"/>
      <c r="Q795" s="520"/>
      <c r="R795" s="520"/>
      <c r="S795" s="520"/>
      <c r="T795" s="520"/>
      <c r="U795" s="520"/>
      <c r="V795" s="520"/>
      <c r="W795" s="520"/>
      <c r="X795" s="520"/>
      <c r="Y795" s="520"/>
      <c r="Z795" s="520"/>
    </row>
    <row r="796" spans="1:26" ht="12.75" customHeight="1">
      <c r="A796" s="520"/>
      <c r="B796" s="520"/>
      <c r="C796" s="520"/>
      <c r="D796" s="520"/>
      <c r="E796" s="520"/>
      <c r="F796" s="520"/>
      <c r="G796" s="520"/>
      <c r="H796" s="520"/>
      <c r="I796" s="520"/>
      <c r="J796" s="520"/>
      <c r="K796" s="520"/>
      <c r="L796" s="520"/>
      <c r="M796" s="520"/>
      <c r="N796" s="520"/>
      <c r="O796" s="520"/>
      <c r="P796" s="520"/>
      <c r="Q796" s="520"/>
      <c r="R796" s="520"/>
      <c r="S796" s="520"/>
      <c r="T796" s="520"/>
      <c r="U796" s="520"/>
      <c r="V796" s="520"/>
      <c r="W796" s="520"/>
      <c r="X796" s="520"/>
      <c r="Y796" s="520"/>
      <c r="Z796" s="520"/>
    </row>
    <row r="797" spans="1:26" ht="12.75" customHeight="1">
      <c r="A797" s="520"/>
      <c r="B797" s="520"/>
      <c r="C797" s="520"/>
      <c r="D797" s="520"/>
      <c r="E797" s="520"/>
      <c r="F797" s="520"/>
      <c r="G797" s="520"/>
      <c r="H797" s="520"/>
      <c r="I797" s="520"/>
      <c r="J797" s="520"/>
      <c r="K797" s="520"/>
      <c r="L797" s="520"/>
      <c r="M797" s="520"/>
      <c r="N797" s="520"/>
      <c r="O797" s="520"/>
      <c r="P797" s="520"/>
      <c r="Q797" s="520"/>
      <c r="R797" s="520"/>
      <c r="S797" s="520"/>
      <c r="T797" s="520"/>
      <c r="U797" s="520"/>
      <c r="V797" s="520"/>
      <c r="W797" s="520"/>
      <c r="X797" s="520"/>
      <c r="Y797" s="520"/>
      <c r="Z797" s="520"/>
    </row>
    <row r="798" spans="1:26" ht="12.75" customHeight="1">
      <c r="A798" s="520"/>
      <c r="B798" s="520"/>
      <c r="C798" s="520"/>
      <c r="D798" s="520"/>
      <c r="E798" s="520"/>
      <c r="F798" s="520"/>
      <c r="G798" s="520"/>
      <c r="H798" s="520"/>
      <c r="I798" s="520"/>
      <c r="J798" s="520"/>
      <c r="K798" s="520"/>
      <c r="L798" s="520"/>
      <c r="M798" s="520"/>
      <c r="N798" s="520"/>
      <c r="O798" s="520"/>
      <c r="P798" s="520"/>
      <c r="Q798" s="520"/>
      <c r="R798" s="520"/>
      <c r="S798" s="520"/>
      <c r="T798" s="520"/>
      <c r="U798" s="520"/>
      <c r="V798" s="520"/>
      <c r="W798" s="520"/>
      <c r="X798" s="520"/>
      <c r="Y798" s="520"/>
      <c r="Z798" s="520"/>
    </row>
    <row r="799" spans="1:26" ht="12.75" customHeight="1">
      <c r="A799" s="520"/>
      <c r="B799" s="520"/>
      <c r="C799" s="520"/>
      <c r="D799" s="520"/>
      <c r="E799" s="520"/>
      <c r="F799" s="520"/>
      <c r="G799" s="520"/>
      <c r="H799" s="520"/>
      <c r="I799" s="520"/>
      <c r="J799" s="520"/>
      <c r="K799" s="520"/>
      <c r="L799" s="520"/>
      <c r="M799" s="520"/>
      <c r="N799" s="520"/>
      <c r="O799" s="520"/>
      <c r="P799" s="520"/>
      <c r="Q799" s="520"/>
      <c r="R799" s="520"/>
      <c r="S799" s="520"/>
      <c r="T799" s="520"/>
      <c r="U799" s="520"/>
      <c r="V799" s="520"/>
      <c r="W799" s="520"/>
      <c r="X799" s="520"/>
      <c r="Y799" s="520"/>
      <c r="Z799" s="520"/>
    </row>
    <row r="800" spans="1:26" ht="12.75" customHeight="1">
      <c r="A800" s="520"/>
      <c r="B800" s="520"/>
      <c r="C800" s="520"/>
      <c r="D800" s="520"/>
      <c r="E800" s="520"/>
      <c r="F800" s="520"/>
      <c r="G800" s="520"/>
      <c r="H800" s="520"/>
      <c r="I800" s="520"/>
      <c r="J800" s="520"/>
      <c r="K800" s="520"/>
      <c r="L800" s="520"/>
      <c r="M800" s="520"/>
      <c r="N800" s="520"/>
      <c r="O800" s="520"/>
      <c r="P800" s="520"/>
      <c r="Q800" s="520"/>
      <c r="R800" s="520"/>
      <c r="S800" s="520"/>
      <c r="T800" s="520"/>
      <c r="U800" s="520"/>
      <c r="V800" s="520"/>
      <c r="W800" s="520"/>
      <c r="X800" s="520"/>
      <c r="Y800" s="520"/>
      <c r="Z800" s="520"/>
    </row>
    <row r="801" spans="1:26" ht="12.75" customHeight="1">
      <c r="A801" s="520"/>
      <c r="B801" s="520"/>
      <c r="C801" s="520"/>
      <c r="D801" s="520"/>
      <c r="E801" s="520"/>
      <c r="F801" s="520"/>
      <c r="G801" s="520"/>
      <c r="H801" s="520"/>
      <c r="I801" s="520"/>
      <c r="J801" s="520"/>
      <c r="K801" s="520"/>
      <c r="L801" s="520"/>
      <c r="M801" s="520"/>
      <c r="N801" s="520"/>
      <c r="O801" s="520"/>
      <c r="P801" s="520"/>
      <c r="Q801" s="520"/>
      <c r="R801" s="520"/>
      <c r="S801" s="520"/>
      <c r="T801" s="520"/>
      <c r="U801" s="520"/>
      <c r="V801" s="520"/>
      <c r="W801" s="520"/>
      <c r="X801" s="520"/>
      <c r="Y801" s="520"/>
      <c r="Z801" s="520"/>
    </row>
    <row r="802" spans="1:26" ht="12.75" customHeight="1">
      <c r="A802" s="520"/>
      <c r="B802" s="520"/>
      <c r="C802" s="520"/>
      <c r="D802" s="520"/>
      <c r="E802" s="520"/>
      <c r="F802" s="520"/>
      <c r="G802" s="520"/>
      <c r="H802" s="520"/>
      <c r="I802" s="520"/>
      <c r="J802" s="520"/>
      <c r="K802" s="520"/>
      <c r="L802" s="520"/>
      <c r="M802" s="520"/>
      <c r="N802" s="520"/>
      <c r="O802" s="520"/>
      <c r="P802" s="520"/>
      <c r="Q802" s="520"/>
      <c r="R802" s="520"/>
      <c r="S802" s="520"/>
      <c r="T802" s="520"/>
      <c r="U802" s="520"/>
      <c r="V802" s="520"/>
      <c r="W802" s="520"/>
      <c r="X802" s="520"/>
      <c r="Y802" s="520"/>
      <c r="Z802" s="520"/>
    </row>
    <row r="803" spans="1:26" ht="12.75" customHeight="1">
      <c r="A803" s="520"/>
      <c r="B803" s="520"/>
      <c r="C803" s="520"/>
      <c r="D803" s="520"/>
      <c r="E803" s="520"/>
      <c r="F803" s="520"/>
      <c r="G803" s="520"/>
      <c r="H803" s="520"/>
      <c r="I803" s="520"/>
      <c r="J803" s="520"/>
      <c r="K803" s="520"/>
      <c r="L803" s="520"/>
      <c r="M803" s="520"/>
      <c r="N803" s="520"/>
      <c r="O803" s="520"/>
      <c r="P803" s="520"/>
      <c r="Q803" s="520"/>
      <c r="R803" s="520"/>
      <c r="S803" s="520"/>
      <c r="T803" s="520"/>
      <c r="U803" s="520"/>
      <c r="V803" s="520"/>
      <c r="W803" s="520"/>
      <c r="X803" s="520"/>
      <c r="Y803" s="520"/>
      <c r="Z803" s="520"/>
    </row>
    <row r="804" spans="1:26" ht="12.75" customHeight="1">
      <c r="A804" s="520"/>
      <c r="B804" s="520"/>
      <c r="C804" s="520"/>
      <c r="D804" s="520"/>
      <c r="E804" s="520"/>
      <c r="F804" s="520"/>
      <c r="G804" s="520"/>
      <c r="H804" s="520"/>
      <c r="I804" s="520"/>
      <c r="J804" s="520"/>
      <c r="K804" s="520"/>
      <c r="L804" s="520"/>
      <c r="M804" s="520"/>
      <c r="N804" s="520"/>
      <c r="O804" s="520"/>
      <c r="P804" s="520"/>
      <c r="Q804" s="520"/>
      <c r="R804" s="520"/>
      <c r="S804" s="520"/>
      <c r="T804" s="520"/>
      <c r="U804" s="520"/>
      <c r="V804" s="520"/>
      <c r="W804" s="520"/>
      <c r="X804" s="520"/>
      <c r="Y804" s="520"/>
      <c r="Z804" s="520"/>
    </row>
    <row r="805" spans="1:26" ht="12.75" customHeight="1">
      <c r="A805" s="520"/>
      <c r="B805" s="520"/>
      <c r="C805" s="520"/>
      <c r="D805" s="520"/>
      <c r="E805" s="520"/>
      <c r="F805" s="520"/>
      <c r="G805" s="520"/>
      <c r="H805" s="520"/>
      <c r="I805" s="520"/>
      <c r="J805" s="520"/>
      <c r="K805" s="520"/>
      <c r="L805" s="520"/>
      <c r="M805" s="520"/>
      <c r="N805" s="520"/>
      <c r="O805" s="520"/>
      <c r="P805" s="520"/>
      <c r="Q805" s="520"/>
      <c r="R805" s="520"/>
      <c r="S805" s="520"/>
      <c r="T805" s="520"/>
      <c r="U805" s="520"/>
      <c r="V805" s="520"/>
      <c r="W805" s="520"/>
      <c r="X805" s="520"/>
      <c r="Y805" s="520"/>
      <c r="Z805" s="520"/>
    </row>
    <row r="806" spans="1:26" ht="12.75" customHeight="1">
      <c r="A806" s="520"/>
      <c r="B806" s="520"/>
      <c r="C806" s="520"/>
      <c r="D806" s="520"/>
      <c r="E806" s="520"/>
      <c r="F806" s="520"/>
      <c r="G806" s="520"/>
      <c r="H806" s="520"/>
      <c r="I806" s="520"/>
      <c r="J806" s="520"/>
      <c r="K806" s="520"/>
      <c r="L806" s="520"/>
      <c r="M806" s="520"/>
      <c r="N806" s="520"/>
      <c r="O806" s="520"/>
      <c r="P806" s="520"/>
      <c r="Q806" s="520"/>
      <c r="R806" s="520"/>
      <c r="S806" s="520"/>
      <c r="T806" s="520"/>
      <c r="U806" s="520"/>
      <c r="V806" s="520"/>
      <c r="W806" s="520"/>
      <c r="X806" s="520"/>
      <c r="Y806" s="520"/>
      <c r="Z806" s="520"/>
    </row>
    <row r="807" spans="1:26" ht="12.75" customHeight="1">
      <c r="A807" s="520"/>
      <c r="B807" s="520"/>
      <c r="C807" s="520"/>
      <c r="D807" s="520"/>
      <c r="E807" s="520"/>
      <c r="F807" s="520"/>
      <c r="G807" s="520"/>
      <c r="H807" s="520"/>
      <c r="I807" s="520"/>
      <c r="J807" s="520"/>
      <c r="K807" s="520"/>
      <c r="L807" s="520"/>
      <c r="M807" s="520"/>
      <c r="N807" s="520"/>
      <c r="O807" s="520"/>
      <c r="P807" s="520"/>
      <c r="Q807" s="520"/>
      <c r="R807" s="520"/>
      <c r="S807" s="520"/>
      <c r="T807" s="520"/>
      <c r="U807" s="520"/>
      <c r="V807" s="520"/>
      <c r="W807" s="520"/>
      <c r="X807" s="520"/>
      <c r="Y807" s="520"/>
      <c r="Z807" s="520"/>
    </row>
    <row r="808" spans="1:26" ht="12.75" customHeight="1">
      <c r="A808" s="520"/>
      <c r="B808" s="520"/>
      <c r="C808" s="520"/>
      <c r="D808" s="520"/>
      <c r="E808" s="520"/>
      <c r="F808" s="520"/>
      <c r="G808" s="520"/>
      <c r="H808" s="520"/>
      <c r="I808" s="520"/>
      <c r="J808" s="520"/>
      <c r="K808" s="520"/>
      <c r="L808" s="520"/>
      <c r="M808" s="520"/>
      <c r="N808" s="520"/>
      <c r="O808" s="520"/>
      <c r="P808" s="520"/>
      <c r="Q808" s="520"/>
      <c r="R808" s="520"/>
      <c r="S808" s="520"/>
      <c r="T808" s="520"/>
      <c r="U808" s="520"/>
      <c r="V808" s="520"/>
      <c r="W808" s="520"/>
      <c r="X808" s="520"/>
      <c r="Y808" s="520"/>
      <c r="Z808" s="520"/>
    </row>
    <row r="809" spans="1:26" ht="12.75" customHeight="1">
      <c r="A809" s="520"/>
      <c r="B809" s="520"/>
      <c r="C809" s="520"/>
      <c r="D809" s="520"/>
      <c r="E809" s="520"/>
      <c r="F809" s="520"/>
      <c r="G809" s="520"/>
      <c r="H809" s="520"/>
      <c r="I809" s="520"/>
      <c r="J809" s="520"/>
      <c r="K809" s="520"/>
      <c r="L809" s="520"/>
      <c r="M809" s="520"/>
      <c r="N809" s="520"/>
      <c r="O809" s="520"/>
      <c r="P809" s="520"/>
      <c r="Q809" s="520"/>
      <c r="R809" s="520"/>
      <c r="S809" s="520"/>
      <c r="T809" s="520"/>
      <c r="U809" s="520"/>
      <c r="V809" s="520"/>
      <c r="W809" s="520"/>
      <c r="X809" s="520"/>
      <c r="Y809" s="520"/>
      <c r="Z809" s="520"/>
    </row>
    <row r="810" spans="1:26" ht="12.75" customHeight="1">
      <c r="A810" s="520"/>
      <c r="B810" s="520"/>
      <c r="C810" s="520"/>
      <c r="D810" s="520"/>
      <c r="E810" s="520"/>
      <c r="F810" s="520"/>
      <c r="G810" s="520"/>
      <c r="H810" s="520"/>
      <c r="I810" s="520"/>
      <c r="J810" s="520"/>
      <c r="K810" s="520"/>
      <c r="L810" s="520"/>
      <c r="M810" s="520"/>
      <c r="N810" s="520"/>
      <c r="O810" s="520"/>
      <c r="P810" s="520"/>
      <c r="Q810" s="520"/>
      <c r="R810" s="520"/>
      <c r="S810" s="520"/>
      <c r="T810" s="520"/>
      <c r="U810" s="520"/>
      <c r="V810" s="520"/>
      <c r="W810" s="520"/>
      <c r="X810" s="520"/>
      <c r="Y810" s="520"/>
      <c r="Z810" s="520"/>
    </row>
    <row r="811" spans="1:26" ht="12.75" customHeight="1">
      <c r="A811" s="520"/>
      <c r="B811" s="520"/>
      <c r="C811" s="520"/>
      <c r="D811" s="520"/>
      <c r="E811" s="520"/>
      <c r="F811" s="520"/>
      <c r="G811" s="520"/>
      <c r="H811" s="520"/>
      <c r="I811" s="520"/>
      <c r="J811" s="520"/>
      <c r="K811" s="520"/>
      <c r="L811" s="520"/>
      <c r="M811" s="520"/>
      <c r="N811" s="520"/>
      <c r="O811" s="520"/>
      <c r="P811" s="520"/>
      <c r="Q811" s="520"/>
      <c r="R811" s="520"/>
      <c r="S811" s="520"/>
      <c r="T811" s="520"/>
      <c r="U811" s="520"/>
      <c r="V811" s="520"/>
      <c r="W811" s="520"/>
      <c r="X811" s="520"/>
      <c r="Y811" s="520"/>
      <c r="Z811" s="520"/>
    </row>
    <row r="812" spans="1:26" ht="12.75" customHeight="1">
      <c r="A812" s="520"/>
      <c r="B812" s="520"/>
      <c r="C812" s="520"/>
      <c r="D812" s="520"/>
      <c r="E812" s="520"/>
      <c r="F812" s="520"/>
      <c r="G812" s="520"/>
      <c r="H812" s="520"/>
      <c r="I812" s="520"/>
      <c r="J812" s="520"/>
      <c r="K812" s="520"/>
      <c r="L812" s="520"/>
      <c r="M812" s="520"/>
      <c r="N812" s="520"/>
      <c r="O812" s="520"/>
      <c r="P812" s="520"/>
      <c r="Q812" s="520"/>
      <c r="R812" s="520"/>
      <c r="S812" s="520"/>
      <c r="T812" s="520"/>
      <c r="U812" s="520"/>
      <c r="V812" s="520"/>
      <c r="W812" s="520"/>
      <c r="X812" s="520"/>
      <c r="Y812" s="520"/>
      <c r="Z812" s="520"/>
    </row>
    <row r="813" spans="1:26" ht="12.75" customHeight="1">
      <c r="A813" s="520"/>
      <c r="B813" s="520"/>
      <c r="C813" s="520"/>
      <c r="D813" s="520"/>
      <c r="E813" s="520"/>
      <c r="F813" s="520"/>
      <c r="G813" s="520"/>
      <c r="H813" s="520"/>
      <c r="I813" s="520"/>
      <c r="J813" s="520"/>
      <c r="K813" s="520"/>
      <c r="L813" s="520"/>
      <c r="M813" s="520"/>
      <c r="N813" s="520"/>
      <c r="O813" s="520"/>
      <c r="P813" s="520"/>
      <c r="Q813" s="520"/>
      <c r="R813" s="520"/>
      <c r="S813" s="520"/>
      <c r="T813" s="520"/>
      <c r="U813" s="520"/>
      <c r="V813" s="520"/>
      <c r="W813" s="520"/>
      <c r="X813" s="520"/>
      <c r="Y813" s="520"/>
      <c r="Z813" s="520"/>
    </row>
    <row r="814" spans="1:26" ht="12.75" customHeight="1">
      <c r="A814" s="520"/>
      <c r="B814" s="520"/>
      <c r="C814" s="520"/>
      <c r="D814" s="520"/>
      <c r="E814" s="520"/>
      <c r="F814" s="520"/>
      <c r="G814" s="520"/>
      <c r="H814" s="520"/>
      <c r="I814" s="520"/>
      <c r="J814" s="520"/>
      <c r="K814" s="520"/>
      <c r="L814" s="520"/>
      <c r="M814" s="520"/>
      <c r="N814" s="520"/>
      <c r="O814" s="520"/>
      <c r="P814" s="520"/>
      <c r="Q814" s="520"/>
      <c r="R814" s="520"/>
      <c r="S814" s="520"/>
      <c r="T814" s="520"/>
      <c r="U814" s="520"/>
      <c r="V814" s="520"/>
      <c r="W814" s="520"/>
      <c r="X814" s="520"/>
      <c r="Y814" s="520"/>
      <c r="Z814" s="520"/>
    </row>
    <row r="815" spans="1:26" ht="12.75" customHeight="1">
      <c r="A815" s="520"/>
      <c r="B815" s="520"/>
      <c r="C815" s="520"/>
      <c r="D815" s="520"/>
      <c r="E815" s="520"/>
      <c r="F815" s="520"/>
      <c r="G815" s="520"/>
      <c r="H815" s="520"/>
      <c r="I815" s="520"/>
      <c r="J815" s="520"/>
      <c r="K815" s="520"/>
      <c r="L815" s="520"/>
      <c r="M815" s="520"/>
      <c r="N815" s="520"/>
      <c r="O815" s="520"/>
      <c r="P815" s="520"/>
      <c r="Q815" s="520"/>
      <c r="R815" s="520"/>
      <c r="S815" s="520"/>
      <c r="T815" s="520"/>
      <c r="U815" s="520"/>
      <c r="V815" s="520"/>
      <c r="W815" s="520"/>
      <c r="X815" s="520"/>
      <c r="Y815" s="520"/>
      <c r="Z815" s="520"/>
    </row>
    <row r="816" spans="1:26" ht="12.75" customHeight="1">
      <c r="A816" s="520"/>
      <c r="B816" s="520"/>
      <c r="C816" s="520"/>
      <c r="D816" s="520"/>
      <c r="E816" s="520"/>
      <c r="F816" s="520"/>
      <c r="G816" s="520"/>
      <c r="H816" s="520"/>
      <c r="I816" s="520"/>
      <c r="J816" s="520"/>
      <c r="K816" s="520"/>
      <c r="L816" s="520"/>
      <c r="M816" s="520"/>
      <c r="N816" s="520"/>
      <c r="O816" s="520"/>
      <c r="P816" s="520"/>
      <c r="Q816" s="520"/>
      <c r="R816" s="520"/>
      <c r="S816" s="520"/>
      <c r="T816" s="520"/>
      <c r="U816" s="520"/>
      <c r="V816" s="520"/>
      <c r="W816" s="520"/>
      <c r="X816" s="520"/>
      <c r="Y816" s="520"/>
      <c r="Z816" s="520"/>
    </row>
    <row r="817" spans="1:26" ht="12.75" customHeight="1">
      <c r="A817" s="520"/>
      <c r="B817" s="520"/>
      <c r="C817" s="520"/>
      <c r="D817" s="520"/>
      <c r="E817" s="520"/>
      <c r="F817" s="520"/>
      <c r="G817" s="520"/>
      <c r="H817" s="520"/>
      <c r="I817" s="520"/>
      <c r="J817" s="520"/>
      <c r="K817" s="520"/>
      <c r="L817" s="520"/>
      <c r="M817" s="520"/>
      <c r="N817" s="520"/>
      <c r="O817" s="520"/>
      <c r="P817" s="520"/>
      <c r="Q817" s="520"/>
      <c r="R817" s="520"/>
      <c r="S817" s="520"/>
      <c r="T817" s="520"/>
      <c r="U817" s="520"/>
      <c r="V817" s="520"/>
      <c r="W817" s="520"/>
      <c r="X817" s="520"/>
      <c r="Y817" s="520"/>
      <c r="Z817" s="520"/>
    </row>
    <row r="818" spans="1:26" ht="12.75" customHeight="1">
      <c r="A818" s="520"/>
      <c r="B818" s="520"/>
      <c r="C818" s="520"/>
      <c r="D818" s="520"/>
      <c r="E818" s="520"/>
      <c r="F818" s="520"/>
      <c r="G818" s="520"/>
      <c r="H818" s="520"/>
      <c r="I818" s="520"/>
      <c r="J818" s="520"/>
      <c r="K818" s="520"/>
      <c r="L818" s="520"/>
      <c r="M818" s="520"/>
      <c r="N818" s="520"/>
      <c r="O818" s="520"/>
      <c r="P818" s="520"/>
      <c r="Q818" s="520"/>
      <c r="R818" s="520"/>
      <c r="S818" s="520"/>
      <c r="T818" s="520"/>
      <c r="U818" s="520"/>
      <c r="V818" s="520"/>
      <c r="W818" s="520"/>
      <c r="X818" s="520"/>
      <c r="Y818" s="520"/>
      <c r="Z818" s="520"/>
    </row>
    <row r="819" spans="1:26" ht="12.75" customHeight="1">
      <c r="A819" s="520"/>
      <c r="B819" s="520"/>
      <c r="C819" s="520"/>
      <c r="D819" s="520"/>
      <c r="E819" s="520"/>
      <c r="F819" s="520"/>
      <c r="G819" s="520"/>
      <c r="H819" s="520"/>
      <c r="I819" s="520"/>
      <c r="J819" s="520"/>
      <c r="K819" s="520"/>
      <c r="L819" s="520"/>
      <c r="M819" s="520"/>
      <c r="N819" s="520"/>
      <c r="O819" s="520"/>
      <c r="P819" s="520"/>
      <c r="Q819" s="520"/>
      <c r="R819" s="520"/>
      <c r="S819" s="520"/>
      <c r="T819" s="520"/>
      <c r="U819" s="520"/>
      <c r="V819" s="520"/>
      <c r="W819" s="520"/>
      <c r="X819" s="520"/>
      <c r="Y819" s="520"/>
      <c r="Z819" s="520"/>
    </row>
    <row r="820" spans="1:26" ht="12.75" customHeight="1">
      <c r="A820" s="520"/>
      <c r="B820" s="520"/>
      <c r="C820" s="520"/>
      <c r="D820" s="520"/>
      <c r="E820" s="520"/>
      <c r="F820" s="520"/>
      <c r="G820" s="520"/>
      <c r="H820" s="520"/>
      <c r="I820" s="520"/>
      <c r="J820" s="520"/>
      <c r="K820" s="520"/>
      <c r="L820" s="520"/>
      <c r="M820" s="520"/>
      <c r="N820" s="520"/>
      <c r="O820" s="520"/>
      <c r="P820" s="520"/>
      <c r="Q820" s="520"/>
      <c r="R820" s="520"/>
      <c r="S820" s="520"/>
      <c r="T820" s="520"/>
      <c r="U820" s="520"/>
      <c r="V820" s="520"/>
      <c r="W820" s="520"/>
      <c r="X820" s="520"/>
      <c r="Y820" s="520"/>
      <c r="Z820" s="520"/>
    </row>
    <row r="821" spans="1:26" ht="12.75" customHeight="1">
      <c r="A821" s="520"/>
      <c r="B821" s="520"/>
      <c r="C821" s="520"/>
      <c r="D821" s="520"/>
      <c r="E821" s="520"/>
      <c r="F821" s="520"/>
      <c r="G821" s="520"/>
      <c r="H821" s="520"/>
      <c r="I821" s="520"/>
      <c r="J821" s="520"/>
      <c r="K821" s="520"/>
      <c r="L821" s="520"/>
      <c r="M821" s="520"/>
      <c r="N821" s="520"/>
      <c r="O821" s="520"/>
      <c r="P821" s="520"/>
      <c r="Q821" s="520"/>
      <c r="R821" s="520"/>
      <c r="S821" s="520"/>
      <c r="T821" s="520"/>
      <c r="U821" s="520"/>
      <c r="V821" s="520"/>
      <c r="W821" s="520"/>
      <c r="X821" s="520"/>
      <c r="Y821" s="520"/>
      <c r="Z821" s="520"/>
    </row>
    <row r="822" spans="1:26" ht="12.75" customHeight="1">
      <c r="A822" s="520"/>
      <c r="B822" s="520"/>
      <c r="C822" s="520"/>
      <c r="D822" s="520"/>
      <c r="E822" s="520"/>
      <c r="F822" s="520"/>
      <c r="G822" s="520"/>
      <c r="H822" s="520"/>
      <c r="I822" s="520"/>
      <c r="J822" s="520"/>
      <c r="K822" s="520"/>
      <c r="L822" s="520"/>
      <c r="M822" s="520"/>
      <c r="N822" s="520"/>
      <c r="O822" s="520"/>
      <c r="P822" s="520"/>
      <c r="Q822" s="520"/>
      <c r="R822" s="520"/>
      <c r="S822" s="520"/>
      <c r="T822" s="520"/>
      <c r="U822" s="520"/>
      <c r="V822" s="520"/>
      <c r="W822" s="520"/>
      <c r="X822" s="520"/>
      <c r="Y822" s="520"/>
      <c r="Z822" s="520"/>
    </row>
    <row r="823" spans="1:26" ht="12.75" customHeight="1">
      <c r="A823" s="520"/>
      <c r="B823" s="520"/>
      <c r="C823" s="520"/>
      <c r="D823" s="520"/>
      <c r="E823" s="520"/>
      <c r="F823" s="520"/>
      <c r="G823" s="520"/>
      <c r="H823" s="520"/>
      <c r="I823" s="520"/>
      <c r="J823" s="520"/>
      <c r="K823" s="520"/>
      <c r="L823" s="520"/>
      <c r="M823" s="520"/>
      <c r="N823" s="520"/>
      <c r="O823" s="520"/>
      <c r="P823" s="520"/>
      <c r="Q823" s="520"/>
      <c r="R823" s="520"/>
      <c r="S823" s="520"/>
      <c r="T823" s="520"/>
      <c r="U823" s="520"/>
      <c r="V823" s="520"/>
      <c r="W823" s="520"/>
      <c r="X823" s="520"/>
      <c r="Y823" s="520"/>
      <c r="Z823" s="520"/>
    </row>
    <row r="824" spans="1:26" ht="12.75" customHeight="1">
      <c r="A824" s="520"/>
      <c r="B824" s="520"/>
      <c r="C824" s="520"/>
      <c r="D824" s="520"/>
      <c r="E824" s="520"/>
      <c r="F824" s="520"/>
      <c r="G824" s="520"/>
      <c r="H824" s="520"/>
      <c r="I824" s="520"/>
      <c r="J824" s="520"/>
      <c r="K824" s="520"/>
      <c r="L824" s="520"/>
      <c r="M824" s="520"/>
      <c r="N824" s="520"/>
      <c r="O824" s="520"/>
      <c r="P824" s="520"/>
      <c r="Q824" s="520"/>
      <c r="R824" s="520"/>
      <c r="S824" s="520"/>
      <c r="T824" s="520"/>
      <c r="U824" s="520"/>
      <c r="V824" s="520"/>
      <c r="W824" s="520"/>
      <c r="X824" s="520"/>
      <c r="Y824" s="520"/>
      <c r="Z824" s="520"/>
    </row>
    <row r="825" spans="1:26" ht="12.75" customHeight="1">
      <c r="A825" s="520"/>
      <c r="B825" s="520"/>
      <c r="C825" s="520"/>
      <c r="D825" s="520"/>
      <c r="E825" s="520"/>
      <c r="F825" s="520"/>
      <c r="G825" s="520"/>
      <c r="H825" s="520"/>
      <c r="I825" s="520"/>
      <c r="J825" s="520"/>
      <c r="K825" s="520"/>
      <c r="L825" s="520"/>
      <c r="M825" s="520"/>
      <c r="N825" s="520"/>
      <c r="O825" s="520"/>
      <c r="P825" s="520"/>
      <c r="Q825" s="520"/>
      <c r="R825" s="520"/>
      <c r="S825" s="520"/>
      <c r="T825" s="520"/>
      <c r="U825" s="520"/>
      <c r="V825" s="520"/>
      <c r="W825" s="520"/>
      <c r="X825" s="520"/>
      <c r="Y825" s="520"/>
      <c r="Z825" s="520"/>
    </row>
    <row r="826" spans="1:26" ht="12.75" customHeight="1">
      <c r="A826" s="520"/>
      <c r="B826" s="520"/>
      <c r="C826" s="520"/>
      <c r="D826" s="520"/>
      <c r="E826" s="520"/>
      <c r="F826" s="520"/>
      <c r="G826" s="520"/>
      <c r="H826" s="520"/>
      <c r="I826" s="520"/>
      <c r="J826" s="520"/>
      <c r="K826" s="520"/>
      <c r="L826" s="520"/>
      <c r="M826" s="520"/>
      <c r="N826" s="520"/>
      <c r="O826" s="520"/>
      <c r="P826" s="520"/>
      <c r="Q826" s="520"/>
      <c r="R826" s="520"/>
      <c r="S826" s="520"/>
      <c r="T826" s="520"/>
      <c r="U826" s="520"/>
      <c r="V826" s="520"/>
      <c r="W826" s="520"/>
      <c r="X826" s="520"/>
      <c r="Y826" s="520"/>
      <c r="Z826" s="520"/>
    </row>
    <row r="827" spans="1:26" ht="12.75" customHeight="1">
      <c r="A827" s="520"/>
      <c r="B827" s="520"/>
      <c r="C827" s="520"/>
      <c r="D827" s="520"/>
      <c r="E827" s="520"/>
      <c r="F827" s="520"/>
      <c r="G827" s="520"/>
      <c r="H827" s="520"/>
      <c r="I827" s="520"/>
      <c r="J827" s="520"/>
      <c r="K827" s="520"/>
      <c r="L827" s="520"/>
      <c r="M827" s="520"/>
      <c r="N827" s="520"/>
      <c r="O827" s="520"/>
      <c r="P827" s="520"/>
      <c r="Q827" s="520"/>
      <c r="R827" s="520"/>
      <c r="S827" s="520"/>
      <c r="T827" s="520"/>
      <c r="U827" s="520"/>
      <c r="V827" s="520"/>
      <c r="W827" s="520"/>
      <c r="X827" s="520"/>
      <c r="Y827" s="520"/>
      <c r="Z827" s="520"/>
    </row>
    <row r="828" spans="1:26" ht="12.75" customHeight="1">
      <c r="A828" s="520"/>
      <c r="B828" s="520"/>
      <c r="C828" s="520"/>
      <c r="D828" s="520"/>
      <c r="E828" s="520"/>
      <c r="F828" s="520"/>
      <c r="G828" s="520"/>
      <c r="H828" s="520"/>
      <c r="I828" s="520"/>
      <c r="J828" s="520"/>
      <c r="K828" s="520"/>
      <c r="L828" s="520"/>
      <c r="M828" s="520"/>
      <c r="N828" s="520"/>
      <c r="O828" s="520"/>
      <c r="P828" s="520"/>
      <c r="Q828" s="520"/>
      <c r="R828" s="520"/>
      <c r="S828" s="520"/>
      <c r="T828" s="520"/>
      <c r="U828" s="520"/>
      <c r="V828" s="520"/>
      <c r="W828" s="520"/>
      <c r="X828" s="520"/>
      <c r="Y828" s="520"/>
      <c r="Z828" s="520"/>
    </row>
    <row r="829" spans="1:26" ht="12.75" customHeight="1">
      <c r="A829" s="520"/>
      <c r="B829" s="520"/>
      <c r="C829" s="520"/>
      <c r="D829" s="520"/>
      <c r="E829" s="520"/>
      <c r="F829" s="520"/>
      <c r="G829" s="520"/>
      <c r="H829" s="520"/>
      <c r="I829" s="520"/>
      <c r="J829" s="520"/>
      <c r="K829" s="520"/>
      <c r="L829" s="520"/>
      <c r="M829" s="520"/>
      <c r="N829" s="520"/>
      <c r="O829" s="520"/>
      <c r="P829" s="520"/>
      <c r="Q829" s="520"/>
      <c r="R829" s="520"/>
      <c r="S829" s="520"/>
      <c r="T829" s="520"/>
      <c r="U829" s="520"/>
      <c r="V829" s="520"/>
      <c r="W829" s="520"/>
      <c r="X829" s="520"/>
      <c r="Y829" s="520"/>
      <c r="Z829" s="520"/>
    </row>
    <row r="830" spans="1:26" ht="12.75" customHeight="1">
      <c r="A830" s="520"/>
      <c r="B830" s="520"/>
      <c r="C830" s="520"/>
      <c r="D830" s="520"/>
      <c r="E830" s="520"/>
      <c r="F830" s="520"/>
      <c r="G830" s="520"/>
      <c r="H830" s="520"/>
      <c r="I830" s="520"/>
      <c r="J830" s="520"/>
      <c r="K830" s="520"/>
      <c r="L830" s="520"/>
      <c r="M830" s="520"/>
      <c r="N830" s="520"/>
      <c r="O830" s="520"/>
      <c r="P830" s="520"/>
      <c r="Q830" s="520"/>
      <c r="R830" s="520"/>
      <c r="S830" s="520"/>
      <c r="T830" s="520"/>
      <c r="U830" s="520"/>
      <c r="V830" s="520"/>
      <c r="W830" s="520"/>
      <c r="X830" s="520"/>
      <c r="Y830" s="520"/>
      <c r="Z830" s="520"/>
    </row>
    <row r="831" spans="1:26" ht="12.75" customHeight="1">
      <c r="A831" s="520"/>
      <c r="B831" s="520"/>
      <c r="C831" s="520"/>
      <c r="D831" s="520"/>
      <c r="E831" s="520"/>
      <c r="F831" s="520"/>
      <c r="G831" s="520"/>
      <c r="H831" s="520"/>
      <c r="I831" s="520"/>
      <c r="J831" s="520"/>
      <c r="K831" s="520"/>
      <c r="L831" s="520"/>
      <c r="M831" s="520"/>
      <c r="N831" s="520"/>
      <c r="O831" s="520"/>
      <c r="P831" s="520"/>
      <c r="Q831" s="520"/>
      <c r="R831" s="520"/>
      <c r="S831" s="520"/>
      <c r="T831" s="520"/>
      <c r="U831" s="520"/>
      <c r="V831" s="520"/>
      <c r="W831" s="520"/>
      <c r="X831" s="520"/>
      <c r="Y831" s="520"/>
      <c r="Z831" s="520"/>
    </row>
    <row r="832" spans="1:26" ht="12.75" customHeight="1">
      <c r="A832" s="520"/>
      <c r="B832" s="520"/>
      <c r="C832" s="520"/>
      <c r="D832" s="520"/>
      <c r="E832" s="520"/>
      <c r="F832" s="520"/>
      <c r="G832" s="520"/>
      <c r="H832" s="520"/>
      <c r="I832" s="520"/>
      <c r="J832" s="520"/>
      <c r="K832" s="520"/>
      <c r="L832" s="520"/>
      <c r="M832" s="520"/>
      <c r="N832" s="520"/>
      <c r="O832" s="520"/>
      <c r="P832" s="520"/>
      <c r="Q832" s="520"/>
      <c r="R832" s="520"/>
      <c r="S832" s="520"/>
      <c r="T832" s="520"/>
      <c r="U832" s="520"/>
      <c r="V832" s="520"/>
      <c r="W832" s="520"/>
      <c r="X832" s="520"/>
      <c r="Y832" s="520"/>
      <c r="Z832" s="520"/>
    </row>
    <row r="833" spans="1:26" ht="12.75" customHeight="1">
      <c r="A833" s="520"/>
      <c r="B833" s="520"/>
      <c r="C833" s="520"/>
      <c r="D833" s="520"/>
      <c r="E833" s="520"/>
      <c r="F833" s="520"/>
      <c r="G833" s="520"/>
      <c r="H833" s="520"/>
      <c r="I833" s="520"/>
      <c r="J833" s="520"/>
      <c r="K833" s="520"/>
      <c r="L833" s="520"/>
      <c r="M833" s="520"/>
      <c r="N833" s="520"/>
      <c r="O833" s="520"/>
      <c r="P833" s="520"/>
      <c r="Q833" s="520"/>
      <c r="R833" s="520"/>
      <c r="S833" s="520"/>
      <c r="T833" s="520"/>
      <c r="U833" s="520"/>
      <c r="V833" s="520"/>
      <c r="W833" s="520"/>
      <c r="X833" s="520"/>
      <c r="Y833" s="520"/>
      <c r="Z833" s="520"/>
    </row>
    <row r="834" spans="1:26" ht="12.75" customHeight="1">
      <c r="A834" s="520"/>
      <c r="B834" s="520"/>
      <c r="C834" s="520"/>
      <c r="D834" s="520"/>
      <c r="E834" s="520"/>
      <c r="F834" s="520"/>
      <c r="G834" s="520"/>
      <c r="H834" s="520"/>
      <c r="I834" s="520"/>
      <c r="J834" s="520"/>
      <c r="K834" s="520"/>
      <c r="L834" s="520"/>
      <c r="M834" s="520"/>
      <c r="N834" s="520"/>
      <c r="O834" s="520"/>
      <c r="P834" s="520"/>
      <c r="Q834" s="520"/>
      <c r="R834" s="520"/>
      <c r="S834" s="520"/>
      <c r="T834" s="520"/>
      <c r="U834" s="520"/>
      <c r="V834" s="520"/>
      <c r="W834" s="520"/>
      <c r="X834" s="520"/>
      <c r="Y834" s="520"/>
      <c r="Z834" s="520"/>
    </row>
    <row r="835" spans="1:26" ht="12.75" customHeight="1">
      <c r="A835" s="520"/>
      <c r="B835" s="520"/>
      <c r="C835" s="520"/>
      <c r="D835" s="520"/>
      <c r="E835" s="520"/>
      <c r="F835" s="520"/>
      <c r="G835" s="520"/>
      <c r="H835" s="520"/>
      <c r="I835" s="520"/>
      <c r="J835" s="520"/>
      <c r="K835" s="520"/>
      <c r="L835" s="520"/>
      <c r="M835" s="520"/>
      <c r="N835" s="520"/>
      <c r="O835" s="520"/>
      <c r="P835" s="520"/>
      <c r="Q835" s="520"/>
      <c r="R835" s="520"/>
      <c r="S835" s="520"/>
      <c r="T835" s="520"/>
      <c r="U835" s="520"/>
      <c r="V835" s="520"/>
      <c r="W835" s="520"/>
      <c r="X835" s="520"/>
      <c r="Y835" s="520"/>
      <c r="Z835" s="520"/>
    </row>
    <row r="836" spans="1:26" ht="12.75" customHeight="1">
      <c r="A836" s="520"/>
      <c r="B836" s="520"/>
      <c r="C836" s="520"/>
      <c r="D836" s="520"/>
      <c r="E836" s="520"/>
      <c r="F836" s="520"/>
      <c r="G836" s="520"/>
      <c r="H836" s="520"/>
      <c r="I836" s="520"/>
      <c r="J836" s="520"/>
      <c r="K836" s="520"/>
      <c r="L836" s="520"/>
      <c r="M836" s="520"/>
      <c r="N836" s="520"/>
      <c r="O836" s="520"/>
      <c r="P836" s="520"/>
      <c r="Q836" s="520"/>
      <c r="R836" s="520"/>
      <c r="S836" s="520"/>
      <c r="T836" s="520"/>
      <c r="U836" s="520"/>
      <c r="V836" s="520"/>
      <c r="W836" s="520"/>
      <c r="X836" s="520"/>
      <c r="Y836" s="520"/>
      <c r="Z836" s="520"/>
    </row>
    <row r="837" spans="1:26" ht="12.75" customHeight="1">
      <c r="A837" s="520"/>
      <c r="B837" s="520"/>
      <c r="C837" s="520"/>
      <c r="D837" s="520"/>
      <c r="E837" s="520"/>
      <c r="F837" s="520"/>
      <c r="G837" s="520"/>
      <c r="H837" s="520"/>
      <c r="I837" s="520"/>
      <c r="J837" s="520"/>
      <c r="K837" s="520"/>
      <c r="L837" s="520"/>
      <c r="M837" s="520"/>
      <c r="N837" s="520"/>
      <c r="O837" s="520"/>
      <c r="P837" s="520"/>
      <c r="Q837" s="520"/>
      <c r="R837" s="520"/>
      <c r="S837" s="520"/>
      <c r="T837" s="520"/>
      <c r="U837" s="520"/>
      <c r="V837" s="520"/>
      <c r="W837" s="520"/>
      <c r="X837" s="520"/>
      <c r="Y837" s="520"/>
      <c r="Z837" s="520"/>
    </row>
    <row r="838" spans="1:26" ht="12.75" customHeight="1">
      <c r="A838" s="520"/>
      <c r="B838" s="520"/>
      <c r="C838" s="520"/>
      <c r="D838" s="520"/>
      <c r="E838" s="520"/>
      <c r="F838" s="520"/>
      <c r="G838" s="520"/>
      <c r="H838" s="520"/>
      <c r="I838" s="520"/>
      <c r="J838" s="520"/>
      <c r="K838" s="520"/>
      <c r="L838" s="520"/>
      <c r="M838" s="520"/>
      <c r="N838" s="520"/>
      <c r="O838" s="520"/>
      <c r="P838" s="520"/>
      <c r="Q838" s="520"/>
      <c r="R838" s="520"/>
      <c r="S838" s="520"/>
      <c r="T838" s="520"/>
      <c r="U838" s="520"/>
      <c r="V838" s="520"/>
      <c r="W838" s="520"/>
      <c r="X838" s="520"/>
      <c r="Y838" s="520"/>
      <c r="Z838" s="520"/>
    </row>
    <row r="839" spans="1:26" ht="12.75" customHeight="1">
      <c r="A839" s="520"/>
      <c r="B839" s="520"/>
      <c r="C839" s="520"/>
      <c r="D839" s="520"/>
      <c r="E839" s="520"/>
      <c r="F839" s="520"/>
      <c r="G839" s="520"/>
      <c r="H839" s="520"/>
      <c r="I839" s="520"/>
      <c r="J839" s="520"/>
      <c r="K839" s="520"/>
      <c r="L839" s="520"/>
      <c r="M839" s="520"/>
      <c r="N839" s="520"/>
      <c r="O839" s="520"/>
      <c r="P839" s="520"/>
      <c r="Q839" s="520"/>
      <c r="R839" s="520"/>
      <c r="S839" s="520"/>
      <c r="T839" s="520"/>
      <c r="U839" s="520"/>
      <c r="V839" s="520"/>
      <c r="W839" s="520"/>
      <c r="X839" s="520"/>
      <c r="Y839" s="520"/>
      <c r="Z839" s="520"/>
    </row>
    <row r="840" spans="1:26" ht="12.75" customHeight="1">
      <c r="A840" s="520"/>
      <c r="B840" s="520"/>
      <c r="C840" s="520"/>
      <c r="D840" s="520"/>
      <c r="E840" s="520"/>
      <c r="F840" s="520"/>
      <c r="G840" s="520"/>
      <c r="H840" s="520"/>
      <c r="I840" s="520"/>
      <c r="J840" s="520"/>
      <c r="K840" s="520"/>
      <c r="L840" s="520"/>
      <c r="M840" s="520"/>
      <c r="N840" s="520"/>
      <c r="O840" s="520"/>
      <c r="P840" s="520"/>
      <c r="Q840" s="520"/>
      <c r="R840" s="520"/>
      <c r="S840" s="520"/>
      <c r="T840" s="520"/>
      <c r="U840" s="520"/>
      <c r="V840" s="520"/>
      <c r="W840" s="520"/>
      <c r="X840" s="520"/>
      <c r="Y840" s="520"/>
      <c r="Z840" s="520"/>
    </row>
    <row r="841" spans="1:26" ht="12.75" customHeight="1">
      <c r="A841" s="520"/>
      <c r="B841" s="520"/>
      <c r="C841" s="520"/>
      <c r="D841" s="520"/>
      <c r="E841" s="520"/>
      <c r="F841" s="520"/>
      <c r="G841" s="520"/>
      <c r="H841" s="520"/>
      <c r="I841" s="520"/>
      <c r="J841" s="520"/>
      <c r="K841" s="520"/>
      <c r="L841" s="520"/>
      <c r="M841" s="520"/>
      <c r="N841" s="520"/>
      <c r="O841" s="520"/>
      <c r="P841" s="520"/>
      <c r="Q841" s="520"/>
      <c r="R841" s="520"/>
      <c r="S841" s="520"/>
      <c r="T841" s="520"/>
      <c r="U841" s="520"/>
      <c r="V841" s="520"/>
      <c r="W841" s="520"/>
      <c r="X841" s="520"/>
      <c r="Y841" s="520"/>
      <c r="Z841" s="520"/>
    </row>
    <row r="842" spans="1:26" ht="12.75" customHeight="1">
      <c r="A842" s="520"/>
      <c r="B842" s="520"/>
      <c r="C842" s="520"/>
      <c r="D842" s="520"/>
      <c r="E842" s="520"/>
      <c r="F842" s="520"/>
      <c r="G842" s="520"/>
      <c r="H842" s="520"/>
      <c r="I842" s="520"/>
      <c r="J842" s="520"/>
      <c r="K842" s="520"/>
      <c r="L842" s="520"/>
      <c r="M842" s="520"/>
      <c r="N842" s="520"/>
      <c r="O842" s="520"/>
      <c r="P842" s="520"/>
      <c r="Q842" s="520"/>
      <c r="R842" s="520"/>
      <c r="S842" s="520"/>
      <c r="T842" s="520"/>
      <c r="U842" s="520"/>
      <c r="V842" s="520"/>
      <c r="W842" s="520"/>
      <c r="X842" s="520"/>
      <c r="Y842" s="520"/>
      <c r="Z842" s="520"/>
    </row>
    <row r="843" spans="1:26" ht="12.75" customHeight="1">
      <c r="A843" s="520"/>
      <c r="B843" s="520"/>
      <c r="C843" s="520"/>
      <c r="D843" s="520"/>
      <c r="E843" s="520"/>
      <c r="F843" s="520"/>
      <c r="G843" s="520"/>
      <c r="H843" s="520"/>
      <c r="I843" s="520"/>
      <c r="J843" s="520"/>
      <c r="K843" s="520"/>
      <c r="L843" s="520"/>
      <c r="M843" s="520"/>
      <c r="N843" s="520"/>
      <c r="O843" s="520"/>
      <c r="P843" s="520"/>
      <c r="Q843" s="520"/>
      <c r="R843" s="520"/>
      <c r="S843" s="520"/>
      <c r="T843" s="520"/>
      <c r="U843" s="520"/>
      <c r="V843" s="520"/>
      <c r="W843" s="520"/>
      <c r="X843" s="520"/>
      <c r="Y843" s="520"/>
      <c r="Z843" s="520"/>
    </row>
    <row r="844" spans="1:26" ht="12.75" customHeight="1">
      <c r="A844" s="520"/>
      <c r="B844" s="520"/>
      <c r="C844" s="520"/>
      <c r="D844" s="520"/>
      <c r="E844" s="520"/>
      <c r="F844" s="520"/>
      <c r="G844" s="520"/>
      <c r="H844" s="520"/>
      <c r="I844" s="520"/>
      <c r="J844" s="520"/>
      <c r="K844" s="520"/>
      <c r="L844" s="520"/>
      <c r="M844" s="520"/>
      <c r="N844" s="520"/>
      <c r="O844" s="520"/>
      <c r="P844" s="520"/>
      <c r="Q844" s="520"/>
      <c r="R844" s="520"/>
      <c r="S844" s="520"/>
      <c r="T844" s="520"/>
      <c r="U844" s="520"/>
      <c r="V844" s="520"/>
      <c r="W844" s="520"/>
      <c r="X844" s="520"/>
      <c r="Y844" s="520"/>
      <c r="Z844" s="520"/>
    </row>
    <row r="845" spans="1:26" ht="12.75" customHeight="1">
      <c r="A845" s="520"/>
      <c r="B845" s="520"/>
      <c r="C845" s="520"/>
      <c r="D845" s="520"/>
      <c r="E845" s="520"/>
      <c r="F845" s="520"/>
      <c r="G845" s="520"/>
      <c r="H845" s="520"/>
      <c r="I845" s="520"/>
      <c r="J845" s="520"/>
      <c r="K845" s="520"/>
      <c r="L845" s="520"/>
      <c r="M845" s="520"/>
      <c r="N845" s="520"/>
      <c r="O845" s="520"/>
      <c r="P845" s="520"/>
      <c r="Q845" s="520"/>
      <c r="R845" s="520"/>
      <c r="S845" s="520"/>
      <c r="T845" s="520"/>
      <c r="U845" s="520"/>
      <c r="V845" s="520"/>
      <c r="W845" s="520"/>
      <c r="X845" s="520"/>
      <c r="Y845" s="520"/>
      <c r="Z845" s="520"/>
    </row>
    <row r="846" spans="1:26" ht="12.75" customHeight="1">
      <c r="A846" s="520"/>
      <c r="B846" s="520"/>
      <c r="C846" s="520"/>
      <c r="D846" s="520"/>
      <c r="E846" s="520"/>
      <c r="F846" s="520"/>
      <c r="G846" s="520"/>
      <c r="H846" s="520"/>
      <c r="I846" s="520"/>
      <c r="J846" s="520"/>
      <c r="K846" s="520"/>
      <c r="L846" s="520"/>
      <c r="M846" s="520"/>
      <c r="N846" s="520"/>
      <c r="O846" s="520"/>
      <c r="P846" s="520"/>
      <c r="Q846" s="520"/>
      <c r="R846" s="520"/>
      <c r="S846" s="520"/>
      <c r="T846" s="520"/>
      <c r="U846" s="520"/>
      <c r="V846" s="520"/>
      <c r="W846" s="520"/>
      <c r="X846" s="520"/>
      <c r="Y846" s="520"/>
      <c r="Z846" s="520"/>
    </row>
    <row r="847" spans="1:26" ht="12.75" customHeight="1">
      <c r="A847" s="520"/>
      <c r="B847" s="520"/>
      <c r="C847" s="520"/>
      <c r="D847" s="520"/>
      <c r="E847" s="520"/>
      <c r="F847" s="520"/>
      <c r="G847" s="520"/>
      <c r="H847" s="520"/>
      <c r="I847" s="520"/>
      <c r="J847" s="520"/>
      <c r="K847" s="520"/>
      <c r="L847" s="520"/>
      <c r="M847" s="520"/>
      <c r="N847" s="520"/>
      <c r="O847" s="520"/>
      <c r="P847" s="520"/>
      <c r="Q847" s="520"/>
      <c r="R847" s="520"/>
      <c r="S847" s="520"/>
      <c r="T847" s="520"/>
      <c r="U847" s="520"/>
      <c r="V847" s="520"/>
      <c r="W847" s="520"/>
      <c r="X847" s="520"/>
      <c r="Y847" s="520"/>
      <c r="Z847" s="520"/>
    </row>
    <row r="848" spans="1:26" ht="12.75" customHeight="1">
      <c r="A848" s="520"/>
      <c r="B848" s="520"/>
      <c r="C848" s="520"/>
      <c r="D848" s="520"/>
      <c r="E848" s="520"/>
      <c r="F848" s="520"/>
      <c r="G848" s="520"/>
      <c r="H848" s="520"/>
      <c r="I848" s="520"/>
      <c r="J848" s="520"/>
      <c r="K848" s="520"/>
      <c r="L848" s="520"/>
      <c r="M848" s="520"/>
      <c r="N848" s="520"/>
      <c r="O848" s="520"/>
      <c r="P848" s="520"/>
      <c r="Q848" s="520"/>
      <c r="R848" s="520"/>
      <c r="S848" s="520"/>
      <c r="T848" s="520"/>
      <c r="U848" s="520"/>
      <c r="V848" s="520"/>
      <c r="W848" s="520"/>
      <c r="X848" s="520"/>
      <c r="Y848" s="520"/>
      <c r="Z848" s="520"/>
    </row>
    <row r="849" spans="1:26" ht="12.75" customHeight="1">
      <c r="A849" s="520"/>
      <c r="B849" s="520"/>
      <c r="C849" s="520"/>
      <c r="D849" s="520"/>
      <c r="E849" s="520"/>
      <c r="F849" s="520"/>
      <c r="G849" s="520"/>
      <c r="H849" s="520"/>
      <c r="I849" s="520"/>
      <c r="J849" s="520"/>
      <c r="K849" s="520"/>
      <c r="L849" s="520"/>
      <c r="M849" s="520"/>
      <c r="N849" s="520"/>
      <c r="O849" s="520"/>
      <c r="P849" s="520"/>
      <c r="Q849" s="520"/>
      <c r="R849" s="520"/>
      <c r="S849" s="520"/>
      <c r="T849" s="520"/>
      <c r="U849" s="520"/>
      <c r="V849" s="520"/>
      <c r="W849" s="520"/>
      <c r="X849" s="520"/>
      <c r="Y849" s="520"/>
      <c r="Z849" s="520"/>
    </row>
    <row r="850" spans="1:26" ht="12.75" customHeight="1">
      <c r="A850" s="520"/>
      <c r="B850" s="520"/>
      <c r="C850" s="520"/>
      <c r="D850" s="520"/>
      <c r="E850" s="520"/>
      <c r="F850" s="520"/>
      <c r="G850" s="520"/>
      <c r="H850" s="520"/>
      <c r="I850" s="520"/>
      <c r="J850" s="520"/>
      <c r="K850" s="520"/>
      <c r="L850" s="520"/>
      <c r="M850" s="520"/>
      <c r="N850" s="520"/>
      <c r="O850" s="520"/>
      <c r="P850" s="520"/>
      <c r="Q850" s="520"/>
      <c r="R850" s="520"/>
      <c r="S850" s="520"/>
      <c r="T850" s="520"/>
      <c r="U850" s="520"/>
      <c r="V850" s="520"/>
      <c r="W850" s="520"/>
      <c r="X850" s="520"/>
      <c r="Y850" s="520"/>
      <c r="Z850" s="520"/>
    </row>
    <row r="851" spans="1:26" ht="12.75" customHeight="1">
      <c r="A851" s="520"/>
      <c r="B851" s="520"/>
      <c r="C851" s="520"/>
      <c r="D851" s="520"/>
      <c r="E851" s="520"/>
      <c r="F851" s="520"/>
      <c r="G851" s="520"/>
      <c r="H851" s="520"/>
      <c r="I851" s="520"/>
      <c r="J851" s="520"/>
      <c r="K851" s="520"/>
      <c r="L851" s="520"/>
      <c r="M851" s="520"/>
      <c r="N851" s="520"/>
      <c r="O851" s="520"/>
      <c r="P851" s="520"/>
      <c r="Q851" s="520"/>
      <c r="R851" s="520"/>
      <c r="S851" s="520"/>
      <c r="T851" s="520"/>
      <c r="U851" s="520"/>
      <c r="V851" s="520"/>
      <c r="W851" s="520"/>
      <c r="X851" s="520"/>
      <c r="Y851" s="520"/>
      <c r="Z851" s="520"/>
    </row>
    <row r="852" spans="1:26" ht="12.75" customHeight="1">
      <c r="A852" s="520"/>
      <c r="B852" s="520"/>
      <c r="C852" s="520"/>
      <c r="D852" s="520"/>
      <c r="E852" s="520"/>
      <c r="F852" s="520"/>
      <c r="G852" s="520"/>
      <c r="H852" s="520"/>
      <c r="I852" s="520"/>
      <c r="J852" s="520"/>
      <c r="K852" s="520"/>
      <c r="L852" s="520"/>
      <c r="M852" s="520"/>
      <c r="N852" s="520"/>
      <c r="O852" s="520"/>
      <c r="P852" s="520"/>
      <c r="Q852" s="520"/>
      <c r="R852" s="520"/>
      <c r="S852" s="520"/>
      <c r="T852" s="520"/>
      <c r="U852" s="520"/>
      <c r="V852" s="520"/>
      <c r="W852" s="520"/>
      <c r="X852" s="520"/>
      <c r="Y852" s="520"/>
      <c r="Z852" s="520"/>
    </row>
    <row r="853" spans="1:26" ht="12.75" customHeight="1">
      <c r="A853" s="520"/>
      <c r="B853" s="520"/>
      <c r="C853" s="520"/>
      <c r="D853" s="520"/>
      <c r="E853" s="520"/>
      <c r="F853" s="520"/>
      <c r="G853" s="520"/>
      <c r="H853" s="520"/>
      <c r="I853" s="520"/>
      <c r="J853" s="520"/>
      <c r="K853" s="520"/>
      <c r="L853" s="520"/>
      <c r="M853" s="520"/>
      <c r="N853" s="520"/>
      <c r="O853" s="520"/>
      <c r="P853" s="520"/>
      <c r="Q853" s="520"/>
      <c r="R853" s="520"/>
      <c r="S853" s="520"/>
      <c r="T853" s="520"/>
      <c r="U853" s="520"/>
      <c r="V853" s="520"/>
      <c r="W853" s="520"/>
      <c r="X853" s="520"/>
      <c r="Y853" s="520"/>
      <c r="Z853" s="520"/>
    </row>
    <row r="854" spans="1:26" ht="12.75" customHeight="1">
      <c r="A854" s="520"/>
      <c r="B854" s="520"/>
      <c r="C854" s="520"/>
      <c r="D854" s="520"/>
      <c r="E854" s="520"/>
      <c r="F854" s="520"/>
      <c r="G854" s="520"/>
      <c r="H854" s="520"/>
      <c r="I854" s="520"/>
      <c r="J854" s="520"/>
      <c r="K854" s="520"/>
      <c r="L854" s="520"/>
      <c r="M854" s="520"/>
      <c r="N854" s="520"/>
      <c r="O854" s="520"/>
      <c r="P854" s="520"/>
      <c r="Q854" s="520"/>
      <c r="R854" s="520"/>
      <c r="S854" s="520"/>
      <c r="T854" s="520"/>
      <c r="U854" s="520"/>
      <c r="V854" s="520"/>
      <c r="W854" s="520"/>
      <c r="X854" s="520"/>
      <c r="Y854" s="520"/>
      <c r="Z854" s="520"/>
    </row>
    <row r="855" spans="1:26" ht="12.75" customHeight="1">
      <c r="A855" s="520"/>
      <c r="B855" s="520"/>
      <c r="C855" s="520"/>
      <c r="D855" s="520"/>
      <c r="E855" s="520"/>
      <c r="F855" s="520"/>
      <c r="G855" s="520"/>
      <c r="H855" s="520"/>
      <c r="I855" s="520"/>
      <c r="J855" s="520"/>
      <c r="K855" s="520"/>
      <c r="L855" s="520"/>
      <c r="M855" s="520"/>
      <c r="N855" s="520"/>
      <c r="O855" s="520"/>
      <c r="P855" s="520"/>
      <c r="Q855" s="520"/>
      <c r="R855" s="520"/>
      <c r="S855" s="520"/>
      <c r="T855" s="520"/>
      <c r="U855" s="520"/>
      <c r="V855" s="520"/>
      <c r="W855" s="520"/>
      <c r="X855" s="520"/>
      <c r="Y855" s="520"/>
      <c r="Z855" s="520"/>
    </row>
    <row r="856" spans="1:26" ht="12.75" customHeight="1">
      <c r="A856" s="520"/>
      <c r="B856" s="520"/>
      <c r="C856" s="520"/>
      <c r="D856" s="520"/>
      <c r="E856" s="520"/>
      <c r="F856" s="520"/>
      <c r="G856" s="520"/>
      <c r="H856" s="520"/>
      <c r="I856" s="520"/>
      <c r="J856" s="520"/>
      <c r="K856" s="520"/>
      <c r="L856" s="520"/>
      <c r="M856" s="520"/>
      <c r="N856" s="520"/>
      <c r="O856" s="520"/>
      <c r="P856" s="520"/>
      <c r="Q856" s="520"/>
      <c r="R856" s="520"/>
      <c r="S856" s="520"/>
      <c r="T856" s="520"/>
      <c r="U856" s="520"/>
      <c r="V856" s="520"/>
      <c r="W856" s="520"/>
      <c r="X856" s="520"/>
      <c r="Y856" s="520"/>
      <c r="Z856" s="520"/>
    </row>
    <row r="857" spans="1:26" ht="12.75" customHeight="1">
      <c r="A857" s="520"/>
      <c r="B857" s="520"/>
      <c r="C857" s="520"/>
      <c r="D857" s="520"/>
      <c r="E857" s="520"/>
      <c r="F857" s="520"/>
      <c r="G857" s="520"/>
      <c r="H857" s="520"/>
      <c r="I857" s="520"/>
      <c r="J857" s="520"/>
      <c r="K857" s="520"/>
      <c r="L857" s="520"/>
      <c r="M857" s="520"/>
      <c r="N857" s="520"/>
      <c r="O857" s="520"/>
      <c r="P857" s="520"/>
      <c r="Q857" s="520"/>
      <c r="R857" s="520"/>
      <c r="S857" s="520"/>
      <c r="T857" s="520"/>
      <c r="U857" s="520"/>
      <c r="V857" s="520"/>
      <c r="W857" s="520"/>
      <c r="X857" s="520"/>
      <c r="Y857" s="520"/>
      <c r="Z857" s="520"/>
    </row>
    <row r="858" spans="1:26" ht="12.75" customHeight="1">
      <c r="A858" s="520"/>
      <c r="B858" s="520"/>
      <c r="C858" s="520"/>
      <c r="D858" s="520"/>
      <c r="E858" s="520"/>
      <c r="F858" s="520"/>
      <c r="G858" s="520"/>
      <c r="H858" s="520"/>
      <c r="I858" s="520"/>
      <c r="J858" s="520"/>
      <c r="K858" s="520"/>
      <c r="L858" s="520"/>
      <c r="M858" s="520"/>
      <c r="N858" s="520"/>
      <c r="O858" s="520"/>
      <c r="P858" s="520"/>
      <c r="Q858" s="520"/>
      <c r="R858" s="520"/>
      <c r="S858" s="520"/>
      <c r="T858" s="520"/>
      <c r="U858" s="520"/>
      <c r="V858" s="520"/>
      <c r="W858" s="520"/>
      <c r="X858" s="520"/>
      <c r="Y858" s="520"/>
      <c r="Z858" s="520"/>
    </row>
    <row r="859" spans="1:26" ht="12.75" customHeight="1">
      <c r="A859" s="520"/>
      <c r="B859" s="520"/>
      <c r="C859" s="520"/>
      <c r="D859" s="520"/>
      <c r="E859" s="520"/>
      <c r="F859" s="520"/>
      <c r="G859" s="520"/>
      <c r="H859" s="520"/>
      <c r="I859" s="520"/>
      <c r="J859" s="520"/>
      <c r="K859" s="520"/>
      <c r="L859" s="520"/>
      <c r="M859" s="520"/>
      <c r="N859" s="520"/>
      <c r="O859" s="520"/>
      <c r="P859" s="520"/>
      <c r="Q859" s="520"/>
      <c r="R859" s="520"/>
      <c r="S859" s="520"/>
      <c r="T859" s="520"/>
      <c r="U859" s="520"/>
      <c r="V859" s="520"/>
      <c r="W859" s="520"/>
      <c r="X859" s="520"/>
      <c r="Y859" s="520"/>
      <c r="Z859" s="520"/>
    </row>
    <row r="860" spans="1:26" ht="12.75" customHeight="1">
      <c r="A860" s="520"/>
      <c r="B860" s="520"/>
      <c r="C860" s="520"/>
      <c r="D860" s="520"/>
      <c r="E860" s="520"/>
      <c r="F860" s="520"/>
      <c r="G860" s="520"/>
      <c r="H860" s="520"/>
      <c r="I860" s="520"/>
      <c r="J860" s="520"/>
      <c r="K860" s="520"/>
      <c r="L860" s="520"/>
      <c r="M860" s="520"/>
      <c r="N860" s="520"/>
      <c r="O860" s="520"/>
      <c r="P860" s="520"/>
      <c r="Q860" s="520"/>
      <c r="R860" s="520"/>
      <c r="S860" s="520"/>
      <c r="T860" s="520"/>
      <c r="U860" s="520"/>
      <c r="V860" s="520"/>
      <c r="W860" s="520"/>
      <c r="X860" s="520"/>
      <c r="Y860" s="520"/>
      <c r="Z860" s="520"/>
    </row>
    <row r="861" spans="1:26" ht="12.75" customHeight="1">
      <c r="A861" s="520"/>
      <c r="B861" s="520"/>
      <c r="C861" s="520"/>
      <c r="D861" s="520"/>
      <c r="E861" s="520"/>
      <c r="F861" s="520"/>
      <c r="G861" s="520"/>
      <c r="H861" s="520"/>
      <c r="I861" s="520"/>
      <c r="J861" s="520"/>
      <c r="K861" s="520"/>
      <c r="L861" s="520"/>
      <c r="M861" s="520"/>
      <c r="N861" s="520"/>
      <c r="O861" s="520"/>
      <c r="P861" s="520"/>
      <c r="Q861" s="520"/>
      <c r="R861" s="520"/>
      <c r="S861" s="520"/>
      <c r="T861" s="520"/>
      <c r="U861" s="520"/>
      <c r="V861" s="520"/>
      <c r="W861" s="520"/>
      <c r="X861" s="520"/>
      <c r="Y861" s="520"/>
      <c r="Z861" s="520"/>
    </row>
    <row r="862" spans="1:26" ht="12.75" customHeight="1">
      <c r="A862" s="520"/>
      <c r="B862" s="520"/>
      <c r="C862" s="520"/>
      <c r="D862" s="520"/>
      <c r="E862" s="520"/>
      <c r="F862" s="520"/>
      <c r="G862" s="520"/>
      <c r="H862" s="520"/>
      <c r="I862" s="520"/>
      <c r="J862" s="520"/>
      <c r="K862" s="520"/>
      <c r="L862" s="520"/>
      <c r="M862" s="520"/>
      <c r="N862" s="520"/>
      <c r="O862" s="520"/>
      <c r="P862" s="520"/>
      <c r="Q862" s="520"/>
      <c r="R862" s="520"/>
      <c r="S862" s="520"/>
      <c r="T862" s="520"/>
      <c r="U862" s="520"/>
      <c r="V862" s="520"/>
      <c r="W862" s="520"/>
      <c r="X862" s="520"/>
      <c r="Y862" s="520"/>
      <c r="Z862" s="520"/>
    </row>
    <row r="863" spans="1:26" ht="12.75" customHeight="1">
      <c r="A863" s="520"/>
      <c r="B863" s="520"/>
      <c r="C863" s="520"/>
      <c r="D863" s="520"/>
      <c r="E863" s="520"/>
      <c r="F863" s="520"/>
      <c r="G863" s="520"/>
      <c r="H863" s="520"/>
      <c r="I863" s="520"/>
      <c r="J863" s="520"/>
      <c r="K863" s="520"/>
      <c r="L863" s="520"/>
      <c r="M863" s="520"/>
      <c r="N863" s="520"/>
      <c r="O863" s="520"/>
      <c r="P863" s="520"/>
      <c r="Q863" s="520"/>
      <c r="R863" s="520"/>
      <c r="S863" s="520"/>
      <c r="T863" s="520"/>
      <c r="U863" s="520"/>
      <c r="V863" s="520"/>
      <c r="W863" s="520"/>
      <c r="X863" s="520"/>
      <c r="Y863" s="520"/>
      <c r="Z863" s="520"/>
    </row>
    <row r="864" spans="1:26" ht="12.75" customHeight="1">
      <c r="A864" s="520"/>
      <c r="B864" s="520"/>
      <c r="C864" s="520"/>
      <c r="D864" s="520"/>
      <c r="E864" s="520"/>
      <c r="F864" s="520"/>
      <c r="G864" s="520"/>
      <c r="H864" s="520"/>
      <c r="I864" s="520"/>
      <c r="J864" s="520"/>
      <c r="K864" s="520"/>
      <c r="L864" s="520"/>
      <c r="M864" s="520"/>
      <c r="N864" s="520"/>
      <c r="O864" s="520"/>
      <c r="P864" s="520"/>
      <c r="Q864" s="520"/>
      <c r="R864" s="520"/>
      <c r="S864" s="520"/>
      <c r="T864" s="520"/>
      <c r="U864" s="520"/>
      <c r="V864" s="520"/>
      <c r="W864" s="520"/>
      <c r="X864" s="520"/>
      <c r="Y864" s="520"/>
      <c r="Z864" s="520"/>
    </row>
    <row r="865" spans="1:26" ht="12.75" customHeight="1">
      <c r="A865" s="520"/>
      <c r="B865" s="520"/>
      <c r="C865" s="520"/>
      <c r="D865" s="520"/>
      <c r="E865" s="520"/>
      <c r="F865" s="520"/>
      <c r="G865" s="520"/>
      <c r="H865" s="520"/>
      <c r="I865" s="520"/>
      <c r="J865" s="520"/>
      <c r="K865" s="520"/>
      <c r="L865" s="520"/>
      <c r="M865" s="520"/>
      <c r="N865" s="520"/>
      <c r="O865" s="520"/>
      <c r="P865" s="520"/>
      <c r="Q865" s="520"/>
      <c r="R865" s="520"/>
      <c r="S865" s="520"/>
      <c r="T865" s="520"/>
      <c r="U865" s="520"/>
      <c r="V865" s="520"/>
      <c r="W865" s="520"/>
      <c r="X865" s="520"/>
      <c r="Y865" s="520"/>
      <c r="Z865" s="520"/>
    </row>
    <row r="866" spans="1:26" ht="12.75" customHeight="1">
      <c r="A866" s="520"/>
      <c r="B866" s="520"/>
      <c r="C866" s="520"/>
      <c r="D866" s="520"/>
      <c r="E866" s="520"/>
      <c r="F866" s="520"/>
      <c r="G866" s="520"/>
      <c r="H866" s="520"/>
      <c r="I866" s="520"/>
      <c r="J866" s="520"/>
      <c r="K866" s="520"/>
      <c r="L866" s="520"/>
      <c r="M866" s="520"/>
      <c r="N866" s="520"/>
      <c r="O866" s="520"/>
      <c r="P866" s="520"/>
      <c r="Q866" s="520"/>
      <c r="R866" s="520"/>
      <c r="S866" s="520"/>
      <c r="T866" s="520"/>
      <c r="U866" s="520"/>
      <c r="V866" s="520"/>
      <c r="W866" s="520"/>
      <c r="X866" s="520"/>
      <c r="Y866" s="520"/>
      <c r="Z866" s="520"/>
    </row>
    <row r="867" spans="1:26" ht="12.75" customHeight="1">
      <c r="A867" s="520"/>
      <c r="B867" s="520"/>
      <c r="C867" s="520"/>
      <c r="D867" s="520"/>
      <c r="E867" s="520"/>
      <c r="F867" s="520"/>
      <c r="G867" s="520"/>
      <c r="H867" s="520"/>
      <c r="I867" s="520"/>
      <c r="J867" s="520"/>
      <c r="K867" s="520"/>
      <c r="L867" s="520"/>
      <c r="M867" s="520"/>
      <c r="N867" s="520"/>
      <c r="O867" s="520"/>
      <c r="P867" s="520"/>
      <c r="Q867" s="520"/>
      <c r="R867" s="520"/>
      <c r="S867" s="520"/>
      <c r="T867" s="520"/>
      <c r="U867" s="520"/>
      <c r="V867" s="520"/>
      <c r="W867" s="520"/>
      <c r="X867" s="520"/>
      <c r="Y867" s="520"/>
      <c r="Z867" s="520"/>
    </row>
    <row r="868" spans="1:26" ht="12.75" customHeight="1">
      <c r="A868" s="520"/>
      <c r="B868" s="520"/>
      <c r="C868" s="520"/>
      <c r="D868" s="520"/>
      <c r="E868" s="520"/>
      <c r="F868" s="520"/>
      <c r="G868" s="520"/>
      <c r="H868" s="520"/>
      <c r="I868" s="520"/>
      <c r="J868" s="520"/>
      <c r="K868" s="520"/>
      <c r="L868" s="520"/>
      <c r="M868" s="520"/>
      <c r="N868" s="520"/>
      <c r="O868" s="520"/>
      <c r="P868" s="520"/>
      <c r="Q868" s="520"/>
      <c r="R868" s="520"/>
      <c r="S868" s="520"/>
      <c r="T868" s="520"/>
      <c r="U868" s="520"/>
      <c r="V868" s="520"/>
      <c r="W868" s="520"/>
      <c r="X868" s="520"/>
      <c r="Y868" s="520"/>
      <c r="Z868" s="520"/>
    </row>
    <row r="869" spans="1:26" ht="12.75" customHeight="1">
      <c r="A869" s="520"/>
      <c r="B869" s="520"/>
      <c r="C869" s="520"/>
      <c r="D869" s="520"/>
      <c r="E869" s="520"/>
      <c r="F869" s="520"/>
      <c r="G869" s="520"/>
      <c r="H869" s="520"/>
      <c r="I869" s="520"/>
      <c r="J869" s="520"/>
      <c r="K869" s="520"/>
      <c r="L869" s="520"/>
      <c r="M869" s="520"/>
      <c r="N869" s="520"/>
      <c r="O869" s="520"/>
      <c r="P869" s="520"/>
      <c r="Q869" s="520"/>
      <c r="R869" s="520"/>
      <c r="S869" s="520"/>
      <c r="T869" s="520"/>
      <c r="U869" s="520"/>
      <c r="V869" s="520"/>
      <c r="W869" s="520"/>
      <c r="X869" s="520"/>
      <c r="Y869" s="520"/>
      <c r="Z869" s="520"/>
    </row>
    <row r="870" spans="1:26" ht="12.75" customHeight="1">
      <c r="A870" s="520"/>
      <c r="B870" s="520"/>
      <c r="C870" s="520"/>
      <c r="D870" s="520"/>
      <c r="E870" s="520"/>
      <c r="F870" s="520"/>
      <c r="G870" s="520"/>
      <c r="H870" s="520"/>
      <c r="I870" s="520"/>
      <c r="J870" s="520"/>
      <c r="K870" s="520"/>
      <c r="L870" s="520"/>
      <c r="M870" s="520"/>
      <c r="N870" s="520"/>
      <c r="O870" s="520"/>
      <c r="P870" s="520"/>
      <c r="Q870" s="520"/>
      <c r="R870" s="520"/>
      <c r="S870" s="520"/>
      <c r="T870" s="520"/>
      <c r="U870" s="520"/>
      <c r="V870" s="520"/>
      <c r="W870" s="520"/>
      <c r="X870" s="520"/>
      <c r="Y870" s="520"/>
      <c r="Z870" s="520"/>
    </row>
    <row r="871" spans="1:26" ht="12.75" customHeight="1">
      <c r="A871" s="520"/>
      <c r="B871" s="520"/>
      <c r="C871" s="520"/>
      <c r="D871" s="520"/>
      <c r="E871" s="520"/>
      <c r="F871" s="520"/>
      <c r="G871" s="520"/>
      <c r="H871" s="520"/>
      <c r="I871" s="520"/>
      <c r="J871" s="520"/>
      <c r="K871" s="520"/>
      <c r="L871" s="520"/>
      <c r="M871" s="520"/>
      <c r="N871" s="520"/>
      <c r="O871" s="520"/>
      <c r="P871" s="520"/>
      <c r="Q871" s="520"/>
      <c r="R871" s="520"/>
      <c r="S871" s="520"/>
      <c r="T871" s="520"/>
      <c r="U871" s="520"/>
      <c r="V871" s="520"/>
      <c r="W871" s="520"/>
      <c r="X871" s="520"/>
      <c r="Y871" s="520"/>
      <c r="Z871" s="520"/>
    </row>
    <row r="872" spans="1:26" ht="12.75" customHeight="1">
      <c r="A872" s="520"/>
      <c r="B872" s="520"/>
      <c r="C872" s="520"/>
      <c r="D872" s="520"/>
      <c r="E872" s="520"/>
      <c r="F872" s="520"/>
      <c r="G872" s="520"/>
      <c r="H872" s="520"/>
      <c r="I872" s="520"/>
      <c r="J872" s="520"/>
      <c r="K872" s="520"/>
      <c r="L872" s="520"/>
      <c r="M872" s="520"/>
      <c r="N872" s="520"/>
      <c r="O872" s="520"/>
      <c r="P872" s="520"/>
      <c r="Q872" s="520"/>
      <c r="R872" s="520"/>
      <c r="S872" s="520"/>
      <c r="T872" s="520"/>
      <c r="U872" s="520"/>
      <c r="V872" s="520"/>
      <c r="W872" s="520"/>
      <c r="X872" s="520"/>
      <c r="Y872" s="520"/>
      <c r="Z872" s="520"/>
    </row>
    <row r="873" spans="1:26" ht="12.75" customHeight="1">
      <c r="A873" s="520"/>
      <c r="B873" s="520"/>
      <c r="C873" s="520"/>
      <c r="D873" s="520"/>
      <c r="E873" s="520"/>
      <c r="F873" s="520"/>
      <c r="G873" s="520"/>
      <c r="H873" s="520"/>
      <c r="I873" s="520"/>
      <c r="J873" s="520"/>
      <c r="K873" s="520"/>
      <c r="L873" s="520"/>
      <c r="M873" s="520"/>
      <c r="N873" s="520"/>
      <c r="O873" s="520"/>
      <c r="P873" s="520"/>
      <c r="Q873" s="520"/>
      <c r="R873" s="520"/>
      <c r="S873" s="520"/>
      <c r="T873" s="520"/>
      <c r="U873" s="520"/>
      <c r="V873" s="520"/>
      <c r="W873" s="520"/>
      <c r="X873" s="520"/>
      <c r="Y873" s="520"/>
      <c r="Z873" s="520"/>
    </row>
    <row r="874" spans="1:26" ht="12.75" customHeight="1">
      <c r="A874" s="520"/>
      <c r="B874" s="520"/>
      <c r="C874" s="520"/>
      <c r="D874" s="520"/>
      <c r="E874" s="520"/>
      <c r="F874" s="520"/>
      <c r="G874" s="520"/>
      <c r="H874" s="520"/>
      <c r="I874" s="520"/>
      <c r="J874" s="520"/>
      <c r="K874" s="520"/>
      <c r="L874" s="520"/>
      <c r="M874" s="520"/>
      <c r="N874" s="520"/>
      <c r="O874" s="520"/>
      <c r="P874" s="520"/>
      <c r="Q874" s="520"/>
      <c r="R874" s="520"/>
      <c r="S874" s="520"/>
      <c r="T874" s="520"/>
      <c r="U874" s="520"/>
      <c r="V874" s="520"/>
      <c r="W874" s="520"/>
      <c r="X874" s="520"/>
      <c r="Y874" s="520"/>
      <c r="Z874" s="520"/>
    </row>
    <row r="875" spans="1:26" ht="12.75" customHeight="1">
      <c r="A875" s="520"/>
      <c r="B875" s="520"/>
      <c r="C875" s="520"/>
      <c r="D875" s="520"/>
      <c r="E875" s="520"/>
      <c r="F875" s="520"/>
      <c r="G875" s="520"/>
      <c r="H875" s="520"/>
      <c r="I875" s="520"/>
      <c r="J875" s="520"/>
      <c r="K875" s="520"/>
      <c r="L875" s="520"/>
      <c r="M875" s="520"/>
      <c r="N875" s="520"/>
      <c r="O875" s="520"/>
      <c r="P875" s="520"/>
      <c r="Q875" s="520"/>
      <c r="R875" s="520"/>
      <c r="S875" s="520"/>
      <c r="T875" s="520"/>
      <c r="U875" s="520"/>
      <c r="V875" s="520"/>
      <c r="W875" s="520"/>
      <c r="X875" s="520"/>
      <c r="Y875" s="520"/>
      <c r="Z875" s="520"/>
    </row>
    <row r="876" spans="1:26" ht="12.75" customHeight="1">
      <c r="A876" s="520"/>
      <c r="B876" s="520"/>
      <c r="C876" s="520"/>
      <c r="D876" s="520"/>
      <c r="E876" s="520"/>
      <c r="F876" s="520"/>
      <c r="G876" s="520"/>
      <c r="H876" s="520"/>
      <c r="I876" s="520"/>
      <c r="J876" s="520"/>
      <c r="K876" s="520"/>
      <c r="L876" s="520"/>
      <c r="M876" s="520"/>
      <c r="N876" s="520"/>
      <c r="O876" s="520"/>
      <c r="P876" s="520"/>
      <c r="Q876" s="520"/>
      <c r="R876" s="520"/>
      <c r="S876" s="520"/>
      <c r="T876" s="520"/>
      <c r="U876" s="520"/>
      <c r="V876" s="520"/>
      <c r="W876" s="520"/>
      <c r="X876" s="520"/>
      <c r="Y876" s="520"/>
      <c r="Z876" s="520"/>
    </row>
    <row r="877" spans="1:26" ht="12.75" customHeight="1">
      <c r="A877" s="520"/>
      <c r="B877" s="520"/>
      <c r="C877" s="520"/>
      <c r="D877" s="520"/>
      <c r="E877" s="520"/>
      <c r="F877" s="520"/>
      <c r="G877" s="520"/>
      <c r="H877" s="520"/>
      <c r="I877" s="520"/>
      <c r="J877" s="520"/>
      <c r="K877" s="520"/>
      <c r="L877" s="520"/>
      <c r="M877" s="520"/>
      <c r="N877" s="520"/>
      <c r="O877" s="520"/>
      <c r="P877" s="520"/>
      <c r="Q877" s="520"/>
      <c r="R877" s="520"/>
      <c r="S877" s="520"/>
      <c r="T877" s="520"/>
      <c r="U877" s="520"/>
      <c r="V877" s="520"/>
      <c r="W877" s="520"/>
      <c r="X877" s="520"/>
      <c r="Y877" s="520"/>
      <c r="Z877" s="520"/>
    </row>
    <row r="878" spans="1:26" ht="12.75" customHeight="1">
      <c r="A878" s="520"/>
      <c r="B878" s="520"/>
      <c r="C878" s="520"/>
      <c r="D878" s="520"/>
      <c r="E878" s="520"/>
      <c r="F878" s="520"/>
      <c r="G878" s="520"/>
      <c r="H878" s="520"/>
      <c r="I878" s="520"/>
      <c r="J878" s="520"/>
      <c r="K878" s="520"/>
      <c r="L878" s="520"/>
      <c r="M878" s="520"/>
      <c r="N878" s="520"/>
      <c r="O878" s="520"/>
      <c r="P878" s="520"/>
      <c r="Q878" s="520"/>
      <c r="R878" s="520"/>
      <c r="S878" s="520"/>
      <c r="T878" s="520"/>
      <c r="U878" s="520"/>
      <c r="V878" s="520"/>
      <c r="W878" s="520"/>
      <c r="X878" s="520"/>
      <c r="Y878" s="520"/>
      <c r="Z878" s="520"/>
    </row>
    <row r="879" spans="1:26" ht="12.75" customHeight="1">
      <c r="A879" s="520"/>
      <c r="B879" s="520"/>
      <c r="C879" s="520"/>
      <c r="D879" s="520"/>
      <c r="E879" s="520"/>
      <c r="F879" s="520"/>
      <c r="G879" s="520"/>
      <c r="H879" s="520"/>
      <c r="I879" s="520"/>
      <c r="J879" s="520"/>
      <c r="K879" s="520"/>
      <c r="L879" s="520"/>
      <c r="M879" s="520"/>
      <c r="N879" s="520"/>
      <c r="O879" s="520"/>
      <c r="P879" s="520"/>
      <c r="Q879" s="520"/>
      <c r="R879" s="520"/>
      <c r="S879" s="520"/>
      <c r="T879" s="520"/>
      <c r="U879" s="520"/>
      <c r="V879" s="520"/>
      <c r="W879" s="520"/>
      <c r="X879" s="520"/>
      <c r="Y879" s="520"/>
      <c r="Z879" s="520"/>
    </row>
    <row r="880" spans="1:26" ht="12.75" customHeight="1">
      <c r="A880" s="520"/>
      <c r="B880" s="520"/>
      <c r="C880" s="520"/>
      <c r="D880" s="520"/>
      <c r="E880" s="520"/>
      <c r="F880" s="520"/>
      <c r="G880" s="520"/>
      <c r="H880" s="520"/>
      <c r="I880" s="520"/>
      <c r="J880" s="520"/>
      <c r="K880" s="520"/>
      <c r="L880" s="520"/>
      <c r="M880" s="520"/>
      <c r="N880" s="520"/>
      <c r="O880" s="520"/>
      <c r="P880" s="520"/>
      <c r="Q880" s="520"/>
      <c r="R880" s="520"/>
      <c r="S880" s="520"/>
      <c r="T880" s="520"/>
      <c r="U880" s="520"/>
      <c r="V880" s="520"/>
      <c r="W880" s="520"/>
      <c r="X880" s="520"/>
      <c r="Y880" s="520"/>
      <c r="Z880" s="520"/>
    </row>
    <row r="881" spans="1:26" ht="12.75" customHeight="1">
      <c r="A881" s="520"/>
      <c r="B881" s="520"/>
      <c r="C881" s="520"/>
      <c r="D881" s="520"/>
      <c r="E881" s="520"/>
      <c r="F881" s="520"/>
      <c r="G881" s="520"/>
      <c r="H881" s="520"/>
      <c r="I881" s="520"/>
      <c r="J881" s="520"/>
      <c r="K881" s="520"/>
      <c r="L881" s="520"/>
      <c r="M881" s="520"/>
      <c r="N881" s="520"/>
      <c r="O881" s="520"/>
      <c r="P881" s="520"/>
      <c r="Q881" s="520"/>
      <c r="R881" s="520"/>
      <c r="S881" s="520"/>
      <c r="T881" s="520"/>
      <c r="U881" s="520"/>
      <c r="V881" s="520"/>
      <c r="W881" s="520"/>
      <c r="X881" s="520"/>
      <c r="Y881" s="520"/>
      <c r="Z881" s="520"/>
    </row>
    <row r="882" spans="1:26" ht="12.75" customHeight="1">
      <c r="A882" s="520"/>
      <c r="B882" s="520"/>
      <c r="C882" s="520"/>
      <c r="D882" s="520"/>
      <c r="E882" s="520"/>
      <c r="F882" s="520"/>
      <c r="G882" s="520"/>
      <c r="H882" s="520"/>
      <c r="I882" s="520"/>
      <c r="J882" s="520"/>
      <c r="K882" s="520"/>
      <c r="L882" s="520"/>
      <c r="M882" s="520"/>
      <c r="N882" s="520"/>
      <c r="O882" s="520"/>
      <c r="P882" s="520"/>
      <c r="Q882" s="520"/>
      <c r="R882" s="520"/>
      <c r="S882" s="520"/>
      <c r="T882" s="520"/>
      <c r="U882" s="520"/>
      <c r="V882" s="520"/>
      <c r="W882" s="520"/>
      <c r="X882" s="520"/>
      <c r="Y882" s="520"/>
      <c r="Z882" s="520"/>
    </row>
    <row r="883" spans="1:26" ht="12.75" customHeight="1">
      <c r="A883" s="520"/>
      <c r="B883" s="520"/>
      <c r="C883" s="520"/>
      <c r="D883" s="520"/>
      <c r="E883" s="520"/>
      <c r="F883" s="520"/>
      <c r="G883" s="520"/>
      <c r="H883" s="520"/>
      <c r="I883" s="520"/>
      <c r="J883" s="520"/>
      <c r="K883" s="520"/>
      <c r="L883" s="520"/>
      <c r="M883" s="520"/>
      <c r="N883" s="520"/>
      <c r="O883" s="520"/>
      <c r="P883" s="520"/>
      <c r="Q883" s="520"/>
      <c r="R883" s="520"/>
      <c r="S883" s="520"/>
      <c r="T883" s="520"/>
      <c r="U883" s="520"/>
      <c r="V883" s="520"/>
      <c r="W883" s="520"/>
      <c r="X883" s="520"/>
      <c r="Y883" s="520"/>
      <c r="Z883" s="520"/>
    </row>
    <row r="884" spans="1:26" ht="12.75" customHeight="1">
      <c r="A884" s="520"/>
      <c r="B884" s="520"/>
      <c r="C884" s="520"/>
      <c r="D884" s="520"/>
      <c r="E884" s="520"/>
      <c r="F884" s="520"/>
      <c r="G884" s="520"/>
      <c r="H884" s="520"/>
      <c r="I884" s="520"/>
      <c r="J884" s="520"/>
      <c r="K884" s="520"/>
      <c r="L884" s="520"/>
      <c r="M884" s="520"/>
      <c r="N884" s="520"/>
      <c r="O884" s="520"/>
      <c r="P884" s="520"/>
      <c r="Q884" s="520"/>
      <c r="R884" s="520"/>
      <c r="S884" s="520"/>
      <c r="T884" s="520"/>
      <c r="U884" s="520"/>
      <c r="V884" s="520"/>
      <c r="W884" s="520"/>
      <c r="X884" s="520"/>
      <c r="Y884" s="520"/>
      <c r="Z884" s="520"/>
    </row>
    <row r="885" spans="1:26" ht="12.75" customHeight="1">
      <c r="A885" s="520"/>
      <c r="B885" s="520"/>
      <c r="C885" s="520"/>
      <c r="D885" s="520"/>
      <c r="E885" s="520"/>
      <c r="F885" s="520"/>
      <c r="G885" s="520"/>
      <c r="H885" s="520"/>
      <c r="I885" s="520"/>
      <c r="J885" s="520"/>
      <c r="K885" s="520"/>
      <c r="L885" s="520"/>
      <c r="M885" s="520"/>
      <c r="N885" s="520"/>
      <c r="O885" s="520"/>
      <c r="P885" s="520"/>
      <c r="Q885" s="520"/>
      <c r="R885" s="520"/>
      <c r="S885" s="520"/>
      <c r="T885" s="520"/>
      <c r="U885" s="520"/>
      <c r="V885" s="520"/>
      <c r="W885" s="520"/>
      <c r="X885" s="520"/>
      <c r="Y885" s="520"/>
      <c r="Z885" s="520"/>
    </row>
    <row r="886" spans="1:26" ht="12.75" customHeight="1">
      <c r="A886" s="520"/>
      <c r="B886" s="520"/>
      <c r="C886" s="520"/>
      <c r="D886" s="520"/>
      <c r="E886" s="520"/>
      <c r="F886" s="520"/>
      <c r="G886" s="520"/>
      <c r="H886" s="520"/>
      <c r="I886" s="520"/>
      <c r="J886" s="520"/>
      <c r="K886" s="520"/>
      <c r="L886" s="520"/>
      <c r="M886" s="520"/>
      <c r="N886" s="520"/>
      <c r="O886" s="520"/>
      <c r="P886" s="520"/>
      <c r="Q886" s="520"/>
      <c r="R886" s="520"/>
      <c r="S886" s="520"/>
      <c r="T886" s="520"/>
      <c r="U886" s="520"/>
      <c r="V886" s="520"/>
      <c r="W886" s="520"/>
      <c r="X886" s="520"/>
      <c r="Y886" s="520"/>
      <c r="Z886" s="520"/>
    </row>
    <row r="887" spans="1:26" ht="12.75" customHeight="1">
      <c r="A887" s="520"/>
      <c r="B887" s="520"/>
      <c r="C887" s="520"/>
      <c r="D887" s="520"/>
      <c r="E887" s="520"/>
      <c r="F887" s="520"/>
      <c r="G887" s="520"/>
      <c r="H887" s="520"/>
      <c r="I887" s="520"/>
      <c r="J887" s="520"/>
      <c r="K887" s="520"/>
      <c r="L887" s="520"/>
      <c r="M887" s="520"/>
      <c r="N887" s="520"/>
      <c r="O887" s="520"/>
      <c r="P887" s="520"/>
      <c r="Q887" s="520"/>
      <c r="R887" s="520"/>
      <c r="S887" s="520"/>
      <c r="T887" s="520"/>
      <c r="U887" s="520"/>
      <c r="V887" s="520"/>
      <c r="W887" s="520"/>
      <c r="X887" s="520"/>
      <c r="Y887" s="520"/>
      <c r="Z887" s="520"/>
    </row>
    <row r="888" spans="1:26" ht="12.75" customHeight="1">
      <c r="A888" s="520"/>
      <c r="B888" s="520"/>
      <c r="C888" s="520"/>
      <c r="D888" s="520"/>
      <c r="E888" s="520"/>
      <c r="F888" s="520"/>
      <c r="G888" s="520"/>
      <c r="H888" s="520"/>
      <c r="I888" s="520"/>
      <c r="J888" s="520"/>
      <c r="K888" s="520"/>
      <c r="L888" s="520"/>
      <c r="M888" s="520"/>
      <c r="N888" s="520"/>
      <c r="O888" s="520"/>
      <c r="P888" s="520"/>
      <c r="Q888" s="520"/>
      <c r="R888" s="520"/>
      <c r="S888" s="520"/>
      <c r="T888" s="520"/>
      <c r="U888" s="520"/>
      <c r="V888" s="520"/>
      <c r="W888" s="520"/>
      <c r="X888" s="520"/>
      <c r="Y888" s="520"/>
      <c r="Z888" s="520"/>
    </row>
    <row r="889" spans="1:26" ht="12.75" customHeight="1">
      <c r="A889" s="520"/>
      <c r="B889" s="520"/>
      <c r="C889" s="520"/>
      <c r="D889" s="520"/>
      <c r="E889" s="520"/>
      <c r="F889" s="520"/>
      <c r="G889" s="520"/>
      <c r="H889" s="520"/>
      <c r="I889" s="520"/>
      <c r="J889" s="520"/>
      <c r="K889" s="520"/>
      <c r="L889" s="520"/>
      <c r="M889" s="520"/>
      <c r="N889" s="520"/>
      <c r="O889" s="520"/>
      <c r="P889" s="520"/>
      <c r="Q889" s="520"/>
      <c r="R889" s="520"/>
      <c r="S889" s="520"/>
      <c r="T889" s="520"/>
      <c r="U889" s="520"/>
      <c r="V889" s="520"/>
      <c r="W889" s="520"/>
      <c r="X889" s="520"/>
      <c r="Y889" s="520"/>
      <c r="Z889" s="520"/>
    </row>
    <row r="890" spans="1:26" ht="12.75" customHeight="1">
      <c r="A890" s="520"/>
      <c r="B890" s="520"/>
      <c r="C890" s="520"/>
      <c r="D890" s="520"/>
      <c r="E890" s="520"/>
      <c r="F890" s="520"/>
      <c r="G890" s="520"/>
      <c r="H890" s="520"/>
      <c r="I890" s="520"/>
      <c r="J890" s="520"/>
      <c r="K890" s="520"/>
      <c r="L890" s="520"/>
      <c r="M890" s="520"/>
      <c r="N890" s="520"/>
      <c r="O890" s="520"/>
      <c r="P890" s="520"/>
      <c r="Q890" s="520"/>
      <c r="R890" s="520"/>
      <c r="S890" s="520"/>
      <c r="T890" s="520"/>
      <c r="U890" s="520"/>
      <c r="V890" s="520"/>
      <c r="W890" s="520"/>
      <c r="X890" s="520"/>
      <c r="Y890" s="520"/>
      <c r="Z890" s="520"/>
    </row>
    <row r="891" spans="1:26" ht="12.75" customHeight="1">
      <c r="A891" s="520"/>
      <c r="B891" s="520"/>
      <c r="C891" s="520"/>
      <c r="D891" s="520"/>
      <c r="E891" s="520"/>
      <c r="F891" s="520"/>
      <c r="G891" s="520"/>
      <c r="H891" s="520"/>
      <c r="I891" s="520"/>
      <c r="J891" s="520"/>
      <c r="K891" s="520"/>
      <c r="L891" s="520"/>
      <c r="M891" s="520"/>
      <c r="N891" s="520"/>
      <c r="O891" s="520"/>
      <c r="P891" s="520"/>
      <c r="Q891" s="520"/>
      <c r="R891" s="520"/>
      <c r="S891" s="520"/>
      <c r="T891" s="520"/>
      <c r="U891" s="520"/>
      <c r="V891" s="520"/>
      <c r="W891" s="520"/>
      <c r="X891" s="520"/>
      <c r="Y891" s="520"/>
      <c r="Z891" s="520"/>
    </row>
    <row r="892" spans="1:26" ht="12.75" customHeight="1">
      <c r="A892" s="520"/>
      <c r="B892" s="520"/>
      <c r="C892" s="520"/>
      <c r="D892" s="520"/>
      <c r="E892" s="520"/>
      <c r="F892" s="520"/>
      <c r="G892" s="520"/>
      <c r="H892" s="520"/>
      <c r="I892" s="520"/>
      <c r="J892" s="520"/>
      <c r="K892" s="520"/>
      <c r="L892" s="520"/>
      <c r="M892" s="520"/>
      <c r="N892" s="520"/>
      <c r="O892" s="520"/>
      <c r="P892" s="520"/>
      <c r="Q892" s="520"/>
      <c r="R892" s="520"/>
      <c r="S892" s="520"/>
      <c r="T892" s="520"/>
      <c r="U892" s="520"/>
      <c r="V892" s="520"/>
      <c r="W892" s="520"/>
      <c r="X892" s="520"/>
      <c r="Y892" s="520"/>
      <c r="Z892" s="520"/>
    </row>
    <row r="893" spans="1:26" ht="12.75" customHeight="1">
      <c r="A893" s="520"/>
      <c r="B893" s="520"/>
      <c r="C893" s="520"/>
      <c r="D893" s="520"/>
      <c r="E893" s="520"/>
      <c r="F893" s="520"/>
      <c r="G893" s="520"/>
      <c r="H893" s="520"/>
      <c r="I893" s="520"/>
      <c r="J893" s="520"/>
      <c r="K893" s="520"/>
      <c r="L893" s="520"/>
      <c r="M893" s="520"/>
      <c r="N893" s="520"/>
      <c r="O893" s="520"/>
      <c r="P893" s="520"/>
      <c r="Q893" s="520"/>
      <c r="R893" s="520"/>
      <c r="S893" s="520"/>
      <c r="T893" s="520"/>
      <c r="U893" s="520"/>
      <c r="V893" s="520"/>
      <c r="W893" s="520"/>
      <c r="X893" s="520"/>
      <c r="Y893" s="520"/>
      <c r="Z893" s="520"/>
    </row>
    <row r="894" spans="1:26" ht="12.75" customHeight="1">
      <c r="A894" s="520"/>
      <c r="B894" s="520"/>
      <c r="C894" s="520"/>
      <c r="D894" s="520"/>
      <c r="E894" s="520"/>
      <c r="F894" s="520"/>
      <c r="G894" s="520"/>
      <c r="H894" s="520"/>
      <c r="I894" s="520"/>
      <c r="J894" s="520"/>
      <c r="K894" s="520"/>
      <c r="L894" s="520"/>
      <c r="M894" s="520"/>
      <c r="N894" s="520"/>
      <c r="O894" s="520"/>
      <c r="P894" s="520"/>
      <c r="Q894" s="520"/>
      <c r="R894" s="520"/>
      <c r="S894" s="520"/>
      <c r="T894" s="520"/>
      <c r="U894" s="520"/>
      <c r="V894" s="520"/>
      <c r="W894" s="520"/>
      <c r="X894" s="520"/>
      <c r="Y894" s="520"/>
      <c r="Z894" s="520"/>
    </row>
    <row r="895" spans="1:26" ht="12.75" customHeight="1">
      <c r="A895" s="520"/>
      <c r="B895" s="520"/>
      <c r="C895" s="520"/>
      <c r="D895" s="520"/>
      <c r="E895" s="520"/>
      <c r="F895" s="520"/>
      <c r="G895" s="520"/>
      <c r="H895" s="520"/>
      <c r="I895" s="520"/>
      <c r="J895" s="520"/>
      <c r="K895" s="520"/>
      <c r="L895" s="520"/>
      <c r="M895" s="520"/>
      <c r="N895" s="520"/>
      <c r="O895" s="520"/>
      <c r="P895" s="520"/>
      <c r="Q895" s="520"/>
      <c r="R895" s="520"/>
      <c r="S895" s="520"/>
      <c r="T895" s="520"/>
      <c r="U895" s="520"/>
      <c r="V895" s="520"/>
      <c r="W895" s="520"/>
      <c r="X895" s="520"/>
      <c r="Y895" s="520"/>
      <c r="Z895" s="520"/>
    </row>
    <row r="896" spans="1:26" ht="12.75" customHeight="1">
      <c r="A896" s="520"/>
      <c r="B896" s="520"/>
      <c r="C896" s="520"/>
      <c r="D896" s="520"/>
      <c r="E896" s="520"/>
      <c r="F896" s="520"/>
      <c r="G896" s="520"/>
      <c r="H896" s="520"/>
      <c r="I896" s="520"/>
      <c r="J896" s="520"/>
      <c r="K896" s="520"/>
      <c r="L896" s="520"/>
      <c r="M896" s="520"/>
      <c r="N896" s="520"/>
      <c r="O896" s="520"/>
      <c r="P896" s="520"/>
      <c r="Q896" s="520"/>
      <c r="R896" s="520"/>
      <c r="S896" s="520"/>
      <c r="T896" s="520"/>
      <c r="U896" s="520"/>
      <c r="V896" s="520"/>
      <c r="W896" s="520"/>
      <c r="X896" s="520"/>
      <c r="Y896" s="520"/>
      <c r="Z896" s="520"/>
    </row>
    <row r="897" spans="1:26" ht="12.75" customHeight="1">
      <c r="A897" s="520"/>
      <c r="B897" s="520"/>
      <c r="C897" s="520"/>
      <c r="D897" s="520"/>
      <c r="E897" s="520"/>
      <c r="F897" s="520"/>
      <c r="G897" s="520"/>
      <c r="H897" s="520"/>
      <c r="I897" s="520"/>
      <c r="J897" s="520"/>
      <c r="K897" s="520"/>
      <c r="L897" s="520"/>
      <c r="M897" s="520"/>
      <c r="N897" s="520"/>
      <c r="O897" s="520"/>
      <c r="P897" s="520"/>
      <c r="Q897" s="520"/>
      <c r="R897" s="520"/>
      <c r="S897" s="520"/>
      <c r="T897" s="520"/>
      <c r="U897" s="520"/>
      <c r="V897" s="520"/>
      <c r="W897" s="520"/>
      <c r="X897" s="520"/>
      <c r="Y897" s="520"/>
      <c r="Z897" s="520"/>
    </row>
    <row r="898" spans="1:26" ht="12.75" customHeight="1">
      <c r="A898" s="520"/>
      <c r="B898" s="520"/>
      <c r="C898" s="520"/>
      <c r="D898" s="520"/>
      <c r="E898" s="520"/>
      <c r="F898" s="520"/>
      <c r="G898" s="520"/>
      <c r="H898" s="520"/>
      <c r="I898" s="520"/>
      <c r="J898" s="520"/>
      <c r="K898" s="520"/>
      <c r="L898" s="520"/>
      <c r="M898" s="520"/>
      <c r="N898" s="520"/>
      <c r="O898" s="520"/>
      <c r="P898" s="520"/>
      <c r="Q898" s="520"/>
      <c r="R898" s="520"/>
      <c r="S898" s="520"/>
      <c r="T898" s="520"/>
      <c r="U898" s="520"/>
      <c r="V898" s="520"/>
      <c r="W898" s="520"/>
      <c r="X898" s="520"/>
      <c r="Y898" s="520"/>
      <c r="Z898" s="520"/>
    </row>
    <row r="899" spans="1:26" ht="12.75" customHeight="1">
      <c r="A899" s="520"/>
      <c r="B899" s="520"/>
      <c r="C899" s="520"/>
      <c r="D899" s="520"/>
      <c r="E899" s="520"/>
      <c r="F899" s="520"/>
      <c r="G899" s="520"/>
      <c r="H899" s="520"/>
      <c r="I899" s="520"/>
      <c r="J899" s="520"/>
      <c r="K899" s="520"/>
      <c r="L899" s="520"/>
      <c r="M899" s="520"/>
      <c r="N899" s="520"/>
      <c r="O899" s="520"/>
      <c r="P899" s="520"/>
      <c r="Q899" s="520"/>
      <c r="R899" s="520"/>
      <c r="S899" s="520"/>
      <c r="T899" s="520"/>
      <c r="U899" s="520"/>
      <c r="V899" s="520"/>
      <c r="W899" s="520"/>
      <c r="X899" s="520"/>
      <c r="Y899" s="520"/>
      <c r="Z899" s="520"/>
    </row>
    <row r="900" spans="1:26" ht="12.75" customHeight="1">
      <c r="A900" s="520"/>
      <c r="B900" s="520"/>
      <c r="C900" s="520"/>
      <c r="D900" s="520"/>
      <c r="E900" s="520"/>
      <c r="F900" s="520"/>
      <c r="G900" s="520"/>
      <c r="H900" s="520"/>
      <c r="I900" s="520"/>
      <c r="J900" s="520"/>
      <c r="K900" s="520"/>
      <c r="L900" s="520"/>
      <c r="M900" s="520"/>
      <c r="N900" s="520"/>
      <c r="O900" s="520"/>
      <c r="P900" s="520"/>
      <c r="Q900" s="520"/>
      <c r="R900" s="520"/>
      <c r="S900" s="520"/>
      <c r="T900" s="520"/>
      <c r="U900" s="520"/>
      <c r="V900" s="520"/>
      <c r="W900" s="520"/>
      <c r="X900" s="520"/>
      <c r="Y900" s="520"/>
      <c r="Z900" s="520"/>
    </row>
    <row r="901" spans="1:26" ht="12.75" customHeight="1">
      <c r="A901" s="520"/>
      <c r="B901" s="520"/>
      <c r="C901" s="520"/>
      <c r="D901" s="520"/>
      <c r="E901" s="520"/>
      <c r="F901" s="520"/>
      <c r="G901" s="520"/>
      <c r="H901" s="520"/>
      <c r="I901" s="520"/>
      <c r="J901" s="520"/>
      <c r="K901" s="520"/>
      <c r="L901" s="520"/>
      <c r="M901" s="520"/>
      <c r="N901" s="520"/>
      <c r="O901" s="520"/>
      <c r="P901" s="520"/>
      <c r="Q901" s="520"/>
      <c r="R901" s="520"/>
      <c r="S901" s="520"/>
      <c r="T901" s="520"/>
      <c r="U901" s="520"/>
      <c r="V901" s="520"/>
      <c r="W901" s="520"/>
      <c r="X901" s="520"/>
      <c r="Y901" s="520"/>
      <c r="Z901" s="520"/>
    </row>
    <row r="902" spans="1:26" ht="12.75" customHeight="1">
      <c r="A902" s="520"/>
      <c r="B902" s="520"/>
      <c r="C902" s="520"/>
      <c r="D902" s="520"/>
      <c r="E902" s="520"/>
      <c r="F902" s="520"/>
      <c r="G902" s="520"/>
      <c r="H902" s="520"/>
      <c r="I902" s="520"/>
      <c r="J902" s="520"/>
      <c r="K902" s="520"/>
      <c r="L902" s="520"/>
      <c r="M902" s="520"/>
      <c r="N902" s="520"/>
      <c r="O902" s="520"/>
      <c r="P902" s="520"/>
      <c r="Q902" s="520"/>
      <c r="R902" s="520"/>
      <c r="S902" s="520"/>
      <c r="T902" s="520"/>
      <c r="U902" s="520"/>
      <c r="V902" s="520"/>
      <c r="W902" s="520"/>
      <c r="X902" s="520"/>
      <c r="Y902" s="520"/>
      <c r="Z902" s="520"/>
    </row>
    <row r="903" spans="1:26" ht="12.75" customHeight="1">
      <c r="A903" s="520"/>
      <c r="B903" s="520"/>
      <c r="C903" s="520"/>
      <c r="D903" s="520"/>
      <c r="E903" s="520"/>
      <c r="F903" s="520"/>
      <c r="G903" s="520"/>
      <c r="H903" s="520"/>
      <c r="I903" s="520"/>
      <c r="J903" s="520"/>
      <c r="K903" s="520"/>
      <c r="L903" s="520"/>
      <c r="M903" s="520"/>
      <c r="N903" s="520"/>
      <c r="O903" s="520"/>
      <c r="P903" s="520"/>
      <c r="Q903" s="520"/>
      <c r="R903" s="520"/>
      <c r="S903" s="520"/>
      <c r="T903" s="520"/>
      <c r="U903" s="520"/>
      <c r="V903" s="520"/>
      <c r="W903" s="520"/>
      <c r="X903" s="520"/>
      <c r="Y903" s="520"/>
      <c r="Z903" s="520"/>
    </row>
    <row r="904" spans="1:26" ht="12.75" customHeight="1">
      <c r="A904" s="520"/>
      <c r="B904" s="520"/>
      <c r="C904" s="520"/>
      <c r="D904" s="520"/>
      <c r="E904" s="520"/>
      <c r="F904" s="520"/>
      <c r="G904" s="520"/>
      <c r="H904" s="520"/>
      <c r="I904" s="520"/>
      <c r="J904" s="520"/>
      <c r="K904" s="520"/>
      <c r="L904" s="520"/>
      <c r="M904" s="520"/>
      <c r="N904" s="520"/>
      <c r="O904" s="520"/>
      <c r="P904" s="520"/>
      <c r="Q904" s="520"/>
      <c r="R904" s="520"/>
      <c r="S904" s="520"/>
      <c r="T904" s="520"/>
      <c r="U904" s="520"/>
      <c r="V904" s="520"/>
      <c r="W904" s="520"/>
      <c r="X904" s="520"/>
      <c r="Y904" s="520"/>
      <c r="Z904" s="520"/>
    </row>
    <row r="905" spans="1:26" ht="12.75" customHeight="1">
      <c r="A905" s="520"/>
      <c r="B905" s="520"/>
      <c r="C905" s="520"/>
      <c r="D905" s="520"/>
      <c r="E905" s="520"/>
      <c r="F905" s="520"/>
      <c r="G905" s="520"/>
      <c r="H905" s="520"/>
      <c r="I905" s="520"/>
      <c r="J905" s="520"/>
      <c r="K905" s="520"/>
      <c r="L905" s="520"/>
      <c r="M905" s="520"/>
      <c r="N905" s="520"/>
      <c r="O905" s="520"/>
      <c r="P905" s="520"/>
      <c r="Q905" s="520"/>
      <c r="R905" s="520"/>
      <c r="S905" s="520"/>
      <c r="T905" s="520"/>
      <c r="U905" s="520"/>
      <c r="V905" s="520"/>
      <c r="W905" s="520"/>
      <c r="X905" s="520"/>
      <c r="Y905" s="520"/>
      <c r="Z905" s="520"/>
    </row>
    <row r="906" spans="1:26" ht="12.75" customHeight="1">
      <c r="A906" s="520"/>
      <c r="B906" s="520"/>
      <c r="C906" s="520"/>
      <c r="D906" s="520"/>
      <c r="E906" s="520"/>
      <c r="F906" s="520"/>
      <c r="G906" s="520"/>
      <c r="H906" s="520"/>
      <c r="I906" s="520"/>
      <c r="J906" s="520"/>
      <c r="K906" s="520"/>
      <c r="L906" s="520"/>
      <c r="M906" s="520"/>
      <c r="N906" s="520"/>
      <c r="O906" s="520"/>
      <c r="P906" s="520"/>
      <c r="Q906" s="520"/>
      <c r="R906" s="520"/>
      <c r="S906" s="520"/>
      <c r="T906" s="520"/>
      <c r="U906" s="520"/>
      <c r="V906" s="520"/>
      <c r="W906" s="520"/>
      <c r="X906" s="520"/>
      <c r="Y906" s="520"/>
      <c r="Z906" s="520"/>
    </row>
    <row r="907" spans="1:26" ht="12.75" customHeight="1">
      <c r="A907" s="520"/>
      <c r="B907" s="520"/>
      <c r="C907" s="520"/>
      <c r="D907" s="520"/>
      <c r="E907" s="520"/>
      <c r="F907" s="520"/>
      <c r="G907" s="520"/>
      <c r="H907" s="520"/>
      <c r="I907" s="520"/>
      <c r="J907" s="520"/>
      <c r="K907" s="520"/>
      <c r="L907" s="520"/>
      <c r="M907" s="520"/>
      <c r="N907" s="520"/>
      <c r="O907" s="520"/>
      <c r="P907" s="520"/>
      <c r="Q907" s="520"/>
      <c r="R907" s="520"/>
      <c r="S907" s="520"/>
      <c r="T907" s="520"/>
      <c r="U907" s="520"/>
      <c r="V907" s="520"/>
      <c r="W907" s="520"/>
      <c r="X907" s="520"/>
      <c r="Y907" s="520"/>
      <c r="Z907" s="520"/>
    </row>
    <row r="908" spans="1:26" ht="12.75" customHeight="1">
      <c r="A908" s="520"/>
      <c r="B908" s="520"/>
      <c r="C908" s="520"/>
      <c r="D908" s="520"/>
      <c r="E908" s="520"/>
      <c r="F908" s="520"/>
      <c r="G908" s="520"/>
      <c r="H908" s="520"/>
      <c r="I908" s="520"/>
      <c r="J908" s="520"/>
      <c r="K908" s="520"/>
      <c r="L908" s="520"/>
      <c r="M908" s="520"/>
      <c r="N908" s="520"/>
      <c r="O908" s="520"/>
      <c r="P908" s="520"/>
      <c r="Q908" s="520"/>
      <c r="R908" s="520"/>
      <c r="S908" s="520"/>
      <c r="T908" s="520"/>
      <c r="U908" s="520"/>
      <c r="V908" s="520"/>
      <c r="W908" s="520"/>
      <c r="X908" s="520"/>
      <c r="Y908" s="520"/>
      <c r="Z908" s="520"/>
    </row>
    <row r="909" spans="1:26" ht="12.75" customHeight="1">
      <c r="A909" s="520"/>
      <c r="B909" s="520"/>
      <c r="C909" s="520"/>
      <c r="D909" s="520"/>
      <c r="E909" s="520"/>
      <c r="F909" s="520"/>
      <c r="G909" s="520"/>
      <c r="H909" s="520"/>
      <c r="I909" s="520"/>
      <c r="J909" s="520"/>
      <c r="K909" s="520"/>
      <c r="L909" s="520"/>
      <c r="M909" s="520"/>
      <c r="N909" s="520"/>
      <c r="O909" s="520"/>
      <c r="P909" s="520"/>
      <c r="Q909" s="520"/>
      <c r="R909" s="520"/>
      <c r="S909" s="520"/>
      <c r="T909" s="520"/>
      <c r="U909" s="520"/>
      <c r="V909" s="520"/>
      <c r="W909" s="520"/>
      <c r="X909" s="520"/>
      <c r="Y909" s="520"/>
      <c r="Z909" s="520"/>
    </row>
    <row r="910" spans="1:26" ht="12.75" customHeight="1">
      <c r="A910" s="520"/>
      <c r="B910" s="520"/>
      <c r="C910" s="520"/>
      <c r="D910" s="520"/>
      <c r="E910" s="520"/>
      <c r="F910" s="520"/>
      <c r="G910" s="520"/>
      <c r="H910" s="520"/>
      <c r="I910" s="520"/>
      <c r="J910" s="520"/>
      <c r="K910" s="520"/>
      <c r="L910" s="520"/>
      <c r="M910" s="520"/>
      <c r="N910" s="520"/>
      <c r="O910" s="520"/>
      <c r="P910" s="520"/>
      <c r="Q910" s="520"/>
      <c r="R910" s="520"/>
      <c r="S910" s="520"/>
      <c r="T910" s="520"/>
      <c r="U910" s="520"/>
      <c r="V910" s="520"/>
      <c r="W910" s="520"/>
      <c r="X910" s="520"/>
      <c r="Y910" s="520"/>
      <c r="Z910" s="520"/>
    </row>
    <row r="911" spans="1:26" ht="12.75" customHeight="1">
      <c r="A911" s="520"/>
      <c r="B911" s="520"/>
      <c r="C911" s="520"/>
      <c r="D911" s="520"/>
      <c r="E911" s="520"/>
      <c r="F911" s="520"/>
      <c r="G911" s="520"/>
      <c r="H911" s="520"/>
      <c r="I911" s="520"/>
      <c r="J911" s="520"/>
      <c r="K911" s="520"/>
      <c r="L911" s="520"/>
      <c r="M911" s="520"/>
      <c r="N911" s="520"/>
      <c r="O911" s="520"/>
      <c r="P911" s="520"/>
      <c r="Q911" s="520"/>
      <c r="R911" s="520"/>
      <c r="S911" s="520"/>
      <c r="T911" s="520"/>
      <c r="U911" s="520"/>
      <c r="V911" s="520"/>
      <c r="W911" s="520"/>
      <c r="X911" s="520"/>
      <c r="Y911" s="520"/>
      <c r="Z911" s="520"/>
    </row>
    <row r="912" spans="1:26" ht="12.75" customHeight="1">
      <c r="A912" s="520"/>
      <c r="B912" s="520"/>
      <c r="C912" s="520"/>
      <c r="D912" s="520"/>
      <c r="E912" s="520"/>
      <c r="F912" s="520"/>
      <c r="G912" s="520"/>
      <c r="H912" s="520"/>
      <c r="I912" s="520"/>
      <c r="J912" s="520"/>
      <c r="K912" s="520"/>
      <c r="L912" s="520"/>
      <c r="M912" s="520"/>
      <c r="N912" s="520"/>
      <c r="O912" s="520"/>
      <c r="P912" s="520"/>
      <c r="Q912" s="520"/>
      <c r="R912" s="520"/>
      <c r="S912" s="520"/>
      <c r="T912" s="520"/>
      <c r="U912" s="520"/>
      <c r="V912" s="520"/>
      <c r="W912" s="520"/>
      <c r="X912" s="520"/>
      <c r="Y912" s="520"/>
      <c r="Z912" s="520"/>
    </row>
    <row r="913" spans="1:26" ht="12.75" customHeight="1">
      <c r="A913" s="520"/>
      <c r="B913" s="520"/>
      <c r="C913" s="520"/>
      <c r="D913" s="520"/>
      <c r="E913" s="520"/>
      <c r="F913" s="520"/>
      <c r="G913" s="520"/>
      <c r="H913" s="520"/>
      <c r="I913" s="520"/>
      <c r="J913" s="520"/>
      <c r="K913" s="520"/>
      <c r="L913" s="520"/>
      <c r="M913" s="520"/>
      <c r="N913" s="520"/>
      <c r="O913" s="520"/>
      <c r="P913" s="520"/>
      <c r="Q913" s="520"/>
      <c r="R913" s="520"/>
      <c r="S913" s="520"/>
      <c r="T913" s="520"/>
      <c r="U913" s="520"/>
      <c r="V913" s="520"/>
      <c r="W913" s="520"/>
      <c r="X913" s="520"/>
      <c r="Y913" s="520"/>
      <c r="Z913" s="520"/>
    </row>
    <row r="914" spans="1:26" ht="12.75" customHeight="1">
      <c r="A914" s="520"/>
      <c r="B914" s="520"/>
      <c r="C914" s="520"/>
      <c r="D914" s="520"/>
      <c r="E914" s="520"/>
      <c r="F914" s="520"/>
      <c r="G914" s="520"/>
      <c r="H914" s="520"/>
      <c r="I914" s="520"/>
      <c r="J914" s="520"/>
      <c r="K914" s="520"/>
      <c r="L914" s="520"/>
      <c r="M914" s="520"/>
      <c r="N914" s="520"/>
      <c r="O914" s="520"/>
      <c r="P914" s="520"/>
      <c r="Q914" s="520"/>
      <c r="R914" s="520"/>
      <c r="S914" s="520"/>
      <c r="T914" s="520"/>
      <c r="U914" s="520"/>
      <c r="V914" s="520"/>
      <c r="W914" s="520"/>
      <c r="X914" s="520"/>
      <c r="Y914" s="520"/>
      <c r="Z914" s="520"/>
    </row>
    <row r="915" spans="1:26" ht="12.75" customHeight="1">
      <c r="A915" s="520"/>
      <c r="B915" s="520"/>
      <c r="C915" s="520"/>
      <c r="D915" s="520"/>
      <c r="E915" s="520"/>
      <c r="F915" s="520"/>
      <c r="G915" s="520"/>
      <c r="H915" s="520"/>
      <c r="I915" s="520"/>
      <c r="J915" s="520"/>
      <c r="K915" s="520"/>
      <c r="L915" s="520"/>
      <c r="M915" s="520"/>
      <c r="N915" s="520"/>
      <c r="O915" s="520"/>
      <c r="P915" s="520"/>
      <c r="Q915" s="520"/>
      <c r="R915" s="520"/>
      <c r="S915" s="520"/>
      <c r="T915" s="520"/>
      <c r="U915" s="520"/>
      <c r="V915" s="520"/>
      <c r="W915" s="520"/>
      <c r="X915" s="520"/>
      <c r="Y915" s="520"/>
      <c r="Z915" s="520"/>
    </row>
    <row r="916" spans="1:26" ht="12.75" customHeight="1">
      <c r="A916" s="520"/>
      <c r="B916" s="520"/>
      <c r="C916" s="520"/>
      <c r="D916" s="520"/>
      <c r="E916" s="520"/>
      <c r="F916" s="520"/>
      <c r="G916" s="520"/>
      <c r="H916" s="520"/>
      <c r="I916" s="520"/>
      <c r="J916" s="520"/>
      <c r="K916" s="520"/>
      <c r="L916" s="520"/>
      <c r="M916" s="520"/>
      <c r="N916" s="520"/>
      <c r="O916" s="520"/>
      <c r="P916" s="520"/>
      <c r="Q916" s="520"/>
      <c r="R916" s="520"/>
      <c r="S916" s="520"/>
      <c r="T916" s="520"/>
      <c r="U916" s="520"/>
      <c r="V916" s="520"/>
      <c r="W916" s="520"/>
      <c r="X916" s="520"/>
      <c r="Y916" s="520"/>
      <c r="Z916" s="520"/>
    </row>
    <row r="917" spans="1:26" ht="12.75" customHeight="1">
      <c r="A917" s="520"/>
      <c r="B917" s="520"/>
      <c r="C917" s="520"/>
      <c r="D917" s="520"/>
      <c r="E917" s="520"/>
      <c r="F917" s="520"/>
      <c r="G917" s="520"/>
      <c r="H917" s="520"/>
      <c r="I917" s="520"/>
      <c r="J917" s="520"/>
      <c r="K917" s="520"/>
      <c r="L917" s="520"/>
      <c r="M917" s="520"/>
      <c r="N917" s="520"/>
      <c r="O917" s="520"/>
      <c r="P917" s="520"/>
      <c r="Q917" s="520"/>
      <c r="R917" s="520"/>
      <c r="S917" s="520"/>
      <c r="T917" s="520"/>
      <c r="U917" s="520"/>
      <c r="V917" s="520"/>
      <c r="W917" s="520"/>
      <c r="X917" s="520"/>
      <c r="Y917" s="520"/>
      <c r="Z917" s="520"/>
    </row>
    <row r="918" spans="1:26" ht="12.75" customHeight="1">
      <c r="A918" s="520"/>
      <c r="B918" s="520"/>
      <c r="C918" s="520"/>
      <c r="D918" s="520"/>
      <c r="E918" s="520"/>
      <c r="F918" s="520"/>
      <c r="G918" s="520"/>
      <c r="H918" s="520"/>
      <c r="I918" s="520"/>
      <c r="J918" s="520"/>
      <c r="K918" s="520"/>
      <c r="L918" s="520"/>
      <c r="M918" s="520"/>
      <c r="N918" s="520"/>
      <c r="O918" s="520"/>
      <c r="P918" s="520"/>
      <c r="Q918" s="520"/>
      <c r="R918" s="520"/>
      <c r="S918" s="520"/>
      <c r="T918" s="520"/>
      <c r="U918" s="520"/>
      <c r="V918" s="520"/>
      <c r="W918" s="520"/>
      <c r="X918" s="520"/>
      <c r="Y918" s="520"/>
      <c r="Z918" s="520"/>
    </row>
    <row r="919" spans="1:26" ht="12.75" customHeight="1">
      <c r="A919" s="520"/>
      <c r="B919" s="520"/>
      <c r="C919" s="520"/>
      <c r="D919" s="520"/>
      <c r="E919" s="520"/>
      <c r="F919" s="520"/>
      <c r="G919" s="520"/>
      <c r="H919" s="520"/>
      <c r="I919" s="520"/>
      <c r="J919" s="520"/>
      <c r="K919" s="520"/>
      <c r="L919" s="520"/>
      <c r="M919" s="520"/>
      <c r="N919" s="520"/>
      <c r="O919" s="520"/>
      <c r="P919" s="520"/>
      <c r="Q919" s="520"/>
      <c r="R919" s="520"/>
      <c r="S919" s="520"/>
      <c r="T919" s="520"/>
      <c r="U919" s="520"/>
      <c r="V919" s="520"/>
      <c r="W919" s="520"/>
      <c r="X919" s="520"/>
      <c r="Y919" s="520"/>
      <c r="Z919" s="520"/>
    </row>
    <row r="920" spans="1:26" ht="12.75" customHeight="1">
      <c r="A920" s="520"/>
      <c r="B920" s="520"/>
      <c r="C920" s="520"/>
      <c r="D920" s="520"/>
      <c r="E920" s="520"/>
      <c r="F920" s="520"/>
      <c r="G920" s="520"/>
      <c r="H920" s="520"/>
      <c r="I920" s="520"/>
      <c r="J920" s="520"/>
      <c r="K920" s="520"/>
      <c r="L920" s="520"/>
      <c r="M920" s="520"/>
      <c r="N920" s="520"/>
      <c r="O920" s="520"/>
      <c r="P920" s="520"/>
      <c r="Q920" s="520"/>
      <c r="R920" s="520"/>
      <c r="S920" s="520"/>
      <c r="T920" s="520"/>
      <c r="U920" s="520"/>
      <c r="V920" s="520"/>
      <c r="W920" s="520"/>
      <c r="X920" s="520"/>
      <c r="Y920" s="520"/>
      <c r="Z920" s="520"/>
    </row>
    <row r="921" spans="1:26" ht="12.75" customHeight="1">
      <c r="A921" s="520"/>
      <c r="B921" s="520"/>
      <c r="C921" s="520"/>
      <c r="D921" s="520"/>
      <c r="E921" s="520"/>
      <c r="F921" s="520"/>
      <c r="G921" s="520"/>
      <c r="H921" s="520"/>
      <c r="I921" s="520"/>
      <c r="J921" s="520"/>
      <c r="K921" s="520"/>
      <c r="L921" s="520"/>
      <c r="M921" s="520"/>
      <c r="N921" s="520"/>
      <c r="O921" s="520"/>
      <c r="P921" s="520"/>
      <c r="Q921" s="520"/>
      <c r="R921" s="520"/>
      <c r="S921" s="520"/>
      <c r="T921" s="520"/>
      <c r="U921" s="520"/>
      <c r="V921" s="520"/>
      <c r="W921" s="520"/>
      <c r="X921" s="520"/>
      <c r="Y921" s="520"/>
      <c r="Z921" s="520"/>
    </row>
    <row r="922" spans="1:26" ht="12.75" customHeight="1">
      <c r="A922" s="520"/>
      <c r="B922" s="520"/>
      <c r="C922" s="520"/>
      <c r="D922" s="520"/>
      <c r="E922" s="520"/>
      <c r="F922" s="520"/>
      <c r="G922" s="520"/>
      <c r="H922" s="520"/>
      <c r="I922" s="520"/>
      <c r="J922" s="520"/>
      <c r="K922" s="520"/>
      <c r="L922" s="520"/>
      <c r="M922" s="520"/>
      <c r="N922" s="520"/>
      <c r="O922" s="520"/>
      <c r="P922" s="520"/>
      <c r="Q922" s="520"/>
      <c r="R922" s="520"/>
      <c r="S922" s="520"/>
      <c r="T922" s="520"/>
      <c r="U922" s="520"/>
      <c r="V922" s="520"/>
      <c r="W922" s="520"/>
      <c r="X922" s="520"/>
      <c r="Y922" s="520"/>
      <c r="Z922" s="520"/>
    </row>
    <row r="923" spans="1:26" ht="12.75" customHeight="1">
      <c r="A923" s="520"/>
      <c r="B923" s="520"/>
      <c r="C923" s="520"/>
      <c r="D923" s="520"/>
      <c r="E923" s="520"/>
      <c r="F923" s="520"/>
      <c r="G923" s="520"/>
      <c r="H923" s="520"/>
      <c r="I923" s="520"/>
      <c r="J923" s="520"/>
      <c r="K923" s="520"/>
      <c r="L923" s="520"/>
      <c r="M923" s="520"/>
      <c r="N923" s="520"/>
      <c r="O923" s="520"/>
      <c r="P923" s="520"/>
      <c r="Q923" s="520"/>
      <c r="R923" s="520"/>
      <c r="S923" s="520"/>
      <c r="T923" s="520"/>
      <c r="U923" s="520"/>
      <c r="V923" s="520"/>
      <c r="W923" s="520"/>
      <c r="X923" s="520"/>
      <c r="Y923" s="520"/>
      <c r="Z923" s="520"/>
    </row>
    <row r="924" spans="1:26" ht="12.75" customHeight="1">
      <c r="A924" s="520"/>
      <c r="B924" s="520"/>
      <c r="C924" s="520"/>
      <c r="D924" s="520"/>
      <c r="E924" s="520"/>
      <c r="F924" s="520"/>
      <c r="G924" s="520"/>
      <c r="H924" s="520"/>
      <c r="I924" s="520"/>
      <c r="J924" s="520"/>
      <c r="K924" s="520"/>
      <c r="L924" s="520"/>
      <c r="M924" s="520"/>
      <c r="N924" s="520"/>
      <c r="O924" s="520"/>
      <c r="P924" s="520"/>
      <c r="Q924" s="520"/>
      <c r="R924" s="520"/>
      <c r="S924" s="520"/>
      <c r="T924" s="520"/>
      <c r="U924" s="520"/>
      <c r="V924" s="520"/>
      <c r="W924" s="520"/>
      <c r="X924" s="520"/>
      <c r="Y924" s="520"/>
      <c r="Z924" s="520"/>
    </row>
    <row r="925" spans="1:26" ht="12.75" customHeight="1">
      <c r="A925" s="520"/>
      <c r="B925" s="520"/>
      <c r="C925" s="520"/>
      <c r="D925" s="520"/>
      <c r="E925" s="520"/>
      <c r="F925" s="520"/>
      <c r="G925" s="520"/>
      <c r="H925" s="520"/>
      <c r="I925" s="520"/>
      <c r="J925" s="520"/>
      <c r="K925" s="520"/>
      <c r="L925" s="520"/>
      <c r="M925" s="520"/>
      <c r="N925" s="520"/>
      <c r="O925" s="520"/>
      <c r="P925" s="520"/>
      <c r="Q925" s="520"/>
      <c r="R925" s="520"/>
      <c r="S925" s="520"/>
      <c r="T925" s="520"/>
      <c r="U925" s="520"/>
      <c r="V925" s="520"/>
      <c r="W925" s="520"/>
      <c r="X925" s="520"/>
      <c r="Y925" s="520"/>
      <c r="Z925" s="520"/>
    </row>
    <row r="926" spans="1:26" ht="12.75" customHeight="1">
      <c r="A926" s="520"/>
      <c r="B926" s="520"/>
      <c r="C926" s="520"/>
      <c r="D926" s="520"/>
      <c r="E926" s="520"/>
      <c r="F926" s="520"/>
      <c r="G926" s="520"/>
      <c r="H926" s="520"/>
      <c r="I926" s="520"/>
      <c r="J926" s="520"/>
      <c r="K926" s="520"/>
      <c r="L926" s="520"/>
      <c r="M926" s="520"/>
      <c r="N926" s="520"/>
      <c r="O926" s="520"/>
      <c r="P926" s="520"/>
      <c r="Q926" s="520"/>
      <c r="R926" s="520"/>
      <c r="S926" s="520"/>
      <c r="T926" s="520"/>
      <c r="U926" s="520"/>
      <c r="V926" s="520"/>
      <c r="W926" s="520"/>
      <c r="X926" s="520"/>
      <c r="Y926" s="520"/>
      <c r="Z926" s="520"/>
    </row>
    <row r="927" spans="1:26" ht="12.75" customHeight="1">
      <c r="A927" s="520"/>
      <c r="B927" s="520"/>
      <c r="C927" s="520"/>
      <c r="D927" s="520"/>
      <c r="E927" s="520"/>
      <c r="F927" s="520"/>
      <c r="G927" s="520"/>
      <c r="H927" s="520"/>
      <c r="I927" s="520"/>
      <c r="J927" s="520"/>
      <c r="K927" s="520"/>
      <c r="L927" s="520"/>
      <c r="M927" s="520"/>
      <c r="N927" s="520"/>
      <c r="O927" s="520"/>
      <c r="P927" s="520"/>
      <c r="Q927" s="520"/>
      <c r="R927" s="520"/>
      <c r="S927" s="520"/>
      <c r="T927" s="520"/>
      <c r="U927" s="520"/>
      <c r="V927" s="520"/>
      <c r="W927" s="520"/>
      <c r="X927" s="520"/>
      <c r="Y927" s="520"/>
      <c r="Z927" s="520"/>
    </row>
    <row r="928" spans="1:26" ht="12.75" customHeight="1">
      <c r="A928" s="520"/>
      <c r="B928" s="520"/>
      <c r="C928" s="520"/>
      <c r="D928" s="520"/>
      <c r="E928" s="520"/>
      <c r="F928" s="520"/>
      <c r="G928" s="520"/>
      <c r="H928" s="520"/>
      <c r="I928" s="520"/>
      <c r="J928" s="520"/>
      <c r="K928" s="520"/>
      <c r="L928" s="520"/>
      <c r="M928" s="520"/>
      <c r="N928" s="520"/>
      <c r="O928" s="520"/>
      <c r="P928" s="520"/>
      <c r="Q928" s="520"/>
      <c r="R928" s="520"/>
      <c r="S928" s="520"/>
      <c r="T928" s="520"/>
      <c r="U928" s="520"/>
      <c r="V928" s="520"/>
      <c r="W928" s="520"/>
      <c r="X928" s="520"/>
      <c r="Y928" s="520"/>
      <c r="Z928" s="520"/>
    </row>
    <row r="929" spans="1:26" ht="12.75" customHeight="1">
      <c r="A929" s="520"/>
      <c r="B929" s="520"/>
      <c r="C929" s="520"/>
      <c r="D929" s="520"/>
      <c r="E929" s="520"/>
      <c r="F929" s="520"/>
      <c r="G929" s="520"/>
      <c r="H929" s="520"/>
      <c r="I929" s="520"/>
      <c r="J929" s="520"/>
      <c r="K929" s="520"/>
      <c r="L929" s="520"/>
      <c r="M929" s="520"/>
      <c r="N929" s="520"/>
      <c r="O929" s="520"/>
      <c r="P929" s="520"/>
      <c r="Q929" s="520"/>
      <c r="R929" s="520"/>
      <c r="S929" s="520"/>
      <c r="T929" s="520"/>
      <c r="U929" s="520"/>
      <c r="V929" s="520"/>
      <c r="W929" s="520"/>
      <c r="X929" s="520"/>
      <c r="Y929" s="520"/>
      <c r="Z929" s="520"/>
    </row>
    <row r="930" spans="1:26" ht="12.75" customHeight="1">
      <c r="A930" s="520"/>
      <c r="B930" s="520"/>
      <c r="C930" s="520"/>
      <c r="D930" s="520"/>
      <c r="E930" s="520"/>
      <c r="F930" s="520"/>
      <c r="G930" s="520"/>
      <c r="H930" s="520"/>
      <c r="I930" s="520"/>
      <c r="J930" s="520"/>
      <c r="K930" s="520"/>
      <c r="L930" s="520"/>
      <c r="M930" s="520"/>
      <c r="N930" s="520"/>
      <c r="O930" s="520"/>
      <c r="P930" s="520"/>
      <c r="Q930" s="520"/>
      <c r="R930" s="520"/>
      <c r="S930" s="520"/>
      <c r="T930" s="520"/>
      <c r="U930" s="520"/>
      <c r="V930" s="520"/>
      <c r="W930" s="520"/>
      <c r="X930" s="520"/>
      <c r="Y930" s="520"/>
      <c r="Z930" s="520"/>
    </row>
    <row r="931" spans="1:26" ht="12.75" customHeight="1">
      <c r="A931" s="520"/>
      <c r="B931" s="520"/>
      <c r="C931" s="520"/>
      <c r="D931" s="520"/>
      <c r="E931" s="520"/>
      <c r="F931" s="520"/>
      <c r="G931" s="520"/>
      <c r="H931" s="520"/>
      <c r="I931" s="520"/>
      <c r="J931" s="520"/>
      <c r="K931" s="520"/>
      <c r="L931" s="520"/>
      <c r="M931" s="520"/>
      <c r="N931" s="520"/>
      <c r="O931" s="520"/>
      <c r="P931" s="520"/>
      <c r="Q931" s="520"/>
      <c r="R931" s="520"/>
      <c r="S931" s="520"/>
      <c r="T931" s="520"/>
      <c r="U931" s="520"/>
      <c r="V931" s="520"/>
      <c r="W931" s="520"/>
      <c r="X931" s="520"/>
      <c r="Y931" s="520"/>
      <c r="Z931" s="520"/>
    </row>
    <row r="932" spans="1:26" ht="12.75" customHeight="1">
      <c r="A932" s="520"/>
      <c r="B932" s="520"/>
      <c r="C932" s="520"/>
      <c r="D932" s="520"/>
      <c r="E932" s="520"/>
      <c r="F932" s="520"/>
      <c r="G932" s="520"/>
      <c r="H932" s="520"/>
      <c r="I932" s="520"/>
      <c r="J932" s="520"/>
      <c r="K932" s="520"/>
      <c r="L932" s="520"/>
      <c r="M932" s="520"/>
      <c r="N932" s="520"/>
      <c r="O932" s="520"/>
      <c r="P932" s="520"/>
      <c r="Q932" s="520"/>
      <c r="R932" s="520"/>
      <c r="S932" s="520"/>
      <c r="T932" s="520"/>
      <c r="U932" s="520"/>
      <c r="V932" s="520"/>
      <c r="W932" s="520"/>
      <c r="X932" s="520"/>
      <c r="Y932" s="520"/>
      <c r="Z932" s="520"/>
    </row>
    <row r="933" spans="1:26" ht="12.75" customHeight="1">
      <c r="A933" s="520"/>
      <c r="B933" s="520"/>
      <c r="C933" s="520"/>
      <c r="D933" s="520"/>
      <c r="E933" s="520"/>
      <c r="F933" s="520"/>
      <c r="G933" s="520"/>
      <c r="H933" s="520"/>
      <c r="I933" s="520"/>
      <c r="J933" s="520"/>
      <c r="K933" s="520"/>
      <c r="L933" s="520"/>
      <c r="M933" s="520"/>
      <c r="N933" s="520"/>
      <c r="O933" s="520"/>
      <c r="P933" s="520"/>
      <c r="Q933" s="520"/>
      <c r="R933" s="520"/>
      <c r="S933" s="520"/>
      <c r="T933" s="520"/>
      <c r="U933" s="520"/>
      <c r="V933" s="520"/>
      <c r="W933" s="520"/>
      <c r="X933" s="520"/>
      <c r="Y933" s="520"/>
      <c r="Z933" s="520"/>
    </row>
    <row r="934" spans="1:26" ht="12.75" customHeight="1">
      <c r="A934" s="520"/>
      <c r="B934" s="520"/>
      <c r="C934" s="520"/>
      <c r="D934" s="520"/>
      <c r="E934" s="520"/>
      <c r="F934" s="520"/>
      <c r="G934" s="520"/>
      <c r="H934" s="520"/>
      <c r="I934" s="520"/>
      <c r="J934" s="520"/>
      <c r="K934" s="520"/>
      <c r="L934" s="520"/>
      <c r="M934" s="520"/>
      <c r="N934" s="520"/>
      <c r="O934" s="520"/>
      <c r="P934" s="520"/>
      <c r="Q934" s="520"/>
      <c r="R934" s="520"/>
      <c r="S934" s="520"/>
      <c r="T934" s="520"/>
      <c r="U934" s="520"/>
      <c r="V934" s="520"/>
      <c r="W934" s="520"/>
      <c r="X934" s="520"/>
      <c r="Y934" s="520"/>
      <c r="Z934" s="520"/>
    </row>
    <row r="935" spans="1:26" ht="12.75" customHeight="1">
      <c r="A935" s="520"/>
      <c r="B935" s="520"/>
      <c r="C935" s="520"/>
      <c r="D935" s="520"/>
      <c r="E935" s="520"/>
      <c r="F935" s="520"/>
      <c r="G935" s="520"/>
      <c r="H935" s="520"/>
      <c r="I935" s="520"/>
      <c r="J935" s="520"/>
      <c r="K935" s="520"/>
      <c r="L935" s="520"/>
      <c r="M935" s="520"/>
      <c r="N935" s="520"/>
      <c r="O935" s="520"/>
      <c r="P935" s="520"/>
      <c r="Q935" s="520"/>
      <c r="R935" s="520"/>
      <c r="S935" s="520"/>
      <c r="T935" s="520"/>
      <c r="U935" s="520"/>
      <c r="V935" s="520"/>
      <c r="W935" s="520"/>
      <c r="X935" s="520"/>
      <c r="Y935" s="520"/>
      <c r="Z935" s="520"/>
    </row>
    <row r="936" spans="1:26" ht="12.75" customHeight="1">
      <c r="A936" s="520"/>
      <c r="B936" s="520"/>
      <c r="C936" s="520"/>
      <c r="D936" s="520"/>
      <c r="E936" s="520"/>
      <c r="F936" s="520"/>
      <c r="G936" s="520"/>
      <c r="H936" s="520"/>
      <c r="I936" s="520"/>
      <c r="J936" s="520"/>
      <c r="K936" s="520"/>
      <c r="L936" s="520"/>
      <c r="M936" s="520"/>
      <c r="N936" s="520"/>
      <c r="O936" s="520"/>
      <c r="P936" s="520"/>
      <c r="Q936" s="520"/>
      <c r="R936" s="520"/>
      <c r="S936" s="520"/>
      <c r="T936" s="520"/>
      <c r="U936" s="520"/>
      <c r="V936" s="520"/>
      <c r="W936" s="520"/>
      <c r="X936" s="520"/>
      <c r="Y936" s="520"/>
      <c r="Z936" s="520"/>
    </row>
    <row r="937" spans="1:26" ht="12.75" customHeight="1">
      <c r="A937" s="520"/>
      <c r="B937" s="520"/>
      <c r="C937" s="520"/>
      <c r="D937" s="520"/>
      <c r="E937" s="520"/>
      <c r="F937" s="520"/>
      <c r="G937" s="520"/>
      <c r="H937" s="520"/>
      <c r="I937" s="520"/>
      <c r="J937" s="520"/>
      <c r="K937" s="520"/>
      <c r="L937" s="520"/>
      <c r="M937" s="520"/>
      <c r="N937" s="520"/>
      <c r="O937" s="520"/>
      <c r="P937" s="520"/>
      <c r="Q937" s="520"/>
      <c r="R937" s="520"/>
      <c r="S937" s="520"/>
      <c r="T937" s="520"/>
      <c r="U937" s="520"/>
      <c r="V937" s="520"/>
      <c r="W937" s="520"/>
      <c r="X937" s="520"/>
      <c r="Y937" s="520"/>
      <c r="Z937" s="520"/>
    </row>
    <row r="938" spans="1:26" ht="12.75" customHeight="1">
      <c r="A938" s="520"/>
      <c r="B938" s="520"/>
      <c r="C938" s="520"/>
      <c r="D938" s="520"/>
      <c r="E938" s="520"/>
      <c r="F938" s="520"/>
      <c r="G938" s="520"/>
      <c r="H938" s="520"/>
      <c r="I938" s="520"/>
      <c r="J938" s="520"/>
      <c r="K938" s="520"/>
      <c r="L938" s="520"/>
      <c r="M938" s="520"/>
      <c r="N938" s="520"/>
      <c r="O938" s="520"/>
      <c r="P938" s="520"/>
      <c r="Q938" s="520"/>
      <c r="R938" s="520"/>
      <c r="S938" s="520"/>
      <c r="T938" s="520"/>
      <c r="U938" s="520"/>
      <c r="V938" s="520"/>
      <c r="W938" s="520"/>
      <c r="X938" s="520"/>
      <c r="Y938" s="520"/>
      <c r="Z938" s="520"/>
    </row>
    <row r="939" spans="1:26" ht="12.75" customHeight="1">
      <c r="A939" s="520"/>
      <c r="B939" s="520"/>
      <c r="C939" s="520"/>
      <c r="D939" s="520"/>
      <c r="E939" s="520"/>
      <c r="F939" s="520"/>
      <c r="G939" s="520"/>
      <c r="H939" s="520"/>
      <c r="I939" s="520"/>
      <c r="J939" s="520"/>
      <c r="K939" s="520"/>
      <c r="L939" s="520"/>
      <c r="M939" s="520"/>
      <c r="N939" s="520"/>
      <c r="O939" s="520"/>
      <c r="P939" s="520"/>
      <c r="Q939" s="520"/>
      <c r="R939" s="520"/>
      <c r="S939" s="520"/>
      <c r="T939" s="520"/>
      <c r="U939" s="520"/>
      <c r="V939" s="520"/>
      <c r="W939" s="520"/>
      <c r="X939" s="520"/>
      <c r="Y939" s="520"/>
      <c r="Z939" s="520"/>
    </row>
    <row r="940" spans="1:26" ht="12.75" customHeight="1">
      <c r="A940" s="520"/>
      <c r="B940" s="520"/>
      <c r="C940" s="520"/>
      <c r="D940" s="520"/>
      <c r="E940" s="520"/>
      <c r="F940" s="520"/>
      <c r="G940" s="520"/>
      <c r="H940" s="520"/>
      <c r="I940" s="520"/>
      <c r="J940" s="520"/>
      <c r="K940" s="520"/>
      <c r="L940" s="520"/>
      <c r="M940" s="520"/>
      <c r="N940" s="520"/>
      <c r="O940" s="520"/>
      <c r="P940" s="520"/>
      <c r="Q940" s="520"/>
      <c r="R940" s="520"/>
      <c r="S940" s="520"/>
      <c r="T940" s="520"/>
      <c r="U940" s="520"/>
      <c r="V940" s="520"/>
      <c r="W940" s="520"/>
      <c r="X940" s="520"/>
      <c r="Y940" s="520"/>
      <c r="Z940" s="520"/>
    </row>
    <row r="941" spans="1:26" ht="12.75" customHeight="1">
      <c r="A941" s="520"/>
      <c r="B941" s="520"/>
      <c r="C941" s="520"/>
      <c r="D941" s="520"/>
      <c r="E941" s="520"/>
      <c r="F941" s="520"/>
      <c r="G941" s="520"/>
      <c r="H941" s="520"/>
      <c r="I941" s="520"/>
      <c r="J941" s="520"/>
      <c r="K941" s="520"/>
      <c r="L941" s="520"/>
      <c r="M941" s="520"/>
      <c r="N941" s="520"/>
      <c r="O941" s="520"/>
      <c r="P941" s="520"/>
      <c r="Q941" s="520"/>
      <c r="R941" s="520"/>
      <c r="S941" s="520"/>
      <c r="T941" s="520"/>
      <c r="U941" s="520"/>
      <c r="V941" s="520"/>
      <c r="W941" s="520"/>
      <c r="X941" s="520"/>
      <c r="Y941" s="520"/>
      <c r="Z941" s="520"/>
    </row>
    <row r="942" spans="1:26" ht="12.75" customHeight="1">
      <c r="A942" s="520"/>
      <c r="B942" s="520"/>
      <c r="C942" s="520"/>
      <c r="D942" s="520"/>
      <c r="E942" s="520"/>
      <c r="F942" s="520"/>
      <c r="G942" s="520"/>
      <c r="H942" s="520"/>
      <c r="I942" s="520"/>
      <c r="J942" s="520"/>
      <c r="K942" s="520"/>
      <c r="L942" s="520"/>
      <c r="M942" s="520"/>
      <c r="N942" s="520"/>
      <c r="O942" s="520"/>
      <c r="P942" s="520"/>
      <c r="Q942" s="520"/>
      <c r="R942" s="520"/>
      <c r="S942" s="520"/>
      <c r="T942" s="520"/>
      <c r="U942" s="520"/>
      <c r="V942" s="520"/>
      <c r="W942" s="520"/>
      <c r="X942" s="520"/>
      <c r="Y942" s="520"/>
      <c r="Z942" s="520"/>
    </row>
    <row r="943" spans="1:26" ht="12.75" customHeight="1">
      <c r="A943" s="520"/>
      <c r="B943" s="520"/>
      <c r="C943" s="520"/>
      <c r="D943" s="520"/>
      <c r="E943" s="520"/>
      <c r="F943" s="520"/>
      <c r="G943" s="520"/>
      <c r="H943" s="520"/>
      <c r="I943" s="520"/>
      <c r="J943" s="520"/>
      <c r="K943" s="520"/>
      <c r="L943" s="520"/>
      <c r="M943" s="520"/>
      <c r="N943" s="520"/>
      <c r="O943" s="520"/>
      <c r="P943" s="520"/>
      <c r="Q943" s="520"/>
      <c r="R943" s="520"/>
      <c r="S943" s="520"/>
      <c r="T943" s="520"/>
      <c r="U943" s="520"/>
      <c r="V943" s="520"/>
      <c r="W943" s="520"/>
      <c r="X943" s="520"/>
      <c r="Y943" s="520"/>
      <c r="Z943" s="520"/>
    </row>
    <row r="944" spans="1:26" ht="12.75" customHeight="1">
      <c r="A944" s="520"/>
      <c r="B944" s="520"/>
      <c r="C944" s="520"/>
      <c r="D944" s="520"/>
      <c r="E944" s="520"/>
      <c r="F944" s="520"/>
      <c r="G944" s="520"/>
      <c r="H944" s="520"/>
      <c r="I944" s="520"/>
      <c r="J944" s="520"/>
      <c r="K944" s="520"/>
      <c r="L944" s="520"/>
      <c r="M944" s="520"/>
      <c r="N944" s="520"/>
      <c r="O944" s="520"/>
      <c r="P944" s="520"/>
      <c r="Q944" s="520"/>
      <c r="R944" s="520"/>
      <c r="S944" s="520"/>
      <c r="T944" s="520"/>
      <c r="U944" s="520"/>
      <c r="V944" s="520"/>
      <c r="W944" s="520"/>
      <c r="X944" s="520"/>
      <c r="Y944" s="520"/>
      <c r="Z944" s="520"/>
    </row>
    <row r="945" spans="1:26" ht="12.75" customHeight="1">
      <c r="A945" s="520"/>
      <c r="B945" s="520"/>
      <c r="C945" s="520"/>
      <c r="D945" s="520"/>
      <c r="E945" s="520"/>
      <c r="F945" s="520"/>
      <c r="G945" s="520"/>
      <c r="H945" s="520"/>
      <c r="I945" s="520"/>
      <c r="J945" s="520"/>
      <c r="K945" s="520"/>
      <c r="L945" s="520"/>
      <c r="M945" s="520"/>
      <c r="N945" s="520"/>
      <c r="O945" s="520"/>
      <c r="P945" s="520"/>
      <c r="Q945" s="520"/>
      <c r="R945" s="520"/>
      <c r="S945" s="520"/>
      <c r="T945" s="520"/>
      <c r="U945" s="520"/>
      <c r="V945" s="520"/>
      <c r="W945" s="520"/>
      <c r="X945" s="520"/>
      <c r="Y945" s="520"/>
      <c r="Z945" s="520"/>
    </row>
    <row r="946" spans="1:26" ht="12.75" customHeight="1">
      <c r="A946" s="520"/>
      <c r="B946" s="520"/>
      <c r="C946" s="520"/>
      <c r="D946" s="520"/>
      <c r="E946" s="520"/>
      <c r="F946" s="520"/>
      <c r="G946" s="520"/>
      <c r="H946" s="520"/>
      <c r="I946" s="520"/>
      <c r="J946" s="520"/>
      <c r="K946" s="520"/>
      <c r="L946" s="520"/>
      <c r="M946" s="520"/>
      <c r="N946" s="520"/>
      <c r="O946" s="520"/>
      <c r="P946" s="520"/>
      <c r="Q946" s="520"/>
      <c r="R946" s="520"/>
      <c r="S946" s="520"/>
      <c r="T946" s="520"/>
      <c r="U946" s="520"/>
      <c r="V946" s="520"/>
      <c r="W946" s="520"/>
      <c r="X946" s="520"/>
      <c r="Y946" s="520"/>
      <c r="Z946" s="520"/>
    </row>
    <row r="947" spans="1:26" ht="12.75" customHeight="1">
      <c r="A947" s="520"/>
      <c r="B947" s="520"/>
      <c r="C947" s="520"/>
      <c r="D947" s="520"/>
      <c r="E947" s="520"/>
      <c r="F947" s="520"/>
      <c r="G947" s="520"/>
      <c r="H947" s="520"/>
      <c r="I947" s="520"/>
      <c r="J947" s="520"/>
      <c r="K947" s="520"/>
      <c r="L947" s="520"/>
      <c r="M947" s="520"/>
      <c r="N947" s="520"/>
      <c r="O947" s="520"/>
      <c r="P947" s="520"/>
      <c r="Q947" s="520"/>
      <c r="R947" s="520"/>
      <c r="S947" s="520"/>
      <c r="T947" s="520"/>
      <c r="U947" s="520"/>
      <c r="V947" s="520"/>
      <c r="W947" s="520"/>
      <c r="X947" s="520"/>
      <c r="Y947" s="520"/>
      <c r="Z947" s="520"/>
    </row>
    <row r="948" spans="1:26" ht="12.75" customHeight="1">
      <c r="A948" s="520"/>
      <c r="B948" s="520"/>
      <c r="C948" s="520"/>
      <c r="D948" s="520"/>
      <c r="E948" s="520"/>
      <c r="F948" s="520"/>
      <c r="G948" s="520"/>
      <c r="H948" s="520"/>
      <c r="I948" s="520"/>
      <c r="J948" s="520"/>
      <c r="K948" s="520"/>
      <c r="L948" s="520"/>
      <c r="M948" s="520"/>
      <c r="N948" s="520"/>
      <c r="O948" s="520"/>
      <c r="P948" s="520"/>
      <c r="Q948" s="520"/>
      <c r="R948" s="520"/>
      <c r="S948" s="520"/>
      <c r="T948" s="520"/>
      <c r="U948" s="520"/>
      <c r="V948" s="520"/>
      <c r="W948" s="520"/>
      <c r="X948" s="520"/>
      <c r="Y948" s="520"/>
      <c r="Z948" s="520"/>
    </row>
    <row r="949" spans="1:26" ht="12.75" customHeight="1">
      <c r="A949" s="520"/>
      <c r="B949" s="520"/>
      <c r="C949" s="520"/>
      <c r="D949" s="520"/>
      <c r="E949" s="520"/>
      <c r="F949" s="520"/>
      <c r="G949" s="520"/>
      <c r="H949" s="520"/>
      <c r="I949" s="520"/>
      <c r="J949" s="520"/>
      <c r="K949" s="520"/>
      <c r="L949" s="520"/>
      <c r="M949" s="520"/>
      <c r="N949" s="520"/>
      <c r="O949" s="520"/>
      <c r="P949" s="520"/>
      <c r="Q949" s="520"/>
      <c r="R949" s="520"/>
      <c r="S949" s="520"/>
      <c r="T949" s="520"/>
      <c r="U949" s="520"/>
      <c r="V949" s="520"/>
      <c r="W949" s="520"/>
      <c r="X949" s="520"/>
      <c r="Y949" s="520"/>
      <c r="Z949" s="520"/>
    </row>
    <row r="950" spans="1:26" ht="12.75" customHeight="1">
      <c r="A950" s="520"/>
      <c r="B950" s="520"/>
      <c r="C950" s="520"/>
      <c r="D950" s="520"/>
      <c r="E950" s="520"/>
      <c r="F950" s="520"/>
      <c r="G950" s="520"/>
      <c r="H950" s="520"/>
      <c r="I950" s="520"/>
      <c r="J950" s="520"/>
      <c r="K950" s="520"/>
      <c r="L950" s="520"/>
      <c r="M950" s="520"/>
      <c r="N950" s="520"/>
      <c r="O950" s="520"/>
      <c r="P950" s="520"/>
      <c r="Q950" s="520"/>
      <c r="R950" s="520"/>
      <c r="S950" s="520"/>
      <c r="T950" s="520"/>
      <c r="U950" s="520"/>
      <c r="V950" s="520"/>
      <c r="W950" s="520"/>
      <c r="X950" s="520"/>
      <c r="Y950" s="520"/>
      <c r="Z950" s="520"/>
    </row>
    <row r="951" spans="1:26" ht="12.75" customHeight="1">
      <c r="A951" s="520"/>
      <c r="B951" s="520"/>
      <c r="C951" s="520"/>
      <c r="D951" s="520"/>
      <c r="E951" s="520"/>
      <c r="F951" s="520"/>
      <c r="G951" s="520"/>
      <c r="H951" s="520"/>
      <c r="I951" s="520"/>
      <c r="J951" s="520"/>
      <c r="K951" s="520"/>
      <c r="L951" s="520"/>
      <c r="M951" s="520"/>
      <c r="N951" s="520"/>
      <c r="O951" s="520"/>
      <c r="P951" s="520"/>
      <c r="Q951" s="520"/>
      <c r="R951" s="520"/>
      <c r="S951" s="520"/>
      <c r="T951" s="520"/>
      <c r="U951" s="520"/>
      <c r="V951" s="520"/>
      <c r="W951" s="520"/>
      <c r="X951" s="520"/>
      <c r="Y951" s="520"/>
      <c r="Z951" s="520"/>
    </row>
    <row r="952" spans="1:26" ht="12.75" customHeight="1">
      <c r="A952" s="520"/>
      <c r="B952" s="520"/>
      <c r="C952" s="520"/>
      <c r="D952" s="520"/>
      <c r="E952" s="520"/>
      <c r="F952" s="520"/>
      <c r="G952" s="520"/>
      <c r="H952" s="520"/>
      <c r="I952" s="520"/>
      <c r="J952" s="520"/>
      <c r="K952" s="520"/>
      <c r="L952" s="520"/>
      <c r="M952" s="520"/>
      <c r="N952" s="520"/>
      <c r="O952" s="520"/>
      <c r="P952" s="520"/>
      <c r="Q952" s="520"/>
      <c r="R952" s="520"/>
      <c r="S952" s="520"/>
      <c r="T952" s="520"/>
      <c r="U952" s="520"/>
      <c r="V952" s="520"/>
      <c r="W952" s="520"/>
      <c r="X952" s="520"/>
      <c r="Y952" s="520"/>
      <c r="Z952" s="520"/>
    </row>
    <row r="953" spans="1:26" ht="12.75" customHeight="1">
      <c r="A953" s="520"/>
      <c r="B953" s="520"/>
      <c r="C953" s="520"/>
      <c r="D953" s="520"/>
      <c r="E953" s="520"/>
      <c r="F953" s="520"/>
      <c r="G953" s="520"/>
      <c r="H953" s="520"/>
      <c r="I953" s="520"/>
      <c r="J953" s="520"/>
      <c r="K953" s="520"/>
      <c r="L953" s="520"/>
      <c r="M953" s="520"/>
      <c r="N953" s="520"/>
      <c r="O953" s="520"/>
      <c r="P953" s="520"/>
      <c r="Q953" s="520"/>
      <c r="R953" s="520"/>
      <c r="S953" s="520"/>
      <c r="T953" s="520"/>
      <c r="U953" s="520"/>
      <c r="V953" s="520"/>
      <c r="W953" s="520"/>
      <c r="X953" s="520"/>
      <c r="Y953" s="520"/>
      <c r="Z953" s="520"/>
    </row>
    <row r="954" spans="1:26" ht="12.75" customHeight="1">
      <c r="A954" s="520"/>
      <c r="B954" s="520"/>
      <c r="C954" s="520"/>
      <c r="D954" s="520"/>
      <c r="E954" s="520"/>
      <c r="F954" s="520"/>
      <c r="G954" s="520"/>
      <c r="H954" s="520"/>
      <c r="I954" s="520"/>
      <c r="J954" s="520"/>
      <c r="K954" s="520"/>
      <c r="L954" s="520"/>
      <c r="M954" s="520"/>
      <c r="N954" s="520"/>
      <c r="O954" s="520"/>
      <c r="P954" s="520"/>
      <c r="Q954" s="520"/>
      <c r="R954" s="520"/>
      <c r="S954" s="520"/>
      <c r="T954" s="520"/>
      <c r="U954" s="520"/>
      <c r="V954" s="520"/>
      <c r="W954" s="520"/>
      <c r="X954" s="520"/>
      <c r="Y954" s="520"/>
      <c r="Z954" s="520"/>
    </row>
    <row r="955" spans="1:26" ht="12.75" customHeight="1">
      <c r="A955" s="520"/>
      <c r="B955" s="520"/>
      <c r="C955" s="520"/>
      <c r="D955" s="520"/>
      <c r="E955" s="520"/>
      <c r="F955" s="520"/>
      <c r="G955" s="520"/>
      <c r="H955" s="520"/>
      <c r="I955" s="520"/>
      <c r="J955" s="520"/>
      <c r="K955" s="520"/>
      <c r="L955" s="520"/>
      <c r="M955" s="520"/>
      <c r="N955" s="520"/>
      <c r="O955" s="520"/>
      <c r="P955" s="520"/>
      <c r="Q955" s="520"/>
      <c r="R955" s="520"/>
      <c r="S955" s="520"/>
      <c r="T955" s="520"/>
      <c r="U955" s="520"/>
      <c r="V955" s="520"/>
      <c r="W955" s="520"/>
      <c r="X955" s="520"/>
      <c r="Y955" s="520"/>
      <c r="Z955" s="520"/>
    </row>
    <row r="956" spans="1:26" ht="12.75" customHeight="1">
      <c r="A956" s="520"/>
      <c r="B956" s="520"/>
      <c r="C956" s="520"/>
      <c r="D956" s="520"/>
      <c r="E956" s="520"/>
      <c r="F956" s="520"/>
      <c r="G956" s="520"/>
      <c r="H956" s="520"/>
      <c r="I956" s="520"/>
      <c r="J956" s="520"/>
      <c r="K956" s="520"/>
      <c r="L956" s="520"/>
      <c r="M956" s="520"/>
      <c r="N956" s="520"/>
      <c r="O956" s="520"/>
      <c r="P956" s="520"/>
      <c r="Q956" s="520"/>
      <c r="R956" s="520"/>
      <c r="S956" s="520"/>
      <c r="T956" s="520"/>
      <c r="U956" s="520"/>
      <c r="V956" s="520"/>
      <c r="W956" s="520"/>
      <c r="X956" s="520"/>
      <c r="Y956" s="520"/>
      <c r="Z956" s="520"/>
    </row>
    <row r="957" spans="1:26" ht="12.75" customHeight="1">
      <c r="A957" s="520"/>
      <c r="B957" s="520"/>
      <c r="C957" s="520"/>
      <c r="D957" s="520"/>
      <c r="E957" s="520"/>
      <c r="F957" s="520"/>
      <c r="G957" s="520"/>
      <c r="H957" s="520"/>
      <c r="I957" s="520"/>
      <c r="J957" s="520"/>
      <c r="K957" s="520"/>
      <c r="L957" s="520"/>
      <c r="M957" s="520"/>
      <c r="N957" s="520"/>
      <c r="O957" s="520"/>
      <c r="P957" s="520"/>
      <c r="Q957" s="520"/>
      <c r="R957" s="520"/>
      <c r="S957" s="520"/>
      <c r="T957" s="520"/>
      <c r="U957" s="520"/>
      <c r="V957" s="520"/>
      <c r="W957" s="520"/>
      <c r="X957" s="520"/>
      <c r="Y957" s="520"/>
      <c r="Z957" s="520"/>
    </row>
    <row r="958" spans="1:26" ht="12.75" customHeight="1">
      <c r="A958" s="520"/>
      <c r="B958" s="520"/>
      <c r="C958" s="520"/>
      <c r="D958" s="520"/>
      <c r="E958" s="520"/>
      <c r="F958" s="520"/>
      <c r="G958" s="520"/>
      <c r="H958" s="520"/>
      <c r="I958" s="520"/>
      <c r="J958" s="520"/>
      <c r="K958" s="520"/>
      <c r="L958" s="520"/>
      <c r="M958" s="520"/>
      <c r="N958" s="520"/>
      <c r="O958" s="520"/>
      <c r="P958" s="520"/>
      <c r="Q958" s="520"/>
      <c r="R958" s="520"/>
      <c r="S958" s="520"/>
      <c r="T958" s="520"/>
      <c r="U958" s="520"/>
      <c r="V958" s="520"/>
      <c r="W958" s="520"/>
      <c r="X958" s="520"/>
      <c r="Y958" s="520"/>
      <c r="Z958" s="520"/>
    </row>
    <row r="959" spans="1:26" ht="12.75" customHeight="1">
      <c r="A959" s="520"/>
      <c r="B959" s="520"/>
      <c r="C959" s="520"/>
      <c r="D959" s="520"/>
      <c r="E959" s="520"/>
      <c r="F959" s="520"/>
      <c r="G959" s="520"/>
      <c r="H959" s="520"/>
      <c r="I959" s="520"/>
      <c r="J959" s="520"/>
      <c r="K959" s="520"/>
      <c r="L959" s="520"/>
      <c r="M959" s="520"/>
      <c r="N959" s="520"/>
      <c r="O959" s="520"/>
      <c r="P959" s="520"/>
      <c r="Q959" s="520"/>
      <c r="R959" s="520"/>
      <c r="S959" s="520"/>
      <c r="T959" s="520"/>
      <c r="U959" s="520"/>
      <c r="V959" s="520"/>
      <c r="W959" s="520"/>
      <c r="X959" s="520"/>
      <c r="Y959" s="520"/>
      <c r="Z959" s="520"/>
    </row>
    <row r="960" spans="1:26" ht="12.75" customHeight="1">
      <c r="A960" s="520"/>
      <c r="B960" s="520"/>
      <c r="C960" s="520"/>
      <c r="D960" s="520"/>
      <c r="E960" s="520"/>
      <c r="F960" s="520"/>
      <c r="G960" s="520"/>
      <c r="H960" s="520"/>
      <c r="I960" s="520"/>
      <c r="J960" s="520"/>
      <c r="K960" s="520"/>
      <c r="L960" s="520"/>
      <c r="M960" s="520"/>
      <c r="N960" s="520"/>
      <c r="O960" s="520"/>
      <c r="P960" s="520"/>
      <c r="Q960" s="520"/>
      <c r="R960" s="520"/>
      <c r="S960" s="520"/>
      <c r="T960" s="520"/>
      <c r="U960" s="520"/>
      <c r="V960" s="520"/>
      <c r="W960" s="520"/>
      <c r="X960" s="520"/>
      <c r="Y960" s="520"/>
      <c r="Z960" s="520"/>
    </row>
    <row r="961" spans="1:26" ht="12.75" customHeight="1">
      <c r="A961" s="520"/>
      <c r="B961" s="520"/>
      <c r="C961" s="520"/>
      <c r="D961" s="520"/>
      <c r="E961" s="520"/>
      <c r="F961" s="520"/>
      <c r="G961" s="520"/>
      <c r="H961" s="520"/>
      <c r="I961" s="520"/>
      <c r="J961" s="520"/>
      <c r="K961" s="520"/>
      <c r="L961" s="520"/>
      <c r="M961" s="520"/>
      <c r="N961" s="520"/>
      <c r="O961" s="520"/>
      <c r="P961" s="520"/>
      <c r="Q961" s="520"/>
      <c r="R961" s="520"/>
      <c r="S961" s="520"/>
      <c r="T961" s="520"/>
      <c r="U961" s="520"/>
      <c r="V961" s="520"/>
      <c r="W961" s="520"/>
      <c r="X961" s="520"/>
      <c r="Y961" s="520"/>
      <c r="Z961" s="520"/>
    </row>
    <row r="962" spans="1:26" ht="12.75" customHeight="1">
      <c r="A962" s="520"/>
      <c r="B962" s="520"/>
      <c r="C962" s="520"/>
      <c r="D962" s="520"/>
      <c r="E962" s="520"/>
      <c r="F962" s="520"/>
      <c r="G962" s="520"/>
      <c r="H962" s="520"/>
      <c r="I962" s="520"/>
      <c r="J962" s="520"/>
      <c r="K962" s="520"/>
      <c r="L962" s="520"/>
      <c r="M962" s="520"/>
      <c r="N962" s="520"/>
      <c r="O962" s="520"/>
      <c r="P962" s="520"/>
      <c r="Q962" s="520"/>
      <c r="R962" s="520"/>
      <c r="S962" s="520"/>
      <c r="T962" s="520"/>
      <c r="U962" s="520"/>
      <c r="V962" s="520"/>
      <c r="W962" s="520"/>
      <c r="X962" s="520"/>
      <c r="Y962" s="520"/>
      <c r="Z962" s="520"/>
    </row>
    <row r="963" spans="1:26" ht="12.75" customHeight="1">
      <c r="A963" s="520"/>
      <c r="B963" s="520"/>
      <c r="C963" s="520"/>
      <c r="D963" s="520"/>
      <c r="E963" s="520"/>
      <c r="F963" s="520"/>
      <c r="G963" s="520"/>
      <c r="H963" s="520"/>
      <c r="I963" s="520"/>
      <c r="J963" s="520"/>
      <c r="K963" s="520"/>
      <c r="L963" s="520"/>
      <c r="M963" s="520"/>
      <c r="N963" s="520"/>
      <c r="O963" s="520"/>
      <c r="P963" s="520"/>
      <c r="Q963" s="520"/>
      <c r="R963" s="520"/>
      <c r="S963" s="520"/>
      <c r="T963" s="520"/>
      <c r="U963" s="520"/>
      <c r="V963" s="520"/>
      <c r="W963" s="520"/>
      <c r="X963" s="520"/>
      <c r="Y963" s="520"/>
      <c r="Z963" s="520"/>
    </row>
    <row r="964" spans="1:26" ht="12.75" customHeight="1">
      <c r="A964" s="520"/>
      <c r="B964" s="520"/>
      <c r="C964" s="520"/>
      <c r="D964" s="520"/>
      <c r="E964" s="520"/>
      <c r="F964" s="520"/>
      <c r="G964" s="520"/>
      <c r="H964" s="520"/>
      <c r="I964" s="520"/>
      <c r="J964" s="520"/>
      <c r="K964" s="520"/>
      <c r="L964" s="520"/>
      <c r="M964" s="520"/>
      <c r="N964" s="520"/>
      <c r="O964" s="520"/>
      <c r="P964" s="520"/>
      <c r="Q964" s="520"/>
      <c r="R964" s="520"/>
      <c r="S964" s="520"/>
      <c r="T964" s="520"/>
      <c r="U964" s="520"/>
      <c r="V964" s="520"/>
      <c r="W964" s="520"/>
      <c r="X964" s="520"/>
      <c r="Y964" s="520"/>
      <c r="Z964" s="520"/>
    </row>
    <row r="965" spans="1:26" ht="12.75" customHeight="1">
      <c r="A965" s="520"/>
      <c r="B965" s="520"/>
      <c r="C965" s="520"/>
      <c r="D965" s="520"/>
      <c r="E965" s="520"/>
      <c r="F965" s="520"/>
      <c r="G965" s="520"/>
      <c r="H965" s="520"/>
      <c r="I965" s="520"/>
      <c r="J965" s="520"/>
      <c r="K965" s="520"/>
      <c r="L965" s="520"/>
      <c r="M965" s="520"/>
      <c r="N965" s="520"/>
      <c r="O965" s="520"/>
      <c r="P965" s="520"/>
      <c r="Q965" s="520"/>
      <c r="R965" s="520"/>
      <c r="S965" s="520"/>
      <c r="T965" s="520"/>
      <c r="U965" s="520"/>
      <c r="V965" s="520"/>
      <c r="W965" s="520"/>
      <c r="X965" s="520"/>
      <c r="Y965" s="520"/>
      <c r="Z965" s="520"/>
    </row>
    <row r="966" spans="1:26" ht="12.75" customHeight="1">
      <c r="A966" s="520"/>
      <c r="B966" s="520"/>
      <c r="C966" s="520"/>
      <c r="D966" s="520"/>
      <c r="E966" s="520"/>
      <c r="F966" s="520"/>
      <c r="G966" s="520"/>
      <c r="H966" s="520"/>
      <c r="I966" s="520"/>
      <c r="J966" s="520"/>
      <c r="K966" s="520"/>
      <c r="L966" s="520"/>
      <c r="M966" s="520"/>
      <c r="N966" s="520"/>
      <c r="O966" s="520"/>
      <c r="P966" s="520"/>
      <c r="Q966" s="520"/>
      <c r="R966" s="520"/>
      <c r="S966" s="520"/>
      <c r="T966" s="520"/>
      <c r="U966" s="520"/>
      <c r="V966" s="520"/>
      <c r="W966" s="520"/>
      <c r="X966" s="520"/>
      <c r="Y966" s="520"/>
      <c r="Z966" s="520"/>
    </row>
    <row r="967" spans="1:26" ht="12.75" customHeight="1">
      <c r="A967" s="520"/>
      <c r="B967" s="520"/>
      <c r="C967" s="520"/>
      <c r="D967" s="520"/>
      <c r="E967" s="520"/>
      <c r="F967" s="520"/>
      <c r="G967" s="520"/>
      <c r="H967" s="520"/>
      <c r="I967" s="520"/>
      <c r="J967" s="520"/>
      <c r="K967" s="520"/>
      <c r="L967" s="520"/>
      <c r="M967" s="520"/>
      <c r="N967" s="520"/>
      <c r="O967" s="520"/>
      <c r="P967" s="520"/>
      <c r="Q967" s="520"/>
      <c r="R967" s="520"/>
      <c r="S967" s="520"/>
      <c r="T967" s="520"/>
      <c r="U967" s="520"/>
      <c r="V967" s="520"/>
      <c r="W967" s="520"/>
      <c r="X967" s="520"/>
      <c r="Y967" s="520"/>
      <c r="Z967" s="520"/>
    </row>
    <row r="968" spans="1:26" ht="12.75" customHeight="1">
      <c r="A968" s="520"/>
      <c r="B968" s="520"/>
      <c r="C968" s="520"/>
      <c r="D968" s="520"/>
      <c r="E968" s="520"/>
      <c r="F968" s="520"/>
      <c r="G968" s="520"/>
      <c r="H968" s="520"/>
      <c r="I968" s="520"/>
      <c r="J968" s="520"/>
      <c r="K968" s="520"/>
      <c r="L968" s="520"/>
      <c r="M968" s="520"/>
      <c r="N968" s="520"/>
      <c r="O968" s="520"/>
      <c r="P968" s="520"/>
      <c r="Q968" s="520"/>
      <c r="R968" s="520"/>
      <c r="S968" s="520"/>
      <c r="T968" s="520"/>
      <c r="U968" s="520"/>
      <c r="V968" s="520"/>
      <c r="W968" s="520"/>
      <c r="X968" s="520"/>
      <c r="Y968" s="520"/>
      <c r="Z968" s="520"/>
    </row>
    <row r="969" spans="1:26" ht="12.75" customHeight="1">
      <c r="A969" s="520"/>
      <c r="B969" s="520"/>
      <c r="C969" s="520"/>
      <c r="D969" s="520"/>
      <c r="E969" s="520"/>
      <c r="F969" s="520"/>
      <c r="G969" s="520"/>
      <c r="H969" s="520"/>
      <c r="I969" s="520"/>
      <c r="J969" s="520"/>
      <c r="K969" s="520"/>
      <c r="L969" s="520"/>
      <c r="M969" s="520"/>
      <c r="N969" s="520"/>
      <c r="O969" s="520"/>
      <c r="P969" s="520"/>
      <c r="Q969" s="520"/>
      <c r="R969" s="520"/>
      <c r="S969" s="520"/>
      <c r="T969" s="520"/>
      <c r="U969" s="520"/>
      <c r="V969" s="520"/>
      <c r="W969" s="520"/>
      <c r="X969" s="520"/>
      <c r="Y969" s="520"/>
      <c r="Z969" s="520"/>
    </row>
    <row r="970" spans="1:26" ht="12.75" customHeight="1">
      <c r="A970" s="520"/>
      <c r="B970" s="520"/>
      <c r="C970" s="520"/>
      <c r="D970" s="520"/>
      <c r="E970" s="520"/>
      <c r="F970" s="520"/>
      <c r="G970" s="520"/>
      <c r="H970" s="520"/>
      <c r="I970" s="520"/>
      <c r="J970" s="520"/>
      <c r="K970" s="520"/>
      <c r="L970" s="520"/>
      <c r="M970" s="520"/>
      <c r="N970" s="520"/>
      <c r="O970" s="520"/>
      <c r="P970" s="520"/>
      <c r="Q970" s="520"/>
      <c r="R970" s="520"/>
      <c r="S970" s="520"/>
      <c r="T970" s="520"/>
      <c r="U970" s="520"/>
      <c r="V970" s="520"/>
      <c r="W970" s="520"/>
      <c r="X970" s="520"/>
      <c r="Y970" s="520"/>
      <c r="Z970" s="520"/>
    </row>
    <row r="971" spans="1:26" ht="12.75" customHeight="1">
      <c r="A971" s="520"/>
      <c r="B971" s="520"/>
      <c r="C971" s="520"/>
      <c r="D971" s="520"/>
      <c r="E971" s="520"/>
      <c r="F971" s="520"/>
      <c r="G971" s="520"/>
      <c r="H971" s="520"/>
      <c r="I971" s="520"/>
      <c r="J971" s="520"/>
      <c r="K971" s="520"/>
      <c r="L971" s="520"/>
      <c r="M971" s="520"/>
      <c r="N971" s="520"/>
      <c r="O971" s="520"/>
      <c r="P971" s="520"/>
      <c r="Q971" s="520"/>
      <c r="R971" s="520"/>
      <c r="S971" s="520"/>
      <c r="T971" s="520"/>
      <c r="U971" s="520"/>
      <c r="V971" s="520"/>
      <c r="W971" s="520"/>
      <c r="X971" s="520"/>
      <c r="Y971" s="520"/>
      <c r="Z971" s="520"/>
    </row>
    <row r="972" spans="1:26" ht="12.75" customHeight="1">
      <c r="A972" s="520"/>
      <c r="B972" s="520"/>
      <c r="C972" s="520"/>
      <c r="D972" s="520"/>
      <c r="E972" s="520"/>
      <c r="F972" s="520"/>
      <c r="G972" s="520"/>
      <c r="H972" s="520"/>
      <c r="I972" s="520"/>
      <c r="J972" s="520"/>
      <c r="K972" s="520"/>
      <c r="L972" s="520"/>
      <c r="M972" s="520"/>
      <c r="N972" s="520"/>
      <c r="O972" s="520"/>
      <c r="P972" s="520"/>
      <c r="Q972" s="520"/>
      <c r="R972" s="520"/>
      <c r="S972" s="520"/>
      <c r="T972" s="520"/>
      <c r="U972" s="520"/>
      <c r="V972" s="520"/>
      <c r="W972" s="520"/>
      <c r="X972" s="520"/>
      <c r="Y972" s="520"/>
      <c r="Z972" s="520"/>
    </row>
    <row r="973" spans="1:26" ht="12.75" customHeight="1">
      <c r="A973" s="520"/>
      <c r="B973" s="520"/>
      <c r="C973" s="520"/>
      <c r="D973" s="520"/>
      <c r="E973" s="520"/>
      <c r="F973" s="520"/>
      <c r="G973" s="520"/>
      <c r="H973" s="520"/>
      <c r="I973" s="520"/>
      <c r="J973" s="520"/>
      <c r="K973" s="520"/>
      <c r="L973" s="520"/>
      <c r="M973" s="520"/>
      <c r="N973" s="520"/>
      <c r="O973" s="520"/>
      <c r="P973" s="520"/>
      <c r="Q973" s="520"/>
      <c r="R973" s="520"/>
      <c r="S973" s="520"/>
      <c r="T973" s="520"/>
      <c r="U973" s="520"/>
      <c r="V973" s="520"/>
      <c r="W973" s="520"/>
      <c r="X973" s="520"/>
      <c r="Y973" s="520"/>
      <c r="Z973" s="520"/>
    </row>
    <row r="974" spans="1:26" ht="12.75" customHeight="1">
      <c r="A974" s="520"/>
      <c r="B974" s="520"/>
      <c r="C974" s="520"/>
      <c r="D974" s="520"/>
      <c r="E974" s="520"/>
      <c r="F974" s="520"/>
      <c r="G974" s="520"/>
      <c r="H974" s="520"/>
      <c r="I974" s="520"/>
      <c r="J974" s="520"/>
      <c r="K974" s="520"/>
      <c r="L974" s="520"/>
      <c r="M974" s="520"/>
      <c r="N974" s="520"/>
      <c r="O974" s="520"/>
      <c r="P974" s="520"/>
      <c r="Q974" s="520"/>
      <c r="R974" s="520"/>
      <c r="S974" s="520"/>
      <c r="T974" s="520"/>
      <c r="U974" s="520"/>
      <c r="V974" s="520"/>
      <c r="W974" s="520"/>
      <c r="X974" s="520"/>
      <c r="Y974" s="520"/>
      <c r="Z974" s="520"/>
    </row>
    <row r="975" spans="1:26" ht="12.75" customHeight="1">
      <c r="A975" s="520"/>
      <c r="B975" s="520"/>
      <c r="C975" s="520"/>
      <c r="D975" s="520"/>
      <c r="E975" s="520"/>
      <c r="F975" s="520"/>
      <c r="G975" s="520"/>
      <c r="H975" s="520"/>
      <c r="I975" s="520"/>
      <c r="J975" s="520"/>
      <c r="K975" s="520"/>
      <c r="L975" s="520"/>
      <c r="M975" s="520"/>
      <c r="N975" s="520"/>
      <c r="O975" s="520"/>
      <c r="P975" s="520"/>
      <c r="Q975" s="520"/>
      <c r="R975" s="520"/>
      <c r="S975" s="520"/>
      <c r="T975" s="520"/>
      <c r="U975" s="520"/>
      <c r="V975" s="520"/>
      <c r="W975" s="520"/>
      <c r="X975" s="520"/>
      <c r="Y975" s="520"/>
      <c r="Z975" s="520"/>
    </row>
    <row r="976" spans="1:26" ht="12.75" customHeight="1">
      <c r="A976" s="520"/>
      <c r="B976" s="520"/>
      <c r="C976" s="520"/>
      <c r="D976" s="520"/>
      <c r="E976" s="520"/>
      <c r="F976" s="520"/>
      <c r="G976" s="520"/>
      <c r="H976" s="520"/>
      <c r="I976" s="520"/>
      <c r="J976" s="520"/>
      <c r="K976" s="520"/>
      <c r="L976" s="520"/>
      <c r="M976" s="520"/>
      <c r="N976" s="520"/>
      <c r="O976" s="520"/>
      <c r="P976" s="520"/>
      <c r="Q976" s="520"/>
      <c r="R976" s="520"/>
      <c r="S976" s="520"/>
      <c r="T976" s="520"/>
      <c r="U976" s="520"/>
      <c r="V976" s="520"/>
      <c r="W976" s="520"/>
      <c r="X976" s="520"/>
      <c r="Y976" s="520"/>
      <c r="Z976" s="520"/>
    </row>
    <row r="977" spans="1:26" ht="12.75" customHeight="1">
      <c r="A977" s="520"/>
      <c r="B977" s="520"/>
      <c r="C977" s="520"/>
      <c r="D977" s="520"/>
      <c r="E977" s="520"/>
      <c r="F977" s="520"/>
      <c r="G977" s="520"/>
      <c r="H977" s="520"/>
      <c r="I977" s="520"/>
      <c r="J977" s="520"/>
      <c r="K977" s="520"/>
      <c r="L977" s="520"/>
      <c r="M977" s="520"/>
      <c r="N977" s="520"/>
      <c r="O977" s="520"/>
      <c r="P977" s="520"/>
      <c r="Q977" s="520"/>
      <c r="R977" s="520"/>
      <c r="S977" s="520"/>
      <c r="T977" s="520"/>
      <c r="U977" s="520"/>
      <c r="V977" s="520"/>
      <c r="W977" s="520"/>
      <c r="X977" s="520"/>
      <c r="Y977" s="520"/>
      <c r="Z977" s="520"/>
    </row>
    <row r="978" spans="1:26" ht="12.75" customHeight="1">
      <c r="A978" s="520"/>
      <c r="B978" s="520"/>
      <c r="C978" s="520"/>
      <c r="D978" s="520"/>
      <c r="E978" s="520"/>
      <c r="F978" s="520"/>
      <c r="G978" s="520"/>
      <c r="H978" s="520"/>
      <c r="I978" s="520"/>
      <c r="J978" s="520"/>
      <c r="K978" s="520"/>
      <c r="L978" s="520"/>
      <c r="M978" s="520"/>
      <c r="N978" s="520"/>
      <c r="O978" s="520"/>
      <c r="P978" s="520"/>
      <c r="Q978" s="520"/>
      <c r="R978" s="520"/>
      <c r="S978" s="520"/>
      <c r="T978" s="520"/>
      <c r="U978" s="520"/>
      <c r="V978" s="520"/>
      <c r="W978" s="520"/>
      <c r="X978" s="520"/>
      <c r="Y978" s="520"/>
      <c r="Z978" s="520"/>
    </row>
    <row r="979" spans="1:26" ht="12.75" customHeight="1">
      <c r="A979" s="520"/>
      <c r="B979" s="520"/>
      <c r="C979" s="520"/>
      <c r="D979" s="520"/>
      <c r="E979" s="520"/>
      <c r="F979" s="520"/>
      <c r="G979" s="520"/>
      <c r="H979" s="520"/>
      <c r="I979" s="520"/>
      <c r="J979" s="520"/>
      <c r="K979" s="520"/>
      <c r="L979" s="520"/>
      <c r="M979" s="520"/>
      <c r="N979" s="520"/>
      <c r="O979" s="520"/>
      <c r="P979" s="520"/>
      <c r="Q979" s="520"/>
      <c r="R979" s="520"/>
      <c r="S979" s="520"/>
      <c r="T979" s="520"/>
      <c r="U979" s="520"/>
      <c r="V979" s="520"/>
      <c r="W979" s="520"/>
      <c r="X979" s="520"/>
      <c r="Y979" s="520"/>
      <c r="Z979" s="520"/>
    </row>
    <row r="980" spans="1:26" ht="12.75" customHeight="1">
      <c r="A980" s="520"/>
      <c r="B980" s="520"/>
      <c r="C980" s="520"/>
      <c r="D980" s="520"/>
      <c r="E980" s="520"/>
      <c r="F980" s="520"/>
      <c r="G980" s="520"/>
      <c r="H980" s="520"/>
      <c r="I980" s="520"/>
      <c r="J980" s="520"/>
      <c r="K980" s="520"/>
      <c r="L980" s="520"/>
      <c r="M980" s="520"/>
      <c r="N980" s="520"/>
      <c r="O980" s="520"/>
      <c r="P980" s="520"/>
      <c r="Q980" s="520"/>
      <c r="R980" s="520"/>
      <c r="S980" s="520"/>
      <c r="T980" s="520"/>
      <c r="U980" s="520"/>
      <c r="V980" s="520"/>
      <c r="W980" s="520"/>
      <c r="X980" s="520"/>
      <c r="Y980" s="520"/>
      <c r="Z980" s="520"/>
    </row>
    <row r="981" spans="1:26" ht="12.75" customHeight="1">
      <c r="A981" s="520"/>
      <c r="B981" s="520"/>
      <c r="C981" s="520"/>
      <c r="D981" s="520"/>
      <c r="E981" s="520"/>
      <c r="F981" s="520"/>
      <c r="G981" s="520"/>
      <c r="H981" s="520"/>
      <c r="I981" s="520"/>
      <c r="J981" s="520"/>
      <c r="K981" s="520"/>
      <c r="L981" s="520"/>
      <c r="M981" s="520"/>
      <c r="N981" s="520"/>
      <c r="O981" s="520"/>
      <c r="P981" s="520"/>
      <c r="Q981" s="520"/>
      <c r="R981" s="520"/>
      <c r="S981" s="520"/>
      <c r="T981" s="520"/>
      <c r="U981" s="520"/>
      <c r="V981" s="520"/>
      <c r="W981" s="520"/>
      <c r="X981" s="520"/>
      <c r="Y981" s="520"/>
      <c r="Z981" s="520"/>
    </row>
    <row r="982" spans="1:26" ht="12.75" customHeight="1">
      <c r="A982" s="520"/>
      <c r="B982" s="520"/>
      <c r="C982" s="520"/>
      <c r="D982" s="520"/>
      <c r="E982" s="520"/>
      <c r="F982" s="520"/>
      <c r="G982" s="520"/>
      <c r="H982" s="520"/>
      <c r="I982" s="520"/>
      <c r="J982" s="520"/>
      <c r="K982" s="520"/>
      <c r="L982" s="520"/>
      <c r="M982" s="520"/>
      <c r="N982" s="520"/>
      <c r="O982" s="520"/>
      <c r="P982" s="520"/>
      <c r="Q982" s="520"/>
      <c r="R982" s="520"/>
      <c r="S982" s="520"/>
      <c r="T982" s="520"/>
      <c r="U982" s="520"/>
      <c r="V982" s="520"/>
      <c r="W982" s="520"/>
      <c r="X982" s="520"/>
      <c r="Y982" s="520"/>
      <c r="Z982" s="520"/>
    </row>
    <row r="983" spans="1:26" ht="12.75" customHeight="1">
      <c r="A983" s="520"/>
      <c r="B983" s="520"/>
      <c r="C983" s="520"/>
      <c r="D983" s="520"/>
      <c r="E983" s="520"/>
      <c r="F983" s="520"/>
      <c r="G983" s="520"/>
      <c r="H983" s="520"/>
      <c r="I983" s="520"/>
      <c r="J983" s="520"/>
      <c r="K983" s="520"/>
      <c r="L983" s="520"/>
      <c r="M983" s="520"/>
      <c r="N983" s="520"/>
      <c r="O983" s="520"/>
      <c r="P983" s="520"/>
      <c r="Q983" s="520"/>
      <c r="R983" s="520"/>
      <c r="S983" s="520"/>
      <c r="T983" s="520"/>
      <c r="U983" s="520"/>
      <c r="V983" s="520"/>
      <c r="W983" s="520"/>
      <c r="X983" s="520"/>
      <c r="Y983" s="520"/>
      <c r="Z983" s="520"/>
    </row>
    <row r="984" spans="1:26" ht="12.75" customHeight="1">
      <c r="A984" s="520"/>
      <c r="B984" s="520"/>
      <c r="C984" s="520"/>
      <c r="D984" s="520"/>
      <c r="E984" s="520"/>
      <c r="F984" s="520"/>
      <c r="G984" s="520"/>
      <c r="H984" s="520"/>
      <c r="I984" s="520"/>
      <c r="J984" s="520"/>
      <c r="K984" s="520"/>
      <c r="L984" s="520"/>
      <c r="M984" s="520"/>
      <c r="N984" s="520"/>
      <c r="O984" s="520"/>
      <c r="P984" s="520"/>
      <c r="Q984" s="520"/>
      <c r="R984" s="520"/>
      <c r="S984" s="520"/>
      <c r="T984" s="520"/>
      <c r="U984" s="520"/>
      <c r="V984" s="520"/>
      <c r="W984" s="520"/>
      <c r="X984" s="520"/>
      <c r="Y984" s="520"/>
      <c r="Z984" s="520"/>
    </row>
    <row r="985" spans="1:26" ht="12.75" customHeight="1">
      <c r="A985" s="520"/>
      <c r="B985" s="520"/>
      <c r="C985" s="520"/>
      <c r="D985" s="520"/>
      <c r="E985" s="520"/>
      <c r="F985" s="520"/>
      <c r="G985" s="520"/>
      <c r="H985" s="520"/>
      <c r="I985" s="520"/>
      <c r="J985" s="520"/>
      <c r="K985" s="520"/>
      <c r="L985" s="520"/>
      <c r="M985" s="520"/>
      <c r="N985" s="520"/>
      <c r="O985" s="520"/>
      <c r="P985" s="520"/>
      <c r="Q985" s="520"/>
      <c r="R985" s="520"/>
      <c r="S985" s="520"/>
      <c r="T985" s="520"/>
      <c r="U985" s="520"/>
      <c r="V985" s="520"/>
      <c r="W985" s="520"/>
      <c r="X985" s="520"/>
      <c r="Y985" s="520"/>
      <c r="Z985" s="520"/>
    </row>
    <row r="986" spans="1:26" ht="12.75" customHeight="1">
      <c r="A986" s="520"/>
      <c r="B986" s="520"/>
      <c r="C986" s="520"/>
      <c r="D986" s="520"/>
      <c r="E986" s="520"/>
      <c r="F986" s="520"/>
      <c r="G986" s="520"/>
      <c r="H986" s="520"/>
      <c r="I986" s="520"/>
      <c r="J986" s="520"/>
      <c r="K986" s="520"/>
      <c r="L986" s="520"/>
      <c r="M986" s="520"/>
      <c r="N986" s="520"/>
      <c r="O986" s="520"/>
      <c r="P986" s="520"/>
      <c r="Q986" s="520"/>
      <c r="R986" s="520"/>
      <c r="S986" s="520"/>
      <c r="T986" s="520"/>
      <c r="U986" s="520"/>
      <c r="V986" s="520"/>
      <c r="W986" s="520"/>
      <c r="X986" s="520"/>
      <c r="Y986" s="520"/>
      <c r="Z986" s="520"/>
    </row>
    <row r="987" spans="1:26" ht="12.75" customHeight="1">
      <c r="A987" s="520"/>
      <c r="B987" s="520"/>
      <c r="C987" s="520"/>
      <c r="D987" s="520"/>
      <c r="E987" s="520"/>
      <c r="F987" s="520"/>
      <c r="G987" s="520"/>
      <c r="H987" s="520"/>
      <c r="I987" s="520"/>
      <c r="J987" s="520"/>
      <c r="K987" s="520"/>
      <c r="L987" s="520"/>
      <c r="M987" s="520"/>
      <c r="N987" s="520"/>
      <c r="O987" s="520"/>
      <c r="P987" s="520"/>
      <c r="Q987" s="520"/>
      <c r="R987" s="520"/>
      <c r="S987" s="520"/>
      <c r="T987" s="520"/>
      <c r="U987" s="520"/>
      <c r="V987" s="520"/>
      <c r="W987" s="520"/>
      <c r="X987" s="520"/>
      <c r="Y987" s="520"/>
      <c r="Z987" s="520"/>
    </row>
    <row r="988" spans="1:26" ht="12.75" customHeight="1">
      <c r="A988" s="520"/>
      <c r="B988" s="520"/>
      <c r="C988" s="520"/>
      <c r="D988" s="520"/>
      <c r="E988" s="520"/>
      <c r="F988" s="520"/>
      <c r="G988" s="520"/>
      <c r="H988" s="520"/>
      <c r="I988" s="520"/>
      <c r="J988" s="520"/>
      <c r="K988" s="520"/>
      <c r="L988" s="520"/>
      <c r="M988" s="520"/>
      <c r="N988" s="520"/>
      <c r="O988" s="520"/>
      <c r="P988" s="520"/>
      <c r="Q988" s="520"/>
      <c r="R988" s="520"/>
      <c r="S988" s="520"/>
      <c r="T988" s="520"/>
      <c r="U988" s="520"/>
      <c r="V988" s="520"/>
      <c r="W988" s="520"/>
      <c r="X988" s="520"/>
      <c r="Y988" s="520"/>
      <c r="Z988" s="520"/>
    </row>
    <row r="989" spans="1:26" ht="12.75" customHeight="1">
      <c r="A989" s="520"/>
      <c r="B989" s="520"/>
      <c r="C989" s="520"/>
      <c r="D989" s="520"/>
      <c r="E989" s="520"/>
      <c r="F989" s="520"/>
      <c r="G989" s="520"/>
      <c r="H989" s="520"/>
      <c r="I989" s="520"/>
      <c r="J989" s="520"/>
      <c r="K989" s="520"/>
      <c r="L989" s="520"/>
      <c r="M989" s="520"/>
      <c r="N989" s="520"/>
      <c r="O989" s="520"/>
      <c r="P989" s="520"/>
      <c r="Q989" s="520"/>
      <c r="R989" s="520"/>
      <c r="S989" s="520"/>
      <c r="T989" s="520"/>
      <c r="U989" s="520"/>
      <c r="V989" s="520"/>
      <c r="W989" s="520"/>
      <c r="X989" s="520"/>
      <c r="Y989" s="520"/>
      <c r="Z989" s="520"/>
    </row>
    <row r="990" spans="1:26" ht="12.75" customHeight="1">
      <c r="A990" s="520"/>
      <c r="B990" s="520"/>
      <c r="C990" s="520"/>
      <c r="D990" s="520"/>
      <c r="E990" s="520"/>
      <c r="F990" s="520"/>
      <c r="G990" s="520"/>
      <c r="H990" s="520"/>
      <c r="I990" s="520"/>
      <c r="J990" s="520"/>
      <c r="K990" s="520"/>
      <c r="L990" s="520"/>
      <c r="M990" s="520"/>
      <c r="N990" s="520"/>
      <c r="O990" s="520"/>
      <c r="P990" s="520"/>
      <c r="Q990" s="520"/>
      <c r="R990" s="520"/>
      <c r="S990" s="520"/>
      <c r="T990" s="520"/>
      <c r="U990" s="520"/>
      <c r="V990" s="520"/>
      <c r="W990" s="520"/>
      <c r="X990" s="520"/>
      <c r="Y990" s="520"/>
      <c r="Z990" s="520"/>
    </row>
    <row r="991" spans="1:26" ht="12.75" customHeight="1">
      <c r="A991" s="520"/>
      <c r="B991" s="520"/>
      <c r="C991" s="520"/>
      <c r="D991" s="520"/>
      <c r="E991" s="520"/>
      <c r="F991" s="520"/>
      <c r="G991" s="520"/>
      <c r="H991" s="520"/>
      <c r="I991" s="520"/>
      <c r="J991" s="520"/>
      <c r="K991" s="520"/>
      <c r="L991" s="520"/>
      <c r="M991" s="520"/>
      <c r="N991" s="520"/>
      <c r="O991" s="520"/>
      <c r="P991" s="520"/>
      <c r="Q991" s="520"/>
      <c r="R991" s="520"/>
      <c r="S991" s="520"/>
      <c r="T991" s="520"/>
      <c r="U991" s="520"/>
      <c r="V991" s="520"/>
      <c r="W991" s="520"/>
      <c r="X991" s="520"/>
      <c r="Y991" s="520"/>
      <c r="Z991" s="520"/>
    </row>
    <row r="992" spans="1:26" ht="12.75" customHeight="1">
      <c r="A992" s="520"/>
      <c r="B992" s="520"/>
      <c r="C992" s="520"/>
      <c r="D992" s="520"/>
      <c r="E992" s="520"/>
      <c r="F992" s="520"/>
      <c r="G992" s="520"/>
      <c r="H992" s="520"/>
      <c r="I992" s="520"/>
      <c r="J992" s="520"/>
      <c r="K992" s="520"/>
      <c r="L992" s="520"/>
      <c r="M992" s="520"/>
      <c r="N992" s="520"/>
      <c r="O992" s="520"/>
      <c r="P992" s="520"/>
      <c r="Q992" s="520"/>
      <c r="R992" s="520"/>
      <c r="S992" s="520"/>
      <c r="T992" s="520"/>
      <c r="U992" s="520"/>
      <c r="V992" s="520"/>
      <c r="W992" s="520"/>
      <c r="X992" s="520"/>
      <c r="Y992" s="520"/>
      <c r="Z992" s="520"/>
    </row>
    <row r="993" spans="1:26" ht="12.75" customHeight="1">
      <c r="A993" s="520"/>
      <c r="B993" s="520"/>
      <c r="C993" s="520"/>
      <c r="D993" s="520"/>
      <c r="E993" s="520"/>
      <c r="F993" s="520"/>
      <c r="G993" s="520"/>
      <c r="H993" s="520"/>
      <c r="I993" s="520"/>
      <c r="J993" s="520"/>
      <c r="K993" s="520"/>
      <c r="L993" s="520"/>
      <c r="M993" s="520"/>
      <c r="N993" s="520"/>
      <c r="O993" s="520"/>
      <c r="P993" s="520"/>
      <c r="Q993" s="520"/>
      <c r="R993" s="520"/>
      <c r="S993" s="520"/>
      <c r="T993" s="520"/>
      <c r="U993" s="520"/>
      <c r="V993" s="520"/>
      <c r="W993" s="520"/>
      <c r="X993" s="520"/>
      <c r="Y993" s="520"/>
      <c r="Z993" s="520"/>
    </row>
    <row r="994" spans="1:26" ht="12.75" customHeight="1">
      <c r="A994" s="520"/>
      <c r="B994" s="520"/>
      <c r="C994" s="520"/>
      <c r="D994" s="520"/>
      <c r="E994" s="520"/>
      <c r="F994" s="520"/>
      <c r="G994" s="520"/>
      <c r="H994" s="520"/>
      <c r="I994" s="520"/>
      <c r="J994" s="520"/>
      <c r="K994" s="520"/>
      <c r="L994" s="520"/>
      <c r="M994" s="520"/>
      <c r="N994" s="520"/>
      <c r="O994" s="520"/>
      <c r="P994" s="520"/>
      <c r="Q994" s="520"/>
      <c r="R994" s="520"/>
      <c r="S994" s="520"/>
      <c r="T994" s="520"/>
      <c r="U994" s="520"/>
      <c r="V994" s="520"/>
      <c r="W994" s="520"/>
      <c r="X994" s="520"/>
      <c r="Y994" s="520"/>
      <c r="Z994" s="520"/>
    </row>
    <row r="995" spans="1:26" ht="12.75" customHeight="1">
      <c r="A995" s="520"/>
      <c r="B995" s="520"/>
      <c r="C995" s="520"/>
      <c r="D995" s="520"/>
      <c r="E995" s="520"/>
      <c r="F995" s="520"/>
      <c r="G995" s="520"/>
      <c r="H995" s="520"/>
      <c r="I995" s="520"/>
      <c r="J995" s="520"/>
      <c r="K995" s="520"/>
      <c r="L995" s="520"/>
      <c r="M995" s="520"/>
      <c r="N995" s="520"/>
      <c r="O995" s="520"/>
      <c r="P995" s="520"/>
      <c r="Q995" s="520"/>
      <c r="R995" s="520"/>
      <c r="S995" s="520"/>
      <c r="T995" s="520"/>
      <c r="U995" s="520"/>
      <c r="V995" s="520"/>
      <c r="W995" s="520"/>
      <c r="X995" s="520"/>
      <c r="Y995" s="520"/>
      <c r="Z995" s="520"/>
    </row>
    <row r="996" spans="1:26" ht="12.75" customHeight="1">
      <c r="A996" s="520"/>
      <c r="B996" s="520"/>
      <c r="C996" s="520"/>
      <c r="D996" s="520"/>
      <c r="E996" s="520"/>
      <c r="F996" s="520"/>
      <c r="G996" s="520"/>
      <c r="H996" s="520"/>
      <c r="I996" s="520"/>
      <c r="J996" s="520"/>
      <c r="K996" s="520"/>
      <c r="L996" s="520"/>
      <c r="M996" s="520"/>
      <c r="N996" s="520"/>
      <c r="O996" s="520"/>
      <c r="P996" s="520"/>
      <c r="Q996" s="520"/>
      <c r="R996" s="520"/>
      <c r="S996" s="520"/>
      <c r="T996" s="520"/>
      <c r="U996" s="520"/>
      <c r="V996" s="520"/>
      <c r="W996" s="520"/>
      <c r="X996" s="520"/>
      <c r="Y996" s="520"/>
      <c r="Z996" s="520"/>
    </row>
    <row r="997" spans="1:26" ht="12.75" customHeight="1">
      <c r="A997" s="520"/>
      <c r="B997" s="520"/>
      <c r="C997" s="520"/>
      <c r="D997" s="520"/>
      <c r="E997" s="520"/>
      <c r="F997" s="520"/>
      <c r="G997" s="520"/>
      <c r="H997" s="520"/>
      <c r="I997" s="520"/>
      <c r="J997" s="520"/>
      <c r="K997" s="520"/>
      <c r="L997" s="520"/>
      <c r="M997" s="520"/>
      <c r="N997" s="520"/>
      <c r="O997" s="520"/>
      <c r="P997" s="520"/>
      <c r="Q997" s="520"/>
      <c r="R997" s="520"/>
      <c r="S997" s="520"/>
      <c r="T997" s="520"/>
      <c r="U997" s="520"/>
      <c r="V997" s="520"/>
      <c r="W997" s="520"/>
      <c r="X997" s="520"/>
      <c r="Y997" s="520"/>
      <c r="Z997" s="520"/>
    </row>
    <row r="998" spans="1:26" ht="12.75" customHeight="1">
      <c r="A998" s="520"/>
      <c r="B998" s="520"/>
      <c r="C998" s="520"/>
      <c r="D998" s="520"/>
      <c r="E998" s="520"/>
      <c r="F998" s="520"/>
      <c r="G998" s="520"/>
      <c r="H998" s="520"/>
      <c r="I998" s="520"/>
      <c r="J998" s="520"/>
      <c r="K998" s="520"/>
      <c r="L998" s="520"/>
      <c r="M998" s="520"/>
      <c r="N998" s="520"/>
      <c r="O998" s="520"/>
      <c r="P998" s="520"/>
      <c r="Q998" s="520"/>
      <c r="R998" s="520"/>
      <c r="S998" s="520"/>
      <c r="T998" s="520"/>
      <c r="U998" s="520"/>
      <c r="V998" s="520"/>
      <c r="W998" s="520"/>
      <c r="X998" s="520"/>
      <c r="Y998" s="520"/>
      <c r="Z998" s="520"/>
    </row>
    <row r="999" spans="1:26" ht="12.75" customHeight="1">
      <c r="A999" s="520"/>
      <c r="B999" s="520"/>
      <c r="C999" s="520"/>
      <c r="D999" s="520"/>
      <c r="E999" s="520"/>
      <c r="F999" s="520"/>
      <c r="G999" s="520"/>
      <c r="H999" s="520"/>
      <c r="I999" s="520"/>
      <c r="J999" s="520"/>
      <c r="K999" s="520"/>
      <c r="L999" s="520"/>
      <c r="M999" s="520"/>
      <c r="N999" s="520"/>
      <c r="O999" s="520"/>
      <c r="P999" s="520"/>
      <c r="Q999" s="520"/>
      <c r="R999" s="520"/>
      <c r="S999" s="520"/>
      <c r="T999" s="520"/>
      <c r="U999" s="520"/>
      <c r="V999" s="520"/>
      <c r="W999" s="520"/>
      <c r="X999" s="520"/>
      <c r="Y999" s="520"/>
      <c r="Z999" s="520"/>
    </row>
    <row r="1000" spans="1:26" ht="12.75" customHeight="1">
      <c r="A1000" s="520"/>
      <c r="B1000" s="520"/>
      <c r="C1000" s="520"/>
      <c r="D1000" s="520"/>
      <c r="E1000" s="520"/>
      <c r="F1000" s="520"/>
      <c r="G1000" s="520"/>
      <c r="H1000" s="520"/>
      <c r="I1000" s="520"/>
      <c r="J1000" s="520"/>
      <c r="K1000" s="520"/>
      <c r="L1000" s="520"/>
      <c r="M1000" s="520"/>
      <c r="N1000" s="520"/>
      <c r="O1000" s="520"/>
      <c r="P1000" s="520"/>
      <c r="Q1000" s="520"/>
      <c r="R1000" s="520"/>
      <c r="S1000" s="520"/>
      <c r="T1000" s="520"/>
      <c r="U1000" s="520"/>
      <c r="V1000" s="520"/>
      <c r="W1000" s="520"/>
      <c r="X1000" s="520"/>
      <c r="Y1000" s="520"/>
      <c r="Z1000" s="520"/>
    </row>
  </sheetData>
  <mergeCells count="2">
    <mergeCell ref="E10:O10"/>
    <mergeCell ref="P10:R10"/>
  </mergeCells>
  <dataValidations count="1">
    <dataValidation type="decimal" operator="greaterThanOrEqual" allowBlank="1" showInputMessage="1" showErrorMessage="1" prompt=" - " sqref="E16:S63 E64:Q64 S64 E65:S70" xr:uid="{00000000-0002-0000-0900-000000000000}">
      <formula1>0</formula1>
    </dataValidation>
  </dataValidations>
  <pageMargins left="0.7" right="0.7" top="0.75" bottom="0.75" header="0" footer="0"/>
  <pageSetup orientation="landscape"/>
  <legacy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8">
    <tabColor rgb="FFFFFF00"/>
  </sheetPr>
  <dimension ref="A1:K1000"/>
  <sheetViews>
    <sheetView workbookViewId="0"/>
  </sheetViews>
  <sheetFormatPr defaultColWidth="11.21875" defaultRowHeight="15" customHeight="1"/>
  <cols>
    <col min="1" max="1" width="8" customWidth="1"/>
    <col min="2" max="2" width="10.109375" customWidth="1"/>
    <col min="3" max="3" width="31.88671875" customWidth="1"/>
    <col min="4" max="5" width="10" customWidth="1"/>
    <col min="6" max="7" width="9.109375" customWidth="1"/>
    <col min="8" max="8" width="10.109375" customWidth="1"/>
    <col min="9" max="9" width="31.88671875" customWidth="1"/>
    <col min="10" max="10" width="10.109375" customWidth="1"/>
    <col min="11" max="11" width="8.88671875" customWidth="1"/>
    <col min="12" max="26" width="8" customWidth="1"/>
  </cols>
  <sheetData>
    <row r="1" spans="1:11">
      <c r="A1" s="21" t="s">
        <v>1254</v>
      </c>
      <c r="G1" s="13" t="s">
        <v>98</v>
      </c>
      <c r="H1" s="21" t="s">
        <v>1255</v>
      </c>
    </row>
    <row r="4" spans="1:11" ht="18" customHeight="1">
      <c r="B4" s="608" t="s">
        <v>1256</v>
      </c>
      <c r="C4" s="627"/>
      <c r="H4" s="555" t="s">
        <v>1257</v>
      </c>
      <c r="I4" s="556"/>
      <c r="J4" s="269"/>
      <c r="K4" s="269"/>
    </row>
    <row r="5" spans="1:11">
      <c r="A5" s="13" t="s">
        <v>842</v>
      </c>
      <c r="B5" s="557" t="s">
        <v>1258</v>
      </c>
      <c r="C5" s="558" t="s">
        <v>1259</v>
      </c>
      <c r="D5" s="559" t="s">
        <v>1260</v>
      </c>
      <c r="E5" s="270" t="s">
        <v>1261</v>
      </c>
      <c r="G5" s="13" t="s">
        <v>842</v>
      </c>
      <c r="H5" s="560" t="s">
        <v>1258</v>
      </c>
      <c r="I5" s="558" t="s">
        <v>1259</v>
      </c>
      <c r="J5" s="559" t="s">
        <v>1260</v>
      </c>
      <c r="K5" s="270" t="s">
        <v>1261</v>
      </c>
    </row>
    <row r="6" spans="1:11">
      <c r="A6" s="254">
        <v>1</v>
      </c>
      <c r="B6" s="271" t="s">
        <v>1262</v>
      </c>
      <c r="C6" s="254" t="s">
        <v>1263</v>
      </c>
      <c r="D6" s="13"/>
      <c r="E6" s="13"/>
      <c r="G6" s="272">
        <v>1</v>
      </c>
      <c r="H6" s="271" t="s">
        <v>1262</v>
      </c>
      <c r="I6" s="272" t="s">
        <v>1263</v>
      </c>
      <c r="J6" s="13">
        <v>340</v>
      </c>
      <c r="K6" s="272">
        <v>351</v>
      </c>
    </row>
    <row r="7" spans="1:11">
      <c r="A7" s="254">
        <v>2</v>
      </c>
      <c r="B7" s="271" t="s">
        <v>1264</v>
      </c>
      <c r="C7" s="254" t="s">
        <v>1265</v>
      </c>
      <c r="D7" s="13"/>
      <c r="E7" s="13"/>
      <c r="G7" s="272">
        <v>2</v>
      </c>
      <c r="H7" s="271" t="s">
        <v>1264</v>
      </c>
      <c r="I7" s="272" t="s">
        <v>1265</v>
      </c>
      <c r="J7" s="13">
        <v>0</v>
      </c>
      <c r="K7" s="272">
        <v>0</v>
      </c>
    </row>
    <row r="8" spans="1:11">
      <c r="A8" s="254">
        <v>3</v>
      </c>
      <c r="B8" s="271" t="s">
        <v>1266</v>
      </c>
      <c r="C8" s="254" t="s">
        <v>1267</v>
      </c>
      <c r="D8" s="13"/>
      <c r="E8" s="13"/>
      <c r="G8" s="272">
        <v>3</v>
      </c>
      <c r="H8" s="271" t="s">
        <v>1266</v>
      </c>
      <c r="I8" s="272" t="s">
        <v>1267</v>
      </c>
      <c r="J8" s="13">
        <v>126</v>
      </c>
      <c r="K8" s="272">
        <v>142</v>
      </c>
    </row>
    <row r="9" spans="1:11">
      <c r="A9" s="254">
        <v>4</v>
      </c>
      <c r="B9" s="271" t="s">
        <v>1268</v>
      </c>
      <c r="C9" s="254" t="s">
        <v>1269</v>
      </c>
      <c r="D9" s="13"/>
      <c r="E9" s="13"/>
      <c r="G9" s="272">
        <v>4</v>
      </c>
      <c r="H9" s="271" t="s">
        <v>1268</v>
      </c>
      <c r="I9" s="272" t="s">
        <v>1269</v>
      </c>
      <c r="J9" s="13">
        <v>0</v>
      </c>
      <c r="K9" s="272">
        <v>0</v>
      </c>
    </row>
    <row r="10" spans="1:11">
      <c r="A10" s="254">
        <v>5</v>
      </c>
      <c r="B10" s="271" t="s">
        <v>1270</v>
      </c>
      <c r="C10" s="254" t="s">
        <v>1271</v>
      </c>
      <c r="D10" s="13"/>
      <c r="E10" s="13"/>
      <c r="G10" s="272">
        <v>5</v>
      </c>
      <c r="H10" s="271" t="s">
        <v>1270</v>
      </c>
      <c r="I10" s="272" t="s">
        <v>1271</v>
      </c>
      <c r="J10" s="13">
        <v>607</v>
      </c>
      <c r="K10" s="272">
        <v>599</v>
      </c>
    </row>
    <row r="11" spans="1:11">
      <c r="A11" s="254">
        <v>6</v>
      </c>
      <c r="B11" s="271" t="s">
        <v>1272</v>
      </c>
      <c r="C11" s="254" t="s">
        <v>1273</v>
      </c>
      <c r="D11" s="13"/>
      <c r="E11" s="13"/>
      <c r="G11" s="272">
        <v>6</v>
      </c>
      <c r="H11" s="271" t="s">
        <v>1272</v>
      </c>
      <c r="I11" s="272" t="s">
        <v>1273</v>
      </c>
      <c r="J11" s="13">
        <v>0</v>
      </c>
      <c r="K11" s="272">
        <v>0</v>
      </c>
    </row>
    <row r="12" spans="1:11">
      <c r="A12" s="254">
        <v>7</v>
      </c>
      <c r="B12" s="271" t="s">
        <v>1274</v>
      </c>
      <c r="C12" s="254" t="s">
        <v>1275</v>
      </c>
      <c r="D12" s="13"/>
      <c r="E12" s="13"/>
      <c r="G12" s="272">
        <v>7</v>
      </c>
      <c r="H12" s="271" t="s">
        <v>1274</v>
      </c>
      <c r="I12" s="272" t="s">
        <v>1275</v>
      </c>
      <c r="J12" s="13">
        <v>419</v>
      </c>
      <c r="K12" s="272">
        <v>468</v>
      </c>
    </row>
    <row r="13" spans="1:11">
      <c r="A13" s="254">
        <v>8</v>
      </c>
      <c r="B13" s="271" t="s">
        <v>1276</v>
      </c>
      <c r="C13" s="254" t="s">
        <v>1277</v>
      </c>
      <c r="D13" s="13"/>
      <c r="E13" s="13"/>
      <c r="G13" s="272">
        <v>8</v>
      </c>
      <c r="H13" s="271" t="s">
        <v>1276</v>
      </c>
      <c r="I13" s="272" t="s">
        <v>1277</v>
      </c>
      <c r="J13" s="13">
        <v>228</v>
      </c>
      <c r="K13" s="272">
        <v>233</v>
      </c>
    </row>
    <row r="14" spans="1:11">
      <c r="A14" s="254">
        <v>9</v>
      </c>
      <c r="B14" s="271" t="s">
        <v>1278</v>
      </c>
      <c r="C14" s="254" t="s">
        <v>1279</v>
      </c>
      <c r="D14" s="13"/>
      <c r="E14" s="13"/>
      <c r="G14" s="272">
        <v>9</v>
      </c>
      <c r="H14" s="271" t="s">
        <v>1278</v>
      </c>
      <c r="I14" s="272" t="s">
        <v>1279</v>
      </c>
      <c r="J14" s="13">
        <v>1150</v>
      </c>
      <c r="K14" s="272">
        <v>1232</v>
      </c>
    </row>
    <row r="15" spans="1:11">
      <c r="A15" s="254">
        <v>10</v>
      </c>
      <c r="B15" s="271" t="s">
        <v>1054</v>
      </c>
      <c r="C15" s="254" t="s">
        <v>1280</v>
      </c>
      <c r="D15" s="13"/>
      <c r="E15" s="13"/>
      <c r="G15" s="272">
        <v>10</v>
      </c>
      <c r="H15" s="271" t="s">
        <v>1054</v>
      </c>
      <c r="I15" s="272" t="s">
        <v>1280</v>
      </c>
      <c r="J15" s="13">
        <v>915</v>
      </c>
      <c r="K15" s="272">
        <v>974</v>
      </c>
    </row>
    <row r="16" spans="1:11">
      <c r="A16" s="254">
        <v>11</v>
      </c>
      <c r="B16" s="271" t="s">
        <v>1281</v>
      </c>
      <c r="C16" s="254" t="s">
        <v>1282</v>
      </c>
      <c r="D16" s="13"/>
      <c r="E16" s="13"/>
      <c r="G16" s="272">
        <v>11</v>
      </c>
      <c r="H16" s="271" t="s">
        <v>1281</v>
      </c>
      <c r="I16" s="272" t="s">
        <v>1282</v>
      </c>
      <c r="J16" s="13">
        <v>0</v>
      </c>
      <c r="K16" s="272">
        <v>0</v>
      </c>
    </row>
    <row r="17" spans="1:11">
      <c r="A17" s="254">
        <v>12</v>
      </c>
      <c r="B17" s="271" t="s">
        <v>1283</v>
      </c>
      <c r="C17" s="254" t="s">
        <v>1284</v>
      </c>
      <c r="D17" s="13"/>
      <c r="E17" s="13"/>
      <c r="G17" s="272">
        <v>12</v>
      </c>
      <c r="H17" s="271" t="s">
        <v>1283</v>
      </c>
      <c r="I17" s="272" t="s">
        <v>1284</v>
      </c>
      <c r="J17" s="13">
        <v>0</v>
      </c>
      <c r="K17" s="272">
        <v>0</v>
      </c>
    </row>
    <row r="18" spans="1:11">
      <c r="A18" s="254">
        <v>13</v>
      </c>
      <c r="B18" s="271" t="s">
        <v>1285</v>
      </c>
      <c r="C18" s="254" t="s">
        <v>1286</v>
      </c>
      <c r="D18" s="13"/>
      <c r="E18" s="13"/>
      <c r="G18" s="272">
        <v>13</v>
      </c>
      <c r="H18" s="271" t="s">
        <v>1285</v>
      </c>
      <c r="I18" s="272" t="s">
        <v>1286</v>
      </c>
      <c r="J18" s="13">
        <v>0</v>
      </c>
      <c r="K18" s="272">
        <v>0</v>
      </c>
    </row>
    <row r="19" spans="1:11">
      <c r="A19" s="254">
        <v>14</v>
      </c>
      <c r="B19" s="271" t="s">
        <v>1287</v>
      </c>
      <c r="C19" s="254" t="s">
        <v>1288</v>
      </c>
      <c r="D19" s="13"/>
      <c r="E19" s="13"/>
      <c r="G19" s="272">
        <v>14</v>
      </c>
      <c r="H19" s="271" t="s">
        <v>1287</v>
      </c>
      <c r="I19" s="272" t="s">
        <v>1288</v>
      </c>
      <c r="J19" s="13">
        <v>476</v>
      </c>
      <c r="K19" s="272">
        <v>509</v>
      </c>
    </row>
    <row r="20" spans="1:11">
      <c r="A20" s="254">
        <v>15</v>
      </c>
      <c r="B20" s="271" t="s">
        <v>1289</v>
      </c>
      <c r="C20" s="254" t="s">
        <v>1290</v>
      </c>
      <c r="D20" s="13"/>
      <c r="E20" s="13"/>
      <c r="G20" s="272">
        <v>15</v>
      </c>
      <c r="H20" s="271" t="s">
        <v>1289</v>
      </c>
      <c r="I20" s="272" t="s">
        <v>1290</v>
      </c>
      <c r="J20" s="13">
        <v>0</v>
      </c>
      <c r="K20" s="272">
        <v>0</v>
      </c>
    </row>
    <row r="21" spans="1:11" ht="15.75" customHeight="1">
      <c r="A21" s="254">
        <v>16</v>
      </c>
      <c r="B21" s="271" t="s">
        <v>1291</v>
      </c>
      <c r="C21" s="254" t="s">
        <v>1292</v>
      </c>
      <c r="D21" s="13"/>
      <c r="E21" s="13"/>
      <c r="G21" s="272">
        <v>16</v>
      </c>
      <c r="H21" s="271" t="s">
        <v>1291</v>
      </c>
      <c r="I21" s="272" t="s">
        <v>1292</v>
      </c>
      <c r="J21" s="13">
        <v>1012</v>
      </c>
      <c r="K21" s="272">
        <v>1003</v>
      </c>
    </row>
    <row r="22" spans="1:11" ht="15.75" customHeight="1">
      <c r="A22" s="254">
        <v>17</v>
      </c>
      <c r="B22" s="271" t="s">
        <v>1293</v>
      </c>
      <c r="C22" s="254" t="s">
        <v>1294</v>
      </c>
      <c r="D22" s="13"/>
      <c r="E22" s="13"/>
      <c r="G22" s="272">
        <v>17</v>
      </c>
      <c r="H22" s="271" t="s">
        <v>1293</v>
      </c>
      <c r="I22" s="272" t="s">
        <v>1294</v>
      </c>
      <c r="J22" s="13">
        <v>274</v>
      </c>
      <c r="K22" s="272">
        <v>274</v>
      </c>
    </row>
    <row r="23" spans="1:11" ht="15.75" customHeight="1">
      <c r="A23" s="254">
        <v>18</v>
      </c>
      <c r="B23" s="271" t="s">
        <v>1295</v>
      </c>
      <c r="C23" s="254" t="s">
        <v>1296</v>
      </c>
      <c r="D23" s="13"/>
      <c r="E23" s="13"/>
      <c r="G23" s="272">
        <v>18</v>
      </c>
      <c r="H23" s="271" t="s">
        <v>1295</v>
      </c>
      <c r="I23" s="272" t="s">
        <v>1296</v>
      </c>
      <c r="J23" s="13">
        <v>137</v>
      </c>
      <c r="K23" s="272">
        <v>126</v>
      </c>
    </row>
    <row r="24" spans="1:11" ht="15.75" customHeight="1">
      <c r="A24" s="254">
        <v>19</v>
      </c>
      <c r="B24" s="271" t="s">
        <v>1297</v>
      </c>
      <c r="C24" s="254" t="s">
        <v>1298</v>
      </c>
      <c r="D24" s="13"/>
      <c r="E24" s="13"/>
      <c r="G24" s="272">
        <v>19</v>
      </c>
      <c r="H24" s="271" t="s">
        <v>1297</v>
      </c>
      <c r="I24" s="272" t="s">
        <v>1298</v>
      </c>
      <c r="J24" s="13">
        <v>0</v>
      </c>
      <c r="K24" s="272">
        <v>0</v>
      </c>
    </row>
    <row r="25" spans="1:11" ht="15.75" customHeight="1">
      <c r="A25" s="254">
        <v>20</v>
      </c>
      <c r="B25" s="271" t="s">
        <v>1299</v>
      </c>
      <c r="C25" s="254" t="s">
        <v>1300</v>
      </c>
      <c r="D25" s="13"/>
      <c r="E25" s="13"/>
      <c r="G25" s="272">
        <v>20</v>
      </c>
      <c r="H25" s="271" t="s">
        <v>1299</v>
      </c>
      <c r="I25" s="272" t="s">
        <v>1300</v>
      </c>
      <c r="J25" s="13">
        <v>839</v>
      </c>
      <c r="K25" s="272">
        <v>862</v>
      </c>
    </row>
    <row r="26" spans="1:11" ht="15.75" customHeight="1">
      <c r="A26" s="254">
        <v>21</v>
      </c>
      <c r="B26" s="271" t="s">
        <v>1301</v>
      </c>
      <c r="C26" s="254" t="s">
        <v>1302</v>
      </c>
      <c r="D26" s="13"/>
      <c r="E26" s="13"/>
      <c r="G26" s="272">
        <v>21</v>
      </c>
      <c r="H26" s="271" t="s">
        <v>1301</v>
      </c>
      <c r="I26" s="272" t="s">
        <v>1302</v>
      </c>
      <c r="J26" s="13">
        <v>0</v>
      </c>
      <c r="K26" s="272">
        <v>0</v>
      </c>
    </row>
    <row r="27" spans="1:11" ht="15.75" customHeight="1">
      <c r="A27" s="254">
        <v>22</v>
      </c>
      <c r="B27" s="271" t="s">
        <v>1303</v>
      </c>
      <c r="C27" s="254" t="s">
        <v>1304</v>
      </c>
      <c r="D27" s="13"/>
      <c r="E27" s="13"/>
      <c r="G27" s="272">
        <v>22</v>
      </c>
      <c r="H27" s="271" t="s">
        <v>1303</v>
      </c>
      <c r="I27" s="272" t="s">
        <v>1304</v>
      </c>
      <c r="J27" s="13">
        <v>0</v>
      </c>
      <c r="K27" s="272">
        <v>0</v>
      </c>
    </row>
    <row r="28" spans="1:11" ht="15.75" customHeight="1">
      <c r="A28" s="254">
        <v>23</v>
      </c>
      <c r="B28" s="271" t="s">
        <v>1305</v>
      </c>
      <c r="C28" s="254" t="s">
        <v>1306</v>
      </c>
      <c r="D28" s="13"/>
      <c r="E28" s="13"/>
      <c r="G28" s="272">
        <v>23</v>
      </c>
      <c r="H28" s="271" t="s">
        <v>1305</v>
      </c>
      <c r="I28" s="272" t="s">
        <v>1306</v>
      </c>
      <c r="J28" s="13">
        <v>456</v>
      </c>
      <c r="K28" s="272">
        <v>475</v>
      </c>
    </row>
    <row r="29" spans="1:11" ht="15.75" customHeight="1">
      <c r="A29" s="254">
        <v>24</v>
      </c>
      <c r="B29" s="271" t="s">
        <v>1307</v>
      </c>
      <c r="C29" s="254" t="s">
        <v>1308</v>
      </c>
      <c r="D29" s="13"/>
      <c r="E29" s="13"/>
      <c r="G29" s="272">
        <v>24</v>
      </c>
      <c r="H29" s="271" t="s">
        <v>1307</v>
      </c>
      <c r="I29" s="272" t="s">
        <v>1308</v>
      </c>
      <c r="J29" s="13">
        <v>419</v>
      </c>
      <c r="K29" s="272">
        <v>429</v>
      </c>
    </row>
    <row r="30" spans="1:11" ht="15.75" customHeight="1">
      <c r="A30" s="254">
        <v>25</v>
      </c>
      <c r="B30" s="271" t="s">
        <v>1248</v>
      </c>
      <c r="C30" s="254" t="s">
        <v>1309</v>
      </c>
      <c r="D30" s="13"/>
      <c r="E30" s="13"/>
      <c r="G30" s="272">
        <v>25</v>
      </c>
      <c r="H30" s="271" t="s">
        <v>1248</v>
      </c>
      <c r="I30" s="272" t="s">
        <v>1309</v>
      </c>
      <c r="J30" s="13">
        <v>428</v>
      </c>
      <c r="K30" s="272">
        <v>453</v>
      </c>
    </row>
    <row r="31" spans="1:11" ht="15.75" customHeight="1">
      <c r="A31" s="254">
        <v>26</v>
      </c>
      <c r="B31" s="271" t="s">
        <v>1310</v>
      </c>
      <c r="C31" s="254" t="s">
        <v>1311</v>
      </c>
      <c r="D31" s="13"/>
      <c r="E31" s="13"/>
      <c r="G31" s="272">
        <v>26</v>
      </c>
      <c r="H31" s="271" t="s">
        <v>1310</v>
      </c>
      <c r="I31" s="272" t="s">
        <v>1311</v>
      </c>
      <c r="J31" s="13">
        <v>540</v>
      </c>
      <c r="K31" s="272">
        <v>513</v>
      </c>
    </row>
    <row r="32" spans="1:11" ht="15.75" customHeight="1">
      <c r="A32" s="254">
        <v>27</v>
      </c>
      <c r="B32" s="271" t="s">
        <v>1312</v>
      </c>
      <c r="C32" s="254" t="s">
        <v>1313</v>
      </c>
      <c r="D32" s="13"/>
      <c r="E32" s="13"/>
      <c r="G32" s="272">
        <v>27</v>
      </c>
      <c r="H32" s="271" t="s">
        <v>1312</v>
      </c>
      <c r="I32" s="272" t="s">
        <v>1313</v>
      </c>
      <c r="J32" s="13">
        <v>130</v>
      </c>
      <c r="K32" s="272">
        <v>141</v>
      </c>
    </row>
    <row r="33" spans="1:11" ht="15.75" customHeight="1">
      <c r="A33" s="254">
        <v>28</v>
      </c>
      <c r="B33" s="271" t="s">
        <v>1314</v>
      </c>
      <c r="C33" s="254" t="s">
        <v>1315</v>
      </c>
      <c r="D33" s="13"/>
      <c r="E33" s="13"/>
      <c r="G33" s="272">
        <v>28</v>
      </c>
      <c r="H33" s="271" t="s">
        <v>1314</v>
      </c>
      <c r="I33" s="272" t="s">
        <v>1315</v>
      </c>
      <c r="J33" s="13">
        <v>0</v>
      </c>
      <c r="K33" s="272">
        <v>0</v>
      </c>
    </row>
    <row r="34" spans="1:11" ht="15.75" customHeight="1">
      <c r="A34" s="254">
        <v>29</v>
      </c>
      <c r="B34" s="271" t="s">
        <v>1316</v>
      </c>
      <c r="C34" s="254" t="s">
        <v>1317</v>
      </c>
      <c r="D34" s="13"/>
      <c r="E34" s="13"/>
      <c r="G34" s="272">
        <v>29</v>
      </c>
      <c r="H34" s="271" t="s">
        <v>1316</v>
      </c>
      <c r="I34" s="272" t="s">
        <v>1317</v>
      </c>
      <c r="J34" s="13">
        <v>0</v>
      </c>
      <c r="K34" s="272">
        <v>0</v>
      </c>
    </row>
    <row r="35" spans="1:11" ht="15.75" customHeight="1">
      <c r="A35" s="254">
        <v>30</v>
      </c>
      <c r="B35" s="271" t="s">
        <v>1318</v>
      </c>
      <c r="C35" s="254" t="s">
        <v>1319</v>
      </c>
      <c r="D35" s="13"/>
      <c r="E35" s="13"/>
      <c r="G35" s="272">
        <v>30</v>
      </c>
      <c r="H35" s="271" t="s">
        <v>1318</v>
      </c>
      <c r="I35" s="272" t="s">
        <v>1319</v>
      </c>
      <c r="J35" s="13">
        <v>912</v>
      </c>
      <c r="K35" s="272">
        <v>919</v>
      </c>
    </row>
    <row r="36" spans="1:11" ht="15.75" customHeight="1">
      <c r="A36" s="254">
        <v>31</v>
      </c>
      <c r="B36" s="271" t="s">
        <v>1320</v>
      </c>
      <c r="C36" s="254" t="s">
        <v>1321</v>
      </c>
      <c r="D36" s="13"/>
      <c r="E36" s="13"/>
      <c r="G36" s="272">
        <v>31</v>
      </c>
      <c r="H36" s="271" t="s">
        <v>1320</v>
      </c>
      <c r="I36" s="272" t="s">
        <v>1321</v>
      </c>
      <c r="J36" s="13">
        <v>934</v>
      </c>
      <c r="K36" s="272">
        <v>962</v>
      </c>
    </row>
    <row r="37" spans="1:11" ht="15.75" customHeight="1">
      <c r="A37" s="254">
        <v>32</v>
      </c>
      <c r="B37" s="271" t="s">
        <v>1322</v>
      </c>
      <c r="C37" s="254" t="s">
        <v>1323</v>
      </c>
      <c r="D37" s="13"/>
      <c r="E37" s="13"/>
      <c r="G37" s="272">
        <v>32</v>
      </c>
      <c r="H37" s="271" t="s">
        <v>1322</v>
      </c>
      <c r="I37" s="272" t="s">
        <v>1323</v>
      </c>
      <c r="J37" s="13">
        <v>0</v>
      </c>
      <c r="K37" s="272">
        <v>0</v>
      </c>
    </row>
    <row r="38" spans="1:11" ht="15.75" customHeight="1">
      <c r="A38" s="254">
        <v>33</v>
      </c>
      <c r="B38" s="271" t="s">
        <v>1324</v>
      </c>
      <c r="C38" s="254" t="s">
        <v>1325</v>
      </c>
      <c r="D38" s="13"/>
      <c r="E38" s="13"/>
      <c r="G38" s="272">
        <v>33</v>
      </c>
      <c r="H38" s="271" t="s">
        <v>1324</v>
      </c>
      <c r="I38" s="272" t="s">
        <v>1325</v>
      </c>
      <c r="J38" s="13">
        <v>0</v>
      </c>
      <c r="K38" s="272">
        <v>0</v>
      </c>
    </row>
    <row r="39" spans="1:11" ht="15.75" customHeight="1">
      <c r="A39" s="254">
        <v>34</v>
      </c>
      <c r="B39" s="271" t="s">
        <v>1326</v>
      </c>
      <c r="C39" s="254" t="s">
        <v>1327</v>
      </c>
      <c r="D39" s="13"/>
      <c r="E39" s="13"/>
      <c r="G39" s="272">
        <v>34</v>
      </c>
      <c r="H39" s="271" t="s">
        <v>1326</v>
      </c>
      <c r="I39" s="272" t="s">
        <v>1327</v>
      </c>
      <c r="J39" s="13">
        <v>0</v>
      </c>
      <c r="K39" s="272">
        <v>0</v>
      </c>
    </row>
    <row r="40" spans="1:11" ht="15.75" customHeight="1">
      <c r="A40" s="254">
        <v>35</v>
      </c>
      <c r="B40" s="271" t="s">
        <v>1328</v>
      </c>
      <c r="C40" s="254" t="s">
        <v>1329</v>
      </c>
      <c r="D40" s="13"/>
      <c r="E40" s="13"/>
      <c r="G40" s="272">
        <v>35</v>
      </c>
      <c r="H40" s="271" t="s">
        <v>1328</v>
      </c>
      <c r="I40" s="272" t="s">
        <v>1329</v>
      </c>
      <c r="J40" s="13">
        <v>10441</v>
      </c>
      <c r="K40" s="272">
        <v>10858</v>
      </c>
    </row>
    <row r="41" spans="1:11" ht="15.75" customHeight="1">
      <c r="A41" s="254">
        <v>36</v>
      </c>
      <c r="B41" s="271" t="s">
        <v>1330</v>
      </c>
      <c r="C41" s="254" t="s">
        <v>1331</v>
      </c>
      <c r="D41" s="13"/>
      <c r="E41" s="13"/>
      <c r="G41" s="272">
        <v>36</v>
      </c>
      <c r="H41" s="271" t="s">
        <v>1330</v>
      </c>
      <c r="I41" s="272" t="s">
        <v>1331</v>
      </c>
      <c r="J41" s="13">
        <v>305</v>
      </c>
      <c r="K41" s="272">
        <v>329</v>
      </c>
    </row>
    <row r="42" spans="1:11" ht="15.75" customHeight="1">
      <c r="A42" s="254">
        <v>37</v>
      </c>
      <c r="B42" s="271" t="s">
        <v>1332</v>
      </c>
      <c r="C42" s="254" t="s">
        <v>1333</v>
      </c>
      <c r="D42" s="13"/>
      <c r="E42" s="13"/>
      <c r="G42" s="272">
        <v>37</v>
      </c>
      <c r="H42" s="271" t="s">
        <v>1332</v>
      </c>
      <c r="I42" s="272" t="s">
        <v>1333</v>
      </c>
      <c r="J42" s="13">
        <v>0</v>
      </c>
      <c r="K42" s="272">
        <v>0</v>
      </c>
    </row>
    <row r="43" spans="1:11" ht="15.75" customHeight="1">
      <c r="A43" s="254">
        <v>38</v>
      </c>
      <c r="B43" s="271" t="s">
        <v>1334</v>
      </c>
      <c r="C43" s="254" t="s">
        <v>1335</v>
      </c>
      <c r="D43" s="13"/>
      <c r="E43" s="13"/>
      <c r="G43" s="272">
        <v>38</v>
      </c>
      <c r="H43" s="271" t="s">
        <v>1334</v>
      </c>
      <c r="I43" s="272" t="s">
        <v>1335</v>
      </c>
      <c r="J43" s="13">
        <v>129</v>
      </c>
      <c r="K43" s="272">
        <v>121</v>
      </c>
    </row>
    <row r="44" spans="1:11" ht="15.75" customHeight="1">
      <c r="A44" s="254">
        <v>39</v>
      </c>
      <c r="B44" s="271" t="s">
        <v>1336</v>
      </c>
      <c r="C44" s="254" t="s">
        <v>1337</v>
      </c>
      <c r="D44" s="13"/>
      <c r="E44" s="13"/>
      <c r="G44" s="272">
        <v>39</v>
      </c>
      <c r="H44" s="271" t="s">
        <v>1336</v>
      </c>
      <c r="I44" s="272" t="s">
        <v>1337</v>
      </c>
      <c r="J44" s="13">
        <v>0</v>
      </c>
      <c r="K44" s="272">
        <v>0</v>
      </c>
    </row>
    <row r="45" spans="1:11" ht="15.75" customHeight="1">
      <c r="A45" s="254">
        <v>40</v>
      </c>
      <c r="B45" s="271" t="s">
        <v>1338</v>
      </c>
      <c r="C45" s="254" t="s">
        <v>1339</v>
      </c>
      <c r="D45" s="13"/>
      <c r="E45" s="13"/>
      <c r="G45" s="272">
        <v>40</v>
      </c>
      <c r="H45" s="271" t="s">
        <v>1338</v>
      </c>
      <c r="I45" s="272" t="s">
        <v>1339</v>
      </c>
      <c r="J45" s="13">
        <v>1102</v>
      </c>
      <c r="K45" s="272">
        <v>1158</v>
      </c>
    </row>
    <row r="46" spans="1:11" ht="15.75" customHeight="1">
      <c r="A46" s="254">
        <v>41</v>
      </c>
      <c r="B46" s="271" t="s">
        <v>1340</v>
      </c>
      <c r="C46" s="254" t="s">
        <v>1341</v>
      </c>
      <c r="D46" s="13"/>
      <c r="E46" s="13"/>
      <c r="G46" s="272">
        <v>41</v>
      </c>
      <c r="H46" s="271" t="s">
        <v>1340</v>
      </c>
      <c r="I46" s="272" t="s">
        <v>1341</v>
      </c>
      <c r="J46" s="13">
        <v>81</v>
      </c>
      <c r="K46" s="272">
        <v>93</v>
      </c>
    </row>
    <row r="47" spans="1:11" ht="15.75" customHeight="1">
      <c r="A47" s="254">
        <v>42</v>
      </c>
      <c r="B47" s="271" t="s">
        <v>1342</v>
      </c>
      <c r="C47" s="254" t="s">
        <v>1343</v>
      </c>
      <c r="D47" s="13"/>
      <c r="E47" s="13"/>
      <c r="G47" s="272">
        <v>42</v>
      </c>
      <c r="H47" s="271" t="s">
        <v>1342</v>
      </c>
      <c r="I47" s="272" t="s">
        <v>1343</v>
      </c>
      <c r="J47" s="13">
        <v>0</v>
      </c>
      <c r="K47" s="272">
        <v>0</v>
      </c>
    </row>
    <row r="48" spans="1:11" ht="15.75" customHeight="1">
      <c r="A48" s="254">
        <v>43</v>
      </c>
      <c r="B48" s="271" t="s">
        <v>1344</v>
      </c>
      <c r="C48" s="254" t="s">
        <v>1345</v>
      </c>
      <c r="D48" s="13"/>
      <c r="E48" s="13"/>
      <c r="G48" s="272">
        <v>43</v>
      </c>
      <c r="H48" s="271" t="s">
        <v>1344</v>
      </c>
      <c r="I48" s="272" t="s">
        <v>1345</v>
      </c>
      <c r="J48" s="13">
        <v>43</v>
      </c>
      <c r="K48" s="272">
        <v>52</v>
      </c>
    </row>
    <row r="49" spans="1:11" ht="15.75" customHeight="1">
      <c r="A49" s="254">
        <v>44</v>
      </c>
      <c r="B49" s="271" t="s">
        <v>1346</v>
      </c>
      <c r="C49" s="254" t="s">
        <v>1347</v>
      </c>
      <c r="D49" s="13"/>
      <c r="E49" s="13"/>
      <c r="G49" s="272">
        <v>44</v>
      </c>
      <c r="H49" s="271" t="s">
        <v>1346</v>
      </c>
      <c r="I49" s="272" t="s">
        <v>1347</v>
      </c>
      <c r="J49" s="13">
        <v>2678</v>
      </c>
      <c r="K49" s="272">
        <v>2672</v>
      </c>
    </row>
    <row r="50" spans="1:11" ht="15.75" customHeight="1">
      <c r="A50" s="254">
        <v>45</v>
      </c>
      <c r="B50" s="271" t="s">
        <v>1348</v>
      </c>
      <c r="C50" s="254" t="s">
        <v>1349</v>
      </c>
      <c r="D50" s="13"/>
      <c r="E50" s="13"/>
      <c r="G50" s="272">
        <v>45</v>
      </c>
      <c r="H50" s="271" t="s">
        <v>1348</v>
      </c>
      <c r="I50" s="272" t="s">
        <v>1349</v>
      </c>
      <c r="J50" s="13">
        <v>32</v>
      </c>
      <c r="K50" s="272">
        <v>42</v>
      </c>
    </row>
    <row r="51" spans="1:11" ht="15.75" customHeight="1">
      <c r="A51" s="254">
        <v>46</v>
      </c>
      <c r="B51" s="271" t="s">
        <v>1350</v>
      </c>
      <c r="C51" s="254" t="s">
        <v>1351</v>
      </c>
      <c r="D51" s="13"/>
      <c r="E51" s="13"/>
      <c r="G51" s="272">
        <v>46</v>
      </c>
      <c r="H51" s="271" t="s">
        <v>1350</v>
      </c>
      <c r="I51" s="272" t="s">
        <v>1351</v>
      </c>
      <c r="J51" s="13">
        <v>1183</v>
      </c>
      <c r="K51" s="272">
        <v>1277</v>
      </c>
    </row>
    <row r="52" spans="1:11" ht="15.75" customHeight="1">
      <c r="A52" s="254">
        <v>47</v>
      </c>
      <c r="B52" s="271" t="s">
        <v>1352</v>
      </c>
      <c r="C52" s="254" t="s">
        <v>1353</v>
      </c>
      <c r="D52" s="13"/>
      <c r="E52" s="13"/>
      <c r="G52" s="272">
        <v>47</v>
      </c>
      <c r="H52" s="271" t="s">
        <v>1352</v>
      </c>
      <c r="I52" s="272" t="s">
        <v>1353</v>
      </c>
      <c r="J52" s="13">
        <v>0</v>
      </c>
      <c r="K52" s="272">
        <v>0</v>
      </c>
    </row>
    <row r="53" spans="1:11" ht="15.75" customHeight="1">
      <c r="A53" s="254">
        <v>48</v>
      </c>
      <c r="B53" s="271" t="s">
        <v>1354</v>
      </c>
      <c r="C53" s="254" t="s">
        <v>1355</v>
      </c>
      <c r="D53" s="13"/>
      <c r="E53" s="13"/>
      <c r="G53" s="272">
        <v>48</v>
      </c>
      <c r="H53" s="271" t="s">
        <v>1354</v>
      </c>
      <c r="I53" s="272" t="s">
        <v>1355</v>
      </c>
      <c r="J53" s="13">
        <v>493</v>
      </c>
      <c r="K53" s="272">
        <v>501</v>
      </c>
    </row>
    <row r="54" spans="1:11" ht="15.75" customHeight="1">
      <c r="A54" s="254">
        <v>49</v>
      </c>
      <c r="B54" s="271" t="s">
        <v>1356</v>
      </c>
      <c r="C54" s="254" t="s">
        <v>1357</v>
      </c>
      <c r="D54" s="13"/>
      <c r="E54" s="13"/>
      <c r="G54" s="272">
        <v>49</v>
      </c>
      <c r="H54" s="271" t="s">
        <v>1356</v>
      </c>
      <c r="I54" s="272" t="s">
        <v>1357</v>
      </c>
      <c r="J54" s="13">
        <v>1574</v>
      </c>
      <c r="K54" s="272">
        <v>1596</v>
      </c>
    </row>
    <row r="55" spans="1:11" ht="15.75" customHeight="1">
      <c r="A55" s="254">
        <v>50</v>
      </c>
      <c r="B55" s="271" t="s">
        <v>1358</v>
      </c>
      <c r="C55" s="254" t="s">
        <v>1359</v>
      </c>
      <c r="D55" s="13"/>
      <c r="E55" s="13"/>
      <c r="G55" s="272">
        <v>50</v>
      </c>
      <c r="H55" s="271" t="s">
        <v>1358</v>
      </c>
      <c r="I55" s="272" t="s">
        <v>1359</v>
      </c>
      <c r="J55" s="13">
        <v>413</v>
      </c>
      <c r="K55" s="272">
        <v>353</v>
      </c>
    </row>
    <row r="56" spans="1:11" ht="15.75" customHeight="1">
      <c r="A56" s="254">
        <v>51</v>
      </c>
      <c r="B56" s="271" t="s">
        <v>1360</v>
      </c>
      <c r="C56" s="254" t="s">
        <v>1361</v>
      </c>
      <c r="D56" s="13"/>
      <c r="E56" s="13"/>
      <c r="G56" s="272">
        <v>51</v>
      </c>
      <c r="H56" s="271" t="s">
        <v>1360</v>
      </c>
      <c r="I56" s="272" t="s">
        <v>1361</v>
      </c>
      <c r="J56" s="13">
        <v>101</v>
      </c>
      <c r="K56" s="272">
        <v>112</v>
      </c>
    </row>
    <row r="57" spans="1:11" ht="15.75" customHeight="1">
      <c r="A57" s="254">
        <v>52</v>
      </c>
      <c r="B57" s="271" t="s">
        <v>1362</v>
      </c>
      <c r="C57" s="254" t="s">
        <v>1363</v>
      </c>
      <c r="D57" s="13"/>
      <c r="E57" s="13"/>
      <c r="G57" s="272">
        <v>52</v>
      </c>
      <c r="H57" s="271" t="s">
        <v>1362</v>
      </c>
      <c r="I57" s="272" t="s">
        <v>1363</v>
      </c>
      <c r="J57" s="13">
        <v>288</v>
      </c>
      <c r="K57" s="272">
        <v>327</v>
      </c>
    </row>
    <row r="58" spans="1:11" ht="15.75" customHeight="1">
      <c r="A58" s="254">
        <v>53</v>
      </c>
      <c r="B58" s="271" t="s">
        <v>1364</v>
      </c>
      <c r="C58" s="254" t="s">
        <v>1365</v>
      </c>
      <c r="D58" s="13"/>
      <c r="E58" s="13"/>
      <c r="G58" s="272">
        <v>53</v>
      </c>
      <c r="H58" s="271" t="s">
        <v>1364</v>
      </c>
      <c r="I58" s="272" t="s">
        <v>1365</v>
      </c>
      <c r="J58" s="13">
        <v>0</v>
      </c>
      <c r="K58" s="272">
        <v>0</v>
      </c>
    </row>
    <row r="59" spans="1:11" ht="15.75" customHeight="1">
      <c r="A59" s="254">
        <v>54</v>
      </c>
      <c r="B59" s="271" t="s">
        <v>1366</v>
      </c>
      <c r="C59" s="254" t="s">
        <v>1367</v>
      </c>
      <c r="D59" s="13"/>
      <c r="E59" s="13"/>
      <c r="G59" s="272">
        <v>54</v>
      </c>
      <c r="H59" s="271" t="s">
        <v>1366</v>
      </c>
      <c r="I59" s="272" t="s">
        <v>1367</v>
      </c>
      <c r="J59" s="13">
        <v>0</v>
      </c>
      <c r="K59" s="272">
        <v>0</v>
      </c>
    </row>
    <row r="60" spans="1:11" ht="15.75" customHeight="1">
      <c r="A60" s="254">
        <v>55</v>
      </c>
      <c r="B60" s="271" t="s">
        <v>1368</v>
      </c>
      <c r="C60" s="254" t="s">
        <v>1369</v>
      </c>
      <c r="D60" s="13"/>
      <c r="E60" s="13"/>
      <c r="G60" s="272">
        <v>55</v>
      </c>
      <c r="H60" s="271" t="s">
        <v>1368</v>
      </c>
      <c r="I60" s="272" t="s">
        <v>1369</v>
      </c>
      <c r="J60" s="13">
        <v>0</v>
      </c>
      <c r="K60" s="272">
        <v>0</v>
      </c>
    </row>
    <row r="61" spans="1:11" ht="15.75" customHeight="1">
      <c r="A61" s="254">
        <v>56</v>
      </c>
      <c r="B61" s="271" t="s">
        <v>1370</v>
      </c>
      <c r="C61" s="254" t="s">
        <v>1371</v>
      </c>
      <c r="D61" s="13"/>
      <c r="E61" s="13"/>
      <c r="G61" s="272">
        <v>56</v>
      </c>
      <c r="H61" s="271" t="s">
        <v>1370</v>
      </c>
      <c r="I61" s="272" t="s">
        <v>1371</v>
      </c>
      <c r="J61" s="13">
        <v>813</v>
      </c>
      <c r="K61" s="272">
        <v>831</v>
      </c>
    </row>
    <row r="62" spans="1:11" ht="15.75" customHeight="1">
      <c r="A62" s="254">
        <v>57</v>
      </c>
      <c r="B62" s="271" t="s">
        <v>1372</v>
      </c>
      <c r="C62" s="254" t="s">
        <v>1373</v>
      </c>
      <c r="D62" s="13"/>
      <c r="E62" s="13"/>
      <c r="G62" s="272">
        <v>57</v>
      </c>
      <c r="H62" s="271" t="s">
        <v>1372</v>
      </c>
      <c r="I62" s="272" t="s">
        <v>1373</v>
      </c>
      <c r="J62" s="13">
        <v>1017</v>
      </c>
      <c r="K62" s="272">
        <v>993</v>
      </c>
    </row>
    <row r="63" spans="1:11" ht="15.75" customHeight="1">
      <c r="A63" s="254">
        <v>58</v>
      </c>
      <c r="B63" s="271" t="s">
        <v>1374</v>
      </c>
      <c r="C63" s="254" t="s">
        <v>1375</v>
      </c>
      <c r="D63" s="13"/>
      <c r="E63" s="13"/>
      <c r="G63" s="272">
        <v>58</v>
      </c>
      <c r="H63" s="271" t="s">
        <v>1374</v>
      </c>
      <c r="I63" s="272" t="s">
        <v>1375</v>
      </c>
      <c r="J63" s="13">
        <v>0</v>
      </c>
      <c r="K63" s="272">
        <v>0</v>
      </c>
    </row>
    <row r="64" spans="1:11" ht="15.75" customHeight="1">
      <c r="A64" s="254">
        <v>59</v>
      </c>
      <c r="B64" s="271" t="s">
        <v>1376</v>
      </c>
      <c r="C64" s="254" t="s">
        <v>1377</v>
      </c>
      <c r="D64" s="13"/>
      <c r="E64" s="13"/>
      <c r="G64" s="272">
        <v>59</v>
      </c>
      <c r="H64" s="271" t="s">
        <v>1376</v>
      </c>
      <c r="I64" s="272" t="s">
        <v>1377</v>
      </c>
      <c r="J64" s="13">
        <v>0</v>
      </c>
      <c r="K64" s="272">
        <v>0</v>
      </c>
    </row>
    <row r="65" spans="1:11" ht="15.75" customHeight="1">
      <c r="A65" s="254">
        <v>60</v>
      </c>
      <c r="B65" s="271" t="s">
        <v>1378</v>
      </c>
      <c r="C65" s="254" t="s">
        <v>1379</v>
      </c>
      <c r="D65" s="13"/>
      <c r="E65" s="13"/>
      <c r="G65" s="272">
        <v>60</v>
      </c>
      <c r="H65" s="271" t="s">
        <v>1378</v>
      </c>
      <c r="I65" s="272" t="s">
        <v>1379</v>
      </c>
      <c r="J65" s="13">
        <v>0</v>
      </c>
      <c r="K65" s="272">
        <v>0</v>
      </c>
    </row>
    <row r="66" spans="1:11" ht="15.75" customHeight="1">
      <c r="A66" s="254">
        <v>61</v>
      </c>
      <c r="B66" s="271" t="s">
        <v>1380</v>
      </c>
      <c r="C66" s="254" t="s">
        <v>1381</v>
      </c>
      <c r="D66" s="13"/>
      <c r="E66" s="13"/>
      <c r="G66" s="272">
        <v>61</v>
      </c>
      <c r="H66" s="271" t="s">
        <v>1380</v>
      </c>
      <c r="I66" s="272" t="s">
        <v>1381</v>
      </c>
      <c r="J66" s="13">
        <v>1301</v>
      </c>
      <c r="K66" s="272">
        <v>1342</v>
      </c>
    </row>
    <row r="67" spans="1:11" ht="15.75" customHeight="1">
      <c r="A67" s="254">
        <v>62</v>
      </c>
      <c r="B67" s="271" t="s">
        <v>1382</v>
      </c>
      <c r="C67" s="254" t="s">
        <v>1383</v>
      </c>
      <c r="D67" s="13"/>
      <c r="E67" s="13"/>
      <c r="G67" s="272">
        <v>62</v>
      </c>
      <c r="H67" s="271" t="s">
        <v>1382</v>
      </c>
      <c r="I67" s="272" t="s">
        <v>1383</v>
      </c>
      <c r="J67" s="13">
        <v>0</v>
      </c>
      <c r="K67" s="272">
        <v>0</v>
      </c>
    </row>
    <row r="68" spans="1:11" ht="15.75" customHeight="1">
      <c r="A68" s="254">
        <v>63</v>
      </c>
      <c r="B68" s="271" t="s">
        <v>1384</v>
      </c>
      <c r="C68" s="254" t="s">
        <v>1385</v>
      </c>
      <c r="D68" s="13"/>
      <c r="E68" s="13"/>
      <c r="G68" s="272">
        <v>63</v>
      </c>
      <c r="H68" s="271" t="s">
        <v>1384</v>
      </c>
      <c r="I68" s="272" t="s">
        <v>1385</v>
      </c>
      <c r="J68" s="13">
        <v>35</v>
      </c>
      <c r="K68" s="272">
        <v>38</v>
      </c>
    </row>
    <row r="69" spans="1:11" ht="15.75" customHeight="1">
      <c r="A69" s="254">
        <v>64</v>
      </c>
      <c r="B69" s="271" t="s">
        <v>1386</v>
      </c>
      <c r="C69" s="254" t="s">
        <v>1387</v>
      </c>
      <c r="D69" s="13"/>
      <c r="E69" s="13"/>
      <c r="G69" s="272">
        <v>64</v>
      </c>
      <c r="H69" s="271" t="s">
        <v>1386</v>
      </c>
      <c r="I69" s="272" t="s">
        <v>1387</v>
      </c>
      <c r="J69" s="13">
        <v>424</v>
      </c>
      <c r="K69" s="272">
        <v>404</v>
      </c>
    </row>
    <row r="70" spans="1:11" ht="15.75" customHeight="1">
      <c r="A70" s="254">
        <v>65</v>
      </c>
      <c r="B70" s="271" t="s">
        <v>1388</v>
      </c>
      <c r="C70" s="254" t="s">
        <v>1389</v>
      </c>
      <c r="D70" s="13"/>
      <c r="E70" s="13"/>
      <c r="G70" s="272">
        <v>65</v>
      </c>
      <c r="H70" s="271" t="s">
        <v>1388</v>
      </c>
      <c r="I70" s="272" t="s">
        <v>1389</v>
      </c>
      <c r="J70" s="13">
        <v>192</v>
      </c>
      <c r="K70" s="272">
        <v>196</v>
      </c>
    </row>
    <row r="71" spans="1:11" ht="15.75" customHeight="1">
      <c r="A71" s="254">
        <v>66</v>
      </c>
      <c r="B71" s="271" t="s">
        <v>1390</v>
      </c>
      <c r="C71" s="254" t="s">
        <v>1391</v>
      </c>
      <c r="D71" s="13"/>
      <c r="E71" s="13"/>
      <c r="G71" s="272">
        <v>66</v>
      </c>
      <c r="H71" s="271" t="s">
        <v>1390</v>
      </c>
      <c r="I71" s="272" t="s">
        <v>1391</v>
      </c>
      <c r="J71" s="13">
        <v>0</v>
      </c>
      <c r="K71" s="272">
        <v>0</v>
      </c>
    </row>
    <row r="72" spans="1:11" ht="15.75" customHeight="1">
      <c r="A72" s="254">
        <v>67</v>
      </c>
      <c r="B72" s="271" t="s">
        <v>1392</v>
      </c>
      <c r="C72" s="254" t="s">
        <v>1393</v>
      </c>
      <c r="D72" s="13"/>
      <c r="E72" s="13"/>
      <c r="G72" s="272">
        <v>67</v>
      </c>
      <c r="H72" s="271" t="s">
        <v>1392</v>
      </c>
      <c r="I72" s="272" t="s">
        <v>1393</v>
      </c>
      <c r="J72" s="13">
        <v>352</v>
      </c>
      <c r="K72" s="272">
        <v>378</v>
      </c>
    </row>
    <row r="73" spans="1:11" ht="15.75" customHeight="1">
      <c r="A73" s="254">
        <v>68</v>
      </c>
      <c r="B73" s="271" t="s">
        <v>1394</v>
      </c>
      <c r="C73" s="254" t="s">
        <v>1395</v>
      </c>
      <c r="D73" s="13"/>
      <c r="E73" s="13"/>
      <c r="G73" s="272">
        <v>68</v>
      </c>
      <c r="H73" s="271" t="s">
        <v>1394</v>
      </c>
      <c r="I73" s="272" t="s">
        <v>1395</v>
      </c>
      <c r="J73" s="13">
        <v>21</v>
      </c>
      <c r="K73" s="272">
        <v>27</v>
      </c>
    </row>
    <row r="74" spans="1:11" ht="15.75" customHeight="1">
      <c r="A74" s="254">
        <v>69</v>
      </c>
      <c r="B74" s="271" t="s">
        <v>1396</v>
      </c>
      <c r="C74" s="254" t="s">
        <v>1397</v>
      </c>
      <c r="D74" s="13"/>
      <c r="E74" s="13"/>
      <c r="G74" s="272">
        <v>69</v>
      </c>
      <c r="H74" s="271" t="s">
        <v>1396</v>
      </c>
      <c r="I74" s="272" t="s">
        <v>1397</v>
      </c>
      <c r="J74" s="13">
        <v>0</v>
      </c>
      <c r="K74" s="272">
        <v>0</v>
      </c>
    </row>
    <row r="75" spans="1:11" ht="15.75" customHeight="1">
      <c r="A75" s="254">
        <v>70</v>
      </c>
      <c r="B75" s="271" t="s">
        <v>1398</v>
      </c>
      <c r="C75" s="254" t="s">
        <v>1399</v>
      </c>
      <c r="D75" s="13"/>
      <c r="E75" s="13"/>
      <c r="G75" s="272">
        <v>70</v>
      </c>
      <c r="H75" s="271" t="s">
        <v>1398</v>
      </c>
      <c r="I75" s="272" t="s">
        <v>1399</v>
      </c>
      <c r="J75" s="13">
        <v>0</v>
      </c>
      <c r="K75" s="272">
        <v>0</v>
      </c>
    </row>
    <row r="76" spans="1:11" ht="15.75" customHeight="1">
      <c r="A76" s="254">
        <v>71</v>
      </c>
      <c r="B76" s="271" t="s">
        <v>1400</v>
      </c>
      <c r="C76" s="254" t="s">
        <v>1401</v>
      </c>
      <c r="D76" s="13"/>
      <c r="E76" s="13"/>
      <c r="G76" s="272">
        <v>71</v>
      </c>
      <c r="H76" s="271" t="s">
        <v>1400</v>
      </c>
      <c r="I76" s="272" t="s">
        <v>1401</v>
      </c>
      <c r="J76" s="13">
        <v>623</v>
      </c>
      <c r="K76" s="272">
        <v>634</v>
      </c>
    </row>
    <row r="77" spans="1:11" ht="15.75" customHeight="1">
      <c r="A77" s="254">
        <v>72</v>
      </c>
      <c r="B77" s="271" t="s">
        <v>1402</v>
      </c>
      <c r="C77" s="254" t="s">
        <v>1403</v>
      </c>
      <c r="D77" s="13"/>
      <c r="E77" s="13"/>
      <c r="G77" s="272">
        <v>72</v>
      </c>
      <c r="H77" s="271" t="s">
        <v>1402</v>
      </c>
      <c r="I77" s="272" t="s">
        <v>1403</v>
      </c>
      <c r="J77" s="13">
        <v>593</v>
      </c>
      <c r="K77" s="272">
        <v>602</v>
      </c>
    </row>
    <row r="78" spans="1:11" ht="15.75" customHeight="1">
      <c r="A78" s="254">
        <v>73</v>
      </c>
      <c r="B78" s="271" t="s">
        <v>1404</v>
      </c>
      <c r="C78" s="254" t="s">
        <v>1405</v>
      </c>
      <c r="D78" s="13"/>
      <c r="E78" s="13"/>
      <c r="G78" s="272">
        <v>73</v>
      </c>
      <c r="H78" s="271" t="s">
        <v>1404</v>
      </c>
      <c r="I78" s="272" t="s">
        <v>1405</v>
      </c>
      <c r="J78" s="13">
        <v>568</v>
      </c>
      <c r="K78" s="272">
        <v>615</v>
      </c>
    </row>
    <row r="79" spans="1:11" ht="15.75" customHeight="1">
      <c r="A79" s="254">
        <v>74</v>
      </c>
      <c r="B79" s="271" t="s">
        <v>1406</v>
      </c>
      <c r="C79" s="254" t="s">
        <v>1407</v>
      </c>
      <c r="D79" s="13"/>
      <c r="E79" s="13"/>
      <c r="G79" s="272">
        <v>74</v>
      </c>
      <c r="H79" s="271" t="s">
        <v>1406</v>
      </c>
      <c r="I79" s="272" t="s">
        <v>1407</v>
      </c>
      <c r="J79" s="13">
        <v>71</v>
      </c>
      <c r="K79" s="272">
        <v>83</v>
      </c>
    </row>
    <row r="80" spans="1:11" ht="15.75" customHeight="1">
      <c r="A80" s="254">
        <v>75</v>
      </c>
      <c r="B80" s="271" t="s">
        <v>1408</v>
      </c>
      <c r="C80" s="254" t="s">
        <v>1409</v>
      </c>
      <c r="D80" s="13"/>
      <c r="E80" s="13"/>
      <c r="G80" s="272">
        <v>75</v>
      </c>
      <c r="H80" s="271" t="s">
        <v>1408</v>
      </c>
      <c r="I80" s="272" t="s">
        <v>1409</v>
      </c>
      <c r="J80" s="13">
        <v>0</v>
      </c>
      <c r="K80" s="272">
        <v>0</v>
      </c>
    </row>
    <row r="81" spans="1:11" ht="15.75" customHeight="1">
      <c r="A81" s="254">
        <v>76</v>
      </c>
      <c r="B81" s="271" t="s">
        <v>1410</v>
      </c>
      <c r="C81" s="254" t="s">
        <v>1411</v>
      </c>
      <c r="D81" s="13"/>
      <c r="E81" s="13"/>
      <c r="G81" s="272">
        <v>76</v>
      </c>
      <c r="H81" s="271" t="s">
        <v>1410</v>
      </c>
      <c r="I81" s="272" t="s">
        <v>1411</v>
      </c>
      <c r="J81" s="13">
        <v>0</v>
      </c>
      <c r="K81" s="272">
        <v>0</v>
      </c>
    </row>
    <row r="82" spans="1:11" ht="15.75" customHeight="1">
      <c r="A82" s="254">
        <v>77</v>
      </c>
      <c r="B82" s="271" t="s">
        <v>1412</v>
      </c>
      <c r="C82" s="254" t="s">
        <v>1413</v>
      </c>
      <c r="D82" s="13"/>
      <c r="E82" s="13"/>
      <c r="G82" s="272">
        <v>77</v>
      </c>
      <c r="H82" s="271" t="s">
        <v>1412</v>
      </c>
      <c r="I82" s="272" t="s">
        <v>1413</v>
      </c>
      <c r="J82" s="13">
        <v>219</v>
      </c>
      <c r="K82" s="272">
        <v>238</v>
      </c>
    </row>
    <row r="83" spans="1:11" ht="15.75" customHeight="1">
      <c r="A83" s="254">
        <v>78</v>
      </c>
      <c r="B83" s="271" t="s">
        <v>1414</v>
      </c>
      <c r="C83" s="254" t="s">
        <v>1415</v>
      </c>
      <c r="D83" s="13"/>
      <c r="E83" s="13"/>
      <c r="G83" s="272">
        <v>78</v>
      </c>
      <c r="H83" s="271" t="s">
        <v>1414</v>
      </c>
      <c r="I83" s="272" t="s">
        <v>1415</v>
      </c>
      <c r="J83" s="13">
        <v>66</v>
      </c>
      <c r="K83" s="272">
        <v>72</v>
      </c>
    </row>
    <row r="84" spans="1:11" ht="15.75" customHeight="1">
      <c r="A84" s="254">
        <v>79</v>
      </c>
      <c r="B84" s="271" t="s">
        <v>1416</v>
      </c>
      <c r="C84" s="254" t="s">
        <v>1417</v>
      </c>
      <c r="D84" s="13"/>
      <c r="E84" s="13"/>
      <c r="G84" s="272">
        <v>79</v>
      </c>
      <c r="H84" s="271" t="s">
        <v>1416</v>
      </c>
      <c r="I84" s="272" t="s">
        <v>1417</v>
      </c>
      <c r="J84" s="13">
        <v>588</v>
      </c>
      <c r="K84" s="272">
        <v>561</v>
      </c>
    </row>
    <row r="85" spans="1:11" ht="15.75" customHeight="1">
      <c r="A85" s="254">
        <v>80</v>
      </c>
      <c r="B85" s="271" t="s">
        <v>1418</v>
      </c>
      <c r="C85" s="254" t="s">
        <v>1419</v>
      </c>
      <c r="D85" s="13"/>
      <c r="E85" s="13"/>
      <c r="G85" s="272">
        <v>80</v>
      </c>
      <c r="H85" s="271" t="s">
        <v>1418</v>
      </c>
      <c r="I85" s="272" t="s">
        <v>1419</v>
      </c>
      <c r="J85" s="13">
        <v>0</v>
      </c>
      <c r="K85" s="272">
        <v>0</v>
      </c>
    </row>
    <row r="86" spans="1:11" ht="15.75" customHeight="1">
      <c r="A86" s="254">
        <v>81</v>
      </c>
      <c r="B86" s="271" t="s">
        <v>1420</v>
      </c>
      <c r="C86" s="254" t="s">
        <v>1421</v>
      </c>
      <c r="D86" s="13"/>
      <c r="E86" s="13"/>
      <c r="G86" s="272">
        <v>81</v>
      </c>
      <c r="H86" s="271" t="s">
        <v>1420</v>
      </c>
      <c r="I86" s="272" t="s">
        <v>1421</v>
      </c>
      <c r="J86" s="13">
        <v>0</v>
      </c>
      <c r="K86" s="272">
        <v>0</v>
      </c>
    </row>
    <row r="87" spans="1:11" ht="15.75" customHeight="1">
      <c r="A87" s="254">
        <v>82</v>
      </c>
      <c r="B87" s="271" t="s">
        <v>1422</v>
      </c>
      <c r="C87" s="254" t="s">
        <v>1423</v>
      </c>
      <c r="D87" s="13"/>
      <c r="E87" s="13"/>
      <c r="G87" s="272">
        <v>82</v>
      </c>
      <c r="H87" s="271" t="s">
        <v>1422</v>
      </c>
      <c r="I87" s="272" t="s">
        <v>1423</v>
      </c>
      <c r="J87" s="13">
        <v>414</v>
      </c>
      <c r="K87" s="272">
        <v>437</v>
      </c>
    </row>
    <row r="88" spans="1:11" ht="15.75" customHeight="1">
      <c r="A88" s="254">
        <v>83</v>
      </c>
      <c r="B88" s="271" t="s">
        <v>1424</v>
      </c>
      <c r="C88" s="254" t="s">
        <v>1425</v>
      </c>
      <c r="D88" s="13"/>
      <c r="E88" s="13"/>
      <c r="G88" s="272">
        <v>83</v>
      </c>
      <c r="H88" s="271" t="s">
        <v>1424</v>
      </c>
      <c r="I88" s="272" t="s">
        <v>1425</v>
      </c>
      <c r="J88" s="13">
        <v>366</v>
      </c>
      <c r="K88" s="272">
        <v>401</v>
      </c>
    </row>
    <row r="89" spans="1:11" ht="15.75" customHeight="1">
      <c r="A89" s="254">
        <v>84</v>
      </c>
      <c r="B89" s="271" t="s">
        <v>1426</v>
      </c>
      <c r="C89" s="254" t="s">
        <v>1427</v>
      </c>
      <c r="D89" s="13"/>
      <c r="E89" s="13"/>
      <c r="G89" s="272">
        <v>84</v>
      </c>
      <c r="H89" s="271" t="s">
        <v>1426</v>
      </c>
      <c r="I89" s="272" t="s">
        <v>1427</v>
      </c>
      <c r="J89" s="13">
        <v>0</v>
      </c>
      <c r="K89" s="272">
        <v>0</v>
      </c>
    </row>
    <row r="90" spans="1:11" ht="15.75" customHeight="1">
      <c r="A90" s="254">
        <v>85</v>
      </c>
      <c r="B90" s="271" t="s">
        <v>1428</v>
      </c>
      <c r="C90" s="254" t="s">
        <v>1429</v>
      </c>
      <c r="D90" s="13"/>
      <c r="E90" s="13"/>
      <c r="G90" s="272">
        <v>85</v>
      </c>
      <c r="H90" s="271" t="s">
        <v>1428</v>
      </c>
      <c r="I90" s="272" t="s">
        <v>1429</v>
      </c>
      <c r="J90" s="13">
        <v>35</v>
      </c>
      <c r="K90" s="272">
        <v>34</v>
      </c>
    </row>
    <row r="91" spans="1:11" ht="15.75" customHeight="1">
      <c r="A91" s="254">
        <v>86</v>
      </c>
      <c r="B91" s="271" t="s">
        <v>1430</v>
      </c>
      <c r="C91" s="254" t="s">
        <v>1431</v>
      </c>
      <c r="D91" s="13"/>
      <c r="E91" s="13"/>
      <c r="G91" s="272">
        <v>86</v>
      </c>
      <c r="H91" s="271" t="s">
        <v>1430</v>
      </c>
      <c r="I91" s="272" t="s">
        <v>1431</v>
      </c>
      <c r="J91" s="13">
        <v>281</v>
      </c>
      <c r="K91" s="272">
        <v>312</v>
      </c>
    </row>
    <row r="92" spans="1:11" ht="15.75" customHeight="1">
      <c r="A92" s="254">
        <v>87</v>
      </c>
      <c r="B92" s="271" t="s">
        <v>1432</v>
      </c>
      <c r="C92" s="254" t="s">
        <v>1433</v>
      </c>
      <c r="D92" s="13"/>
      <c r="E92" s="13"/>
      <c r="G92" s="272">
        <v>87</v>
      </c>
      <c r="H92" s="271" t="s">
        <v>1432</v>
      </c>
      <c r="I92" s="272" t="s">
        <v>1433</v>
      </c>
      <c r="J92" s="13">
        <v>450</v>
      </c>
      <c r="K92" s="272">
        <v>496</v>
      </c>
    </row>
    <row r="93" spans="1:11" ht="15.75" customHeight="1">
      <c r="A93" s="254">
        <v>88</v>
      </c>
      <c r="B93" s="271" t="s">
        <v>1434</v>
      </c>
      <c r="C93" s="254" t="s">
        <v>1435</v>
      </c>
      <c r="D93" s="13"/>
      <c r="E93" s="13"/>
      <c r="G93" s="272">
        <v>88</v>
      </c>
      <c r="H93" s="271" t="s">
        <v>1434</v>
      </c>
      <c r="I93" s="272" t="s">
        <v>1435</v>
      </c>
      <c r="J93" s="13">
        <v>662</v>
      </c>
      <c r="K93" s="272">
        <v>658</v>
      </c>
    </row>
    <row r="94" spans="1:11" ht="15.75" customHeight="1">
      <c r="A94" s="254">
        <v>89</v>
      </c>
      <c r="B94" s="271" t="s">
        <v>1436</v>
      </c>
      <c r="C94" s="254" t="s">
        <v>1437</v>
      </c>
      <c r="D94" s="13"/>
      <c r="E94" s="13"/>
      <c r="G94" s="272">
        <v>89</v>
      </c>
      <c r="H94" s="271" t="s">
        <v>1436</v>
      </c>
      <c r="I94" s="272" t="s">
        <v>1437</v>
      </c>
      <c r="J94" s="13">
        <v>83</v>
      </c>
      <c r="K94" s="272">
        <v>85</v>
      </c>
    </row>
    <row r="95" spans="1:11" ht="15.75" customHeight="1">
      <c r="A95" s="254">
        <v>90</v>
      </c>
      <c r="B95" s="271" t="s">
        <v>1438</v>
      </c>
      <c r="C95" s="254" t="s">
        <v>1439</v>
      </c>
      <c r="D95" s="13"/>
      <c r="E95" s="13"/>
      <c r="G95" s="272">
        <v>90</v>
      </c>
      <c r="H95" s="271" t="s">
        <v>1438</v>
      </c>
      <c r="I95" s="272" t="s">
        <v>1439</v>
      </c>
      <c r="J95" s="13">
        <v>0</v>
      </c>
      <c r="K95" s="272">
        <v>0</v>
      </c>
    </row>
    <row r="96" spans="1:11" ht="15.75" customHeight="1">
      <c r="A96" s="254">
        <v>91</v>
      </c>
      <c r="B96" s="271" t="s">
        <v>1440</v>
      </c>
      <c r="C96" s="254" t="s">
        <v>1441</v>
      </c>
      <c r="D96" s="13"/>
      <c r="E96" s="13"/>
      <c r="G96" s="272">
        <v>91</v>
      </c>
      <c r="H96" s="271" t="s">
        <v>1440</v>
      </c>
      <c r="I96" s="272" t="s">
        <v>1441</v>
      </c>
      <c r="J96" s="13">
        <v>23</v>
      </c>
      <c r="K96" s="272">
        <v>27</v>
      </c>
    </row>
    <row r="97" spans="1:11" ht="15.75" customHeight="1">
      <c r="A97" s="254">
        <v>92</v>
      </c>
      <c r="B97" s="271" t="s">
        <v>1442</v>
      </c>
      <c r="C97" s="254" t="s">
        <v>1443</v>
      </c>
      <c r="D97" s="13"/>
      <c r="E97" s="13"/>
      <c r="G97" s="272">
        <v>92</v>
      </c>
      <c r="H97" s="271" t="s">
        <v>1442</v>
      </c>
      <c r="I97" s="272" t="s">
        <v>1443</v>
      </c>
      <c r="J97" s="13">
        <v>0</v>
      </c>
      <c r="K97" s="272">
        <v>0</v>
      </c>
    </row>
    <row r="98" spans="1:11" ht="15.75" customHeight="1">
      <c r="A98" s="254">
        <v>93</v>
      </c>
      <c r="B98" s="271" t="s">
        <v>1444</v>
      </c>
      <c r="C98" s="254" t="s">
        <v>1445</v>
      </c>
      <c r="D98" s="13"/>
      <c r="E98" s="13"/>
      <c r="G98" s="272">
        <v>93</v>
      </c>
      <c r="H98" s="271" t="s">
        <v>1444</v>
      </c>
      <c r="I98" s="272" t="s">
        <v>1445</v>
      </c>
      <c r="J98" s="13">
        <v>1265</v>
      </c>
      <c r="K98" s="272">
        <v>1110</v>
      </c>
    </row>
    <row r="99" spans="1:11" ht="15.75" customHeight="1">
      <c r="A99" s="254">
        <v>94</v>
      </c>
      <c r="B99" s="271" t="s">
        <v>1446</v>
      </c>
      <c r="C99" s="254" t="s">
        <v>1447</v>
      </c>
      <c r="D99" s="13"/>
      <c r="E99" s="13"/>
      <c r="G99" s="272">
        <v>94</v>
      </c>
      <c r="H99" s="271" t="s">
        <v>1446</v>
      </c>
      <c r="I99" s="272" t="s">
        <v>1447</v>
      </c>
      <c r="J99" s="13">
        <v>322</v>
      </c>
      <c r="K99" s="272">
        <v>361</v>
      </c>
    </row>
    <row r="100" spans="1:11" ht="15.75" customHeight="1">
      <c r="A100" s="254">
        <v>95</v>
      </c>
      <c r="B100" s="271" t="s">
        <v>1448</v>
      </c>
      <c r="C100" s="254" t="s">
        <v>1449</v>
      </c>
      <c r="D100" s="13"/>
      <c r="E100" s="13"/>
      <c r="G100" s="272">
        <v>95</v>
      </c>
      <c r="H100" s="271" t="s">
        <v>1448</v>
      </c>
      <c r="I100" s="272" t="s">
        <v>1449</v>
      </c>
      <c r="J100" s="13">
        <v>2325</v>
      </c>
      <c r="K100" s="272">
        <v>2341</v>
      </c>
    </row>
    <row r="101" spans="1:11" ht="15.75" customHeight="1">
      <c r="A101" s="254">
        <v>96</v>
      </c>
      <c r="B101" s="271" t="s">
        <v>1450</v>
      </c>
      <c r="C101" s="254" t="s">
        <v>1451</v>
      </c>
      <c r="D101" s="13"/>
      <c r="E101" s="13"/>
      <c r="G101" s="272">
        <v>96</v>
      </c>
      <c r="H101" s="271" t="s">
        <v>1450</v>
      </c>
      <c r="I101" s="272" t="s">
        <v>1451</v>
      </c>
      <c r="J101" s="13">
        <v>586</v>
      </c>
      <c r="K101" s="272">
        <v>597</v>
      </c>
    </row>
    <row r="102" spans="1:11" ht="15.75" customHeight="1">
      <c r="A102" s="254">
        <v>97</v>
      </c>
      <c r="B102" s="271" t="s">
        <v>1452</v>
      </c>
      <c r="C102" s="254" t="s">
        <v>1453</v>
      </c>
      <c r="D102" s="13"/>
      <c r="E102" s="13"/>
      <c r="G102" s="272">
        <v>97</v>
      </c>
      <c r="H102" s="271" t="s">
        <v>1452</v>
      </c>
      <c r="I102" s="272" t="s">
        <v>1453</v>
      </c>
      <c r="J102" s="13">
        <v>1269</v>
      </c>
      <c r="K102" s="272">
        <v>1296</v>
      </c>
    </row>
    <row r="103" spans="1:11" ht="15.75" customHeight="1">
      <c r="A103" s="254">
        <v>98</v>
      </c>
      <c r="B103" s="271" t="s">
        <v>1454</v>
      </c>
      <c r="C103" s="254" t="s">
        <v>1455</v>
      </c>
      <c r="D103" s="13"/>
      <c r="E103" s="13"/>
      <c r="G103" s="272">
        <v>98</v>
      </c>
      <c r="H103" s="271" t="s">
        <v>1454</v>
      </c>
      <c r="I103" s="272" t="s">
        <v>1455</v>
      </c>
      <c r="J103" s="13">
        <v>18</v>
      </c>
      <c r="K103" s="272">
        <v>19</v>
      </c>
    </row>
    <row r="104" spans="1:11" ht="15.75" customHeight="1">
      <c r="A104" s="254">
        <v>99</v>
      </c>
      <c r="B104" s="271" t="s">
        <v>1456</v>
      </c>
      <c r="C104" s="254" t="s">
        <v>1457</v>
      </c>
      <c r="D104" s="13"/>
      <c r="E104" s="13"/>
      <c r="G104" s="272">
        <v>99</v>
      </c>
      <c r="H104" s="271" t="s">
        <v>1456</v>
      </c>
      <c r="I104" s="272" t="s">
        <v>1457</v>
      </c>
      <c r="J104" s="13">
        <v>502</v>
      </c>
      <c r="K104" s="272">
        <v>534</v>
      </c>
    </row>
    <row r="105" spans="1:11" ht="15.75" customHeight="1">
      <c r="A105" s="254">
        <v>100</v>
      </c>
      <c r="B105" s="271" t="s">
        <v>1458</v>
      </c>
      <c r="C105" s="254" t="s">
        <v>1459</v>
      </c>
      <c r="D105" s="13"/>
      <c r="E105" s="13"/>
      <c r="G105" s="272">
        <v>100</v>
      </c>
      <c r="H105" s="271" t="s">
        <v>1458</v>
      </c>
      <c r="I105" s="272" t="s">
        <v>1459</v>
      </c>
      <c r="J105" s="13">
        <v>1940</v>
      </c>
      <c r="K105" s="272">
        <v>2029</v>
      </c>
    </row>
    <row r="106" spans="1:11" ht="15.75" customHeight="1">
      <c r="A106" s="254">
        <v>101</v>
      </c>
      <c r="B106" s="271" t="s">
        <v>1460</v>
      </c>
      <c r="C106" s="254" t="s">
        <v>1461</v>
      </c>
      <c r="D106" s="13"/>
      <c r="E106" s="13"/>
      <c r="G106" s="272">
        <v>101</v>
      </c>
      <c r="H106" s="271" t="s">
        <v>1460</v>
      </c>
      <c r="I106" s="272" t="s">
        <v>1461</v>
      </c>
      <c r="J106" s="13">
        <v>892</v>
      </c>
      <c r="K106" s="272">
        <v>955</v>
      </c>
    </row>
    <row r="107" spans="1:11" ht="15.75" customHeight="1">
      <c r="A107" s="254">
        <v>102</v>
      </c>
      <c r="B107" s="271" t="s">
        <v>1462</v>
      </c>
      <c r="C107" s="254" t="s">
        <v>1463</v>
      </c>
      <c r="D107" s="13"/>
      <c r="E107" s="13"/>
      <c r="G107" s="272">
        <v>102</v>
      </c>
      <c r="H107" s="271" t="s">
        <v>1462</v>
      </c>
      <c r="I107" s="272" t="s">
        <v>1463</v>
      </c>
      <c r="J107" s="13">
        <v>0</v>
      </c>
      <c r="K107" s="272">
        <v>0</v>
      </c>
    </row>
    <row r="108" spans="1:11" ht="15.75" customHeight="1">
      <c r="A108" s="254">
        <v>103</v>
      </c>
      <c r="B108" s="271" t="s">
        <v>1464</v>
      </c>
      <c r="C108" s="254" t="s">
        <v>1465</v>
      </c>
      <c r="D108" s="13"/>
      <c r="E108" s="13"/>
      <c r="G108" s="272">
        <v>103</v>
      </c>
      <c r="H108" s="271" t="s">
        <v>1464</v>
      </c>
      <c r="I108" s="272" t="s">
        <v>1465</v>
      </c>
      <c r="J108" s="13">
        <v>502</v>
      </c>
      <c r="K108" s="272">
        <v>521</v>
      </c>
    </row>
    <row r="109" spans="1:11" ht="15.75" customHeight="1">
      <c r="A109" s="254">
        <v>104</v>
      </c>
      <c r="B109" s="271" t="s">
        <v>1466</v>
      </c>
      <c r="C109" s="254" t="s">
        <v>1467</v>
      </c>
      <c r="D109" s="13"/>
      <c r="E109" s="13"/>
      <c r="G109" s="272">
        <v>104</v>
      </c>
      <c r="H109" s="271" t="s">
        <v>1466</v>
      </c>
      <c r="I109" s="272" t="s">
        <v>1467</v>
      </c>
      <c r="J109" s="13">
        <v>0</v>
      </c>
      <c r="K109" s="272">
        <v>0</v>
      </c>
    </row>
    <row r="110" spans="1:11" ht="15.75" customHeight="1">
      <c r="A110" s="254">
        <v>105</v>
      </c>
      <c r="B110" s="271" t="s">
        <v>1468</v>
      </c>
      <c r="C110" s="254" t="s">
        <v>1469</v>
      </c>
      <c r="D110" s="13"/>
      <c r="E110" s="13"/>
      <c r="G110" s="272">
        <v>105</v>
      </c>
      <c r="H110" s="271" t="s">
        <v>1468</v>
      </c>
      <c r="I110" s="272" t="s">
        <v>1469</v>
      </c>
      <c r="J110" s="13">
        <v>213</v>
      </c>
      <c r="K110" s="272">
        <v>237</v>
      </c>
    </row>
    <row r="111" spans="1:11" ht="15.75" customHeight="1">
      <c r="A111" s="254">
        <v>106</v>
      </c>
      <c r="B111" s="271" t="s">
        <v>1470</v>
      </c>
      <c r="C111" s="254" t="s">
        <v>1471</v>
      </c>
      <c r="D111" s="13"/>
      <c r="E111" s="13"/>
      <c r="G111" s="272">
        <v>106</v>
      </c>
      <c r="H111" s="271" t="s">
        <v>1470</v>
      </c>
      <c r="I111" s="272" t="s">
        <v>1471</v>
      </c>
      <c r="J111" s="13">
        <v>0</v>
      </c>
      <c r="K111" s="272">
        <v>0</v>
      </c>
    </row>
    <row r="112" spans="1:11" ht="15.75" customHeight="1">
      <c r="A112" s="254">
        <v>107</v>
      </c>
      <c r="B112" s="271" t="s">
        <v>1472</v>
      </c>
      <c r="C112" s="254" t="s">
        <v>1473</v>
      </c>
      <c r="D112" s="13"/>
      <c r="E112" s="13"/>
      <c r="G112" s="272">
        <v>107</v>
      </c>
      <c r="H112" s="271" t="s">
        <v>1472</v>
      </c>
      <c r="I112" s="272" t="s">
        <v>1473</v>
      </c>
      <c r="J112" s="13">
        <v>718</v>
      </c>
      <c r="K112" s="272">
        <v>758</v>
      </c>
    </row>
    <row r="113" spans="1:11" ht="15.75" customHeight="1">
      <c r="A113" s="254">
        <v>108</v>
      </c>
      <c r="B113" s="271" t="s">
        <v>1474</v>
      </c>
      <c r="C113" s="254" t="s">
        <v>1475</v>
      </c>
      <c r="D113" s="13"/>
      <c r="E113" s="13"/>
      <c r="G113" s="272">
        <v>108</v>
      </c>
      <c r="H113" s="271" t="s">
        <v>1474</v>
      </c>
      <c r="I113" s="272" t="s">
        <v>1475</v>
      </c>
      <c r="J113" s="13">
        <v>0</v>
      </c>
      <c r="K113" s="272">
        <v>0</v>
      </c>
    </row>
    <row r="114" spans="1:11" ht="15.75" customHeight="1">
      <c r="A114" s="254">
        <v>109</v>
      </c>
      <c r="B114" s="271" t="s">
        <v>1476</v>
      </c>
      <c r="C114" s="254" t="s">
        <v>1477</v>
      </c>
      <c r="D114" s="13"/>
      <c r="E114" s="13"/>
      <c r="G114" s="272">
        <v>109</v>
      </c>
      <c r="H114" s="271" t="s">
        <v>1476</v>
      </c>
      <c r="I114" s="272" t="s">
        <v>1477</v>
      </c>
      <c r="J114" s="13" t="s">
        <v>298</v>
      </c>
      <c r="K114" s="272">
        <v>0</v>
      </c>
    </row>
    <row r="115" spans="1:11" ht="15.75" customHeight="1">
      <c r="A115" s="254">
        <v>110</v>
      </c>
      <c r="B115" s="271" t="s">
        <v>1478</v>
      </c>
      <c r="C115" s="254" t="s">
        <v>1479</v>
      </c>
      <c r="D115" s="13"/>
      <c r="E115" s="13"/>
      <c r="G115" s="272">
        <v>110</v>
      </c>
      <c r="H115" s="271" t="s">
        <v>1478</v>
      </c>
      <c r="I115" s="272" t="s">
        <v>1479</v>
      </c>
      <c r="J115" s="13">
        <v>633</v>
      </c>
      <c r="K115" s="272">
        <v>649</v>
      </c>
    </row>
    <row r="116" spans="1:11" ht="15.75" customHeight="1">
      <c r="A116" s="254">
        <v>111</v>
      </c>
      <c r="B116" s="271" t="s">
        <v>1480</v>
      </c>
      <c r="C116" s="254" t="s">
        <v>1481</v>
      </c>
      <c r="D116" s="13"/>
      <c r="E116" s="13"/>
      <c r="G116" s="272">
        <v>111</v>
      </c>
      <c r="H116" s="271" t="s">
        <v>1480</v>
      </c>
      <c r="I116" s="272" t="s">
        <v>1481</v>
      </c>
      <c r="J116" s="13">
        <v>137</v>
      </c>
      <c r="K116" s="272">
        <v>141</v>
      </c>
    </row>
    <row r="117" spans="1:11" ht="15.75" customHeight="1">
      <c r="A117" s="254">
        <v>112</v>
      </c>
      <c r="B117" s="271" t="s">
        <v>1482</v>
      </c>
      <c r="C117" s="254" t="s">
        <v>1483</v>
      </c>
      <c r="D117" s="13"/>
      <c r="E117" s="13"/>
      <c r="G117" s="272">
        <v>112</v>
      </c>
      <c r="H117" s="271" t="s">
        <v>1482</v>
      </c>
      <c r="I117" s="272" t="s">
        <v>1483</v>
      </c>
      <c r="J117" s="13">
        <v>0</v>
      </c>
      <c r="K117" s="272">
        <v>0</v>
      </c>
    </row>
    <row r="118" spans="1:11" ht="15.75" customHeight="1">
      <c r="A118" s="254">
        <v>113</v>
      </c>
      <c r="B118" s="271" t="s">
        <v>1484</v>
      </c>
      <c r="C118" s="254" t="s">
        <v>1485</v>
      </c>
      <c r="D118" s="13"/>
      <c r="E118" s="13"/>
      <c r="G118" s="272">
        <v>113</v>
      </c>
      <c r="H118" s="271" t="s">
        <v>1484</v>
      </c>
      <c r="I118" s="272" t="s">
        <v>1485</v>
      </c>
      <c r="J118" s="13">
        <v>0</v>
      </c>
      <c r="K118" s="272">
        <v>0</v>
      </c>
    </row>
    <row r="119" spans="1:11" ht="15.75" customHeight="1">
      <c r="A119" s="254">
        <v>114</v>
      </c>
      <c r="B119" s="271" t="s">
        <v>1486</v>
      </c>
      <c r="C119" s="254" t="s">
        <v>1487</v>
      </c>
      <c r="D119" s="13"/>
      <c r="E119" s="13"/>
      <c r="G119" s="272">
        <v>114</v>
      </c>
      <c r="H119" s="271" t="s">
        <v>1486</v>
      </c>
      <c r="I119" s="272" t="s">
        <v>1487</v>
      </c>
      <c r="J119" s="13">
        <v>308</v>
      </c>
      <c r="K119" s="272">
        <v>324</v>
      </c>
    </row>
    <row r="120" spans="1:11" ht="15.75" customHeight="1">
      <c r="A120" s="254">
        <v>115</v>
      </c>
      <c r="B120" s="271" t="s">
        <v>1488</v>
      </c>
      <c r="C120" s="254" t="s">
        <v>1489</v>
      </c>
      <c r="D120" s="13"/>
      <c r="E120" s="13"/>
      <c r="G120" s="272">
        <v>115</v>
      </c>
      <c r="H120" s="271" t="s">
        <v>1488</v>
      </c>
      <c r="I120" s="272" t="s">
        <v>1489</v>
      </c>
      <c r="J120" s="13">
        <v>0</v>
      </c>
      <c r="K120" s="272">
        <v>0</v>
      </c>
    </row>
    <row r="121" spans="1:11" ht="15.75" customHeight="1">
      <c r="A121" s="254">
        <v>116</v>
      </c>
      <c r="B121" s="271" t="s">
        <v>1490</v>
      </c>
      <c r="C121" s="254" t="s">
        <v>1491</v>
      </c>
      <c r="D121" s="13"/>
      <c r="E121" s="13"/>
      <c r="G121" s="272">
        <v>116</v>
      </c>
      <c r="H121" s="271" t="s">
        <v>1490</v>
      </c>
      <c r="I121" s="272" t="s">
        <v>1491</v>
      </c>
      <c r="J121" s="13">
        <v>0</v>
      </c>
      <c r="K121" s="272">
        <v>0</v>
      </c>
    </row>
    <row r="122" spans="1:11" ht="15.75" customHeight="1">
      <c r="A122" s="254">
        <v>117</v>
      </c>
      <c r="B122" s="271" t="s">
        <v>1492</v>
      </c>
      <c r="C122" s="254" t="s">
        <v>1493</v>
      </c>
      <c r="D122" s="13"/>
      <c r="E122" s="13"/>
      <c r="G122" s="272">
        <v>117</v>
      </c>
      <c r="H122" s="271" t="s">
        <v>1492</v>
      </c>
      <c r="I122" s="272" t="s">
        <v>1493</v>
      </c>
      <c r="J122" s="13">
        <v>69</v>
      </c>
      <c r="K122" s="272">
        <v>83</v>
      </c>
    </row>
    <row r="123" spans="1:11" ht="15.75" customHeight="1">
      <c r="A123" s="254">
        <v>118</v>
      </c>
      <c r="B123" s="271" t="s">
        <v>1494</v>
      </c>
      <c r="C123" s="254" t="s">
        <v>1495</v>
      </c>
      <c r="D123" s="13"/>
      <c r="E123" s="13"/>
      <c r="G123" s="272">
        <v>118</v>
      </c>
      <c r="H123" s="271" t="s">
        <v>1494</v>
      </c>
      <c r="I123" s="272" t="s">
        <v>1495</v>
      </c>
      <c r="J123" s="13">
        <v>103</v>
      </c>
      <c r="K123" s="272">
        <v>102</v>
      </c>
    </row>
    <row r="124" spans="1:11" ht="15.75" customHeight="1">
      <c r="A124" s="254">
        <v>119</v>
      </c>
      <c r="B124" s="271" t="s">
        <v>1496</v>
      </c>
      <c r="C124" s="254" t="s">
        <v>1497</v>
      </c>
      <c r="D124" s="13"/>
      <c r="E124" s="13"/>
      <c r="G124" s="272">
        <v>119</v>
      </c>
      <c r="H124" s="271" t="s">
        <v>1496</v>
      </c>
      <c r="I124" s="272" t="s">
        <v>1497</v>
      </c>
      <c r="J124" s="13">
        <v>0</v>
      </c>
      <c r="K124" s="272">
        <v>0</v>
      </c>
    </row>
    <row r="125" spans="1:11" ht="15.75" customHeight="1">
      <c r="A125" s="254">
        <v>120</v>
      </c>
      <c r="B125" s="271" t="s">
        <v>1498</v>
      </c>
      <c r="C125" s="254" t="s">
        <v>1499</v>
      </c>
      <c r="D125" s="13"/>
      <c r="E125" s="13"/>
      <c r="G125" s="272">
        <v>120</v>
      </c>
      <c r="H125" s="271" t="s">
        <v>1498</v>
      </c>
      <c r="I125" s="272" t="s">
        <v>1499</v>
      </c>
      <c r="J125" s="13">
        <v>0</v>
      </c>
      <c r="K125" s="272">
        <v>0</v>
      </c>
    </row>
    <row r="126" spans="1:11" ht="15.75" customHeight="1">
      <c r="A126" s="254">
        <v>121</v>
      </c>
      <c r="B126" s="271" t="s">
        <v>1500</v>
      </c>
      <c r="C126" s="254" t="s">
        <v>1501</v>
      </c>
      <c r="D126" s="13"/>
      <c r="E126" s="13"/>
      <c r="G126" s="272">
        <v>121</v>
      </c>
      <c r="H126" s="271" t="s">
        <v>1500</v>
      </c>
      <c r="I126" s="272" t="s">
        <v>1501</v>
      </c>
      <c r="J126" s="13">
        <v>15</v>
      </c>
      <c r="K126" s="272">
        <v>10</v>
      </c>
    </row>
    <row r="127" spans="1:11" ht="15.75" customHeight="1">
      <c r="A127" s="254">
        <v>122</v>
      </c>
      <c r="B127" s="271" t="s">
        <v>1502</v>
      </c>
      <c r="C127" s="254" t="s">
        <v>1503</v>
      </c>
      <c r="D127" s="13"/>
      <c r="E127" s="13"/>
      <c r="G127" s="272">
        <v>122</v>
      </c>
      <c r="H127" s="271" t="s">
        <v>1502</v>
      </c>
      <c r="I127" s="272" t="s">
        <v>1503</v>
      </c>
      <c r="J127" s="13">
        <v>486</v>
      </c>
      <c r="K127" s="272">
        <v>493</v>
      </c>
    </row>
    <row r="128" spans="1:11" ht="15.75" customHeight="1">
      <c r="A128" s="254">
        <v>123</v>
      </c>
      <c r="B128" s="271" t="s">
        <v>1504</v>
      </c>
      <c r="C128" s="254" t="s">
        <v>1505</v>
      </c>
      <c r="D128" s="13"/>
      <c r="E128" s="13"/>
      <c r="G128" s="272">
        <v>123</v>
      </c>
      <c r="H128" s="271" t="s">
        <v>1504</v>
      </c>
      <c r="I128" s="272" t="s">
        <v>1505</v>
      </c>
      <c r="J128" s="13">
        <v>0</v>
      </c>
      <c r="K128" s="272">
        <v>0</v>
      </c>
    </row>
    <row r="129" spans="1:11" ht="15.75" customHeight="1">
      <c r="A129" s="254">
        <v>124</v>
      </c>
      <c r="B129" s="271" t="s">
        <v>1506</v>
      </c>
      <c r="C129" s="254" t="s">
        <v>1507</v>
      </c>
      <c r="D129" s="13"/>
      <c r="E129" s="13"/>
      <c r="G129" s="272">
        <v>124</v>
      </c>
      <c r="H129" s="271" t="s">
        <v>1506</v>
      </c>
      <c r="I129" s="272" t="s">
        <v>1507</v>
      </c>
      <c r="J129" s="13">
        <v>0</v>
      </c>
      <c r="K129" s="272">
        <v>0</v>
      </c>
    </row>
    <row r="130" spans="1:11" ht="15.75" customHeight="1">
      <c r="A130" s="254">
        <v>125</v>
      </c>
      <c r="B130" s="271" t="s">
        <v>1508</v>
      </c>
      <c r="C130" s="254" t="s">
        <v>1509</v>
      </c>
      <c r="D130" s="13"/>
      <c r="E130" s="13"/>
      <c r="G130" s="272">
        <v>125</v>
      </c>
      <c r="H130" s="271" t="s">
        <v>1508</v>
      </c>
      <c r="I130" s="272" t="s">
        <v>1509</v>
      </c>
      <c r="J130" s="13">
        <v>114</v>
      </c>
      <c r="K130" s="272">
        <v>117</v>
      </c>
    </row>
    <row r="131" spans="1:11" ht="15.75" customHeight="1">
      <c r="A131" s="254">
        <v>126</v>
      </c>
      <c r="B131" s="271" t="s">
        <v>1510</v>
      </c>
      <c r="C131" s="254" t="s">
        <v>1511</v>
      </c>
      <c r="D131" s="13"/>
      <c r="E131" s="13"/>
      <c r="G131" s="272">
        <v>126</v>
      </c>
      <c r="H131" s="271" t="s">
        <v>1510</v>
      </c>
      <c r="I131" s="272" t="s">
        <v>1511</v>
      </c>
      <c r="J131" s="13">
        <v>0</v>
      </c>
      <c r="K131" s="272">
        <v>0</v>
      </c>
    </row>
    <row r="132" spans="1:11" ht="15.75" customHeight="1">
      <c r="A132" s="254">
        <v>127</v>
      </c>
      <c r="B132" s="271" t="s">
        <v>1512</v>
      </c>
      <c r="C132" s="254" t="s">
        <v>1513</v>
      </c>
      <c r="D132" s="13"/>
      <c r="E132" s="13"/>
      <c r="G132" s="272">
        <v>127</v>
      </c>
      <c r="H132" s="271" t="s">
        <v>1512</v>
      </c>
      <c r="I132" s="272" t="s">
        <v>1513</v>
      </c>
      <c r="J132" s="13">
        <v>84</v>
      </c>
      <c r="K132" s="272">
        <v>90</v>
      </c>
    </row>
    <row r="133" spans="1:11" ht="15.75" customHeight="1">
      <c r="A133" s="254">
        <v>128</v>
      </c>
      <c r="B133" s="271" t="s">
        <v>1514</v>
      </c>
      <c r="C133" s="254" t="s">
        <v>1515</v>
      </c>
      <c r="D133" s="13"/>
      <c r="E133" s="13"/>
      <c r="G133" s="272">
        <v>128</v>
      </c>
      <c r="H133" s="271" t="s">
        <v>1514</v>
      </c>
      <c r="I133" s="272" t="s">
        <v>1515</v>
      </c>
      <c r="J133" s="13">
        <v>1825</v>
      </c>
      <c r="K133" s="272">
        <v>1858</v>
      </c>
    </row>
    <row r="134" spans="1:11" ht="15.75" customHeight="1">
      <c r="A134" s="254">
        <v>129</v>
      </c>
      <c r="B134" s="271" t="s">
        <v>1516</v>
      </c>
      <c r="C134" s="254" t="s">
        <v>1517</v>
      </c>
      <c r="D134" s="13"/>
      <c r="E134" s="13"/>
      <c r="G134" s="272">
        <v>129</v>
      </c>
      <c r="H134" s="271" t="s">
        <v>1516</v>
      </c>
      <c r="I134" s="272" t="s">
        <v>1517</v>
      </c>
      <c r="J134" s="13">
        <v>0</v>
      </c>
      <c r="K134" s="272">
        <v>0</v>
      </c>
    </row>
    <row r="135" spans="1:11" ht="15.75" customHeight="1">
      <c r="A135" s="254">
        <v>130</v>
      </c>
      <c r="B135" s="271" t="s">
        <v>1518</v>
      </c>
      <c r="C135" s="254" t="s">
        <v>1519</v>
      </c>
      <c r="D135" s="13"/>
      <c r="E135" s="13"/>
      <c r="G135" s="272">
        <v>130</v>
      </c>
      <c r="H135" s="271" t="s">
        <v>1518</v>
      </c>
      <c r="I135" s="272" t="s">
        <v>1519</v>
      </c>
      <c r="J135" s="13">
        <v>0</v>
      </c>
      <c r="K135" s="272">
        <v>0</v>
      </c>
    </row>
    <row r="136" spans="1:11" ht="15.75" customHeight="1">
      <c r="A136" s="254">
        <v>131</v>
      </c>
      <c r="B136" s="271" t="s">
        <v>1520</v>
      </c>
      <c r="C136" s="254" t="s">
        <v>1521</v>
      </c>
      <c r="D136" s="13"/>
      <c r="E136" s="13"/>
      <c r="G136" s="272">
        <v>131</v>
      </c>
      <c r="H136" s="271" t="s">
        <v>1520</v>
      </c>
      <c r="I136" s="272" t="s">
        <v>1521</v>
      </c>
      <c r="J136" s="13">
        <v>536</v>
      </c>
      <c r="K136" s="272">
        <v>604</v>
      </c>
    </row>
    <row r="137" spans="1:11" ht="15.75" customHeight="1">
      <c r="A137" s="254">
        <v>132</v>
      </c>
      <c r="B137" s="271" t="s">
        <v>1522</v>
      </c>
      <c r="C137" s="254" t="s">
        <v>1523</v>
      </c>
      <c r="D137" s="13"/>
      <c r="E137" s="13"/>
      <c r="G137" s="272">
        <v>132</v>
      </c>
      <c r="H137" s="271" t="s">
        <v>1522</v>
      </c>
      <c r="I137" s="272" t="s">
        <v>1523</v>
      </c>
      <c r="J137" s="13">
        <v>0</v>
      </c>
      <c r="K137" s="272">
        <v>0</v>
      </c>
    </row>
    <row r="138" spans="1:11" ht="15.75" customHeight="1">
      <c r="A138" s="254">
        <v>133</v>
      </c>
      <c r="B138" s="271" t="s">
        <v>1524</v>
      </c>
      <c r="C138" s="254" t="s">
        <v>1525</v>
      </c>
      <c r="D138" s="13"/>
      <c r="E138" s="13"/>
      <c r="G138" s="272">
        <v>133</v>
      </c>
      <c r="H138" s="271" t="s">
        <v>1524</v>
      </c>
      <c r="I138" s="272" t="s">
        <v>1525</v>
      </c>
      <c r="J138" s="13">
        <v>250</v>
      </c>
      <c r="K138" s="272">
        <v>269</v>
      </c>
    </row>
    <row r="139" spans="1:11" ht="15.75" customHeight="1">
      <c r="A139" s="254">
        <v>134</v>
      </c>
      <c r="B139" s="271" t="s">
        <v>1526</v>
      </c>
      <c r="C139" s="254" t="s">
        <v>1527</v>
      </c>
      <c r="D139" s="13"/>
      <c r="E139" s="13"/>
      <c r="G139" s="272">
        <v>134</v>
      </c>
      <c r="H139" s="271" t="s">
        <v>1526</v>
      </c>
      <c r="I139" s="272" t="s">
        <v>1527</v>
      </c>
      <c r="J139" s="13">
        <v>0</v>
      </c>
      <c r="K139" s="272">
        <v>0</v>
      </c>
    </row>
    <row r="140" spans="1:11" ht="15.75" customHeight="1">
      <c r="A140" s="254">
        <v>135</v>
      </c>
      <c r="B140" s="271" t="s">
        <v>1528</v>
      </c>
      <c r="C140" s="254" t="s">
        <v>1529</v>
      </c>
      <c r="D140" s="13"/>
      <c r="E140" s="13"/>
      <c r="G140" s="272">
        <v>135</v>
      </c>
      <c r="H140" s="271" t="s">
        <v>1528</v>
      </c>
      <c r="I140" s="272" t="s">
        <v>1529</v>
      </c>
      <c r="J140" s="13">
        <v>27</v>
      </c>
      <c r="K140" s="272">
        <v>32</v>
      </c>
    </row>
    <row r="141" spans="1:11" ht="15.75" customHeight="1">
      <c r="A141" s="254">
        <v>136</v>
      </c>
      <c r="B141" s="271">
        <v>136</v>
      </c>
      <c r="C141" s="254" t="s">
        <v>1530</v>
      </c>
      <c r="D141" s="13"/>
      <c r="E141" s="13"/>
      <c r="G141" s="272">
        <v>136</v>
      </c>
      <c r="H141" s="271">
        <v>136</v>
      </c>
      <c r="I141" s="272" t="s">
        <v>1530</v>
      </c>
      <c r="J141" s="13">
        <v>466</v>
      </c>
      <c r="K141" s="272">
        <v>477</v>
      </c>
    </row>
    <row r="142" spans="1:11" ht="15.75" customHeight="1">
      <c r="A142" s="254">
        <v>137</v>
      </c>
      <c r="B142" s="271" t="s">
        <v>1531</v>
      </c>
      <c r="C142" s="254" t="s">
        <v>1532</v>
      </c>
      <c r="D142" s="13"/>
      <c r="E142" s="13"/>
      <c r="G142" s="272">
        <v>137</v>
      </c>
      <c r="H142" s="271" t="s">
        <v>1531</v>
      </c>
      <c r="I142" s="272" t="s">
        <v>1532</v>
      </c>
      <c r="J142" s="13">
        <v>1460</v>
      </c>
      <c r="K142" s="272">
        <v>1495</v>
      </c>
    </row>
    <row r="143" spans="1:11" ht="15.75" customHeight="1">
      <c r="A143" s="254">
        <v>138</v>
      </c>
      <c r="B143" s="271" t="s">
        <v>1533</v>
      </c>
      <c r="C143" s="254" t="s">
        <v>1534</v>
      </c>
      <c r="D143" s="13"/>
      <c r="E143" s="13"/>
      <c r="G143" s="272">
        <v>138</v>
      </c>
      <c r="H143" s="271" t="s">
        <v>1533</v>
      </c>
      <c r="I143" s="272" t="s">
        <v>1534</v>
      </c>
      <c r="J143" s="13">
        <v>233</v>
      </c>
      <c r="K143" s="272">
        <v>239</v>
      </c>
    </row>
    <row r="144" spans="1:11" ht="15.75" customHeight="1">
      <c r="A144" s="254">
        <v>139</v>
      </c>
      <c r="B144" s="271">
        <v>139</v>
      </c>
      <c r="C144" s="254" t="s">
        <v>1535</v>
      </c>
      <c r="D144" s="13"/>
      <c r="E144" s="13"/>
      <c r="G144" s="272">
        <v>139</v>
      </c>
      <c r="H144" s="271">
        <v>139</v>
      </c>
      <c r="I144" s="272" t="s">
        <v>1535</v>
      </c>
      <c r="J144" s="13">
        <v>480</v>
      </c>
      <c r="K144" s="272">
        <v>476</v>
      </c>
    </row>
    <row r="145" spans="1:11" ht="15.75" customHeight="1">
      <c r="A145" s="254">
        <v>140</v>
      </c>
      <c r="B145" s="271" t="s">
        <v>1536</v>
      </c>
      <c r="C145" s="254" t="s">
        <v>1537</v>
      </c>
      <c r="D145" s="13"/>
      <c r="E145" s="13"/>
      <c r="G145" s="272">
        <v>140</v>
      </c>
      <c r="H145" s="271" t="s">
        <v>1536</v>
      </c>
      <c r="I145" s="272" t="s">
        <v>1537</v>
      </c>
      <c r="J145" s="13">
        <v>0</v>
      </c>
      <c r="K145" s="272">
        <v>0</v>
      </c>
    </row>
    <row r="146" spans="1:11" ht="15.75" customHeight="1">
      <c r="A146" s="254">
        <v>141</v>
      </c>
      <c r="B146" s="271" t="s">
        <v>1538</v>
      </c>
      <c r="C146" s="254" t="s">
        <v>1539</v>
      </c>
      <c r="D146" s="13"/>
      <c r="E146" s="13"/>
      <c r="G146" s="272">
        <v>141</v>
      </c>
      <c r="H146" s="271" t="s">
        <v>1538</v>
      </c>
      <c r="I146" s="272" t="s">
        <v>1539</v>
      </c>
      <c r="J146" s="13">
        <v>432</v>
      </c>
      <c r="K146" s="272">
        <v>440</v>
      </c>
    </row>
    <row r="147" spans="1:11" ht="15.75" customHeight="1">
      <c r="A147" s="254">
        <v>142</v>
      </c>
      <c r="B147" s="271" t="s">
        <v>1540</v>
      </c>
      <c r="C147" s="254" t="s">
        <v>1541</v>
      </c>
      <c r="D147" s="13"/>
      <c r="E147" s="13"/>
      <c r="G147" s="272">
        <v>142</v>
      </c>
      <c r="H147" s="271" t="s">
        <v>1540</v>
      </c>
      <c r="I147" s="272" t="s">
        <v>1541</v>
      </c>
      <c r="J147" s="13">
        <v>173</v>
      </c>
      <c r="K147" s="272">
        <v>188</v>
      </c>
    </row>
    <row r="148" spans="1:11" ht="15.75" customHeight="1">
      <c r="A148" s="254">
        <v>143</v>
      </c>
      <c r="B148" s="271" t="s">
        <v>1542</v>
      </c>
      <c r="C148" s="254" t="s">
        <v>1543</v>
      </c>
      <c r="D148" s="13"/>
      <c r="E148" s="13"/>
      <c r="G148" s="272">
        <v>143</v>
      </c>
      <c r="H148" s="271" t="s">
        <v>1542</v>
      </c>
      <c r="I148" s="272" t="s">
        <v>1543</v>
      </c>
      <c r="J148" s="13">
        <v>0</v>
      </c>
      <c r="K148" s="272">
        <v>0</v>
      </c>
    </row>
    <row r="149" spans="1:11" ht="15.75" customHeight="1">
      <c r="A149" s="254">
        <v>144</v>
      </c>
      <c r="B149" s="271">
        <v>144</v>
      </c>
      <c r="C149" s="254" t="s">
        <v>1544</v>
      </c>
      <c r="D149" s="13"/>
      <c r="E149" s="13"/>
      <c r="G149" s="272">
        <v>144</v>
      </c>
      <c r="H149" s="271">
        <v>144</v>
      </c>
      <c r="I149" s="272" t="s">
        <v>1544</v>
      </c>
      <c r="J149" s="13">
        <v>292</v>
      </c>
      <c r="K149" s="272">
        <v>310</v>
      </c>
    </row>
    <row r="150" spans="1:11" ht="15.75" customHeight="1">
      <c r="A150" s="254">
        <v>145</v>
      </c>
      <c r="B150" s="271" t="s">
        <v>1545</v>
      </c>
      <c r="C150" s="254" t="s">
        <v>1546</v>
      </c>
      <c r="D150" s="13"/>
      <c r="E150" s="13"/>
      <c r="G150" s="272">
        <v>145</v>
      </c>
      <c r="H150" s="271" t="s">
        <v>1545</v>
      </c>
      <c r="I150" s="272" t="s">
        <v>1546</v>
      </c>
      <c r="J150" s="13">
        <v>191</v>
      </c>
      <c r="K150" s="272">
        <v>197</v>
      </c>
    </row>
    <row r="151" spans="1:11" ht="15.75" customHeight="1">
      <c r="A151" s="254">
        <v>146</v>
      </c>
      <c r="B151" s="271" t="s">
        <v>1547</v>
      </c>
      <c r="C151" s="254" t="s">
        <v>1548</v>
      </c>
      <c r="D151" s="13"/>
      <c r="E151" s="13"/>
      <c r="G151" s="272">
        <v>146</v>
      </c>
      <c r="H151" s="271" t="s">
        <v>1547</v>
      </c>
      <c r="I151" s="272" t="s">
        <v>1548</v>
      </c>
      <c r="J151" s="13">
        <v>0</v>
      </c>
      <c r="K151" s="272">
        <v>0</v>
      </c>
    </row>
    <row r="152" spans="1:11" ht="15.75" customHeight="1">
      <c r="A152" s="254">
        <v>147</v>
      </c>
      <c r="B152" s="271" t="s">
        <v>1549</v>
      </c>
      <c r="C152" s="254" t="s">
        <v>1550</v>
      </c>
      <c r="D152" s="13"/>
      <c r="E152" s="13"/>
      <c r="G152" s="272">
        <v>147</v>
      </c>
      <c r="H152" s="271" t="s">
        <v>1549</v>
      </c>
      <c r="I152" s="272" t="s">
        <v>1550</v>
      </c>
      <c r="J152" s="13">
        <v>0</v>
      </c>
      <c r="K152" s="272">
        <v>0</v>
      </c>
    </row>
    <row r="153" spans="1:11" ht="15.75" customHeight="1">
      <c r="A153" s="254">
        <v>148</v>
      </c>
      <c r="B153" s="271" t="s">
        <v>1551</v>
      </c>
      <c r="C153" s="254" t="s">
        <v>1552</v>
      </c>
      <c r="D153" s="13"/>
      <c r="E153" s="13"/>
      <c r="G153" s="272">
        <v>148</v>
      </c>
      <c r="H153" s="271" t="s">
        <v>1551</v>
      </c>
      <c r="I153" s="272" t="s">
        <v>1552</v>
      </c>
      <c r="J153" s="13">
        <v>0</v>
      </c>
      <c r="K153" s="272">
        <v>0</v>
      </c>
    </row>
    <row r="154" spans="1:11" ht="15.75" customHeight="1">
      <c r="A154" s="254">
        <v>149</v>
      </c>
      <c r="B154" s="271" t="s">
        <v>1553</v>
      </c>
      <c r="C154" s="254" t="s">
        <v>1554</v>
      </c>
      <c r="D154" s="13"/>
      <c r="E154" s="13"/>
      <c r="G154" s="272">
        <v>149</v>
      </c>
      <c r="H154" s="271" t="s">
        <v>1553</v>
      </c>
      <c r="I154" s="272" t="s">
        <v>1554</v>
      </c>
      <c r="J154" s="13">
        <v>2521</v>
      </c>
      <c r="K154" s="272">
        <v>2529</v>
      </c>
    </row>
    <row r="155" spans="1:11" ht="15.75" customHeight="1">
      <c r="A155" s="254">
        <v>150</v>
      </c>
      <c r="B155" s="271" t="s">
        <v>1555</v>
      </c>
      <c r="C155" s="254" t="s">
        <v>1556</v>
      </c>
      <c r="D155" s="13"/>
      <c r="E155" s="13"/>
      <c r="G155" s="272">
        <v>150</v>
      </c>
      <c r="H155" s="271" t="s">
        <v>1555</v>
      </c>
      <c r="I155" s="272" t="s">
        <v>1556</v>
      </c>
      <c r="J155" s="13">
        <v>106</v>
      </c>
      <c r="K155" s="272">
        <v>106</v>
      </c>
    </row>
    <row r="156" spans="1:11" ht="15.75" customHeight="1">
      <c r="A156" s="254">
        <v>151</v>
      </c>
      <c r="B156" s="271" t="s">
        <v>1557</v>
      </c>
      <c r="C156" s="254" t="s">
        <v>1558</v>
      </c>
      <c r="D156" s="13"/>
      <c r="E156" s="13"/>
      <c r="G156" s="272">
        <v>151</v>
      </c>
      <c r="H156" s="271" t="s">
        <v>1557</v>
      </c>
      <c r="I156" s="272" t="s">
        <v>1558</v>
      </c>
      <c r="J156" s="13">
        <v>253</v>
      </c>
      <c r="K156" s="272">
        <v>253</v>
      </c>
    </row>
    <row r="157" spans="1:11" ht="15.75" customHeight="1">
      <c r="A157" s="254">
        <v>152</v>
      </c>
      <c r="B157" s="271" t="s">
        <v>1559</v>
      </c>
      <c r="C157" s="254" t="s">
        <v>1560</v>
      </c>
      <c r="D157" s="13"/>
      <c r="E157" s="13"/>
      <c r="G157" s="272">
        <v>152</v>
      </c>
      <c r="H157" s="271" t="s">
        <v>1559</v>
      </c>
      <c r="I157" s="272" t="s">
        <v>1560</v>
      </c>
      <c r="J157" s="13">
        <v>69</v>
      </c>
      <c r="K157" s="272">
        <v>78</v>
      </c>
    </row>
    <row r="158" spans="1:11" ht="15.75" customHeight="1">
      <c r="A158" s="254">
        <v>153</v>
      </c>
      <c r="B158" s="271" t="s">
        <v>1561</v>
      </c>
      <c r="C158" s="254" t="s">
        <v>1562</v>
      </c>
      <c r="D158" s="13"/>
      <c r="E158" s="13"/>
      <c r="G158" s="272">
        <v>153</v>
      </c>
      <c r="H158" s="271" t="s">
        <v>1561</v>
      </c>
      <c r="I158" s="272" t="s">
        <v>1562</v>
      </c>
      <c r="J158" s="13">
        <v>1418</v>
      </c>
      <c r="K158" s="272">
        <v>1441</v>
      </c>
    </row>
    <row r="159" spans="1:11" ht="15.75" customHeight="1">
      <c r="A159" s="254">
        <v>154</v>
      </c>
      <c r="B159" s="271" t="s">
        <v>1563</v>
      </c>
      <c r="C159" s="254" t="s">
        <v>1564</v>
      </c>
      <c r="D159" s="13"/>
      <c r="E159" s="13"/>
      <c r="G159" s="272">
        <v>154</v>
      </c>
      <c r="H159" s="271" t="s">
        <v>1563</v>
      </c>
      <c r="I159" s="272" t="s">
        <v>1564</v>
      </c>
      <c r="J159" s="13">
        <v>11</v>
      </c>
      <c r="K159" s="272">
        <v>15</v>
      </c>
    </row>
    <row r="160" spans="1:11" ht="15.75" customHeight="1">
      <c r="A160" s="254">
        <v>155</v>
      </c>
      <c r="B160" s="271" t="s">
        <v>1565</v>
      </c>
      <c r="C160" s="254" t="s">
        <v>1566</v>
      </c>
      <c r="D160" s="13"/>
      <c r="E160" s="13"/>
      <c r="G160" s="272">
        <v>155</v>
      </c>
      <c r="H160" s="271" t="s">
        <v>1565</v>
      </c>
      <c r="I160" s="272" t="s">
        <v>1566</v>
      </c>
      <c r="J160" s="13">
        <v>979</v>
      </c>
      <c r="K160" s="272">
        <v>1051</v>
      </c>
    </row>
    <row r="161" spans="1:11" ht="15.75" customHeight="1">
      <c r="A161" s="254">
        <v>156</v>
      </c>
      <c r="B161" s="271" t="s">
        <v>1567</v>
      </c>
      <c r="C161" s="254" t="s">
        <v>1568</v>
      </c>
      <c r="D161" s="13"/>
      <c r="E161" s="13"/>
      <c r="G161" s="272">
        <v>156</v>
      </c>
      <c r="H161" s="271" t="s">
        <v>1567</v>
      </c>
      <c r="I161" s="272" t="s">
        <v>1568</v>
      </c>
      <c r="J161" s="13">
        <v>0</v>
      </c>
      <c r="K161" s="272">
        <v>0</v>
      </c>
    </row>
    <row r="162" spans="1:11" ht="15.75" customHeight="1">
      <c r="A162" s="254">
        <v>157</v>
      </c>
      <c r="B162" s="271" t="s">
        <v>1569</v>
      </c>
      <c r="C162" s="254" t="s">
        <v>1570</v>
      </c>
      <c r="D162" s="13"/>
      <c r="E162" s="13"/>
      <c r="G162" s="272">
        <v>157</v>
      </c>
      <c r="H162" s="271" t="s">
        <v>1569</v>
      </c>
      <c r="I162" s="272" t="s">
        <v>1570</v>
      </c>
      <c r="J162" s="13">
        <v>189</v>
      </c>
      <c r="K162" s="272">
        <v>230</v>
      </c>
    </row>
    <row r="163" spans="1:11" ht="15.75" customHeight="1">
      <c r="A163" s="254">
        <v>158</v>
      </c>
      <c r="B163" s="271" t="s">
        <v>1571</v>
      </c>
      <c r="C163" s="254" t="s">
        <v>1572</v>
      </c>
      <c r="D163" s="13"/>
      <c r="E163" s="13"/>
      <c r="G163" s="272">
        <v>158</v>
      </c>
      <c r="H163" s="271" t="s">
        <v>1571</v>
      </c>
      <c r="I163" s="272" t="s">
        <v>1572</v>
      </c>
      <c r="J163" s="13">
        <v>235</v>
      </c>
      <c r="K163" s="272">
        <v>270</v>
      </c>
    </row>
    <row r="164" spans="1:11" ht="15.75" customHeight="1">
      <c r="A164" s="254">
        <v>159</v>
      </c>
      <c r="B164" s="271" t="s">
        <v>1573</v>
      </c>
      <c r="C164" s="254" t="s">
        <v>1574</v>
      </c>
      <c r="D164" s="13"/>
      <c r="E164" s="13"/>
      <c r="G164" s="272">
        <v>159</v>
      </c>
      <c r="H164" s="271" t="s">
        <v>1573</v>
      </c>
      <c r="I164" s="272" t="s">
        <v>1574</v>
      </c>
      <c r="J164" s="13">
        <v>502</v>
      </c>
      <c r="K164" s="272">
        <v>518</v>
      </c>
    </row>
    <row r="165" spans="1:11" ht="15.75" customHeight="1">
      <c r="A165" s="254">
        <v>160</v>
      </c>
      <c r="B165" s="271" t="s">
        <v>1575</v>
      </c>
      <c r="C165" s="254" t="s">
        <v>1576</v>
      </c>
      <c r="D165" s="13"/>
      <c r="E165" s="13"/>
      <c r="G165" s="272">
        <v>160</v>
      </c>
      <c r="H165" s="271" t="s">
        <v>1575</v>
      </c>
      <c r="I165" s="272" t="s">
        <v>1576</v>
      </c>
      <c r="J165" s="13">
        <v>2582</v>
      </c>
      <c r="K165" s="272">
        <v>2600</v>
      </c>
    </row>
    <row r="166" spans="1:11" ht="15.75" customHeight="1">
      <c r="A166" s="254">
        <v>161</v>
      </c>
      <c r="B166" s="271" t="s">
        <v>1577</v>
      </c>
      <c r="C166" s="254" t="s">
        <v>1578</v>
      </c>
      <c r="D166" s="13"/>
      <c r="E166" s="13"/>
      <c r="G166" s="272">
        <v>161</v>
      </c>
      <c r="H166" s="271" t="s">
        <v>1577</v>
      </c>
      <c r="I166" s="272" t="s">
        <v>1578</v>
      </c>
      <c r="J166" s="13">
        <v>412</v>
      </c>
      <c r="K166" s="272">
        <v>410</v>
      </c>
    </row>
    <row r="167" spans="1:11" ht="15.75" customHeight="1">
      <c r="A167" s="254">
        <v>162</v>
      </c>
      <c r="B167" s="271" t="s">
        <v>14</v>
      </c>
      <c r="C167" s="254" t="s">
        <v>1579</v>
      </c>
      <c r="D167" s="13"/>
      <c r="E167" s="13"/>
      <c r="G167" s="272">
        <v>162</v>
      </c>
      <c r="H167" s="271" t="s">
        <v>14</v>
      </c>
      <c r="I167" s="272" t="s">
        <v>1579</v>
      </c>
      <c r="J167" s="13">
        <v>261</v>
      </c>
      <c r="K167" s="272">
        <v>255</v>
      </c>
    </row>
    <row r="168" spans="1:11" ht="15.75" customHeight="1">
      <c r="A168" s="254">
        <v>163</v>
      </c>
      <c r="B168" s="271" t="s">
        <v>1580</v>
      </c>
      <c r="C168" s="254" t="s">
        <v>1581</v>
      </c>
      <c r="D168" s="13"/>
      <c r="E168" s="13"/>
      <c r="G168" s="272">
        <v>163</v>
      </c>
      <c r="H168" s="271" t="s">
        <v>1580</v>
      </c>
      <c r="I168" s="272" t="s">
        <v>1581</v>
      </c>
      <c r="J168" s="13">
        <v>2787</v>
      </c>
      <c r="K168" s="272">
        <v>2739</v>
      </c>
    </row>
    <row r="169" spans="1:11" ht="15.75" customHeight="1">
      <c r="A169" s="254">
        <v>164</v>
      </c>
      <c r="B169" s="271" t="s">
        <v>1582</v>
      </c>
      <c r="C169" s="254" t="s">
        <v>1583</v>
      </c>
      <c r="D169" s="13"/>
      <c r="E169" s="13"/>
      <c r="G169" s="272">
        <v>164</v>
      </c>
      <c r="H169" s="271" t="s">
        <v>1582</v>
      </c>
      <c r="I169" s="272" t="s">
        <v>1583</v>
      </c>
      <c r="J169" s="13">
        <v>378</v>
      </c>
      <c r="K169" s="272">
        <v>382</v>
      </c>
    </row>
    <row r="170" spans="1:11" ht="15.75" customHeight="1">
      <c r="A170" s="254">
        <v>165</v>
      </c>
      <c r="B170" s="271" t="s">
        <v>1584</v>
      </c>
      <c r="C170" s="254" t="s">
        <v>1585</v>
      </c>
      <c r="D170" s="13"/>
      <c r="E170" s="13"/>
      <c r="G170" s="272">
        <v>165</v>
      </c>
      <c r="H170" s="271" t="s">
        <v>1584</v>
      </c>
      <c r="I170" s="272" t="s">
        <v>1585</v>
      </c>
      <c r="J170" s="13">
        <v>1089</v>
      </c>
      <c r="K170" s="272">
        <v>1143</v>
      </c>
    </row>
    <row r="171" spans="1:11" ht="15.75" customHeight="1">
      <c r="A171" s="254">
        <v>166</v>
      </c>
      <c r="B171" s="271" t="s">
        <v>1586</v>
      </c>
      <c r="C171" s="254" t="s">
        <v>1587</v>
      </c>
      <c r="D171" s="13"/>
      <c r="E171" s="13"/>
      <c r="G171" s="272">
        <v>166</v>
      </c>
      <c r="H171" s="271" t="s">
        <v>1586</v>
      </c>
      <c r="I171" s="272" t="s">
        <v>1587</v>
      </c>
      <c r="J171" s="13">
        <v>0</v>
      </c>
      <c r="K171" s="272">
        <v>0</v>
      </c>
    </row>
    <row r="172" spans="1:11" ht="15.75" customHeight="1">
      <c r="A172" s="254">
        <v>167</v>
      </c>
      <c r="B172" s="271" t="s">
        <v>1588</v>
      </c>
      <c r="C172" s="254" t="s">
        <v>1589</v>
      </c>
      <c r="D172" s="13"/>
      <c r="E172" s="13"/>
      <c r="G172" s="272">
        <v>167</v>
      </c>
      <c r="H172" s="271" t="s">
        <v>1588</v>
      </c>
      <c r="I172" s="272" t="s">
        <v>1589</v>
      </c>
      <c r="J172" s="13">
        <v>559</v>
      </c>
      <c r="K172" s="272">
        <v>601</v>
      </c>
    </row>
    <row r="173" spans="1:11" ht="15.75" customHeight="1">
      <c r="A173" s="254">
        <v>168</v>
      </c>
      <c r="B173" s="271" t="s">
        <v>1590</v>
      </c>
      <c r="C173" s="254" t="s">
        <v>1591</v>
      </c>
      <c r="D173" s="13"/>
      <c r="E173" s="13"/>
      <c r="G173" s="272">
        <v>168</v>
      </c>
      <c r="H173" s="271" t="s">
        <v>1590</v>
      </c>
      <c r="I173" s="272" t="s">
        <v>1591</v>
      </c>
      <c r="J173" s="13">
        <v>617</v>
      </c>
      <c r="K173" s="272">
        <v>583</v>
      </c>
    </row>
    <row r="174" spans="1:11" ht="15.75" customHeight="1">
      <c r="A174" s="254">
        <v>169</v>
      </c>
      <c r="B174" s="271" t="s">
        <v>1592</v>
      </c>
      <c r="C174" s="254" t="s">
        <v>1593</v>
      </c>
      <c r="D174" s="13"/>
      <c r="E174" s="13"/>
      <c r="G174" s="272">
        <v>169</v>
      </c>
      <c r="H174" s="271" t="s">
        <v>1592</v>
      </c>
      <c r="I174" s="272" t="s">
        <v>1593</v>
      </c>
      <c r="J174" s="13">
        <v>83</v>
      </c>
      <c r="K174" s="272">
        <v>88</v>
      </c>
    </row>
    <row r="175" spans="1:11" ht="15.75" customHeight="1">
      <c r="A175" s="254">
        <v>170</v>
      </c>
      <c r="B175" s="271" t="s">
        <v>1594</v>
      </c>
      <c r="C175" s="254" t="s">
        <v>1595</v>
      </c>
      <c r="D175" s="13"/>
      <c r="E175" s="13"/>
      <c r="G175" s="272">
        <v>170</v>
      </c>
      <c r="H175" s="271" t="s">
        <v>1594</v>
      </c>
      <c r="I175" s="272" t="s">
        <v>1595</v>
      </c>
      <c r="J175" s="13">
        <v>818</v>
      </c>
      <c r="K175" s="272">
        <v>827</v>
      </c>
    </row>
    <row r="176" spans="1:11" ht="15.75" customHeight="1">
      <c r="A176" s="254">
        <v>171</v>
      </c>
      <c r="B176" s="271" t="s">
        <v>1596</v>
      </c>
      <c r="C176" s="254" t="s">
        <v>1597</v>
      </c>
      <c r="D176" s="13"/>
      <c r="E176" s="13"/>
      <c r="G176" s="272">
        <v>171</v>
      </c>
      <c r="H176" s="271" t="s">
        <v>1596</v>
      </c>
      <c r="I176" s="272" t="s">
        <v>1597</v>
      </c>
      <c r="J176" s="13">
        <v>718</v>
      </c>
      <c r="K176" s="272">
        <v>712</v>
      </c>
    </row>
    <row r="177" spans="1:11" ht="15.75" customHeight="1">
      <c r="A177" s="254">
        <v>172</v>
      </c>
      <c r="B177" s="271" t="s">
        <v>1598</v>
      </c>
      <c r="C177" s="254" t="s">
        <v>1599</v>
      </c>
      <c r="D177" s="13"/>
      <c r="E177" s="13"/>
      <c r="G177" s="272">
        <v>172</v>
      </c>
      <c r="H177" s="271" t="s">
        <v>1598</v>
      </c>
      <c r="I177" s="272" t="s">
        <v>1599</v>
      </c>
      <c r="J177" s="13">
        <v>229</v>
      </c>
      <c r="K177" s="272">
        <v>246</v>
      </c>
    </row>
    <row r="178" spans="1:11" ht="15.75" customHeight="1">
      <c r="A178" s="254">
        <v>173</v>
      </c>
      <c r="B178" s="271" t="s">
        <v>1600</v>
      </c>
      <c r="C178" s="254" t="s">
        <v>1601</v>
      </c>
      <c r="D178" s="13"/>
      <c r="E178" s="13"/>
      <c r="G178" s="272">
        <v>173</v>
      </c>
      <c r="H178" s="271" t="s">
        <v>1600</v>
      </c>
      <c r="I178" s="272" t="s">
        <v>1601</v>
      </c>
      <c r="J178" s="13">
        <v>66</v>
      </c>
      <c r="K178" s="272">
        <v>71</v>
      </c>
    </row>
    <row r="179" spans="1:11" ht="15.75" customHeight="1">
      <c r="A179" s="254">
        <v>174</v>
      </c>
      <c r="B179" s="271" t="s">
        <v>1602</v>
      </c>
      <c r="C179" s="254" t="s">
        <v>1603</v>
      </c>
      <c r="D179" s="13"/>
      <c r="E179" s="13"/>
      <c r="G179" s="272">
        <v>174</v>
      </c>
      <c r="H179" s="271" t="s">
        <v>1602</v>
      </c>
      <c r="I179" s="272" t="s">
        <v>1603</v>
      </c>
      <c r="J179" s="13">
        <v>232</v>
      </c>
      <c r="K179" s="272">
        <v>242</v>
      </c>
    </row>
    <row r="180" spans="1:11" ht="15.75" customHeight="1">
      <c r="A180" s="254">
        <v>175</v>
      </c>
      <c r="B180" s="271" t="s">
        <v>1604</v>
      </c>
      <c r="C180" s="254" t="s">
        <v>1605</v>
      </c>
      <c r="D180" s="13"/>
      <c r="E180" s="13"/>
      <c r="G180" s="272">
        <v>175</v>
      </c>
      <c r="H180" s="271" t="s">
        <v>1604</v>
      </c>
      <c r="I180" s="272" t="s">
        <v>1605</v>
      </c>
      <c r="J180" s="13">
        <v>314</v>
      </c>
      <c r="K180" s="272">
        <v>334</v>
      </c>
    </row>
    <row r="181" spans="1:11" ht="15.75" customHeight="1">
      <c r="A181" s="254">
        <v>176</v>
      </c>
      <c r="B181" s="271" t="s">
        <v>1606</v>
      </c>
      <c r="C181" s="254" t="s">
        <v>1607</v>
      </c>
      <c r="D181" s="13"/>
      <c r="E181" s="13"/>
      <c r="G181" s="272">
        <v>176</v>
      </c>
      <c r="H181" s="271" t="s">
        <v>1606</v>
      </c>
      <c r="I181" s="272" t="s">
        <v>1607</v>
      </c>
      <c r="J181" s="13">
        <v>773</v>
      </c>
      <c r="K181" s="272">
        <v>836</v>
      </c>
    </row>
    <row r="182" spans="1:11" ht="15.75" customHeight="1">
      <c r="A182" s="254">
        <v>177</v>
      </c>
      <c r="B182" s="271" t="s">
        <v>1608</v>
      </c>
      <c r="C182" s="254" t="s">
        <v>1609</v>
      </c>
      <c r="D182" s="13"/>
      <c r="E182" s="13"/>
      <c r="G182" s="272">
        <v>177</v>
      </c>
      <c r="H182" s="271" t="s">
        <v>1608</v>
      </c>
      <c r="I182" s="272" t="s">
        <v>1609</v>
      </c>
      <c r="J182" s="13">
        <v>359</v>
      </c>
      <c r="K182" s="272">
        <v>380</v>
      </c>
    </row>
    <row r="183" spans="1:11" ht="15.75" customHeight="1">
      <c r="A183" s="254">
        <v>178</v>
      </c>
      <c r="B183" s="271" t="s">
        <v>1610</v>
      </c>
      <c r="C183" s="254" t="s">
        <v>1611</v>
      </c>
      <c r="D183" s="13"/>
      <c r="E183" s="13"/>
      <c r="G183" s="272">
        <v>178</v>
      </c>
      <c r="H183" s="271" t="s">
        <v>1610</v>
      </c>
      <c r="I183" s="272" t="s">
        <v>1611</v>
      </c>
      <c r="J183" s="13">
        <v>624</v>
      </c>
      <c r="K183" s="272">
        <v>609</v>
      </c>
    </row>
    <row r="184" spans="1:11" ht="15.75" customHeight="1">
      <c r="A184" s="254">
        <v>179</v>
      </c>
      <c r="B184" s="271" t="s">
        <v>1612</v>
      </c>
      <c r="C184" s="254" t="s">
        <v>1613</v>
      </c>
      <c r="D184" s="13"/>
      <c r="E184" s="13"/>
      <c r="G184" s="272">
        <v>179</v>
      </c>
      <c r="H184" s="271" t="s">
        <v>1612</v>
      </c>
      <c r="I184" s="272" t="s">
        <v>1613</v>
      </c>
      <c r="J184" s="13">
        <v>0</v>
      </c>
      <c r="K184" s="272">
        <v>0</v>
      </c>
    </row>
    <row r="185" spans="1:11" ht="15.75" customHeight="1">
      <c r="A185" s="254">
        <v>180</v>
      </c>
      <c r="B185" s="271" t="s">
        <v>1614</v>
      </c>
      <c r="C185" s="254" t="s">
        <v>1615</v>
      </c>
      <c r="D185" s="13"/>
      <c r="E185" s="13"/>
      <c r="G185" s="272">
        <v>180</v>
      </c>
      <c r="H185" s="271" t="s">
        <v>1614</v>
      </c>
      <c r="I185" s="272" t="s">
        <v>1615</v>
      </c>
      <c r="J185" s="13">
        <v>0</v>
      </c>
      <c r="K185" s="272">
        <v>0</v>
      </c>
    </row>
    <row r="186" spans="1:11" ht="15.75" customHeight="1">
      <c r="A186" s="254">
        <v>181</v>
      </c>
      <c r="B186" s="271" t="s">
        <v>1616</v>
      </c>
      <c r="C186" s="254" t="s">
        <v>1617</v>
      </c>
      <c r="D186" s="13"/>
      <c r="E186" s="13"/>
      <c r="G186" s="272">
        <v>181</v>
      </c>
      <c r="H186" s="271" t="s">
        <v>1616</v>
      </c>
      <c r="I186" s="272" t="s">
        <v>1617</v>
      </c>
      <c r="J186" s="13">
        <v>1289</v>
      </c>
      <c r="K186" s="272">
        <v>1328</v>
      </c>
    </row>
    <row r="187" spans="1:11" ht="15.75" customHeight="1">
      <c r="A187" s="254">
        <v>182</v>
      </c>
      <c r="B187" s="271" t="s">
        <v>1618</v>
      </c>
      <c r="C187" s="254" t="s">
        <v>1619</v>
      </c>
      <c r="D187" s="13"/>
      <c r="E187" s="13"/>
      <c r="G187" s="272">
        <v>182</v>
      </c>
      <c r="H187" s="271" t="s">
        <v>1618</v>
      </c>
      <c r="I187" s="272" t="s">
        <v>1619</v>
      </c>
      <c r="J187" s="13">
        <v>562</v>
      </c>
      <c r="K187" s="272">
        <v>589</v>
      </c>
    </row>
    <row r="188" spans="1:11" ht="15.75" customHeight="1">
      <c r="A188" s="254">
        <v>183</v>
      </c>
      <c r="B188" s="271" t="s">
        <v>1620</v>
      </c>
      <c r="C188" s="254" t="s">
        <v>1621</v>
      </c>
      <c r="D188" s="13"/>
      <c r="E188" s="13"/>
      <c r="G188" s="272">
        <v>183</v>
      </c>
      <c r="H188" s="271" t="s">
        <v>1620</v>
      </c>
      <c r="I188" s="272" t="s">
        <v>1621</v>
      </c>
      <c r="J188" s="13">
        <v>0</v>
      </c>
      <c r="K188" s="272">
        <v>0</v>
      </c>
    </row>
    <row r="189" spans="1:11" ht="15.75" customHeight="1">
      <c r="A189" s="254">
        <v>184</v>
      </c>
      <c r="B189" s="271" t="s">
        <v>1622</v>
      </c>
      <c r="C189" s="254" t="s">
        <v>1623</v>
      </c>
      <c r="D189" s="13"/>
      <c r="E189" s="13"/>
      <c r="G189" s="272">
        <v>184</v>
      </c>
      <c r="H189" s="271" t="s">
        <v>1622</v>
      </c>
      <c r="I189" s="272" t="s">
        <v>1623</v>
      </c>
      <c r="J189" s="13">
        <v>108</v>
      </c>
      <c r="K189" s="272">
        <v>121</v>
      </c>
    </row>
    <row r="190" spans="1:11" ht="15.75" customHeight="1">
      <c r="A190" s="254">
        <v>185</v>
      </c>
      <c r="B190" s="271" t="s">
        <v>1624</v>
      </c>
      <c r="C190" s="254" t="s">
        <v>1625</v>
      </c>
      <c r="D190" s="13"/>
      <c r="E190" s="13"/>
      <c r="G190" s="272">
        <v>185</v>
      </c>
      <c r="H190" s="271" t="s">
        <v>1624</v>
      </c>
      <c r="I190" s="272" t="s">
        <v>1625</v>
      </c>
      <c r="J190" s="13">
        <v>732</v>
      </c>
      <c r="K190" s="272">
        <v>726</v>
      </c>
    </row>
    <row r="191" spans="1:11" ht="15.75" customHeight="1">
      <c r="A191" s="254">
        <v>186</v>
      </c>
      <c r="B191" s="271" t="s">
        <v>1626</v>
      </c>
      <c r="C191" s="254" t="s">
        <v>1627</v>
      </c>
      <c r="D191" s="13"/>
      <c r="E191" s="13"/>
      <c r="G191" s="272">
        <v>186</v>
      </c>
      <c r="H191" s="271" t="s">
        <v>1626</v>
      </c>
      <c r="I191" s="272" t="s">
        <v>1627</v>
      </c>
      <c r="J191" s="13">
        <v>307</v>
      </c>
      <c r="K191" s="272">
        <v>332</v>
      </c>
    </row>
    <row r="192" spans="1:11" ht="15.75" customHeight="1">
      <c r="A192" s="254">
        <v>187</v>
      </c>
      <c r="B192" s="271" t="s">
        <v>1628</v>
      </c>
      <c r="C192" s="254" t="s">
        <v>1629</v>
      </c>
      <c r="D192" s="13"/>
      <c r="E192" s="13"/>
      <c r="G192" s="272">
        <v>187</v>
      </c>
      <c r="H192" s="271" t="s">
        <v>1628</v>
      </c>
      <c r="I192" s="272" t="s">
        <v>1629</v>
      </c>
      <c r="J192" s="13">
        <v>160</v>
      </c>
      <c r="K192" s="272">
        <v>163</v>
      </c>
    </row>
    <row r="193" spans="1:11" ht="15.75" customHeight="1">
      <c r="A193" s="254">
        <v>188</v>
      </c>
      <c r="B193" s="271" t="s">
        <v>1630</v>
      </c>
      <c r="C193" s="254" t="s">
        <v>1631</v>
      </c>
      <c r="D193" s="13"/>
      <c r="E193" s="13"/>
      <c r="G193" s="272">
        <v>188</v>
      </c>
      <c r="H193" s="271" t="s">
        <v>1630</v>
      </c>
      <c r="I193" s="272" t="s">
        <v>1631</v>
      </c>
      <c r="J193" s="13">
        <v>0</v>
      </c>
      <c r="K193" s="272">
        <v>0</v>
      </c>
    </row>
    <row r="194" spans="1:11" ht="15.75" customHeight="1">
      <c r="A194" s="254">
        <v>189</v>
      </c>
      <c r="B194" s="271" t="s">
        <v>1632</v>
      </c>
      <c r="C194" s="254" t="s">
        <v>1633</v>
      </c>
      <c r="D194" s="13"/>
      <c r="E194" s="13"/>
      <c r="G194" s="272">
        <v>189</v>
      </c>
      <c r="H194" s="271" t="s">
        <v>1632</v>
      </c>
      <c r="I194" s="272" t="s">
        <v>1633</v>
      </c>
      <c r="J194" s="13">
        <v>706</v>
      </c>
      <c r="K194" s="272">
        <v>642</v>
      </c>
    </row>
    <row r="195" spans="1:11" ht="15.75" customHeight="1">
      <c r="A195" s="254">
        <v>190</v>
      </c>
      <c r="B195" s="271" t="s">
        <v>1634</v>
      </c>
      <c r="C195" s="254" t="s">
        <v>1635</v>
      </c>
      <c r="D195" s="13"/>
      <c r="E195" s="13"/>
      <c r="G195" s="272">
        <v>190</v>
      </c>
      <c r="H195" s="271" t="s">
        <v>1634</v>
      </c>
      <c r="I195" s="272" t="s">
        <v>1635</v>
      </c>
      <c r="J195" s="13">
        <v>0</v>
      </c>
      <c r="K195" s="272">
        <v>0</v>
      </c>
    </row>
    <row r="196" spans="1:11" ht="15.75" customHeight="1">
      <c r="A196" s="254">
        <v>191</v>
      </c>
      <c r="B196" s="271" t="s">
        <v>1636</v>
      </c>
      <c r="C196" s="254" t="s">
        <v>1637</v>
      </c>
      <c r="D196" s="13"/>
      <c r="E196" s="13"/>
      <c r="G196" s="272">
        <v>191</v>
      </c>
      <c r="H196" s="271" t="s">
        <v>1636</v>
      </c>
      <c r="I196" s="272" t="s">
        <v>1637</v>
      </c>
      <c r="J196" s="13">
        <v>170</v>
      </c>
      <c r="K196" s="272">
        <v>179</v>
      </c>
    </row>
    <row r="197" spans="1:11" ht="15.75" customHeight="1">
      <c r="A197" s="254">
        <v>192</v>
      </c>
      <c r="B197" s="271" t="s">
        <v>1638</v>
      </c>
      <c r="C197" s="254" t="s">
        <v>1639</v>
      </c>
      <c r="D197" s="13"/>
      <c r="E197" s="13"/>
      <c r="G197" s="272">
        <v>192</v>
      </c>
      <c r="H197" s="271" t="s">
        <v>1638</v>
      </c>
      <c r="I197" s="272" t="s">
        <v>1639</v>
      </c>
      <c r="J197" s="13">
        <v>0</v>
      </c>
      <c r="K197" s="272">
        <v>0</v>
      </c>
    </row>
    <row r="198" spans="1:11" ht="15.75" customHeight="1">
      <c r="A198" s="254">
        <v>193</v>
      </c>
      <c r="B198" s="271" t="s">
        <v>1640</v>
      </c>
      <c r="C198" s="254" t="s">
        <v>1641</v>
      </c>
      <c r="D198" s="13"/>
      <c r="E198" s="13"/>
      <c r="G198" s="272">
        <v>193</v>
      </c>
      <c r="H198" s="271" t="s">
        <v>1640</v>
      </c>
      <c r="I198" s="272" t="s">
        <v>1641</v>
      </c>
      <c r="J198" s="13">
        <v>0</v>
      </c>
      <c r="K198" s="272">
        <v>0</v>
      </c>
    </row>
    <row r="199" spans="1:11" ht="15.75" customHeight="1">
      <c r="A199" s="254">
        <v>194</v>
      </c>
      <c r="B199" s="271" t="s">
        <v>1642</v>
      </c>
      <c r="C199" s="254" t="s">
        <v>1643</v>
      </c>
      <c r="D199" s="13"/>
      <c r="E199" s="13"/>
      <c r="G199" s="272">
        <v>194</v>
      </c>
      <c r="H199" s="271" t="s">
        <v>1642</v>
      </c>
      <c r="I199" s="272" t="s">
        <v>1643</v>
      </c>
      <c r="J199" s="13">
        <v>0</v>
      </c>
      <c r="K199" s="272">
        <v>0</v>
      </c>
    </row>
    <row r="200" spans="1:11" ht="15.75" customHeight="1">
      <c r="A200" s="254">
        <v>195</v>
      </c>
      <c r="B200" s="271" t="s">
        <v>1644</v>
      </c>
      <c r="C200" s="254" t="s">
        <v>1645</v>
      </c>
      <c r="D200" s="13"/>
      <c r="E200" s="13"/>
      <c r="G200" s="272">
        <v>195</v>
      </c>
      <c r="H200" s="271" t="s">
        <v>1644</v>
      </c>
      <c r="I200" s="272" t="s">
        <v>1645</v>
      </c>
      <c r="J200" s="13">
        <v>0</v>
      </c>
      <c r="K200" s="272">
        <v>0</v>
      </c>
    </row>
    <row r="201" spans="1:11" ht="15.75" customHeight="1">
      <c r="A201" s="254">
        <v>196</v>
      </c>
      <c r="B201" s="271" t="s">
        <v>1646</v>
      </c>
      <c r="C201" s="254" t="s">
        <v>1647</v>
      </c>
      <c r="D201" s="13"/>
      <c r="E201" s="13"/>
      <c r="G201" s="272">
        <v>196</v>
      </c>
      <c r="H201" s="271" t="s">
        <v>1646</v>
      </c>
      <c r="I201" s="272" t="s">
        <v>1647</v>
      </c>
      <c r="J201" s="13">
        <v>31</v>
      </c>
      <c r="K201" s="272">
        <v>34</v>
      </c>
    </row>
    <row r="202" spans="1:11" ht="15.75" customHeight="1">
      <c r="A202" s="254">
        <v>197</v>
      </c>
      <c r="B202" s="271" t="s">
        <v>1648</v>
      </c>
      <c r="C202" s="254" t="s">
        <v>1649</v>
      </c>
      <c r="D202" s="13"/>
      <c r="E202" s="13"/>
      <c r="G202" s="272">
        <v>197</v>
      </c>
      <c r="H202" s="271" t="s">
        <v>1648</v>
      </c>
      <c r="I202" s="272" t="s">
        <v>1649</v>
      </c>
      <c r="J202" s="13">
        <v>267</v>
      </c>
      <c r="K202" s="272">
        <v>263</v>
      </c>
    </row>
    <row r="203" spans="1:11" ht="15.75" customHeight="1">
      <c r="A203" s="254">
        <v>198</v>
      </c>
      <c r="B203" s="271" t="s">
        <v>1650</v>
      </c>
      <c r="C203" s="254" t="s">
        <v>1651</v>
      </c>
      <c r="D203" s="13"/>
      <c r="E203" s="13"/>
      <c r="G203" s="272">
        <v>198</v>
      </c>
      <c r="H203" s="271" t="s">
        <v>1650</v>
      </c>
      <c r="I203" s="272" t="s">
        <v>1651</v>
      </c>
      <c r="J203" s="13">
        <v>787</v>
      </c>
      <c r="K203" s="272">
        <v>859</v>
      </c>
    </row>
    <row r="204" spans="1:11" ht="15.75" customHeight="1">
      <c r="A204" s="254">
        <v>199</v>
      </c>
      <c r="B204" s="271" t="s">
        <v>1652</v>
      </c>
      <c r="C204" s="254" t="s">
        <v>1653</v>
      </c>
      <c r="D204" s="13"/>
      <c r="E204" s="13"/>
      <c r="G204" s="272">
        <v>199</v>
      </c>
      <c r="H204" s="271" t="s">
        <v>1652</v>
      </c>
      <c r="I204" s="272" t="s">
        <v>1653</v>
      </c>
      <c r="J204" s="13">
        <v>968</v>
      </c>
      <c r="K204" s="272">
        <v>1003</v>
      </c>
    </row>
    <row r="205" spans="1:11" ht="15.75" customHeight="1">
      <c r="A205" s="254">
        <v>200</v>
      </c>
      <c r="B205" s="271" t="s">
        <v>1654</v>
      </c>
      <c r="C205" s="254" t="s">
        <v>1655</v>
      </c>
      <c r="D205" s="13"/>
      <c r="E205" s="13"/>
      <c r="G205" s="272">
        <v>200</v>
      </c>
      <c r="H205" s="271" t="s">
        <v>1654</v>
      </c>
      <c r="I205" s="272" t="s">
        <v>1655</v>
      </c>
      <c r="J205" s="13">
        <v>0</v>
      </c>
      <c r="K205" s="272">
        <v>0</v>
      </c>
    </row>
    <row r="206" spans="1:11" ht="15.75" customHeight="1">
      <c r="A206" s="254">
        <v>201</v>
      </c>
      <c r="B206" s="271" t="s">
        <v>1656</v>
      </c>
      <c r="C206" s="254" t="s">
        <v>1657</v>
      </c>
      <c r="D206" s="13"/>
      <c r="E206" s="13"/>
      <c r="G206" s="272">
        <v>201</v>
      </c>
      <c r="H206" s="271" t="s">
        <v>1656</v>
      </c>
      <c r="I206" s="272" t="s">
        <v>1657</v>
      </c>
      <c r="J206" s="13">
        <v>2816</v>
      </c>
      <c r="K206" s="272">
        <v>2720</v>
      </c>
    </row>
    <row r="207" spans="1:11" ht="15.75" customHeight="1">
      <c r="A207" s="254">
        <v>202</v>
      </c>
      <c r="B207" s="271" t="s">
        <v>1658</v>
      </c>
      <c r="C207" s="254" t="s">
        <v>1659</v>
      </c>
      <c r="D207" s="13"/>
      <c r="E207" s="13"/>
      <c r="G207" s="272">
        <v>202</v>
      </c>
      <c r="H207" s="271" t="s">
        <v>1658</v>
      </c>
      <c r="I207" s="272" t="s">
        <v>1659</v>
      </c>
      <c r="J207" s="13">
        <v>0</v>
      </c>
      <c r="K207" s="272">
        <v>0</v>
      </c>
    </row>
    <row r="208" spans="1:11" ht="15.75" customHeight="1">
      <c r="A208" s="254">
        <v>203</v>
      </c>
      <c r="B208" s="271" t="s">
        <v>1660</v>
      </c>
      <c r="C208" s="254" t="s">
        <v>1661</v>
      </c>
      <c r="D208" s="13"/>
      <c r="E208" s="13"/>
      <c r="G208" s="272">
        <v>203</v>
      </c>
      <c r="H208" s="271" t="s">
        <v>1660</v>
      </c>
      <c r="I208" s="272" t="s">
        <v>1661</v>
      </c>
      <c r="J208" s="13">
        <v>0</v>
      </c>
      <c r="K208" s="272">
        <v>0</v>
      </c>
    </row>
    <row r="209" spans="1:11" ht="15.75" customHeight="1">
      <c r="A209" s="254">
        <v>204</v>
      </c>
      <c r="B209" s="271" t="s">
        <v>1662</v>
      </c>
      <c r="C209" s="254" t="s">
        <v>1663</v>
      </c>
      <c r="D209" s="13"/>
      <c r="E209" s="13"/>
      <c r="G209" s="272">
        <v>204</v>
      </c>
      <c r="H209" s="271" t="s">
        <v>1662</v>
      </c>
      <c r="I209" s="272" t="s">
        <v>1663</v>
      </c>
      <c r="J209" s="13">
        <v>416</v>
      </c>
      <c r="K209" s="272">
        <v>408</v>
      </c>
    </row>
    <row r="210" spans="1:11" ht="15.75" customHeight="1">
      <c r="A210" s="254">
        <v>205</v>
      </c>
      <c r="B210" s="271" t="s">
        <v>1664</v>
      </c>
      <c r="C210" s="254" t="s">
        <v>1665</v>
      </c>
      <c r="D210" s="13"/>
      <c r="E210" s="13"/>
      <c r="G210" s="272">
        <v>205</v>
      </c>
      <c r="H210" s="271" t="s">
        <v>1664</v>
      </c>
      <c r="I210" s="272" t="s">
        <v>1665</v>
      </c>
      <c r="J210" s="13">
        <v>0</v>
      </c>
      <c r="K210" s="272">
        <v>0</v>
      </c>
    </row>
    <row r="211" spans="1:11" ht="15.75" customHeight="1">
      <c r="A211" s="254">
        <v>206</v>
      </c>
      <c r="B211" s="271" t="s">
        <v>1666</v>
      </c>
      <c r="C211" s="254" t="s">
        <v>1667</v>
      </c>
      <c r="D211" s="13"/>
      <c r="E211" s="13"/>
      <c r="G211" s="272">
        <v>206</v>
      </c>
      <c r="H211" s="271" t="s">
        <v>1666</v>
      </c>
      <c r="I211" s="272" t="s">
        <v>1667</v>
      </c>
      <c r="J211" s="13">
        <v>0</v>
      </c>
      <c r="K211" s="272">
        <v>0</v>
      </c>
    </row>
    <row r="212" spans="1:11" ht="15.75" customHeight="1">
      <c r="A212" s="254">
        <v>207</v>
      </c>
      <c r="B212" s="271" t="s">
        <v>1668</v>
      </c>
      <c r="C212" s="254" t="s">
        <v>1669</v>
      </c>
      <c r="D212" s="13"/>
      <c r="E212" s="13"/>
      <c r="G212" s="272">
        <v>207</v>
      </c>
      <c r="H212" s="271" t="s">
        <v>1668</v>
      </c>
      <c r="I212" s="272" t="s">
        <v>1669</v>
      </c>
      <c r="J212" s="13">
        <v>2217</v>
      </c>
      <c r="K212" s="272">
        <v>2316</v>
      </c>
    </row>
    <row r="213" spans="1:11" ht="15.75" customHeight="1">
      <c r="A213" s="254">
        <v>208</v>
      </c>
      <c r="B213" s="271" t="s">
        <v>1670</v>
      </c>
      <c r="C213" s="254" t="s">
        <v>1671</v>
      </c>
      <c r="D213" s="13"/>
      <c r="E213" s="13"/>
      <c r="G213" s="272">
        <v>208</v>
      </c>
      <c r="H213" s="271" t="s">
        <v>1670</v>
      </c>
      <c r="I213" s="272" t="s">
        <v>1671</v>
      </c>
      <c r="J213" s="13">
        <v>183</v>
      </c>
      <c r="K213" s="272">
        <v>182</v>
      </c>
    </row>
    <row r="214" spans="1:11" ht="15.75" customHeight="1">
      <c r="A214" s="254">
        <v>209</v>
      </c>
      <c r="B214" s="271" t="s">
        <v>1672</v>
      </c>
      <c r="C214" s="254" t="s">
        <v>1673</v>
      </c>
      <c r="D214" s="13"/>
      <c r="E214" s="13"/>
      <c r="G214" s="272">
        <v>209</v>
      </c>
      <c r="H214" s="271" t="s">
        <v>1672</v>
      </c>
      <c r="I214" s="272" t="s">
        <v>1673</v>
      </c>
      <c r="J214" s="13">
        <v>318</v>
      </c>
      <c r="K214" s="272">
        <v>342</v>
      </c>
    </row>
    <row r="215" spans="1:11" ht="15.75" customHeight="1">
      <c r="A215" s="254">
        <v>210</v>
      </c>
      <c r="B215" s="271" t="s">
        <v>1674</v>
      </c>
      <c r="C215" s="254" t="s">
        <v>1675</v>
      </c>
      <c r="D215" s="13"/>
      <c r="E215" s="13"/>
      <c r="G215" s="272">
        <v>210</v>
      </c>
      <c r="H215" s="271" t="s">
        <v>1674</v>
      </c>
      <c r="I215" s="272" t="s">
        <v>1675</v>
      </c>
      <c r="J215" s="13">
        <v>536</v>
      </c>
      <c r="K215" s="272">
        <v>548</v>
      </c>
    </row>
    <row r="216" spans="1:11" ht="15.75" customHeight="1">
      <c r="A216" s="254">
        <v>211</v>
      </c>
      <c r="B216" s="271" t="s">
        <v>1676</v>
      </c>
      <c r="C216" s="254" t="s">
        <v>1677</v>
      </c>
      <c r="D216" s="13"/>
      <c r="E216" s="13"/>
      <c r="G216" s="272">
        <v>211</v>
      </c>
      <c r="H216" s="271" t="s">
        <v>1676</v>
      </c>
      <c r="I216" s="272" t="s">
        <v>1677</v>
      </c>
      <c r="J216" s="13">
        <v>792</v>
      </c>
      <c r="K216" s="272">
        <v>752</v>
      </c>
    </row>
    <row r="217" spans="1:11" ht="15.75" customHeight="1">
      <c r="A217" s="254">
        <v>212</v>
      </c>
      <c r="B217" s="271" t="s">
        <v>1678</v>
      </c>
      <c r="C217" s="254" t="s">
        <v>1679</v>
      </c>
      <c r="D217" s="13"/>
      <c r="E217" s="13"/>
      <c r="G217" s="272">
        <v>212</v>
      </c>
      <c r="H217" s="271" t="s">
        <v>1678</v>
      </c>
      <c r="I217" s="272" t="s">
        <v>1679</v>
      </c>
      <c r="J217" s="13">
        <v>735</v>
      </c>
      <c r="K217" s="272">
        <v>700</v>
      </c>
    </row>
    <row r="218" spans="1:11" ht="15.75" customHeight="1">
      <c r="A218" s="254">
        <v>213</v>
      </c>
      <c r="B218" s="271" t="s">
        <v>1680</v>
      </c>
      <c r="C218" s="254" t="s">
        <v>1681</v>
      </c>
      <c r="D218" s="13"/>
      <c r="E218" s="13"/>
      <c r="G218" s="272">
        <v>213</v>
      </c>
      <c r="H218" s="271" t="s">
        <v>1680</v>
      </c>
      <c r="I218" s="272" t="s">
        <v>1681</v>
      </c>
      <c r="J218" s="13">
        <v>305</v>
      </c>
      <c r="K218" s="272">
        <v>330</v>
      </c>
    </row>
    <row r="219" spans="1:11" ht="15.75" customHeight="1">
      <c r="A219" s="254">
        <v>214</v>
      </c>
      <c r="B219" s="271" t="s">
        <v>1682</v>
      </c>
      <c r="C219" s="254" t="s">
        <v>1683</v>
      </c>
      <c r="D219" s="13"/>
      <c r="E219" s="13"/>
      <c r="G219" s="272">
        <v>214</v>
      </c>
      <c r="H219" s="271" t="s">
        <v>1682</v>
      </c>
      <c r="I219" s="272" t="s">
        <v>1683</v>
      </c>
      <c r="J219" s="13">
        <v>358</v>
      </c>
      <c r="K219" s="272">
        <v>325</v>
      </c>
    </row>
    <row r="220" spans="1:11" ht="15.75" customHeight="1">
      <c r="A220" s="254">
        <v>215</v>
      </c>
      <c r="B220" s="271" t="s">
        <v>1684</v>
      </c>
      <c r="C220" s="254" t="s">
        <v>1685</v>
      </c>
      <c r="D220" s="13"/>
      <c r="E220" s="13"/>
      <c r="G220" s="272">
        <v>215</v>
      </c>
      <c r="H220" s="271" t="s">
        <v>1684</v>
      </c>
      <c r="I220" s="272" t="s">
        <v>1685</v>
      </c>
      <c r="J220" s="13">
        <v>121</v>
      </c>
      <c r="K220" s="272">
        <v>124</v>
      </c>
    </row>
    <row r="221" spans="1:11" ht="15.75" customHeight="1">
      <c r="A221" s="254">
        <v>216</v>
      </c>
      <c r="B221" s="271" t="s">
        <v>1686</v>
      </c>
      <c r="C221" s="254" t="s">
        <v>1687</v>
      </c>
      <c r="D221" s="13"/>
      <c r="E221" s="13"/>
      <c r="G221" s="272">
        <v>216</v>
      </c>
      <c r="H221" s="271" t="s">
        <v>1686</v>
      </c>
      <c r="I221" s="272" t="s">
        <v>1687</v>
      </c>
      <c r="J221" s="13">
        <v>0</v>
      </c>
      <c r="K221" s="272">
        <v>0</v>
      </c>
    </row>
    <row r="222" spans="1:11" ht="15.75" customHeight="1">
      <c r="A222" s="254">
        <v>217</v>
      </c>
      <c r="B222" s="271" t="s">
        <v>1688</v>
      </c>
      <c r="C222" s="254" t="s">
        <v>1689</v>
      </c>
      <c r="D222" s="13"/>
      <c r="E222" s="13"/>
      <c r="G222" s="272">
        <v>217</v>
      </c>
      <c r="H222" s="271" t="s">
        <v>1688</v>
      </c>
      <c r="I222" s="272" t="s">
        <v>1689</v>
      </c>
      <c r="J222" s="13">
        <v>422</v>
      </c>
      <c r="K222" s="272">
        <v>441</v>
      </c>
    </row>
    <row r="223" spans="1:11" ht="15.75" customHeight="1">
      <c r="A223" s="254">
        <v>218</v>
      </c>
      <c r="B223" s="271" t="s">
        <v>1690</v>
      </c>
      <c r="C223" s="254" t="s">
        <v>1691</v>
      </c>
      <c r="D223" s="13"/>
      <c r="E223" s="13"/>
      <c r="G223" s="272">
        <v>218</v>
      </c>
      <c r="H223" s="271" t="s">
        <v>1690</v>
      </c>
      <c r="I223" s="272" t="s">
        <v>1691</v>
      </c>
      <c r="J223" s="13">
        <v>522</v>
      </c>
      <c r="K223" s="272">
        <v>521</v>
      </c>
    </row>
    <row r="224" spans="1:11" ht="15.75" customHeight="1">
      <c r="A224" s="254">
        <v>219</v>
      </c>
      <c r="B224" s="271" t="s">
        <v>1692</v>
      </c>
      <c r="C224" s="254" t="s">
        <v>1693</v>
      </c>
      <c r="D224" s="13"/>
      <c r="E224" s="13"/>
      <c r="G224" s="272">
        <v>219</v>
      </c>
      <c r="H224" s="271" t="s">
        <v>1692</v>
      </c>
      <c r="I224" s="272" t="s">
        <v>1693</v>
      </c>
      <c r="J224" s="13">
        <v>349</v>
      </c>
      <c r="K224" s="272">
        <v>358</v>
      </c>
    </row>
    <row r="225" spans="1:11" ht="15.75" customHeight="1">
      <c r="A225" s="254">
        <v>220</v>
      </c>
      <c r="B225" s="271" t="s">
        <v>1694</v>
      </c>
      <c r="C225" s="254" t="s">
        <v>1695</v>
      </c>
      <c r="D225" s="13"/>
      <c r="E225" s="13"/>
      <c r="G225" s="272">
        <v>220</v>
      </c>
      <c r="H225" s="271" t="s">
        <v>1694</v>
      </c>
      <c r="I225" s="272" t="s">
        <v>1695</v>
      </c>
      <c r="J225" s="13">
        <v>753</v>
      </c>
      <c r="K225" s="272">
        <v>736</v>
      </c>
    </row>
    <row r="226" spans="1:11" ht="15.75" customHeight="1">
      <c r="A226" s="254">
        <v>221</v>
      </c>
      <c r="B226" s="271" t="s">
        <v>1696</v>
      </c>
      <c r="C226" s="254" t="s">
        <v>1697</v>
      </c>
      <c r="D226" s="13"/>
      <c r="E226" s="13"/>
      <c r="G226" s="272">
        <v>221</v>
      </c>
      <c r="H226" s="271" t="s">
        <v>1696</v>
      </c>
      <c r="I226" s="272" t="s">
        <v>1697</v>
      </c>
      <c r="J226" s="13">
        <v>93</v>
      </c>
      <c r="K226" s="272">
        <v>105</v>
      </c>
    </row>
    <row r="227" spans="1:11" ht="15.75" customHeight="1">
      <c r="A227" s="254">
        <v>222</v>
      </c>
      <c r="B227" s="271" t="s">
        <v>1698</v>
      </c>
      <c r="C227" s="254" t="s">
        <v>1699</v>
      </c>
      <c r="D227" s="13"/>
      <c r="E227" s="13"/>
      <c r="G227" s="272">
        <v>222</v>
      </c>
      <c r="H227" s="271" t="s">
        <v>1698</v>
      </c>
      <c r="I227" s="272" t="s">
        <v>1699</v>
      </c>
      <c r="J227" s="13">
        <v>0</v>
      </c>
      <c r="K227" s="272">
        <v>0</v>
      </c>
    </row>
    <row r="228" spans="1:11" ht="15.75" customHeight="1">
      <c r="A228" s="254">
        <v>223</v>
      </c>
      <c r="B228" s="271" t="s">
        <v>1700</v>
      </c>
      <c r="C228" s="254" t="s">
        <v>1701</v>
      </c>
      <c r="D228" s="13"/>
      <c r="E228" s="13"/>
      <c r="G228" s="272">
        <v>223</v>
      </c>
      <c r="H228" s="271" t="s">
        <v>1700</v>
      </c>
      <c r="I228" s="272" t="s">
        <v>1701</v>
      </c>
      <c r="J228" s="13">
        <v>138</v>
      </c>
      <c r="K228" s="272">
        <v>143</v>
      </c>
    </row>
    <row r="229" spans="1:11" ht="15.75" customHeight="1">
      <c r="A229" s="254">
        <v>224</v>
      </c>
      <c r="B229" s="271" t="s">
        <v>1702</v>
      </c>
      <c r="C229" s="254" t="s">
        <v>1703</v>
      </c>
      <c r="D229" s="13"/>
      <c r="E229" s="13"/>
      <c r="G229" s="272">
        <v>224</v>
      </c>
      <c r="H229" s="271" t="s">
        <v>1702</v>
      </c>
      <c r="I229" s="272" t="s">
        <v>1703</v>
      </c>
      <c r="J229" s="13">
        <v>34</v>
      </c>
      <c r="K229" s="272">
        <v>34</v>
      </c>
    </row>
    <row r="230" spans="1:11" ht="15.75" customHeight="1">
      <c r="A230" s="254">
        <v>225</v>
      </c>
      <c r="B230" s="271" t="s">
        <v>1704</v>
      </c>
      <c r="C230" s="254" t="s">
        <v>1705</v>
      </c>
      <c r="D230" s="13"/>
      <c r="E230" s="13"/>
      <c r="G230" s="272">
        <v>225</v>
      </c>
      <c r="H230" s="271" t="s">
        <v>1704</v>
      </c>
      <c r="I230" s="272" t="s">
        <v>1705</v>
      </c>
      <c r="J230" s="13">
        <v>0</v>
      </c>
      <c r="K230" s="272">
        <v>0</v>
      </c>
    </row>
    <row r="231" spans="1:11" ht="15.75" customHeight="1">
      <c r="A231" s="254">
        <v>226</v>
      </c>
      <c r="B231" s="271" t="s">
        <v>1706</v>
      </c>
      <c r="C231" s="254" t="s">
        <v>1707</v>
      </c>
      <c r="D231" s="13"/>
      <c r="E231" s="13"/>
      <c r="G231" s="272">
        <v>226</v>
      </c>
      <c r="H231" s="271" t="s">
        <v>1706</v>
      </c>
      <c r="I231" s="272" t="s">
        <v>1707</v>
      </c>
      <c r="J231" s="13">
        <v>257</v>
      </c>
      <c r="K231" s="272">
        <v>263</v>
      </c>
    </row>
    <row r="232" spans="1:11" ht="15.75" customHeight="1">
      <c r="A232" s="254">
        <v>227</v>
      </c>
      <c r="B232" s="271" t="s">
        <v>1708</v>
      </c>
      <c r="C232" s="254" t="s">
        <v>1709</v>
      </c>
      <c r="D232" s="13"/>
      <c r="E232" s="13"/>
      <c r="G232" s="272">
        <v>227</v>
      </c>
      <c r="H232" s="271" t="s">
        <v>1708</v>
      </c>
      <c r="I232" s="272" t="s">
        <v>1709</v>
      </c>
      <c r="J232" s="13">
        <v>220</v>
      </c>
      <c r="K232" s="272">
        <v>260</v>
      </c>
    </row>
    <row r="233" spans="1:11" ht="15.75" customHeight="1">
      <c r="A233" s="254">
        <v>228</v>
      </c>
      <c r="B233" s="271" t="s">
        <v>1710</v>
      </c>
      <c r="C233" s="254" t="s">
        <v>1711</v>
      </c>
      <c r="D233" s="13"/>
      <c r="E233" s="13"/>
      <c r="G233" s="272">
        <v>228</v>
      </c>
      <c r="H233" s="271" t="s">
        <v>1710</v>
      </c>
      <c r="I233" s="272" t="s">
        <v>1711</v>
      </c>
      <c r="J233" s="13">
        <v>0</v>
      </c>
      <c r="K233" s="272">
        <v>0</v>
      </c>
    </row>
    <row r="234" spans="1:11" ht="15.75" customHeight="1">
      <c r="A234" s="254">
        <v>229</v>
      </c>
      <c r="B234" s="271" t="s">
        <v>1712</v>
      </c>
      <c r="C234" s="254" t="s">
        <v>1713</v>
      </c>
      <c r="D234" s="13"/>
      <c r="E234" s="13"/>
      <c r="G234" s="272">
        <v>229</v>
      </c>
      <c r="H234" s="271" t="s">
        <v>1712</v>
      </c>
      <c r="I234" s="272" t="s">
        <v>1713</v>
      </c>
      <c r="J234" s="13">
        <v>1168</v>
      </c>
      <c r="K234" s="272">
        <v>1206</v>
      </c>
    </row>
    <row r="235" spans="1:11" ht="15.75" customHeight="1">
      <c r="A235" s="254">
        <v>230</v>
      </c>
      <c r="B235" s="271" t="s">
        <v>1714</v>
      </c>
      <c r="C235" s="254" t="s">
        <v>1715</v>
      </c>
      <c r="D235" s="13"/>
      <c r="E235" s="13"/>
      <c r="G235" s="272">
        <v>230</v>
      </c>
      <c r="H235" s="271" t="s">
        <v>1714</v>
      </c>
      <c r="I235" s="272" t="s">
        <v>1715</v>
      </c>
      <c r="J235" s="13">
        <v>23</v>
      </c>
      <c r="K235" s="272">
        <v>25</v>
      </c>
    </row>
    <row r="236" spans="1:11" ht="15.75" customHeight="1">
      <c r="A236" s="254">
        <v>231</v>
      </c>
      <c r="B236" s="271" t="s">
        <v>1716</v>
      </c>
      <c r="C236" s="254" t="s">
        <v>1717</v>
      </c>
      <c r="D236" s="13"/>
      <c r="E236" s="13"/>
      <c r="G236" s="272">
        <v>231</v>
      </c>
      <c r="H236" s="271" t="s">
        <v>1716</v>
      </c>
      <c r="I236" s="272" t="s">
        <v>1717</v>
      </c>
      <c r="J236" s="13">
        <v>399</v>
      </c>
      <c r="K236" s="272">
        <v>406</v>
      </c>
    </row>
    <row r="237" spans="1:11" ht="15.75" customHeight="1">
      <c r="A237" s="254">
        <v>232</v>
      </c>
      <c r="B237" s="271" t="s">
        <v>1718</v>
      </c>
      <c r="C237" s="254" t="s">
        <v>1719</v>
      </c>
      <c r="D237" s="13"/>
      <c r="E237" s="13"/>
      <c r="G237" s="272">
        <v>232</v>
      </c>
      <c r="H237" s="271" t="s">
        <v>1718</v>
      </c>
      <c r="I237" s="272" t="s">
        <v>1719</v>
      </c>
      <c r="J237" s="13">
        <v>0</v>
      </c>
      <c r="K237" s="272">
        <v>0</v>
      </c>
    </row>
    <row r="238" spans="1:11" ht="15.75" customHeight="1">
      <c r="A238" s="254">
        <v>233</v>
      </c>
      <c r="B238" s="271" t="s">
        <v>1720</v>
      </c>
      <c r="C238" s="254" t="s">
        <v>1721</v>
      </c>
      <c r="D238" s="13"/>
      <c r="E238" s="13"/>
      <c r="G238" s="272">
        <v>233</v>
      </c>
      <c r="H238" s="271" t="s">
        <v>1720</v>
      </c>
      <c r="I238" s="272" t="s">
        <v>1721</v>
      </c>
      <c r="J238" s="13">
        <v>0</v>
      </c>
      <c r="K238" s="272">
        <v>0</v>
      </c>
    </row>
    <row r="239" spans="1:11" ht="15.75" customHeight="1">
      <c r="A239" s="254">
        <v>234</v>
      </c>
      <c r="B239" s="271" t="s">
        <v>1722</v>
      </c>
      <c r="C239" s="254" t="s">
        <v>1723</v>
      </c>
      <c r="D239" s="13"/>
      <c r="E239" s="13"/>
      <c r="G239" s="272">
        <v>234</v>
      </c>
      <c r="H239" s="271" t="s">
        <v>1722</v>
      </c>
      <c r="I239" s="272" t="s">
        <v>1723</v>
      </c>
      <c r="J239" s="13">
        <v>27</v>
      </c>
      <c r="K239" s="272">
        <v>22</v>
      </c>
    </row>
    <row r="240" spans="1:11" ht="15.75" customHeight="1">
      <c r="A240" s="254">
        <v>235</v>
      </c>
      <c r="B240" s="271" t="s">
        <v>1724</v>
      </c>
      <c r="C240" s="254" t="s">
        <v>1725</v>
      </c>
      <c r="D240" s="13"/>
      <c r="E240" s="13"/>
      <c r="G240" s="272">
        <v>235</v>
      </c>
      <c r="H240" s="271" t="s">
        <v>1724</v>
      </c>
      <c r="I240" s="272" t="s">
        <v>1725</v>
      </c>
      <c r="J240" s="13">
        <v>0</v>
      </c>
      <c r="K240" s="272">
        <v>0</v>
      </c>
    </row>
    <row r="241" spans="1:11" ht="15.75" customHeight="1">
      <c r="A241" s="254">
        <v>236</v>
      </c>
      <c r="B241" s="271" t="s">
        <v>1726</v>
      </c>
      <c r="C241" s="254" t="s">
        <v>1727</v>
      </c>
      <c r="D241" s="13"/>
      <c r="E241" s="13"/>
      <c r="G241" s="272">
        <v>236</v>
      </c>
      <c r="H241" s="271" t="s">
        <v>1726</v>
      </c>
      <c r="I241" s="272" t="s">
        <v>1727</v>
      </c>
      <c r="J241" s="13">
        <v>1123</v>
      </c>
      <c r="K241" s="272">
        <v>1162</v>
      </c>
    </row>
    <row r="242" spans="1:11" ht="15.75" customHeight="1">
      <c r="A242" s="254">
        <v>237</v>
      </c>
      <c r="B242" s="271" t="s">
        <v>1728</v>
      </c>
      <c r="C242" s="254" t="s">
        <v>1729</v>
      </c>
      <c r="D242" s="13"/>
      <c r="E242" s="13"/>
      <c r="G242" s="272">
        <v>237</v>
      </c>
      <c r="H242" s="271" t="s">
        <v>1728</v>
      </c>
      <c r="I242" s="272" t="s">
        <v>1729</v>
      </c>
      <c r="J242" s="13">
        <v>0</v>
      </c>
      <c r="K242" s="272">
        <v>0</v>
      </c>
    </row>
    <row r="243" spans="1:11" ht="15.75" customHeight="1">
      <c r="A243" s="254">
        <v>238</v>
      </c>
      <c r="B243" s="271" t="s">
        <v>1730</v>
      </c>
      <c r="C243" s="254" t="s">
        <v>1731</v>
      </c>
      <c r="D243" s="13"/>
      <c r="E243" s="13"/>
      <c r="G243" s="272">
        <v>238</v>
      </c>
      <c r="H243" s="271" t="s">
        <v>1730</v>
      </c>
      <c r="I243" s="272" t="s">
        <v>1731</v>
      </c>
      <c r="J243" s="13">
        <v>122</v>
      </c>
      <c r="K243" s="272">
        <v>139</v>
      </c>
    </row>
    <row r="244" spans="1:11" ht="15.75" customHeight="1">
      <c r="A244" s="254">
        <v>239</v>
      </c>
      <c r="B244" s="271" t="s">
        <v>1732</v>
      </c>
      <c r="C244" s="254" t="s">
        <v>1733</v>
      </c>
      <c r="D244" s="13"/>
      <c r="E244" s="13"/>
      <c r="G244" s="272">
        <v>239</v>
      </c>
      <c r="H244" s="271" t="s">
        <v>1732</v>
      </c>
      <c r="I244" s="272" t="s">
        <v>1733</v>
      </c>
      <c r="J244" s="13">
        <v>1429</v>
      </c>
      <c r="K244" s="272">
        <v>1497</v>
      </c>
    </row>
    <row r="245" spans="1:11" ht="15.75" customHeight="1">
      <c r="A245" s="254">
        <v>240</v>
      </c>
      <c r="B245" s="271" t="s">
        <v>1734</v>
      </c>
      <c r="C245" s="254" t="s">
        <v>1735</v>
      </c>
      <c r="D245" s="13"/>
      <c r="E245" s="13"/>
      <c r="G245" s="272">
        <v>240</v>
      </c>
      <c r="H245" s="271" t="s">
        <v>1734</v>
      </c>
      <c r="I245" s="272" t="s">
        <v>1735</v>
      </c>
      <c r="J245" s="13">
        <v>37</v>
      </c>
      <c r="K245" s="272">
        <v>34</v>
      </c>
    </row>
    <row r="246" spans="1:11" ht="15.75" customHeight="1">
      <c r="A246" s="254">
        <v>241</v>
      </c>
      <c r="B246" s="271" t="s">
        <v>1736</v>
      </c>
      <c r="C246" s="254" t="s">
        <v>1737</v>
      </c>
      <c r="D246" s="13"/>
      <c r="E246" s="13"/>
      <c r="G246" s="272">
        <v>241</v>
      </c>
      <c r="H246" s="271" t="s">
        <v>1736</v>
      </c>
      <c r="I246" s="272" t="s">
        <v>1737</v>
      </c>
      <c r="J246" s="13">
        <v>0</v>
      </c>
      <c r="K246" s="272">
        <v>0</v>
      </c>
    </row>
    <row r="247" spans="1:11" ht="15.75" customHeight="1">
      <c r="A247" s="254">
        <v>242</v>
      </c>
      <c r="B247" s="271" t="s">
        <v>1738</v>
      </c>
      <c r="C247" s="254" t="s">
        <v>1739</v>
      </c>
      <c r="D247" s="13"/>
      <c r="E247" s="13"/>
      <c r="G247" s="272">
        <v>242</v>
      </c>
      <c r="H247" s="271" t="s">
        <v>1738</v>
      </c>
      <c r="I247" s="272" t="s">
        <v>1739</v>
      </c>
      <c r="J247" s="13">
        <v>24</v>
      </c>
      <c r="K247" s="272">
        <v>25</v>
      </c>
    </row>
    <row r="248" spans="1:11" ht="15.75" customHeight="1">
      <c r="A248" s="254">
        <v>243</v>
      </c>
      <c r="B248" s="271" t="s">
        <v>1740</v>
      </c>
      <c r="C248" s="254" t="s">
        <v>1741</v>
      </c>
      <c r="D248" s="13"/>
      <c r="E248" s="13"/>
      <c r="G248" s="272">
        <v>243</v>
      </c>
      <c r="H248" s="271" t="s">
        <v>1740</v>
      </c>
      <c r="I248" s="272" t="s">
        <v>1741</v>
      </c>
      <c r="J248" s="13">
        <v>1897</v>
      </c>
      <c r="K248" s="272">
        <v>1841</v>
      </c>
    </row>
    <row r="249" spans="1:11" ht="15.75" customHeight="1">
      <c r="A249" s="254">
        <v>244</v>
      </c>
      <c r="B249" s="271" t="s">
        <v>1742</v>
      </c>
      <c r="C249" s="254" t="s">
        <v>1743</v>
      </c>
      <c r="D249" s="13"/>
      <c r="E249" s="13"/>
      <c r="G249" s="272">
        <v>244</v>
      </c>
      <c r="H249" s="271" t="s">
        <v>1742</v>
      </c>
      <c r="I249" s="272" t="s">
        <v>1743</v>
      </c>
      <c r="J249" s="13">
        <v>603</v>
      </c>
      <c r="K249" s="272">
        <v>679</v>
      </c>
    </row>
    <row r="250" spans="1:11" ht="15.75" customHeight="1">
      <c r="A250" s="254">
        <v>245</v>
      </c>
      <c r="B250" s="271" t="s">
        <v>1744</v>
      </c>
      <c r="C250" s="254" t="s">
        <v>1745</v>
      </c>
      <c r="D250" s="13"/>
      <c r="E250" s="13"/>
      <c r="G250" s="272">
        <v>245</v>
      </c>
      <c r="H250" s="271" t="s">
        <v>1744</v>
      </c>
      <c r="I250" s="272" t="s">
        <v>1745</v>
      </c>
      <c r="J250" s="13">
        <v>0</v>
      </c>
      <c r="K250" s="272">
        <v>0</v>
      </c>
    </row>
    <row r="251" spans="1:11" ht="15.75" customHeight="1">
      <c r="A251" s="254">
        <v>246</v>
      </c>
      <c r="B251" s="271" t="s">
        <v>1746</v>
      </c>
      <c r="C251" s="254" t="s">
        <v>1747</v>
      </c>
      <c r="D251" s="13"/>
      <c r="E251" s="13"/>
      <c r="G251" s="272">
        <v>246</v>
      </c>
      <c r="H251" s="271" t="s">
        <v>1746</v>
      </c>
      <c r="I251" s="272" t="s">
        <v>1747</v>
      </c>
      <c r="J251" s="13">
        <v>711</v>
      </c>
      <c r="K251" s="272">
        <v>727</v>
      </c>
    </row>
    <row r="252" spans="1:11" ht="15.75" customHeight="1">
      <c r="A252" s="254">
        <v>247</v>
      </c>
      <c r="B252" s="271" t="s">
        <v>1748</v>
      </c>
      <c r="C252" s="254" t="s">
        <v>1749</v>
      </c>
      <c r="D252" s="13"/>
      <c r="E252" s="13"/>
      <c r="G252" s="272">
        <v>247</v>
      </c>
      <c r="H252" s="271" t="s">
        <v>1748</v>
      </c>
      <c r="I252" s="272" t="s">
        <v>1749</v>
      </c>
      <c r="J252" s="13">
        <v>0</v>
      </c>
      <c r="K252" s="272">
        <v>0</v>
      </c>
    </row>
    <row r="253" spans="1:11" ht="15.75" customHeight="1">
      <c r="A253" s="254">
        <v>248</v>
      </c>
      <c r="B253" s="271" t="s">
        <v>1750</v>
      </c>
      <c r="C253" s="254" t="s">
        <v>1751</v>
      </c>
      <c r="D253" s="13"/>
      <c r="E253" s="13"/>
      <c r="G253" s="272">
        <v>248</v>
      </c>
      <c r="H253" s="271" t="s">
        <v>1750</v>
      </c>
      <c r="I253" s="272" t="s">
        <v>1751</v>
      </c>
      <c r="J253" s="13">
        <v>1245</v>
      </c>
      <c r="K253" s="272">
        <v>1277</v>
      </c>
    </row>
    <row r="254" spans="1:11" ht="15.75" customHeight="1">
      <c r="A254" s="254">
        <v>249</v>
      </c>
      <c r="B254" s="271" t="s">
        <v>1752</v>
      </c>
      <c r="C254" s="254" t="s">
        <v>1753</v>
      </c>
      <c r="D254" s="13"/>
      <c r="E254" s="13"/>
      <c r="G254" s="272">
        <v>249</v>
      </c>
      <c r="H254" s="271" t="s">
        <v>1752</v>
      </c>
      <c r="I254" s="272" t="s">
        <v>1753</v>
      </c>
      <c r="J254" s="13">
        <v>25</v>
      </c>
      <c r="K254" s="272">
        <v>25</v>
      </c>
    </row>
    <row r="255" spans="1:11" ht="15.75" customHeight="1">
      <c r="A255" s="254">
        <v>250</v>
      </c>
      <c r="B255" s="271" t="s">
        <v>1754</v>
      </c>
      <c r="C255" s="254" t="s">
        <v>1755</v>
      </c>
      <c r="D255" s="13"/>
      <c r="E255" s="13"/>
      <c r="G255" s="272">
        <v>250</v>
      </c>
      <c r="H255" s="271" t="s">
        <v>1754</v>
      </c>
      <c r="I255" s="272" t="s">
        <v>1755</v>
      </c>
      <c r="J255" s="13">
        <v>92</v>
      </c>
      <c r="K255" s="272">
        <v>93</v>
      </c>
    </row>
    <row r="256" spans="1:11" ht="15.75" customHeight="1">
      <c r="A256" s="254">
        <v>251</v>
      </c>
      <c r="B256" s="271" t="s">
        <v>1756</v>
      </c>
      <c r="C256" s="254" t="s">
        <v>1757</v>
      </c>
      <c r="D256" s="13"/>
      <c r="E256" s="13"/>
      <c r="G256" s="272">
        <v>251</v>
      </c>
      <c r="H256" s="271" t="s">
        <v>1756</v>
      </c>
      <c r="I256" s="272" t="s">
        <v>1757</v>
      </c>
      <c r="J256" s="13">
        <v>411</v>
      </c>
      <c r="K256" s="272">
        <v>402</v>
      </c>
    </row>
    <row r="257" spans="1:11" ht="15.75" customHeight="1">
      <c r="A257" s="254">
        <v>252</v>
      </c>
      <c r="B257" s="271" t="s">
        <v>1758</v>
      </c>
      <c r="C257" s="254" t="s">
        <v>1759</v>
      </c>
      <c r="D257" s="13"/>
      <c r="E257" s="13"/>
      <c r="G257" s="272">
        <v>252</v>
      </c>
      <c r="H257" s="271" t="s">
        <v>1758</v>
      </c>
      <c r="I257" s="272" t="s">
        <v>1759</v>
      </c>
      <c r="J257" s="13">
        <v>171</v>
      </c>
      <c r="K257" s="272">
        <v>178</v>
      </c>
    </row>
    <row r="258" spans="1:11" ht="15.75" customHeight="1">
      <c r="A258" s="254">
        <v>253</v>
      </c>
      <c r="B258" s="271" t="s">
        <v>1760</v>
      </c>
      <c r="C258" s="254" t="s">
        <v>1761</v>
      </c>
      <c r="D258" s="13"/>
      <c r="E258" s="13"/>
      <c r="G258" s="272">
        <v>253</v>
      </c>
      <c r="H258" s="271" t="s">
        <v>1760</v>
      </c>
      <c r="I258" s="272" t="s">
        <v>1761</v>
      </c>
      <c r="J258" s="13">
        <v>21</v>
      </c>
      <c r="K258" s="272">
        <v>22</v>
      </c>
    </row>
    <row r="259" spans="1:11" ht="15.75" customHeight="1">
      <c r="A259" s="254">
        <v>254</v>
      </c>
      <c r="B259" s="271" t="s">
        <v>1762</v>
      </c>
      <c r="C259" s="254" t="s">
        <v>1763</v>
      </c>
      <c r="D259" s="13"/>
      <c r="E259" s="13"/>
      <c r="G259" s="272">
        <v>254</v>
      </c>
      <c r="H259" s="271" t="s">
        <v>1762</v>
      </c>
      <c r="I259" s="272" t="s">
        <v>1763</v>
      </c>
      <c r="J259" s="13">
        <v>0</v>
      </c>
      <c r="K259" s="272">
        <v>0</v>
      </c>
    </row>
    <row r="260" spans="1:11" ht="15.75" customHeight="1">
      <c r="A260" s="254">
        <v>255</v>
      </c>
      <c r="B260" s="271" t="s">
        <v>1764</v>
      </c>
      <c r="C260" s="254" t="s">
        <v>1765</v>
      </c>
      <c r="D260" s="13"/>
      <c r="E260" s="13"/>
      <c r="G260" s="272">
        <v>255</v>
      </c>
      <c r="H260" s="271" t="s">
        <v>1764</v>
      </c>
      <c r="I260" s="272" t="s">
        <v>1765</v>
      </c>
      <c r="J260" s="13">
        <v>0</v>
      </c>
      <c r="K260" s="272">
        <v>0</v>
      </c>
    </row>
    <row r="261" spans="1:11" ht="15.75" customHeight="1">
      <c r="A261" s="254">
        <v>256</v>
      </c>
      <c r="B261" s="271" t="s">
        <v>1766</v>
      </c>
      <c r="C261" s="254" t="s">
        <v>1767</v>
      </c>
      <c r="D261" s="13"/>
      <c r="E261" s="13"/>
      <c r="G261" s="272">
        <v>256</v>
      </c>
      <c r="H261" s="271" t="s">
        <v>1766</v>
      </c>
      <c r="I261" s="272" t="s">
        <v>1767</v>
      </c>
      <c r="J261" s="13">
        <v>0</v>
      </c>
      <c r="K261" s="272">
        <v>0</v>
      </c>
    </row>
    <row r="262" spans="1:11" ht="15.75" customHeight="1">
      <c r="A262" s="254">
        <v>257</v>
      </c>
      <c r="B262" s="271" t="s">
        <v>1768</v>
      </c>
      <c r="C262" s="254" t="s">
        <v>1769</v>
      </c>
      <c r="D262" s="13"/>
      <c r="E262" s="13"/>
      <c r="G262" s="272">
        <v>257</v>
      </c>
      <c r="H262" s="271" t="s">
        <v>1768</v>
      </c>
      <c r="I262" s="272" t="s">
        <v>1769</v>
      </c>
      <c r="J262" s="13">
        <v>0</v>
      </c>
      <c r="K262" s="272">
        <v>0</v>
      </c>
    </row>
    <row r="263" spans="1:11" ht="15.75" customHeight="1">
      <c r="A263" s="254">
        <v>258</v>
      </c>
      <c r="B263" s="271" t="s">
        <v>1770</v>
      </c>
      <c r="C263" s="254" t="s">
        <v>1771</v>
      </c>
      <c r="D263" s="13"/>
      <c r="E263" s="13"/>
      <c r="G263" s="272">
        <v>258</v>
      </c>
      <c r="H263" s="271" t="s">
        <v>1770</v>
      </c>
      <c r="I263" s="272" t="s">
        <v>1771</v>
      </c>
      <c r="J263" s="13">
        <v>866</v>
      </c>
      <c r="K263" s="272">
        <v>876</v>
      </c>
    </row>
    <row r="264" spans="1:11" ht="15.75" customHeight="1">
      <c r="A264" s="254">
        <v>259</v>
      </c>
      <c r="B264" s="271" t="s">
        <v>1772</v>
      </c>
      <c r="C264" s="254" t="s">
        <v>1773</v>
      </c>
      <c r="D264" s="13"/>
      <c r="E264" s="13"/>
      <c r="G264" s="272">
        <v>259</v>
      </c>
      <c r="H264" s="271" t="s">
        <v>1772</v>
      </c>
      <c r="I264" s="272" t="s">
        <v>1773</v>
      </c>
      <c r="J264" s="13">
        <v>0</v>
      </c>
      <c r="K264" s="272">
        <v>0</v>
      </c>
    </row>
    <row r="265" spans="1:11" ht="15.75" customHeight="1">
      <c r="A265" s="254">
        <v>260</v>
      </c>
      <c r="B265" s="271" t="s">
        <v>1774</v>
      </c>
      <c r="C265" s="254" t="s">
        <v>1775</v>
      </c>
      <c r="D265" s="13"/>
      <c r="E265" s="13"/>
      <c r="G265" s="272">
        <v>260</v>
      </c>
      <c r="H265" s="271" t="s">
        <v>1774</v>
      </c>
      <c r="I265" s="272" t="s">
        <v>1775</v>
      </c>
      <c r="J265" s="13">
        <v>0</v>
      </c>
      <c r="K265" s="272">
        <v>0</v>
      </c>
    </row>
    <row r="266" spans="1:11" ht="15.75" customHeight="1">
      <c r="A266" s="254">
        <v>261</v>
      </c>
      <c r="B266" s="271" t="s">
        <v>1776</v>
      </c>
      <c r="C266" s="254" t="s">
        <v>1777</v>
      </c>
      <c r="D266" s="13"/>
      <c r="E266" s="13"/>
      <c r="G266" s="272">
        <v>261</v>
      </c>
      <c r="H266" s="271" t="s">
        <v>1776</v>
      </c>
      <c r="I266" s="272" t="s">
        <v>1777</v>
      </c>
      <c r="J266" s="13">
        <v>458</v>
      </c>
      <c r="K266" s="272">
        <v>473</v>
      </c>
    </row>
    <row r="267" spans="1:11" ht="15.75" customHeight="1">
      <c r="A267" s="254">
        <v>262</v>
      </c>
      <c r="B267" s="271" t="s">
        <v>1778</v>
      </c>
      <c r="C267" s="254" t="s">
        <v>1779</v>
      </c>
      <c r="D267" s="13"/>
      <c r="E267" s="13"/>
      <c r="G267" s="272">
        <v>262</v>
      </c>
      <c r="H267" s="271" t="s">
        <v>1778</v>
      </c>
      <c r="I267" s="272" t="s">
        <v>1779</v>
      </c>
      <c r="J267" s="13">
        <v>433</v>
      </c>
      <c r="K267" s="272">
        <v>480</v>
      </c>
    </row>
    <row r="268" spans="1:11" ht="15.75" customHeight="1">
      <c r="A268" s="254">
        <v>263</v>
      </c>
      <c r="B268" s="271" t="s">
        <v>1780</v>
      </c>
      <c r="C268" s="254" t="s">
        <v>1781</v>
      </c>
      <c r="D268" s="13"/>
      <c r="E268" s="13"/>
      <c r="G268" s="272">
        <v>263</v>
      </c>
      <c r="H268" s="271" t="s">
        <v>1780</v>
      </c>
      <c r="I268" s="272" t="s">
        <v>1781</v>
      </c>
      <c r="J268" s="13">
        <v>9</v>
      </c>
      <c r="K268" s="272">
        <v>12</v>
      </c>
    </row>
    <row r="269" spans="1:11" ht="15.75" customHeight="1">
      <c r="A269" s="254">
        <v>264</v>
      </c>
      <c r="B269" s="271" t="s">
        <v>1782</v>
      </c>
      <c r="C269" s="254" t="s">
        <v>1783</v>
      </c>
      <c r="D269" s="13"/>
      <c r="E269" s="13"/>
      <c r="G269" s="272">
        <v>264</v>
      </c>
      <c r="H269" s="271" t="s">
        <v>1782</v>
      </c>
      <c r="I269" s="272" t="s">
        <v>1783</v>
      </c>
      <c r="J269" s="13">
        <v>418</v>
      </c>
      <c r="K269" s="272">
        <v>434</v>
      </c>
    </row>
    <row r="270" spans="1:11" ht="15.75" customHeight="1">
      <c r="A270" s="254">
        <v>265</v>
      </c>
      <c r="B270" s="271" t="s">
        <v>1784</v>
      </c>
      <c r="C270" s="254" t="s">
        <v>1785</v>
      </c>
      <c r="D270" s="13"/>
      <c r="E270" s="13"/>
      <c r="G270" s="272">
        <v>265</v>
      </c>
      <c r="H270" s="271" t="s">
        <v>1784</v>
      </c>
      <c r="I270" s="272" t="s">
        <v>1785</v>
      </c>
      <c r="J270" s="13">
        <v>349</v>
      </c>
      <c r="K270" s="272">
        <v>374</v>
      </c>
    </row>
    <row r="271" spans="1:11" ht="15.75" customHeight="1">
      <c r="A271" s="254">
        <v>266</v>
      </c>
      <c r="B271" s="271" t="s">
        <v>1786</v>
      </c>
      <c r="C271" s="254" t="s">
        <v>1787</v>
      </c>
      <c r="D271" s="13"/>
      <c r="E271" s="13"/>
      <c r="G271" s="272">
        <v>266</v>
      </c>
      <c r="H271" s="271" t="s">
        <v>1786</v>
      </c>
      <c r="I271" s="272" t="s">
        <v>1787</v>
      </c>
      <c r="J271" s="13">
        <v>510</v>
      </c>
      <c r="K271" s="272">
        <v>533</v>
      </c>
    </row>
    <row r="272" spans="1:11" ht="15.75" customHeight="1">
      <c r="A272" s="254">
        <v>267</v>
      </c>
      <c r="B272" s="271" t="s">
        <v>1788</v>
      </c>
      <c r="C272" s="254" t="s">
        <v>1789</v>
      </c>
      <c r="D272" s="13"/>
      <c r="E272" s="13"/>
      <c r="G272" s="272">
        <v>267</v>
      </c>
      <c r="H272" s="271" t="s">
        <v>1788</v>
      </c>
      <c r="I272" s="272" t="s">
        <v>1789</v>
      </c>
      <c r="J272" s="13">
        <v>0</v>
      </c>
      <c r="K272" s="272">
        <v>0</v>
      </c>
    </row>
    <row r="273" spans="1:11" ht="15.75" customHeight="1">
      <c r="A273" s="254">
        <v>268</v>
      </c>
      <c r="B273" s="271" t="s">
        <v>1790</v>
      </c>
      <c r="C273" s="254" t="s">
        <v>1791</v>
      </c>
      <c r="D273" s="13"/>
      <c r="E273" s="13"/>
      <c r="G273" s="272">
        <v>268</v>
      </c>
      <c r="H273" s="271" t="s">
        <v>1790</v>
      </c>
      <c r="I273" s="272" t="s">
        <v>1791</v>
      </c>
      <c r="J273" s="13">
        <v>0</v>
      </c>
      <c r="K273" s="272">
        <v>0</v>
      </c>
    </row>
    <row r="274" spans="1:11" ht="15.75" customHeight="1">
      <c r="A274" s="254">
        <v>269</v>
      </c>
      <c r="B274" s="271" t="s">
        <v>1792</v>
      </c>
      <c r="C274" s="254" t="s">
        <v>1793</v>
      </c>
      <c r="D274" s="13"/>
      <c r="E274" s="13"/>
      <c r="G274" s="272">
        <v>269</v>
      </c>
      <c r="H274" s="271" t="s">
        <v>1792</v>
      </c>
      <c r="I274" s="272" t="s">
        <v>1793</v>
      </c>
      <c r="J274" s="13">
        <v>55</v>
      </c>
      <c r="K274" s="272">
        <v>66</v>
      </c>
    </row>
    <row r="275" spans="1:11" ht="15.75" customHeight="1">
      <c r="A275" s="254">
        <v>270</v>
      </c>
      <c r="B275" s="271" t="s">
        <v>1794</v>
      </c>
      <c r="C275" s="254" t="s">
        <v>1795</v>
      </c>
      <c r="D275" s="13"/>
      <c r="E275" s="13"/>
      <c r="G275" s="272">
        <v>270</v>
      </c>
      <c r="H275" s="271" t="s">
        <v>1794</v>
      </c>
      <c r="I275" s="272" t="s">
        <v>1795</v>
      </c>
      <c r="J275" s="13">
        <v>0</v>
      </c>
      <c r="K275" s="272">
        <v>0</v>
      </c>
    </row>
    <row r="276" spans="1:11" ht="15.75" customHeight="1">
      <c r="A276" s="254">
        <v>271</v>
      </c>
      <c r="B276" s="271" t="s">
        <v>1796</v>
      </c>
      <c r="C276" s="254" t="s">
        <v>1797</v>
      </c>
      <c r="D276" s="13"/>
      <c r="E276" s="13"/>
      <c r="G276" s="272">
        <v>271</v>
      </c>
      <c r="H276" s="271" t="s">
        <v>1796</v>
      </c>
      <c r="I276" s="272" t="s">
        <v>1797</v>
      </c>
      <c r="J276" s="13">
        <v>864</v>
      </c>
      <c r="K276" s="272">
        <v>939</v>
      </c>
    </row>
    <row r="277" spans="1:11" ht="15.75" customHeight="1">
      <c r="A277" s="254">
        <v>272</v>
      </c>
      <c r="B277" s="271" t="s">
        <v>1798</v>
      </c>
      <c r="C277" s="254" t="s">
        <v>1799</v>
      </c>
      <c r="D277" s="13"/>
      <c r="E277" s="13"/>
      <c r="G277" s="272">
        <v>272</v>
      </c>
      <c r="H277" s="271" t="s">
        <v>1798</v>
      </c>
      <c r="I277" s="272" t="s">
        <v>1799</v>
      </c>
      <c r="J277" s="13">
        <v>18</v>
      </c>
      <c r="K277" s="272">
        <v>19</v>
      </c>
    </row>
    <row r="278" spans="1:11" ht="15.75" customHeight="1">
      <c r="A278" s="254">
        <v>273</v>
      </c>
      <c r="B278" s="271" t="s">
        <v>1800</v>
      </c>
      <c r="C278" s="254" t="s">
        <v>1801</v>
      </c>
      <c r="D278" s="13"/>
      <c r="E278" s="13"/>
      <c r="G278" s="272">
        <v>273</v>
      </c>
      <c r="H278" s="271" t="s">
        <v>1800</v>
      </c>
      <c r="I278" s="272" t="s">
        <v>1801</v>
      </c>
      <c r="J278" s="13">
        <v>302</v>
      </c>
      <c r="K278" s="272">
        <v>327</v>
      </c>
    </row>
    <row r="279" spans="1:11" ht="15.75" customHeight="1">
      <c r="A279" s="254">
        <v>274</v>
      </c>
      <c r="B279" s="271" t="s">
        <v>1802</v>
      </c>
      <c r="C279" s="254" t="s">
        <v>1803</v>
      </c>
      <c r="D279" s="13"/>
      <c r="E279" s="13"/>
      <c r="G279" s="272">
        <v>274</v>
      </c>
      <c r="H279" s="271" t="s">
        <v>1802</v>
      </c>
      <c r="I279" s="272" t="s">
        <v>1803</v>
      </c>
      <c r="J279" s="13">
        <v>925</v>
      </c>
      <c r="K279" s="272">
        <v>1007</v>
      </c>
    </row>
    <row r="280" spans="1:11" ht="15.75" customHeight="1">
      <c r="A280" s="254">
        <v>275</v>
      </c>
      <c r="B280" s="271" t="s">
        <v>1804</v>
      </c>
      <c r="C280" s="254" t="s">
        <v>1805</v>
      </c>
      <c r="D280" s="13"/>
      <c r="E280" s="13"/>
      <c r="G280" s="272">
        <v>275</v>
      </c>
      <c r="H280" s="271" t="s">
        <v>1804</v>
      </c>
      <c r="I280" s="272" t="s">
        <v>1805</v>
      </c>
      <c r="J280" s="13">
        <v>99</v>
      </c>
      <c r="K280" s="272">
        <v>92</v>
      </c>
    </row>
    <row r="281" spans="1:11" ht="15.75" customHeight="1">
      <c r="A281" s="254">
        <v>276</v>
      </c>
      <c r="B281" s="271" t="s">
        <v>1806</v>
      </c>
      <c r="C281" s="254" t="s">
        <v>1807</v>
      </c>
      <c r="D281" s="13"/>
      <c r="E281" s="13"/>
      <c r="G281" s="272">
        <v>276</v>
      </c>
      <c r="H281" s="271" t="s">
        <v>1806</v>
      </c>
      <c r="I281" s="272" t="s">
        <v>1807</v>
      </c>
      <c r="J281" s="13">
        <v>186</v>
      </c>
      <c r="K281" s="272">
        <v>199</v>
      </c>
    </row>
    <row r="282" spans="1:11" ht="15.75" customHeight="1">
      <c r="A282" s="254">
        <v>277</v>
      </c>
      <c r="B282" s="271" t="s">
        <v>1808</v>
      </c>
      <c r="C282" s="254" t="s">
        <v>1809</v>
      </c>
      <c r="D282" s="13"/>
      <c r="E282" s="13"/>
      <c r="G282" s="272">
        <v>277</v>
      </c>
      <c r="H282" s="271" t="s">
        <v>1808</v>
      </c>
      <c r="I282" s="272" t="s">
        <v>1809</v>
      </c>
      <c r="J282" s="13">
        <v>407</v>
      </c>
      <c r="K282" s="272">
        <v>397</v>
      </c>
    </row>
    <row r="283" spans="1:11" ht="15.75" customHeight="1">
      <c r="A283" s="254">
        <v>278</v>
      </c>
      <c r="B283" s="271" t="s">
        <v>1810</v>
      </c>
      <c r="C283" s="254" t="s">
        <v>1811</v>
      </c>
      <c r="D283" s="13"/>
      <c r="E283" s="13"/>
      <c r="G283" s="272">
        <v>278</v>
      </c>
      <c r="H283" s="271" t="s">
        <v>1810</v>
      </c>
      <c r="I283" s="272" t="s">
        <v>1811</v>
      </c>
      <c r="J283" s="13">
        <v>368</v>
      </c>
      <c r="K283" s="272">
        <v>338</v>
      </c>
    </row>
    <row r="284" spans="1:11" ht="15.75" customHeight="1">
      <c r="A284" s="254">
        <v>279</v>
      </c>
      <c r="B284" s="271" t="s">
        <v>1812</v>
      </c>
      <c r="C284" s="254" t="s">
        <v>1813</v>
      </c>
      <c r="D284" s="13"/>
      <c r="E284" s="13"/>
      <c r="G284" s="272">
        <v>279</v>
      </c>
      <c r="H284" s="271" t="s">
        <v>1812</v>
      </c>
      <c r="I284" s="272" t="s">
        <v>1813</v>
      </c>
      <c r="J284" s="13">
        <v>0</v>
      </c>
      <c r="K284" s="272">
        <v>0</v>
      </c>
    </row>
    <row r="285" spans="1:11" ht="15.75" customHeight="1">
      <c r="A285" s="254">
        <v>280</v>
      </c>
      <c r="B285" s="271" t="s">
        <v>1814</v>
      </c>
      <c r="C285" s="254" t="s">
        <v>1815</v>
      </c>
      <c r="D285" s="13"/>
      <c r="E285" s="13"/>
      <c r="G285" s="272">
        <v>280</v>
      </c>
      <c r="H285" s="271" t="s">
        <v>1814</v>
      </c>
      <c r="I285" s="272" t="s">
        <v>1815</v>
      </c>
      <c r="J285" s="13">
        <v>0</v>
      </c>
      <c r="K285" s="272">
        <v>0</v>
      </c>
    </row>
    <row r="286" spans="1:11" ht="15.75" customHeight="1">
      <c r="A286" s="254">
        <v>281</v>
      </c>
      <c r="B286" s="271" t="s">
        <v>1816</v>
      </c>
      <c r="C286" s="254" t="s">
        <v>1817</v>
      </c>
      <c r="D286" s="13"/>
      <c r="E286" s="13"/>
      <c r="G286" s="272">
        <v>281</v>
      </c>
      <c r="H286" s="271" t="s">
        <v>1816</v>
      </c>
      <c r="I286" s="272" t="s">
        <v>1817</v>
      </c>
      <c r="J286" s="13">
        <v>6031</v>
      </c>
      <c r="K286" s="272">
        <v>6157</v>
      </c>
    </row>
    <row r="287" spans="1:11" ht="15.75" customHeight="1">
      <c r="A287" s="254">
        <v>282</v>
      </c>
      <c r="B287" s="271" t="s">
        <v>1818</v>
      </c>
      <c r="C287" s="254" t="s">
        <v>1819</v>
      </c>
      <c r="D287" s="13"/>
      <c r="E287" s="13"/>
      <c r="G287" s="272">
        <v>282</v>
      </c>
      <c r="H287" s="271" t="s">
        <v>1818</v>
      </c>
      <c r="I287" s="272" t="s">
        <v>1819</v>
      </c>
      <c r="J287" s="13">
        <v>0</v>
      </c>
      <c r="K287" s="272">
        <v>0</v>
      </c>
    </row>
    <row r="288" spans="1:11" ht="15.75" customHeight="1">
      <c r="A288" s="254">
        <v>283</v>
      </c>
      <c r="B288" s="271" t="s">
        <v>1820</v>
      </c>
      <c r="C288" s="254" t="s">
        <v>1821</v>
      </c>
      <c r="D288" s="13"/>
      <c r="E288" s="13"/>
      <c r="G288" s="272">
        <v>283</v>
      </c>
      <c r="H288" s="271" t="s">
        <v>1820</v>
      </c>
      <c r="I288" s="272" t="s">
        <v>1821</v>
      </c>
      <c r="J288" s="13">
        <v>0</v>
      </c>
      <c r="K288" s="272">
        <v>0</v>
      </c>
    </row>
    <row r="289" spans="1:11" ht="15.75" customHeight="1">
      <c r="A289" s="254">
        <v>284</v>
      </c>
      <c r="B289" s="271" t="s">
        <v>1822</v>
      </c>
      <c r="C289" s="254" t="s">
        <v>1823</v>
      </c>
      <c r="D289" s="13"/>
      <c r="E289" s="13"/>
      <c r="G289" s="272">
        <v>284</v>
      </c>
      <c r="H289" s="271" t="s">
        <v>1822</v>
      </c>
      <c r="I289" s="272" t="s">
        <v>1823</v>
      </c>
      <c r="J289" s="13">
        <v>464</v>
      </c>
      <c r="K289" s="272">
        <v>488</v>
      </c>
    </row>
    <row r="290" spans="1:11" ht="15.75" customHeight="1">
      <c r="A290" s="254">
        <v>285</v>
      </c>
      <c r="B290" s="271" t="s">
        <v>1824</v>
      </c>
      <c r="C290" s="254" t="s">
        <v>1825</v>
      </c>
      <c r="D290" s="13"/>
      <c r="E290" s="13"/>
      <c r="G290" s="272">
        <v>285</v>
      </c>
      <c r="H290" s="271" t="s">
        <v>1824</v>
      </c>
      <c r="I290" s="272" t="s">
        <v>1825</v>
      </c>
      <c r="J290" s="13">
        <v>583</v>
      </c>
      <c r="K290" s="272">
        <v>611</v>
      </c>
    </row>
    <row r="291" spans="1:11" ht="15.75" customHeight="1">
      <c r="A291" s="254">
        <v>286</v>
      </c>
      <c r="B291" s="271" t="s">
        <v>1826</v>
      </c>
      <c r="C291" s="254" t="s">
        <v>1827</v>
      </c>
      <c r="D291" s="13"/>
      <c r="E291" s="13"/>
      <c r="G291" s="272">
        <v>286</v>
      </c>
      <c r="H291" s="271" t="s">
        <v>1826</v>
      </c>
      <c r="I291" s="272" t="s">
        <v>1827</v>
      </c>
      <c r="J291" s="13">
        <v>0</v>
      </c>
      <c r="K291" s="272">
        <v>0</v>
      </c>
    </row>
    <row r="292" spans="1:11" ht="15.75" customHeight="1">
      <c r="A292" s="254">
        <v>287</v>
      </c>
      <c r="B292" s="271" t="s">
        <v>1828</v>
      </c>
      <c r="C292" s="254" t="s">
        <v>1829</v>
      </c>
      <c r="D292" s="13"/>
      <c r="E292" s="13"/>
      <c r="G292" s="272">
        <v>287</v>
      </c>
      <c r="H292" s="271" t="s">
        <v>1828</v>
      </c>
      <c r="I292" s="272" t="s">
        <v>1829</v>
      </c>
      <c r="J292" s="13">
        <v>113</v>
      </c>
      <c r="K292" s="272">
        <v>119</v>
      </c>
    </row>
    <row r="293" spans="1:11" ht="15.75" customHeight="1">
      <c r="A293" s="254">
        <v>288</v>
      </c>
      <c r="B293" s="271" t="s">
        <v>1830</v>
      </c>
      <c r="C293" s="254" t="s">
        <v>1831</v>
      </c>
      <c r="D293" s="13"/>
      <c r="E293" s="13"/>
      <c r="G293" s="272">
        <v>288</v>
      </c>
      <c r="H293" s="271" t="s">
        <v>1830</v>
      </c>
      <c r="I293" s="272" t="s">
        <v>1831</v>
      </c>
      <c r="J293" s="13">
        <v>448</v>
      </c>
      <c r="K293" s="272">
        <v>495</v>
      </c>
    </row>
    <row r="294" spans="1:11" ht="15.75" customHeight="1">
      <c r="A294" s="254">
        <v>289</v>
      </c>
      <c r="B294" s="271" t="s">
        <v>1832</v>
      </c>
      <c r="C294" s="254" t="s">
        <v>1833</v>
      </c>
      <c r="D294" s="13"/>
      <c r="E294" s="13"/>
      <c r="G294" s="272">
        <v>289</v>
      </c>
      <c r="H294" s="271" t="s">
        <v>1832</v>
      </c>
      <c r="I294" s="272" t="s">
        <v>1833</v>
      </c>
      <c r="J294" s="13">
        <v>39</v>
      </c>
      <c r="K294" s="272">
        <v>45</v>
      </c>
    </row>
    <row r="295" spans="1:11" ht="15.75" customHeight="1">
      <c r="A295" s="254">
        <v>290</v>
      </c>
      <c r="B295" s="271" t="s">
        <v>1834</v>
      </c>
      <c r="C295" s="254" t="s">
        <v>1835</v>
      </c>
      <c r="D295" s="13"/>
      <c r="E295" s="13"/>
      <c r="G295" s="272">
        <v>290</v>
      </c>
      <c r="H295" s="271" t="s">
        <v>1834</v>
      </c>
      <c r="I295" s="272" t="s">
        <v>1835</v>
      </c>
      <c r="J295" s="13">
        <v>234</v>
      </c>
      <c r="K295" s="272">
        <v>249</v>
      </c>
    </row>
    <row r="296" spans="1:11" ht="15.75" customHeight="1">
      <c r="A296" s="254">
        <v>291</v>
      </c>
      <c r="B296" s="271" t="s">
        <v>1836</v>
      </c>
      <c r="C296" s="254" t="s">
        <v>1837</v>
      </c>
      <c r="D296" s="13"/>
      <c r="E296" s="13"/>
      <c r="G296" s="272">
        <v>291</v>
      </c>
      <c r="H296" s="271" t="s">
        <v>1836</v>
      </c>
      <c r="I296" s="272" t="s">
        <v>1837</v>
      </c>
      <c r="J296" s="13">
        <v>379</v>
      </c>
      <c r="K296" s="272">
        <v>403</v>
      </c>
    </row>
    <row r="297" spans="1:11" ht="15.75" customHeight="1">
      <c r="A297" s="254">
        <v>292</v>
      </c>
      <c r="B297" s="271" t="s">
        <v>1838</v>
      </c>
      <c r="C297" s="254" t="s">
        <v>1839</v>
      </c>
      <c r="D297" s="13"/>
      <c r="E297" s="13"/>
      <c r="G297" s="272">
        <v>292</v>
      </c>
      <c r="H297" s="271" t="s">
        <v>1838</v>
      </c>
      <c r="I297" s="272" t="s">
        <v>1839</v>
      </c>
      <c r="J297" s="13">
        <v>259</v>
      </c>
      <c r="K297" s="272">
        <v>275</v>
      </c>
    </row>
    <row r="298" spans="1:11" ht="15.75" customHeight="1">
      <c r="A298" s="254">
        <v>293</v>
      </c>
      <c r="B298" s="271" t="s">
        <v>1840</v>
      </c>
      <c r="C298" s="254" t="s">
        <v>1841</v>
      </c>
      <c r="D298" s="13"/>
      <c r="E298" s="13"/>
      <c r="G298" s="272">
        <v>293</v>
      </c>
      <c r="H298" s="271" t="s">
        <v>1840</v>
      </c>
      <c r="I298" s="272" t="s">
        <v>1841</v>
      </c>
      <c r="J298" s="13">
        <v>1561</v>
      </c>
      <c r="K298" s="272">
        <v>1603</v>
      </c>
    </row>
    <row r="299" spans="1:11" ht="15.75" customHeight="1">
      <c r="A299" s="254">
        <v>294</v>
      </c>
      <c r="B299" s="271" t="s">
        <v>1842</v>
      </c>
      <c r="C299" s="254" t="s">
        <v>1843</v>
      </c>
      <c r="D299" s="13"/>
      <c r="E299" s="13"/>
      <c r="G299" s="272">
        <v>294</v>
      </c>
      <c r="H299" s="271" t="s">
        <v>1842</v>
      </c>
      <c r="I299" s="272" t="s">
        <v>1843</v>
      </c>
      <c r="J299" s="13">
        <v>0</v>
      </c>
      <c r="K299" s="272">
        <v>0</v>
      </c>
    </row>
    <row r="300" spans="1:11" ht="15.75" customHeight="1">
      <c r="A300" s="254">
        <v>295</v>
      </c>
      <c r="B300" s="271" t="s">
        <v>1844</v>
      </c>
      <c r="C300" s="254" t="s">
        <v>1845</v>
      </c>
      <c r="D300" s="13"/>
      <c r="E300" s="13"/>
      <c r="G300" s="272">
        <v>295</v>
      </c>
      <c r="H300" s="271" t="s">
        <v>1844</v>
      </c>
      <c r="I300" s="272" t="s">
        <v>1845</v>
      </c>
      <c r="J300" s="13">
        <v>587</v>
      </c>
      <c r="K300" s="272">
        <v>635</v>
      </c>
    </row>
    <row r="301" spans="1:11" ht="15.75" customHeight="1">
      <c r="A301" s="254">
        <v>296</v>
      </c>
      <c r="B301" s="271" t="s">
        <v>1846</v>
      </c>
      <c r="C301" s="254" t="s">
        <v>1847</v>
      </c>
      <c r="D301" s="13"/>
      <c r="E301" s="13"/>
      <c r="G301" s="272">
        <v>296</v>
      </c>
      <c r="H301" s="271" t="s">
        <v>1846</v>
      </c>
      <c r="I301" s="272" t="s">
        <v>1847</v>
      </c>
      <c r="J301" s="13">
        <v>50</v>
      </c>
      <c r="K301" s="272">
        <v>45</v>
      </c>
    </row>
    <row r="302" spans="1:11" ht="15.75" customHeight="1">
      <c r="A302" s="254">
        <v>297</v>
      </c>
      <c r="B302" s="271" t="s">
        <v>1848</v>
      </c>
      <c r="C302" s="254" t="s">
        <v>1849</v>
      </c>
      <c r="D302" s="13"/>
      <c r="E302" s="13"/>
      <c r="G302" s="272">
        <v>297</v>
      </c>
      <c r="H302" s="271" t="s">
        <v>1848</v>
      </c>
      <c r="I302" s="272" t="s">
        <v>1849</v>
      </c>
      <c r="J302" s="13">
        <v>0</v>
      </c>
      <c r="K302" s="272">
        <v>0</v>
      </c>
    </row>
    <row r="303" spans="1:11" ht="15.75" customHeight="1">
      <c r="A303" s="254">
        <v>298</v>
      </c>
      <c r="B303" s="271" t="s">
        <v>1850</v>
      </c>
      <c r="C303" s="254" t="s">
        <v>1851</v>
      </c>
      <c r="D303" s="13"/>
      <c r="E303" s="13"/>
      <c r="G303" s="272">
        <v>298</v>
      </c>
      <c r="H303" s="271" t="s">
        <v>1850</v>
      </c>
      <c r="I303" s="272" t="s">
        <v>1851</v>
      </c>
      <c r="J303" s="13">
        <v>103</v>
      </c>
      <c r="K303" s="272">
        <v>111</v>
      </c>
    </row>
    <row r="304" spans="1:11" ht="15.75" customHeight="1">
      <c r="A304" s="254">
        <v>299</v>
      </c>
      <c r="B304" s="271" t="s">
        <v>1852</v>
      </c>
      <c r="C304" s="254" t="s">
        <v>1853</v>
      </c>
      <c r="D304" s="13"/>
      <c r="E304" s="13"/>
      <c r="G304" s="272">
        <v>299</v>
      </c>
      <c r="H304" s="271" t="s">
        <v>1852</v>
      </c>
      <c r="I304" s="272" t="s">
        <v>1853</v>
      </c>
      <c r="J304" s="13">
        <v>0</v>
      </c>
      <c r="K304" s="272">
        <v>0</v>
      </c>
    </row>
    <row r="305" spans="1:11" ht="15.75" customHeight="1">
      <c r="A305" s="254">
        <v>300</v>
      </c>
      <c r="B305" s="271" t="s">
        <v>1854</v>
      </c>
      <c r="C305" s="254" t="s">
        <v>1855</v>
      </c>
      <c r="D305" s="13"/>
      <c r="E305" s="13"/>
      <c r="G305" s="272">
        <v>300</v>
      </c>
      <c r="H305" s="271" t="s">
        <v>1854</v>
      </c>
      <c r="I305" s="272" t="s">
        <v>1855</v>
      </c>
      <c r="J305" s="13">
        <v>20</v>
      </c>
      <c r="K305" s="272">
        <v>21</v>
      </c>
    </row>
    <row r="306" spans="1:11" ht="15.75" customHeight="1">
      <c r="A306" s="254">
        <v>301</v>
      </c>
      <c r="B306" s="271" t="s">
        <v>1856</v>
      </c>
      <c r="C306" s="254" t="s">
        <v>1857</v>
      </c>
      <c r="D306" s="13"/>
      <c r="E306" s="13"/>
      <c r="G306" s="272">
        <v>301</v>
      </c>
      <c r="H306" s="271" t="s">
        <v>1856</v>
      </c>
      <c r="I306" s="272" t="s">
        <v>1857</v>
      </c>
      <c r="J306" s="13">
        <v>284</v>
      </c>
      <c r="K306" s="272">
        <v>280</v>
      </c>
    </row>
    <row r="307" spans="1:11" ht="15.75" customHeight="1">
      <c r="A307" s="254">
        <v>302</v>
      </c>
      <c r="B307" s="271" t="s">
        <v>1858</v>
      </c>
      <c r="C307" s="254" t="s">
        <v>1859</v>
      </c>
      <c r="D307" s="13"/>
      <c r="E307" s="13"/>
      <c r="G307" s="272">
        <v>302</v>
      </c>
      <c r="H307" s="271" t="s">
        <v>1858</v>
      </c>
      <c r="I307" s="272" t="s">
        <v>1859</v>
      </c>
      <c r="J307" s="13">
        <v>0</v>
      </c>
      <c r="K307" s="272">
        <v>0</v>
      </c>
    </row>
    <row r="308" spans="1:11" ht="15.75" customHeight="1">
      <c r="A308" s="254">
        <v>303</v>
      </c>
      <c r="B308" s="271" t="s">
        <v>1860</v>
      </c>
      <c r="C308" s="254" t="s">
        <v>1861</v>
      </c>
      <c r="D308" s="13"/>
      <c r="E308" s="13"/>
      <c r="G308" s="272">
        <v>303</v>
      </c>
      <c r="H308" s="271" t="s">
        <v>1860</v>
      </c>
      <c r="I308" s="272" t="s">
        <v>1861</v>
      </c>
      <c r="J308" s="13">
        <v>0</v>
      </c>
      <c r="K308" s="272">
        <v>0</v>
      </c>
    </row>
    <row r="309" spans="1:11" ht="15.75" customHeight="1">
      <c r="A309" s="254">
        <v>304</v>
      </c>
      <c r="B309" s="271" t="s">
        <v>1862</v>
      </c>
      <c r="C309" s="254" t="s">
        <v>1863</v>
      </c>
      <c r="D309" s="13"/>
      <c r="E309" s="13"/>
      <c r="G309" s="272">
        <v>304</v>
      </c>
      <c r="H309" s="271" t="s">
        <v>1862</v>
      </c>
      <c r="I309" s="272" t="s">
        <v>1863</v>
      </c>
      <c r="J309" s="13">
        <v>291</v>
      </c>
      <c r="K309" s="272">
        <v>301</v>
      </c>
    </row>
    <row r="310" spans="1:11" ht="15.75" customHeight="1">
      <c r="A310" s="254">
        <v>305</v>
      </c>
      <c r="B310" s="271" t="s">
        <v>1249</v>
      </c>
      <c r="C310" s="254" t="s">
        <v>1864</v>
      </c>
      <c r="D310" s="13"/>
      <c r="E310" s="13"/>
      <c r="G310" s="272">
        <v>305</v>
      </c>
      <c r="H310" s="271" t="s">
        <v>1249</v>
      </c>
      <c r="I310" s="272" t="s">
        <v>1864</v>
      </c>
      <c r="J310" s="13">
        <v>549</v>
      </c>
      <c r="K310" s="272">
        <v>558</v>
      </c>
    </row>
    <row r="311" spans="1:11" ht="15.75" customHeight="1">
      <c r="A311" s="254">
        <v>306</v>
      </c>
      <c r="B311" s="271" t="s">
        <v>1865</v>
      </c>
      <c r="C311" s="254" t="s">
        <v>1866</v>
      </c>
      <c r="D311" s="13"/>
      <c r="E311" s="13"/>
      <c r="G311" s="272">
        <v>306</v>
      </c>
      <c r="H311" s="271" t="s">
        <v>1865</v>
      </c>
      <c r="I311" s="272" t="s">
        <v>1866</v>
      </c>
      <c r="J311" s="13">
        <v>30</v>
      </c>
      <c r="K311" s="272">
        <v>33</v>
      </c>
    </row>
    <row r="312" spans="1:11" ht="15.75" customHeight="1">
      <c r="A312" s="254">
        <v>307</v>
      </c>
      <c r="B312" s="271" t="s">
        <v>1867</v>
      </c>
      <c r="C312" s="254" t="s">
        <v>1868</v>
      </c>
      <c r="D312" s="13"/>
      <c r="E312" s="13"/>
      <c r="G312" s="272">
        <v>307</v>
      </c>
      <c r="H312" s="271" t="s">
        <v>1867</v>
      </c>
      <c r="I312" s="272" t="s">
        <v>1868</v>
      </c>
      <c r="J312" s="13">
        <v>518</v>
      </c>
      <c r="K312" s="272">
        <v>543</v>
      </c>
    </row>
    <row r="313" spans="1:11" ht="15.75" customHeight="1">
      <c r="A313" s="254">
        <v>308</v>
      </c>
      <c r="B313" s="271" t="s">
        <v>1869</v>
      </c>
      <c r="C313" s="254" t="s">
        <v>1870</v>
      </c>
      <c r="D313" s="13"/>
      <c r="E313" s="13"/>
      <c r="G313" s="272">
        <v>308</v>
      </c>
      <c r="H313" s="271" t="s">
        <v>1869</v>
      </c>
      <c r="I313" s="272" t="s">
        <v>1870</v>
      </c>
      <c r="J313" s="13">
        <v>904</v>
      </c>
      <c r="K313" s="272">
        <v>883</v>
      </c>
    </row>
    <row r="314" spans="1:11" ht="15.75" customHeight="1">
      <c r="A314" s="254">
        <v>309</v>
      </c>
      <c r="B314" s="271" t="s">
        <v>1871</v>
      </c>
      <c r="C314" s="254" t="s">
        <v>1872</v>
      </c>
      <c r="D314" s="13"/>
      <c r="E314" s="13"/>
      <c r="G314" s="272">
        <v>309</v>
      </c>
      <c r="H314" s="271" t="s">
        <v>1871</v>
      </c>
      <c r="I314" s="272" t="s">
        <v>1872</v>
      </c>
      <c r="J314" s="13">
        <v>255</v>
      </c>
      <c r="K314" s="272">
        <v>250</v>
      </c>
    </row>
    <row r="315" spans="1:11" ht="15.75" customHeight="1">
      <c r="A315" s="254">
        <v>310</v>
      </c>
      <c r="B315" s="271" t="s">
        <v>1873</v>
      </c>
      <c r="C315" s="254" t="s">
        <v>1874</v>
      </c>
      <c r="D315" s="13"/>
      <c r="E315" s="13"/>
      <c r="G315" s="272">
        <v>310</v>
      </c>
      <c r="H315" s="271" t="s">
        <v>1873</v>
      </c>
      <c r="I315" s="272" t="s">
        <v>1874</v>
      </c>
      <c r="J315" s="13">
        <v>506</v>
      </c>
      <c r="K315" s="272">
        <v>579</v>
      </c>
    </row>
    <row r="316" spans="1:11" ht="15.75" customHeight="1">
      <c r="A316" s="254">
        <v>311</v>
      </c>
      <c r="B316" s="271" t="s">
        <v>1875</v>
      </c>
      <c r="C316" s="254" t="s">
        <v>1876</v>
      </c>
      <c r="D316" s="13"/>
      <c r="E316" s="13"/>
      <c r="G316" s="272">
        <v>311</v>
      </c>
      <c r="H316" s="271" t="s">
        <v>1875</v>
      </c>
      <c r="I316" s="272" t="s">
        <v>1876</v>
      </c>
      <c r="J316" s="13">
        <v>0</v>
      </c>
      <c r="K316" s="272">
        <v>0</v>
      </c>
    </row>
    <row r="317" spans="1:11" ht="15.75" customHeight="1">
      <c r="A317" s="254">
        <v>312</v>
      </c>
      <c r="B317" s="271" t="s">
        <v>1877</v>
      </c>
      <c r="C317" s="254" t="s">
        <v>1878</v>
      </c>
      <c r="D317" s="13"/>
      <c r="E317" s="13"/>
      <c r="G317" s="272">
        <v>312</v>
      </c>
      <c r="H317" s="271" t="s">
        <v>1877</v>
      </c>
      <c r="I317" s="272" t="s">
        <v>1878</v>
      </c>
      <c r="J317" s="13">
        <v>0</v>
      </c>
      <c r="K317" s="272">
        <v>0</v>
      </c>
    </row>
    <row r="318" spans="1:11" ht="15.75" customHeight="1">
      <c r="A318" s="254">
        <v>313</v>
      </c>
      <c r="B318" s="271" t="s">
        <v>1879</v>
      </c>
      <c r="C318" s="254" t="s">
        <v>1880</v>
      </c>
      <c r="D318" s="13"/>
      <c r="E318" s="13"/>
      <c r="G318" s="272">
        <v>313</v>
      </c>
      <c r="H318" s="271" t="s">
        <v>1879</v>
      </c>
      <c r="I318" s="272" t="s">
        <v>1880</v>
      </c>
      <c r="J318" s="13">
        <v>0</v>
      </c>
      <c r="K318" s="272">
        <v>0</v>
      </c>
    </row>
    <row r="319" spans="1:11" ht="15.75" customHeight="1">
      <c r="A319" s="254">
        <v>314</v>
      </c>
      <c r="B319" s="271" t="s">
        <v>1881</v>
      </c>
      <c r="C319" s="254" t="s">
        <v>1882</v>
      </c>
      <c r="D319" s="13"/>
      <c r="E319" s="13"/>
      <c r="G319" s="272">
        <v>314</v>
      </c>
      <c r="H319" s="271" t="s">
        <v>1881</v>
      </c>
      <c r="I319" s="272" t="s">
        <v>1882</v>
      </c>
      <c r="J319" s="13">
        <v>509</v>
      </c>
      <c r="K319" s="272">
        <v>519</v>
      </c>
    </row>
    <row r="320" spans="1:11" ht="15.75" customHeight="1">
      <c r="A320" s="254">
        <v>315</v>
      </c>
      <c r="B320" s="271" t="s">
        <v>1883</v>
      </c>
      <c r="C320" s="254" t="s">
        <v>1884</v>
      </c>
      <c r="D320" s="13"/>
      <c r="E320" s="13"/>
      <c r="G320" s="272">
        <v>315</v>
      </c>
      <c r="H320" s="271" t="s">
        <v>1883</v>
      </c>
      <c r="I320" s="272" t="s">
        <v>1884</v>
      </c>
      <c r="J320" s="13">
        <v>491</v>
      </c>
      <c r="K320" s="272">
        <v>503</v>
      </c>
    </row>
    <row r="321" spans="1:11" ht="15.75" customHeight="1">
      <c r="A321" s="254">
        <v>316</v>
      </c>
      <c r="B321" s="271" t="s">
        <v>1885</v>
      </c>
      <c r="C321" s="254" t="s">
        <v>1886</v>
      </c>
      <c r="D321" s="13"/>
      <c r="E321" s="13"/>
      <c r="G321" s="272">
        <v>316</v>
      </c>
      <c r="H321" s="271" t="s">
        <v>1885</v>
      </c>
      <c r="I321" s="272" t="s">
        <v>1886</v>
      </c>
      <c r="J321" s="13">
        <v>391</v>
      </c>
      <c r="K321" s="272">
        <v>415</v>
      </c>
    </row>
    <row r="322" spans="1:11" ht="15.75" customHeight="1">
      <c r="A322" s="254">
        <v>317</v>
      </c>
      <c r="B322" s="271" t="s">
        <v>1887</v>
      </c>
      <c r="C322" s="254" t="s">
        <v>1888</v>
      </c>
      <c r="D322" s="13"/>
      <c r="E322" s="13"/>
      <c r="G322" s="272">
        <v>317</v>
      </c>
      <c r="H322" s="271" t="s">
        <v>1887</v>
      </c>
      <c r="I322" s="272" t="s">
        <v>1888</v>
      </c>
      <c r="J322" s="13">
        <v>768</v>
      </c>
      <c r="K322" s="272">
        <v>818</v>
      </c>
    </row>
    <row r="323" spans="1:11" ht="15.75" customHeight="1">
      <c r="A323" s="254">
        <v>318</v>
      </c>
      <c r="B323" s="271" t="s">
        <v>1889</v>
      </c>
      <c r="C323" s="254" t="s">
        <v>1890</v>
      </c>
      <c r="D323" s="13"/>
      <c r="E323" s="13"/>
      <c r="G323" s="272">
        <v>318</v>
      </c>
      <c r="H323" s="271" t="s">
        <v>1889</v>
      </c>
      <c r="I323" s="272" t="s">
        <v>1890</v>
      </c>
      <c r="J323" s="13">
        <v>17</v>
      </c>
      <c r="K323" s="272">
        <v>21</v>
      </c>
    </row>
    <row r="324" spans="1:11" ht="15.75" customHeight="1">
      <c r="A324" s="254">
        <v>319</v>
      </c>
      <c r="B324" s="271" t="s">
        <v>1891</v>
      </c>
      <c r="C324" s="254" t="s">
        <v>1892</v>
      </c>
      <c r="D324" s="13"/>
      <c r="E324" s="13"/>
      <c r="G324" s="272">
        <v>319</v>
      </c>
      <c r="H324" s="271" t="s">
        <v>1891</v>
      </c>
      <c r="I324" s="272" t="s">
        <v>1892</v>
      </c>
      <c r="J324" s="13">
        <v>0</v>
      </c>
      <c r="K324" s="272">
        <v>0</v>
      </c>
    </row>
    <row r="325" spans="1:11" ht="15.75" customHeight="1">
      <c r="A325" s="254">
        <v>320</v>
      </c>
      <c r="B325" s="271" t="s">
        <v>1893</v>
      </c>
      <c r="C325" s="254" t="s">
        <v>1894</v>
      </c>
      <c r="D325" s="13"/>
      <c r="E325" s="13"/>
      <c r="G325" s="272">
        <v>320</v>
      </c>
      <c r="H325" s="271" t="s">
        <v>1893</v>
      </c>
      <c r="I325" s="272" t="s">
        <v>1894</v>
      </c>
      <c r="J325" s="13">
        <v>0</v>
      </c>
      <c r="K325" s="272">
        <v>0</v>
      </c>
    </row>
    <row r="326" spans="1:11" ht="15.75" customHeight="1">
      <c r="A326" s="254">
        <v>321</v>
      </c>
      <c r="B326" s="271" t="s">
        <v>1895</v>
      </c>
      <c r="C326" s="254" t="s">
        <v>1896</v>
      </c>
      <c r="D326" s="13"/>
      <c r="E326" s="13"/>
      <c r="G326" s="272">
        <v>321</v>
      </c>
      <c r="H326" s="271" t="s">
        <v>1895</v>
      </c>
      <c r="I326" s="272" t="s">
        <v>1896</v>
      </c>
      <c r="J326" s="13">
        <v>614</v>
      </c>
      <c r="K326" s="272">
        <v>630</v>
      </c>
    </row>
    <row r="327" spans="1:11" ht="15.75" customHeight="1">
      <c r="A327" s="254">
        <v>322</v>
      </c>
      <c r="B327" s="271" t="s">
        <v>1897</v>
      </c>
      <c r="C327" s="254" t="s">
        <v>1898</v>
      </c>
      <c r="D327" s="13"/>
      <c r="E327" s="13"/>
      <c r="G327" s="272">
        <v>322</v>
      </c>
      <c r="H327" s="271" t="s">
        <v>1897</v>
      </c>
      <c r="I327" s="272" t="s">
        <v>1898</v>
      </c>
      <c r="J327" s="13">
        <v>160</v>
      </c>
      <c r="K327" s="272">
        <v>166</v>
      </c>
    </row>
    <row r="328" spans="1:11" ht="15.75" customHeight="1">
      <c r="A328" s="254">
        <v>323</v>
      </c>
      <c r="B328" s="271" t="s">
        <v>1899</v>
      </c>
      <c r="C328" s="254" t="s">
        <v>1900</v>
      </c>
      <c r="D328" s="13"/>
      <c r="E328" s="13"/>
      <c r="G328" s="272">
        <v>323</v>
      </c>
      <c r="H328" s="271" t="s">
        <v>1899</v>
      </c>
      <c r="I328" s="272" t="s">
        <v>1900</v>
      </c>
      <c r="J328" s="13">
        <v>147</v>
      </c>
      <c r="K328" s="272">
        <v>149</v>
      </c>
    </row>
    <row r="329" spans="1:11" ht="15.75" customHeight="1">
      <c r="A329" s="254">
        <v>324</v>
      </c>
      <c r="B329" s="271" t="s">
        <v>1901</v>
      </c>
      <c r="C329" s="254" t="s">
        <v>1902</v>
      </c>
      <c r="D329" s="13"/>
      <c r="E329" s="13"/>
      <c r="G329" s="272">
        <v>324</v>
      </c>
      <c r="H329" s="271" t="s">
        <v>1901</v>
      </c>
      <c r="I329" s="272" t="s">
        <v>1902</v>
      </c>
      <c r="J329" s="13">
        <v>0</v>
      </c>
      <c r="K329" s="272">
        <v>0</v>
      </c>
    </row>
    <row r="330" spans="1:11" ht="15.75" customHeight="1">
      <c r="A330" s="254">
        <v>325</v>
      </c>
      <c r="B330" s="271" t="s">
        <v>1903</v>
      </c>
      <c r="C330" s="254" t="s">
        <v>1904</v>
      </c>
      <c r="D330" s="13"/>
      <c r="E330" s="13"/>
      <c r="G330" s="272">
        <v>325</v>
      </c>
      <c r="H330" s="271" t="s">
        <v>1903</v>
      </c>
      <c r="I330" s="272" t="s">
        <v>1904</v>
      </c>
      <c r="J330" s="13">
        <v>1018</v>
      </c>
      <c r="K330" s="272">
        <v>1069</v>
      </c>
    </row>
    <row r="331" spans="1:11" ht="15.75" customHeight="1">
      <c r="A331" s="254">
        <v>326</v>
      </c>
      <c r="B331" s="271" t="s">
        <v>1905</v>
      </c>
      <c r="C331" s="254" t="s">
        <v>1906</v>
      </c>
      <c r="D331" s="13"/>
      <c r="E331" s="13"/>
      <c r="G331" s="272">
        <v>326</v>
      </c>
      <c r="H331" s="271" t="s">
        <v>1905</v>
      </c>
      <c r="I331" s="272" t="s">
        <v>1906</v>
      </c>
      <c r="J331" s="13">
        <v>740</v>
      </c>
      <c r="K331" s="272">
        <v>754</v>
      </c>
    </row>
    <row r="332" spans="1:11" ht="15.75" customHeight="1">
      <c r="A332" s="254">
        <v>327</v>
      </c>
      <c r="B332" s="271" t="s">
        <v>1907</v>
      </c>
      <c r="C332" s="254" t="s">
        <v>1908</v>
      </c>
      <c r="D332" s="13"/>
      <c r="E332" s="13"/>
      <c r="G332" s="272">
        <v>327</v>
      </c>
      <c r="H332" s="271" t="s">
        <v>1907</v>
      </c>
      <c r="I332" s="272" t="s">
        <v>1908</v>
      </c>
      <c r="J332" s="13">
        <v>24</v>
      </c>
      <c r="K332" s="272">
        <v>27</v>
      </c>
    </row>
    <row r="333" spans="1:11" ht="15.75" customHeight="1">
      <c r="A333" s="254">
        <v>328</v>
      </c>
      <c r="B333" s="271" t="s">
        <v>1909</v>
      </c>
      <c r="C333" s="254" t="s">
        <v>1910</v>
      </c>
      <c r="D333" s="13"/>
      <c r="E333" s="13"/>
      <c r="G333" s="272">
        <v>328</v>
      </c>
      <c r="H333" s="271" t="s">
        <v>1909</v>
      </c>
      <c r="I333" s="272" t="s">
        <v>1910</v>
      </c>
      <c r="J333" s="13">
        <v>0</v>
      </c>
      <c r="K333" s="272">
        <v>0</v>
      </c>
    </row>
    <row r="334" spans="1:11" ht="15.75" customHeight="1">
      <c r="A334" s="254">
        <v>329</v>
      </c>
      <c r="B334" s="271" t="s">
        <v>1911</v>
      </c>
      <c r="C334" s="254" t="s">
        <v>1912</v>
      </c>
      <c r="D334" s="13"/>
      <c r="E334" s="13"/>
      <c r="G334" s="272">
        <v>329</v>
      </c>
      <c r="H334" s="271" t="s">
        <v>1911</v>
      </c>
      <c r="I334" s="272" t="s">
        <v>1912</v>
      </c>
      <c r="J334" s="13">
        <v>0</v>
      </c>
      <c r="K334" s="272">
        <v>0</v>
      </c>
    </row>
    <row r="335" spans="1:11" ht="15.75" customHeight="1">
      <c r="A335" s="254">
        <v>330</v>
      </c>
      <c r="B335" s="271" t="s">
        <v>1913</v>
      </c>
      <c r="C335" s="254" t="s">
        <v>1914</v>
      </c>
      <c r="D335" s="13"/>
      <c r="E335" s="13"/>
      <c r="G335" s="272">
        <v>330</v>
      </c>
      <c r="H335" s="271" t="s">
        <v>1913</v>
      </c>
      <c r="I335" s="272" t="s">
        <v>1914</v>
      </c>
      <c r="J335" s="13">
        <v>329</v>
      </c>
      <c r="K335" s="272">
        <v>365</v>
      </c>
    </row>
    <row r="336" spans="1:11" ht="15.75" customHeight="1">
      <c r="A336" s="254">
        <v>331</v>
      </c>
      <c r="B336" s="271" t="s">
        <v>1915</v>
      </c>
      <c r="C336" s="254" t="s">
        <v>1916</v>
      </c>
      <c r="D336" s="13"/>
      <c r="E336" s="13"/>
      <c r="G336" s="272">
        <v>331</v>
      </c>
      <c r="H336" s="271" t="s">
        <v>1915</v>
      </c>
      <c r="I336" s="272" t="s">
        <v>1916</v>
      </c>
      <c r="J336" s="13">
        <v>254</v>
      </c>
      <c r="K336" s="272">
        <v>260</v>
      </c>
    </row>
    <row r="337" spans="1:11" ht="15.75" customHeight="1">
      <c r="A337" s="254">
        <v>332</v>
      </c>
      <c r="B337" s="271" t="s">
        <v>1917</v>
      </c>
      <c r="C337" s="254" t="s">
        <v>1918</v>
      </c>
      <c r="D337" s="13"/>
      <c r="E337" s="13"/>
      <c r="G337" s="272">
        <v>332</v>
      </c>
      <c r="H337" s="271" t="s">
        <v>1917</v>
      </c>
      <c r="I337" s="272" t="s">
        <v>1918</v>
      </c>
      <c r="J337" s="13">
        <v>732</v>
      </c>
      <c r="K337" s="272">
        <v>781</v>
      </c>
    </row>
    <row r="338" spans="1:11" ht="15.75" customHeight="1">
      <c r="A338" s="254">
        <v>333</v>
      </c>
      <c r="B338" s="271" t="s">
        <v>1919</v>
      </c>
      <c r="C338" s="254" t="s">
        <v>1920</v>
      </c>
      <c r="D338" s="13"/>
      <c r="E338" s="13"/>
      <c r="G338" s="272">
        <v>333</v>
      </c>
      <c r="H338" s="271" t="s">
        <v>1919</v>
      </c>
      <c r="I338" s="272" t="s">
        <v>1920</v>
      </c>
      <c r="J338" s="13">
        <v>0</v>
      </c>
      <c r="K338" s="272">
        <v>0</v>
      </c>
    </row>
    <row r="339" spans="1:11" ht="15.75" customHeight="1">
      <c r="A339" s="254">
        <v>334</v>
      </c>
      <c r="B339" s="271" t="s">
        <v>1921</v>
      </c>
      <c r="C339" s="254" t="s">
        <v>1922</v>
      </c>
      <c r="D339" s="13"/>
      <c r="E339" s="13"/>
      <c r="G339" s="272">
        <v>334</v>
      </c>
      <c r="H339" s="271" t="s">
        <v>1921</v>
      </c>
      <c r="I339" s="272" t="s">
        <v>1922</v>
      </c>
      <c r="J339" s="13">
        <v>0</v>
      </c>
      <c r="K339" s="272">
        <v>0</v>
      </c>
    </row>
    <row r="340" spans="1:11" ht="15.75" customHeight="1">
      <c r="A340" s="254">
        <v>335</v>
      </c>
      <c r="B340" s="271" t="s">
        <v>1923</v>
      </c>
      <c r="C340" s="254" t="s">
        <v>1924</v>
      </c>
      <c r="D340" s="13"/>
      <c r="E340" s="13"/>
      <c r="G340" s="272">
        <v>335</v>
      </c>
      <c r="H340" s="271" t="s">
        <v>1923</v>
      </c>
      <c r="I340" s="272" t="s">
        <v>1924</v>
      </c>
      <c r="J340" s="13">
        <v>544</v>
      </c>
      <c r="K340" s="272">
        <v>549</v>
      </c>
    </row>
    <row r="341" spans="1:11" ht="15.75" customHeight="1">
      <c r="A341" s="254">
        <v>336</v>
      </c>
      <c r="B341" s="271" t="s">
        <v>1925</v>
      </c>
      <c r="C341" s="254" t="s">
        <v>1926</v>
      </c>
      <c r="D341" s="13"/>
      <c r="E341" s="13"/>
      <c r="G341" s="272">
        <v>336</v>
      </c>
      <c r="H341" s="271" t="s">
        <v>1925</v>
      </c>
      <c r="I341" s="272" t="s">
        <v>1926</v>
      </c>
      <c r="J341" s="13">
        <v>1196</v>
      </c>
      <c r="K341" s="272">
        <v>1208</v>
      </c>
    </row>
    <row r="342" spans="1:11" ht="15.75" customHeight="1">
      <c r="A342" s="254">
        <v>337</v>
      </c>
      <c r="B342" s="271" t="s">
        <v>1927</v>
      </c>
      <c r="C342" s="254" t="s">
        <v>1928</v>
      </c>
      <c r="D342" s="13"/>
      <c r="E342" s="13"/>
      <c r="G342" s="272">
        <v>337</v>
      </c>
      <c r="H342" s="271" t="s">
        <v>1927</v>
      </c>
      <c r="I342" s="272" t="s">
        <v>1928</v>
      </c>
      <c r="J342" s="13">
        <v>12</v>
      </c>
      <c r="K342" s="272">
        <v>15</v>
      </c>
    </row>
    <row r="343" spans="1:11" ht="15.75" customHeight="1">
      <c r="A343" s="254">
        <v>338</v>
      </c>
      <c r="B343" s="271" t="s">
        <v>1929</v>
      </c>
      <c r="C343" s="254" t="s">
        <v>1930</v>
      </c>
      <c r="D343" s="13"/>
      <c r="E343" s="13"/>
      <c r="G343" s="272">
        <v>338</v>
      </c>
      <c r="H343" s="271" t="s">
        <v>1929</v>
      </c>
      <c r="I343" s="272" t="s">
        <v>1930</v>
      </c>
      <c r="J343" s="13">
        <v>0</v>
      </c>
      <c r="K343" s="272">
        <v>0</v>
      </c>
    </row>
    <row r="344" spans="1:11" ht="15.75" customHeight="1">
      <c r="A344" s="254">
        <v>339</v>
      </c>
      <c r="B344" s="271" t="s">
        <v>1931</v>
      </c>
      <c r="C344" s="254" t="s">
        <v>1932</v>
      </c>
      <c r="D344" s="13"/>
      <c r="E344" s="13"/>
      <c r="G344" s="272">
        <v>339</v>
      </c>
      <c r="H344" s="271" t="s">
        <v>1931</v>
      </c>
      <c r="I344" s="272" t="s">
        <v>1932</v>
      </c>
      <c r="J344" s="13">
        <v>0</v>
      </c>
      <c r="K344" s="272">
        <v>0</v>
      </c>
    </row>
    <row r="345" spans="1:11" ht="15.75" customHeight="1">
      <c r="A345" s="254">
        <v>340</v>
      </c>
      <c r="B345" s="271" t="s">
        <v>1933</v>
      </c>
      <c r="C345" s="254" t="s">
        <v>1934</v>
      </c>
      <c r="D345" s="13"/>
      <c r="E345" s="13"/>
      <c r="G345" s="272">
        <v>340</v>
      </c>
      <c r="H345" s="271" t="s">
        <v>1933</v>
      </c>
      <c r="I345" s="272" t="s">
        <v>1934</v>
      </c>
      <c r="J345" s="13">
        <v>23</v>
      </c>
      <c r="K345" s="272">
        <v>25</v>
      </c>
    </row>
    <row r="346" spans="1:11" ht="15.75" customHeight="1">
      <c r="A346" s="254">
        <v>341</v>
      </c>
      <c r="B346" s="271">
        <v>341</v>
      </c>
      <c r="C346" s="254" t="s">
        <v>1935</v>
      </c>
      <c r="D346" s="13"/>
      <c r="E346" s="13"/>
      <c r="G346" s="272">
        <v>341</v>
      </c>
      <c r="H346" s="271">
        <v>341</v>
      </c>
      <c r="I346" s="272" t="s">
        <v>1935</v>
      </c>
      <c r="J346" s="13">
        <v>0</v>
      </c>
      <c r="K346" s="272">
        <v>0</v>
      </c>
    </row>
    <row r="347" spans="1:11" ht="15.75" customHeight="1">
      <c r="A347" s="254">
        <v>342</v>
      </c>
      <c r="B347" s="271" t="s">
        <v>1936</v>
      </c>
      <c r="C347" s="254" t="s">
        <v>1937</v>
      </c>
      <c r="D347" s="13"/>
      <c r="E347" s="13"/>
      <c r="G347" s="272">
        <v>342</v>
      </c>
      <c r="H347" s="271" t="s">
        <v>1936</v>
      </c>
      <c r="I347" s="272" t="s">
        <v>1937</v>
      </c>
      <c r="J347" s="13">
        <v>489</v>
      </c>
      <c r="K347" s="272">
        <v>587</v>
      </c>
    </row>
    <row r="348" spans="1:11" ht="15.75" customHeight="1">
      <c r="A348" s="254">
        <v>343</v>
      </c>
      <c r="B348" s="271" t="s">
        <v>1938</v>
      </c>
      <c r="C348" s="254" t="s">
        <v>1939</v>
      </c>
      <c r="D348" s="13"/>
      <c r="E348" s="13"/>
      <c r="G348" s="272">
        <v>343</v>
      </c>
      <c r="H348" s="271" t="s">
        <v>1938</v>
      </c>
      <c r="I348" s="272" t="s">
        <v>1939</v>
      </c>
      <c r="J348" s="13">
        <v>264</v>
      </c>
      <c r="K348" s="272">
        <v>270</v>
      </c>
    </row>
    <row r="349" spans="1:11" ht="15.75" customHeight="1">
      <c r="A349" s="254">
        <v>344</v>
      </c>
      <c r="B349" s="271" t="s">
        <v>1940</v>
      </c>
      <c r="C349" s="254" t="s">
        <v>1941</v>
      </c>
      <c r="D349" s="13"/>
      <c r="E349" s="13"/>
      <c r="G349" s="272">
        <v>344</v>
      </c>
      <c r="H349" s="271" t="s">
        <v>1940</v>
      </c>
      <c r="I349" s="272" t="s">
        <v>1941</v>
      </c>
      <c r="J349" s="13">
        <v>744</v>
      </c>
      <c r="K349" s="272">
        <v>784</v>
      </c>
    </row>
    <row r="350" spans="1:11" ht="15.75" customHeight="1">
      <c r="A350" s="254">
        <v>345</v>
      </c>
      <c r="B350" s="271" t="s">
        <v>1942</v>
      </c>
      <c r="C350" s="254" t="s">
        <v>1943</v>
      </c>
      <c r="D350" s="13"/>
      <c r="E350" s="13"/>
      <c r="G350" s="272">
        <v>345</v>
      </c>
      <c r="H350" s="271" t="s">
        <v>1942</v>
      </c>
      <c r="I350" s="272" t="s">
        <v>1943</v>
      </c>
      <c r="J350" s="13">
        <v>0</v>
      </c>
      <c r="K350" s="272">
        <v>0</v>
      </c>
    </row>
    <row r="351" spans="1:11" ht="15.75" customHeight="1">
      <c r="A351" s="254">
        <v>346</v>
      </c>
      <c r="B351" s="271" t="s">
        <v>1944</v>
      </c>
      <c r="C351" s="254" t="s">
        <v>1945</v>
      </c>
      <c r="D351" s="13"/>
      <c r="E351" s="13"/>
      <c r="G351" s="272">
        <v>346</v>
      </c>
      <c r="H351" s="271" t="s">
        <v>1944</v>
      </c>
      <c r="I351" s="272" t="s">
        <v>1945</v>
      </c>
      <c r="J351" s="13">
        <v>285</v>
      </c>
      <c r="K351" s="272">
        <v>296</v>
      </c>
    </row>
    <row r="352" spans="1:11" ht="15.75" customHeight="1">
      <c r="A352" s="254">
        <v>347</v>
      </c>
      <c r="B352" s="271" t="s">
        <v>1946</v>
      </c>
      <c r="C352" s="254" t="s">
        <v>1947</v>
      </c>
      <c r="D352" s="13"/>
      <c r="E352" s="13"/>
      <c r="G352" s="272">
        <v>347</v>
      </c>
      <c r="H352" s="271" t="s">
        <v>1946</v>
      </c>
      <c r="I352" s="272" t="s">
        <v>1947</v>
      </c>
      <c r="J352" s="13">
        <v>764</v>
      </c>
      <c r="K352" s="272">
        <v>791</v>
      </c>
    </row>
    <row r="353" spans="1:11" ht="15.75" customHeight="1">
      <c r="A353" s="254">
        <v>348</v>
      </c>
      <c r="B353" s="271">
        <v>348</v>
      </c>
      <c r="C353" s="254" t="s">
        <v>1948</v>
      </c>
      <c r="D353" s="13"/>
      <c r="E353" s="13"/>
      <c r="G353" s="272">
        <v>348</v>
      </c>
      <c r="H353" s="271">
        <v>348</v>
      </c>
      <c r="I353" s="272" t="s">
        <v>1948</v>
      </c>
      <c r="J353" s="13">
        <v>5190</v>
      </c>
      <c r="K353" s="272">
        <v>5332</v>
      </c>
    </row>
    <row r="354" spans="1:11" ht="15.75" customHeight="1">
      <c r="A354" s="254">
        <v>349</v>
      </c>
      <c r="B354" s="271" t="s">
        <v>1949</v>
      </c>
      <c r="C354" s="254" t="s">
        <v>1950</v>
      </c>
      <c r="D354" s="13"/>
      <c r="E354" s="13"/>
      <c r="G354" s="272">
        <v>349</v>
      </c>
      <c r="H354" s="271" t="s">
        <v>1949</v>
      </c>
      <c r="I354" s="272" t="s">
        <v>1950</v>
      </c>
      <c r="J354" s="13">
        <v>15</v>
      </c>
      <c r="K354" s="272">
        <v>17</v>
      </c>
    </row>
    <row r="355" spans="1:11" ht="15.75" customHeight="1">
      <c r="A355" s="254">
        <v>350</v>
      </c>
      <c r="B355" s="271" t="s">
        <v>1951</v>
      </c>
      <c r="C355" s="254" t="s">
        <v>1952</v>
      </c>
      <c r="D355" s="13"/>
      <c r="E355" s="13"/>
      <c r="G355" s="272">
        <v>350</v>
      </c>
      <c r="H355" s="271" t="s">
        <v>1951</v>
      </c>
      <c r="I355" s="272" t="s">
        <v>1952</v>
      </c>
      <c r="J355" s="13">
        <v>163</v>
      </c>
      <c r="K355" s="272">
        <v>173</v>
      </c>
    </row>
    <row r="356" spans="1:11" ht="15.75" customHeight="1">
      <c r="A356" s="254">
        <v>351</v>
      </c>
      <c r="B356" s="271" t="s">
        <v>1953</v>
      </c>
      <c r="C356" s="254" t="s">
        <v>1954</v>
      </c>
      <c r="D356" s="13"/>
      <c r="E356" s="13"/>
      <c r="G356" s="272">
        <v>351</v>
      </c>
      <c r="H356" s="271" t="s">
        <v>1953</v>
      </c>
      <c r="I356" s="272" t="s">
        <v>1954</v>
      </c>
      <c r="J356" s="13">
        <v>0</v>
      </c>
      <c r="K356" s="272">
        <v>0</v>
      </c>
    </row>
    <row r="357" spans="1:11" ht="15.75" customHeight="1">
      <c r="A357" s="254">
        <v>352</v>
      </c>
      <c r="B357" s="271" t="s">
        <v>1955</v>
      </c>
      <c r="C357" s="254" t="s">
        <v>1956</v>
      </c>
      <c r="D357" s="13"/>
      <c r="E357" s="13"/>
      <c r="G357" s="272">
        <v>352</v>
      </c>
      <c r="H357" s="271" t="s">
        <v>1955</v>
      </c>
      <c r="I357" s="272" t="s">
        <v>1956</v>
      </c>
      <c r="J357" s="13">
        <v>0</v>
      </c>
      <c r="K357" s="272">
        <v>0</v>
      </c>
    </row>
    <row r="358" spans="1:11" ht="15.75" customHeight="1">
      <c r="A358" s="254">
        <v>406</v>
      </c>
      <c r="B358" s="271" t="s">
        <v>1957</v>
      </c>
      <c r="C358" s="254" t="s">
        <v>1958</v>
      </c>
      <c r="D358" s="13"/>
      <c r="E358" s="13"/>
      <c r="G358" s="272">
        <v>406</v>
      </c>
      <c r="H358" s="271" t="s">
        <v>1957</v>
      </c>
      <c r="I358" s="272" t="s">
        <v>1958</v>
      </c>
      <c r="J358" s="13">
        <v>215</v>
      </c>
      <c r="K358" s="272">
        <v>202</v>
      </c>
    </row>
    <row r="359" spans="1:11" ht="15.75" customHeight="1">
      <c r="A359" s="254">
        <v>600</v>
      </c>
      <c r="B359" s="271" t="s">
        <v>1959</v>
      </c>
      <c r="C359" s="254" t="s">
        <v>1960</v>
      </c>
      <c r="D359" s="13"/>
      <c r="E359" s="13"/>
      <c r="G359" s="272">
        <v>600</v>
      </c>
      <c r="H359" s="271" t="s">
        <v>1959</v>
      </c>
      <c r="I359" s="272" t="s">
        <v>1960</v>
      </c>
      <c r="J359" s="13">
        <v>794</v>
      </c>
      <c r="K359" s="272">
        <v>866</v>
      </c>
    </row>
    <row r="360" spans="1:11" ht="15.75" customHeight="1">
      <c r="A360" s="254">
        <v>603</v>
      </c>
      <c r="B360" s="271" t="s">
        <v>1961</v>
      </c>
      <c r="C360" s="254" t="s">
        <v>1962</v>
      </c>
      <c r="D360" s="13"/>
      <c r="E360" s="13"/>
      <c r="G360" s="272">
        <v>603</v>
      </c>
      <c r="H360" s="271" t="s">
        <v>1961</v>
      </c>
      <c r="I360" s="272" t="s">
        <v>1962</v>
      </c>
      <c r="J360" s="13">
        <v>248</v>
      </c>
      <c r="K360" s="272">
        <v>268</v>
      </c>
    </row>
    <row r="361" spans="1:11" ht="15.75" customHeight="1">
      <c r="A361" s="254">
        <v>605</v>
      </c>
      <c r="B361" s="271" t="s">
        <v>1963</v>
      </c>
      <c r="C361" s="254" t="s">
        <v>1964</v>
      </c>
      <c r="D361" s="13"/>
      <c r="E361" s="13"/>
      <c r="G361" s="272">
        <v>605</v>
      </c>
      <c r="H361" s="271" t="s">
        <v>1963</v>
      </c>
      <c r="I361" s="272" t="s">
        <v>1964</v>
      </c>
      <c r="J361" s="13">
        <v>288</v>
      </c>
      <c r="K361" s="272">
        <v>289</v>
      </c>
    </row>
    <row r="362" spans="1:11" ht="15.75" customHeight="1">
      <c r="A362" s="254">
        <v>610</v>
      </c>
      <c r="B362" s="271" t="s">
        <v>1965</v>
      </c>
      <c r="C362" s="254" t="s">
        <v>1966</v>
      </c>
      <c r="D362" s="13"/>
      <c r="E362" s="13"/>
      <c r="G362" s="272">
        <v>610</v>
      </c>
      <c r="H362" s="271" t="s">
        <v>1965</v>
      </c>
      <c r="I362" s="272" t="s">
        <v>1966</v>
      </c>
      <c r="J362" s="13">
        <v>427</v>
      </c>
      <c r="K362" s="272">
        <v>448</v>
      </c>
    </row>
    <row r="363" spans="1:11" ht="15.75" customHeight="1">
      <c r="A363" s="254">
        <v>615</v>
      </c>
      <c r="B363" s="271">
        <v>615</v>
      </c>
      <c r="C363" s="254" t="s">
        <v>1967</v>
      </c>
      <c r="D363" s="13"/>
      <c r="E363" s="13"/>
      <c r="G363" s="272">
        <v>615</v>
      </c>
      <c r="H363" s="271">
        <v>615</v>
      </c>
      <c r="I363" s="272" t="s">
        <v>1967</v>
      </c>
      <c r="J363" s="13">
        <v>348</v>
      </c>
      <c r="K363" s="272">
        <v>384</v>
      </c>
    </row>
    <row r="364" spans="1:11" ht="15.75" customHeight="1">
      <c r="A364" s="254">
        <v>616</v>
      </c>
      <c r="B364" s="271" t="s">
        <v>1968</v>
      </c>
      <c r="C364" s="254" t="s">
        <v>1969</v>
      </c>
      <c r="D364" s="13"/>
      <c r="E364" s="13"/>
      <c r="G364" s="272">
        <v>616</v>
      </c>
      <c r="H364" s="271" t="s">
        <v>1968</v>
      </c>
      <c r="I364" s="272" t="s">
        <v>1969</v>
      </c>
      <c r="J364" s="13">
        <v>352</v>
      </c>
      <c r="K364" s="272">
        <v>357</v>
      </c>
    </row>
    <row r="365" spans="1:11" ht="15.75" customHeight="1">
      <c r="A365" s="254">
        <v>618</v>
      </c>
      <c r="B365" s="271" t="s">
        <v>1970</v>
      </c>
      <c r="C365" s="254" t="s">
        <v>1971</v>
      </c>
      <c r="D365" s="13"/>
      <c r="E365" s="13"/>
      <c r="G365" s="272">
        <v>618</v>
      </c>
      <c r="H365" s="271" t="s">
        <v>1970</v>
      </c>
      <c r="I365" s="272" t="s">
        <v>1971</v>
      </c>
      <c r="J365" s="13">
        <v>215</v>
      </c>
      <c r="K365" s="272">
        <v>227</v>
      </c>
    </row>
    <row r="366" spans="1:11" ht="15.75" customHeight="1">
      <c r="A366" s="254">
        <v>620</v>
      </c>
      <c r="B366" s="271" t="s">
        <v>1972</v>
      </c>
      <c r="C366" s="254" t="s">
        <v>1973</v>
      </c>
      <c r="D366" s="13"/>
      <c r="E366" s="13"/>
      <c r="G366" s="272">
        <v>620</v>
      </c>
      <c r="H366" s="271" t="s">
        <v>1972</v>
      </c>
      <c r="I366" s="272" t="s">
        <v>1973</v>
      </c>
      <c r="J366" s="13">
        <v>171</v>
      </c>
      <c r="K366" s="272">
        <v>177</v>
      </c>
    </row>
    <row r="367" spans="1:11" ht="15.75" customHeight="1">
      <c r="A367" s="254">
        <v>622</v>
      </c>
      <c r="B367" s="271" t="s">
        <v>1974</v>
      </c>
      <c r="C367" s="254" t="s">
        <v>1975</v>
      </c>
      <c r="D367" s="13"/>
      <c r="E367" s="13"/>
      <c r="G367" s="272">
        <v>622</v>
      </c>
      <c r="H367" s="271" t="s">
        <v>1974</v>
      </c>
      <c r="I367" s="272" t="s">
        <v>1975</v>
      </c>
      <c r="J367" s="13">
        <v>284</v>
      </c>
      <c r="K367" s="272">
        <v>292</v>
      </c>
    </row>
    <row r="368" spans="1:11" ht="15.75" customHeight="1">
      <c r="A368" s="254">
        <v>625</v>
      </c>
      <c r="B368" s="271" t="s">
        <v>1976</v>
      </c>
      <c r="C368" s="254" t="s">
        <v>1977</v>
      </c>
      <c r="D368" s="13"/>
      <c r="E368" s="13"/>
      <c r="G368" s="272">
        <v>625</v>
      </c>
      <c r="H368" s="271" t="s">
        <v>1976</v>
      </c>
      <c r="I368" s="272" t="s">
        <v>1977</v>
      </c>
      <c r="J368" s="13">
        <v>864</v>
      </c>
      <c r="K368" s="272">
        <v>886</v>
      </c>
    </row>
    <row r="369" spans="1:11" ht="15.75" customHeight="1">
      <c r="A369" s="254">
        <v>632</v>
      </c>
      <c r="B369" s="271" t="s">
        <v>1978</v>
      </c>
      <c r="C369" s="254" t="s">
        <v>1979</v>
      </c>
      <c r="D369" s="13"/>
      <c r="E369" s="13"/>
      <c r="G369" s="272">
        <v>632</v>
      </c>
      <c r="H369" s="271" t="s">
        <v>1978</v>
      </c>
      <c r="I369" s="272" t="s">
        <v>1979</v>
      </c>
      <c r="J369" s="13">
        <v>24</v>
      </c>
      <c r="K369" s="272">
        <v>28</v>
      </c>
    </row>
    <row r="370" spans="1:11" ht="15.75" customHeight="1">
      <c r="A370" s="254">
        <v>635</v>
      </c>
      <c r="B370" s="271" t="s">
        <v>1980</v>
      </c>
      <c r="C370" s="254" t="s">
        <v>1981</v>
      </c>
      <c r="D370" s="13"/>
      <c r="E370" s="13"/>
      <c r="G370" s="272">
        <v>635</v>
      </c>
      <c r="H370" s="271" t="s">
        <v>1980</v>
      </c>
      <c r="I370" s="272" t="s">
        <v>1981</v>
      </c>
      <c r="J370" s="13">
        <v>232</v>
      </c>
      <c r="K370" s="272">
        <v>225</v>
      </c>
    </row>
    <row r="371" spans="1:11" ht="15.75" customHeight="1">
      <c r="A371" s="254">
        <v>640</v>
      </c>
      <c r="B371" s="271" t="s">
        <v>1982</v>
      </c>
      <c r="C371" s="254" t="s">
        <v>1983</v>
      </c>
      <c r="D371" s="13"/>
      <c r="E371" s="13"/>
      <c r="G371" s="272">
        <v>640</v>
      </c>
      <c r="H371" s="271" t="s">
        <v>1982</v>
      </c>
      <c r="I371" s="272" t="s">
        <v>1983</v>
      </c>
      <c r="J371" s="13">
        <v>241</v>
      </c>
      <c r="K371" s="272">
        <v>252</v>
      </c>
    </row>
    <row r="372" spans="1:11" ht="15.75" customHeight="1">
      <c r="A372" s="254">
        <v>645</v>
      </c>
      <c r="B372" s="271" t="s">
        <v>1984</v>
      </c>
      <c r="C372" s="254" t="s">
        <v>1985</v>
      </c>
      <c r="D372" s="13"/>
      <c r="E372" s="13"/>
      <c r="G372" s="272">
        <v>645</v>
      </c>
      <c r="H372" s="271" t="s">
        <v>1984</v>
      </c>
      <c r="I372" s="272" t="s">
        <v>1985</v>
      </c>
      <c r="J372" s="13">
        <v>497</v>
      </c>
      <c r="K372" s="272">
        <v>572</v>
      </c>
    </row>
    <row r="373" spans="1:11" ht="15.75" customHeight="1">
      <c r="A373" s="254">
        <v>650</v>
      </c>
      <c r="B373" s="271" t="s">
        <v>1986</v>
      </c>
      <c r="C373" s="254" t="s">
        <v>1987</v>
      </c>
      <c r="D373" s="13"/>
      <c r="E373" s="13"/>
      <c r="G373" s="272">
        <v>650</v>
      </c>
      <c r="H373" s="271" t="s">
        <v>1986</v>
      </c>
      <c r="I373" s="272" t="s">
        <v>1987</v>
      </c>
      <c r="J373" s="13">
        <v>402</v>
      </c>
      <c r="K373" s="272">
        <v>429</v>
      </c>
    </row>
    <row r="374" spans="1:11" ht="15.75" customHeight="1">
      <c r="A374" s="254">
        <v>655</v>
      </c>
      <c r="B374" s="271" t="s">
        <v>1988</v>
      </c>
      <c r="C374" s="254" t="s">
        <v>1989</v>
      </c>
      <c r="D374" s="13"/>
      <c r="E374" s="13"/>
      <c r="G374" s="272">
        <v>655</v>
      </c>
      <c r="H374" s="271" t="s">
        <v>1988</v>
      </c>
      <c r="I374" s="272" t="s">
        <v>1989</v>
      </c>
      <c r="J374" s="13">
        <v>207</v>
      </c>
      <c r="K374" s="272">
        <v>213</v>
      </c>
    </row>
    <row r="375" spans="1:11" ht="15.75" customHeight="1">
      <c r="A375" s="254">
        <v>658</v>
      </c>
      <c r="B375" s="271" t="s">
        <v>1990</v>
      </c>
      <c r="C375" s="254" t="s">
        <v>1991</v>
      </c>
      <c r="D375" s="13"/>
      <c r="E375" s="13"/>
      <c r="G375" s="272">
        <v>658</v>
      </c>
      <c r="H375" s="271" t="s">
        <v>1990</v>
      </c>
      <c r="I375" s="272" t="s">
        <v>1991</v>
      </c>
      <c r="J375" s="13">
        <v>557</v>
      </c>
      <c r="K375" s="272">
        <v>591</v>
      </c>
    </row>
    <row r="376" spans="1:11" ht="15.75" customHeight="1">
      <c r="A376" s="254">
        <v>660</v>
      </c>
      <c r="B376" s="271" t="s">
        <v>1992</v>
      </c>
      <c r="C376" s="254" t="s">
        <v>1993</v>
      </c>
      <c r="D376" s="13"/>
      <c r="E376" s="13"/>
      <c r="G376" s="272">
        <v>660</v>
      </c>
      <c r="H376" s="271" t="s">
        <v>1992</v>
      </c>
      <c r="I376" s="272" t="s">
        <v>1993</v>
      </c>
      <c r="J376" s="13">
        <v>256</v>
      </c>
      <c r="K376" s="272">
        <v>263</v>
      </c>
    </row>
    <row r="377" spans="1:11" ht="15.75" customHeight="1">
      <c r="A377" s="254">
        <v>662</v>
      </c>
      <c r="B377" s="271" t="s">
        <v>1994</v>
      </c>
      <c r="C377" s="254" t="s">
        <v>1995</v>
      </c>
      <c r="D377" s="13"/>
      <c r="E377" s="13"/>
      <c r="G377" s="272">
        <v>662</v>
      </c>
      <c r="H377" s="271" t="s">
        <v>1994</v>
      </c>
      <c r="I377" s="272" t="s">
        <v>1995</v>
      </c>
      <c r="J377" s="13">
        <v>25</v>
      </c>
      <c r="K377" s="272">
        <v>23</v>
      </c>
    </row>
    <row r="378" spans="1:11" ht="15.75" customHeight="1">
      <c r="A378" s="254">
        <v>665</v>
      </c>
      <c r="B378" s="271" t="s">
        <v>1996</v>
      </c>
      <c r="C378" s="254" t="s">
        <v>1997</v>
      </c>
      <c r="D378" s="13"/>
      <c r="E378" s="13"/>
      <c r="G378" s="272">
        <v>665</v>
      </c>
      <c r="H378" s="271" t="s">
        <v>1996</v>
      </c>
      <c r="I378" s="272" t="s">
        <v>1997</v>
      </c>
      <c r="J378" s="13">
        <v>434</v>
      </c>
      <c r="K378" s="272">
        <v>487</v>
      </c>
    </row>
    <row r="379" spans="1:11" ht="15.75" customHeight="1">
      <c r="A379" s="254">
        <v>670</v>
      </c>
      <c r="B379" s="271" t="s">
        <v>1998</v>
      </c>
      <c r="C379" s="254" t="s">
        <v>1999</v>
      </c>
      <c r="D379" s="13"/>
      <c r="E379" s="13"/>
      <c r="G379" s="272">
        <v>670</v>
      </c>
      <c r="H379" s="271" t="s">
        <v>1998</v>
      </c>
      <c r="I379" s="272" t="s">
        <v>1999</v>
      </c>
      <c r="J379" s="13">
        <v>115</v>
      </c>
      <c r="K379" s="272">
        <v>130</v>
      </c>
    </row>
    <row r="380" spans="1:11" ht="15.75" customHeight="1">
      <c r="A380" s="254">
        <v>672</v>
      </c>
      <c r="B380" s="271" t="s">
        <v>2000</v>
      </c>
      <c r="C380" s="254" t="s">
        <v>2001</v>
      </c>
      <c r="D380" s="13"/>
      <c r="E380" s="13"/>
      <c r="G380" s="272">
        <v>672</v>
      </c>
      <c r="H380" s="271" t="s">
        <v>2000</v>
      </c>
      <c r="I380" s="272" t="s">
        <v>2001</v>
      </c>
      <c r="J380" s="13">
        <v>163</v>
      </c>
      <c r="K380" s="272">
        <v>171</v>
      </c>
    </row>
    <row r="381" spans="1:11" ht="15.75" customHeight="1">
      <c r="A381" s="254">
        <v>673</v>
      </c>
      <c r="B381" s="271" t="s">
        <v>2002</v>
      </c>
      <c r="C381" s="254" t="s">
        <v>2003</v>
      </c>
      <c r="D381" s="13"/>
      <c r="E381" s="13"/>
      <c r="G381" s="272">
        <v>673</v>
      </c>
      <c r="H381" s="271" t="s">
        <v>2002</v>
      </c>
      <c r="I381" s="272" t="s">
        <v>2003</v>
      </c>
      <c r="J381" s="13">
        <v>372</v>
      </c>
      <c r="K381" s="272">
        <v>393</v>
      </c>
    </row>
    <row r="382" spans="1:11" ht="15.75" customHeight="1">
      <c r="A382" s="254">
        <v>674</v>
      </c>
      <c r="B382" s="271" t="s">
        <v>2004</v>
      </c>
      <c r="C382" s="254" t="s">
        <v>2005</v>
      </c>
      <c r="D382" s="13"/>
      <c r="E382" s="13"/>
      <c r="G382" s="272">
        <v>674</v>
      </c>
      <c r="H382" s="271" t="s">
        <v>2004</v>
      </c>
      <c r="I382" s="272" t="s">
        <v>2005</v>
      </c>
      <c r="J382" s="13">
        <v>209</v>
      </c>
      <c r="K382" s="272">
        <v>214</v>
      </c>
    </row>
    <row r="383" spans="1:11" ht="15.75" customHeight="1">
      <c r="A383" s="254">
        <v>675</v>
      </c>
      <c r="B383" s="271">
        <v>675</v>
      </c>
      <c r="C383" s="254" t="s">
        <v>2006</v>
      </c>
      <c r="D383" s="13"/>
      <c r="E383" s="13"/>
      <c r="G383" s="272">
        <v>675</v>
      </c>
      <c r="H383" s="271">
        <v>675</v>
      </c>
      <c r="I383" s="272" t="s">
        <v>2006</v>
      </c>
      <c r="J383" s="13">
        <v>329</v>
      </c>
      <c r="K383" s="272">
        <v>355</v>
      </c>
    </row>
    <row r="384" spans="1:11" ht="15.75" customHeight="1">
      <c r="A384" s="254">
        <v>680</v>
      </c>
      <c r="B384" s="271" t="s">
        <v>2007</v>
      </c>
      <c r="C384" s="254" t="s">
        <v>2008</v>
      </c>
      <c r="D384" s="13"/>
      <c r="E384" s="13"/>
      <c r="G384" s="272">
        <v>680</v>
      </c>
      <c r="H384" s="271" t="s">
        <v>2007</v>
      </c>
      <c r="I384" s="272" t="s">
        <v>2008</v>
      </c>
      <c r="J384" s="13">
        <v>444</v>
      </c>
      <c r="K384" s="272">
        <v>447</v>
      </c>
    </row>
    <row r="385" spans="1:11" ht="15.75" customHeight="1">
      <c r="A385" s="254">
        <v>683</v>
      </c>
      <c r="B385" s="271" t="s">
        <v>2009</v>
      </c>
      <c r="C385" s="254" t="s">
        <v>2010</v>
      </c>
      <c r="D385" s="13"/>
      <c r="E385" s="13"/>
      <c r="G385" s="272">
        <v>683</v>
      </c>
      <c r="H385" s="271" t="s">
        <v>2009</v>
      </c>
      <c r="I385" s="272" t="s">
        <v>2010</v>
      </c>
      <c r="J385" s="13">
        <v>161</v>
      </c>
      <c r="K385" s="272">
        <v>179</v>
      </c>
    </row>
    <row r="386" spans="1:11" ht="15.75" customHeight="1">
      <c r="A386" s="254">
        <v>685</v>
      </c>
      <c r="B386" s="271" t="s">
        <v>2011</v>
      </c>
      <c r="C386" s="254" t="s">
        <v>2012</v>
      </c>
      <c r="D386" s="13"/>
      <c r="E386" s="13"/>
      <c r="G386" s="272">
        <v>685</v>
      </c>
      <c r="H386" s="271" t="s">
        <v>2011</v>
      </c>
      <c r="I386" s="272" t="s">
        <v>2012</v>
      </c>
      <c r="J386" s="13">
        <v>33</v>
      </c>
      <c r="K386" s="272">
        <v>41</v>
      </c>
    </row>
    <row r="387" spans="1:11" ht="15.75" customHeight="1">
      <c r="A387" s="254">
        <v>690</v>
      </c>
      <c r="B387" s="271" t="s">
        <v>2013</v>
      </c>
      <c r="C387" s="254" t="s">
        <v>2014</v>
      </c>
      <c r="D387" s="13"/>
      <c r="E387" s="13"/>
      <c r="G387" s="272">
        <v>690</v>
      </c>
      <c r="H387" s="271" t="s">
        <v>2013</v>
      </c>
      <c r="I387" s="272" t="s">
        <v>2014</v>
      </c>
      <c r="J387" s="13">
        <v>339</v>
      </c>
      <c r="K387" s="272">
        <v>321</v>
      </c>
    </row>
    <row r="388" spans="1:11" ht="15.75" customHeight="1">
      <c r="A388" s="254">
        <v>695</v>
      </c>
      <c r="B388" s="271" t="s">
        <v>2015</v>
      </c>
      <c r="C388" s="254" t="s">
        <v>2016</v>
      </c>
      <c r="D388" s="13"/>
      <c r="E388" s="13"/>
      <c r="G388" s="272">
        <v>695</v>
      </c>
      <c r="H388" s="271" t="s">
        <v>2015</v>
      </c>
      <c r="I388" s="272" t="s">
        <v>2016</v>
      </c>
      <c r="J388" s="13">
        <v>342</v>
      </c>
      <c r="K388" s="272">
        <v>320</v>
      </c>
    </row>
    <row r="389" spans="1:11" ht="15.75" customHeight="1">
      <c r="A389" s="254">
        <v>698</v>
      </c>
      <c r="B389" s="271">
        <v>698</v>
      </c>
      <c r="C389" s="254" t="s">
        <v>2017</v>
      </c>
      <c r="D389" s="13"/>
      <c r="E389" s="13"/>
      <c r="G389" s="272">
        <v>698</v>
      </c>
      <c r="H389" s="271">
        <v>698</v>
      </c>
      <c r="I389" s="272" t="s">
        <v>2017</v>
      </c>
      <c r="J389" s="13">
        <v>230</v>
      </c>
      <c r="K389" s="272">
        <v>238</v>
      </c>
    </row>
    <row r="390" spans="1:11" ht="15.75" customHeight="1">
      <c r="A390" s="254">
        <v>700</v>
      </c>
      <c r="B390" s="271" t="s">
        <v>2018</v>
      </c>
      <c r="C390" s="254" t="s">
        <v>2019</v>
      </c>
      <c r="D390" s="13"/>
      <c r="E390" s="13"/>
      <c r="G390" s="272">
        <v>700</v>
      </c>
      <c r="H390" s="271" t="s">
        <v>2018</v>
      </c>
      <c r="I390" s="272" t="s">
        <v>2019</v>
      </c>
      <c r="J390" s="13">
        <v>159</v>
      </c>
      <c r="K390" s="272">
        <v>153</v>
      </c>
    </row>
    <row r="391" spans="1:11" ht="15.75" customHeight="1">
      <c r="A391" s="254">
        <v>705</v>
      </c>
      <c r="B391" s="271" t="s">
        <v>2020</v>
      </c>
      <c r="C391" s="254" t="s">
        <v>2021</v>
      </c>
      <c r="D391" s="13"/>
      <c r="E391" s="13"/>
      <c r="G391" s="272">
        <v>705</v>
      </c>
      <c r="H391" s="271" t="s">
        <v>2020</v>
      </c>
      <c r="I391" s="272" t="s">
        <v>2021</v>
      </c>
      <c r="J391" s="13">
        <v>321</v>
      </c>
      <c r="K391" s="272">
        <v>323</v>
      </c>
    </row>
    <row r="392" spans="1:11" ht="15.75" customHeight="1">
      <c r="A392" s="254">
        <v>710</v>
      </c>
      <c r="B392" s="271" t="s">
        <v>2022</v>
      </c>
      <c r="C392" s="254" t="s">
        <v>2023</v>
      </c>
      <c r="D392" s="13"/>
      <c r="E392" s="13"/>
      <c r="G392" s="272">
        <v>710</v>
      </c>
      <c r="H392" s="271" t="s">
        <v>2022</v>
      </c>
      <c r="I392" s="272" t="s">
        <v>2023</v>
      </c>
      <c r="J392" s="13">
        <v>349</v>
      </c>
      <c r="K392" s="272">
        <v>357</v>
      </c>
    </row>
    <row r="393" spans="1:11" ht="15.75" customHeight="1">
      <c r="A393" s="254">
        <v>712</v>
      </c>
      <c r="B393" s="271" t="s">
        <v>2024</v>
      </c>
      <c r="C393" s="254" t="s">
        <v>2025</v>
      </c>
      <c r="D393" s="13"/>
      <c r="E393" s="13"/>
      <c r="G393" s="272">
        <v>712</v>
      </c>
      <c r="H393" s="271" t="s">
        <v>2024</v>
      </c>
      <c r="I393" s="272" t="s">
        <v>2025</v>
      </c>
      <c r="J393" s="13">
        <v>299</v>
      </c>
      <c r="K393" s="272">
        <v>316</v>
      </c>
    </row>
    <row r="394" spans="1:11" ht="15.75" customHeight="1">
      <c r="A394" s="254">
        <v>715</v>
      </c>
      <c r="B394" s="271" t="s">
        <v>2026</v>
      </c>
      <c r="C394" s="254" t="s">
        <v>2027</v>
      </c>
      <c r="D394" s="13"/>
      <c r="E394" s="13"/>
      <c r="G394" s="272">
        <v>715</v>
      </c>
      <c r="H394" s="271" t="s">
        <v>2026</v>
      </c>
      <c r="I394" s="272" t="s">
        <v>2027</v>
      </c>
      <c r="J394" s="13">
        <v>156</v>
      </c>
      <c r="K394" s="272">
        <v>171</v>
      </c>
    </row>
    <row r="395" spans="1:11" ht="15.75" customHeight="1">
      <c r="A395" s="254">
        <v>717</v>
      </c>
      <c r="B395" s="271" t="s">
        <v>2028</v>
      </c>
      <c r="C395" s="254" t="s">
        <v>2029</v>
      </c>
      <c r="D395" s="13"/>
      <c r="E395" s="13"/>
      <c r="G395" s="272">
        <v>717</v>
      </c>
      <c r="H395" s="271" t="s">
        <v>2028</v>
      </c>
      <c r="I395" s="272" t="s">
        <v>2029</v>
      </c>
      <c r="J395" s="13">
        <v>180</v>
      </c>
      <c r="K395" s="272">
        <v>194</v>
      </c>
    </row>
    <row r="396" spans="1:11" ht="15.75" customHeight="1">
      <c r="A396" s="254">
        <v>720</v>
      </c>
      <c r="B396" s="271" t="s">
        <v>2030</v>
      </c>
      <c r="C396" s="254" t="s">
        <v>2031</v>
      </c>
      <c r="D396" s="13"/>
      <c r="E396" s="13"/>
      <c r="G396" s="272">
        <v>720</v>
      </c>
      <c r="H396" s="271" t="s">
        <v>2030</v>
      </c>
      <c r="I396" s="272" t="s">
        <v>2031</v>
      </c>
      <c r="J396" s="13">
        <v>252</v>
      </c>
      <c r="K396" s="272">
        <v>246</v>
      </c>
    </row>
    <row r="397" spans="1:11" ht="15.75" customHeight="1">
      <c r="A397" s="254">
        <v>725</v>
      </c>
      <c r="B397" s="271" t="s">
        <v>2032</v>
      </c>
      <c r="C397" s="254" t="s">
        <v>2033</v>
      </c>
      <c r="D397" s="13"/>
      <c r="E397" s="13"/>
      <c r="G397" s="272">
        <v>725</v>
      </c>
      <c r="H397" s="271" t="s">
        <v>2032</v>
      </c>
      <c r="I397" s="272" t="s">
        <v>2033</v>
      </c>
      <c r="J397" s="13">
        <v>541</v>
      </c>
      <c r="K397" s="272">
        <v>561</v>
      </c>
    </row>
    <row r="398" spans="1:11" ht="15.75" customHeight="1">
      <c r="A398" s="254">
        <v>728</v>
      </c>
      <c r="B398" s="271" t="s">
        <v>2034</v>
      </c>
      <c r="C398" s="254" t="s">
        <v>2035</v>
      </c>
      <c r="D398" s="13"/>
      <c r="E398" s="13"/>
      <c r="G398" s="272">
        <v>728</v>
      </c>
      <c r="H398" s="271" t="s">
        <v>2034</v>
      </c>
      <c r="I398" s="272" t="s">
        <v>2035</v>
      </c>
      <c r="J398" s="13">
        <v>21</v>
      </c>
      <c r="K398" s="272">
        <v>23</v>
      </c>
    </row>
    <row r="399" spans="1:11" ht="15.75" customHeight="1">
      <c r="A399" s="254">
        <v>730</v>
      </c>
      <c r="B399" s="271" t="s">
        <v>2036</v>
      </c>
      <c r="C399" s="254" t="s">
        <v>2037</v>
      </c>
      <c r="D399" s="13"/>
      <c r="E399" s="13"/>
      <c r="G399" s="272">
        <v>730</v>
      </c>
      <c r="H399" s="271" t="s">
        <v>2036</v>
      </c>
      <c r="I399" s="272" t="s">
        <v>2037</v>
      </c>
      <c r="J399" s="13">
        <v>208</v>
      </c>
      <c r="K399" s="272">
        <v>201</v>
      </c>
    </row>
    <row r="400" spans="1:11" ht="15.75" customHeight="1">
      <c r="A400" s="254">
        <v>735</v>
      </c>
      <c r="B400" s="271" t="s">
        <v>2038</v>
      </c>
      <c r="C400" s="254" t="s">
        <v>2039</v>
      </c>
      <c r="D400" s="13"/>
      <c r="E400" s="13"/>
      <c r="G400" s="272">
        <v>735</v>
      </c>
      <c r="H400" s="271" t="s">
        <v>2038</v>
      </c>
      <c r="I400" s="272" t="s">
        <v>2039</v>
      </c>
      <c r="J400" s="13">
        <v>658</v>
      </c>
      <c r="K400" s="272">
        <v>731</v>
      </c>
    </row>
    <row r="401" spans="1:11" ht="15.75" customHeight="1">
      <c r="A401" s="254">
        <v>740</v>
      </c>
      <c r="B401" s="271" t="s">
        <v>2040</v>
      </c>
      <c r="C401" s="254" t="s">
        <v>2041</v>
      </c>
      <c r="D401" s="13"/>
      <c r="E401" s="13"/>
      <c r="G401" s="272">
        <v>740</v>
      </c>
      <c r="H401" s="271" t="s">
        <v>2040</v>
      </c>
      <c r="I401" s="272" t="s">
        <v>2041</v>
      </c>
      <c r="J401" s="13">
        <v>141</v>
      </c>
      <c r="K401" s="272">
        <v>150</v>
      </c>
    </row>
    <row r="402" spans="1:11" ht="15.75" customHeight="1">
      <c r="A402" s="254">
        <v>745</v>
      </c>
      <c r="B402" s="271" t="s">
        <v>2042</v>
      </c>
      <c r="C402" s="254" t="s">
        <v>2043</v>
      </c>
      <c r="D402" s="13"/>
      <c r="E402" s="13"/>
      <c r="G402" s="272">
        <v>745</v>
      </c>
      <c r="H402" s="271" t="s">
        <v>2042</v>
      </c>
      <c r="I402" s="272" t="s">
        <v>2043</v>
      </c>
      <c r="J402" s="13">
        <v>481</v>
      </c>
      <c r="K402" s="272">
        <v>531</v>
      </c>
    </row>
    <row r="403" spans="1:11" ht="15.75" customHeight="1">
      <c r="A403" s="254">
        <v>750</v>
      </c>
      <c r="B403" s="271" t="s">
        <v>2044</v>
      </c>
      <c r="C403" s="254" t="s">
        <v>2045</v>
      </c>
      <c r="D403" s="13"/>
      <c r="E403" s="13"/>
      <c r="G403" s="272">
        <v>750</v>
      </c>
      <c r="H403" s="271" t="s">
        <v>2044</v>
      </c>
      <c r="I403" s="272" t="s">
        <v>2045</v>
      </c>
      <c r="J403" s="13">
        <v>140</v>
      </c>
      <c r="K403" s="272">
        <v>151</v>
      </c>
    </row>
    <row r="404" spans="1:11" ht="15.75" customHeight="1">
      <c r="A404" s="254">
        <v>753</v>
      </c>
      <c r="B404" s="271" t="s">
        <v>2046</v>
      </c>
      <c r="C404" s="254" t="s">
        <v>2047</v>
      </c>
      <c r="D404" s="13"/>
      <c r="E404" s="13"/>
      <c r="G404" s="272">
        <v>753</v>
      </c>
      <c r="H404" s="271" t="s">
        <v>2046</v>
      </c>
      <c r="I404" s="272" t="s">
        <v>2047</v>
      </c>
      <c r="J404" s="13">
        <v>406</v>
      </c>
      <c r="K404" s="272">
        <v>433</v>
      </c>
    </row>
    <row r="405" spans="1:11" ht="15.75" customHeight="1">
      <c r="A405" s="254">
        <v>755</v>
      </c>
      <c r="B405" s="271" t="s">
        <v>2048</v>
      </c>
      <c r="C405" s="254" t="s">
        <v>2049</v>
      </c>
      <c r="D405" s="13"/>
      <c r="E405" s="13"/>
      <c r="G405" s="272">
        <v>755</v>
      </c>
      <c r="H405" s="271" t="s">
        <v>2048</v>
      </c>
      <c r="I405" s="272" t="s">
        <v>2049</v>
      </c>
      <c r="J405" s="13">
        <v>161</v>
      </c>
      <c r="K405" s="272">
        <v>148</v>
      </c>
    </row>
    <row r="406" spans="1:11" ht="15.75" customHeight="1">
      <c r="A406" s="254">
        <v>760</v>
      </c>
      <c r="B406" s="271" t="s">
        <v>2050</v>
      </c>
      <c r="C406" s="254" t="s">
        <v>2051</v>
      </c>
      <c r="D406" s="13"/>
      <c r="E406" s="13"/>
      <c r="G406" s="272">
        <v>760</v>
      </c>
      <c r="H406" s="271" t="s">
        <v>2050</v>
      </c>
      <c r="I406" s="272" t="s">
        <v>2051</v>
      </c>
      <c r="J406" s="13">
        <v>288</v>
      </c>
      <c r="K406" s="272">
        <v>291</v>
      </c>
    </row>
    <row r="407" spans="1:11" ht="15.75" customHeight="1">
      <c r="A407" s="254">
        <v>763</v>
      </c>
      <c r="B407" s="271" t="s">
        <v>2052</v>
      </c>
      <c r="C407" s="254" t="s">
        <v>2053</v>
      </c>
      <c r="D407" s="13"/>
      <c r="E407" s="13"/>
      <c r="G407" s="272">
        <v>763</v>
      </c>
      <c r="H407" s="271" t="s">
        <v>2052</v>
      </c>
      <c r="I407" s="272" t="s">
        <v>2053</v>
      </c>
      <c r="J407" s="13">
        <v>182</v>
      </c>
      <c r="K407" s="272">
        <v>164</v>
      </c>
    </row>
    <row r="408" spans="1:11" ht="15.75" customHeight="1">
      <c r="A408" s="254">
        <v>765</v>
      </c>
      <c r="B408" s="271" t="s">
        <v>2054</v>
      </c>
      <c r="C408" s="254" t="s">
        <v>2055</v>
      </c>
      <c r="D408" s="13"/>
      <c r="E408" s="13"/>
      <c r="G408" s="272">
        <v>765</v>
      </c>
      <c r="H408" s="271" t="s">
        <v>2054</v>
      </c>
      <c r="I408" s="272" t="s">
        <v>2055</v>
      </c>
      <c r="J408" s="13">
        <v>103</v>
      </c>
      <c r="K408" s="272">
        <v>120</v>
      </c>
    </row>
    <row r="409" spans="1:11" ht="15.75" customHeight="1">
      <c r="A409" s="254">
        <v>766</v>
      </c>
      <c r="B409" s="271" t="s">
        <v>2056</v>
      </c>
      <c r="C409" s="254" t="s">
        <v>2057</v>
      </c>
      <c r="D409" s="13"/>
      <c r="E409" s="13"/>
      <c r="G409" s="272">
        <v>766</v>
      </c>
      <c r="H409" s="271" t="s">
        <v>2056</v>
      </c>
      <c r="I409" s="272" t="s">
        <v>2057</v>
      </c>
      <c r="J409" s="13">
        <v>240</v>
      </c>
      <c r="K409" s="272">
        <v>247</v>
      </c>
    </row>
    <row r="410" spans="1:11" ht="15.75" customHeight="1">
      <c r="A410" s="254">
        <v>767</v>
      </c>
      <c r="B410" s="271" t="s">
        <v>2058</v>
      </c>
      <c r="C410" s="254" t="s">
        <v>2059</v>
      </c>
      <c r="D410" s="13"/>
      <c r="E410" s="13"/>
      <c r="G410" s="272">
        <v>767</v>
      </c>
      <c r="H410" s="271" t="s">
        <v>2058</v>
      </c>
      <c r="I410" s="272" t="s">
        <v>2059</v>
      </c>
      <c r="J410" s="13">
        <v>326</v>
      </c>
      <c r="K410" s="272">
        <v>322</v>
      </c>
    </row>
    <row r="411" spans="1:11" ht="15.75" customHeight="1">
      <c r="A411" s="254">
        <v>770</v>
      </c>
      <c r="B411" s="271" t="s">
        <v>2060</v>
      </c>
      <c r="C411" s="254" t="s">
        <v>2061</v>
      </c>
      <c r="D411" s="13"/>
      <c r="E411" s="13"/>
      <c r="G411" s="272">
        <v>770</v>
      </c>
      <c r="H411" s="271" t="s">
        <v>2060</v>
      </c>
      <c r="I411" s="272" t="s">
        <v>2061</v>
      </c>
      <c r="J411" s="13">
        <v>220</v>
      </c>
      <c r="K411" s="272">
        <v>188</v>
      </c>
    </row>
    <row r="412" spans="1:11" ht="15.75" customHeight="1">
      <c r="A412" s="254">
        <v>773</v>
      </c>
      <c r="B412" s="271" t="s">
        <v>2062</v>
      </c>
      <c r="C412" s="254" t="s">
        <v>2063</v>
      </c>
      <c r="D412" s="13"/>
      <c r="E412" s="13"/>
      <c r="G412" s="272">
        <v>773</v>
      </c>
      <c r="H412" s="271" t="s">
        <v>2062</v>
      </c>
      <c r="I412" s="272" t="s">
        <v>2063</v>
      </c>
      <c r="J412" s="13">
        <v>384</v>
      </c>
      <c r="K412" s="272">
        <v>420</v>
      </c>
    </row>
    <row r="413" spans="1:11" ht="15.75" customHeight="1">
      <c r="A413" s="254">
        <v>774</v>
      </c>
      <c r="B413" s="271" t="s">
        <v>2064</v>
      </c>
      <c r="C413" s="254" t="s">
        <v>2065</v>
      </c>
      <c r="D413" s="13"/>
      <c r="E413" s="13"/>
      <c r="G413" s="272">
        <v>774</v>
      </c>
      <c r="H413" s="271" t="s">
        <v>2064</v>
      </c>
      <c r="I413" s="272" t="s">
        <v>2065</v>
      </c>
      <c r="J413" s="13">
        <v>77</v>
      </c>
      <c r="K413" s="272">
        <v>81</v>
      </c>
    </row>
    <row r="414" spans="1:11" ht="15.75" customHeight="1">
      <c r="A414" s="254">
        <v>775</v>
      </c>
      <c r="B414" s="271" t="s">
        <v>2066</v>
      </c>
      <c r="C414" s="254" t="s">
        <v>2067</v>
      </c>
      <c r="D414" s="13"/>
      <c r="E414" s="13"/>
      <c r="G414" s="272">
        <v>775</v>
      </c>
      <c r="H414" s="271" t="s">
        <v>2066</v>
      </c>
      <c r="I414" s="272" t="s">
        <v>2067</v>
      </c>
      <c r="J414" s="13">
        <v>1013</v>
      </c>
      <c r="K414" s="272">
        <v>1086</v>
      </c>
    </row>
    <row r="415" spans="1:11" ht="15.75" customHeight="1">
      <c r="A415" s="254">
        <v>778</v>
      </c>
      <c r="B415" s="271" t="s">
        <v>2068</v>
      </c>
      <c r="C415" s="254" t="s">
        <v>2069</v>
      </c>
      <c r="D415" s="13"/>
      <c r="E415" s="13"/>
      <c r="G415" s="272">
        <v>778</v>
      </c>
      <c r="H415" s="271" t="s">
        <v>2068</v>
      </c>
      <c r="I415" s="272" t="s">
        <v>2069</v>
      </c>
      <c r="J415" s="13">
        <v>218</v>
      </c>
      <c r="K415" s="272">
        <v>232</v>
      </c>
    </row>
    <row r="416" spans="1:11" ht="15.75" customHeight="1">
      <c r="A416" s="254">
        <v>780</v>
      </c>
      <c r="B416" s="271" t="s">
        <v>2070</v>
      </c>
      <c r="C416" s="254" t="s">
        <v>2071</v>
      </c>
      <c r="D416" s="13"/>
      <c r="E416" s="13"/>
      <c r="G416" s="272">
        <v>780</v>
      </c>
      <c r="H416" s="271" t="s">
        <v>2070</v>
      </c>
      <c r="I416" s="272" t="s">
        <v>2071</v>
      </c>
      <c r="J416" s="13">
        <v>572</v>
      </c>
      <c r="K416" s="272">
        <v>596</v>
      </c>
    </row>
    <row r="417" spans="1:11" ht="15.75" customHeight="1">
      <c r="A417" s="254">
        <v>801</v>
      </c>
      <c r="B417" s="271" t="s">
        <v>2072</v>
      </c>
      <c r="C417" s="254" t="s">
        <v>2073</v>
      </c>
      <c r="D417" s="13"/>
      <c r="E417" s="13"/>
      <c r="G417" s="272">
        <v>801</v>
      </c>
      <c r="H417" s="271" t="s">
        <v>2072</v>
      </c>
      <c r="I417" s="272" t="s">
        <v>2073</v>
      </c>
      <c r="J417" s="13">
        <v>287</v>
      </c>
      <c r="K417" s="272">
        <v>308</v>
      </c>
    </row>
    <row r="418" spans="1:11" ht="15.75" customHeight="1">
      <c r="A418" s="254">
        <v>805</v>
      </c>
      <c r="B418" s="271" t="s">
        <v>2074</v>
      </c>
      <c r="C418" s="254" t="s">
        <v>2075</v>
      </c>
      <c r="D418" s="13"/>
      <c r="E418" s="13"/>
      <c r="G418" s="272">
        <v>805</v>
      </c>
      <c r="H418" s="271" t="s">
        <v>2074</v>
      </c>
      <c r="I418" s="272" t="s">
        <v>2075</v>
      </c>
      <c r="J418" s="13">
        <v>130</v>
      </c>
      <c r="K418" s="272">
        <v>130</v>
      </c>
    </row>
    <row r="419" spans="1:11" ht="15.75" customHeight="1">
      <c r="A419" s="254">
        <v>806</v>
      </c>
      <c r="B419" s="271" t="s">
        <v>2076</v>
      </c>
      <c r="C419" s="254" t="s">
        <v>2077</v>
      </c>
      <c r="D419" s="13"/>
      <c r="E419" s="13"/>
      <c r="G419" s="272">
        <v>806</v>
      </c>
      <c r="H419" s="271" t="s">
        <v>2076</v>
      </c>
      <c r="I419" s="272" t="s">
        <v>2077</v>
      </c>
      <c r="J419" s="13">
        <v>239</v>
      </c>
      <c r="K419" s="272">
        <v>218</v>
      </c>
    </row>
    <row r="420" spans="1:11" ht="15.75" customHeight="1">
      <c r="A420" s="254">
        <v>810</v>
      </c>
      <c r="B420" s="271" t="s">
        <v>2078</v>
      </c>
      <c r="C420" s="254" t="s">
        <v>2079</v>
      </c>
      <c r="D420" s="13"/>
      <c r="E420" s="13"/>
      <c r="G420" s="272">
        <v>810</v>
      </c>
      <c r="H420" s="271" t="s">
        <v>2078</v>
      </c>
      <c r="I420" s="272" t="s">
        <v>2079</v>
      </c>
      <c r="J420" s="13">
        <v>226</v>
      </c>
      <c r="K420" s="272">
        <v>244</v>
      </c>
    </row>
    <row r="421" spans="1:11" ht="15.75" customHeight="1">
      <c r="A421" s="254">
        <v>815</v>
      </c>
      <c r="B421" s="271" t="s">
        <v>2080</v>
      </c>
      <c r="C421" s="254" t="s">
        <v>2081</v>
      </c>
      <c r="D421" s="13"/>
      <c r="E421" s="13"/>
      <c r="G421" s="272">
        <v>815</v>
      </c>
      <c r="H421" s="271" t="s">
        <v>2080</v>
      </c>
      <c r="I421" s="272" t="s">
        <v>2081</v>
      </c>
      <c r="J421" s="13">
        <v>166</v>
      </c>
      <c r="K421" s="272">
        <v>174</v>
      </c>
    </row>
    <row r="422" spans="1:11" ht="15.75" customHeight="1">
      <c r="A422" s="254">
        <v>817</v>
      </c>
      <c r="B422" s="271" t="s">
        <v>2082</v>
      </c>
      <c r="C422" s="254" t="s">
        <v>2083</v>
      </c>
      <c r="D422" s="13"/>
      <c r="E422" s="13"/>
      <c r="G422" s="272">
        <v>817</v>
      </c>
      <c r="H422" s="271" t="s">
        <v>2082</v>
      </c>
      <c r="I422" s="272" t="s">
        <v>2083</v>
      </c>
      <c r="J422" s="13">
        <v>282</v>
      </c>
      <c r="K422" s="272">
        <v>247</v>
      </c>
    </row>
    <row r="423" spans="1:11" ht="15.75" customHeight="1">
      <c r="A423" s="254">
        <v>818</v>
      </c>
      <c r="B423" s="271" t="s">
        <v>2084</v>
      </c>
      <c r="C423" s="254" t="s">
        <v>2085</v>
      </c>
      <c r="D423" s="13"/>
      <c r="E423" s="13"/>
      <c r="G423" s="272">
        <v>818</v>
      </c>
      <c r="H423" s="271" t="s">
        <v>2084</v>
      </c>
      <c r="I423" s="272" t="s">
        <v>2085</v>
      </c>
      <c r="J423" s="13">
        <v>169</v>
      </c>
      <c r="K423" s="272">
        <v>163</v>
      </c>
    </row>
    <row r="424" spans="1:11" ht="15.75" customHeight="1">
      <c r="A424" s="254">
        <v>821</v>
      </c>
      <c r="B424" s="271" t="s">
        <v>2086</v>
      </c>
      <c r="C424" s="254" t="s">
        <v>2087</v>
      </c>
      <c r="D424" s="13"/>
      <c r="E424" s="13"/>
      <c r="G424" s="272">
        <v>821</v>
      </c>
      <c r="H424" s="271" t="s">
        <v>2086</v>
      </c>
      <c r="I424" s="272" t="s">
        <v>2087</v>
      </c>
      <c r="J424" s="13">
        <v>159</v>
      </c>
      <c r="K424" s="272">
        <v>152</v>
      </c>
    </row>
    <row r="425" spans="1:11" ht="15.75" customHeight="1">
      <c r="A425" s="254">
        <v>823</v>
      </c>
      <c r="B425" s="271" t="s">
        <v>2088</v>
      </c>
      <c r="C425" s="254" t="s">
        <v>2089</v>
      </c>
      <c r="D425" s="13"/>
      <c r="E425" s="13"/>
      <c r="G425" s="272">
        <v>823</v>
      </c>
      <c r="H425" s="271" t="s">
        <v>2088</v>
      </c>
      <c r="I425" s="272" t="s">
        <v>2089</v>
      </c>
      <c r="J425" s="13">
        <v>268</v>
      </c>
      <c r="K425" s="272">
        <v>285</v>
      </c>
    </row>
    <row r="426" spans="1:11" ht="15.75" customHeight="1">
      <c r="A426" s="254">
        <v>825</v>
      </c>
      <c r="B426" s="271" t="s">
        <v>2090</v>
      </c>
      <c r="C426" s="254" t="s">
        <v>2091</v>
      </c>
      <c r="D426" s="13"/>
      <c r="E426" s="13"/>
      <c r="G426" s="272">
        <v>825</v>
      </c>
      <c r="H426" s="271" t="s">
        <v>2090</v>
      </c>
      <c r="I426" s="272" t="s">
        <v>2091</v>
      </c>
      <c r="J426" s="13">
        <v>217</v>
      </c>
      <c r="K426" s="272">
        <v>224</v>
      </c>
    </row>
    <row r="427" spans="1:11" ht="15.75" customHeight="1">
      <c r="A427" s="254">
        <v>828</v>
      </c>
      <c r="B427" s="271" t="s">
        <v>2092</v>
      </c>
      <c r="C427" s="254" t="s">
        <v>2093</v>
      </c>
      <c r="D427" s="13"/>
      <c r="E427" s="13"/>
      <c r="G427" s="272">
        <v>828</v>
      </c>
      <c r="H427" s="271" t="s">
        <v>2092</v>
      </c>
      <c r="I427" s="272" t="s">
        <v>2093</v>
      </c>
      <c r="J427" s="13">
        <v>398</v>
      </c>
      <c r="K427" s="272">
        <v>422</v>
      </c>
    </row>
    <row r="428" spans="1:11" ht="15.75" customHeight="1">
      <c r="A428" s="254">
        <v>829</v>
      </c>
      <c r="B428" s="271" t="s">
        <v>2094</v>
      </c>
      <c r="C428" s="254" t="s">
        <v>2095</v>
      </c>
      <c r="D428" s="13"/>
      <c r="E428" s="13"/>
      <c r="G428" s="272">
        <v>829</v>
      </c>
      <c r="H428" s="271" t="s">
        <v>2094</v>
      </c>
      <c r="I428" s="272" t="s">
        <v>2095</v>
      </c>
      <c r="J428" s="13">
        <v>324</v>
      </c>
      <c r="K428" s="272">
        <v>340</v>
      </c>
    </row>
    <row r="429" spans="1:11" ht="15.75" customHeight="1">
      <c r="A429" s="254">
        <v>830</v>
      </c>
      <c r="B429" s="271" t="s">
        <v>2096</v>
      </c>
      <c r="C429" s="254" t="s">
        <v>2097</v>
      </c>
      <c r="D429" s="13"/>
      <c r="E429" s="13"/>
      <c r="G429" s="272">
        <v>830</v>
      </c>
      <c r="H429" s="271" t="s">
        <v>2096</v>
      </c>
      <c r="I429" s="272" t="s">
        <v>2097</v>
      </c>
      <c r="J429" s="13">
        <v>280</v>
      </c>
      <c r="K429" s="272">
        <v>305</v>
      </c>
    </row>
    <row r="430" spans="1:11" ht="15.75" customHeight="1">
      <c r="A430" s="254">
        <v>832</v>
      </c>
      <c r="B430" s="271" t="s">
        <v>2098</v>
      </c>
      <c r="C430" s="254" t="s">
        <v>2099</v>
      </c>
      <c r="D430" s="13"/>
      <c r="E430" s="13"/>
      <c r="G430" s="272">
        <v>832</v>
      </c>
      <c r="H430" s="271" t="s">
        <v>2098</v>
      </c>
      <c r="I430" s="272" t="s">
        <v>2099</v>
      </c>
      <c r="J430" s="13">
        <v>204</v>
      </c>
      <c r="K430" s="272">
        <v>212</v>
      </c>
    </row>
    <row r="431" spans="1:11" ht="15.75" customHeight="1">
      <c r="A431" s="254">
        <v>851</v>
      </c>
      <c r="B431" s="271" t="s">
        <v>2100</v>
      </c>
      <c r="C431" s="254" t="s">
        <v>2101</v>
      </c>
      <c r="D431" s="13"/>
      <c r="E431" s="13"/>
      <c r="G431" s="272">
        <v>851</v>
      </c>
      <c r="H431" s="271" t="s">
        <v>2100</v>
      </c>
      <c r="I431" s="272" t="s">
        <v>2101</v>
      </c>
      <c r="J431" s="13">
        <v>79</v>
      </c>
      <c r="K431" s="272">
        <v>89</v>
      </c>
    </row>
    <row r="432" spans="1:11" ht="15.75" customHeight="1">
      <c r="A432" s="254">
        <v>852</v>
      </c>
      <c r="B432" s="271" t="s">
        <v>2102</v>
      </c>
      <c r="C432" s="254" t="s">
        <v>2103</v>
      </c>
      <c r="D432" s="13"/>
      <c r="E432" s="13"/>
      <c r="G432" s="272">
        <v>852</v>
      </c>
      <c r="H432" s="271" t="s">
        <v>2102</v>
      </c>
      <c r="I432" s="272" t="s">
        <v>2103</v>
      </c>
      <c r="J432" s="13">
        <v>244</v>
      </c>
      <c r="K432" s="272">
        <v>234</v>
      </c>
    </row>
    <row r="433" spans="1:11" ht="15.75" customHeight="1">
      <c r="A433" s="254">
        <v>853</v>
      </c>
      <c r="B433" s="271" t="s">
        <v>2104</v>
      </c>
      <c r="C433" s="254" t="s">
        <v>2105</v>
      </c>
      <c r="D433" s="13"/>
      <c r="E433" s="13"/>
      <c r="G433" s="272">
        <v>853</v>
      </c>
      <c r="H433" s="271" t="s">
        <v>2104</v>
      </c>
      <c r="I433" s="272" t="s">
        <v>2105</v>
      </c>
      <c r="J433" s="13">
        <v>327</v>
      </c>
      <c r="K433" s="272">
        <v>299</v>
      </c>
    </row>
    <row r="434" spans="1:11" ht="15.75" customHeight="1">
      <c r="A434" s="254">
        <v>855</v>
      </c>
      <c r="B434" s="271" t="s">
        <v>2106</v>
      </c>
      <c r="C434" s="254" t="s">
        <v>2107</v>
      </c>
      <c r="D434" s="13"/>
      <c r="E434" s="13"/>
      <c r="G434" s="272">
        <v>855</v>
      </c>
      <c r="H434" s="271" t="s">
        <v>2106</v>
      </c>
      <c r="I434" s="272" t="s">
        <v>2107</v>
      </c>
      <c r="J434" s="13">
        <v>131</v>
      </c>
      <c r="K434" s="272">
        <v>131</v>
      </c>
    </row>
    <row r="435" spans="1:11" ht="15.75" customHeight="1">
      <c r="A435" s="254">
        <v>860</v>
      </c>
      <c r="B435" s="271" t="s">
        <v>2108</v>
      </c>
      <c r="C435" s="254" t="s">
        <v>2109</v>
      </c>
      <c r="D435" s="13"/>
      <c r="E435" s="13"/>
      <c r="G435" s="272">
        <v>860</v>
      </c>
      <c r="H435" s="271" t="s">
        <v>2108</v>
      </c>
      <c r="I435" s="272" t="s">
        <v>2109</v>
      </c>
      <c r="J435" s="13">
        <v>164</v>
      </c>
      <c r="K435" s="272">
        <v>172</v>
      </c>
    </row>
    <row r="436" spans="1:11" ht="15.75" customHeight="1">
      <c r="A436" s="254">
        <v>871</v>
      </c>
      <c r="B436" s="271" t="s">
        <v>2110</v>
      </c>
      <c r="C436" s="254" t="s">
        <v>2111</v>
      </c>
      <c r="D436" s="13"/>
      <c r="E436" s="13"/>
      <c r="G436" s="272">
        <v>871</v>
      </c>
      <c r="H436" s="271" t="s">
        <v>2110</v>
      </c>
      <c r="I436" s="272" t="s">
        <v>2111</v>
      </c>
      <c r="J436" s="13">
        <v>389</v>
      </c>
      <c r="K436" s="272">
        <v>341</v>
      </c>
    </row>
    <row r="437" spans="1:11" ht="15.75" customHeight="1">
      <c r="A437" s="254">
        <v>872</v>
      </c>
      <c r="B437" s="271" t="s">
        <v>2112</v>
      </c>
      <c r="C437" s="254" t="s">
        <v>2113</v>
      </c>
      <c r="D437" s="13"/>
      <c r="E437" s="13"/>
      <c r="G437" s="272">
        <v>872</v>
      </c>
      <c r="H437" s="271" t="s">
        <v>2112</v>
      </c>
      <c r="I437" s="272" t="s">
        <v>2113</v>
      </c>
      <c r="J437" s="13">
        <v>211</v>
      </c>
      <c r="K437" s="272">
        <v>203</v>
      </c>
    </row>
    <row r="438" spans="1:11" ht="15.75" customHeight="1">
      <c r="A438" s="254">
        <v>873</v>
      </c>
      <c r="B438" s="271" t="s">
        <v>2114</v>
      </c>
      <c r="C438" s="254" t="s">
        <v>2115</v>
      </c>
      <c r="D438" s="13"/>
      <c r="E438" s="13"/>
      <c r="G438" s="272">
        <v>873</v>
      </c>
      <c r="H438" s="271" t="s">
        <v>2114</v>
      </c>
      <c r="I438" s="272" t="s">
        <v>2115</v>
      </c>
      <c r="J438" s="13">
        <v>175</v>
      </c>
      <c r="K438" s="272">
        <v>185</v>
      </c>
    </row>
    <row r="439" spans="1:11" ht="15.75" customHeight="1">
      <c r="A439" s="254">
        <v>876</v>
      </c>
      <c r="B439" s="271" t="s">
        <v>2116</v>
      </c>
      <c r="C439" s="254" t="s">
        <v>2117</v>
      </c>
      <c r="D439" s="13"/>
      <c r="E439" s="13"/>
      <c r="G439" s="272">
        <v>876</v>
      </c>
      <c r="H439" s="271" t="s">
        <v>2116</v>
      </c>
      <c r="I439" s="272" t="s">
        <v>2117</v>
      </c>
      <c r="J439" s="13">
        <v>161</v>
      </c>
      <c r="K439" s="272">
        <v>165</v>
      </c>
    </row>
    <row r="440" spans="1:11" ht="15.75" customHeight="1">
      <c r="A440" s="254">
        <v>878</v>
      </c>
      <c r="B440" s="271" t="s">
        <v>2118</v>
      </c>
      <c r="C440" s="254" t="s">
        <v>2119</v>
      </c>
      <c r="D440" s="13"/>
      <c r="E440" s="13"/>
      <c r="G440" s="272">
        <v>878</v>
      </c>
      <c r="H440" s="271" t="s">
        <v>2118</v>
      </c>
      <c r="I440" s="272" t="s">
        <v>2119</v>
      </c>
      <c r="J440" s="13">
        <v>301</v>
      </c>
      <c r="K440" s="272">
        <v>301</v>
      </c>
    </row>
    <row r="441" spans="1:11" ht="15.75" customHeight="1">
      <c r="A441" s="254">
        <v>879</v>
      </c>
      <c r="B441" s="271" t="s">
        <v>2120</v>
      </c>
      <c r="C441" s="254" t="s">
        <v>2121</v>
      </c>
      <c r="D441" s="13"/>
      <c r="E441" s="13"/>
      <c r="G441" s="272">
        <v>879</v>
      </c>
      <c r="H441" s="271" t="s">
        <v>2120</v>
      </c>
      <c r="I441" s="272" t="s">
        <v>2121</v>
      </c>
      <c r="J441" s="13">
        <v>182</v>
      </c>
      <c r="K441" s="272">
        <v>164</v>
      </c>
    </row>
    <row r="442" spans="1:11" ht="15.75" customHeight="1">
      <c r="A442" s="254">
        <v>885</v>
      </c>
      <c r="B442" s="271" t="s">
        <v>2122</v>
      </c>
      <c r="C442" s="254" t="s">
        <v>2123</v>
      </c>
      <c r="D442" s="13"/>
      <c r="E442" s="13"/>
      <c r="G442" s="272">
        <v>885</v>
      </c>
      <c r="H442" s="271" t="s">
        <v>2122</v>
      </c>
      <c r="I442" s="272" t="s">
        <v>2123</v>
      </c>
      <c r="J442" s="13">
        <v>238</v>
      </c>
      <c r="K442" s="272">
        <v>270</v>
      </c>
    </row>
    <row r="443" spans="1:11" ht="15.75" customHeight="1">
      <c r="A443" s="254">
        <v>910</v>
      </c>
      <c r="B443" s="271" t="s">
        <v>2124</v>
      </c>
      <c r="C443" s="254" t="s">
        <v>2125</v>
      </c>
      <c r="D443" s="13"/>
      <c r="E443" s="13"/>
      <c r="G443" s="272">
        <v>910</v>
      </c>
      <c r="H443" s="271" t="s">
        <v>2124</v>
      </c>
      <c r="I443" s="272" t="s">
        <v>2125</v>
      </c>
      <c r="J443" s="13">
        <v>66</v>
      </c>
      <c r="K443" s="272">
        <v>59</v>
      </c>
    </row>
    <row r="444" spans="1:11" ht="15.75" customHeight="1">
      <c r="A444" s="254">
        <v>915</v>
      </c>
      <c r="B444" s="271" t="s">
        <v>2126</v>
      </c>
      <c r="C444" s="254" t="s">
        <v>2127</v>
      </c>
      <c r="D444" s="13"/>
      <c r="E444" s="13"/>
      <c r="G444" s="272">
        <v>915</v>
      </c>
      <c r="H444" s="271" t="s">
        <v>2126</v>
      </c>
      <c r="I444" s="272" t="s">
        <v>2127</v>
      </c>
      <c r="J444" s="13">
        <v>137</v>
      </c>
      <c r="K444" s="272">
        <v>111</v>
      </c>
    </row>
    <row r="445" spans="1:11" ht="15.75" customHeight="1"/>
    <row r="446" spans="1:11" ht="15.75" customHeight="1"/>
    <row r="447" spans="1:11" ht="15.75" customHeight="1"/>
    <row r="448" spans="1:11"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1">
    <mergeCell ref="B4:C4"/>
  </mergeCells>
  <hyperlinks>
    <hyperlink ref="A1" r:id="rId1" xr:uid="{00000000-0004-0000-0A00-000000000000}"/>
    <hyperlink ref="H1" r:id="rId2" xr:uid="{00000000-0004-0000-0A00-000001000000}"/>
  </hyperlinks>
  <pageMargins left="0.7" right="0.7" top="0.75" bottom="0.75" header="0" footer="0"/>
  <pageSetup orientation="landscape"/>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7">
    <tabColor rgb="FF666699"/>
  </sheetPr>
  <dimension ref="A1:AA1000"/>
  <sheetViews>
    <sheetView workbookViewId="0"/>
  </sheetViews>
  <sheetFormatPr defaultColWidth="11.21875" defaultRowHeight="15" customHeight="1"/>
  <cols>
    <col min="1" max="1" width="2" customWidth="1"/>
    <col min="2" max="2" width="7.77734375" customWidth="1"/>
    <col min="3" max="3" width="60.6640625" customWidth="1"/>
    <col min="4" max="4" width="4.77734375" hidden="1" customWidth="1"/>
    <col min="5" max="5" width="18.44140625" customWidth="1"/>
    <col min="6" max="6" width="2.109375" hidden="1" customWidth="1"/>
    <col min="7" max="7" width="16.6640625" customWidth="1"/>
    <col min="8" max="8" width="4.21875" customWidth="1"/>
    <col min="9" max="9" width="3.88671875" customWidth="1"/>
    <col min="10" max="10" width="9.21875" customWidth="1"/>
    <col min="11" max="11" width="14.21875" customWidth="1"/>
    <col min="12" max="12" width="36.109375" customWidth="1"/>
    <col min="13" max="13" width="9.5546875" customWidth="1"/>
    <col min="14" max="18" width="9.21875" customWidth="1"/>
    <col min="19" max="19" width="4" customWidth="1"/>
    <col min="20" max="20" width="9.21875" customWidth="1"/>
    <col min="21" max="27" width="8" customWidth="1"/>
  </cols>
  <sheetData>
    <row r="1" spans="1:27" ht="27" customHeight="1">
      <c r="A1" s="13"/>
      <c r="B1" s="13"/>
      <c r="C1" s="273" t="s">
        <v>2128</v>
      </c>
      <c r="D1" s="273"/>
      <c r="E1" s="13"/>
      <c r="F1" s="13"/>
      <c r="G1" s="13"/>
      <c r="H1" s="13"/>
      <c r="I1" s="13"/>
      <c r="J1" s="13"/>
      <c r="K1" s="13"/>
      <c r="L1" s="13"/>
      <c r="M1" s="13"/>
      <c r="N1" s="13"/>
      <c r="O1" s="13"/>
      <c r="P1" s="13"/>
      <c r="Q1" s="13"/>
      <c r="R1" s="13"/>
      <c r="S1" s="13"/>
      <c r="T1" s="13"/>
      <c r="U1" s="13"/>
      <c r="V1" s="13"/>
      <c r="W1" s="13"/>
      <c r="X1" s="13"/>
      <c r="Y1" s="13"/>
      <c r="Z1" s="13"/>
      <c r="AA1" s="13"/>
    </row>
    <row r="2" spans="1:27">
      <c r="A2" s="13"/>
      <c r="B2" s="13"/>
      <c r="C2" s="618" t="s">
        <v>2129</v>
      </c>
      <c r="D2" s="631"/>
      <c r="E2" s="631"/>
      <c r="F2" s="631"/>
      <c r="G2" s="631"/>
      <c r="H2" s="631"/>
      <c r="I2" s="631"/>
      <c r="J2" s="631"/>
      <c r="K2" s="631"/>
      <c r="L2" s="631"/>
      <c r="M2" s="631"/>
      <c r="N2" s="631"/>
      <c r="O2" s="631"/>
      <c r="P2" s="631"/>
      <c r="Q2" s="631"/>
      <c r="R2" s="632"/>
      <c r="S2" s="13"/>
      <c r="T2" s="13"/>
      <c r="U2" s="13"/>
      <c r="V2" s="13"/>
      <c r="W2" s="13"/>
      <c r="X2" s="13"/>
      <c r="Y2" s="13"/>
      <c r="Z2" s="13"/>
      <c r="AA2" s="13"/>
    </row>
    <row r="3" spans="1:27">
      <c r="A3" s="13"/>
      <c r="B3" s="13"/>
      <c r="C3" s="633"/>
      <c r="D3" s="624"/>
      <c r="E3" s="624"/>
      <c r="F3" s="624"/>
      <c r="G3" s="624"/>
      <c r="H3" s="624"/>
      <c r="I3" s="624"/>
      <c r="J3" s="624"/>
      <c r="K3" s="624"/>
      <c r="L3" s="624"/>
      <c r="M3" s="624"/>
      <c r="N3" s="624"/>
      <c r="O3" s="624"/>
      <c r="P3" s="624"/>
      <c r="Q3" s="624"/>
      <c r="R3" s="634"/>
      <c r="S3" s="13"/>
      <c r="T3" s="274"/>
      <c r="U3" s="13"/>
      <c r="V3" s="13"/>
      <c r="W3" s="13"/>
      <c r="X3" s="13"/>
      <c r="Y3" s="13"/>
      <c r="Z3" s="13"/>
      <c r="AA3" s="13"/>
    </row>
    <row r="4" spans="1:27">
      <c r="A4" s="13"/>
      <c r="B4" s="13"/>
      <c r="C4" s="633"/>
      <c r="D4" s="624"/>
      <c r="E4" s="624"/>
      <c r="F4" s="624"/>
      <c r="G4" s="624"/>
      <c r="H4" s="624"/>
      <c r="I4" s="624"/>
      <c r="J4" s="624"/>
      <c r="K4" s="624"/>
      <c r="L4" s="624"/>
      <c r="M4" s="624"/>
      <c r="N4" s="624"/>
      <c r="O4" s="624"/>
      <c r="P4" s="624"/>
      <c r="Q4" s="624"/>
      <c r="R4" s="634"/>
      <c r="S4" s="13"/>
      <c r="T4" s="13"/>
      <c r="U4" s="13"/>
      <c r="V4" s="13"/>
      <c r="W4" s="13"/>
      <c r="X4" s="13"/>
      <c r="Y4" s="13"/>
      <c r="Z4" s="13"/>
      <c r="AA4" s="13"/>
    </row>
    <row r="5" spans="1:27" ht="63" customHeight="1">
      <c r="A5" s="13"/>
      <c r="B5" s="13"/>
      <c r="C5" s="633"/>
      <c r="D5" s="624"/>
      <c r="E5" s="624"/>
      <c r="F5" s="624"/>
      <c r="G5" s="624"/>
      <c r="H5" s="624"/>
      <c r="I5" s="624"/>
      <c r="J5" s="624"/>
      <c r="K5" s="624"/>
      <c r="L5" s="624"/>
      <c r="M5" s="624"/>
      <c r="N5" s="624"/>
      <c r="O5" s="624"/>
      <c r="P5" s="624"/>
      <c r="Q5" s="624"/>
      <c r="R5" s="634"/>
      <c r="S5" s="13"/>
      <c r="T5" s="13"/>
      <c r="U5" s="13"/>
      <c r="V5" s="13"/>
      <c r="W5" s="13"/>
      <c r="X5" s="13"/>
      <c r="Y5" s="13"/>
      <c r="Z5" s="13"/>
      <c r="AA5" s="13"/>
    </row>
    <row r="6" spans="1:27" ht="15.75">
      <c r="A6" s="13"/>
      <c r="B6" s="13"/>
      <c r="C6" s="633"/>
      <c r="D6" s="624"/>
      <c r="E6" s="624"/>
      <c r="F6" s="624"/>
      <c r="G6" s="624"/>
      <c r="H6" s="624"/>
      <c r="I6" s="624"/>
      <c r="J6" s="624"/>
      <c r="K6" s="624"/>
      <c r="L6" s="624"/>
      <c r="M6" s="624"/>
      <c r="N6" s="624"/>
      <c r="O6" s="624"/>
      <c r="P6" s="624"/>
      <c r="Q6" s="624"/>
      <c r="R6" s="634"/>
      <c r="S6" s="275"/>
      <c r="T6" s="13"/>
      <c r="U6" s="13"/>
      <c r="V6" s="13"/>
      <c r="W6" s="13"/>
      <c r="X6" s="13"/>
      <c r="Y6" s="13"/>
      <c r="Z6" s="13"/>
      <c r="AA6" s="13"/>
    </row>
    <row r="7" spans="1:27">
      <c r="A7" s="13"/>
      <c r="B7" s="13"/>
      <c r="C7" s="633"/>
      <c r="D7" s="624"/>
      <c r="E7" s="624"/>
      <c r="F7" s="624"/>
      <c r="G7" s="624"/>
      <c r="H7" s="624"/>
      <c r="I7" s="624"/>
      <c r="J7" s="624"/>
      <c r="K7" s="624"/>
      <c r="L7" s="624"/>
      <c r="M7" s="624"/>
      <c r="N7" s="624"/>
      <c r="O7" s="624"/>
      <c r="P7" s="624"/>
      <c r="Q7" s="624"/>
      <c r="R7" s="634"/>
      <c r="S7" s="13"/>
      <c r="T7" s="13"/>
      <c r="U7" s="13"/>
      <c r="V7" s="13"/>
      <c r="W7" s="13"/>
      <c r="X7" s="13"/>
      <c r="Y7" s="13"/>
      <c r="Z7" s="13"/>
      <c r="AA7" s="13"/>
    </row>
    <row r="8" spans="1:27">
      <c r="A8" s="13"/>
      <c r="B8" s="13"/>
      <c r="C8" s="633"/>
      <c r="D8" s="624"/>
      <c r="E8" s="624"/>
      <c r="F8" s="624"/>
      <c r="G8" s="624"/>
      <c r="H8" s="624"/>
      <c r="I8" s="624"/>
      <c r="J8" s="624"/>
      <c r="K8" s="624"/>
      <c r="L8" s="624"/>
      <c r="M8" s="624"/>
      <c r="N8" s="624"/>
      <c r="O8" s="624"/>
      <c r="P8" s="624"/>
      <c r="Q8" s="624"/>
      <c r="R8" s="634"/>
      <c r="S8" s="13"/>
      <c r="T8" s="13"/>
      <c r="U8" s="13"/>
      <c r="V8" s="13"/>
      <c r="W8" s="13"/>
      <c r="X8" s="13"/>
      <c r="Y8" s="13"/>
      <c r="Z8" s="13"/>
      <c r="AA8" s="13"/>
    </row>
    <row r="9" spans="1:27">
      <c r="A9" s="13"/>
      <c r="B9" s="13"/>
      <c r="C9" s="633"/>
      <c r="D9" s="624"/>
      <c r="E9" s="624"/>
      <c r="F9" s="624"/>
      <c r="G9" s="624"/>
      <c r="H9" s="624"/>
      <c r="I9" s="624"/>
      <c r="J9" s="624"/>
      <c r="K9" s="624"/>
      <c r="L9" s="624"/>
      <c r="M9" s="624"/>
      <c r="N9" s="624"/>
      <c r="O9" s="624"/>
      <c r="P9" s="624"/>
      <c r="Q9" s="624"/>
      <c r="R9" s="634"/>
      <c r="S9" s="13"/>
      <c r="T9" s="13"/>
      <c r="U9" s="13"/>
      <c r="V9" s="13"/>
      <c r="W9" s="13"/>
      <c r="X9" s="13"/>
      <c r="Y9" s="13"/>
      <c r="Z9" s="13"/>
      <c r="AA9" s="13"/>
    </row>
    <row r="10" spans="1:27">
      <c r="A10" s="13"/>
      <c r="B10" s="13"/>
      <c r="C10" s="633"/>
      <c r="D10" s="624"/>
      <c r="E10" s="624"/>
      <c r="F10" s="624"/>
      <c r="G10" s="624"/>
      <c r="H10" s="624"/>
      <c r="I10" s="624"/>
      <c r="J10" s="624"/>
      <c r="K10" s="624"/>
      <c r="L10" s="624"/>
      <c r="M10" s="624"/>
      <c r="N10" s="624"/>
      <c r="O10" s="624"/>
      <c r="P10" s="624"/>
      <c r="Q10" s="624"/>
      <c r="R10" s="634"/>
      <c r="S10" s="13"/>
      <c r="T10" s="13"/>
      <c r="U10" s="13"/>
      <c r="V10" s="13"/>
      <c r="W10" s="13"/>
      <c r="X10" s="13"/>
      <c r="Y10" s="13"/>
      <c r="Z10" s="13"/>
      <c r="AA10" s="13"/>
    </row>
    <row r="11" spans="1:27" ht="19.5" customHeight="1">
      <c r="A11" s="13"/>
      <c r="B11" s="13"/>
      <c r="C11" s="633"/>
      <c r="D11" s="624"/>
      <c r="E11" s="624"/>
      <c r="F11" s="624"/>
      <c r="G11" s="624"/>
      <c r="H11" s="624"/>
      <c r="I11" s="624"/>
      <c r="J11" s="624"/>
      <c r="K11" s="624"/>
      <c r="L11" s="624"/>
      <c r="M11" s="624"/>
      <c r="N11" s="624"/>
      <c r="O11" s="624"/>
      <c r="P11" s="624"/>
      <c r="Q11" s="624"/>
      <c r="R11" s="634"/>
      <c r="S11" s="13"/>
      <c r="T11" s="13"/>
      <c r="U11" s="13"/>
      <c r="V11" s="13"/>
      <c r="W11" s="13"/>
      <c r="X11" s="13"/>
      <c r="Y11" s="13"/>
      <c r="Z11" s="13"/>
      <c r="AA11" s="13"/>
    </row>
    <row r="12" spans="1:27">
      <c r="A12" s="13"/>
      <c r="B12" s="13"/>
      <c r="C12" s="633"/>
      <c r="D12" s="624"/>
      <c r="E12" s="624"/>
      <c r="F12" s="624"/>
      <c r="G12" s="624"/>
      <c r="H12" s="624"/>
      <c r="I12" s="624"/>
      <c r="J12" s="624"/>
      <c r="K12" s="624"/>
      <c r="L12" s="624"/>
      <c r="M12" s="624"/>
      <c r="N12" s="624"/>
      <c r="O12" s="624"/>
      <c r="P12" s="624"/>
      <c r="Q12" s="624"/>
      <c r="R12" s="634"/>
      <c r="S12" s="13"/>
      <c r="T12" s="13"/>
      <c r="U12" s="13"/>
      <c r="V12" s="13"/>
      <c r="W12" s="13"/>
      <c r="X12" s="13"/>
      <c r="Y12" s="13"/>
      <c r="Z12" s="13"/>
      <c r="AA12" s="13"/>
    </row>
    <row r="13" spans="1:27" ht="15.75" customHeight="1">
      <c r="A13" s="13"/>
      <c r="B13" s="13"/>
      <c r="C13" s="633"/>
      <c r="D13" s="624"/>
      <c r="E13" s="624"/>
      <c r="F13" s="624"/>
      <c r="G13" s="624"/>
      <c r="H13" s="624"/>
      <c r="I13" s="624"/>
      <c r="J13" s="624"/>
      <c r="K13" s="624"/>
      <c r="L13" s="624"/>
      <c r="M13" s="624"/>
      <c r="N13" s="624"/>
      <c r="O13" s="624"/>
      <c r="P13" s="624"/>
      <c r="Q13" s="624"/>
      <c r="R13" s="634"/>
      <c r="S13" s="13"/>
      <c r="T13" s="13"/>
      <c r="U13" s="13"/>
      <c r="V13" s="13"/>
      <c r="W13" s="13"/>
      <c r="X13" s="13"/>
      <c r="Y13" s="13"/>
      <c r="Z13" s="13"/>
      <c r="AA13" s="13"/>
    </row>
    <row r="14" spans="1:27">
      <c r="A14" s="13"/>
      <c r="B14" s="13"/>
      <c r="C14" s="633"/>
      <c r="D14" s="624"/>
      <c r="E14" s="624"/>
      <c r="F14" s="624"/>
      <c r="G14" s="624"/>
      <c r="H14" s="624"/>
      <c r="I14" s="624"/>
      <c r="J14" s="624"/>
      <c r="K14" s="624"/>
      <c r="L14" s="624"/>
      <c r="M14" s="624"/>
      <c r="N14" s="624"/>
      <c r="O14" s="624"/>
      <c r="P14" s="624"/>
      <c r="Q14" s="624"/>
      <c r="R14" s="634"/>
      <c r="S14" s="13"/>
      <c r="T14" s="13"/>
      <c r="U14" s="13"/>
      <c r="V14" s="13"/>
      <c r="W14" s="13"/>
      <c r="X14" s="13"/>
      <c r="Y14" s="13"/>
      <c r="Z14" s="13"/>
      <c r="AA14" s="13"/>
    </row>
    <row r="15" spans="1:27">
      <c r="A15" s="13"/>
      <c r="B15" s="13"/>
      <c r="C15" s="633"/>
      <c r="D15" s="624"/>
      <c r="E15" s="624"/>
      <c r="F15" s="624"/>
      <c r="G15" s="624"/>
      <c r="H15" s="624"/>
      <c r="I15" s="624"/>
      <c r="J15" s="624"/>
      <c r="K15" s="624"/>
      <c r="L15" s="624"/>
      <c r="M15" s="624"/>
      <c r="N15" s="624"/>
      <c r="O15" s="624"/>
      <c r="P15" s="624"/>
      <c r="Q15" s="624"/>
      <c r="R15" s="634"/>
      <c r="S15" s="13"/>
      <c r="T15" s="13"/>
      <c r="U15" s="13"/>
      <c r="V15" s="13"/>
      <c r="W15" s="13"/>
      <c r="X15" s="13"/>
      <c r="Y15" s="13"/>
      <c r="Z15" s="13"/>
      <c r="AA15" s="13"/>
    </row>
    <row r="16" spans="1:27" ht="15.75">
      <c r="A16" s="13"/>
      <c r="B16" s="276" t="s">
        <v>2130</v>
      </c>
      <c r="C16" s="633"/>
      <c r="D16" s="624"/>
      <c r="E16" s="624"/>
      <c r="F16" s="624"/>
      <c r="G16" s="624"/>
      <c r="H16" s="624"/>
      <c r="I16" s="624"/>
      <c r="J16" s="624"/>
      <c r="K16" s="624"/>
      <c r="L16" s="624"/>
      <c r="M16" s="624"/>
      <c r="N16" s="624"/>
      <c r="O16" s="624"/>
      <c r="P16" s="624"/>
      <c r="Q16" s="624"/>
      <c r="R16" s="634"/>
      <c r="S16" s="13"/>
      <c r="T16" s="13"/>
      <c r="U16" s="13"/>
      <c r="V16" s="13"/>
      <c r="W16" s="13"/>
      <c r="X16" s="13"/>
      <c r="Y16" s="13"/>
      <c r="Z16" s="13"/>
      <c r="AA16" s="13"/>
    </row>
    <row r="17" spans="1:27">
      <c r="A17" s="13"/>
      <c r="B17" s="561" t="s">
        <v>2131</v>
      </c>
      <c r="C17" s="633"/>
      <c r="D17" s="624"/>
      <c r="E17" s="624"/>
      <c r="F17" s="624"/>
      <c r="G17" s="624"/>
      <c r="H17" s="624"/>
      <c r="I17" s="624"/>
      <c r="J17" s="624"/>
      <c r="K17" s="624"/>
      <c r="L17" s="624"/>
      <c r="M17" s="624"/>
      <c r="N17" s="624"/>
      <c r="O17" s="624"/>
      <c r="P17" s="624"/>
      <c r="Q17" s="624"/>
      <c r="R17" s="634"/>
      <c r="S17" s="13"/>
      <c r="T17" s="13"/>
      <c r="U17" s="13"/>
      <c r="V17" s="13"/>
      <c r="W17" s="13"/>
      <c r="X17" s="13"/>
      <c r="Y17" s="13"/>
      <c r="Z17" s="13"/>
      <c r="AA17" s="13"/>
    </row>
    <row r="18" spans="1:27">
      <c r="A18" s="13"/>
      <c r="B18" s="562" t="s">
        <v>2132</v>
      </c>
      <c r="C18" s="633"/>
      <c r="D18" s="624"/>
      <c r="E18" s="624"/>
      <c r="F18" s="624"/>
      <c r="G18" s="624"/>
      <c r="H18" s="624"/>
      <c r="I18" s="624"/>
      <c r="J18" s="624"/>
      <c r="K18" s="624"/>
      <c r="L18" s="624"/>
      <c r="M18" s="624"/>
      <c r="N18" s="624"/>
      <c r="O18" s="624"/>
      <c r="P18" s="624"/>
      <c r="Q18" s="624"/>
      <c r="R18" s="634"/>
      <c r="S18" s="13"/>
      <c r="T18" s="13"/>
      <c r="U18" s="13"/>
      <c r="V18" s="13"/>
      <c r="W18" s="13"/>
      <c r="X18" s="13"/>
      <c r="Y18" s="13"/>
      <c r="Z18" s="13"/>
      <c r="AA18" s="13"/>
    </row>
    <row r="19" spans="1:27">
      <c r="A19" s="13"/>
      <c r="B19" s="277"/>
      <c r="C19" s="633"/>
      <c r="D19" s="624"/>
      <c r="E19" s="624"/>
      <c r="F19" s="624"/>
      <c r="G19" s="624"/>
      <c r="H19" s="624"/>
      <c r="I19" s="624"/>
      <c r="J19" s="624"/>
      <c r="K19" s="624"/>
      <c r="L19" s="624"/>
      <c r="M19" s="624"/>
      <c r="N19" s="624"/>
      <c r="O19" s="624"/>
      <c r="P19" s="624"/>
      <c r="Q19" s="624"/>
      <c r="R19" s="634"/>
      <c r="S19" s="13"/>
      <c r="T19" s="13"/>
      <c r="U19" s="13"/>
      <c r="V19" s="13"/>
      <c r="W19" s="13"/>
      <c r="X19" s="13"/>
      <c r="Y19" s="13"/>
      <c r="Z19" s="13"/>
      <c r="AA19" s="13"/>
    </row>
    <row r="20" spans="1:27">
      <c r="A20" s="13"/>
      <c r="B20" s="277"/>
      <c r="C20" s="633"/>
      <c r="D20" s="624"/>
      <c r="E20" s="624"/>
      <c r="F20" s="624"/>
      <c r="G20" s="624"/>
      <c r="H20" s="624"/>
      <c r="I20" s="624"/>
      <c r="J20" s="624"/>
      <c r="K20" s="624"/>
      <c r="L20" s="624"/>
      <c r="M20" s="624"/>
      <c r="N20" s="624"/>
      <c r="O20" s="624"/>
      <c r="P20" s="624"/>
      <c r="Q20" s="624"/>
      <c r="R20" s="634"/>
      <c r="S20" s="13"/>
      <c r="T20" s="13"/>
      <c r="U20" s="13"/>
      <c r="V20" s="13"/>
      <c r="W20" s="13"/>
      <c r="X20" s="13"/>
      <c r="Y20" s="13"/>
      <c r="Z20" s="13"/>
      <c r="AA20" s="13"/>
    </row>
    <row r="21" spans="1:27" ht="30.75" customHeight="1">
      <c r="A21" s="13"/>
      <c r="B21" s="277"/>
      <c r="C21" s="633"/>
      <c r="D21" s="624"/>
      <c r="E21" s="624"/>
      <c r="F21" s="624"/>
      <c r="G21" s="624"/>
      <c r="H21" s="624"/>
      <c r="I21" s="624"/>
      <c r="J21" s="624"/>
      <c r="K21" s="624"/>
      <c r="L21" s="624"/>
      <c r="M21" s="624"/>
      <c r="N21" s="624"/>
      <c r="O21" s="624"/>
      <c r="P21" s="624"/>
      <c r="Q21" s="624"/>
      <c r="R21" s="634"/>
      <c r="S21" s="13"/>
      <c r="T21" s="13"/>
      <c r="U21" s="13"/>
      <c r="V21" s="13"/>
      <c r="W21" s="13"/>
      <c r="X21" s="13"/>
      <c r="Y21" s="13"/>
      <c r="Z21" s="13"/>
      <c r="AA21" s="13"/>
    </row>
    <row r="22" spans="1:27" ht="15.75" customHeight="1">
      <c r="A22" s="13"/>
      <c r="B22" s="277"/>
      <c r="C22" s="633"/>
      <c r="D22" s="624"/>
      <c r="E22" s="624"/>
      <c r="F22" s="624"/>
      <c r="G22" s="624"/>
      <c r="H22" s="624"/>
      <c r="I22" s="624"/>
      <c r="J22" s="624"/>
      <c r="K22" s="624"/>
      <c r="L22" s="624"/>
      <c r="M22" s="624"/>
      <c r="N22" s="624"/>
      <c r="O22" s="624"/>
      <c r="P22" s="624"/>
      <c r="Q22" s="624"/>
      <c r="R22" s="634"/>
      <c r="S22" s="13"/>
      <c r="T22" s="13"/>
      <c r="U22" s="13"/>
      <c r="V22" s="13"/>
      <c r="W22" s="13"/>
      <c r="X22" s="13"/>
      <c r="Y22" s="13"/>
      <c r="Z22" s="13"/>
      <c r="AA22" s="13"/>
    </row>
    <row r="23" spans="1:27" ht="15.75" customHeight="1">
      <c r="A23" s="13"/>
      <c r="B23" s="277"/>
      <c r="C23" s="633"/>
      <c r="D23" s="624"/>
      <c r="E23" s="624"/>
      <c r="F23" s="624"/>
      <c r="G23" s="624"/>
      <c r="H23" s="624"/>
      <c r="I23" s="624"/>
      <c r="J23" s="624"/>
      <c r="K23" s="624"/>
      <c r="L23" s="624"/>
      <c r="M23" s="624"/>
      <c r="N23" s="624"/>
      <c r="O23" s="624"/>
      <c r="P23" s="624"/>
      <c r="Q23" s="624"/>
      <c r="R23" s="634"/>
      <c r="S23" s="13"/>
      <c r="T23" s="13"/>
      <c r="U23" s="13"/>
      <c r="V23" s="13"/>
      <c r="W23" s="13"/>
      <c r="X23" s="13"/>
      <c r="Y23" s="13"/>
      <c r="Z23" s="13"/>
      <c r="AA23" s="13"/>
    </row>
    <row r="24" spans="1:27" ht="15.75" customHeight="1">
      <c r="A24" s="13"/>
      <c r="B24" s="276" t="s">
        <v>2130</v>
      </c>
      <c r="C24" s="633"/>
      <c r="D24" s="624"/>
      <c r="E24" s="624"/>
      <c r="F24" s="624"/>
      <c r="G24" s="624"/>
      <c r="H24" s="624"/>
      <c r="I24" s="624"/>
      <c r="J24" s="624"/>
      <c r="K24" s="624"/>
      <c r="L24" s="624"/>
      <c r="M24" s="624"/>
      <c r="N24" s="624"/>
      <c r="O24" s="624"/>
      <c r="P24" s="624"/>
      <c r="Q24" s="624"/>
      <c r="R24" s="634"/>
      <c r="S24" s="13"/>
      <c r="T24" s="13"/>
      <c r="U24" s="13"/>
      <c r="V24" s="13"/>
      <c r="W24" s="13"/>
      <c r="X24" s="13"/>
      <c r="Y24" s="13"/>
      <c r="Z24" s="13"/>
      <c r="AA24" s="13"/>
    </row>
    <row r="25" spans="1:27" ht="15.75" customHeight="1">
      <c r="A25" s="13"/>
      <c r="B25" s="562" t="s">
        <v>2133</v>
      </c>
      <c r="C25" s="633"/>
      <c r="D25" s="624"/>
      <c r="E25" s="624"/>
      <c r="F25" s="624"/>
      <c r="G25" s="624"/>
      <c r="H25" s="624"/>
      <c r="I25" s="624"/>
      <c r="J25" s="624"/>
      <c r="K25" s="624"/>
      <c r="L25" s="624"/>
      <c r="M25" s="624"/>
      <c r="N25" s="624"/>
      <c r="O25" s="624"/>
      <c r="P25" s="624"/>
      <c r="Q25" s="624"/>
      <c r="R25" s="634"/>
      <c r="S25" s="13"/>
      <c r="T25" s="13"/>
      <c r="U25" s="13"/>
      <c r="V25" s="13"/>
      <c r="W25" s="13"/>
      <c r="X25" s="13"/>
      <c r="Y25" s="13"/>
      <c r="Z25" s="13"/>
      <c r="AA25" s="13"/>
    </row>
    <row r="26" spans="1:27" ht="15.75" customHeight="1">
      <c r="A26" s="13"/>
      <c r="B26" s="562" t="s">
        <v>2134</v>
      </c>
      <c r="C26" s="633"/>
      <c r="D26" s="624"/>
      <c r="E26" s="624"/>
      <c r="F26" s="624"/>
      <c r="G26" s="624"/>
      <c r="H26" s="624"/>
      <c r="I26" s="624"/>
      <c r="J26" s="624"/>
      <c r="K26" s="624"/>
      <c r="L26" s="624"/>
      <c r="M26" s="624"/>
      <c r="N26" s="624"/>
      <c r="O26" s="624"/>
      <c r="P26" s="624"/>
      <c r="Q26" s="624"/>
      <c r="R26" s="634"/>
      <c r="S26" s="13"/>
      <c r="T26" s="13"/>
      <c r="U26" s="13"/>
      <c r="V26" s="13"/>
      <c r="W26" s="13"/>
      <c r="X26" s="13"/>
      <c r="Y26" s="13"/>
      <c r="Z26" s="13"/>
      <c r="AA26" s="13"/>
    </row>
    <row r="27" spans="1:27" ht="15" customHeight="1">
      <c r="A27" s="13"/>
      <c r="B27" s="562" t="s">
        <v>2135</v>
      </c>
      <c r="C27" s="635"/>
      <c r="D27" s="636"/>
      <c r="E27" s="636"/>
      <c r="F27" s="636"/>
      <c r="G27" s="636"/>
      <c r="H27" s="636"/>
      <c r="I27" s="636"/>
      <c r="J27" s="636"/>
      <c r="K27" s="636"/>
      <c r="L27" s="636"/>
      <c r="M27" s="636"/>
      <c r="N27" s="636"/>
      <c r="O27" s="636"/>
      <c r="P27" s="636"/>
      <c r="Q27" s="636"/>
      <c r="R27" s="637"/>
      <c r="S27" s="13"/>
      <c r="T27" s="13"/>
      <c r="U27" s="13"/>
      <c r="V27" s="13"/>
      <c r="W27" s="13"/>
      <c r="X27" s="13"/>
      <c r="Y27" s="13"/>
      <c r="Z27" s="13"/>
      <c r="AA27" s="13"/>
    </row>
    <row r="28" spans="1:27" ht="16.5" customHeight="1">
      <c r="A28" s="13"/>
      <c r="B28" s="277"/>
      <c r="C28" s="278"/>
      <c r="D28" s="278"/>
      <c r="E28" s="278"/>
      <c r="F28" s="278"/>
      <c r="G28" s="278"/>
      <c r="H28" s="278"/>
      <c r="I28" s="278"/>
      <c r="J28" s="278"/>
      <c r="K28" s="278"/>
      <c r="L28" s="278"/>
      <c r="M28" s="278"/>
      <c r="N28" s="278"/>
      <c r="O28" s="278"/>
      <c r="P28" s="278"/>
      <c r="Q28" s="278"/>
      <c r="R28" s="278"/>
      <c r="S28" s="13"/>
      <c r="T28" s="13"/>
      <c r="U28" s="13"/>
      <c r="V28" s="13"/>
      <c r="W28" s="13"/>
      <c r="X28" s="13"/>
      <c r="Y28" s="13"/>
      <c r="Z28" s="13"/>
      <c r="AA28" s="13"/>
    </row>
    <row r="29" spans="1:27" ht="94.5" customHeight="1">
      <c r="A29" s="13"/>
      <c r="B29" s="277"/>
      <c r="C29" s="619" t="s">
        <v>2136</v>
      </c>
      <c r="D29" s="631"/>
      <c r="E29" s="631"/>
      <c r="F29" s="631"/>
      <c r="G29" s="631"/>
      <c r="H29" s="631"/>
      <c r="I29" s="631"/>
      <c r="J29" s="631"/>
      <c r="K29" s="631"/>
      <c r="L29" s="631"/>
      <c r="M29" s="631"/>
      <c r="N29" s="631"/>
      <c r="O29" s="631"/>
      <c r="P29" s="631"/>
      <c r="Q29" s="631"/>
      <c r="R29" s="632"/>
      <c r="S29" s="13"/>
      <c r="T29" s="13"/>
      <c r="U29" s="13"/>
      <c r="V29" s="13"/>
      <c r="W29" s="13"/>
      <c r="X29" s="13"/>
      <c r="Y29" s="13"/>
      <c r="Z29" s="13"/>
      <c r="AA29" s="13"/>
    </row>
    <row r="30" spans="1:27" ht="90.75" customHeight="1">
      <c r="A30" s="13"/>
      <c r="B30" s="277"/>
      <c r="C30" s="627"/>
      <c r="D30" s="624"/>
      <c r="E30" s="624"/>
      <c r="F30" s="624"/>
      <c r="G30" s="624"/>
      <c r="H30" s="624"/>
      <c r="I30" s="624"/>
      <c r="J30" s="624"/>
      <c r="K30" s="624"/>
      <c r="L30" s="624"/>
      <c r="M30" s="624"/>
      <c r="N30" s="624"/>
      <c r="O30" s="624"/>
      <c r="P30" s="624"/>
      <c r="Q30" s="624"/>
      <c r="R30" s="634"/>
      <c r="S30" s="13"/>
      <c r="T30" s="13"/>
      <c r="U30" s="13"/>
      <c r="V30" s="13"/>
      <c r="W30" s="13"/>
      <c r="X30" s="13"/>
      <c r="Y30" s="13"/>
      <c r="Z30" s="13"/>
      <c r="AA30" s="13"/>
    </row>
    <row r="31" spans="1:27" ht="197.25" customHeight="1">
      <c r="A31" s="13"/>
      <c r="B31" s="279" t="s">
        <v>2130</v>
      </c>
      <c r="C31" s="636"/>
      <c r="D31" s="636"/>
      <c r="E31" s="636"/>
      <c r="F31" s="636"/>
      <c r="G31" s="636"/>
      <c r="H31" s="636"/>
      <c r="I31" s="636"/>
      <c r="J31" s="636"/>
      <c r="K31" s="636"/>
      <c r="L31" s="636"/>
      <c r="M31" s="636"/>
      <c r="N31" s="636"/>
      <c r="O31" s="636"/>
      <c r="P31" s="636"/>
      <c r="Q31" s="636"/>
      <c r="R31" s="637"/>
      <c r="S31" s="13"/>
      <c r="T31" s="13"/>
      <c r="U31" s="13"/>
      <c r="V31" s="13"/>
      <c r="W31" s="13"/>
      <c r="X31" s="13"/>
      <c r="Y31" s="13"/>
      <c r="Z31" s="13"/>
      <c r="AA31" s="13"/>
    </row>
    <row r="32" spans="1:27" ht="13.5" customHeight="1">
      <c r="A32" s="13"/>
      <c r="B32" s="563" t="s">
        <v>2137</v>
      </c>
      <c r="C32" s="280"/>
      <c r="D32" s="278"/>
      <c r="E32" s="278"/>
      <c r="F32" s="278"/>
      <c r="G32" s="278"/>
      <c r="H32" s="278"/>
      <c r="I32" s="278"/>
      <c r="J32" s="278"/>
      <c r="K32" s="278"/>
      <c r="L32" s="278"/>
      <c r="M32" s="278"/>
      <c r="N32" s="278"/>
      <c r="O32" s="278"/>
      <c r="P32" s="278"/>
      <c r="Q32" s="278"/>
      <c r="R32" s="278"/>
      <c r="S32" s="13"/>
      <c r="T32" s="13"/>
      <c r="U32" s="13"/>
      <c r="V32" s="13"/>
      <c r="W32" s="13"/>
      <c r="X32" s="13"/>
      <c r="Y32" s="13"/>
      <c r="Z32" s="13"/>
      <c r="AA32" s="13"/>
    </row>
    <row r="33" spans="1:27" ht="20.25" customHeight="1">
      <c r="A33" s="13"/>
      <c r="B33" s="564"/>
      <c r="C33" s="278"/>
      <c r="D33" s="278"/>
      <c r="E33" s="278"/>
      <c r="F33" s="278"/>
      <c r="G33" s="278"/>
      <c r="H33" s="278"/>
      <c r="I33" s="278"/>
      <c r="J33" s="278"/>
      <c r="K33" s="278"/>
      <c r="L33" s="278"/>
      <c r="M33" s="278"/>
      <c r="N33" s="278"/>
      <c r="O33" s="278"/>
      <c r="P33" s="278"/>
      <c r="Q33" s="278"/>
      <c r="R33" s="278"/>
      <c r="S33" s="13"/>
      <c r="T33" s="13"/>
      <c r="U33" s="13"/>
      <c r="V33" s="13"/>
      <c r="W33" s="13"/>
      <c r="X33" s="13"/>
      <c r="Y33" s="13"/>
      <c r="Z33" s="13"/>
      <c r="AA33" s="13"/>
    </row>
    <row r="34" spans="1:27" ht="38.25" customHeight="1">
      <c r="A34" s="13"/>
      <c r="B34" s="565"/>
      <c r="C34" s="620" t="s">
        <v>2138</v>
      </c>
      <c r="D34" s="638"/>
      <c r="E34" s="281" t="s">
        <v>2139</v>
      </c>
      <c r="F34" s="278"/>
      <c r="G34" s="621" t="s">
        <v>2140</v>
      </c>
      <c r="H34" s="639"/>
      <c r="I34" s="639"/>
      <c r="J34" s="639"/>
      <c r="K34" s="638"/>
      <c r="L34" s="622" t="s">
        <v>2141</v>
      </c>
      <c r="M34" s="638"/>
      <c r="N34" s="278"/>
      <c r="O34" s="278"/>
      <c r="P34" s="278"/>
      <c r="Q34" s="278"/>
      <c r="R34" s="278"/>
      <c r="S34" s="13"/>
      <c r="T34" s="13"/>
      <c r="U34" s="13"/>
      <c r="V34" s="13"/>
      <c r="W34" s="13"/>
      <c r="X34" s="13"/>
      <c r="Y34" s="13"/>
      <c r="Z34" s="13"/>
      <c r="AA34" s="13"/>
    </row>
    <row r="35" spans="1:27" ht="15.75" customHeight="1">
      <c r="A35" s="13"/>
      <c r="B35" s="282"/>
      <c r="C35" s="13"/>
      <c r="D35" s="13"/>
      <c r="E35" s="13"/>
      <c r="F35" s="13"/>
      <c r="G35" s="13"/>
      <c r="H35" s="13"/>
      <c r="I35" s="13"/>
      <c r="J35" s="13"/>
      <c r="K35" s="13"/>
      <c r="L35" s="13"/>
      <c r="M35" s="13"/>
      <c r="N35" s="13"/>
      <c r="O35" s="13"/>
      <c r="P35" s="13"/>
      <c r="Q35" s="13"/>
      <c r="R35" s="13"/>
      <c r="S35" s="13"/>
      <c r="T35" s="13"/>
      <c r="U35" s="13"/>
      <c r="V35" s="13"/>
      <c r="W35" s="13"/>
      <c r="X35" s="13"/>
      <c r="Y35" s="13"/>
      <c r="Z35" s="13"/>
      <c r="AA35" s="13"/>
    </row>
    <row r="36" spans="1:27" ht="19.5" customHeight="1">
      <c r="A36" s="13"/>
      <c r="B36" s="13"/>
      <c r="C36" s="609" t="s">
        <v>2142</v>
      </c>
      <c r="D36" s="640"/>
      <c r="E36" s="640"/>
      <c r="F36" s="640"/>
      <c r="G36" s="641"/>
      <c r="H36" s="274"/>
      <c r="I36" s="13"/>
      <c r="J36" s="13"/>
      <c r="K36" s="13"/>
      <c r="L36" s="13"/>
      <c r="M36" s="13"/>
      <c r="N36" s="13"/>
      <c r="O36" s="13"/>
      <c r="P36" s="13"/>
      <c r="Q36" s="13"/>
      <c r="R36" s="13"/>
      <c r="S36" s="13"/>
      <c r="T36" s="13"/>
      <c r="U36" s="13"/>
      <c r="V36" s="13"/>
      <c r="W36" s="13"/>
      <c r="X36" s="13"/>
      <c r="Y36" s="13"/>
      <c r="Z36" s="13"/>
      <c r="AA36" s="13"/>
    </row>
    <row r="37" spans="1:27" ht="16.5" hidden="1" customHeight="1">
      <c r="A37" s="13"/>
      <c r="B37" s="13"/>
      <c r="C37" s="13"/>
      <c r="D37" s="13"/>
      <c r="E37" s="13"/>
      <c r="F37" s="13"/>
      <c r="G37" s="283"/>
      <c r="H37" s="13"/>
      <c r="I37" s="13"/>
      <c r="J37" s="610"/>
      <c r="K37" s="624"/>
      <c r="L37" s="624"/>
      <c r="M37" s="624"/>
      <c r="N37" s="624"/>
      <c r="O37" s="624"/>
      <c r="P37" s="624"/>
      <c r="Q37" s="13"/>
      <c r="R37" s="13"/>
      <c r="S37" s="13"/>
      <c r="T37" s="13"/>
      <c r="U37" s="13"/>
      <c r="V37" s="13"/>
      <c r="W37" s="13"/>
      <c r="X37" s="13"/>
      <c r="Y37" s="13"/>
      <c r="Z37" s="13"/>
      <c r="AA37" s="13"/>
    </row>
    <row r="38" spans="1:27" ht="10.5" customHeight="1">
      <c r="A38" s="13"/>
      <c r="B38" s="13"/>
      <c r="C38" s="13"/>
      <c r="D38" s="13"/>
      <c r="E38" s="13"/>
      <c r="F38" s="13"/>
      <c r="G38" s="285"/>
      <c r="H38" s="13"/>
      <c r="I38" s="13"/>
      <c r="J38" s="284"/>
      <c r="K38" s="284"/>
      <c r="L38" s="284"/>
      <c r="M38" s="284"/>
      <c r="N38" s="284"/>
      <c r="O38" s="284"/>
      <c r="P38" s="284"/>
      <c r="Q38" s="13"/>
      <c r="R38" s="13"/>
      <c r="S38" s="13"/>
      <c r="T38" s="13"/>
      <c r="U38" s="13"/>
      <c r="V38" s="13"/>
      <c r="W38" s="13"/>
      <c r="X38" s="13"/>
      <c r="Y38" s="13"/>
      <c r="Z38" s="13"/>
      <c r="AA38" s="13"/>
    </row>
    <row r="39" spans="1:27" ht="36" customHeight="1">
      <c r="A39" s="13"/>
      <c r="B39" s="13"/>
      <c r="C39" s="286"/>
      <c r="D39" s="566"/>
      <c r="E39" s="287" t="s">
        <v>2143</v>
      </c>
      <c r="F39" s="288"/>
      <c r="G39" s="287" t="s">
        <v>2144</v>
      </c>
      <c r="H39" s="289"/>
      <c r="I39" s="613" t="s">
        <v>2145</v>
      </c>
      <c r="J39" s="640"/>
      <c r="K39" s="641"/>
      <c r="L39" s="290" t="s">
        <v>2146</v>
      </c>
      <c r="M39" s="289"/>
      <c r="N39" s="289"/>
      <c r="O39" s="289"/>
      <c r="P39" s="13"/>
      <c r="Q39" s="13"/>
      <c r="R39" s="13"/>
      <c r="S39" s="13"/>
      <c r="T39" s="13"/>
      <c r="U39" s="13"/>
      <c r="V39" s="13"/>
      <c r="W39" s="13"/>
      <c r="X39" s="13"/>
      <c r="Y39" s="13"/>
      <c r="Z39" s="13"/>
      <c r="AA39" s="13"/>
    </row>
    <row r="40" spans="1:27" ht="30.75" customHeight="1">
      <c r="A40" s="13"/>
      <c r="B40" s="282"/>
      <c r="C40" s="13"/>
      <c r="D40" s="282"/>
      <c r="E40" s="291"/>
      <c r="F40" s="288"/>
      <c r="G40" s="291"/>
      <c r="H40" s="289"/>
      <c r="I40" s="567"/>
      <c r="J40" s="291"/>
      <c r="K40" s="566"/>
      <c r="L40" s="292"/>
      <c r="M40" s="289"/>
      <c r="N40" s="289"/>
      <c r="O40" s="289"/>
      <c r="P40" s="13"/>
      <c r="Q40" s="13"/>
      <c r="R40" s="13"/>
      <c r="S40" s="13"/>
      <c r="T40" s="13"/>
      <c r="U40" s="13"/>
      <c r="V40" s="13"/>
      <c r="W40" s="13"/>
      <c r="X40" s="13"/>
      <c r="Y40" s="13"/>
      <c r="Z40" s="13"/>
      <c r="AA40" s="13"/>
    </row>
    <row r="41" spans="1:27" ht="35.25" customHeight="1">
      <c r="A41" s="13"/>
      <c r="B41" s="282"/>
      <c r="C41" s="13"/>
      <c r="D41" s="293"/>
      <c r="E41" s="294" t="s">
        <v>2147</v>
      </c>
      <c r="F41" s="288"/>
      <c r="G41" s="294" t="s">
        <v>2148</v>
      </c>
      <c r="H41" s="288"/>
      <c r="I41" s="567"/>
      <c r="J41" s="291"/>
      <c r="K41" s="566"/>
      <c r="L41" s="292"/>
      <c r="M41" s="289"/>
      <c r="N41" s="289"/>
      <c r="O41" s="289"/>
      <c r="P41" s="13"/>
      <c r="Q41" s="13"/>
      <c r="R41" s="13"/>
      <c r="S41" s="13"/>
      <c r="T41" s="13"/>
      <c r="U41" s="13"/>
      <c r="V41" s="13"/>
      <c r="W41" s="13"/>
      <c r="X41" s="13"/>
      <c r="Y41" s="13"/>
      <c r="Z41" s="13"/>
      <c r="AA41" s="13"/>
    </row>
    <row r="42" spans="1:27" ht="11.25" customHeight="1">
      <c r="A42" s="13"/>
      <c r="B42" s="13"/>
      <c r="C42" s="13"/>
      <c r="D42" s="13"/>
      <c r="E42" s="295"/>
      <c r="F42" s="296"/>
      <c r="G42" s="295"/>
      <c r="H42" s="289"/>
      <c r="I42" s="568"/>
      <c r="J42" s="289"/>
      <c r="K42" s="569"/>
      <c r="L42" s="289"/>
      <c r="M42" s="289"/>
      <c r="N42" s="289"/>
      <c r="O42" s="289"/>
      <c r="P42" s="13"/>
      <c r="Q42" s="13"/>
      <c r="R42" s="13"/>
      <c r="S42" s="13"/>
      <c r="T42" s="13"/>
      <c r="U42" s="13"/>
      <c r="V42" s="13"/>
      <c r="W42" s="13"/>
      <c r="X42" s="13"/>
      <c r="Y42" s="13"/>
      <c r="Z42" s="13"/>
      <c r="AA42" s="13"/>
    </row>
    <row r="43" spans="1:27" ht="15.75" customHeight="1">
      <c r="A43" s="13"/>
      <c r="B43" s="297"/>
      <c r="C43" s="13"/>
      <c r="D43" s="13"/>
      <c r="E43" s="13"/>
      <c r="F43" s="13"/>
      <c r="G43" s="13"/>
      <c r="H43" s="298"/>
      <c r="I43" s="570"/>
      <c r="J43" s="298"/>
      <c r="K43" s="571"/>
      <c r="L43" s="298"/>
      <c r="M43" s="298"/>
      <c r="N43" s="298"/>
      <c r="O43" s="298"/>
      <c r="P43" s="13"/>
      <c r="Q43" s="13"/>
      <c r="R43" s="13"/>
      <c r="S43" s="13"/>
      <c r="T43" s="13"/>
      <c r="U43" s="13"/>
      <c r="V43" s="13"/>
      <c r="W43" s="13"/>
      <c r="X43" s="13"/>
      <c r="Y43" s="13"/>
      <c r="Z43" s="13"/>
      <c r="AA43" s="13"/>
    </row>
    <row r="44" spans="1:27" ht="20.25" customHeight="1">
      <c r="A44" s="13"/>
      <c r="B44" s="299" t="s">
        <v>2149</v>
      </c>
      <c r="C44" s="300" t="s">
        <v>2150</v>
      </c>
      <c r="D44" s="301"/>
      <c r="E44" s="302">
        <v>6597292</v>
      </c>
      <c r="F44" s="13"/>
      <c r="G44" s="302">
        <v>8121283</v>
      </c>
      <c r="H44" s="303"/>
      <c r="I44" s="614" t="str">
        <f ca="1">IF((E44+G44)='eoy23'!O1327-'eoy23'!O1326,"Ties to EOYR","Please review, does not tie to EOYR")</f>
        <v>Please review, does not tie to EOYR</v>
      </c>
      <c r="J44" s="625"/>
      <c r="K44" s="642"/>
      <c r="L44" s="13" t="s">
        <v>98</v>
      </c>
      <c r="M44" s="13"/>
      <c r="N44" s="13"/>
      <c r="O44" s="13"/>
      <c r="P44" s="13"/>
      <c r="Q44" s="13"/>
      <c r="R44" s="13"/>
      <c r="S44" s="13"/>
      <c r="T44" s="13"/>
      <c r="U44" s="13"/>
      <c r="V44" s="13"/>
      <c r="W44" s="13"/>
      <c r="X44" s="13"/>
      <c r="Y44" s="13"/>
      <c r="Z44" s="13"/>
      <c r="AA44" s="13"/>
    </row>
    <row r="45" spans="1:27" ht="13.5" customHeight="1">
      <c r="A45" s="13"/>
      <c r="B45" s="299"/>
      <c r="C45" s="13"/>
      <c r="D45" s="304"/>
      <c r="E45" s="304"/>
      <c r="F45" s="304"/>
      <c r="G45" s="305"/>
      <c r="H45" s="298"/>
      <c r="I45" s="570"/>
      <c r="J45" s="298"/>
      <c r="K45" s="571"/>
      <c r="L45" s="298"/>
      <c r="M45" s="298"/>
      <c r="N45" s="298"/>
      <c r="O45" s="13"/>
      <c r="P45" s="13"/>
      <c r="Q45" s="13"/>
      <c r="R45" s="13"/>
      <c r="S45" s="13"/>
      <c r="T45" s="13"/>
      <c r="U45" s="13"/>
      <c r="V45" s="13"/>
      <c r="W45" s="13"/>
      <c r="X45" s="13"/>
      <c r="Y45" s="13"/>
      <c r="Z45" s="13"/>
      <c r="AA45" s="13"/>
    </row>
    <row r="46" spans="1:27" ht="20.25" customHeight="1">
      <c r="A46" s="13"/>
      <c r="B46" s="299" t="s">
        <v>2151</v>
      </c>
      <c r="C46" s="300" t="s">
        <v>2152</v>
      </c>
      <c r="D46" s="305"/>
      <c r="E46" s="302">
        <v>154443</v>
      </c>
      <c r="F46" s="13"/>
      <c r="G46" s="302">
        <v>194099</v>
      </c>
      <c r="H46" s="303"/>
      <c r="I46" s="615" t="str">
        <f>IF(SUM('eoy23'!O1311:O1317)='excess cost'!E46+'excess cost'!G46,"Ties to EOYR","Please review, does not tie to EOYR")</f>
        <v>Please review, does not tie to EOYR</v>
      </c>
      <c r="J46" s="643"/>
      <c r="K46" s="644"/>
      <c r="L46" s="13"/>
      <c r="M46" s="13" t="s">
        <v>98</v>
      </c>
      <c r="N46" s="13"/>
      <c r="O46" s="13"/>
      <c r="P46" s="13"/>
      <c r="Q46" s="13"/>
      <c r="R46" s="13"/>
      <c r="S46" s="13"/>
      <c r="T46" s="13"/>
      <c r="U46" s="13"/>
      <c r="V46" s="13"/>
      <c r="W46" s="13"/>
      <c r="X46" s="13"/>
      <c r="Y46" s="13"/>
      <c r="Z46" s="13"/>
      <c r="AA46" s="13"/>
    </row>
    <row r="47" spans="1:27" ht="20.25" customHeight="1">
      <c r="A47" s="13"/>
      <c r="B47" s="299" t="s">
        <v>2153</v>
      </c>
      <c r="C47" s="300" t="s">
        <v>2154</v>
      </c>
      <c r="D47" s="305"/>
      <c r="E47" s="302">
        <v>285849.495</v>
      </c>
      <c r="F47" s="13"/>
      <c r="G47" s="302">
        <v>187233.44500000001</v>
      </c>
      <c r="H47" s="303" t="s">
        <v>105</v>
      </c>
      <c r="I47" s="616" t="str">
        <f ca="1">IF(E47+G47='eoy23'!F632,"Ties to EOYR","Please review, does not tie to EOYR")</f>
        <v>Please review, does not tie to EOYR</v>
      </c>
      <c r="J47" s="624"/>
      <c r="K47" s="645"/>
      <c r="L47" s="306"/>
      <c r="M47" s="13"/>
      <c r="N47" s="13"/>
      <c r="O47" s="13"/>
      <c r="P47" s="13"/>
      <c r="Q47" s="13"/>
      <c r="R47" s="13"/>
      <c r="S47" s="13"/>
      <c r="T47" s="13"/>
      <c r="U47" s="13"/>
      <c r="V47" s="13"/>
      <c r="W47" s="13"/>
      <c r="X47" s="13"/>
      <c r="Y47" s="13"/>
      <c r="Z47" s="13"/>
      <c r="AA47" s="13"/>
    </row>
    <row r="48" spans="1:27" ht="20.25" customHeight="1">
      <c r="A48" s="13"/>
      <c r="B48" s="299" t="s">
        <v>2155</v>
      </c>
      <c r="C48" s="300" t="s">
        <v>2156</v>
      </c>
      <c r="D48" s="305"/>
      <c r="E48" s="302">
        <v>215008</v>
      </c>
      <c r="F48" s="13"/>
      <c r="G48" s="302">
        <v>0</v>
      </c>
      <c r="H48" s="303" t="s">
        <v>2157</v>
      </c>
      <c r="I48" s="616" t="str">
        <f ca="1">IF((E48+G48)='eoy23'!E632,"Ties to EOYR","Please review, does not tie to EOYR")</f>
        <v>Please review, does not tie to EOYR</v>
      </c>
      <c r="J48" s="624"/>
      <c r="K48" s="645"/>
      <c r="L48" s="13"/>
      <c r="M48" s="13"/>
      <c r="N48" s="13"/>
      <c r="O48" s="13"/>
      <c r="P48" s="13"/>
      <c r="Q48" s="13"/>
      <c r="R48" s="13"/>
      <c r="S48" s="13"/>
      <c r="T48" s="13"/>
      <c r="U48" s="13"/>
      <c r="V48" s="13"/>
      <c r="W48" s="13"/>
      <c r="X48" s="13"/>
      <c r="Y48" s="13"/>
      <c r="Z48" s="13"/>
      <c r="AA48" s="13"/>
    </row>
    <row r="49" spans="1:27" ht="20.25" customHeight="1">
      <c r="A49" s="307"/>
      <c r="B49" s="299" t="s">
        <v>2158</v>
      </c>
      <c r="C49" s="300" t="s">
        <v>2159</v>
      </c>
      <c r="D49" s="308"/>
      <c r="E49" s="302">
        <v>0</v>
      </c>
      <c r="F49" s="307"/>
      <c r="G49" s="309">
        <v>0</v>
      </c>
      <c r="H49" s="310"/>
      <c r="I49" s="617" t="s">
        <v>2160</v>
      </c>
      <c r="J49" s="627"/>
      <c r="K49" s="645"/>
      <c r="L49" s="307"/>
      <c r="M49" s="307"/>
      <c r="N49" s="307"/>
      <c r="O49" s="307"/>
      <c r="P49" s="307"/>
      <c r="Q49" s="307"/>
      <c r="R49" s="307"/>
      <c r="S49" s="307"/>
      <c r="T49" s="307"/>
      <c r="U49" s="307"/>
      <c r="V49" s="307"/>
      <c r="W49" s="307"/>
      <c r="X49" s="307"/>
      <c r="Y49" s="307"/>
      <c r="Z49" s="307"/>
      <c r="AA49" s="307"/>
    </row>
    <row r="50" spans="1:27" ht="20.25" customHeight="1">
      <c r="A50" s="13"/>
      <c r="B50" s="299" t="s">
        <v>2161</v>
      </c>
      <c r="C50" s="300" t="s">
        <v>2162</v>
      </c>
      <c r="D50" s="305"/>
      <c r="E50" s="302">
        <v>1706113</v>
      </c>
      <c r="F50" s="13"/>
      <c r="G50" s="302">
        <v>1500778</v>
      </c>
      <c r="H50" s="303"/>
      <c r="I50" s="616" t="str">
        <f ca="1">IF((E50+G50)=calcmisc!E569,"Ties to EOYR","Please review, does not tie to EOYR")</f>
        <v>Please review, does not tie to EOYR</v>
      </c>
      <c r="J50" s="624"/>
      <c r="K50" s="645"/>
      <c r="L50" s="13" t="s">
        <v>98</v>
      </c>
      <c r="M50" s="13"/>
      <c r="N50" s="13"/>
      <c r="O50" s="13"/>
      <c r="P50" s="13"/>
      <c r="Q50" s="13"/>
      <c r="R50" s="13"/>
      <c r="S50" s="13"/>
      <c r="T50" s="13"/>
      <c r="U50" s="13"/>
      <c r="V50" s="13"/>
      <c r="W50" s="13"/>
      <c r="X50" s="13"/>
      <c r="Y50" s="13"/>
      <c r="Z50" s="13"/>
      <c r="AA50" s="13"/>
    </row>
    <row r="51" spans="1:27" ht="20.25" customHeight="1">
      <c r="A51" s="307"/>
      <c r="B51" s="299" t="s">
        <v>2163</v>
      </c>
      <c r="C51" s="300" t="s">
        <v>2164</v>
      </c>
      <c r="D51" s="308"/>
      <c r="E51" s="302">
        <v>0</v>
      </c>
      <c r="F51" s="307"/>
      <c r="G51" s="309">
        <v>0</v>
      </c>
      <c r="H51" s="310"/>
      <c r="I51" s="611" t="s">
        <v>2160</v>
      </c>
      <c r="J51" s="623"/>
      <c r="K51" s="646"/>
      <c r="L51" s="307"/>
      <c r="M51" s="307"/>
      <c r="N51" s="307"/>
      <c r="O51" s="307"/>
      <c r="P51" s="307"/>
      <c r="Q51" s="307"/>
      <c r="R51" s="307"/>
      <c r="S51" s="307"/>
      <c r="T51" s="307"/>
      <c r="U51" s="307"/>
      <c r="V51" s="307"/>
      <c r="W51" s="307"/>
      <c r="X51" s="307"/>
      <c r="Y51" s="307"/>
      <c r="Z51" s="307"/>
      <c r="AA51" s="307"/>
    </row>
    <row r="52" spans="1:27" ht="12.75" customHeight="1">
      <c r="A52" s="13"/>
      <c r="B52" s="299"/>
      <c r="C52" s="13"/>
      <c r="D52" s="13"/>
      <c r="E52" s="304"/>
      <c r="F52" s="304"/>
      <c r="G52" s="305"/>
      <c r="H52" s="303"/>
      <c r="I52" s="572"/>
      <c r="J52" s="13"/>
      <c r="K52" s="573"/>
      <c r="L52" s="13"/>
      <c r="M52" s="13"/>
      <c r="N52" s="13"/>
      <c r="O52" s="13"/>
      <c r="P52" s="13"/>
      <c r="Q52" s="13"/>
      <c r="R52" s="13"/>
      <c r="S52" s="13"/>
      <c r="T52" s="13"/>
      <c r="U52" s="13"/>
      <c r="V52" s="13"/>
      <c r="W52" s="13"/>
      <c r="X52" s="13"/>
      <c r="Y52" s="13"/>
      <c r="Z52" s="13"/>
      <c r="AA52" s="13"/>
    </row>
    <row r="53" spans="1:27" ht="20.25" customHeight="1">
      <c r="A53" s="13"/>
      <c r="B53" s="299"/>
      <c r="C53" s="300" t="s">
        <v>2165</v>
      </c>
      <c r="D53" s="305"/>
      <c r="E53" s="311">
        <f>SUM(E46:E51)</f>
        <v>2361413.4950000001</v>
      </c>
      <c r="F53" s="304"/>
      <c r="G53" s="311">
        <f>SUM(G46:G51)</f>
        <v>1882110.4450000001</v>
      </c>
      <c r="H53" s="13"/>
      <c r="I53" s="572"/>
      <c r="J53" s="298"/>
      <c r="K53" s="571"/>
      <c r="L53" s="298"/>
      <c r="M53" s="298"/>
      <c r="N53" s="298"/>
      <c r="O53" s="298"/>
      <c r="P53" s="298"/>
      <c r="Q53" s="13"/>
      <c r="R53" s="13"/>
      <c r="S53" s="13"/>
      <c r="T53" s="13"/>
      <c r="U53" s="13"/>
      <c r="V53" s="13"/>
      <c r="W53" s="13"/>
      <c r="X53" s="13"/>
      <c r="Y53" s="13"/>
      <c r="Z53" s="13"/>
      <c r="AA53" s="13"/>
    </row>
    <row r="54" spans="1:27" ht="15.75" customHeight="1">
      <c r="A54" s="13"/>
      <c r="B54" s="299"/>
      <c r="C54" s="13"/>
      <c r="D54" s="13"/>
      <c r="E54" s="305"/>
      <c r="F54" s="304"/>
      <c r="G54" s="13"/>
      <c r="H54" s="13"/>
      <c r="I54" s="572"/>
      <c r="J54" s="312"/>
      <c r="K54" s="574"/>
      <c r="L54" s="312"/>
      <c r="M54" s="312"/>
      <c r="N54" s="312"/>
      <c r="O54" s="312"/>
      <c r="P54" s="312"/>
      <c r="Q54" s="13"/>
      <c r="R54" s="13"/>
      <c r="S54" s="13"/>
      <c r="T54" s="13"/>
      <c r="U54" s="13"/>
      <c r="V54" s="13"/>
      <c r="W54" s="13"/>
      <c r="X54" s="13"/>
      <c r="Y54" s="13"/>
      <c r="Z54" s="13"/>
      <c r="AA54" s="13"/>
    </row>
    <row r="55" spans="1:27" ht="30" customHeight="1">
      <c r="A55" s="13"/>
      <c r="B55" s="299"/>
      <c r="C55" s="300" t="s">
        <v>2166</v>
      </c>
      <c r="D55" s="305"/>
      <c r="E55" s="311">
        <f>IFERROR(E44-E53,"")</f>
        <v>4235878.5049999999</v>
      </c>
      <c r="F55" s="13"/>
      <c r="G55" s="311">
        <f>IFERROR(G44-G53,"")</f>
        <v>6239172.5549999997</v>
      </c>
      <c r="H55" s="303"/>
      <c r="I55" s="572"/>
      <c r="J55" s="13"/>
      <c r="K55" s="573"/>
      <c r="L55" s="13"/>
      <c r="M55" s="13"/>
      <c r="N55" s="13"/>
      <c r="O55" s="13"/>
      <c r="P55" s="13"/>
      <c r="Q55" s="13"/>
      <c r="R55" s="13"/>
      <c r="S55" s="13"/>
      <c r="T55" s="13"/>
      <c r="U55" s="13"/>
      <c r="V55" s="13"/>
      <c r="W55" s="13"/>
      <c r="X55" s="13"/>
      <c r="Y55" s="13"/>
      <c r="Z55" s="13"/>
      <c r="AA55" s="13"/>
    </row>
    <row r="56" spans="1:27" ht="16.5" customHeight="1">
      <c r="A56" s="13"/>
      <c r="B56" s="299"/>
      <c r="C56" s="13"/>
      <c r="D56" s="304"/>
      <c r="E56" s="304"/>
      <c r="F56" s="304"/>
      <c r="G56" s="305"/>
      <c r="H56" s="303"/>
      <c r="I56" s="572"/>
      <c r="J56" s="13"/>
      <c r="K56" s="573"/>
      <c r="L56" s="184" t="s">
        <v>98</v>
      </c>
      <c r="M56" s="13"/>
      <c r="N56" s="13"/>
      <c r="O56" s="13"/>
      <c r="P56" s="13"/>
      <c r="Q56" s="13"/>
      <c r="R56" s="13"/>
      <c r="S56" s="13"/>
      <c r="T56" s="13"/>
      <c r="U56" s="13"/>
      <c r="V56" s="13"/>
      <c r="W56" s="13"/>
      <c r="X56" s="13"/>
      <c r="Y56" s="13"/>
      <c r="Z56" s="13"/>
      <c r="AA56" s="13"/>
    </row>
    <row r="57" spans="1:27" ht="39" customHeight="1">
      <c r="A57" s="13"/>
      <c r="B57" s="299" t="s">
        <v>2167</v>
      </c>
      <c r="C57" s="300" t="s">
        <v>2168</v>
      </c>
      <c r="D57" s="272"/>
      <c r="E57" s="302">
        <v>695</v>
      </c>
      <c r="F57" s="13"/>
      <c r="G57" s="313">
        <v>825</v>
      </c>
      <c r="H57" s="303"/>
      <c r="I57" s="612" t="s">
        <v>2169</v>
      </c>
      <c r="J57" s="625"/>
      <c r="K57" s="642"/>
      <c r="L57" s="575" t="s">
        <v>98</v>
      </c>
      <c r="M57" s="13"/>
      <c r="N57" s="13"/>
      <c r="O57" s="13"/>
      <c r="P57" s="13"/>
      <c r="Q57" s="13"/>
      <c r="R57" s="13"/>
      <c r="S57" s="13"/>
      <c r="T57" s="13"/>
      <c r="U57" s="13"/>
      <c r="V57" s="13"/>
      <c r="W57" s="13"/>
      <c r="X57" s="13"/>
      <c r="Y57" s="13"/>
      <c r="Z57" s="13"/>
      <c r="AA57" s="13"/>
    </row>
    <row r="58" spans="1:27" ht="12.75" customHeight="1">
      <c r="A58" s="13"/>
      <c r="B58" s="299"/>
      <c r="C58" s="13"/>
      <c r="D58" s="304"/>
      <c r="E58" s="304"/>
      <c r="F58" s="304"/>
      <c r="G58" s="305"/>
      <c r="H58" s="303"/>
      <c r="I58" s="572"/>
      <c r="J58" s="13"/>
      <c r="K58" s="573"/>
      <c r="L58" s="21" t="s">
        <v>98</v>
      </c>
      <c r="M58" s="13"/>
      <c r="N58" s="13"/>
      <c r="O58" s="13"/>
      <c r="P58" s="13"/>
      <c r="Q58" s="13"/>
      <c r="R58" s="13"/>
      <c r="S58" s="13"/>
      <c r="T58" s="13"/>
      <c r="U58" s="13"/>
      <c r="V58" s="13"/>
      <c r="W58" s="13"/>
      <c r="X58" s="13"/>
      <c r="Y58" s="13"/>
      <c r="Z58" s="13"/>
      <c r="AA58" s="13"/>
    </row>
    <row r="59" spans="1:27" ht="20.25" customHeight="1">
      <c r="A59" s="13"/>
      <c r="B59" s="299"/>
      <c r="C59" s="300" t="s">
        <v>2170</v>
      </c>
      <c r="D59" s="305"/>
      <c r="E59" s="311">
        <f>IFERROR(E55/E57,"")</f>
        <v>6094.789215827338</v>
      </c>
      <c r="F59" s="13"/>
      <c r="G59" s="311">
        <f>IFERROR(G55/G57,"")</f>
        <v>7562.6333999999997</v>
      </c>
      <c r="H59" s="303"/>
      <c r="I59" s="572"/>
      <c r="J59" s="13"/>
      <c r="K59" s="573"/>
      <c r="L59" s="13"/>
      <c r="M59" s="13"/>
      <c r="N59" s="13"/>
      <c r="O59" s="13"/>
      <c r="P59" s="13"/>
      <c r="Q59" s="13"/>
      <c r="R59" s="13"/>
      <c r="S59" s="13"/>
      <c r="T59" s="13"/>
      <c r="U59" s="13"/>
      <c r="V59" s="13"/>
      <c r="W59" s="13"/>
      <c r="X59" s="13"/>
      <c r="Y59" s="13"/>
      <c r="Z59" s="13"/>
      <c r="AA59" s="13"/>
    </row>
    <row r="60" spans="1:27" ht="12.75" customHeight="1">
      <c r="A60" s="13"/>
      <c r="B60" s="299"/>
      <c r="C60" s="13"/>
      <c r="D60" s="304"/>
      <c r="E60" s="304"/>
      <c r="F60" s="304"/>
      <c r="G60" s="305"/>
      <c r="H60" s="303"/>
      <c r="I60" s="572"/>
      <c r="J60" s="13"/>
      <c r="K60" s="573"/>
      <c r="L60" s="13"/>
      <c r="M60" s="13"/>
      <c r="N60" s="13"/>
      <c r="O60" s="13"/>
      <c r="P60" s="13"/>
      <c r="Q60" s="13"/>
      <c r="R60" s="13"/>
      <c r="S60" s="13"/>
      <c r="T60" s="13"/>
      <c r="U60" s="13"/>
      <c r="V60" s="13"/>
      <c r="W60" s="13"/>
      <c r="X60" s="13"/>
      <c r="Y60" s="13"/>
      <c r="Z60" s="13"/>
      <c r="AA60" s="13"/>
    </row>
    <row r="61" spans="1:27" ht="20.25" customHeight="1">
      <c r="A61" s="13"/>
      <c r="B61" s="299" t="s">
        <v>2171</v>
      </c>
      <c r="C61" s="300" t="s">
        <v>2172</v>
      </c>
      <c r="D61" s="13"/>
      <c r="E61" s="302">
        <v>143</v>
      </c>
      <c r="F61" s="13"/>
      <c r="G61" s="314">
        <v>116</v>
      </c>
      <c r="H61" s="303"/>
      <c r="I61" s="572"/>
      <c r="J61" s="13"/>
      <c r="K61" s="573"/>
      <c r="L61" s="13"/>
      <c r="M61" s="13"/>
      <c r="N61" s="13"/>
      <c r="O61" s="13"/>
      <c r="P61" s="13"/>
      <c r="Q61" s="13"/>
      <c r="R61" s="13"/>
      <c r="S61" s="13"/>
      <c r="T61" s="13"/>
      <c r="U61" s="13"/>
      <c r="V61" s="13"/>
      <c r="W61" s="13"/>
      <c r="X61" s="13"/>
      <c r="Y61" s="13"/>
      <c r="Z61" s="13"/>
      <c r="AA61" s="13"/>
    </row>
    <row r="62" spans="1:27" ht="12.75" customHeight="1">
      <c r="A62" s="13"/>
      <c r="B62" s="299"/>
      <c r="C62" s="13"/>
      <c r="D62" s="304"/>
      <c r="E62" s="304"/>
      <c r="F62" s="304"/>
      <c r="G62" s="305"/>
      <c r="H62" s="303"/>
      <c r="I62" s="572"/>
      <c r="J62" s="13"/>
      <c r="K62" s="573"/>
      <c r="L62" s="13"/>
      <c r="M62" s="13"/>
      <c r="N62" s="13"/>
      <c r="O62" s="13"/>
      <c r="P62" s="13"/>
      <c r="Q62" s="13"/>
      <c r="R62" s="13"/>
      <c r="S62" s="13"/>
      <c r="T62" s="13"/>
      <c r="U62" s="13"/>
      <c r="V62" s="13"/>
      <c r="W62" s="13"/>
      <c r="X62" s="13"/>
      <c r="Y62" s="13"/>
      <c r="Z62" s="13"/>
      <c r="AA62" s="13"/>
    </row>
    <row r="63" spans="1:27" ht="33" customHeight="1">
      <c r="A63" s="13"/>
      <c r="B63" s="299" t="s">
        <v>2173</v>
      </c>
      <c r="C63" s="300" t="s">
        <v>2174</v>
      </c>
      <c r="D63" s="305"/>
      <c r="E63" s="311">
        <f>IFERROR(E59*E61,"")</f>
        <v>871554.85786330933</v>
      </c>
      <c r="F63" s="13"/>
      <c r="G63" s="311">
        <f>IFERROR(G59*G61,"")</f>
        <v>877265.47439999995</v>
      </c>
      <c r="H63" s="303"/>
      <c r="I63" s="315"/>
      <c r="J63" s="316"/>
      <c r="K63" s="317"/>
      <c r="L63" s="13"/>
      <c r="M63" s="13"/>
      <c r="N63" s="13"/>
      <c r="O63" s="13"/>
      <c r="P63" s="13"/>
      <c r="Q63" s="13"/>
      <c r="R63" s="13"/>
      <c r="S63" s="13"/>
      <c r="T63" s="13"/>
      <c r="U63" s="13"/>
      <c r="V63" s="13"/>
      <c r="W63" s="13"/>
      <c r="X63" s="13"/>
      <c r="Y63" s="13"/>
      <c r="Z63" s="13"/>
      <c r="AA63" s="13"/>
    </row>
    <row r="64" spans="1:27" ht="15.75" customHeight="1">
      <c r="A64" s="13"/>
      <c r="B64" s="13"/>
      <c r="C64" s="13"/>
      <c r="D64" s="275"/>
      <c r="E64" s="13"/>
      <c r="F64" s="13"/>
      <c r="G64" s="13"/>
      <c r="H64" s="13"/>
      <c r="I64" s="13"/>
      <c r="J64" s="303"/>
      <c r="K64" s="13"/>
      <c r="L64" s="13"/>
      <c r="M64" s="13"/>
      <c r="N64" s="13"/>
      <c r="O64" s="13"/>
      <c r="P64" s="13"/>
      <c r="Q64" s="13"/>
      <c r="R64" s="13"/>
      <c r="S64" s="13"/>
      <c r="T64" s="13"/>
      <c r="U64" s="13"/>
      <c r="V64" s="13"/>
      <c r="W64" s="13"/>
      <c r="X64" s="13"/>
      <c r="Y64" s="13"/>
      <c r="Z64" s="13"/>
      <c r="AA64" s="13"/>
    </row>
    <row r="65" spans="1:27" ht="15.75" customHeight="1">
      <c r="A65" s="13"/>
      <c r="B65" s="13"/>
      <c r="C65" s="13"/>
      <c r="D65" s="13"/>
      <c r="E65" s="13"/>
      <c r="F65" s="13"/>
      <c r="G65" s="13"/>
      <c r="H65" s="13"/>
      <c r="I65" s="13"/>
      <c r="J65" s="303"/>
      <c r="K65" s="13"/>
      <c r="L65" s="13"/>
      <c r="M65" s="13"/>
      <c r="N65" s="13"/>
      <c r="O65" s="13"/>
      <c r="P65" s="13"/>
      <c r="Q65" s="13"/>
      <c r="R65" s="13"/>
      <c r="S65" s="13"/>
      <c r="T65" s="13"/>
      <c r="U65" s="13"/>
      <c r="V65" s="13"/>
      <c r="W65" s="13"/>
      <c r="X65" s="13"/>
      <c r="Y65" s="13"/>
      <c r="Z65" s="13"/>
      <c r="AA65" s="13"/>
    </row>
    <row r="66" spans="1:27" ht="15.75" customHeight="1">
      <c r="A66" s="13"/>
      <c r="B66" s="13"/>
      <c r="C66" s="13"/>
      <c r="D66" s="13"/>
      <c r="E66" s="13">
        <f>COUNTBLANK(E46:E51)+COUNTBLANK(E44)+COUNTBLANK(E57)+COUNTBLANK(E61)</f>
        <v>0</v>
      </c>
      <c r="F66" s="13"/>
      <c r="G66" s="13">
        <f>COUNTBLANK(G46:G51)+COUNTBLANK(G44)+COUNTBLANK(G57)+COUNTBLANK(G61)</f>
        <v>0</v>
      </c>
      <c r="H66" s="13"/>
      <c r="I66" s="13"/>
      <c r="J66" s="303"/>
      <c r="K66" s="13"/>
      <c r="L66" s="13"/>
      <c r="M66" s="13"/>
      <c r="N66" s="13"/>
      <c r="O66" s="13"/>
      <c r="P66" s="13"/>
      <c r="Q66" s="13"/>
      <c r="R66" s="13"/>
      <c r="S66" s="13"/>
      <c r="T66" s="13"/>
      <c r="U66" s="13"/>
      <c r="V66" s="13"/>
      <c r="W66" s="13"/>
      <c r="X66" s="13"/>
      <c r="Y66" s="13"/>
      <c r="Z66" s="13"/>
      <c r="AA66" s="13"/>
    </row>
    <row r="67" spans="1:27" ht="15.75" customHeight="1">
      <c r="A67" s="13"/>
      <c r="B67" s="13"/>
      <c r="C67" s="306" t="s">
        <v>98</v>
      </c>
      <c r="D67" s="13"/>
      <c r="E67" s="13"/>
      <c r="F67" s="13"/>
      <c r="G67" s="13">
        <f>E66+G66</f>
        <v>0</v>
      </c>
      <c r="H67" s="13"/>
      <c r="I67" s="13"/>
      <c r="J67" s="303"/>
      <c r="K67" s="13"/>
      <c r="L67" s="13"/>
      <c r="M67" s="13"/>
      <c r="N67" s="13"/>
      <c r="O67" s="13"/>
      <c r="P67" s="13"/>
      <c r="Q67" s="13"/>
      <c r="R67" s="13"/>
      <c r="S67" s="13"/>
      <c r="T67" s="13"/>
      <c r="U67" s="13"/>
      <c r="V67" s="13"/>
      <c r="W67" s="13"/>
      <c r="X67" s="13"/>
      <c r="Y67" s="13"/>
      <c r="Z67" s="13"/>
      <c r="AA67" s="13"/>
    </row>
    <row r="68" spans="1:27" ht="15.75" customHeight="1">
      <c r="A68" s="13"/>
      <c r="B68" s="13"/>
      <c r="C68" s="13"/>
      <c r="D68" s="13"/>
      <c r="E68" s="13"/>
      <c r="F68" s="13"/>
      <c r="G68" s="13"/>
      <c r="H68" s="13"/>
      <c r="I68" s="13"/>
      <c r="J68" s="303"/>
      <c r="K68" s="13"/>
      <c r="L68" s="13"/>
      <c r="M68" s="13"/>
      <c r="N68" s="13"/>
      <c r="O68" s="13"/>
      <c r="P68" s="13"/>
      <c r="Q68" s="13"/>
      <c r="R68" s="13"/>
      <c r="S68" s="13"/>
      <c r="T68" s="13"/>
      <c r="U68" s="13"/>
      <c r="V68" s="13"/>
      <c r="W68" s="13"/>
      <c r="X68" s="13"/>
      <c r="Y68" s="13"/>
      <c r="Z68" s="13"/>
      <c r="AA68" s="13"/>
    </row>
    <row r="69" spans="1:27" ht="15.75" customHeight="1">
      <c r="A69" s="13"/>
      <c r="B69" s="13"/>
      <c r="C69" s="13"/>
      <c r="D69" s="13"/>
      <c r="E69" s="13"/>
      <c r="F69" s="13"/>
      <c r="G69" s="13"/>
      <c r="H69" s="13"/>
      <c r="I69" s="13"/>
      <c r="J69" s="303"/>
      <c r="K69" s="13"/>
      <c r="L69" s="13"/>
      <c r="M69" s="13"/>
      <c r="N69" s="13"/>
      <c r="O69" s="13"/>
      <c r="P69" s="13"/>
      <c r="Q69" s="13"/>
      <c r="R69" s="13"/>
      <c r="S69" s="13"/>
      <c r="T69" s="13"/>
      <c r="U69" s="13"/>
      <c r="V69" s="13"/>
      <c r="W69" s="13"/>
      <c r="X69" s="13"/>
      <c r="Y69" s="13"/>
      <c r="Z69" s="13"/>
      <c r="AA69" s="13"/>
    </row>
    <row r="70" spans="1:27" ht="15.75" customHeight="1">
      <c r="A70" s="13"/>
      <c r="B70" s="13"/>
      <c r="C70" s="13"/>
      <c r="D70" s="13"/>
      <c r="E70" s="13"/>
      <c r="F70" s="13"/>
      <c r="G70" s="13"/>
      <c r="H70" s="13"/>
      <c r="I70" s="13"/>
      <c r="J70" s="303" t="s">
        <v>98</v>
      </c>
      <c r="K70" s="13"/>
      <c r="L70" s="13"/>
      <c r="M70" s="13"/>
      <c r="N70" s="13"/>
      <c r="O70" s="13"/>
      <c r="P70" s="13"/>
      <c r="Q70" s="13"/>
      <c r="R70" s="13"/>
      <c r="S70" s="13"/>
      <c r="T70" s="13"/>
      <c r="U70" s="13"/>
      <c r="V70" s="13"/>
      <c r="W70" s="13"/>
      <c r="X70" s="13"/>
      <c r="Y70" s="13"/>
      <c r="Z70" s="13"/>
      <c r="AA70" s="13"/>
    </row>
    <row r="71" spans="1:27" ht="15.75" customHeight="1">
      <c r="A71" s="13"/>
      <c r="B71" s="13"/>
      <c r="C71" s="13"/>
      <c r="D71" s="13"/>
      <c r="E71" s="13"/>
      <c r="F71" s="13"/>
      <c r="G71" s="13"/>
      <c r="H71" s="13"/>
      <c r="I71" s="13"/>
      <c r="J71" s="303"/>
      <c r="K71" s="13"/>
      <c r="L71" s="13"/>
      <c r="M71" s="13"/>
      <c r="N71" s="13"/>
      <c r="O71" s="13"/>
      <c r="P71" s="13"/>
      <c r="Q71" s="13"/>
      <c r="R71" s="13"/>
      <c r="S71" s="13"/>
      <c r="T71" s="13"/>
      <c r="U71" s="13"/>
      <c r="V71" s="13"/>
      <c r="W71" s="13"/>
      <c r="X71" s="13"/>
      <c r="Y71" s="13"/>
      <c r="Z71" s="13"/>
      <c r="AA71" s="13"/>
    </row>
    <row r="72" spans="1:27" ht="15.75" customHeight="1">
      <c r="A72" s="13"/>
      <c r="B72" s="13"/>
      <c r="C72" s="13"/>
      <c r="D72" s="13"/>
      <c r="E72" s="13"/>
      <c r="F72" s="13"/>
      <c r="G72" s="13"/>
      <c r="H72" s="13"/>
      <c r="I72" s="13"/>
      <c r="J72" s="303" t="s">
        <v>98</v>
      </c>
      <c r="K72" s="13"/>
      <c r="L72" s="13"/>
      <c r="M72" s="13"/>
      <c r="N72" s="13"/>
      <c r="O72" s="13"/>
      <c r="P72" s="13"/>
      <c r="Q72" s="13"/>
      <c r="R72" s="13"/>
      <c r="S72" s="13"/>
      <c r="T72" s="13"/>
      <c r="U72" s="13"/>
      <c r="V72" s="13"/>
      <c r="W72" s="13"/>
      <c r="X72" s="13"/>
      <c r="Y72" s="13"/>
      <c r="Z72" s="13"/>
      <c r="AA72" s="13"/>
    </row>
    <row r="73" spans="1:27" ht="15.75" customHeight="1">
      <c r="A73" s="13"/>
      <c r="B73" s="13"/>
      <c r="C73" s="13"/>
      <c r="D73" s="13"/>
      <c r="E73" s="13"/>
      <c r="F73" s="13"/>
      <c r="G73" s="13"/>
      <c r="H73" s="13"/>
      <c r="I73" s="13"/>
      <c r="J73" s="303"/>
      <c r="K73" s="13"/>
      <c r="L73" s="13"/>
      <c r="M73" s="13"/>
      <c r="N73" s="13"/>
      <c r="O73" s="13"/>
      <c r="P73" s="13"/>
      <c r="Q73" s="13"/>
      <c r="R73" s="13"/>
      <c r="S73" s="13"/>
      <c r="T73" s="13"/>
      <c r="U73" s="13"/>
      <c r="V73" s="13"/>
      <c r="W73" s="13"/>
      <c r="X73" s="13"/>
      <c r="Y73" s="13"/>
      <c r="Z73" s="13"/>
      <c r="AA73" s="13"/>
    </row>
    <row r="74" spans="1:27" ht="15.75" customHeight="1">
      <c r="A74" s="13"/>
      <c r="B74" s="13"/>
      <c r="C74" s="13"/>
      <c r="D74" s="13"/>
      <c r="E74" s="13"/>
      <c r="F74" s="13"/>
      <c r="G74" s="13"/>
      <c r="H74" s="13"/>
      <c r="I74" s="13"/>
      <c r="J74" s="303"/>
      <c r="K74" s="13"/>
      <c r="L74" s="13"/>
      <c r="M74" s="13"/>
      <c r="N74" s="13"/>
      <c r="O74" s="13"/>
      <c r="P74" s="13"/>
      <c r="Q74" s="13"/>
      <c r="R74" s="13"/>
      <c r="S74" s="13"/>
      <c r="T74" s="13"/>
      <c r="U74" s="13"/>
      <c r="V74" s="13"/>
      <c r="W74" s="13"/>
      <c r="X74" s="13"/>
      <c r="Y74" s="13"/>
      <c r="Z74" s="13"/>
      <c r="AA74" s="13"/>
    </row>
    <row r="75" spans="1:27" ht="15.75" customHeight="1">
      <c r="A75" s="13"/>
      <c r="B75" s="13"/>
      <c r="C75" s="13"/>
      <c r="D75" s="13"/>
      <c r="E75" s="13"/>
      <c r="F75" s="13"/>
      <c r="G75" s="13"/>
      <c r="H75" s="13"/>
      <c r="I75" s="13"/>
      <c r="J75" s="303"/>
      <c r="K75" s="13"/>
      <c r="L75" s="13"/>
      <c r="M75" s="13"/>
      <c r="N75" s="13"/>
      <c r="O75" s="13"/>
      <c r="P75" s="13"/>
      <c r="Q75" s="13"/>
      <c r="R75" s="13"/>
      <c r="S75" s="13"/>
      <c r="T75" s="13"/>
      <c r="U75" s="13"/>
      <c r="V75" s="13"/>
      <c r="W75" s="13"/>
      <c r="X75" s="13"/>
      <c r="Y75" s="13"/>
      <c r="Z75" s="13"/>
      <c r="AA75" s="13"/>
    </row>
    <row r="76" spans="1:27" ht="15.75" customHeight="1">
      <c r="A76" s="13"/>
      <c r="B76" s="13"/>
      <c r="C76" s="13"/>
      <c r="D76" s="13"/>
      <c r="E76" s="13"/>
      <c r="F76" s="13"/>
      <c r="G76" s="13"/>
      <c r="H76" s="13"/>
      <c r="I76" s="13"/>
      <c r="J76" s="303"/>
      <c r="K76" s="13"/>
      <c r="L76" s="13"/>
      <c r="M76" s="13"/>
      <c r="N76" s="13"/>
      <c r="O76" s="13"/>
      <c r="P76" s="13"/>
      <c r="Q76" s="13"/>
      <c r="R76" s="13"/>
      <c r="S76" s="13"/>
      <c r="T76" s="13"/>
      <c r="U76" s="13"/>
      <c r="V76" s="13"/>
      <c r="W76" s="13"/>
      <c r="X76" s="13"/>
      <c r="Y76" s="13"/>
      <c r="Z76" s="13"/>
      <c r="AA76" s="13"/>
    </row>
    <row r="77" spans="1:27" ht="15.75" customHeight="1">
      <c r="A77" s="13"/>
      <c r="B77" s="13"/>
      <c r="C77" s="13"/>
      <c r="D77" s="13"/>
      <c r="E77" s="13"/>
      <c r="F77" s="13"/>
      <c r="G77" s="13"/>
      <c r="H77" s="13"/>
      <c r="I77" s="13"/>
      <c r="J77" s="303"/>
      <c r="K77" s="13"/>
      <c r="L77" s="13"/>
      <c r="M77" s="13"/>
      <c r="N77" s="13"/>
      <c r="O77" s="13"/>
      <c r="P77" s="13"/>
      <c r="Q77" s="13"/>
      <c r="R77" s="13"/>
      <c r="S77" s="13"/>
      <c r="T77" s="13"/>
      <c r="U77" s="13"/>
      <c r="V77" s="13"/>
      <c r="W77" s="13"/>
      <c r="X77" s="13"/>
      <c r="Y77" s="13"/>
      <c r="Z77" s="13"/>
      <c r="AA77" s="13"/>
    </row>
    <row r="78" spans="1:27" ht="15.75" customHeight="1">
      <c r="A78" s="13"/>
      <c r="B78" s="13"/>
      <c r="C78" s="13"/>
      <c r="D78" s="13"/>
      <c r="E78" s="13"/>
      <c r="F78" s="13"/>
      <c r="G78" s="13"/>
      <c r="H78" s="13"/>
      <c r="I78" s="13"/>
      <c r="J78" s="303"/>
      <c r="K78" s="13"/>
      <c r="L78" s="13"/>
      <c r="M78" s="13"/>
      <c r="N78" s="13"/>
      <c r="O78" s="13"/>
      <c r="P78" s="13"/>
      <c r="Q78" s="13"/>
      <c r="R78" s="13"/>
      <c r="S78" s="13"/>
      <c r="T78" s="13"/>
      <c r="U78" s="13"/>
      <c r="V78" s="13"/>
      <c r="W78" s="13"/>
      <c r="X78" s="13"/>
      <c r="Y78" s="13"/>
      <c r="Z78" s="13"/>
      <c r="AA78" s="13"/>
    </row>
    <row r="79" spans="1:27" ht="15.75" customHeight="1">
      <c r="A79" s="13"/>
      <c r="B79" s="13"/>
      <c r="C79" s="13"/>
      <c r="D79" s="13"/>
      <c r="E79" s="13"/>
      <c r="F79" s="13"/>
      <c r="G79" s="13"/>
      <c r="H79" s="13"/>
      <c r="I79" s="13"/>
      <c r="J79" s="13"/>
      <c r="K79" s="13"/>
      <c r="L79" s="13"/>
      <c r="M79" s="13"/>
      <c r="N79" s="13"/>
      <c r="O79" s="13"/>
      <c r="P79" s="13"/>
      <c r="Q79" s="13"/>
      <c r="R79" s="13"/>
      <c r="S79" s="13"/>
      <c r="T79" s="13"/>
      <c r="U79" s="13"/>
      <c r="V79" s="13"/>
      <c r="W79" s="13"/>
      <c r="X79" s="13"/>
      <c r="Y79" s="13"/>
      <c r="Z79" s="13"/>
      <c r="AA79" s="13"/>
    </row>
    <row r="80" spans="1:27" ht="15.75" customHeight="1">
      <c r="A80" s="13"/>
      <c r="B80" s="13"/>
      <c r="C80" s="13"/>
      <c r="D80" s="13"/>
      <c r="E80" s="13"/>
      <c r="F80" s="13"/>
      <c r="G80" s="13"/>
      <c r="H80" s="13"/>
      <c r="I80" s="13"/>
      <c r="J80" s="13"/>
      <c r="K80" s="13"/>
      <c r="L80" s="13"/>
      <c r="M80" s="13"/>
      <c r="N80" s="13"/>
      <c r="O80" s="13"/>
      <c r="P80" s="13"/>
      <c r="Q80" s="13"/>
      <c r="R80" s="13"/>
      <c r="S80" s="13"/>
      <c r="T80" s="13"/>
      <c r="U80" s="13"/>
      <c r="V80" s="13"/>
      <c r="W80" s="13"/>
      <c r="X80" s="13"/>
      <c r="Y80" s="13"/>
      <c r="Z80" s="13"/>
      <c r="AA80" s="13"/>
    </row>
    <row r="81" spans="1:27" ht="15.75" customHeight="1">
      <c r="A81" s="13"/>
      <c r="B81" s="13"/>
      <c r="C81" s="13"/>
      <c r="D81" s="13"/>
      <c r="E81" s="13"/>
      <c r="F81" s="13"/>
      <c r="G81" s="13"/>
      <c r="H81" s="13"/>
      <c r="I81" s="13"/>
      <c r="J81" s="13"/>
      <c r="K81" s="13"/>
      <c r="L81" s="13"/>
      <c r="M81" s="13"/>
      <c r="N81" s="13"/>
      <c r="O81" s="13"/>
      <c r="P81" s="13"/>
      <c r="Q81" s="13"/>
      <c r="R81" s="13"/>
      <c r="S81" s="13"/>
      <c r="T81" s="13"/>
      <c r="U81" s="13"/>
      <c r="V81" s="13"/>
      <c r="W81" s="13"/>
      <c r="X81" s="13"/>
      <c r="Y81" s="13"/>
      <c r="Z81" s="13"/>
      <c r="AA81" s="13"/>
    </row>
    <row r="82" spans="1:27" ht="15.75" customHeight="1">
      <c r="A82" s="13"/>
      <c r="B82" s="13"/>
      <c r="C82" s="13"/>
      <c r="D82" s="13"/>
      <c r="E82" s="13"/>
      <c r="F82" s="13"/>
      <c r="G82" s="13"/>
      <c r="H82" s="13"/>
      <c r="I82" s="13"/>
      <c r="J82" s="13"/>
      <c r="K82" s="13"/>
      <c r="L82" s="13"/>
      <c r="M82" s="13"/>
      <c r="N82" s="13"/>
      <c r="O82" s="13"/>
      <c r="P82" s="13"/>
      <c r="Q82" s="13"/>
      <c r="R82" s="13"/>
      <c r="S82" s="13"/>
      <c r="T82" s="13"/>
      <c r="U82" s="13"/>
      <c r="V82" s="13"/>
      <c r="W82" s="13"/>
      <c r="X82" s="13"/>
      <c r="Y82" s="13"/>
      <c r="Z82" s="13"/>
      <c r="AA82" s="13"/>
    </row>
    <row r="83" spans="1:27" ht="15.75" customHeight="1">
      <c r="A83" s="13"/>
      <c r="B83" s="13"/>
      <c r="C83" s="13"/>
      <c r="D83" s="13"/>
      <c r="E83" s="13"/>
      <c r="F83" s="13"/>
      <c r="G83" s="13"/>
      <c r="H83" s="13"/>
      <c r="I83" s="13"/>
      <c r="J83" s="13"/>
      <c r="K83" s="13"/>
      <c r="L83" s="13"/>
      <c r="M83" s="13"/>
      <c r="N83" s="13"/>
      <c r="O83" s="13"/>
      <c r="P83" s="13"/>
      <c r="Q83" s="13"/>
      <c r="R83" s="13"/>
      <c r="S83" s="13"/>
      <c r="T83" s="13"/>
      <c r="U83" s="13"/>
      <c r="V83" s="13"/>
      <c r="W83" s="13"/>
      <c r="X83" s="13"/>
      <c r="Y83" s="13"/>
      <c r="Z83" s="13"/>
      <c r="AA83" s="13"/>
    </row>
    <row r="84" spans="1:27" ht="15.75" customHeight="1">
      <c r="A84" s="13"/>
      <c r="B84" s="13"/>
      <c r="C84" s="13"/>
      <c r="D84" s="13"/>
      <c r="E84" s="13"/>
      <c r="F84" s="13"/>
      <c r="G84" s="13"/>
      <c r="H84" s="13"/>
      <c r="I84" s="13"/>
      <c r="J84" s="13"/>
      <c r="K84" s="13"/>
      <c r="L84" s="13"/>
      <c r="M84" s="13"/>
      <c r="N84" s="13"/>
      <c r="O84" s="13"/>
      <c r="P84" s="13"/>
      <c r="Q84" s="13"/>
      <c r="R84" s="13"/>
      <c r="S84" s="13"/>
      <c r="T84" s="13"/>
      <c r="U84" s="13"/>
      <c r="V84" s="13"/>
      <c r="W84" s="13"/>
      <c r="X84" s="13"/>
      <c r="Y84" s="13"/>
      <c r="Z84" s="13"/>
      <c r="AA84" s="13"/>
    </row>
    <row r="85" spans="1:27" ht="15.75" customHeight="1">
      <c r="A85" s="13"/>
      <c r="B85" s="13"/>
      <c r="C85" s="13"/>
      <c r="D85" s="13"/>
      <c r="E85" s="13"/>
      <c r="F85" s="13"/>
      <c r="G85" s="13"/>
      <c r="H85" s="13"/>
      <c r="I85" s="13"/>
      <c r="J85" s="13"/>
      <c r="K85" s="13"/>
      <c r="L85" s="13"/>
      <c r="M85" s="13"/>
      <c r="N85" s="13"/>
      <c r="O85" s="13"/>
      <c r="P85" s="13"/>
      <c r="Q85" s="13"/>
      <c r="R85" s="13"/>
      <c r="S85" s="13"/>
      <c r="T85" s="13"/>
      <c r="U85" s="13"/>
      <c r="V85" s="13"/>
      <c r="W85" s="13"/>
      <c r="X85" s="13"/>
      <c r="Y85" s="13"/>
      <c r="Z85" s="13"/>
      <c r="AA85" s="13"/>
    </row>
    <row r="86" spans="1:27" ht="15.75" customHeight="1">
      <c r="A86" s="13"/>
      <c r="B86" s="13"/>
      <c r="C86" s="13"/>
      <c r="D86" s="13"/>
      <c r="E86" s="13"/>
      <c r="F86" s="13"/>
      <c r="G86" s="13"/>
      <c r="H86" s="13"/>
      <c r="I86" s="13"/>
      <c r="J86" s="13"/>
      <c r="K86" s="13"/>
      <c r="L86" s="13"/>
      <c r="M86" s="13"/>
      <c r="N86" s="13"/>
      <c r="O86" s="13"/>
      <c r="P86" s="13"/>
      <c r="Q86" s="13"/>
      <c r="R86" s="13"/>
      <c r="S86" s="13"/>
      <c r="T86" s="13"/>
      <c r="U86" s="13"/>
      <c r="V86" s="13"/>
      <c r="W86" s="13"/>
      <c r="X86" s="13"/>
      <c r="Y86" s="13"/>
      <c r="Z86" s="13"/>
      <c r="AA86" s="13"/>
    </row>
    <row r="87" spans="1:27" ht="15.75" customHeight="1">
      <c r="A87" s="13"/>
      <c r="B87" s="13"/>
      <c r="C87" s="13"/>
      <c r="D87" s="13"/>
      <c r="E87" s="13"/>
      <c r="F87" s="13"/>
      <c r="G87" s="13"/>
      <c r="H87" s="13"/>
      <c r="I87" s="13"/>
      <c r="J87" s="13"/>
      <c r="K87" s="13"/>
      <c r="L87" s="13"/>
      <c r="M87" s="13"/>
      <c r="N87" s="13"/>
      <c r="O87" s="13"/>
      <c r="P87" s="13"/>
      <c r="Q87" s="13"/>
      <c r="R87" s="13"/>
      <c r="S87" s="13"/>
      <c r="T87" s="13"/>
      <c r="U87" s="13"/>
      <c r="V87" s="13"/>
      <c r="W87" s="13"/>
      <c r="X87" s="13"/>
      <c r="Y87" s="13"/>
      <c r="Z87" s="13"/>
      <c r="AA87" s="13"/>
    </row>
    <row r="88" spans="1:27" ht="15.75" customHeight="1">
      <c r="A88" s="13"/>
      <c r="B88" s="13"/>
      <c r="C88" s="13"/>
      <c r="D88" s="13"/>
      <c r="E88" s="13"/>
      <c r="F88" s="13"/>
      <c r="G88" s="13"/>
      <c r="H88" s="13"/>
      <c r="I88" s="13"/>
      <c r="J88" s="13"/>
      <c r="K88" s="13"/>
      <c r="L88" s="13"/>
      <c r="M88" s="13"/>
      <c r="N88" s="13"/>
      <c r="O88" s="13"/>
      <c r="P88" s="13"/>
      <c r="Q88" s="13"/>
      <c r="R88" s="13"/>
      <c r="S88" s="13"/>
      <c r="T88" s="13"/>
      <c r="U88" s="13"/>
      <c r="V88" s="13"/>
      <c r="W88" s="13"/>
      <c r="X88" s="13"/>
      <c r="Y88" s="13"/>
      <c r="Z88" s="13"/>
      <c r="AA88" s="13"/>
    </row>
    <row r="89" spans="1:27" ht="15.75" customHeight="1">
      <c r="A89" s="13"/>
      <c r="B89" s="13"/>
      <c r="C89" s="13"/>
      <c r="D89" s="13"/>
      <c r="E89" s="13"/>
      <c r="F89" s="13"/>
      <c r="G89" s="13"/>
      <c r="H89" s="13"/>
      <c r="I89" s="13"/>
      <c r="J89" s="13"/>
      <c r="K89" s="13"/>
      <c r="L89" s="13"/>
      <c r="M89" s="13"/>
      <c r="N89" s="13"/>
      <c r="O89" s="13"/>
      <c r="P89" s="13"/>
      <c r="Q89" s="13"/>
      <c r="R89" s="13"/>
      <c r="S89" s="13"/>
      <c r="T89" s="13"/>
      <c r="U89" s="13"/>
      <c r="V89" s="13"/>
      <c r="W89" s="13"/>
      <c r="X89" s="13"/>
      <c r="Y89" s="13"/>
      <c r="Z89" s="13"/>
      <c r="AA89" s="13"/>
    </row>
    <row r="90" spans="1:27" ht="15.75" customHeight="1">
      <c r="A90" s="13"/>
      <c r="B90" s="13"/>
      <c r="C90" s="13"/>
      <c r="D90" s="13"/>
      <c r="E90" s="13"/>
      <c r="F90" s="13"/>
      <c r="G90" s="13"/>
      <c r="H90" s="13"/>
      <c r="I90" s="13"/>
      <c r="J90" s="13"/>
      <c r="K90" s="13"/>
      <c r="L90" s="13"/>
      <c r="M90" s="13"/>
      <c r="N90" s="13"/>
      <c r="O90" s="13"/>
      <c r="P90" s="13"/>
      <c r="Q90" s="13"/>
      <c r="R90" s="13"/>
      <c r="S90" s="13"/>
      <c r="T90" s="13"/>
      <c r="U90" s="13"/>
      <c r="V90" s="13"/>
      <c r="W90" s="13"/>
      <c r="X90" s="13"/>
      <c r="Y90" s="13"/>
      <c r="Z90" s="13"/>
      <c r="AA90" s="13"/>
    </row>
    <row r="91" spans="1:27" ht="15.75" customHeight="1">
      <c r="A91" s="13"/>
      <c r="B91" s="13"/>
      <c r="C91" s="13"/>
      <c r="D91" s="13"/>
      <c r="E91" s="13"/>
      <c r="F91" s="13"/>
      <c r="G91" s="13"/>
      <c r="H91" s="13"/>
      <c r="I91" s="13"/>
      <c r="J91" s="13"/>
      <c r="K91" s="13"/>
      <c r="L91" s="13"/>
      <c r="M91" s="13"/>
      <c r="N91" s="13"/>
      <c r="O91" s="13"/>
      <c r="P91" s="13"/>
      <c r="Q91" s="13"/>
      <c r="R91" s="13"/>
      <c r="S91" s="13"/>
      <c r="T91" s="13"/>
      <c r="U91" s="13"/>
      <c r="V91" s="13"/>
      <c r="W91" s="13"/>
      <c r="X91" s="13"/>
      <c r="Y91" s="13"/>
      <c r="Z91" s="13"/>
      <c r="AA91" s="13"/>
    </row>
    <row r="92" spans="1:27" ht="15.75" customHeight="1">
      <c r="A92" s="13"/>
      <c r="B92" s="13"/>
      <c r="C92" s="13"/>
      <c r="D92" s="13"/>
      <c r="E92" s="13"/>
      <c r="F92" s="13"/>
      <c r="G92" s="13"/>
      <c r="H92" s="13"/>
      <c r="I92" s="13"/>
      <c r="J92" s="13"/>
      <c r="K92" s="13"/>
      <c r="L92" s="13"/>
      <c r="M92" s="13"/>
      <c r="N92" s="13"/>
      <c r="O92" s="13"/>
      <c r="P92" s="13"/>
      <c r="Q92" s="13"/>
      <c r="R92" s="13"/>
      <c r="S92" s="13"/>
      <c r="T92" s="13"/>
      <c r="U92" s="13"/>
      <c r="V92" s="13"/>
      <c r="W92" s="13"/>
      <c r="X92" s="13"/>
      <c r="Y92" s="13"/>
      <c r="Z92" s="13"/>
      <c r="AA92" s="13"/>
    </row>
    <row r="93" spans="1:27" ht="15.75" customHeight="1">
      <c r="A93" s="13"/>
      <c r="B93" s="13"/>
      <c r="C93" s="13"/>
      <c r="D93" s="13"/>
      <c r="E93" s="13"/>
      <c r="F93" s="13"/>
      <c r="G93" s="13"/>
      <c r="H93" s="13"/>
      <c r="I93" s="13"/>
      <c r="J93" s="13"/>
      <c r="K93" s="13"/>
      <c r="L93" s="13"/>
      <c r="M93" s="13"/>
      <c r="N93" s="13"/>
      <c r="O93" s="13"/>
      <c r="P93" s="13"/>
      <c r="Q93" s="13"/>
      <c r="R93" s="13"/>
      <c r="S93" s="13"/>
      <c r="T93" s="13"/>
      <c r="U93" s="13"/>
      <c r="V93" s="13"/>
      <c r="W93" s="13"/>
      <c r="X93" s="13"/>
      <c r="Y93" s="13"/>
      <c r="Z93" s="13"/>
      <c r="AA93" s="13"/>
    </row>
    <row r="94" spans="1:27" ht="15.75" customHeight="1">
      <c r="A94" s="13"/>
      <c r="B94" s="13"/>
      <c r="C94" s="13"/>
      <c r="D94" s="13"/>
      <c r="E94" s="13"/>
      <c r="F94" s="13"/>
      <c r="G94" s="13"/>
      <c r="H94" s="13"/>
      <c r="I94" s="13"/>
      <c r="J94" s="13"/>
      <c r="K94" s="13"/>
      <c r="L94" s="13"/>
      <c r="M94" s="13"/>
      <c r="N94" s="13"/>
      <c r="O94" s="13"/>
      <c r="P94" s="13"/>
      <c r="Q94" s="13"/>
      <c r="R94" s="13"/>
      <c r="S94" s="13"/>
      <c r="T94" s="13"/>
      <c r="U94" s="13"/>
      <c r="V94" s="13"/>
      <c r="W94" s="13"/>
      <c r="X94" s="13"/>
      <c r="Y94" s="13"/>
      <c r="Z94" s="13"/>
      <c r="AA94" s="13"/>
    </row>
    <row r="95" spans="1:27" ht="15.75" customHeight="1">
      <c r="A95" s="13"/>
      <c r="B95" s="13"/>
      <c r="C95" s="13"/>
      <c r="D95" s="13"/>
      <c r="E95" s="13"/>
      <c r="F95" s="13"/>
      <c r="G95" s="13"/>
      <c r="H95" s="13"/>
      <c r="I95" s="13"/>
      <c r="J95" s="13"/>
      <c r="K95" s="13"/>
      <c r="L95" s="13"/>
      <c r="M95" s="13"/>
      <c r="N95" s="13"/>
      <c r="O95" s="13"/>
      <c r="P95" s="13"/>
      <c r="Q95" s="13"/>
      <c r="R95" s="13"/>
      <c r="S95" s="13"/>
      <c r="T95" s="13"/>
      <c r="U95" s="13"/>
      <c r="V95" s="13"/>
      <c r="W95" s="13"/>
      <c r="X95" s="13"/>
      <c r="Y95" s="13"/>
      <c r="Z95" s="13"/>
      <c r="AA95" s="13"/>
    </row>
    <row r="96" spans="1:27" ht="15.75" customHeight="1">
      <c r="A96" s="13"/>
      <c r="B96" s="13"/>
      <c r="C96" s="13"/>
      <c r="D96" s="13"/>
      <c r="E96" s="13"/>
      <c r="F96" s="13"/>
      <c r="G96" s="13"/>
      <c r="H96" s="13"/>
      <c r="I96" s="13"/>
      <c r="J96" s="13"/>
      <c r="K96" s="13"/>
      <c r="L96" s="13"/>
      <c r="M96" s="13"/>
      <c r="N96" s="13"/>
      <c r="O96" s="13"/>
      <c r="P96" s="13"/>
      <c r="Q96" s="13"/>
      <c r="R96" s="13"/>
      <c r="S96" s="13"/>
      <c r="T96" s="13"/>
      <c r="U96" s="13"/>
      <c r="V96" s="13"/>
      <c r="W96" s="13"/>
      <c r="X96" s="13"/>
      <c r="Y96" s="13"/>
      <c r="Z96" s="13"/>
      <c r="AA96" s="13"/>
    </row>
    <row r="97" spans="1:27" ht="15.75" customHeight="1">
      <c r="A97" s="13"/>
      <c r="B97" s="13"/>
      <c r="C97" s="13"/>
      <c r="D97" s="13"/>
      <c r="E97" s="13"/>
      <c r="F97" s="13"/>
      <c r="G97" s="13"/>
      <c r="H97" s="13"/>
      <c r="I97" s="13"/>
      <c r="J97" s="13"/>
      <c r="K97" s="13"/>
      <c r="L97" s="13"/>
      <c r="M97" s="13"/>
      <c r="N97" s="13"/>
      <c r="O97" s="13"/>
      <c r="P97" s="13"/>
      <c r="Q97" s="13"/>
      <c r="R97" s="13"/>
      <c r="S97" s="13"/>
      <c r="T97" s="13"/>
      <c r="U97" s="13"/>
      <c r="V97" s="13"/>
      <c r="W97" s="13"/>
      <c r="X97" s="13"/>
      <c r="Y97" s="13"/>
      <c r="Z97" s="13"/>
      <c r="AA97" s="13"/>
    </row>
    <row r="98" spans="1:27" ht="15.75" customHeight="1">
      <c r="A98" s="13"/>
      <c r="B98" s="13"/>
      <c r="C98" s="13"/>
      <c r="D98" s="13"/>
      <c r="E98" s="13"/>
      <c r="F98" s="13"/>
      <c r="G98" s="13"/>
      <c r="H98" s="13"/>
      <c r="I98" s="13"/>
      <c r="J98" s="13"/>
      <c r="K98" s="13"/>
      <c r="L98" s="13"/>
      <c r="M98" s="13"/>
      <c r="N98" s="13"/>
      <c r="O98" s="13"/>
      <c r="P98" s="13"/>
      <c r="Q98" s="13"/>
      <c r="R98" s="13"/>
      <c r="S98" s="13"/>
      <c r="T98" s="13"/>
      <c r="U98" s="13"/>
      <c r="V98" s="13"/>
      <c r="W98" s="13"/>
      <c r="X98" s="13"/>
      <c r="Y98" s="13"/>
      <c r="Z98" s="13"/>
      <c r="AA98" s="13"/>
    </row>
    <row r="99" spans="1:27" ht="15.75" customHeight="1">
      <c r="A99" s="13"/>
      <c r="B99" s="13"/>
      <c r="C99" s="13"/>
      <c r="D99" s="13"/>
      <c r="E99" s="13"/>
      <c r="F99" s="13"/>
      <c r="G99" s="13"/>
      <c r="H99" s="13"/>
      <c r="I99" s="13"/>
      <c r="J99" s="13"/>
      <c r="K99" s="13"/>
      <c r="L99" s="13"/>
      <c r="M99" s="13"/>
      <c r="N99" s="13"/>
      <c r="O99" s="13"/>
      <c r="P99" s="13"/>
      <c r="Q99" s="13"/>
      <c r="R99" s="13"/>
      <c r="S99" s="13"/>
      <c r="T99" s="13"/>
      <c r="U99" s="13"/>
      <c r="V99" s="13"/>
      <c r="W99" s="13"/>
      <c r="X99" s="13"/>
      <c r="Y99" s="13"/>
      <c r="Z99" s="13"/>
      <c r="AA99" s="13"/>
    </row>
    <row r="100" spans="1:27" ht="15.75" customHeight="1">
      <c r="A100" s="13"/>
      <c r="B100" s="13"/>
      <c r="C100" s="13"/>
      <c r="D100" s="13"/>
      <c r="E100" s="13"/>
      <c r="F100" s="13"/>
      <c r="G100" s="13"/>
      <c r="H100" s="13"/>
      <c r="I100" s="13"/>
      <c r="J100" s="13"/>
      <c r="K100" s="13"/>
      <c r="L100" s="13"/>
      <c r="M100" s="13"/>
      <c r="N100" s="13"/>
      <c r="O100" s="13"/>
      <c r="P100" s="13"/>
      <c r="Q100" s="13"/>
      <c r="R100" s="13"/>
      <c r="S100" s="13"/>
      <c r="T100" s="13"/>
      <c r="U100" s="13"/>
      <c r="V100" s="13"/>
      <c r="W100" s="13"/>
      <c r="X100" s="13"/>
      <c r="Y100" s="13"/>
      <c r="Z100" s="13"/>
      <c r="AA100" s="13"/>
    </row>
    <row r="101" spans="1:27" ht="15.75" customHeight="1">
      <c r="A101" s="13"/>
      <c r="B101" s="13"/>
      <c r="C101" s="13"/>
      <c r="D101" s="13"/>
      <c r="E101" s="13"/>
      <c r="F101" s="13"/>
      <c r="G101" s="13"/>
      <c r="H101" s="13"/>
      <c r="I101" s="13"/>
      <c r="J101" s="13"/>
      <c r="K101" s="13"/>
      <c r="L101" s="13"/>
      <c r="M101" s="13"/>
      <c r="N101" s="13"/>
      <c r="O101" s="13"/>
      <c r="P101" s="13"/>
      <c r="Q101" s="13"/>
      <c r="R101" s="13"/>
      <c r="S101" s="13"/>
      <c r="T101" s="13"/>
      <c r="U101" s="13"/>
      <c r="V101" s="13"/>
      <c r="W101" s="13"/>
      <c r="X101" s="13"/>
      <c r="Y101" s="13"/>
      <c r="Z101" s="13"/>
      <c r="AA101" s="13"/>
    </row>
    <row r="102" spans="1:27" ht="15.75" customHeight="1">
      <c r="A102" s="13"/>
      <c r="B102" s="13"/>
      <c r="C102" s="13"/>
      <c r="D102" s="13"/>
      <c r="E102" s="13"/>
      <c r="F102" s="13"/>
      <c r="G102" s="13"/>
      <c r="H102" s="13"/>
      <c r="I102" s="13"/>
      <c r="J102" s="13"/>
      <c r="K102" s="13"/>
      <c r="L102" s="13"/>
      <c r="M102" s="13"/>
      <c r="N102" s="13"/>
      <c r="O102" s="13"/>
      <c r="P102" s="13"/>
      <c r="Q102" s="13"/>
      <c r="R102" s="13"/>
      <c r="S102" s="13"/>
      <c r="T102" s="13"/>
      <c r="U102" s="13"/>
      <c r="V102" s="13"/>
      <c r="W102" s="13"/>
      <c r="X102" s="13"/>
      <c r="Y102" s="13"/>
      <c r="Z102" s="13"/>
      <c r="AA102" s="13"/>
    </row>
    <row r="103" spans="1:27" ht="15.75" customHeight="1">
      <c r="A103" s="13"/>
      <c r="B103" s="13"/>
      <c r="C103" s="13"/>
      <c r="D103" s="13"/>
      <c r="E103" s="13"/>
      <c r="F103" s="13"/>
      <c r="G103" s="13"/>
      <c r="H103" s="13"/>
      <c r="I103" s="13"/>
      <c r="J103" s="13"/>
      <c r="K103" s="13"/>
      <c r="L103" s="13"/>
      <c r="M103" s="13"/>
      <c r="N103" s="13"/>
      <c r="O103" s="13"/>
      <c r="P103" s="13"/>
      <c r="Q103" s="13"/>
      <c r="R103" s="13"/>
      <c r="S103" s="13"/>
      <c r="T103" s="13"/>
      <c r="U103" s="13"/>
      <c r="V103" s="13"/>
      <c r="W103" s="13"/>
      <c r="X103" s="13"/>
      <c r="Y103" s="13"/>
      <c r="Z103" s="13"/>
      <c r="AA103" s="13"/>
    </row>
    <row r="104" spans="1:27" ht="15.75" customHeight="1">
      <c r="A104" s="13"/>
      <c r="B104" s="13"/>
      <c r="C104" s="13"/>
      <c r="D104" s="13"/>
      <c r="E104" s="13"/>
      <c r="F104" s="13"/>
      <c r="G104" s="13"/>
      <c r="H104" s="13"/>
      <c r="I104" s="13"/>
      <c r="J104" s="13"/>
      <c r="K104" s="13"/>
      <c r="L104" s="13"/>
      <c r="M104" s="13"/>
      <c r="N104" s="13"/>
      <c r="O104" s="13"/>
      <c r="P104" s="13"/>
      <c r="Q104" s="13"/>
      <c r="R104" s="13"/>
      <c r="S104" s="13"/>
      <c r="T104" s="13"/>
      <c r="U104" s="13"/>
      <c r="V104" s="13"/>
      <c r="W104" s="13"/>
      <c r="X104" s="13"/>
      <c r="Y104" s="13"/>
      <c r="Z104" s="13"/>
      <c r="AA104" s="13"/>
    </row>
    <row r="105" spans="1:27" ht="15.75" customHeight="1">
      <c r="A105" s="13"/>
      <c r="B105" s="13"/>
      <c r="C105" s="13"/>
      <c r="D105" s="13"/>
      <c r="E105" s="13"/>
      <c r="F105" s="13"/>
      <c r="G105" s="13"/>
      <c r="H105" s="13"/>
      <c r="I105" s="13"/>
      <c r="J105" s="13"/>
      <c r="K105" s="13"/>
      <c r="L105" s="13"/>
      <c r="M105" s="13"/>
      <c r="N105" s="13"/>
      <c r="O105" s="13"/>
      <c r="P105" s="13"/>
      <c r="Q105" s="13"/>
      <c r="R105" s="13"/>
      <c r="S105" s="13"/>
      <c r="T105" s="13"/>
      <c r="U105" s="13"/>
      <c r="V105" s="13"/>
      <c r="W105" s="13"/>
      <c r="X105" s="13"/>
      <c r="Y105" s="13"/>
      <c r="Z105" s="13"/>
      <c r="AA105" s="13"/>
    </row>
    <row r="106" spans="1:27" ht="15.75" customHeight="1">
      <c r="A106" s="13"/>
      <c r="B106" s="13"/>
      <c r="C106" s="13"/>
      <c r="D106" s="13"/>
      <c r="E106" s="13"/>
      <c r="F106" s="13"/>
      <c r="G106" s="13"/>
      <c r="H106" s="13"/>
      <c r="I106" s="13"/>
      <c r="J106" s="13"/>
      <c r="K106" s="13"/>
      <c r="L106" s="13"/>
      <c r="M106" s="13"/>
      <c r="N106" s="13"/>
      <c r="O106" s="13"/>
      <c r="P106" s="13"/>
      <c r="Q106" s="13"/>
      <c r="R106" s="13"/>
      <c r="S106" s="13"/>
      <c r="T106" s="13"/>
      <c r="U106" s="13"/>
      <c r="V106" s="13"/>
      <c r="W106" s="13"/>
      <c r="X106" s="13"/>
      <c r="Y106" s="13"/>
      <c r="Z106" s="13"/>
      <c r="AA106" s="13"/>
    </row>
    <row r="107" spans="1:27" ht="15.75" customHeight="1">
      <c r="A107" s="13"/>
      <c r="B107" s="13"/>
      <c r="C107" s="13"/>
      <c r="D107" s="13"/>
      <c r="E107" s="13"/>
      <c r="F107" s="13"/>
      <c r="G107" s="13"/>
      <c r="H107" s="13"/>
      <c r="I107" s="13"/>
      <c r="J107" s="13"/>
      <c r="K107" s="13"/>
      <c r="L107" s="13"/>
      <c r="M107" s="13"/>
      <c r="N107" s="13"/>
      <c r="O107" s="13"/>
      <c r="P107" s="13"/>
      <c r="Q107" s="13"/>
      <c r="R107" s="13"/>
      <c r="S107" s="13"/>
      <c r="T107" s="13"/>
      <c r="U107" s="13"/>
      <c r="V107" s="13"/>
      <c r="W107" s="13"/>
      <c r="X107" s="13"/>
      <c r="Y107" s="13"/>
      <c r="Z107" s="13"/>
      <c r="AA107" s="13"/>
    </row>
    <row r="108" spans="1:27" ht="15.75" customHeight="1">
      <c r="A108" s="13"/>
      <c r="B108" s="13"/>
      <c r="C108" s="13"/>
      <c r="D108" s="13"/>
      <c r="E108" s="13"/>
      <c r="F108" s="13"/>
      <c r="G108" s="13"/>
      <c r="H108" s="13"/>
      <c r="I108" s="13"/>
      <c r="J108" s="13"/>
      <c r="K108" s="13"/>
      <c r="L108" s="13"/>
      <c r="M108" s="13"/>
      <c r="N108" s="13"/>
      <c r="O108" s="13"/>
      <c r="P108" s="13"/>
      <c r="Q108" s="13"/>
      <c r="R108" s="13"/>
      <c r="S108" s="13"/>
      <c r="T108" s="13"/>
      <c r="U108" s="13"/>
      <c r="V108" s="13"/>
      <c r="W108" s="13"/>
      <c r="X108" s="13"/>
      <c r="Y108" s="13"/>
      <c r="Z108" s="13"/>
      <c r="AA108" s="13"/>
    </row>
    <row r="109" spans="1:27" ht="15.75" customHeight="1">
      <c r="A109" s="13"/>
      <c r="B109" s="13"/>
      <c r="C109" s="13"/>
      <c r="D109" s="13"/>
      <c r="E109" s="13"/>
      <c r="F109" s="13"/>
      <c r="G109" s="13"/>
      <c r="H109" s="13"/>
      <c r="I109" s="13"/>
      <c r="J109" s="13"/>
      <c r="K109" s="13"/>
      <c r="L109" s="13"/>
      <c r="M109" s="13"/>
      <c r="N109" s="13"/>
      <c r="O109" s="13"/>
      <c r="P109" s="13"/>
      <c r="Q109" s="13"/>
      <c r="R109" s="13"/>
      <c r="S109" s="13"/>
      <c r="T109" s="13"/>
      <c r="U109" s="13"/>
      <c r="V109" s="13"/>
      <c r="W109" s="13"/>
      <c r="X109" s="13"/>
      <c r="Y109" s="13"/>
      <c r="Z109" s="13"/>
      <c r="AA109" s="13"/>
    </row>
    <row r="110" spans="1:27" ht="15.75" customHeight="1">
      <c r="A110" s="13"/>
      <c r="B110" s="13"/>
      <c r="C110" s="13"/>
      <c r="D110" s="13"/>
      <c r="E110" s="13"/>
      <c r="F110" s="13"/>
      <c r="G110" s="13"/>
      <c r="H110" s="13"/>
      <c r="I110" s="13"/>
      <c r="J110" s="13"/>
      <c r="K110" s="13"/>
      <c r="L110" s="13"/>
      <c r="M110" s="13"/>
      <c r="N110" s="13"/>
      <c r="O110" s="13"/>
      <c r="P110" s="13"/>
      <c r="Q110" s="13"/>
      <c r="R110" s="13"/>
      <c r="S110" s="13"/>
      <c r="T110" s="13"/>
      <c r="U110" s="13"/>
      <c r="V110" s="13"/>
      <c r="W110" s="13"/>
      <c r="X110" s="13"/>
      <c r="Y110" s="13"/>
      <c r="Z110" s="13"/>
      <c r="AA110" s="13"/>
    </row>
    <row r="111" spans="1:27" ht="15.75" customHeight="1">
      <c r="A111" s="13"/>
      <c r="B111" s="13"/>
      <c r="C111" s="13"/>
      <c r="D111" s="13"/>
      <c r="E111" s="13"/>
      <c r="F111" s="13"/>
      <c r="G111" s="13"/>
      <c r="H111" s="13"/>
      <c r="I111" s="13"/>
      <c r="J111" s="13"/>
      <c r="K111" s="13"/>
      <c r="L111" s="13"/>
      <c r="M111" s="13"/>
      <c r="N111" s="13"/>
      <c r="O111" s="13"/>
      <c r="P111" s="13"/>
      <c r="Q111" s="13"/>
      <c r="R111" s="13"/>
      <c r="S111" s="13"/>
      <c r="T111" s="13"/>
      <c r="U111" s="13"/>
      <c r="V111" s="13"/>
      <c r="W111" s="13"/>
      <c r="X111" s="13"/>
      <c r="Y111" s="13"/>
      <c r="Z111" s="13"/>
      <c r="AA111" s="13"/>
    </row>
    <row r="112" spans="1:27" ht="15.75" customHeight="1">
      <c r="A112" s="13"/>
      <c r="B112" s="13"/>
      <c r="C112" s="13"/>
      <c r="D112" s="13"/>
      <c r="E112" s="13"/>
      <c r="F112" s="13"/>
      <c r="G112" s="13"/>
      <c r="H112" s="13"/>
      <c r="I112" s="13"/>
      <c r="J112" s="13"/>
      <c r="K112" s="13"/>
      <c r="L112" s="13"/>
      <c r="M112" s="13"/>
      <c r="N112" s="13"/>
      <c r="O112" s="13"/>
      <c r="P112" s="13"/>
      <c r="Q112" s="13"/>
      <c r="R112" s="13"/>
      <c r="S112" s="13"/>
      <c r="T112" s="13"/>
      <c r="U112" s="13"/>
      <c r="V112" s="13"/>
      <c r="W112" s="13"/>
      <c r="X112" s="13"/>
      <c r="Y112" s="13"/>
      <c r="Z112" s="13"/>
      <c r="AA112" s="13"/>
    </row>
    <row r="113" spans="1:27" ht="15.75" customHeight="1">
      <c r="A113" s="13"/>
      <c r="B113" s="13"/>
      <c r="C113" s="13"/>
      <c r="D113" s="13"/>
      <c r="E113" s="13"/>
      <c r="F113" s="13"/>
      <c r="G113" s="13"/>
      <c r="H113" s="13"/>
      <c r="I113" s="13"/>
      <c r="J113" s="13"/>
      <c r="K113" s="13"/>
      <c r="L113" s="13"/>
      <c r="M113" s="13"/>
      <c r="N113" s="13"/>
      <c r="O113" s="13"/>
      <c r="P113" s="13"/>
      <c r="Q113" s="13"/>
      <c r="R113" s="13"/>
      <c r="S113" s="13"/>
      <c r="T113" s="13"/>
      <c r="U113" s="13"/>
      <c r="V113" s="13"/>
      <c r="W113" s="13"/>
      <c r="X113" s="13"/>
      <c r="Y113" s="13"/>
      <c r="Z113" s="13"/>
      <c r="AA113" s="13"/>
    </row>
    <row r="114" spans="1:27" ht="15.75" customHeight="1">
      <c r="A114" s="13"/>
      <c r="B114" s="13"/>
      <c r="C114" s="13"/>
      <c r="D114" s="13"/>
      <c r="E114" s="13"/>
      <c r="F114" s="13"/>
      <c r="G114" s="13"/>
      <c r="H114" s="13"/>
      <c r="I114" s="13"/>
      <c r="J114" s="13"/>
      <c r="K114" s="13"/>
      <c r="L114" s="13"/>
      <c r="M114" s="13"/>
      <c r="N114" s="13"/>
      <c r="O114" s="13"/>
      <c r="P114" s="13"/>
      <c r="Q114" s="13"/>
      <c r="R114" s="13"/>
      <c r="S114" s="13"/>
      <c r="T114" s="13"/>
      <c r="U114" s="13"/>
      <c r="V114" s="13"/>
      <c r="W114" s="13"/>
      <c r="X114" s="13"/>
      <c r="Y114" s="13"/>
      <c r="Z114" s="13"/>
      <c r="AA114" s="13"/>
    </row>
    <row r="115" spans="1:27" ht="15.75" customHeight="1">
      <c r="A115" s="13"/>
      <c r="B115" s="13"/>
      <c r="C115" s="13"/>
      <c r="D115" s="13"/>
      <c r="E115" s="13"/>
      <c r="F115" s="13"/>
      <c r="G115" s="13"/>
      <c r="H115" s="13"/>
      <c r="I115" s="13"/>
      <c r="J115" s="13"/>
      <c r="K115" s="13"/>
      <c r="L115" s="13"/>
      <c r="M115" s="13"/>
      <c r="N115" s="13"/>
      <c r="O115" s="13"/>
      <c r="P115" s="13"/>
      <c r="Q115" s="13"/>
      <c r="R115" s="13"/>
      <c r="S115" s="13"/>
      <c r="T115" s="13"/>
      <c r="U115" s="13"/>
      <c r="V115" s="13"/>
      <c r="W115" s="13"/>
      <c r="X115" s="13"/>
      <c r="Y115" s="13"/>
      <c r="Z115" s="13"/>
      <c r="AA115" s="13"/>
    </row>
    <row r="116" spans="1:27" ht="15.75" customHeight="1">
      <c r="A116" s="13"/>
      <c r="B116" s="13"/>
      <c r="C116" s="13"/>
      <c r="D116" s="13"/>
      <c r="E116" s="13"/>
      <c r="F116" s="13"/>
      <c r="G116" s="13"/>
      <c r="H116" s="13"/>
      <c r="I116" s="13"/>
      <c r="J116" s="13"/>
      <c r="K116" s="13"/>
      <c r="L116" s="13"/>
      <c r="M116" s="13"/>
      <c r="N116" s="13"/>
      <c r="O116" s="13"/>
      <c r="P116" s="13"/>
      <c r="Q116" s="13"/>
      <c r="R116" s="13"/>
      <c r="S116" s="13"/>
      <c r="T116" s="13"/>
      <c r="U116" s="13"/>
      <c r="V116" s="13"/>
      <c r="W116" s="13"/>
      <c r="X116" s="13"/>
      <c r="Y116" s="13"/>
      <c r="Z116" s="13"/>
      <c r="AA116" s="13"/>
    </row>
    <row r="117" spans="1:27" ht="15.75" customHeight="1">
      <c r="A117" s="13"/>
      <c r="B117" s="13"/>
      <c r="C117" s="13"/>
      <c r="D117" s="13"/>
      <c r="E117" s="13"/>
      <c r="F117" s="13"/>
      <c r="G117" s="13"/>
      <c r="H117" s="13"/>
      <c r="I117" s="13"/>
      <c r="J117" s="13"/>
      <c r="K117" s="13"/>
      <c r="L117" s="13"/>
      <c r="M117" s="13"/>
      <c r="N117" s="13"/>
      <c r="O117" s="13"/>
      <c r="P117" s="13"/>
      <c r="Q117" s="13"/>
      <c r="R117" s="13"/>
      <c r="S117" s="13"/>
      <c r="T117" s="13"/>
      <c r="U117" s="13"/>
      <c r="V117" s="13"/>
      <c r="W117" s="13"/>
      <c r="X117" s="13"/>
      <c r="Y117" s="13"/>
      <c r="Z117" s="13"/>
      <c r="AA117" s="13"/>
    </row>
    <row r="118" spans="1:27" ht="15.75" customHeight="1">
      <c r="A118" s="13"/>
      <c r="B118" s="13"/>
      <c r="C118" s="13"/>
      <c r="D118" s="13"/>
      <c r="E118" s="13"/>
      <c r="F118" s="13"/>
      <c r="G118" s="13"/>
      <c r="H118" s="13"/>
      <c r="I118" s="13"/>
      <c r="J118" s="13"/>
      <c r="K118" s="13"/>
      <c r="L118" s="13"/>
      <c r="M118" s="13"/>
      <c r="N118" s="13"/>
      <c r="O118" s="13"/>
      <c r="P118" s="13"/>
      <c r="Q118" s="13"/>
      <c r="R118" s="13"/>
      <c r="S118" s="13"/>
      <c r="T118" s="13"/>
      <c r="U118" s="13"/>
      <c r="V118" s="13"/>
      <c r="W118" s="13"/>
      <c r="X118" s="13"/>
      <c r="Y118" s="13"/>
      <c r="Z118" s="13"/>
      <c r="AA118" s="13"/>
    </row>
    <row r="119" spans="1:27" ht="15.75" customHeight="1">
      <c r="A119" s="13"/>
      <c r="B119" s="13"/>
      <c r="C119" s="13"/>
      <c r="D119" s="13"/>
      <c r="E119" s="13"/>
      <c r="F119" s="13"/>
      <c r="G119" s="13"/>
      <c r="H119" s="13"/>
      <c r="I119" s="13"/>
      <c r="J119" s="13"/>
      <c r="K119" s="13"/>
      <c r="L119" s="13"/>
      <c r="M119" s="13"/>
      <c r="N119" s="13"/>
      <c r="O119" s="13"/>
      <c r="P119" s="13"/>
      <c r="Q119" s="13"/>
      <c r="R119" s="13"/>
      <c r="S119" s="13"/>
      <c r="T119" s="13"/>
      <c r="U119" s="13"/>
      <c r="V119" s="13"/>
      <c r="W119" s="13"/>
      <c r="X119" s="13"/>
      <c r="Y119" s="13"/>
      <c r="Z119" s="13"/>
      <c r="AA119" s="13"/>
    </row>
    <row r="120" spans="1:27" ht="15.75" customHeight="1">
      <c r="A120" s="13"/>
      <c r="B120" s="13"/>
      <c r="C120" s="13"/>
      <c r="D120" s="13"/>
      <c r="E120" s="13"/>
      <c r="F120" s="13"/>
      <c r="G120" s="13"/>
      <c r="H120" s="13"/>
      <c r="I120" s="13"/>
      <c r="J120" s="13"/>
      <c r="K120" s="13"/>
      <c r="L120" s="13"/>
      <c r="M120" s="13"/>
      <c r="N120" s="13"/>
      <c r="O120" s="13"/>
      <c r="P120" s="13"/>
      <c r="Q120" s="13"/>
      <c r="R120" s="13"/>
      <c r="S120" s="13"/>
      <c r="T120" s="13"/>
      <c r="U120" s="13"/>
      <c r="V120" s="13"/>
      <c r="W120" s="13"/>
      <c r="X120" s="13"/>
      <c r="Y120" s="13"/>
      <c r="Z120" s="13"/>
      <c r="AA120" s="13"/>
    </row>
    <row r="121" spans="1:27" ht="15.75" customHeight="1">
      <c r="A121" s="13"/>
      <c r="B121" s="13"/>
      <c r="C121" s="13"/>
      <c r="D121" s="13"/>
      <c r="E121" s="13"/>
      <c r="F121" s="13"/>
      <c r="G121" s="13"/>
      <c r="H121" s="13"/>
      <c r="I121" s="13"/>
      <c r="J121" s="13"/>
      <c r="K121" s="13"/>
      <c r="L121" s="13"/>
      <c r="M121" s="13"/>
      <c r="N121" s="13"/>
      <c r="O121" s="13"/>
      <c r="P121" s="13"/>
      <c r="Q121" s="13"/>
      <c r="R121" s="13"/>
      <c r="S121" s="13"/>
      <c r="T121" s="13"/>
      <c r="U121" s="13"/>
      <c r="V121" s="13"/>
      <c r="W121" s="13"/>
      <c r="X121" s="13"/>
      <c r="Y121" s="13"/>
      <c r="Z121" s="13"/>
      <c r="AA121" s="13"/>
    </row>
    <row r="122" spans="1:27" ht="15.75" customHeight="1">
      <c r="A122" s="13"/>
      <c r="B122" s="13"/>
      <c r="C122" s="13"/>
      <c r="D122" s="13"/>
      <c r="E122" s="13"/>
      <c r="F122" s="13"/>
      <c r="G122" s="13"/>
      <c r="H122" s="13"/>
      <c r="I122" s="13"/>
      <c r="J122" s="13"/>
      <c r="K122" s="13"/>
      <c r="L122" s="13"/>
      <c r="M122" s="13"/>
      <c r="N122" s="13"/>
      <c r="O122" s="13"/>
      <c r="P122" s="13"/>
      <c r="Q122" s="13"/>
      <c r="R122" s="13"/>
      <c r="S122" s="13"/>
      <c r="T122" s="13"/>
      <c r="U122" s="13"/>
      <c r="V122" s="13"/>
      <c r="W122" s="13"/>
      <c r="X122" s="13"/>
      <c r="Y122" s="13"/>
      <c r="Z122" s="13"/>
      <c r="AA122" s="13"/>
    </row>
    <row r="123" spans="1:27" ht="15.75" customHeight="1">
      <c r="A123" s="13"/>
      <c r="B123" s="13"/>
      <c r="C123" s="13"/>
      <c r="D123" s="13"/>
      <c r="E123" s="13"/>
      <c r="F123" s="13"/>
      <c r="G123" s="13"/>
      <c r="H123" s="13"/>
      <c r="I123" s="13"/>
      <c r="J123" s="13"/>
      <c r="K123" s="13"/>
      <c r="L123" s="13"/>
      <c r="M123" s="13"/>
      <c r="N123" s="13"/>
      <c r="O123" s="13"/>
      <c r="P123" s="13"/>
      <c r="Q123" s="13"/>
      <c r="R123" s="13"/>
      <c r="S123" s="13"/>
      <c r="T123" s="13"/>
      <c r="U123" s="13"/>
      <c r="V123" s="13"/>
      <c r="W123" s="13"/>
      <c r="X123" s="13"/>
      <c r="Y123" s="13"/>
      <c r="Z123" s="13"/>
      <c r="AA123" s="13"/>
    </row>
    <row r="124" spans="1:27" ht="15.75" customHeight="1">
      <c r="A124" s="13"/>
      <c r="B124" s="13"/>
      <c r="C124" s="13"/>
      <c r="D124" s="13"/>
      <c r="E124" s="13"/>
      <c r="F124" s="13"/>
      <c r="G124" s="13"/>
      <c r="H124" s="13"/>
      <c r="I124" s="13"/>
      <c r="J124" s="13"/>
      <c r="K124" s="13"/>
      <c r="L124" s="13"/>
      <c r="M124" s="13"/>
      <c r="N124" s="13"/>
      <c r="O124" s="13"/>
      <c r="P124" s="13"/>
      <c r="Q124" s="13"/>
      <c r="R124" s="13"/>
      <c r="S124" s="13"/>
      <c r="T124" s="13"/>
      <c r="U124" s="13"/>
      <c r="V124" s="13"/>
      <c r="W124" s="13"/>
      <c r="X124" s="13"/>
      <c r="Y124" s="13"/>
      <c r="Z124" s="13"/>
      <c r="AA124" s="13"/>
    </row>
    <row r="125" spans="1:27" ht="15.75" customHeight="1">
      <c r="A125" s="13"/>
      <c r="B125" s="13"/>
      <c r="C125" s="13"/>
      <c r="D125" s="13"/>
      <c r="E125" s="13"/>
      <c r="F125" s="13"/>
      <c r="G125" s="13"/>
      <c r="H125" s="13"/>
      <c r="I125" s="13"/>
      <c r="J125" s="13"/>
      <c r="K125" s="13"/>
      <c r="L125" s="13"/>
      <c r="M125" s="13"/>
      <c r="N125" s="13"/>
      <c r="O125" s="13"/>
      <c r="P125" s="13"/>
      <c r="Q125" s="13"/>
      <c r="R125" s="13"/>
      <c r="S125" s="13"/>
      <c r="T125" s="13"/>
      <c r="U125" s="13"/>
      <c r="V125" s="13"/>
      <c r="W125" s="13"/>
      <c r="X125" s="13"/>
      <c r="Y125" s="13"/>
      <c r="Z125" s="13"/>
      <c r="AA125" s="13"/>
    </row>
    <row r="126" spans="1:27" ht="15.75" customHeight="1">
      <c r="A126" s="13"/>
      <c r="B126" s="13"/>
      <c r="C126" s="13"/>
      <c r="D126" s="13"/>
      <c r="E126" s="13"/>
      <c r="F126" s="13"/>
      <c r="G126" s="13"/>
      <c r="H126" s="13"/>
      <c r="I126" s="13"/>
      <c r="J126" s="13"/>
      <c r="K126" s="13"/>
      <c r="L126" s="13"/>
      <c r="M126" s="13"/>
      <c r="N126" s="13"/>
      <c r="O126" s="13"/>
      <c r="P126" s="13"/>
      <c r="Q126" s="13"/>
      <c r="R126" s="13"/>
      <c r="S126" s="13"/>
      <c r="T126" s="13"/>
      <c r="U126" s="13"/>
      <c r="V126" s="13"/>
      <c r="W126" s="13"/>
      <c r="X126" s="13"/>
      <c r="Y126" s="13"/>
      <c r="Z126" s="13"/>
      <c r="AA126" s="13"/>
    </row>
    <row r="127" spans="1:27" ht="15.75" customHeight="1">
      <c r="A127" s="13"/>
      <c r="B127" s="13"/>
      <c r="C127" s="13"/>
      <c r="D127" s="13"/>
      <c r="E127" s="13"/>
      <c r="F127" s="13"/>
      <c r="G127" s="13"/>
      <c r="H127" s="13"/>
      <c r="I127" s="13"/>
      <c r="J127" s="13"/>
      <c r="K127" s="13"/>
      <c r="L127" s="13"/>
      <c r="M127" s="13"/>
      <c r="N127" s="13"/>
      <c r="O127" s="13"/>
      <c r="P127" s="13"/>
      <c r="Q127" s="13"/>
      <c r="R127" s="13"/>
      <c r="S127" s="13"/>
      <c r="T127" s="13"/>
      <c r="U127" s="13"/>
      <c r="V127" s="13"/>
      <c r="W127" s="13"/>
      <c r="X127" s="13"/>
      <c r="Y127" s="13"/>
      <c r="Z127" s="13"/>
      <c r="AA127" s="13"/>
    </row>
    <row r="128" spans="1:27" ht="15.75" customHeight="1">
      <c r="A128" s="13"/>
      <c r="B128" s="13"/>
      <c r="C128" s="13"/>
      <c r="D128" s="13"/>
      <c r="E128" s="13"/>
      <c r="F128" s="13"/>
      <c r="G128" s="13"/>
      <c r="H128" s="13"/>
      <c r="I128" s="13"/>
      <c r="J128" s="13"/>
      <c r="K128" s="13"/>
      <c r="L128" s="13"/>
      <c r="M128" s="13"/>
      <c r="N128" s="13"/>
      <c r="O128" s="13"/>
      <c r="P128" s="13"/>
      <c r="Q128" s="13"/>
      <c r="R128" s="13"/>
      <c r="S128" s="13"/>
      <c r="T128" s="13"/>
      <c r="U128" s="13"/>
      <c r="V128" s="13"/>
      <c r="W128" s="13"/>
      <c r="X128" s="13"/>
      <c r="Y128" s="13"/>
      <c r="Z128" s="13"/>
      <c r="AA128" s="13"/>
    </row>
    <row r="129" spans="1:27" ht="15.75" customHeight="1">
      <c r="A129" s="13"/>
      <c r="B129" s="13"/>
      <c r="C129" s="13"/>
      <c r="D129" s="13"/>
      <c r="E129" s="13"/>
      <c r="F129" s="13"/>
      <c r="G129" s="13"/>
      <c r="H129" s="13"/>
      <c r="I129" s="13"/>
      <c r="J129" s="13"/>
      <c r="K129" s="13"/>
      <c r="L129" s="13"/>
      <c r="M129" s="13"/>
      <c r="N129" s="13"/>
      <c r="O129" s="13"/>
      <c r="P129" s="13"/>
      <c r="Q129" s="13"/>
      <c r="R129" s="13"/>
      <c r="S129" s="13"/>
      <c r="T129" s="13"/>
      <c r="U129" s="13"/>
      <c r="V129" s="13"/>
      <c r="W129" s="13"/>
      <c r="X129" s="13"/>
      <c r="Y129" s="13"/>
      <c r="Z129" s="13"/>
      <c r="AA129" s="13"/>
    </row>
    <row r="130" spans="1:27" ht="15.75" customHeight="1">
      <c r="A130" s="13"/>
      <c r="B130" s="13"/>
      <c r="C130" s="13"/>
      <c r="D130" s="13"/>
      <c r="E130" s="13"/>
      <c r="F130" s="13"/>
      <c r="G130" s="13"/>
      <c r="H130" s="13"/>
      <c r="I130" s="13"/>
      <c r="J130" s="13"/>
      <c r="K130" s="13"/>
      <c r="L130" s="13"/>
      <c r="M130" s="13"/>
      <c r="N130" s="13"/>
      <c r="O130" s="13"/>
      <c r="P130" s="13"/>
      <c r="Q130" s="13"/>
      <c r="R130" s="13"/>
      <c r="S130" s="13"/>
      <c r="T130" s="13"/>
      <c r="U130" s="13"/>
      <c r="V130" s="13"/>
      <c r="W130" s="13"/>
      <c r="X130" s="13"/>
      <c r="Y130" s="13"/>
      <c r="Z130" s="13"/>
      <c r="AA130" s="13"/>
    </row>
    <row r="131" spans="1:27" ht="15.75" customHeight="1">
      <c r="A131" s="13"/>
      <c r="B131" s="13"/>
      <c r="C131" s="13"/>
      <c r="D131" s="13"/>
      <c r="E131" s="13"/>
      <c r="F131" s="13"/>
      <c r="G131" s="13"/>
      <c r="H131" s="13"/>
      <c r="I131" s="13"/>
      <c r="J131" s="13"/>
      <c r="K131" s="13"/>
      <c r="L131" s="13"/>
      <c r="M131" s="13"/>
      <c r="N131" s="13"/>
      <c r="O131" s="13"/>
      <c r="P131" s="13"/>
      <c r="Q131" s="13"/>
      <c r="R131" s="13"/>
      <c r="S131" s="13"/>
      <c r="T131" s="13"/>
      <c r="U131" s="13"/>
      <c r="V131" s="13"/>
      <c r="W131" s="13"/>
      <c r="X131" s="13"/>
      <c r="Y131" s="13"/>
      <c r="Z131" s="13"/>
      <c r="AA131" s="13"/>
    </row>
    <row r="132" spans="1:27" ht="15.75" customHeight="1">
      <c r="A132" s="13"/>
      <c r="B132" s="13"/>
      <c r="C132" s="13"/>
      <c r="D132" s="13"/>
      <c r="E132" s="13"/>
      <c r="F132" s="13"/>
      <c r="G132" s="13"/>
      <c r="H132" s="13"/>
      <c r="I132" s="13"/>
      <c r="J132" s="13"/>
      <c r="K132" s="13"/>
      <c r="L132" s="13"/>
      <c r="M132" s="13"/>
      <c r="N132" s="13"/>
      <c r="O132" s="13"/>
      <c r="P132" s="13"/>
      <c r="Q132" s="13"/>
      <c r="R132" s="13"/>
      <c r="S132" s="13"/>
      <c r="T132" s="13"/>
      <c r="U132" s="13"/>
      <c r="V132" s="13"/>
      <c r="W132" s="13"/>
      <c r="X132" s="13"/>
      <c r="Y132" s="13"/>
      <c r="Z132" s="13"/>
      <c r="AA132" s="13"/>
    </row>
    <row r="133" spans="1:27" ht="15.75" customHeight="1">
      <c r="A133" s="13"/>
      <c r="B133" s="13"/>
      <c r="C133" s="13"/>
      <c r="D133" s="13"/>
      <c r="E133" s="13"/>
      <c r="F133" s="13"/>
      <c r="G133" s="13"/>
      <c r="H133" s="13"/>
      <c r="I133" s="13"/>
      <c r="J133" s="13"/>
      <c r="K133" s="13"/>
      <c r="L133" s="13"/>
      <c r="M133" s="13"/>
      <c r="N133" s="13"/>
      <c r="O133" s="13"/>
      <c r="P133" s="13"/>
      <c r="Q133" s="13"/>
      <c r="R133" s="13"/>
      <c r="S133" s="13"/>
      <c r="T133" s="13"/>
      <c r="U133" s="13"/>
      <c r="V133" s="13"/>
      <c r="W133" s="13"/>
      <c r="X133" s="13"/>
      <c r="Y133" s="13"/>
      <c r="Z133" s="13"/>
      <c r="AA133" s="13"/>
    </row>
    <row r="134" spans="1:27" ht="15.75" customHeight="1">
      <c r="A134" s="13"/>
      <c r="B134" s="13"/>
      <c r="C134" s="13"/>
      <c r="D134" s="13"/>
      <c r="E134" s="13"/>
      <c r="F134" s="13"/>
      <c r="G134" s="13"/>
      <c r="H134" s="13"/>
      <c r="I134" s="13"/>
      <c r="J134" s="13"/>
      <c r="K134" s="13"/>
      <c r="L134" s="13"/>
      <c r="M134" s="13"/>
      <c r="N134" s="13"/>
      <c r="O134" s="13"/>
      <c r="P134" s="13"/>
      <c r="Q134" s="13"/>
      <c r="R134" s="13"/>
      <c r="S134" s="13"/>
      <c r="T134" s="13"/>
      <c r="U134" s="13"/>
      <c r="V134" s="13"/>
      <c r="W134" s="13"/>
      <c r="X134" s="13"/>
      <c r="Y134" s="13"/>
      <c r="Z134" s="13"/>
      <c r="AA134" s="13"/>
    </row>
    <row r="135" spans="1:27" ht="15.75" customHeight="1">
      <c r="A135" s="13"/>
      <c r="B135" s="13"/>
      <c r="C135" s="13"/>
      <c r="D135" s="13"/>
      <c r="E135" s="13"/>
      <c r="F135" s="13"/>
      <c r="G135" s="13"/>
      <c r="H135" s="13"/>
      <c r="I135" s="13"/>
      <c r="J135" s="13"/>
      <c r="K135" s="13"/>
      <c r="L135" s="13"/>
      <c r="M135" s="13"/>
      <c r="N135" s="13"/>
      <c r="O135" s="13"/>
      <c r="P135" s="13"/>
      <c r="Q135" s="13"/>
      <c r="R135" s="13"/>
      <c r="S135" s="13"/>
      <c r="T135" s="13"/>
      <c r="U135" s="13"/>
      <c r="V135" s="13"/>
      <c r="W135" s="13"/>
      <c r="X135" s="13"/>
      <c r="Y135" s="13"/>
      <c r="Z135" s="13"/>
      <c r="AA135" s="13"/>
    </row>
    <row r="136" spans="1:27" ht="15.75" customHeight="1">
      <c r="A136" s="13"/>
      <c r="B136" s="13"/>
      <c r="C136" s="13"/>
      <c r="D136" s="13"/>
      <c r="E136" s="13"/>
      <c r="F136" s="13"/>
      <c r="G136" s="13"/>
      <c r="H136" s="13"/>
      <c r="I136" s="13"/>
      <c r="J136" s="13"/>
      <c r="K136" s="13"/>
      <c r="L136" s="13"/>
      <c r="M136" s="13"/>
      <c r="N136" s="13"/>
      <c r="O136" s="13"/>
      <c r="P136" s="13"/>
      <c r="Q136" s="13"/>
      <c r="R136" s="13"/>
      <c r="S136" s="13"/>
      <c r="T136" s="13"/>
      <c r="U136" s="13"/>
      <c r="V136" s="13"/>
      <c r="W136" s="13"/>
      <c r="X136" s="13"/>
      <c r="Y136" s="13"/>
      <c r="Z136" s="13"/>
      <c r="AA136" s="13"/>
    </row>
    <row r="137" spans="1:27" ht="15.75" customHeight="1">
      <c r="A137" s="13"/>
      <c r="B137" s="13"/>
      <c r="C137" s="13"/>
      <c r="D137" s="13"/>
      <c r="E137" s="13"/>
      <c r="F137" s="13"/>
      <c r="G137" s="13"/>
      <c r="H137" s="13"/>
      <c r="I137" s="13"/>
      <c r="J137" s="13"/>
      <c r="K137" s="13"/>
      <c r="L137" s="13"/>
      <c r="M137" s="13"/>
      <c r="N137" s="13"/>
      <c r="O137" s="13"/>
      <c r="P137" s="13"/>
      <c r="Q137" s="13"/>
      <c r="R137" s="13"/>
      <c r="S137" s="13"/>
      <c r="T137" s="13"/>
      <c r="U137" s="13"/>
      <c r="V137" s="13"/>
      <c r="W137" s="13"/>
      <c r="X137" s="13"/>
      <c r="Y137" s="13"/>
      <c r="Z137" s="13"/>
      <c r="AA137" s="13"/>
    </row>
    <row r="138" spans="1:27" ht="15.75" customHeight="1">
      <c r="A138" s="13"/>
      <c r="B138" s="13"/>
      <c r="C138" s="13"/>
      <c r="D138" s="13"/>
      <c r="E138" s="13"/>
      <c r="F138" s="13"/>
      <c r="G138" s="13"/>
      <c r="H138" s="13"/>
      <c r="I138" s="13"/>
      <c r="J138" s="13"/>
      <c r="K138" s="13"/>
      <c r="L138" s="13"/>
      <c r="M138" s="13"/>
      <c r="N138" s="13"/>
      <c r="O138" s="13"/>
      <c r="P138" s="13"/>
      <c r="Q138" s="13"/>
      <c r="R138" s="13"/>
      <c r="S138" s="13"/>
      <c r="T138" s="13"/>
      <c r="U138" s="13"/>
      <c r="V138" s="13"/>
      <c r="W138" s="13"/>
      <c r="X138" s="13"/>
      <c r="Y138" s="13"/>
      <c r="Z138" s="13"/>
      <c r="AA138" s="13"/>
    </row>
    <row r="139" spans="1:27" ht="15.75" customHeight="1">
      <c r="A139" s="13"/>
      <c r="B139" s="13"/>
      <c r="C139" s="13"/>
      <c r="D139" s="13"/>
      <c r="E139" s="13"/>
      <c r="F139" s="13"/>
      <c r="G139" s="13"/>
      <c r="H139" s="13"/>
      <c r="I139" s="13"/>
      <c r="J139" s="13"/>
      <c r="K139" s="13"/>
      <c r="L139" s="13"/>
      <c r="M139" s="13"/>
      <c r="N139" s="13"/>
      <c r="O139" s="13"/>
      <c r="P139" s="13"/>
      <c r="Q139" s="13"/>
      <c r="R139" s="13"/>
      <c r="S139" s="13"/>
      <c r="T139" s="13"/>
      <c r="U139" s="13"/>
      <c r="V139" s="13"/>
      <c r="W139" s="13"/>
      <c r="X139" s="13"/>
      <c r="Y139" s="13"/>
      <c r="Z139" s="13"/>
      <c r="AA139" s="13"/>
    </row>
    <row r="140" spans="1:27" ht="15.75" customHeight="1">
      <c r="A140" s="13"/>
      <c r="B140" s="13"/>
      <c r="C140" s="13"/>
      <c r="D140" s="13"/>
      <c r="E140" s="13"/>
      <c r="F140" s="13"/>
      <c r="G140" s="13"/>
      <c r="H140" s="13"/>
      <c r="I140" s="13"/>
      <c r="J140" s="13"/>
      <c r="K140" s="13"/>
      <c r="L140" s="13"/>
      <c r="M140" s="13"/>
      <c r="N140" s="13"/>
      <c r="O140" s="13"/>
      <c r="P140" s="13"/>
      <c r="Q140" s="13"/>
      <c r="R140" s="13"/>
      <c r="S140" s="13"/>
      <c r="T140" s="13"/>
      <c r="U140" s="13"/>
      <c r="V140" s="13"/>
      <c r="W140" s="13"/>
      <c r="X140" s="13"/>
      <c r="Y140" s="13"/>
      <c r="Z140" s="13"/>
      <c r="AA140" s="13"/>
    </row>
    <row r="141" spans="1:27" ht="15.75" customHeight="1">
      <c r="A141" s="13"/>
      <c r="B141" s="13"/>
      <c r="C141" s="13"/>
      <c r="D141" s="13"/>
      <c r="E141" s="13"/>
      <c r="F141" s="13"/>
      <c r="G141" s="13"/>
      <c r="H141" s="13"/>
      <c r="I141" s="13"/>
      <c r="J141" s="13"/>
      <c r="K141" s="13"/>
      <c r="L141" s="13"/>
      <c r="M141" s="13"/>
      <c r="N141" s="13"/>
      <c r="O141" s="13"/>
      <c r="P141" s="13"/>
      <c r="Q141" s="13"/>
      <c r="R141" s="13"/>
      <c r="S141" s="13"/>
      <c r="T141" s="13"/>
      <c r="U141" s="13"/>
      <c r="V141" s="13"/>
      <c r="W141" s="13"/>
      <c r="X141" s="13"/>
      <c r="Y141" s="13"/>
      <c r="Z141" s="13"/>
      <c r="AA141" s="13"/>
    </row>
    <row r="142" spans="1:27" ht="15.75" customHeight="1">
      <c r="A142" s="13"/>
      <c r="B142" s="13"/>
      <c r="C142" s="13"/>
      <c r="D142" s="13"/>
      <c r="E142" s="13"/>
      <c r="F142" s="13"/>
      <c r="G142" s="13"/>
      <c r="H142" s="13"/>
      <c r="I142" s="13"/>
      <c r="J142" s="13"/>
      <c r="K142" s="13"/>
      <c r="L142" s="13"/>
      <c r="M142" s="13"/>
      <c r="N142" s="13"/>
      <c r="O142" s="13"/>
      <c r="P142" s="13"/>
      <c r="Q142" s="13"/>
      <c r="R142" s="13"/>
      <c r="S142" s="13"/>
      <c r="T142" s="13"/>
      <c r="U142" s="13"/>
      <c r="V142" s="13"/>
      <c r="W142" s="13"/>
      <c r="X142" s="13"/>
      <c r="Y142" s="13"/>
      <c r="Z142" s="13"/>
      <c r="AA142" s="13"/>
    </row>
    <row r="143" spans="1:27" ht="15.75" customHeight="1">
      <c r="A143" s="13"/>
      <c r="B143" s="13"/>
      <c r="C143" s="13"/>
      <c r="D143" s="13"/>
      <c r="E143" s="13"/>
      <c r="F143" s="13"/>
      <c r="G143" s="13"/>
      <c r="H143" s="13"/>
      <c r="I143" s="13"/>
      <c r="J143" s="13"/>
      <c r="K143" s="13"/>
      <c r="L143" s="13"/>
      <c r="M143" s="13"/>
      <c r="N143" s="13"/>
      <c r="O143" s="13"/>
      <c r="P143" s="13"/>
      <c r="Q143" s="13"/>
      <c r="R143" s="13"/>
      <c r="S143" s="13"/>
      <c r="T143" s="13"/>
      <c r="U143" s="13"/>
      <c r="V143" s="13"/>
      <c r="W143" s="13"/>
      <c r="X143" s="13"/>
      <c r="Y143" s="13"/>
      <c r="Z143" s="13"/>
      <c r="AA143" s="13"/>
    </row>
    <row r="144" spans="1:27" ht="15.75" customHeight="1">
      <c r="A144" s="13"/>
      <c r="B144" s="13"/>
      <c r="C144" s="13"/>
      <c r="D144" s="13"/>
      <c r="E144" s="13"/>
      <c r="F144" s="13"/>
      <c r="G144" s="13"/>
      <c r="H144" s="13"/>
      <c r="I144" s="13"/>
      <c r="J144" s="13"/>
      <c r="K144" s="13"/>
      <c r="L144" s="13"/>
      <c r="M144" s="13"/>
      <c r="N144" s="13"/>
      <c r="O144" s="13"/>
      <c r="P144" s="13"/>
      <c r="Q144" s="13"/>
      <c r="R144" s="13"/>
      <c r="S144" s="13"/>
      <c r="T144" s="13"/>
      <c r="U144" s="13"/>
      <c r="V144" s="13"/>
      <c r="W144" s="13"/>
      <c r="X144" s="13"/>
      <c r="Y144" s="13"/>
      <c r="Z144" s="13"/>
      <c r="AA144" s="13"/>
    </row>
    <row r="145" spans="1:27" ht="15.75" customHeight="1">
      <c r="A145" s="13"/>
      <c r="B145" s="13"/>
      <c r="C145" s="13"/>
      <c r="D145" s="13"/>
      <c r="E145" s="13"/>
      <c r="F145" s="13"/>
      <c r="G145" s="13"/>
      <c r="H145" s="13"/>
      <c r="I145" s="13"/>
      <c r="J145" s="13"/>
      <c r="K145" s="13"/>
      <c r="L145" s="13"/>
      <c r="M145" s="13"/>
      <c r="N145" s="13"/>
      <c r="O145" s="13"/>
      <c r="P145" s="13"/>
      <c r="Q145" s="13"/>
      <c r="R145" s="13"/>
      <c r="S145" s="13"/>
      <c r="T145" s="13"/>
      <c r="U145" s="13"/>
      <c r="V145" s="13"/>
      <c r="W145" s="13"/>
      <c r="X145" s="13"/>
      <c r="Y145" s="13"/>
      <c r="Z145" s="13"/>
      <c r="AA145" s="13"/>
    </row>
    <row r="146" spans="1:27" ht="15.75" customHeight="1">
      <c r="A146" s="13"/>
      <c r="B146" s="13"/>
      <c r="C146" s="13"/>
      <c r="D146" s="13"/>
      <c r="E146" s="13"/>
      <c r="F146" s="13"/>
      <c r="G146" s="13"/>
      <c r="H146" s="13"/>
      <c r="I146" s="13"/>
      <c r="J146" s="13"/>
      <c r="K146" s="13"/>
      <c r="L146" s="13"/>
      <c r="M146" s="13"/>
      <c r="N146" s="13"/>
      <c r="O146" s="13"/>
      <c r="P146" s="13"/>
      <c r="Q146" s="13"/>
      <c r="R146" s="13"/>
      <c r="S146" s="13"/>
      <c r="T146" s="13"/>
      <c r="U146" s="13"/>
      <c r="V146" s="13"/>
      <c r="W146" s="13"/>
      <c r="X146" s="13"/>
      <c r="Y146" s="13"/>
      <c r="Z146" s="13"/>
      <c r="AA146" s="13"/>
    </row>
    <row r="147" spans="1:27" ht="15.75" customHeight="1">
      <c r="A147" s="13"/>
      <c r="B147" s="13"/>
      <c r="C147" s="13"/>
      <c r="D147" s="13"/>
      <c r="E147" s="13"/>
      <c r="F147" s="13"/>
      <c r="G147" s="13"/>
      <c r="H147" s="13"/>
      <c r="I147" s="13"/>
      <c r="J147" s="13"/>
      <c r="K147" s="13"/>
      <c r="L147" s="13"/>
      <c r="M147" s="13"/>
      <c r="N147" s="13"/>
      <c r="O147" s="13"/>
      <c r="P147" s="13"/>
      <c r="Q147" s="13"/>
      <c r="R147" s="13"/>
      <c r="S147" s="13"/>
      <c r="T147" s="13"/>
      <c r="U147" s="13"/>
      <c r="V147" s="13"/>
      <c r="W147" s="13"/>
      <c r="X147" s="13"/>
      <c r="Y147" s="13"/>
      <c r="Z147" s="13"/>
      <c r="AA147" s="13"/>
    </row>
    <row r="148" spans="1:27" ht="15.75" customHeight="1">
      <c r="A148" s="13"/>
      <c r="B148" s="13"/>
      <c r="C148" s="13"/>
      <c r="D148" s="13"/>
      <c r="E148" s="13"/>
      <c r="F148" s="13"/>
      <c r="G148" s="13"/>
      <c r="H148" s="13"/>
      <c r="I148" s="13"/>
      <c r="J148" s="13"/>
      <c r="K148" s="13"/>
      <c r="L148" s="13"/>
      <c r="M148" s="13"/>
      <c r="N148" s="13"/>
      <c r="O148" s="13"/>
      <c r="P148" s="13"/>
      <c r="Q148" s="13"/>
      <c r="R148" s="13"/>
      <c r="S148" s="13"/>
      <c r="T148" s="13"/>
      <c r="U148" s="13"/>
      <c r="V148" s="13"/>
      <c r="W148" s="13"/>
      <c r="X148" s="13"/>
      <c r="Y148" s="13"/>
      <c r="Z148" s="13"/>
      <c r="AA148" s="13"/>
    </row>
    <row r="149" spans="1:27" ht="15.75" customHeight="1">
      <c r="A149" s="13"/>
      <c r="B149" s="13"/>
      <c r="C149" s="13"/>
      <c r="D149" s="13"/>
      <c r="E149" s="13"/>
      <c r="F149" s="13"/>
      <c r="G149" s="13"/>
      <c r="H149" s="13"/>
      <c r="I149" s="13"/>
      <c r="J149" s="13"/>
      <c r="K149" s="13"/>
      <c r="L149" s="13"/>
      <c r="M149" s="13"/>
      <c r="N149" s="13"/>
      <c r="O149" s="13"/>
      <c r="P149" s="13"/>
      <c r="Q149" s="13"/>
      <c r="R149" s="13"/>
      <c r="S149" s="13"/>
      <c r="T149" s="13"/>
      <c r="U149" s="13"/>
      <c r="V149" s="13"/>
      <c r="W149" s="13"/>
      <c r="X149" s="13"/>
      <c r="Y149" s="13"/>
      <c r="Z149" s="13"/>
      <c r="AA149" s="13"/>
    </row>
    <row r="150" spans="1:27" ht="15.75" customHeight="1">
      <c r="A150" s="13"/>
      <c r="B150" s="13"/>
      <c r="C150" s="13"/>
      <c r="D150" s="13"/>
      <c r="E150" s="13"/>
      <c r="F150" s="13"/>
      <c r="G150" s="13"/>
      <c r="H150" s="13"/>
      <c r="I150" s="13"/>
      <c r="J150" s="13"/>
      <c r="K150" s="13"/>
      <c r="L150" s="13"/>
      <c r="M150" s="13"/>
      <c r="N150" s="13"/>
      <c r="O150" s="13"/>
      <c r="P150" s="13"/>
      <c r="Q150" s="13"/>
      <c r="R150" s="13"/>
      <c r="S150" s="13"/>
      <c r="T150" s="13"/>
      <c r="U150" s="13"/>
      <c r="V150" s="13"/>
      <c r="W150" s="13"/>
      <c r="X150" s="13"/>
      <c r="Y150" s="13"/>
      <c r="Z150" s="13"/>
      <c r="AA150" s="13"/>
    </row>
    <row r="151" spans="1:27" ht="15.75" customHeight="1">
      <c r="A151" s="13"/>
      <c r="B151" s="13"/>
      <c r="C151" s="13"/>
      <c r="D151" s="13"/>
      <c r="E151" s="13"/>
      <c r="F151" s="13"/>
      <c r="G151" s="13"/>
      <c r="H151" s="13"/>
      <c r="I151" s="13"/>
      <c r="J151" s="13"/>
      <c r="K151" s="13"/>
      <c r="L151" s="13"/>
      <c r="M151" s="13"/>
      <c r="N151" s="13"/>
      <c r="O151" s="13"/>
      <c r="P151" s="13"/>
      <c r="Q151" s="13"/>
      <c r="R151" s="13"/>
      <c r="S151" s="13"/>
      <c r="T151" s="13"/>
      <c r="U151" s="13"/>
      <c r="V151" s="13"/>
      <c r="W151" s="13"/>
      <c r="X151" s="13"/>
      <c r="Y151" s="13"/>
      <c r="Z151" s="13"/>
      <c r="AA151" s="13"/>
    </row>
    <row r="152" spans="1:27" ht="15.75" customHeight="1">
      <c r="A152" s="13"/>
      <c r="B152" s="13"/>
      <c r="C152" s="13"/>
      <c r="D152" s="13"/>
      <c r="E152" s="13"/>
      <c r="F152" s="13"/>
      <c r="G152" s="13"/>
      <c r="H152" s="13"/>
      <c r="I152" s="13"/>
      <c r="J152" s="13"/>
      <c r="K152" s="13"/>
      <c r="L152" s="13"/>
      <c r="M152" s="13"/>
      <c r="N152" s="13"/>
      <c r="O152" s="13"/>
      <c r="P152" s="13"/>
      <c r="Q152" s="13"/>
      <c r="R152" s="13"/>
      <c r="S152" s="13"/>
      <c r="T152" s="13"/>
      <c r="U152" s="13"/>
      <c r="V152" s="13"/>
      <c r="W152" s="13"/>
      <c r="X152" s="13"/>
      <c r="Y152" s="13"/>
      <c r="Z152" s="13"/>
      <c r="AA152" s="13"/>
    </row>
    <row r="153" spans="1:27" ht="15.75" customHeight="1">
      <c r="A153" s="13"/>
      <c r="B153" s="13"/>
      <c r="C153" s="13"/>
      <c r="D153" s="13"/>
      <c r="E153" s="13"/>
      <c r="F153" s="13"/>
      <c r="G153" s="13"/>
      <c r="H153" s="13"/>
      <c r="I153" s="13"/>
      <c r="J153" s="13"/>
      <c r="K153" s="13"/>
      <c r="L153" s="13"/>
      <c r="M153" s="13"/>
      <c r="N153" s="13"/>
      <c r="O153" s="13"/>
      <c r="P153" s="13"/>
      <c r="Q153" s="13"/>
      <c r="R153" s="13"/>
      <c r="S153" s="13"/>
      <c r="T153" s="13"/>
      <c r="U153" s="13"/>
      <c r="V153" s="13"/>
      <c r="W153" s="13"/>
      <c r="X153" s="13"/>
      <c r="Y153" s="13"/>
      <c r="Z153" s="13"/>
      <c r="AA153" s="13"/>
    </row>
    <row r="154" spans="1:27" ht="15.75" customHeight="1">
      <c r="A154" s="13"/>
      <c r="B154" s="13"/>
      <c r="C154" s="13"/>
      <c r="D154" s="13"/>
      <c r="E154" s="13"/>
      <c r="F154" s="13"/>
      <c r="G154" s="13"/>
      <c r="H154" s="13"/>
      <c r="I154" s="13"/>
      <c r="J154" s="13"/>
      <c r="K154" s="13"/>
      <c r="L154" s="13"/>
      <c r="M154" s="13"/>
      <c r="N154" s="13"/>
      <c r="O154" s="13"/>
      <c r="P154" s="13"/>
      <c r="Q154" s="13"/>
      <c r="R154" s="13"/>
      <c r="S154" s="13"/>
      <c r="T154" s="13"/>
      <c r="U154" s="13"/>
      <c r="V154" s="13"/>
      <c r="W154" s="13"/>
      <c r="X154" s="13"/>
      <c r="Y154" s="13"/>
      <c r="Z154" s="13"/>
      <c r="AA154" s="13"/>
    </row>
    <row r="155" spans="1:27" ht="15.75" customHeight="1">
      <c r="A155" s="13"/>
      <c r="B155" s="13"/>
      <c r="C155" s="13"/>
      <c r="D155" s="13"/>
      <c r="E155" s="13"/>
      <c r="F155" s="13"/>
      <c r="G155" s="13"/>
      <c r="H155" s="13"/>
      <c r="I155" s="13"/>
      <c r="J155" s="13"/>
      <c r="K155" s="13"/>
      <c r="L155" s="13"/>
      <c r="M155" s="13"/>
      <c r="N155" s="13"/>
      <c r="O155" s="13"/>
      <c r="P155" s="13"/>
      <c r="Q155" s="13"/>
      <c r="R155" s="13"/>
      <c r="S155" s="13"/>
      <c r="T155" s="13"/>
      <c r="U155" s="13"/>
      <c r="V155" s="13"/>
      <c r="W155" s="13"/>
      <c r="X155" s="13"/>
      <c r="Y155" s="13"/>
      <c r="Z155" s="13"/>
      <c r="AA155" s="13"/>
    </row>
    <row r="156" spans="1:27" ht="15.75" customHeight="1">
      <c r="A156" s="13"/>
      <c r="B156" s="13"/>
      <c r="C156" s="13"/>
      <c r="D156" s="13"/>
      <c r="E156" s="13"/>
      <c r="F156" s="13"/>
      <c r="G156" s="13"/>
      <c r="H156" s="13"/>
      <c r="I156" s="13"/>
      <c r="J156" s="13"/>
      <c r="K156" s="13"/>
      <c r="L156" s="13"/>
      <c r="M156" s="13"/>
      <c r="N156" s="13"/>
      <c r="O156" s="13"/>
      <c r="P156" s="13"/>
      <c r="Q156" s="13"/>
      <c r="R156" s="13"/>
      <c r="S156" s="13"/>
      <c r="T156" s="13"/>
      <c r="U156" s="13"/>
      <c r="V156" s="13"/>
      <c r="W156" s="13"/>
      <c r="X156" s="13"/>
      <c r="Y156" s="13"/>
      <c r="Z156" s="13"/>
      <c r="AA156" s="13"/>
    </row>
    <row r="157" spans="1:27" ht="15.75" customHeight="1">
      <c r="A157" s="13"/>
      <c r="B157" s="13"/>
      <c r="C157" s="13"/>
      <c r="D157" s="13"/>
      <c r="E157" s="13"/>
      <c r="F157" s="13"/>
      <c r="G157" s="13"/>
      <c r="H157" s="13"/>
      <c r="I157" s="13"/>
      <c r="J157" s="13"/>
      <c r="K157" s="13"/>
      <c r="L157" s="13"/>
      <c r="M157" s="13"/>
      <c r="N157" s="13"/>
      <c r="O157" s="13"/>
      <c r="P157" s="13"/>
      <c r="Q157" s="13"/>
      <c r="R157" s="13"/>
      <c r="S157" s="13"/>
      <c r="T157" s="13"/>
      <c r="U157" s="13"/>
      <c r="V157" s="13"/>
      <c r="W157" s="13"/>
      <c r="X157" s="13"/>
      <c r="Y157" s="13"/>
      <c r="Z157" s="13"/>
      <c r="AA157" s="13"/>
    </row>
    <row r="158" spans="1:27" ht="15.75" customHeight="1">
      <c r="A158" s="13"/>
      <c r="B158" s="13"/>
      <c r="C158" s="13"/>
      <c r="D158" s="13"/>
      <c r="E158" s="13"/>
      <c r="F158" s="13"/>
      <c r="G158" s="13"/>
      <c r="H158" s="13"/>
      <c r="I158" s="13"/>
      <c r="J158" s="13"/>
      <c r="K158" s="13"/>
      <c r="L158" s="13"/>
      <c r="M158" s="13"/>
      <c r="N158" s="13"/>
      <c r="O158" s="13"/>
      <c r="P158" s="13"/>
      <c r="Q158" s="13"/>
      <c r="R158" s="13"/>
      <c r="S158" s="13"/>
      <c r="T158" s="13"/>
      <c r="U158" s="13"/>
      <c r="V158" s="13"/>
      <c r="W158" s="13"/>
      <c r="X158" s="13"/>
      <c r="Y158" s="13"/>
      <c r="Z158" s="13"/>
      <c r="AA158" s="13"/>
    </row>
    <row r="159" spans="1:27" ht="15.75" customHeight="1">
      <c r="A159" s="13"/>
      <c r="B159" s="13"/>
      <c r="C159" s="13"/>
      <c r="D159" s="13"/>
      <c r="E159" s="13"/>
      <c r="F159" s="13"/>
      <c r="G159" s="13"/>
      <c r="H159" s="13"/>
      <c r="I159" s="13"/>
      <c r="J159" s="13"/>
      <c r="K159" s="13"/>
      <c r="L159" s="13"/>
      <c r="M159" s="13"/>
      <c r="N159" s="13"/>
      <c r="O159" s="13"/>
      <c r="P159" s="13"/>
      <c r="Q159" s="13"/>
      <c r="R159" s="13"/>
      <c r="S159" s="13"/>
      <c r="T159" s="13"/>
      <c r="U159" s="13"/>
      <c r="V159" s="13"/>
      <c r="W159" s="13"/>
      <c r="X159" s="13"/>
      <c r="Y159" s="13"/>
      <c r="Z159" s="13"/>
      <c r="AA159" s="13"/>
    </row>
    <row r="160" spans="1:27" ht="15.75" customHeight="1">
      <c r="A160" s="13"/>
      <c r="B160" s="13"/>
      <c r="C160" s="13"/>
      <c r="D160" s="13"/>
      <c r="E160" s="13"/>
      <c r="F160" s="13"/>
      <c r="G160" s="13"/>
      <c r="H160" s="13"/>
      <c r="I160" s="13"/>
      <c r="J160" s="13"/>
      <c r="K160" s="13"/>
      <c r="L160" s="13"/>
      <c r="M160" s="13"/>
      <c r="N160" s="13"/>
      <c r="O160" s="13"/>
      <c r="P160" s="13"/>
      <c r="Q160" s="13"/>
      <c r="R160" s="13"/>
      <c r="S160" s="13"/>
      <c r="T160" s="13"/>
      <c r="U160" s="13"/>
      <c r="V160" s="13"/>
      <c r="W160" s="13"/>
      <c r="X160" s="13"/>
      <c r="Y160" s="13"/>
      <c r="Z160" s="13"/>
      <c r="AA160" s="13"/>
    </row>
    <row r="161" spans="1:27" ht="15.75" customHeight="1">
      <c r="A161" s="13"/>
      <c r="B161" s="13"/>
      <c r="C161" s="13"/>
      <c r="D161" s="13"/>
      <c r="E161" s="13"/>
      <c r="F161" s="13"/>
      <c r="G161" s="13"/>
      <c r="H161" s="13"/>
      <c r="I161" s="13"/>
      <c r="J161" s="13"/>
      <c r="K161" s="13"/>
      <c r="L161" s="13"/>
      <c r="M161" s="13"/>
      <c r="N161" s="13"/>
      <c r="O161" s="13"/>
      <c r="P161" s="13"/>
      <c r="Q161" s="13"/>
      <c r="R161" s="13"/>
      <c r="S161" s="13"/>
      <c r="T161" s="13"/>
      <c r="U161" s="13"/>
      <c r="V161" s="13"/>
      <c r="W161" s="13"/>
      <c r="X161" s="13"/>
      <c r="Y161" s="13"/>
      <c r="Z161" s="13"/>
      <c r="AA161" s="13"/>
    </row>
    <row r="162" spans="1:27" ht="15.75" customHeight="1">
      <c r="A162" s="13"/>
      <c r="B162" s="13"/>
      <c r="C162" s="13"/>
      <c r="D162" s="13"/>
      <c r="E162" s="13"/>
      <c r="F162" s="13"/>
      <c r="G162" s="13"/>
      <c r="H162" s="13"/>
      <c r="I162" s="13"/>
      <c r="J162" s="13"/>
      <c r="K162" s="13"/>
      <c r="L162" s="13"/>
      <c r="M162" s="13"/>
      <c r="N162" s="13"/>
      <c r="O162" s="13"/>
      <c r="P162" s="13"/>
      <c r="Q162" s="13"/>
      <c r="R162" s="13"/>
      <c r="S162" s="13"/>
      <c r="T162" s="13"/>
      <c r="U162" s="13"/>
      <c r="V162" s="13"/>
      <c r="W162" s="13"/>
      <c r="X162" s="13"/>
      <c r="Y162" s="13"/>
      <c r="Z162" s="13"/>
      <c r="AA162" s="13"/>
    </row>
    <row r="163" spans="1:27" ht="15.75" customHeight="1">
      <c r="A163" s="13"/>
      <c r="B163" s="13"/>
      <c r="C163" s="13"/>
      <c r="D163" s="13"/>
      <c r="E163" s="13"/>
      <c r="F163" s="13"/>
      <c r="G163" s="13"/>
      <c r="H163" s="13"/>
      <c r="I163" s="13"/>
      <c r="J163" s="13"/>
      <c r="K163" s="13"/>
      <c r="L163" s="13"/>
      <c r="M163" s="13"/>
      <c r="N163" s="13"/>
      <c r="O163" s="13"/>
      <c r="P163" s="13"/>
      <c r="Q163" s="13"/>
      <c r="R163" s="13"/>
      <c r="S163" s="13"/>
      <c r="T163" s="13"/>
      <c r="U163" s="13"/>
      <c r="V163" s="13"/>
      <c r="W163" s="13"/>
      <c r="X163" s="13"/>
      <c r="Y163" s="13"/>
      <c r="Z163" s="13"/>
      <c r="AA163" s="13"/>
    </row>
    <row r="164" spans="1:27" ht="15.75" customHeight="1">
      <c r="A164" s="13"/>
      <c r="B164" s="13"/>
      <c r="C164" s="13"/>
      <c r="D164" s="13"/>
      <c r="E164" s="13"/>
      <c r="F164" s="13"/>
      <c r="G164" s="13"/>
      <c r="H164" s="13"/>
      <c r="I164" s="13"/>
      <c r="J164" s="13"/>
      <c r="K164" s="13"/>
      <c r="L164" s="13"/>
      <c r="M164" s="13"/>
      <c r="N164" s="13"/>
      <c r="O164" s="13"/>
      <c r="P164" s="13"/>
      <c r="Q164" s="13"/>
      <c r="R164" s="13"/>
      <c r="S164" s="13"/>
      <c r="T164" s="13"/>
      <c r="U164" s="13"/>
      <c r="V164" s="13"/>
      <c r="W164" s="13"/>
      <c r="X164" s="13"/>
      <c r="Y164" s="13"/>
      <c r="Z164" s="13"/>
      <c r="AA164" s="13"/>
    </row>
    <row r="165" spans="1:27" ht="15.75" customHeight="1">
      <c r="A165" s="13"/>
      <c r="B165" s="13"/>
      <c r="C165" s="13"/>
      <c r="D165" s="13"/>
      <c r="E165" s="13"/>
      <c r="F165" s="13"/>
      <c r="G165" s="13"/>
      <c r="H165" s="13"/>
      <c r="I165" s="13"/>
      <c r="J165" s="13"/>
      <c r="K165" s="13"/>
      <c r="L165" s="13"/>
      <c r="M165" s="13"/>
      <c r="N165" s="13"/>
      <c r="O165" s="13"/>
      <c r="P165" s="13"/>
      <c r="Q165" s="13"/>
      <c r="R165" s="13"/>
      <c r="S165" s="13"/>
      <c r="T165" s="13"/>
      <c r="U165" s="13"/>
      <c r="V165" s="13"/>
      <c r="W165" s="13"/>
      <c r="X165" s="13"/>
      <c r="Y165" s="13"/>
      <c r="Z165" s="13"/>
      <c r="AA165" s="13"/>
    </row>
    <row r="166" spans="1:27" ht="15.75" customHeight="1">
      <c r="A166" s="13"/>
      <c r="B166" s="13"/>
      <c r="C166" s="13"/>
      <c r="D166" s="13"/>
      <c r="E166" s="13"/>
      <c r="F166" s="13"/>
      <c r="G166" s="13"/>
      <c r="H166" s="13"/>
      <c r="I166" s="13"/>
      <c r="J166" s="13"/>
      <c r="K166" s="13"/>
      <c r="L166" s="13"/>
      <c r="M166" s="13"/>
      <c r="N166" s="13"/>
      <c r="O166" s="13"/>
      <c r="P166" s="13"/>
      <c r="Q166" s="13"/>
      <c r="R166" s="13"/>
      <c r="S166" s="13"/>
      <c r="T166" s="13"/>
      <c r="U166" s="13"/>
      <c r="V166" s="13"/>
      <c r="W166" s="13"/>
      <c r="X166" s="13"/>
      <c r="Y166" s="13"/>
      <c r="Z166" s="13"/>
      <c r="AA166" s="13"/>
    </row>
    <row r="167" spans="1:27" ht="15.75" customHeight="1">
      <c r="A167" s="13"/>
      <c r="B167" s="13"/>
      <c r="C167" s="13"/>
      <c r="D167" s="13"/>
      <c r="E167" s="13"/>
      <c r="F167" s="13"/>
      <c r="G167" s="13"/>
      <c r="H167" s="13"/>
      <c r="I167" s="13"/>
      <c r="J167" s="13"/>
      <c r="K167" s="13"/>
      <c r="L167" s="13"/>
      <c r="M167" s="13"/>
      <c r="N167" s="13"/>
      <c r="O167" s="13"/>
      <c r="P167" s="13"/>
      <c r="Q167" s="13"/>
      <c r="R167" s="13"/>
      <c r="S167" s="13"/>
      <c r="T167" s="13"/>
      <c r="U167" s="13"/>
      <c r="V167" s="13"/>
      <c r="W167" s="13"/>
      <c r="X167" s="13"/>
      <c r="Y167" s="13"/>
      <c r="Z167" s="13"/>
      <c r="AA167" s="13"/>
    </row>
    <row r="168" spans="1:27" ht="15.75" customHeight="1">
      <c r="A168" s="13"/>
      <c r="B168" s="13"/>
      <c r="C168" s="13"/>
      <c r="D168" s="13"/>
      <c r="E168" s="13"/>
      <c r="F168" s="13"/>
      <c r="G168" s="13"/>
      <c r="H168" s="13"/>
      <c r="I168" s="13"/>
      <c r="J168" s="13"/>
      <c r="K168" s="13"/>
      <c r="L168" s="13"/>
      <c r="M168" s="13"/>
      <c r="N168" s="13"/>
      <c r="O168" s="13"/>
      <c r="P168" s="13"/>
      <c r="Q168" s="13"/>
      <c r="R168" s="13"/>
      <c r="S168" s="13"/>
      <c r="T168" s="13"/>
      <c r="U168" s="13"/>
      <c r="V168" s="13"/>
      <c r="W168" s="13"/>
      <c r="X168" s="13"/>
      <c r="Y168" s="13"/>
      <c r="Z168" s="13"/>
      <c r="AA168" s="13"/>
    </row>
    <row r="169" spans="1:27" ht="15.75" customHeight="1">
      <c r="A169" s="13"/>
      <c r="B169" s="13"/>
      <c r="C169" s="13"/>
      <c r="D169" s="13"/>
      <c r="E169" s="13"/>
      <c r="F169" s="13"/>
      <c r="G169" s="13"/>
      <c r="H169" s="13"/>
      <c r="I169" s="13"/>
      <c r="J169" s="13"/>
      <c r="K169" s="13"/>
      <c r="L169" s="13"/>
      <c r="M169" s="13"/>
      <c r="N169" s="13"/>
      <c r="O169" s="13"/>
      <c r="P169" s="13"/>
      <c r="Q169" s="13"/>
      <c r="R169" s="13"/>
      <c r="S169" s="13"/>
      <c r="T169" s="13"/>
      <c r="U169" s="13"/>
      <c r="V169" s="13"/>
      <c r="W169" s="13"/>
      <c r="X169" s="13"/>
      <c r="Y169" s="13"/>
      <c r="Z169" s="13"/>
      <c r="AA169" s="13"/>
    </row>
    <row r="170" spans="1:27" ht="15.75" customHeight="1">
      <c r="A170" s="13"/>
      <c r="B170" s="13"/>
      <c r="C170" s="13"/>
      <c r="D170" s="13"/>
      <c r="E170" s="13"/>
      <c r="F170" s="13"/>
      <c r="G170" s="13"/>
      <c r="H170" s="13"/>
      <c r="I170" s="13"/>
      <c r="J170" s="13"/>
      <c r="K170" s="13"/>
      <c r="L170" s="13"/>
      <c r="M170" s="13"/>
      <c r="N170" s="13"/>
      <c r="O170" s="13"/>
      <c r="P170" s="13"/>
      <c r="Q170" s="13"/>
      <c r="R170" s="13"/>
      <c r="S170" s="13"/>
      <c r="T170" s="13"/>
      <c r="U170" s="13"/>
      <c r="V170" s="13"/>
      <c r="W170" s="13"/>
      <c r="X170" s="13"/>
      <c r="Y170" s="13"/>
      <c r="Z170" s="13"/>
      <c r="AA170" s="13"/>
    </row>
    <row r="171" spans="1:27" ht="15.75" customHeight="1">
      <c r="A171" s="13"/>
      <c r="B171" s="13"/>
      <c r="C171" s="13"/>
      <c r="D171" s="13"/>
      <c r="E171" s="13"/>
      <c r="F171" s="13"/>
      <c r="G171" s="13"/>
      <c r="H171" s="13"/>
      <c r="I171" s="13"/>
      <c r="J171" s="13"/>
      <c r="K171" s="13"/>
      <c r="L171" s="13"/>
      <c r="M171" s="13"/>
      <c r="N171" s="13"/>
      <c r="O171" s="13"/>
      <c r="P171" s="13"/>
      <c r="Q171" s="13"/>
      <c r="R171" s="13"/>
      <c r="S171" s="13"/>
      <c r="T171" s="13"/>
      <c r="U171" s="13"/>
      <c r="V171" s="13"/>
      <c r="W171" s="13"/>
      <c r="X171" s="13"/>
      <c r="Y171" s="13"/>
      <c r="Z171" s="13"/>
      <c r="AA171" s="13"/>
    </row>
    <row r="172" spans="1:27" ht="15.75" customHeight="1">
      <c r="A172" s="13"/>
      <c r="B172" s="13"/>
      <c r="C172" s="13"/>
      <c r="D172" s="13"/>
      <c r="E172" s="13"/>
      <c r="F172" s="13"/>
      <c r="G172" s="13"/>
      <c r="H172" s="13"/>
      <c r="I172" s="13"/>
      <c r="J172" s="13"/>
      <c r="K172" s="13"/>
      <c r="L172" s="13"/>
      <c r="M172" s="13"/>
      <c r="N172" s="13"/>
      <c r="O172" s="13"/>
      <c r="P172" s="13"/>
      <c r="Q172" s="13"/>
      <c r="R172" s="13"/>
      <c r="S172" s="13"/>
      <c r="T172" s="13"/>
      <c r="U172" s="13"/>
      <c r="V172" s="13"/>
      <c r="W172" s="13"/>
      <c r="X172" s="13"/>
      <c r="Y172" s="13"/>
      <c r="Z172" s="13"/>
      <c r="AA172" s="13"/>
    </row>
    <row r="173" spans="1:27" ht="15.75" customHeight="1">
      <c r="A173" s="13"/>
      <c r="B173" s="13"/>
      <c r="C173" s="13"/>
      <c r="D173" s="13"/>
      <c r="E173" s="13"/>
      <c r="F173" s="13"/>
      <c r="G173" s="13"/>
      <c r="H173" s="13"/>
      <c r="I173" s="13"/>
      <c r="J173" s="13"/>
      <c r="K173" s="13"/>
      <c r="L173" s="13"/>
      <c r="M173" s="13"/>
      <c r="N173" s="13"/>
      <c r="O173" s="13"/>
      <c r="P173" s="13"/>
      <c r="Q173" s="13"/>
      <c r="R173" s="13"/>
      <c r="S173" s="13"/>
      <c r="T173" s="13"/>
      <c r="U173" s="13"/>
      <c r="V173" s="13"/>
      <c r="W173" s="13"/>
      <c r="X173" s="13"/>
      <c r="Y173" s="13"/>
      <c r="Z173" s="13"/>
      <c r="AA173" s="13"/>
    </row>
    <row r="174" spans="1:27" ht="15.75" customHeight="1">
      <c r="A174" s="13"/>
      <c r="B174" s="13"/>
      <c r="C174" s="13"/>
      <c r="D174" s="13"/>
      <c r="E174" s="13"/>
      <c r="F174" s="13"/>
      <c r="G174" s="13"/>
      <c r="H174" s="13"/>
      <c r="I174" s="13"/>
      <c r="J174" s="13"/>
      <c r="K174" s="13"/>
      <c r="L174" s="13"/>
      <c r="M174" s="13"/>
      <c r="N174" s="13"/>
      <c r="O174" s="13"/>
      <c r="P174" s="13"/>
      <c r="Q174" s="13"/>
      <c r="R174" s="13"/>
      <c r="S174" s="13"/>
      <c r="T174" s="13"/>
      <c r="U174" s="13"/>
      <c r="V174" s="13"/>
      <c r="W174" s="13"/>
      <c r="X174" s="13"/>
      <c r="Y174" s="13"/>
      <c r="Z174" s="13"/>
      <c r="AA174" s="13"/>
    </row>
    <row r="175" spans="1:27" ht="15.75" customHeight="1">
      <c r="A175" s="13"/>
      <c r="B175" s="13"/>
      <c r="C175" s="13"/>
      <c r="D175" s="13"/>
      <c r="E175" s="13"/>
      <c r="F175" s="13"/>
      <c r="G175" s="13"/>
      <c r="H175" s="13"/>
      <c r="I175" s="13"/>
      <c r="J175" s="13"/>
      <c r="K175" s="13"/>
      <c r="L175" s="13"/>
      <c r="M175" s="13"/>
      <c r="N175" s="13"/>
      <c r="O175" s="13"/>
      <c r="P175" s="13"/>
      <c r="Q175" s="13"/>
      <c r="R175" s="13"/>
      <c r="S175" s="13"/>
      <c r="T175" s="13"/>
      <c r="U175" s="13"/>
      <c r="V175" s="13"/>
      <c r="W175" s="13"/>
      <c r="X175" s="13"/>
      <c r="Y175" s="13"/>
      <c r="Z175" s="13"/>
      <c r="AA175" s="13"/>
    </row>
    <row r="176" spans="1:27" ht="15.75" customHeight="1">
      <c r="A176" s="13"/>
      <c r="B176" s="13"/>
      <c r="C176" s="13"/>
      <c r="D176" s="13"/>
      <c r="E176" s="13"/>
      <c r="F176" s="13"/>
      <c r="G176" s="13"/>
      <c r="H176" s="13"/>
      <c r="I176" s="13"/>
      <c r="J176" s="13"/>
      <c r="K176" s="13"/>
      <c r="L176" s="13"/>
      <c r="M176" s="13"/>
      <c r="N176" s="13"/>
      <c r="O176" s="13"/>
      <c r="P176" s="13"/>
      <c r="Q176" s="13"/>
      <c r="R176" s="13"/>
      <c r="S176" s="13"/>
      <c r="T176" s="13"/>
      <c r="U176" s="13"/>
      <c r="V176" s="13"/>
      <c r="W176" s="13"/>
      <c r="X176" s="13"/>
      <c r="Y176" s="13"/>
      <c r="Z176" s="13"/>
      <c r="AA176" s="13"/>
    </row>
    <row r="177" spans="1:27" ht="15.75" customHeight="1">
      <c r="A177" s="13"/>
      <c r="B177" s="13"/>
      <c r="C177" s="13"/>
      <c r="D177" s="13"/>
      <c r="E177" s="13"/>
      <c r="F177" s="13"/>
      <c r="G177" s="13"/>
      <c r="H177" s="13"/>
      <c r="I177" s="13"/>
      <c r="J177" s="13"/>
      <c r="K177" s="13"/>
      <c r="L177" s="13"/>
      <c r="M177" s="13"/>
      <c r="N177" s="13"/>
      <c r="O177" s="13"/>
      <c r="P177" s="13"/>
      <c r="Q177" s="13"/>
      <c r="R177" s="13"/>
      <c r="S177" s="13"/>
      <c r="T177" s="13"/>
      <c r="U177" s="13"/>
      <c r="V177" s="13"/>
      <c r="W177" s="13"/>
      <c r="X177" s="13"/>
      <c r="Y177" s="13"/>
      <c r="Z177" s="13"/>
      <c r="AA177" s="13"/>
    </row>
    <row r="178" spans="1:27" ht="15.75" customHeight="1">
      <c r="A178" s="13"/>
      <c r="B178" s="13"/>
      <c r="C178" s="13"/>
      <c r="D178" s="13"/>
      <c r="E178" s="13"/>
      <c r="F178" s="13"/>
      <c r="G178" s="13"/>
      <c r="H178" s="13"/>
      <c r="I178" s="13"/>
      <c r="J178" s="13"/>
      <c r="K178" s="13"/>
      <c r="L178" s="13"/>
      <c r="M178" s="13"/>
      <c r="N178" s="13"/>
      <c r="O178" s="13"/>
      <c r="P178" s="13"/>
      <c r="Q178" s="13"/>
      <c r="R178" s="13"/>
      <c r="S178" s="13"/>
      <c r="T178" s="13"/>
      <c r="U178" s="13"/>
      <c r="V178" s="13"/>
      <c r="W178" s="13"/>
      <c r="X178" s="13"/>
      <c r="Y178" s="13"/>
      <c r="Z178" s="13"/>
      <c r="AA178" s="13"/>
    </row>
    <row r="179" spans="1:27" ht="15.75" customHeight="1">
      <c r="A179" s="13"/>
      <c r="B179" s="13"/>
      <c r="C179" s="13"/>
      <c r="D179" s="13"/>
      <c r="E179" s="13"/>
      <c r="F179" s="13"/>
      <c r="G179" s="13"/>
      <c r="H179" s="13"/>
      <c r="I179" s="13"/>
      <c r="J179" s="13"/>
      <c r="K179" s="13"/>
      <c r="L179" s="13"/>
      <c r="M179" s="13"/>
      <c r="N179" s="13"/>
      <c r="O179" s="13"/>
      <c r="P179" s="13"/>
      <c r="Q179" s="13"/>
      <c r="R179" s="13"/>
      <c r="S179" s="13"/>
      <c r="T179" s="13"/>
      <c r="U179" s="13"/>
      <c r="V179" s="13"/>
      <c r="W179" s="13"/>
      <c r="X179" s="13"/>
      <c r="Y179" s="13"/>
      <c r="Z179" s="13"/>
      <c r="AA179" s="13"/>
    </row>
    <row r="180" spans="1:27" ht="15.75" customHeight="1">
      <c r="A180" s="13"/>
      <c r="B180" s="13"/>
      <c r="C180" s="13"/>
      <c r="D180" s="13"/>
      <c r="E180" s="13"/>
      <c r="F180" s="13"/>
      <c r="G180" s="13"/>
      <c r="H180" s="13"/>
      <c r="I180" s="13"/>
      <c r="J180" s="13"/>
      <c r="K180" s="13"/>
      <c r="L180" s="13"/>
      <c r="M180" s="13"/>
      <c r="N180" s="13"/>
      <c r="O180" s="13"/>
      <c r="P180" s="13"/>
      <c r="Q180" s="13"/>
      <c r="R180" s="13"/>
      <c r="S180" s="13"/>
      <c r="T180" s="13"/>
      <c r="U180" s="13"/>
      <c r="V180" s="13"/>
      <c r="W180" s="13"/>
      <c r="X180" s="13"/>
      <c r="Y180" s="13"/>
      <c r="Z180" s="13"/>
      <c r="AA180" s="13"/>
    </row>
    <row r="181" spans="1:27" ht="15.75" customHeight="1">
      <c r="A181" s="13"/>
      <c r="B181" s="13"/>
      <c r="C181" s="13"/>
      <c r="D181" s="13"/>
      <c r="E181" s="13"/>
      <c r="F181" s="13"/>
      <c r="G181" s="13"/>
      <c r="H181" s="13"/>
      <c r="I181" s="13"/>
      <c r="J181" s="13"/>
      <c r="K181" s="13"/>
      <c r="L181" s="13"/>
      <c r="M181" s="13"/>
      <c r="N181" s="13"/>
      <c r="O181" s="13"/>
      <c r="P181" s="13"/>
      <c r="Q181" s="13"/>
      <c r="R181" s="13"/>
      <c r="S181" s="13"/>
      <c r="T181" s="13"/>
      <c r="U181" s="13"/>
      <c r="V181" s="13"/>
      <c r="W181" s="13"/>
      <c r="X181" s="13"/>
      <c r="Y181" s="13"/>
      <c r="Z181" s="13"/>
      <c r="AA181" s="13"/>
    </row>
    <row r="182" spans="1:27" ht="15.75" customHeight="1">
      <c r="A182" s="13"/>
      <c r="B182" s="13"/>
      <c r="C182" s="13"/>
      <c r="D182" s="13"/>
      <c r="E182" s="13"/>
      <c r="F182" s="13"/>
      <c r="G182" s="13"/>
      <c r="H182" s="13"/>
      <c r="I182" s="13"/>
      <c r="J182" s="13"/>
      <c r="K182" s="13"/>
      <c r="L182" s="13"/>
      <c r="M182" s="13"/>
      <c r="N182" s="13"/>
      <c r="O182" s="13"/>
      <c r="P182" s="13"/>
      <c r="Q182" s="13"/>
      <c r="R182" s="13"/>
      <c r="S182" s="13"/>
      <c r="T182" s="13"/>
      <c r="U182" s="13"/>
      <c r="V182" s="13"/>
      <c r="W182" s="13"/>
      <c r="X182" s="13"/>
      <c r="Y182" s="13"/>
      <c r="Z182" s="13"/>
      <c r="AA182" s="13"/>
    </row>
    <row r="183" spans="1:27" ht="15.75" customHeight="1">
      <c r="A183" s="13"/>
      <c r="B183" s="13"/>
      <c r="C183" s="13"/>
      <c r="D183" s="13"/>
      <c r="E183" s="13"/>
      <c r="F183" s="13"/>
      <c r="G183" s="13"/>
      <c r="H183" s="13"/>
      <c r="I183" s="13"/>
      <c r="J183" s="13"/>
      <c r="K183" s="13"/>
      <c r="L183" s="13"/>
      <c r="M183" s="13"/>
      <c r="N183" s="13"/>
      <c r="O183" s="13"/>
      <c r="P183" s="13"/>
      <c r="Q183" s="13"/>
      <c r="R183" s="13"/>
      <c r="S183" s="13"/>
      <c r="T183" s="13"/>
      <c r="U183" s="13"/>
      <c r="V183" s="13"/>
      <c r="W183" s="13"/>
      <c r="X183" s="13"/>
      <c r="Y183" s="13"/>
      <c r="Z183" s="13"/>
      <c r="AA183" s="13"/>
    </row>
    <row r="184" spans="1:27" ht="15.75" customHeight="1">
      <c r="A184" s="13"/>
      <c r="B184" s="13"/>
      <c r="C184" s="13"/>
      <c r="D184" s="13"/>
      <c r="E184" s="13"/>
      <c r="F184" s="13"/>
      <c r="G184" s="13"/>
      <c r="H184" s="13"/>
      <c r="I184" s="13"/>
      <c r="J184" s="13"/>
      <c r="K184" s="13"/>
      <c r="L184" s="13"/>
      <c r="M184" s="13"/>
      <c r="N184" s="13"/>
      <c r="O184" s="13"/>
      <c r="P184" s="13"/>
      <c r="Q184" s="13"/>
      <c r="R184" s="13"/>
      <c r="S184" s="13"/>
      <c r="T184" s="13"/>
      <c r="U184" s="13"/>
      <c r="V184" s="13"/>
      <c r="W184" s="13"/>
      <c r="X184" s="13"/>
      <c r="Y184" s="13"/>
      <c r="Z184" s="13"/>
      <c r="AA184" s="13"/>
    </row>
    <row r="185" spans="1:27" ht="15.75" customHeight="1">
      <c r="A185" s="13"/>
      <c r="B185" s="13"/>
      <c r="C185" s="13"/>
      <c r="D185" s="13"/>
      <c r="E185" s="13"/>
      <c r="F185" s="13"/>
      <c r="G185" s="13"/>
      <c r="H185" s="13"/>
      <c r="I185" s="13"/>
      <c r="J185" s="13"/>
      <c r="K185" s="13"/>
      <c r="L185" s="13"/>
      <c r="M185" s="13"/>
      <c r="N185" s="13"/>
      <c r="O185" s="13"/>
      <c r="P185" s="13"/>
      <c r="Q185" s="13"/>
      <c r="R185" s="13"/>
      <c r="S185" s="13"/>
      <c r="T185" s="13"/>
      <c r="U185" s="13"/>
      <c r="V185" s="13"/>
      <c r="W185" s="13"/>
      <c r="X185" s="13"/>
      <c r="Y185" s="13"/>
      <c r="Z185" s="13"/>
      <c r="AA185" s="13"/>
    </row>
    <row r="186" spans="1:27" ht="15.75" customHeight="1">
      <c r="A186" s="13"/>
      <c r="B186" s="13"/>
      <c r="C186" s="13"/>
      <c r="D186" s="13"/>
      <c r="E186" s="13"/>
      <c r="F186" s="13"/>
      <c r="G186" s="13"/>
      <c r="H186" s="13"/>
      <c r="I186" s="13"/>
      <c r="J186" s="13"/>
      <c r="K186" s="13"/>
      <c r="L186" s="13"/>
      <c r="M186" s="13"/>
      <c r="N186" s="13"/>
      <c r="O186" s="13"/>
      <c r="P186" s="13"/>
      <c r="Q186" s="13"/>
      <c r="R186" s="13"/>
      <c r="S186" s="13"/>
      <c r="T186" s="13"/>
      <c r="U186" s="13"/>
      <c r="V186" s="13"/>
      <c r="W186" s="13"/>
      <c r="X186" s="13"/>
      <c r="Y186" s="13"/>
      <c r="Z186" s="13"/>
      <c r="AA186" s="13"/>
    </row>
    <row r="187" spans="1:27" ht="15.75" customHeight="1">
      <c r="A187" s="13"/>
      <c r="B187" s="13"/>
      <c r="C187" s="13"/>
      <c r="D187" s="13"/>
      <c r="E187" s="13"/>
      <c r="F187" s="13"/>
      <c r="G187" s="13"/>
      <c r="H187" s="13"/>
      <c r="I187" s="13"/>
      <c r="J187" s="13"/>
      <c r="K187" s="13"/>
      <c r="L187" s="13"/>
      <c r="M187" s="13"/>
      <c r="N187" s="13"/>
      <c r="O187" s="13"/>
      <c r="P187" s="13"/>
      <c r="Q187" s="13"/>
      <c r="R187" s="13"/>
      <c r="S187" s="13"/>
      <c r="T187" s="13"/>
      <c r="U187" s="13"/>
      <c r="V187" s="13"/>
      <c r="W187" s="13"/>
      <c r="X187" s="13"/>
      <c r="Y187" s="13"/>
      <c r="Z187" s="13"/>
      <c r="AA187" s="13"/>
    </row>
    <row r="188" spans="1:27" ht="15.75" customHeight="1">
      <c r="A188" s="13"/>
      <c r="B188" s="13"/>
      <c r="C188" s="13"/>
      <c r="D188" s="13"/>
      <c r="E188" s="13"/>
      <c r="F188" s="13"/>
      <c r="G188" s="13"/>
      <c r="H188" s="13"/>
      <c r="I188" s="13"/>
      <c r="J188" s="13"/>
      <c r="K188" s="13"/>
      <c r="L188" s="13"/>
      <c r="M188" s="13"/>
      <c r="N188" s="13"/>
      <c r="O188" s="13"/>
      <c r="P188" s="13"/>
      <c r="Q188" s="13"/>
      <c r="R188" s="13"/>
      <c r="S188" s="13"/>
      <c r="T188" s="13"/>
      <c r="U188" s="13"/>
      <c r="V188" s="13"/>
      <c r="W188" s="13"/>
      <c r="X188" s="13"/>
      <c r="Y188" s="13"/>
      <c r="Z188" s="13"/>
      <c r="AA188" s="13"/>
    </row>
    <row r="189" spans="1:27" ht="15.75" customHeight="1">
      <c r="A189" s="13"/>
      <c r="B189" s="13"/>
      <c r="C189" s="13"/>
      <c r="D189" s="13"/>
      <c r="E189" s="13"/>
      <c r="F189" s="13"/>
      <c r="G189" s="13"/>
      <c r="H189" s="13"/>
      <c r="I189" s="13"/>
      <c r="J189" s="13"/>
      <c r="K189" s="13"/>
      <c r="L189" s="13"/>
      <c r="M189" s="13"/>
      <c r="N189" s="13"/>
      <c r="O189" s="13"/>
      <c r="P189" s="13"/>
      <c r="Q189" s="13"/>
      <c r="R189" s="13"/>
      <c r="S189" s="13"/>
      <c r="T189" s="13"/>
      <c r="U189" s="13"/>
      <c r="V189" s="13"/>
      <c r="W189" s="13"/>
      <c r="X189" s="13"/>
      <c r="Y189" s="13"/>
      <c r="Z189" s="13"/>
      <c r="AA189" s="13"/>
    </row>
    <row r="190" spans="1:27" ht="15.75" customHeight="1">
      <c r="A190" s="13"/>
      <c r="B190" s="13"/>
      <c r="C190" s="13"/>
      <c r="D190" s="13"/>
      <c r="E190" s="13"/>
      <c r="F190" s="13"/>
      <c r="G190" s="13"/>
      <c r="H190" s="13"/>
      <c r="I190" s="13"/>
      <c r="J190" s="13"/>
      <c r="K190" s="13"/>
      <c r="L190" s="13"/>
      <c r="M190" s="13"/>
      <c r="N190" s="13"/>
      <c r="O190" s="13"/>
      <c r="P190" s="13"/>
      <c r="Q190" s="13"/>
      <c r="R190" s="13"/>
      <c r="S190" s="13"/>
      <c r="T190" s="13"/>
      <c r="U190" s="13"/>
      <c r="V190" s="13"/>
      <c r="W190" s="13"/>
      <c r="X190" s="13"/>
      <c r="Y190" s="13"/>
      <c r="Z190" s="13"/>
      <c r="AA190" s="13"/>
    </row>
    <row r="191" spans="1:27" ht="15.75" customHeight="1">
      <c r="A191" s="13"/>
      <c r="B191" s="13"/>
      <c r="C191" s="13"/>
      <c r="D191" s="13"/>
      <c r="E191" s="13"/>
      <c r="F191" s="13"/>
      <c r="G191" s="13"/>
      <c r="H191" s="13"/>
      <c r="I191" s="13"/>
      <c r="J191" s="13"/>
      <c r="K191" s="13"/>
      <c r="L191" s="13"/>
      <c r="M191" s="13"/>
      <c r="N191" s="13"/>
      <c r="O191" s="13"/>
      <c r="P191" s="13"/>
      <c r="Q191" s="13"/>
      <c r="R191" s="13"/>
      <c r="S191" s="13"/>
      <c r="T191" s="13"/>
      <c r="U191" s="13"/>
      <c r="V191" s="13"/>
      <c r="W191" s="13"/>
      <c r="X191" s="13"/>
      <c r="Y191" s="13"/>
      <c r="Z191" s="13"/>
      <c r="AA191" s="13"/>
    </row>
    <row r="192" spans="1:27" ht="15.75" customHeight="1">
      <c r="A192" s="13"/>
      <c r="B192" s="13"/>
      <c r="C192" s="13"/>
      <c r="D192" s="13"/>
      <c r="E192" s="13"/>
      <c r="F192" s="13"/>
      <c r="G192" s="13"/>
      <c r="H192" s="13"/>
      <c r="I192" s="13"/>
      <c r="J192" s="13"/>
      <c r="K192" s="13"/>
      <c r="L192" s="13"/>
      <c r="M192" s="13"/>
      <c r="N192" s="13"/>
      <c r="O192" s="13"/>
      <c r="P192" s="13"/>
      <c r="Q192" s="13"/>
      <c r="R192" s="13"/>
      <c r="S192" s="13"/>
      <c r="T192" s="13"/>
      <c r="U192" s="13"/>
      <c r="V192" s="13"/>
      <c r="W192" s="13"/>
      <c r="X192" s="13"/>
      <c r="Y192" s="13"/>
      <c r="Z192" s="13"/>
      <c r="AA192" s="13"/>
    </row>
    <row r="193" spans="1:27" ht="15.75" customHeight="1">
      <c r="A193" s="13"/>
      <c r="B193" s="13"/>
      <c r="C193" s="13"/>
      <c r="D193" s="13"/>
      <c r="E193" s="13"/>
      <c r="F193" s="13"/>
      <c r="G193" s="13"/>
      <c r="H193" s="13"/>
      <c r="I193" s="13"/>
      <c r="J193" s="13"/>
      <c r="K193" s="13"/>
      <c r="L193" s="13"/>
      <c r="M193" s="13"/>
      <c r="N193" s="13"/>
      <c r="O193" s="13"/>
      <c r="P193" s="13"/>
      <c r="Q193" s="13"/>
      <c r="R193" s="13"/>
      <c r="S193" s="13"/>
      <c r="T193" s="13"/>
      <c r="U193" s="13"/>
      <c r="V193" s="13"/>
      <c r="W193" s="13"/>
      <c r="X193" s="13"/>
      <c r="Y193" s="13"/>
      <c r="Z193" s="13"/>
      <c r="AA193" s="13"/>
    </row>
    <row r="194" spans="1:27" ht="15.75" customHeight="1">
      <c r="A194" s="13"/>
      <c r="B194" s="13"/>
      <c r="C194" s="13"/>
      <c r="D194" s="13"/>
      <c r="E194" s="13"/>
      <c r="F194" s="13"/>
      <c r="G194" s="13"/>
      <c r="H194" s="13"/>
      <c r="I194" s="13"/>
      <c r="J194" s="13"/>
      <c r="K194" s="13"/>
      <c r="L194" s="13"/>
      <c r="M194" s="13"/>
      <c r="N194" s="13"/>
      <c r="O194" s="13"/>
      <c r="P194" s="13"/>
      <c r="Q194" s="13"/>
      <c r="R194" s="13"/>
      <c r="S194" s="13"/>
      <c r="T194" s="13"/>
      <c r="U194" s="13"/>
      <c r="V194" s="13"/>
      <c r="W194" s="13"/>
      <c r="X194" s="13"/>
      <c r="Y194" s="13"/>
      <c r="Z194" s="13"/>
      <c r="AA194" s="13"/>
    </row>
    <row r="195" spans="1:27" ht="15.75" customHeight="1">
      <c r="A195" s="13"/>
      <c r="B195" s="13"/>
      <c r="C195" s="13"/>
      <c r="D195" s="13"/>
      <c r="E195" s="13"/>
      <c r="F195" s="13"/>
      <c r="G195" s="13"/>
      <c r="H195" s="13"/>
      <c r="I195" s="13"/>
      <c r="J195" s="13"/>
      <c r="K195" s="13"/>
      <c r="L195" s="13"/>
      <c r="M195" s="13"/>
      <c r="N195" s="13"/>
      <c r="O195" s="13"/>
      <c r="P195" s="13"/>
      <c r="Q195" s="13"/>
      <c r="R195" s="13"/>
      <c r="S195" s="13"/>
      <c r="T195" s="13"/>
      <c r="U195" s="13"/>
      <c r="V195" s="13"/>
      <c r="W195" s="13"/>
      <c r="X195" s="13"/>
      <c r="Y195" s="13"/>
      <c r="Z195" s="13"/>
      <c r="AA195" s="13"/>
    </row>
    <row r="196" spans="1:27" ht="15.75" customHeight="1">
      <c r="A196" s="13"/>
      <c r="B196" s="13"/>
      <c r="C196" s="13"/>
      <c r="D196" s="13"/>
      <c r="E196" s="13"/>
      <c r="F196" s="13"/>
      <c r="G196" s="13"/>
      <c r="H196" s="13"/>
      <c r="I196" s="13"/>
      <c r="J196" s="13"/>
      <c r="K196" s="13"/>
      <c r="L196" s="13"/>
      <c r="M196" s="13"/>
      <c r="N196" s="13"/>
      <c r="O196" s="13"/>
      <c r="P196" s="13"/>
      <c r="Q196" s="13"/>
      <c r="R196" s="13"/>
      <c r="S196" s="13"/>
      <c r="T196" s="13"/>
      <c r="U196" s="13"/>
      <c r="V196" s="13"/>
      <c r="W196" s="13"/>
      <c r="X196" s="13"/>
      <c r="Y196" s="13"/>
      <c r="Z196" s="13"/>
      <c r="AA196" s="13"/>
    </row>
    <row r="197" spans="1:27" ht="15.75" customHeight="1">
      <c r="A197" s="13"/>
      <c r="B197" s="13"/>
      <c r="C197" s="13"/>
      <c r="D197" s="13"/>
      <c r="E197" s="13"/>
      <c r="F197" s="13"/>
      <c r="G197" s="13"/>
      <c r="H197" s="13"/>
      <c r="I197" s="13"/>
      <c r="J197" s="13"/>
      <c r="K197" s="13"/>
      <c r="L197" s="13"/>
      <c r="M197" s="13"/>
      <c r="N197" s="13"/>
      <c r="O197" s="13"/>
      <c r="P197" s="13"/>
      <c r="Q197" s="13"/>
      <c r="R197" s="13"/>
      <c r="S197" s="13"/>
      <c r="T197" s="13"/>
      <c r="U197" s="13"/>
      <c r="V197" s="13"/>
      <c r="W197" s="13"/>
      <c r="X197" s="13"/>
      <c r="Y197" s="13"/>
      <c r="Z197" s="13"/>
      <c r="AA197" s="13"/>
    </row>
    <row r="198" spans="1:27" ht="15.75" customHeight="1">
      <c r="A198" s="13"/>
      <c r="B198" s="13"/>
      <c r="C198" s="13"/>
      <c r="D198" s="13"/>
      <c r="E198" s="13"/>
      <c r="F198" s="13"/>
      <c r="G198" s="13"/>
      <c r="H198" s="13"/>
      <c r="I198" s="13"/>
      <c r="J198" s="13"/>
      <c r="K198" s="13"/>
      <c r="L198" s="13"/>
      <c r="M198" s="13"/>
      <c r="N198" s="13"/>
      <c r="O198" s="13"/>
      <c r="P198" s="13"/>
      <c r="Q198" s="13"/>
      <c r="R198" s="13"/>
      <c r="S198" s="13"/>
      <c r="T198" s="13"/>
      <c r="U198" s="13"/>
      <c r="V198" s="13"/>
      <c r="W198" s="13"/>
      <c r="X198" s="13"/>
      <c r="Y198" s="13"/>
      <c r="Z198" s="13"/>
      <c r="AA198" s="13"/>
    </row>
    <row r="199" spans="1:27" ht="15.75" customHeight="1">
      <c r="A199" s="13"/>
      <c r="B199" s="13"/>
      <c r="C199" s="13"/>
      <c r="D199" s="13"/>
      <c r="E199" s="13"/>
      <c r="F199" s="13"/>
      <c r="G199" s="13"/>
      <c r="H199" s="13"/>
      <c r="I199" s="13"/>
      <c r="J199" s="13"/>
      <c r="K199" s="13"/>
      <c r="L199" s="13"/>
      <c r="M199" s="13"/>
      <c r="N199" s="13"/>
      <c r="O199" s="13"/>
      <c r="P199" s="13"/>
      <c r="Q199" s="13"/>
      <c r="R199" s="13"/>
      <c r="S199" s="13"/>
      <c r="T199" s="13"/>
      <c r="U199" s="13"/>
      <c r="V199" s="13"/>
      <c r="W199" s="13"/>
      <c r="X199" s="13"/>
      <c r="Y199" s="13"/>
      <c r="Z199" s="13"/>
      <c r="AA199" s="13"/>
    </row>
    <row r="200" spans="1:27" ht="15.75" customHeight="1">
      <c r="A200" s="13"/>
      <c r="B200" s="13"/>
      <c r="C200" s="13"/>
      <c r="D200" s="13"/>
      <c r="E200" s="13"/>
      <c r="F200" s="13"/>
      <c r="G200" s="13"/>
      <c r="H200" s="13"/>
      <c r="I200" s="13"/>
      <c r="J200" s="13"/>
      <c r="K200" s="13"/>
      <c r="L200" s="13"/>
      <c r="M200" s="13"/>
      <c r="N200" s="13"/>
      <c r="O200" s="13"/>
      <c r="P200" s="13"/>
      <c r="Q200" s="13"/>
      <c r="R200" s="13"/>
      <c r="S200" s="13"/>
      <c r="T200" s="13"/>
      <c r="U200" s="13"/>
      <c r="V200" s="13"/>
      <c r="W200" s="13"/>
      <c r="X200" s="13"/>
      <c r="Y200" s="13"/>
      <c r="Z200" s="13"/>
      <c r="AA200" s="13"/>
    </row>
    <row r="201" spans="1:27" ht="15.75" customHeight="1">
      <c r="A201" s="13"/>
      <c r="B201" s="13"/>
      <c r="C201" s="13"/>
      <c r="D201" s="13"/>
      <c r="E201" s="13"/>
      <c r="F201" s="13"/>
      <c r="G201" s="13"/>
      <c r="H201" s="13"/>
      <c r="I201" s="13"/>
      <c r="J201" s="13"/>
      <c r="K201" s="13"/>
      <c r="L201" s="13"/>
      <c r="M201" s="13"/>
      <c r="N201" s="13"/>
      <c r="O201" s="13"/>
      <c r="P201" s="13"/>
      <c r="Q201" s="13"/>
      <c r="R201" s="13"/>
      <c r="S201" s="13"/>
      <c r="T201" s="13"/>
      <c r="U201" s="13"/>
      <c r="V201" s="13"/>
      <c r="W201" s="13"/>
      <c r="X201" s="13"/>
      <c r="Y201" s="13"/>
      <c r="Z201" s="13"/>
      <c r="AA201" s="13"/>
    </row>
    <row r="202" spans="1:27" ht="15.75" customHeight="1">
      <c r="A202" s="13"/>
      <c r="B202" s="13"/>
      <c r="C202" s="13"/>
      <c r="D202" s="13"/>
      <c r="E202" s="13"/>
      <c r="F202" s="13"/>
      <c r="G202" s="13"/>
      <c r="H202" s="13"/>
      <c r="I202" s="13"/>
      <c r="J202" s="13"/>
      <c r="K202" s="13"/>
      <c r="L202" s="13"/>
      <c r="M202" s="13"/>
      <c r="N202" s="13"/>
      <c r="O202" s="13"/>
      <c r="P202" s="13"/>
      <c r="Q202" s="13"/>
      <c r="R202" s="13"/>
      <c r="S202" s="13"/>
      <c r="T202" s="13"/>
      <c r="U202" s="13"/>
      <c r="V202" s="13"/>
      <c r="W202" s="13"/>
      <c r="X202" s="13"/>
      <c r="Y202" s="13"/>
      <c r="Z202" s="13"/>
      <c r="AA202" s="13"/>
    </row>
    <row r="203" spans="1:27" ht="15.75" customHeight="1">
      <c r="A203" s="13"/>
      <c r="B203" s="13"/>
      <c r="C203" s="13"/>
      <c r="D203" s="13"/>
      <c r="E203" s="13"/>
      <c r="F203" s="13"/>
      <c r="G203" s="13"/>
      <c r="H203" s="13"/>
      <c r="I203" s="13"/>
      <c r="J203" s="13"/>
      <c r="K203" s="13"/>
      <c r="L203" s="13"/>
      <c r="M203" s="13"/>
      <c r="N203" s="13"/>
      <c r="O203" s="13"/>
      <c r="P203" s="13"/>
      <c r="Q203" s="13"/>
      <c r="R203" s="13"/>
      <c r="S203" s="13"/>
      <c r="T203" s="13"/>
      <c r="U203" s="13"/>
      <c r="V203" s="13"/>
      <c r="W203" s="13"/>
      <c r="X203" s="13"/>
      <c r="Y203" s="13"/>
      <c r="Z203" s="13"/>
      <c r="AA203" s="13"/>
    </row>
    <row r="204" spans="1:27" ht="15.75" customHeight="1">
      <c r="A204" s="13"/>
      <c r="B204" s="13"/>
      <c r="C204" s="13"/>
      <c r="D204" s="13"/>
      <c r="E204" s="13"/>
      <c r="F204" s="13"/>
      <c r="G204" s="13"/>
      <c r="H204" s="13"/>
      <c r="I204" s="13"/>
      <c r="J204" s="13"/>
      <c r="K204" s="13"/>
      <c r="L204" s="13"/>
      <c r="M204" s="13"/>
      <c r="N204" s="13"/>
      <c r="O204" s="13"/>
      <c r="P204" s="13"/>
      <c r="Q204" s="13"/>
      <c r="R204" s="13"/>
      <c r="S204" s="13"/>
      <c r="T204" s="13"/>
      <c r="U204" s="13"/>
      <c r="V204" s="13"/>
      <c r="W204" s="13"/>
      <c r="X204" s="13"/>
      <c r="Y204" s="13"/>
      <c r="Z204" s="13"/>
      <c r="AA204" s="13"/>
    </row>
    <row r="205" spans="1:27" ht="15.75" customHeight="1">
      <c r="A205" s="13"/>
      <c r="B205" s="13"/>
      <c r="C205" s="13"/>
      <c r="D205" s="13"/>
      <c r="E205" s="13"/>
      <c r="F205" s="13"/>
      <c r="G205" s="13"/>
      <c r="H205" s="13"/>
      <c r="I205" s="13"/>
      <c r="J205" s="13"/>
      <c r="K205" s="13"/>
      <c r="L205" s="13"/>
      <c r="M205" s="13"/>
      <c r="N205" s="13"/>
      <c r="O205" s="13"/>
      <c r="P205" s="13"/>
      <c r="Q205" s="13"/>
      <c r="R205" s="13"/>
      <c r="S205" s="13"/>
      <c r="T205" s="13"/>
      <c r="U205" s="13"/>
      <c r="V205" s="13"/>
      <c r="W205" s="13"/>
      <c r="X205" s="13"/>
      <c r="Y205" s="13"/>
      <c r="Z205" s="13"/>
      <c r="AA205" s="13"/>
    </row>
    <row r="206" spans="1:27" ht="15.75" customHeight="1">
      <c r="A206" s="13"/>
      <c r="B206" s="13"/>
      <c r="C206" s="13"/>
      <c r="D206" s="13"/>
      <c r="E206" s="13"/>
      <c r="F206" s="13"/>
      <c r="G206" s="13"/>
      <c r="H206" s="13"/>
      <c r="I206" s="13"/>
      <c r="J206" s="13"/>
      <c r="K206" s="13"/>
      <c r="L206" s="13"/>
      <c r="M206" s="13"/>
      <c r="N206" s="13"/>
      <c r="O206" s="13"/>
      <c r="P206" s="13"/>
      <c r="Q206" s="13"/>
      <c r="R206" s="13"/>
      <c r="S206" s="13"/>
      <c r="T206" s="13"/>
      <c r="U206" s="13"/>
      <c r="V206" s="13"/>
      <c r="W206" s="13"/>
      <c r="X206" s="13"/>
      <c r="Y206" s="13"/>
      <c r="Z206" s="13"/>
      <c r="AA206" s="13"/>
    </row>
    <row r="207" spans="1:27" ht="15.75" customHeight="1">
      <c r="A207" s="13"/>
      <c r="B207" s="13"/>
      <c r="C207" s="13"/>
      <c r="D207" s="13"/>
      <c r="E207" s="13"/>
      <c r="F207" s="13"/>
      <c r="G207" s="13"/>
      <c r="H207" s="13"/>
      <c r="I207" s="13"/>
      <c r="J207" s="13"/>
      <c r="K207" s="13"/>
      <c r="L207" s="13"/>
      <c r="M207" s="13"/>
      <c r="N207" s="13"/>
      <c r="O207" s="13"/>
      <c r="P207" s="13"/>
      <c r="Q207" s="13"/>
      <c r="R207" s="13"/>
      <c r="S207" s="13"/>
      <c r="T207" s="13"/>
      <c r="U207" s="13"/>
      <c r="V207" s="13"/>
      <c r="W207" s="13"/>
      <c r="X207" s="13"/>
      <c r="Y207" s="13"/>
      <c r="Z207" s="13"/>
      <c r="AA207" s="13"/>
    </row>
    <row r="208" spans="1:27" ht="15.75" customHeight="1">
      <c r="A208" s="13"/>
      <c r="B208" s="13"/>
      <c r="C208" s="13"/>
      <c r="D208" s="13"/>
      <c r="E208" s="13"/>
      <c r="F208" s="13"/>
      <c r="G208" s="13"/>
      <c r="H208" s="13"/>
      <c r="I208" s="13"/>
      <c r="J208" s="13"/>
      <c r="K208" s="13"/>
      <c r="L208" s="13"/>
      <c r="M208" s="13"/>
      <c r="N208" s="13"/>
      <c r="O208" s="13"/>
      <c r="P208" s="13"/>
      <c r="Q208" s="13"/>
      <c r="R208" s="13"/>
      <c r="S208" s="13"/>
      <c r="T208" s="13"/>
      <c r="U208" s="13"/>
      <c r="V208" s="13"/>
      <c r="W208" s="13"/>
      <c r="X208" s="13"/>
      <c r="Y208" s="13"/>
      <c r="Z208" s="13"/>
      <c r="AA208" s="13"/>
    </row>
    <row r="209" spans="1:27" ht="15.75" customHeight="1">
      <c r="A209" s="13"/>
      <c r="B209" s="13"/>
      <c r="C209" s="13"/>
      <c r="D209" s="13"/>
      <c r="E209" s="13"/>
      <c r="F209" s="13"/>
      <c r="G209" s="13"/>
      <c r="H209" s="13"/>
      <c r="I209" s="13"/>
      <c r="J209" s="13"/>
      <c r="K209" s="13"/>
      <c r="L209" s="13"/>
      <c r="M209" s="13"/>
      <c r="N209" s="13"/>
      <c r="O209" s="13"/>
      <c r="P209" s="13"/>
      <c r="Q209" s="13"/>
      <c r="R209" s="13"/>
      <c r="S209" s="13"/>
      <c r="T209" s="13"/>
      <c r="U209" s="13"/>
      <c r="V209" s="13"/>
      <c r="W209" s="13"/>
      <c r="X209" s="13"/>
      <c r="Y209" s="13"/>
      <c r="Z209" s="13"/>
      <c r="AA209" s="13"/>
    </row>
    <row r="210" spans="1:27" ht="15.75" customHeight="1">
      <c r="A210" s="13"/>
      <c r="B210" s="13"/>
      <c r="C210" s="13"/>
      <c r="D210" s="13"/>
      <c r="E210" s="13"/>
      <c r="F210" s="13"/>
      <c r="G210" s="13"/>
      <c r="H210" s="13"/>
      <c r="I210" s="13"/>
      <c r="J210" s="13"/>
      <c r="K210" s="13"/>
      <c r="L210" s="13"/>
      <c r="M210" s="13"/>
      <c r="N210" s="13"/>
      <c r="O210" s="13"/>
      <c r="P210" s="13"/>
      <c r="Q210" s="13"/>
      <c r="R210" s="13"/>
      <c r="S210" s="13"/>
      <c r="T210" s="13"/>
      <c r="U210" s="13"/>
      <c r="V210" s="13"/>
      <c r="W210" s="13"/>
      <c r="X210" s="13"/>
      <c r="Y210" s="13"/>
      <c r="Z210" s="13"/>
      <c r="AA210" s="13"/>
    </row>
    <row r="211" spans="1:27" ht="15.75" customHeight="1">
      <c r="A211" s="13"/>
      <c r="B211" s="13"/>
      <c r="C211" s="13"/>
      <c r="D211" s="13"/>
      <c r="E211" s="13"/>
      <c r="F211" s="13"/>
      <c r="G211" s="13"/>
      <c r="H211" s="13"/>
      <c r="I211" s="13"/>
      <c r="J211" s="13"/>
      <c r="K211" s="13"/>
      <c r="L211" s="13"/>
      <c r="M211" s="13"/>
      <c r="N211" s="13"/>
      <c r="O211" s="13"/>
      <c r="P211" s="13"/>
      <c r="Q211" s="13"/>
      <c r="R211" s="13"/>
      <c r="S211" s="13"/>
      <c r="T211" s="13"/>
      <c r="U211" s="13"/>
      <c r="V211" s="13"/>
      <c r="W211" s="13"/>
      <c r="X211" s="13"/>
      <c r="Y211" s="13"/>
      <c r="Z211" s="13"/>
      <c r="AA211" s="13"/>
    </row>
    <row r="212" spans="1:27" ht="15.75" customHeight="1">
      <c r="A212" s="13"/>
      <c r="B212" s="13"/>
      <c r="C212" s="13"/>
      <c r="D212" s="13"/>
      <c r="E212" s="13"/>
      <c r="F212" s="13"/>
      <c r="G212" s="13"/>
      <c r="H212" s="13"/>
      <c r="I212" s="13"/>
      <c r="J212" s="13"/>
      <c r="K212" s="13"/>
      <c r="L212" s="13"/>
      <c r="M212" s="13"/>
      <c r="N212" s="13"/>
      <c r="O212" s="13"/>
      <c r="P212" s="13"/>
      <c r="Q212" s="13"/>
      <c r="R212" s="13"/>
      <c r="S212" s="13"/>
      <c r="T212" s="13"/>
      <c r="U212" s="13"/>
      <c r="V212" s="13"/>
      <c r="W212" s="13"/>
      <c r="X212" s="13"/>
      <c r="Y212" s="13"/>
      <c r="Z212" s="13"/>
      <c r="AA212" s="13"/>
    </row>
    <row r="213" spans="1:27" ht="15.75" customHeight="1">
      <c r="A213" s="13"/>
      <c r="B213" s="13"/>
      <c r="C213" s="13"/>
      <c r="D213" s="13"/>
      <c r="E213" s="13"/>
      <c r="F213" s="13"/>
      <c r="G213" s="13"/>
      <c r="H213" s="13"/>
      <c r="I213" s="13"/>
      <c r="J213" s="13"/>
      <c r="K213" s="13"/>
      <c r="L213" s="13"/>
      <c r="M213" s="13"/>
      <c r="N213" s="13"/>
      <c r="O213" s="13"/>
      <c r="P213" s="13"/>
      <c r="Q213" s="13"/>
      <c r="R213" s="13"/>
      <c r="S213" s="13"/>
      <c r="T213" s="13"/>
      <c r="U213" s="13"/>
      <c r="V213" s="13"/>
      <c r="W213" s="13"/>
      <c r="X213" s="13"/>
      <c r="Y213" s="13"/>
      <c r="Z213" s="13"/>
      <c r="AA213" s="13"/>
    </row>
    <row r="214" spans="1:27" ht="15.75" customHeight="1">
      <c r="A214" s="13"/>
      <c r="B214" s="13"/>
      <c r="C214" s="13"/>
      <c r="D214" s="13"/>
      <c r="E214" s="13"/>
      <c r="F214" s="13"/>
      <c r="G214" s="13"/>
      <c r="H214" s="13"/>
      <c r="I214" s="13"/>
      <c r="J214" s="13"/>
      <c r="K214" s="13"/>
      <c r="L214" s="13"/>
      <c r="M214" s="13"/>
      <c r="N214" s="13"/>
      <c r="O214" s="13"/>
      <c r="P214" s="13"/>
      <c r="Q214" s="13"/>
      <c r="R214" s="13"/>
      <c r="S214" s="13"/>
      <c r="T214" s="13"/>
      <c r="U214" s="13"/>
      <c r="V214" s="13"/>
      <c r="W214" s="13"/>
      <c r="X214" s="13"/>
      <c r="Y214" s="13"/>
      <c r="Z214" s="13"/>
      <c r="AA214" s="13"/>
    </row>
    <row r="215" spans="1:27" ht="15.75" customHeight="1">
      <c r="A215" s="13"/>
      <c r="B215" s="13"/>
      <c r="C215" s="13"/>
      <c r="D215" s="13"/>
      <c r="E215" s="13"/>
      <c r="F215" s="13"/>
      <c r="G215" s="13"/>
      <c r="H215" s="13"/>
      <c r="I215" s="13"/>
      <c r="J215" s="13"/>
      <c r="K215" s="13"/>
      <c r="L215" s="13"/>
      <c r="M215" s="13"/>
      <c r="N215" s="13"/>
      <c r="O215" s="13"/>
      <c r="P215" s="13"/>
      <c r="Q215" s="13"/>
      <c r="R215" s="13"/>
      <c r="S215" s="13"/>
      <c r="T215" s="13"/>
      <c r="U215" s="13"/>
      <c r="V215" s="13"/>
      <c r="W215" s="13"/>
      <c r="X215" s="13"/>
      <c r="Y215" s="13"/>
      <c r="Z215" s="13"/>
      <c r="AA215" s="13"/>
    </row>
    <row r="216" spans="1:27" ht="15.75" customHeight="1">
      <c r="A216" s="13"/>
      <c r="B216" s="13"/>
      <c r="C216" s="13"/>
      <c r="D216" s="13"/>
      <c r="E216" s="13"/>
      <c r="F216" s="13"/>
      <c r="G216" s="13"/>
      <c r="H216" s="13"/>
      <c r="I216" s="13"/>
      <c r="J216" s="13"/>
      <c r="K216" s="13"/>
      <c r="L216" s="13"/>
      <c r="M216" s="13"/>
      <c r="N216" s="13"/>
      <c r="O216" s="13"/>
      <c r="P216" s="13"/>
      <c r="Q216" s="13"/>
      <c r="R216" s="13"/>
      <c r="S216" s="13"/>
      <c r="T216" s="13"/>
      <c r="U216" s="13"/>
      <c r="V216" s="13"/>
      <c r="W216" s="13"/>
      <c r="X216" s="13"/>
      <c r="Y216" s="13"/>
      <c r="Z216" s="13"/>
      <c r="AA216" s="13"/>
    </row>
    <row r="217" spans="1:27" ht="15.75" customHeight="1">
      <c r="A217" s="13"/>
      <c r="B217" s="13"/>
      <c r="C217" s="13"/>
      <c r="D217" s="13"/>
      <c r="E217" s="13"/>
      <c r="F217" s="13"/>
      <c r="G217" s="13"/>
      <c r="H217" s="13"/>
      <c r="I217" s="13"/>
      <c r="J217" s="13"/>
      <c r="K217" s="13"/>
      <c r="L217" s="13"/>
      <c r="M217" s="13"/>
      <c r="N217" s="13"/>
      <c r="O217" s="13"/>
      <c r="P217" s="13"/>
      <c r="Q217" s="13"/>
      <c r="R217" s="13"/>
      <c r="S217" s="13"/>
      <c r="T217" s="13"/>
      <c r="U217" s="13"/>
      <c r="V217" s="13"/>
      <c r="W217" s="13"/>
      <c r="X217" s="13"/>
      <c r="Y217" s="13"/>
      <c r="Z217" s="13"/>
      <c r="AA217" s="13"/>
    </row>
    <row r="218" spans="1:27" ht="15.75" customHeight="1">
      <c r="A218" s="13"/>
      <c r="B218" s="13"/>
      <c r="C218" s="13"/>
      <c r="D218" s="13"/>
      <c r="E218" s="13"/>
      <c r="F218" s="13"/>
      <c r="G218" s="13"/>
      <c r="H218" s="13"/>
      <c r="I218" s="13"/>
      <c r="J218" s="13"/>
      <c r="K218" s="13"/>
      <c r="L218" s="13"/>
      <c r="M218" s="13"/>
      <c r="N218" s="13"/>
      <c r="O218" s="13"/>
      <c r="P218" s="13"/>
      <c r="Q218" s="13"/>
      <c r="R218" s="13"/>
      <c r="S218" s="13"/>
      <c r="T218" s="13"/>
      <c r="U218" s="13"/>
      <c r="V218" s="13"/>
      <c r="W218" s="13"/>
      <c r="X218" s="13"/>
      <c r="Y218" s="13"/>
      <c r="Z218" s="13"/>
      <c r="AA218" s="13"/>
    </row>
    <row r="219" spans="1:27" ht="15.75" customHeight="1">
      <c r="A219" s="13"/>
      <c r="B219" s="13"/>
      <c r="C219" s="13"/>
      <c r="D219" s="13"/>
      <c r="E219" s="13"/>
      <c r="F219" s="13"/>
      <c r="G219" s="13"/>
      <c r="H219" s="13"/>
      <c r="I219" s="13"/>
      <c r="J219" s="13"/>
      <c r="K219" s="13"/>
      <c r="L219" s="13"/>
      <c r="M219" s="13"/>
      <c r="N219" s="13"/>
      <c r="O219" s="13"/>
      <c r="P219" s="13"/>
      <c r="Q219" s="13"/>
      <c r="R219" s="13"/>
      <c r="S219" s="13"/>
      <c r="T219" s="13"/>
      <c r="U219" s="13"/>
      <c r="V219" s="13"/>
      <c r="W219" s="13"/>
      <c r="X219" s="13"/>
      <c r="Y219" s="13"/>
      <c r="Z219" s="13"/>
      <c r="AA219" s="13"/>
    </row>
    <row r="220" spans="1:27" ht="15.75" customHeight="1">
      <c r="A220" s="13"/>
      <c r="B220" s="13"/>
      <c r="C220" s="13"/>
      <c r="D220" s="13"/>
      <c r="E220" s="13"/>
      <c r="F220" s="13"/>
      <c r="G220" s="13"/>
      <c r="H220" s="13"/>
      <c r="I220" s="13"/>
      <c r="J220" s="13"/>
      <c r="K220" s="13"/>
      <c r="L220" s="13"/>
      <c r="M220" s="13"/>
      <c r="N220" s="13"/>
      <c r="O220" s="13"/>
      <c r="P220" s="13"/>
      <c r="Q220" s="13"/>
      <c r="R220" s="13"/>
      <c r="S220" s="13"/>
      <c r="T220" s="13"/>
      <c r="U220" s="13"/>
      <c r="V220" s="13"/>
      <c r="W220" s="13"/>
      <c r="X220" s="13"/>
      <c r="Y220" s="13"/>
      <c r="Z220" s="13"/>
      <c r="AA220" s="13"/>
    </row>
    <row r="221" spans="1:27" ht="15.75" customHeight="1">
      <c r="A221" s="13"/>
      <c r="B221" s="13"/>
      <c r="C221" s="13"/>
      <c r="D221" s="13"/>
      <c r="E221" s="13"/>
      <c r="F221" s="13"/>
      <c r="G221" s="13"/>
      <c r="H221" s="13"/>
      <c r="I221" s="13"/>
      <c r="J221" s="13"/>
      <c r="K221" s="13"/>
      <c r="L221" s="13"/>
      <c r="M221" s="13"/>
      <c r="N221" s="13"/>
      <c r="O221" s="13"/>
      <c r="P221" s="13"/>
      <c r="Q221" s="13"/>
      <c r="R221" s="13"/>
      <c r="S221" s="13"/>
      <c r="T221" s="13"/>
      <c r="U221" s="13"/>
      <c r="V221" s="13"/>
      <c r="W221" s="13"/>
      <c r="X221" s="13"/>
      <c r="Y221" s="13"/>
      <c r="Z221" s="13"/>
      <c r="AA221" s="13"/>
    </row>
    <row r="222" spans="1:27" ht="15.75" customHeight="1">
      <c r="A222" s="13"/>
      <c r="B222" s="13"/>
      <c r="C222" s="13"/>
      <c r="D222" s="13"/>
      <c r="E222" s="13"/>
      <c r="F222" s="13"/>
      <c r="G222" s="13"/>
      <c r="H222" s="13"/>
      <c r="I222" s="13"/>
      <c r="J222" s="13"/>
      <c r="K222" s="13"/>
      <c r="L222" s="13"/>
      <c r="M222" s="13"/>
      <c r="N222" s="13"/>
      <c r="O222" s="13"/>
      <c r="P222" s="13"/>
      <c r="Q222" s="13"/>
      <c r="R222" s="13"/>
      <c r="S222" s="13"/>
      <c r="T222" s="13"/>
      <c r="U222" s="13"/>
      <c r="V222" s="13"/>
      <c r="W222" s="13"/>
      <c r="X222" s="13"/>
      <c r="Y222" s="13"/>
      <c r="Z222" s="13"/>
      <c r="AA222" s="13"/>
    </row>
    <row r="223" spans="1:27" ht="15.75" customHeight="1">
      <c r="A223" s="13"/>
      <c r="B223" s="13"/>
      <c r="C223" s="13"/>
      <c r="D223" s="13"/>
      <c r="E223" s="13"/>
      <c r="F223" s="13"/>
      <c r="G223" s="13"/>
      <c r="H223" s="13"/>
      <c r="I223" s="13"/>
      <c r="J223" s="13"/>
      <c r="K223" s="13"/>
      <c r="L223" s="13"/>
      <c r="M223" s="13"/>
      <c r="N223" s="13"/>
      <c r="O223" s="13"/>
      <c r="P223" s="13"/>
      <c r="Q223" s="13"/>
      <c r="R223" s="13"/>
      <c r="S223" s="13"/>
      <c r="T223" s="13"/>
      <c r="U223" s="13"/>
      <c r="V223" s="13"/>
      <c r="W223" s="13"/>
      <c r="X223" s="13"/>
      <c r="Y223" s="13"/>
      <c r="Z223" s="13"/>
      <c r="AA223" s="13"/>
    </row>
    <row r="224" spans="1:27" ht="15.75" customHeight="1">
      <c r="A224" s="13"/>
      <c r="B224" s="13"/>
      <c r="C224" s="13"/>
      <c r="D224" s="13"/>
      <c r="E224" s="13"/>
      <c r="F224" s="13"/>
      <c r="G224" s="13"/>
      <c r="H224" s="13"/>
      <c r="I224" s="13"/>
      <c r="J224" s="13"/>
      <c r="K224" s="13"/>
      <c r="L224" s="13"/>
      <c r="M224" s="13"/>
      <c r="N224" s="13"/>
      <c r="O224" s="13"/>
      <c r="P224" s="13"/>
      <c r="Q224" s="13"/>
      <c r="R224" s="13"/>
      <c r="S224" s="13"/>
      <c r="T224" s="13"/>
      <c r="U224" s="13"/>
      <c r="V224" s="13"/>
      <c r="W224" s="13"/>
      <c r="X224" s="13"/>
      <c r="Y224" s="13"/>
      <c r="Z224" s="13"/>
      <c r="AA224" s="13"/>
    </row>
    <row r="225" spans="1:27" ht="15.75" customHeight="1">
      <c r="A225" s="13"/>
      <c r="B225" s="13"/>
      <c r="C225" s="13"/>
      <c r="D225" s="13"/>
      <c r="E225" s="13"/>
      <c r="F225" s="13"/>
      <c r="G225" s="13"/>
      <c r="H225" s="13"/>
      <c r="I225" s="13"/>
      <c r="J225" s="13"/>
      <c r="K225" s="13"/>
      <c r="L225" s="13"/>
      <c r="M225" s="13"/>
      <c r="N225" s="13"/>
      <c r="O225" s="13"/>
      <c r="P225" s="13"/>
      <c r="Q225" s="13"/>
      <c r="R225" s="13"/>
      <c r="S225" s="13"/>
      <c r="T225" s="13"/>
      <c r="U225" s="13"/>
      <c r="V225" s="13"/>
      <c r="W225" s="13"/>
      <c r="X225" s="13"/>
      <c r="Y225" s="13"/>
      <c r="Z225" s="13"/>
      <c r="AA225" s="13"/>
    </row>
    <row r="226" spans="1:27" ht="15.75" customHeight="1">
      <c r="A226" s="13"/>
      <c r="B226" s="13"/>
      <c r="C226" s="13"/>
      <c r="D226" s="13"/>
      <c r="E226" s="13"/>
      <c r="F226" s="13"/>
      <c r="G226" s="13"/>
      <c r="H226" s="13"/>
      <c r="I226" s="13"/>
      <c r="J226" s="13"/>
      <c r="K226" s="13"/>
      <c r="L226" s="13"/>
      <c r="M226" s="13"/>
      <c r="N226" s="13"/>
      <c r="O226" s="13"/>
      <c r="P226" s="13"/>
      <c r="Q226" s="13"/>
      <c r="R226" s="13"/>
      <c r="S226" s="13"/>
      <c r="T226" s="13"/>
      <c r="U226" s="13"/>
      <c r="V226" s="13"/>
      <c r="W226" s="13"/>
      <c r="X226" s="13"/>
      <c r="Y226" s="13"/>
      <c r="Z226" s="13"/>
      <c r="AA226" s="13"/>
    </row>
    <row r="227" spans="1:27" ht="15.75" customHeight="1">
      <c r="A227" s="13"/>
      <c r="B227" s="13"/>
      <c r="C227" s="13"/>
      <c r="D227" s="13"/>
      <c r="E227" s="13"/>
      <c r="F227" s="13"/>
      <c r="G227" s="13"/>
      <c r="H227" s="13"/>
      <c r="I227" s="13"/>
      <c r="J227" s="13"/>
      <c r="K227" s="13"/>
      <c r="L227" s="13"/>
      <c r="M227" s="13"/>
      <c r="N227" s="13"/>
      <c r="O227" s="13"/>
      <c r="P227" s="13"/>
      <c r="Q227" s="13"/>
      <c r="R227" s="13"/>
      <c r="S227" s="13"/>
      <c r="T227" s="13"/>
      <c r="U227" s="13"/>
      <c r="V227" s="13"/>
      <c r="W227" s="13"/>
      <c r="X227" s="13"/>
      <c r="Y227" s="13"/>
      <c r="Z227" s="13"/>
      <c r="AA227" s="13"/>
    </row>
    <row r="228" spans="1:27" ht="15.75" customHeight="1">
      <c r="A228" s="13"/>
      <c r="B228" s="13"/>
      <c r="C228" s="13"/>
      <c r="D228" s="13"/>
      <c r="E228" s="13"/>
      <c r="F228" s="13"/>
      <c r="G228" s="13"/>
      <c r="H228" s="13"/>
      <c r="I228" s="13"/>
      <c r="J228" s="13"/>
      <c r="K228" s="13"/>
      <c r="L228" s="13"/>
      <c r="M228" s="13"/>
      <c r="N228" s="13"/>
      <c r="O228" s="13"/>
      <c r="P228" s="13"/>
      <c r="Q228" s="13"/>
      <c r="R228" s="13"/>
      <c r="S228" s="13"/>
      <c r="T228" s="13"/>
      <c r="U228" s="13"/>
      <c r="V228" s="13"/>
      <c r="W228" s="13"/>
      <c r="X228" s="13"/>
      <c r="Y228" s="13"/>
      <c r="Z228" s="13"/>
      <c r="AA228" s="13"/>
    </row>
    <row r="229" spans="1:27" ht="15.75" customHeight="1">
      <c r="A229" s="13"/>
      <c r="B229" s="13"/>
      <c r="C229" s="13"/>
      <c r="D229" s="13"/>
      <c r="E229" s="13"/>
      <c r="F229" s="13"/>
      <c r="G229" s="13"/>
      <c r="H229" s="13"/>
      <c r="I229" s="13"/>
      <c r="J229" s="13"/>
      <c r="K229" s="13"/>
      <c r="L229" s="13"/>
      <c r="M229" s="13"/>
      <c r="N229" s="13"/>
      <c r="O229" s="13"/>
      <c r="P229" s="13"/>
      <c r="Q229" s="13"/>
      <c r="R229" s="13"/>
      <c r="S229" s="13"/>
      <c r="T229" s="13"/>
      <c r="U229" s="13"/>
      <c r="V229" s="13"/>
      <c r="W229" s="13"/>
      <c r="X229" s="13"/>
      <c r="Y229" s="13"/>
      <c r="Z229" s="13"/>
      <c r="AA229" s="13"/>
    </row>
    <row r="230" spans="1:27" ht="15.75" customHeight="1">
      <c r="A230" s="13"/>
      <c r="B230" s="13"/>
      <c r="C230" s="13"/>
      <c r="D230" s="13"/>
      <c r="E230" s="13"/>
      <c r="F230" s="13"/>
      <c r="G230" s="13"/>
      <c r="H230" s="13"/>
      <c r="I230" s="13"/>
      <c r="J230" s="13"/>
      <c r="K230" s="13"/>
      <c r="L230" s="13"/>
      <c r="M230" s="13"/>
      <c r="N230" s="13"/>
      <c r="O230" s="13"/>
      <c r="P230" s="13"/>
      <c r="Q230" s="13"/>
      <c r="R230" s="13"/>
      <c r="S230" s="13"/>
      <c r="T230" s="13"/>
      <c r="U230" s="13"/>
      <c r="V230" s="13"/>
      <c r="W230" s="13"/>
      <c r="X230" s="13"/>
      <c r="Y230" s="13"/>
      <c r="Z230" s="13"/>
      <c r="AA230" s="13"/>
    </row>
    <row r="231" spans="1:27" ht="15.75" customHeight="1">
      <c r="A231" s="13"/>
      <c r="B231" s="13"/>
      <c r="C231" s="13"/>
      <c r="D231" s="13"/>
      <c r="E231" s="13"/>
      <c r="F231" s="13"/>
      <c r="G231" s="13"/>
      <c r="H231" s="13"/>
      <c r="I231" s="13"/>
      <c r="J231" s="13"/>
      <c r="K231" s="13"/>
      <c r="L231" s="13"/>
      <c r="M231" s="13"/>
      <c r="N231" s="13"/>
      <c r="O231" s="13"/>
      <c r="P231" s="13"/>
      <c r="Q231" s="13"/>
      <c r="R231" s="13"/>
      <c r="S231" s="13"/>
      <c r="T231" s="13"/>
      <c r="U231" s="13"/>
      <c r="V231" s="13"/>
      <c r="W231" s="13"/>
      <c r="X231" s="13"/>
      <c r="Y231" s="13"/>
      <c r="Z231" s="13"/>
      <c r="AA231" s="13"/>
    </row>
    <row r="232" spans="1:27" ht="15.75" customHeight="1">
      <c r="A232" s="13"/>
      <c r="B232" s="13"/>
      <c r="C232" s="13"/>
      <c r="D232" s="13"/>
      <c r="E232" s="13"/>
      <c r="F232" s="13"/>
      <c r="G232" s="13"/>
      <c r="H232" s="13"/>
      <c r="I232" s="13"/>
      <c r="J232" s="13"/>
      <c r="K232" s="13"/>
      <c r="L232" s="13"/>
      <c r="M232" s="13"/>
      <c r="N232" s="13"/>
      <c r="O232" s="13"/>
      <c r="P232" s="13"/>
      <c r="Q232" s="13"/>
      <c r="R232" s="13"/>
      <c r="S232" s="13"/>
      <c r="T232" s="13"/>
      <c r="U232" s="13"/>
      <c r="V232" s="13"/>
      <c r="W232" s="13"/>
      <c r="X232" s="13"/>
      <c r="Y232" s="13"/>
      <c r="Z232" s="13"/>
      <c r="AA232" s="13"/>
    </row>
    <row r="233" spans="1:27" ht="15.75" customHeight="1">
      <c r="A233" s="13"/>
      <c r="B233" s="13"/>
      <c r="C233" s="13"/>
      <c r="D233" s="13"/>
      <c r="E233" s="13"/>
      <c r="F233" s="13"/>
      <c r="G233" s="13"/>
      <c r="H233" s="13"/>
      <c r="I233" s="13"/>
      <c r="J233" s="13"/>
      <c r="K233" s="13"/>
      <c r="L233" s="13"/>
      <c r="M233" s="13"/>
      <c r="N233" s="13"/>
      <c r="O233" s="13"/>
      <c r="P233" s="13"/>
      <c r="Q233" s="13"/>
      <c r="R233" s="13"/>
      <c r="S233" s="13"/>
      <c r="T233" s="13"/>
      <c r="U233" s="13"/>
      <c r="V233" s="13"/>
      <c r="W233" s="13"/>
      <c r="X233" s="13"/>
      <c r="Y233" s="13"/>
      <c r="Z233" s="13"/>
      <c r="AA233" s="13"/>
    </row>
    <row r="234" spans="1:27" ht="15.75" customHeight="1">
      <c r="A234" s="13"/>
      <c r="B234" s="13"/>
      <c r="C234" s="13"/>
      <c r="D234" s="13"/>
      <c r="E234" s="13"/>
      <c r="F234" s="13"/>
      <c r="G234" s="13"/>
      <c r="H234" s="13"/>
      <c r="I234" s="13"/>
      <c r="J234" s="13"/>
      <c r="K234" s="13"/>
      <c r="L234" s="13"/>
      <c r="M234" s="13"/>
      <c r="N234" s="13"/>
      <c r="O234" s="13"/>
      <c r="P234" s="13"/>
      <c r="Q234" s="13"/>
      <c r="R234" s="13"/>
      <c r="S234" s="13"/>
      <c r="T234" s="13"/>
      <c r="U234" s="13"/>
      <c r="V234" s="13"/>
      <c r="W234" s="13"/>
      <c r="X234" s="13"/>
      <c r="Y234" s="13"/>
      <c r="Z234" s="13"/>
      <c r="AA234" s="13"/>
    </row>
    <row r="235" spans="1:27" ht="15.75" customHeight="1">
      <c r="A235" s="13"/>
      <c r="B235" s="13"/>
      <c r="C235" s="13"/>
      <c r="D235" s="13"/>
      <c r="E235" s="13"/>
      <c r="F235" s="13"/>
      <c r="G235" s="13"/>
      <c r="H235" s="13"/>
      <c r="I235" s="13"/>
      <c r="J235" s="13"/>
      <c r="K235" s="13"/>
      <c r="L235" s="13"/>
      <c r="M235" s="13"/>
      <c r="N235" s="13"/>
      <c r="O235" s="13"/>
      <c r="P235" s="13"/>
      <c r="Q235" s="13"/>
      <c r="R235" s="13"/>
      <c r="S235" s="13"/>
      <c r="T235" s="13"/>
      <c r="U235" s="13"/>
      <c r="V235" s="13"/>
      <c r="W235" s="13"/>
      <c r="X235" s="13"/>
      <c r="Y235" s="13"/>
      <c r="Z235" s="13"/>
      <c r="AA235" s="13"/>
    </row>
    <row r="236" spans="1:27" ht="15.75" customHeight="1">
      <c r="A236" s="13"/>
      <c r="B236" s="13"/>
      <c r="C236" s="13"/>
      <c r="D236" s="13"/>
      <c r="E236" s="13"/>
      <c r="F236" s="13"/>
      <c r="G236" s="13"/>
      <c r="H236" s="13"/>
      <c r="I236" s="13"/>
      <c r="J236" s="13"/>
      <c r="K236" s="13"/>
      <c r="L236" s="13"/>
      <c r="M236" s="13"/>
      <c r="N236" s="13"/>
      <c r="O236" s="13"/>
      <c r="P236" s="13"/>
      <c r="Q236" s="13"/>
      <c r="R236" s="13"/>
      <c r="S236" s="13"/>
      <c r="T236" s="13"/>
      <c r="U236" s="13"/>
      <c r="V236" s="13"/>
      <c r="W236" s="13"/>
      <c r="X236" s="13"/>
      <c r="Y236" s="13"/>
      <c r="Z236" s="13"/>
      <c r="AA236" s="13"/>
    </row>
    <row r="237" spans="1:27" ht="15.75" customHeight="1">
      <c r="A237" s="13"/>
      <c r="B237" s="13"/>
      <c r="C237" s="13"/>
      <c r="D237" s="13"/>
      <c r="E237" s="13"/>
      <c r="F237" s="13"/>
      <c r="G237" s="13"/>
      <c r="H237" s="13"/>
      <c r="I237" s="13"/>
      <c r="J237" s="13"/>
      <c r="K237" s="13"/>
      <c r="L237" s="13"/>
      <c r="M237" s="13"/>
      <c r="N237" s="13"/>
      <c r="O237" s="13"/>
      <c r="P237" s="13"/>
      <c r="Q237" s="13"/>
      <c r="R237" s="13"/>
      <c r="S237" s="13"/>
      <c r="T237" s="13"/>
      <c r="U237" s="13"/>
      <c r="V237" s="13"/>
      <c r="W237" s="13"/>
      <c r="X237" s="13"/>
      <c r="Y237" s="13"/>
      <c r="Z237" s="13"/>
      <c r="AA237" s="13"/>
    </row>
    <row r="238" spans="1:27" ht="15.75" customHeight="1">
      <c r="A238" s="13"/>
      <c r="B238" s="13"/>
      <c r="C238" s="13"/>
      <c r="D238" s="13"/>
      <c r="E238" s="13"/>
      <c r="F238" s="13"/>
      <c r="G238" s="13"/>
      <c r="H238" s="13"/>
      <c r="I238" s="13"/>
      <c r="J238" s="13"/>
      <c r="K238" s="13"/>
      <c r="L238" s="13"/>
      <c r="M238" s="13"/>
      <c r="N238" s="13"/>
      <c r="O238" s="13"/>
      <c r="P238" s="13"/>
      <c r="Q238" s="13"/>
      <c r="R238" s="13"/>
      <c r="S238" s="13"/>
      <c r="T238" s="13"/>
      <c r="U238" s="13"/>
      <c r="V238" s="13"/>
      <c r="W238" s="13"/>
      <c r="X238" s="13"/>
      <c r="Y238" s="13"/>
      <c r="Z238" s="13"/>
      <c r="AA238" s="13"/>
    </row>
    <row r="239" spans="1:27" ht="15.75" customHeight="1">
      <c r="A239" s="13"/>
      <c r="B239" s="13"/>
      <c r="C239" s="13"/>
      <c r="D239" s="13"/>
      <c r="E239" s="13"/>
      <c r="F239" s="13"/>
      <c r="G239" s="13"/>
      <c r="H239" s="13"/>
      <c r="I239" s="13"/>
      <c r="J239" s="13"/>
      <c r="K239" s="13"/>
      <c r="L239" s="13"/>
      <c r="M239" s="13"/>
      <c r="N239" s="13"/>
      <c r="O239" s="13"/>
      <c r="P239" s="13"/>
      <c r="Q239" s="13"/>
      <c r="R239" s="13"/>
      <c r="S239" s="13"/>
      <c r="T239" s="13"/>
      <c r="U239" s="13"/>
      <c r="V239" s="13"/>
      <c r="W239" s="13"/>
      <c r="X239" s="13"/>
      <c r="Y239" s="13"/>
      <c r="Z239" s="13"/>
      <c r="AA239" s="13"/>
    </row>
    <row r="240" spans="1:27" ht="15.75" customHeight="1">
      <c r="A240" s="13"/>
      <c r="B240" s="13"/>
      <c r="C240" s="13"/>
      <c r="D240" s="13"/>
      <c r="E240" s="13"/>
      <c r="F240" s="13"/>
      <c r="G240" s="13"/>
      <c r="H240" s="13"/>
      <c r="I240" s="13"/>
      <c r="J240" s="13"/>
      <c r="K240" s="13"/>
      <c r="L240" s="13"/>
      <c r="M240" s="13"/>
      <c r="N240" s="13"/>
      <c r="O240" s="13"/>
      <c r="P240" s="13"/>
      <c r="Q240" s="13"/>
      <c r="R240" s="13"/>
      <c r="S240" s="13"/>
      <c r="T240" s="13"/>
      <c r="U240" s="13"/>
      <c r="V240" s="13"/>
      <c r="W240" s="13"/>
      <c r="X240" s="13"/>
      <c r="Y240" s="13"/>
      <c r="Z240" s="13"/>
      <c r="AA240" s="13"/>
    </row>
    <row r="241" spans="1:27" ht="15.75" customHeight="1">
      <c r="A241" s="13"/>
      <c r="B241" s="13"/>
      <c r="C241" s="13"/>
      <c r="D241" s="13"/>
      <c r="E241" s="13"/>
      <c r="F241" s="13"/>
      <c r="G241" s="13"/>
      <c r="H241" s="13"/>
      <c r="I241" s="13"/>
      <c r="J241" s="13"/>
      <c r="K241" s="13"/>
      <c r="L241" s="13"/>
      <c r="M241" s="13"/>
      <c r="N241" s="13"/>
      <c r="O241" s="13"/>
      <c r="P241" s="13"/>
      <c r="Q241" s="13"/>
      <c r="R241" s="13"/>
      <c r="S241" s="13"/>
      <c r="T241" s="13"/>
      <c r="U241" s="13"/>
      <c r="V241" s="13"/>
      <c r="W241" s="13"/>
      <c r="X241" s="13"/>
      <c r="Y241" s="13"/>
      <c r="Z241" s="13"/>
      <c r="AA241" s="13"/>
    </row>
    <row r="242" spans="1:27" ht="15.75" customHeight="1">
      <c r="A242" s="13"/>
      <c r="B242" s="13"/>
      <c r="C242" s="13"/>
      <c r="D242" s="13"/>
      <c r="E242" s="13"/>
      <c r="F242" s="13"/>
      <c r="G242" s="13"/>
      <c r="H242" s="13"/>
      <c r="I242" s="13"/>
      <c r="J242" s="13"/>
      <c r="K242" s="13"/>
      <c r="L242" s="13"/>
      <c r="M242" s="13"/>
      <c r="N242" s="13"/>
      <c r="O242" s="13"/>
      <c r="P242" s="13"/>
      <c r="Q242" s="13"/>
      <c r="R242" s="13"/>
      <c r="S242" s="13"/>
      <c r="T242" s="13"/>
      <c r="U242" s="13"/>
      <c r="V242" s="13"/>
      <c r="W242" s="13"/>
      <c r="X242" s="13"/>
      <c r="Y242" s="13"/>
      <c r="Z242" s="13"/>
      <c r="AA242" s="13"/>
    </row>
    <row r="243" spans="1:27" ht="15.75" customHeight="1">
      <c r="A243" s="13"/>
      <c r="B243" s="13"/>
      <c r="C243" s="13"/>
      <c r="D243" s="13"/>
      <c r="E243" s="13"/>
      <c r="F243" s="13"/>
      <c r="G243" s="13"/>
      <c r="H243" s="13"/>
      <c r="I243" s="13"/>
      <c r="J243" s="13"/>
      <c r="K243" s="13"/>
      <c r="L243" s="13"/>
      <c r="M243" s="13"/>
      <c r="N243" s="13"/>
      <c r="O243" s="13"/>
      <c r="P243" s="13"/>
      <c r="Q243" s="13"/>
      <c r="R243" s="13"/>
      <c r="S243" s="13"/>
      <c r="T243" s="13"/>
      <c r="U243" s="13"/>
      <c r="V243" s="13"/>
      <c r="W243" s="13"/>
      <c r="X243" s="13"/>
      <c r="Y243" s="13"/>
      <c r="Z243" s="13"/>
      <c r="AA243" s="13"/>
    </row>
    <row r="244" spans="1:27" ht="15.75" customHeight="1">
      <c r="A244" s="13"/>
      <c r="B244" s="13"/>
      <c r="C244" s="13"/>
      <c r="D244" s="13"/>
      <c r="E244" s="13"/>
      <c r="F244" s="13"/>
      <c r="G244" s="13"/>
      <c r="H244" s="13"/>
      <c r="I244" s="13"/>
      <c r="J244" s="13"/>
      <c r="K244" s="13"/>
      <c r="L244" s="13"/>
      <c r="M244" s="13"/>
      <c r="N244" s="13"/>
      <c r="O244" s="13"/>
      <c r="P244" s="13"/>
      <c r="Q244" s="13"/>
      <c r="R244" s="13"/>
      <c r="S244" s="13"/>
      <c r="T244" s="13"/>
      <c r="U244" s="13"/>
      <c r="V244" s="13"/>
      <c r="W244" s="13"/>
      <c r="X244" s="13"/>
      <c r="Y244" s="13"/>
      <c r="Z244" s="13"/>
      <c r="AA244" s="13"/>
    </row>
    <row r="245" spans="1:27" ht="15.75" customHeight="1">
      <c r="A245" s="13"/>
      <c r="B245" s="13"/>
      <c r="C245" s="13"/>
      <c r="D245" s="13"/>
      <c r="E245" s="13"/>
      <c r="F245" s="13"/>
      <c r="G245" s="13"/>
      <c r="H245" s="13"/>
      <c r="I245" s="13"/>
      <c r="J245" s="13"/>
      <c r="K245" s="13"/>
      <c r="L245" s="13"/>
      <c r="M245" s="13"/>
      <c r="N245" s="13"/>
      <c r="O245" s="13"/>
      <c r="P245" s="13"/>
      <c r="Q245" s="13"/>
      <c r="R245" s="13"/>
      <c r="S245" s="13"/>
      <c r="T245" s="13"/>
      <c r="U245" s="13"/>
      <c r="V245" s="13"/>
      <c r="W245" s="13"/>
      <c r="X245" s="13"/>
      <c r="Y245" s="13"/>
      <c r="Z245" s="13"/>
      <c r="AA245" s="13"/>
    </row>
    <row r="246" spans="1:27" ht="15.75" customHeight="1">
      <c r="A246" s="13"/>
      <c r="B246" s="13"/>
      <c r="C246" s="13"/>
      <c r="D246" s="13"/>
      <c r="E246" s="13"/>
      <c r="F246" s="13"/>
      <c r="G246" s="13"/>
      <c r="H246" s="13"/>
      <c r="I246" s="13"/>
      <c r="J246" s="13"/>
      <c r="K246" s="13"/>
      <c r="L246" s="13"/>
      <c r="M246" s="13"/>
      <c r="N246" s="13"/>
      <c r="O246" s="13"/>
      <c r="P246" s="13"/>
      <c r="Q246" s="13"/>
      <c r="R246" s="13"/>
      <c r="S246" s="13"/>
      <c r="T246" s="13"/>
      <c r="U246" s="13"/>
      <c r="V246" s="13"/>
      <c r="W246" s="13"/>
      <c r="X246" s="13"/>
      <c r="Y246" s="13"/>
      <c r="Z246" s="13"/>
      <c r="AA246" s="13"/>
    </row>
    <row r="247" spans="1:27" ht="15.75" customHeight="1">
      <c r="A247" s="13"/>
      <c r="B247" s="13"/>
      <c r="C247" s="13"/>
      <c r="D247" s="13"/>
      <c r="E247" s="13"/>
      <c r="F247" s="13"/>
      <c r="G247" s="13"/>
      <c r="H247" s="13"/>
      <c r="I247" s="13"/>
      <c r="J247" s="13"/>
      <c r="K247" s="13"/>
      <c r="L247" s="13"/>
      <c r="M247" s="13"/>
      <c r="N247" s="13"/>
      <c r="O247" s="13"/>
      <c r="P247" s="13"/>
      <c r="Q247" s="13"/>
      <c r="R247" s="13"/>
      <c r="S247" s="13"/>
      <c r="T247" s="13"/>
      <c r="U247" s="13"/>
      <c r="V247" s="13"/>
      <c r="W247" s="13"/>
      <c r="X247" s="13"/>
      <c r="Y247" s="13"/>
      <c r="Z247" s="13"/>
      <c r="AA247" s="13"/>
    </row>
    <row r="248" spans="1:27" ht="15.75" customHeight="1">
      <c r="A248" s="13"/>
      <c r="B248" s="13"/>
      <c r="C248" s="13"/>
      <c r="D248" s="13"/>
      <c r="E248" s="13"/>
      <c r="F248" s="13"/>
      <c r="G248" s="13"/>
      <c r="H248" s="13"/>
      <c r="I248" s="13"/>
      <c r="J248" s="13"/>
      <c r="K248" s="13"/>
      <c r="L248" s="13"/>
      <c r="M248" s="13"/>
      <c r="N248" s="13"/>
      <c r="O248" s="13"/>
      <c r="P248" s="13"/>
      <c r="Q248" s="13"/>
      <c r="R248" s="13"/>
      <c r="S248" s="13"/>
      <c r="T248" s="13"/>
      <c r="U248" s="13"/>
      <c r="V248" s="13"/>
      <c r="W248" s="13"/>
      <c r="X248" s="13"/>
      <c r="Y248" s="13"/>
      <c r="Z248" s="13"/>
      <c r="AA248" s="13"/>
    </row>
    <row r="249" spans="1:27" ht="15.75" customHeight="1">
      <c r="A249" s="13"/>
      <c r="B249" s="13"/>
      <c r="C249" s="13"/>
      <c r="D249" s="13"/>
      <c r="E249" s="13"/>
      <c r="F249" s="13"/>
      <c r="G249" s="13"/>
      <c r="H249" s="13"/>
      <c r="I249" s="13"/>
      <c r="J249" s="13"/>
      <c r="K249" s="13"/>
      <c r="L249" s="13"/>
      <c r="M249" s="13"/>
      <c r="N249" s="13"/>
      <c r="O249" s="13"/>
      <c r="P249" s="13"/>
      <c r="Q249" s="13"/>
      <c r="R249" s="13"/>
      <c r="S249" s="13"/>
      <c r="T249" s="13"/>
      <c r="U249" s="13"/>
      <c r="V249" s="13"/>
      <c r="W249" s="13"/>
      <c r="X249" s="13"/>
      <c r="Y249" s="13"/>
      <c r="Z249" s="13"/>
      <c r="AA249" s="13"/>
    </row>
    <row r="250" spans="1:27" ht="15.75" customHeight="1">
      <c r="A250" s="13"/>
      <c r="B250" s="13"/>
      <c r="C250" s="13"/>
      <c r="D250" s="13"/>
      <c r="E250" s="13"/>
      <c r="F250" s="13"/>
      <c r="G250" s="13"/>
      <c r="H250" s="13"/>
      <c r="I250" s="13"/>
      <c r="J250" s="13"/>
      <c r="K250" s="13"/>
      <c r="L250" s="13"/>
      <c r="M250" s="13"/>
      <c r="N250" s="13"/>
      <c r="O250" s="13"/>
      <c r="P250" s="13"/>
      <c r="Q250" s="13"/>
      <c r="R250" s="13"/>
      <c r="S250" s="13"/>
      <c r="T250" s="13"/>
      <c r="U250" s="13"/>
      <c r="V250" s="13"/>
      <c r="W250" s="13"/>
      <c r="X250" s="13"/>
      <c r="Y250" s="13"/>
      <c r="Z250" s="13"/>
      <c r="AA250" s="13"/>
    </row>
    <row r="251" spans="1:27" ht="15.75" customHeight="1">
      <c r="A251" s="13"/>
      <c r="B251" s="13"/>
      <c r="C251" s="13"/>
      <c r="D251" s="13"/>
      <c r="E251" s="13"/>
      <c r="F251" s="13"/>
      <c r="G251" s="13"/>
      <c r="H251" s="13"/>
      <c r="I251" s="13"/>
      <c r="J251" s="13"/>
      <c r="K251" s="13"/>
      <c r="L251" s="13"/>
      <c r="M251" s="13"/>
      <c r="N251" s="13"/>
      <c r="O251" s="13"/>
      <c r="P251" s="13"/>
      <c r="Q251" s="13"/>
      <c r="R251" s="13"/>
      <c r="S251" s="13"/>
      <c r="T251" s="13"/>
      <c r="U251" s="13"/>
      <c r="V251" s="13"/>
      <c r="W251" s="13"/>
      <c r="X251" s="13"/>
      <c r="Y251" s="13"/>
      <c r="Z251" s="13"/>
      <c r="AA251" s="13"/>
    </row>
    <row r="252" spans="1:27" ht="15.75" customHeight="1">
      <c r="A252" s="13"/>
      <c r="B252" s="13"/>
      <c r="C252" s="13"/>
      <c r="D252" s="13"/>
      <c r="E252" s="13"/>
      <c r="F252" s="13"/>
      <c r="G252" s="13"/>
      <c r="H252" s="13"/>
      <c r="I252" s="13"/>
      <c r="J252" s="13"/>
      <c r="K252" s="13"/>
      <c r="L252" s="13"/>
      <c r="M252" s="13"/>
      <c r="N252" s="13"/>
      <c r="O252" s="13"/>
      <c r="P252" s="13"/>
      <c r="Q252" s="13"/>
      <c r="R252" s="13"/>
      <c r="S252" s="13"/>
      <c r="T252" s="13"/>
      <c r="U252" s="13"/>
      <c r="V252" s="13"/>
      <c r="W252" s="13"/>
      <c r="X252" s="13"/>
      <c r="Y252" s="13"/>
      <c r="Z252" s="13"/>
      <c r="AA252" s="13"/>
    </row>
    <row r="253" spans="1:27" ht="15.75" customHeight="1">
      <c r="A253" s="13"/>
      <c r="B253" s="13"/>
      <c r="C253" s="13"/>
      <c r="D253" s="13"/>
      <c r="E253" s="13"/>
      <c r="F253" s="13"/>
      <c r="G253" s="13"/>
      <c r="H253" s="13"/>
      <c r="I253" s="13"/>
      <c r="J253" s="13"/>
      <c r="K253" s="13"/>
      <c r="L253" s="13"/>
      <c r="M253" s="13"/>
      <c r="N253" s="13"/>
      <c r="O253" s="13"/>
      <c r="P253" s="13"/>
      <c r="Q253" s="13"/>
      <c r="R253" s="13"/>
      <c r="S253" s="13"/>
      <c r="T253" s="13"/>
      <c r="U253" s="13"/>
      <c r="V253" s="13"/>
      <c r="W253" s="13"/>
      <c r="X253" s="13"/>
      <c r="Y253" s="13"/>
      <c r="Z253" s="13"/>
      <c r="AA253" s="13"/>
    </row>
    <row r="254" spans="1:27" ht="15.75" customHeight="1">
      <c r="A254" s="13"/>
      <c r="B254" s="13"/>
      <c r="C254" s="13"/>
      <c r="D254" s="13"/>
      <c r="E254" s="13"/>
      <c r="F254" s="13"/>
      <c r="G254" s="13"/>
      <c r="H254" s="13"/>
      <c r="I254" s="13"/>
      <c r="J254" s="13"/>
      <c r="K254" s="13"/>
      <c r="L254" s="13"/>
      <c r="M254" s="13"/>
      <c r="N254" s="13"/>
      <c r="O254" s="13"/>
      <c r="P254" s="13"/>
      <c r="Q254" s="13"/>
      <c r="R254" s="13"/>
      <c r="S254" s="13"/>
      <c r="T254" s="13"/>
      <c r="U254" s="13"/>
      <c r="V254" s="13"/>
      <c r="W254" s="13"/>
      <c r="X254" s="13"/>
      <c r="Y254" s="13"/>
      <c r="Z254" s="13"/>
      <c r="AA254" s="13"/>
    </row>
    <row r="255" spans="1:27" ht="15.75" customHeight="1">
      <c r="A255" s="13"/>
      <c r="B255" s="13"/>
      <c r="C255" s="13"/>
      <c r="D255" s="13"/>
      <c r="E255" s="13"/>
      <c r="F255" s="13"/>
      <c r="G255" s="13"/>
      <c r="H255" s="13"/>
      <c r="I255" s="13"/>
      <c r="J255" s="13"/>
      <c r="K255" s="13"/>
      <c r="L255" s="13"/>
      <c r="M255" s="13"/>
      <c r="N255" s="13"/>
      <c r="O255" s="13"/>
      <c r="P255" s="13"/>
      <c r="Q255" s="13"/>
      <c r="R255" s="13"/>
      <c r="S255" s="13"/>
      <c r="T255" s="13"/>
      <c r="U255" s="13"/>
      <c r="V255" s="13"/>
      <c r="W255" s="13"/>
      <c r="X255" s="13"/>
      <c r="Y255" s="13"/>
      <c r="Z255" s="13"/>
      <c r="AA255" s="13"/>
    </row>
    <row r="256" spans="1:27" ht="15.75" customHeight="1">
      <c r="A256" s="13"/>
      <c r="B256" s="13"/>
      <c r="C256" s="13"/>
      <c r="D256" s="13"/>
      <c r="E256" s="13"/>
      <c r="F256" s="13"/>
      <c r="G256" s="13"/>
      <c r="H256" s="13"/>
      <c r="I256" s="13"/>
      <c r="J256" s="13"/>
      <c r="K256" s="13"/>
      <c r="L256" s="13"/>
      <c r="M256" s="13"/>
      <c r="N256" s="13"/>
      <c r="O256" s="13"/>
      <c r="P256" s="13"/>
      <c r="Q256" s="13"/>
      <c r="R256" s="13"/>
      <c r="S256" s="13"/>
      <c r="T256" s="13"/>
      <c r="U256" s="13"/>
      <c r="V256" s="13"/>
      <c r="W256" s="13"/>
      <c r="X256" s="13"/>
      <c r="Y256" s="13"/>
      <c r="Z256" s="13"/>
      <c r="AA256" s="13"/>
    </row>
    <row r="257" spans="1:27" ht="15.75" customHeight="1">
      <c r="A257" s="13"/>
      <c r="B257" s="13"/>
      <c r="C257" s="13"/>
      <c r="D257" s="13"/>
      <c r="E257" s="13"/>
      <c r="F257" s="13"/>
      <c r="G257" s="13"/>
      <c r="H257" s="13"/>
      <c r="I257" s="13"/>
      <c r="J257" s="13"/>
      <c r="K257" s="13"/>
      <c r="L257" s="13"/>
      <c r="M257" s="13"/>
      <c r="N257" s="13"/>
      <c r="O257" s="13"/>
      <c r="P257" s="13"/>
      <c r="Q257" s="13"/>
      <c r="R257" s="13"/>
      <c r="S257" s="13"/>
      <c r="T257" s="13"/>
      <c r="U257" s="13"/>
      <c r="V257" s="13"/>
      <c r="W257" s="13"/>
      <c r="X257" s="13"/>
      <c r="Y257" s="13"/>
      <c r="Z257" s="13"/>
      <c r="AA257" s="13"/>
    </row>
    <row r="258" spans="1:27" ht="15.75" customHeight="1">
      <c r="A258" s="13"/>
      <c r="B258" s="13"/>
      <c r="C258" s="13"/>
      <c r="D258" s="13"/>
      <c r="E258" s="13"/>
      <c r="F258" s="13"/>
      <c r="G258" s="13"/>
      <c r="H258" s="13"/>
      <c r="I258" s="13"/>
      <c r="J258" s="13"/>
      <c r="K258" s="13"/>
      <c r="L258" s="13"/>
      <c r="M258" s="13"/>
      <c r="N258" s="13"/>
      <c r="O258" s="13"/>
      <c r="P258" s="13"/>
      <c r="Q258" s="13"/>
      <c r="R258" s="13"/>
      <c r="S258" s="13"/>
      <c r="T258" s="13"/>
      <c r="U258" s="13"/>
      <c r="V258" s="13"/>
      <c r="W258" s="13"/>
      <c r="X258" s="13"/>
      <c r="Y258" s="13"/>
      <c r="Z258" s="13"/>
      <c r="AA258" s="13"/>
    </row>
    <row r="259" spans="1:27" ht="15.75" customHeight="1">
      <c r="A259" s="13"/>
      <c r="B259" s="13"/>
      <c r="C259" s="13"/>
      <c r="D259" s="13"/>
      <c r="E259" s="13"/>
      <c r="F259" s="13"/>
      <c r="G259" s="13"/>
      <c r="H259" s="13"/>
      <c r="I259" s="13"/>
      <c r="J259" s="13"/>
      <c r="K259" s="13"/>
      <c r="L259" s="13"/>
      <c r="M259" s="13"/>
      <c r="N259" s="13"/>
      <c r="O259" s="13"/>
      <c r="P259" s="13"/>
      <c r="Q259" s="13"/>
      <c r="R259" s="13"/>
      <c r="S259" s="13"/>
      <c r="T259" s="13"/>
      <c r="U259" s="13"/>
      <c r="V259" s="13"/>
      <c r="W259" s="13"/>
      <c r="X259" s="13"/>
      <c r="Y259" s="13"/>
      <c r="Z259" s="13"/>
      <c r="AA259" s="13"/>
    </row>
    <row r="260" spans="1:27" ht="15.75" customHeight="1">
      <c r="A260" s="13"/>
      <c r="B260" s="13"/>
      <c r="C260" s="13"/>
      <c r="D260" s="13"/>
      <c r="E260" s="13"/>
      <c r="F260" s="13"/>
      <c r="G260" s="13"/>
      <c r="H260" s="13"/>
      <c r="I260" s="13"/>
      <c r="J260" s="13"/>
      <c r="K260" s="13"/>
      <c r="L260" s="13"/>
      <c r="M260" s="13"/>
      <c r="N260" s="13"/>
      <c r="O260" s="13"/>
      <c r="P260" s="13"/>
      <c r="Q260" s="13"/>
      <c r="R260" s="13"/>
      <c r="S260" s="13"/>
      <c r="T260" s="13"/>
      <c r="U260" s="13"/>
      <c r="V260" s="13"/>
      <c r="W260" s="13"/>
      <c r="X260" s="13"/>
      <c r="Y260" s="13"/>
      <c r="Z260" s="13"/>
      <c r="AA260" s="13"/>
    </row>
    <row r="261" spans="1:27" ht="15.75" customHeight="1">
      <c r="A261" s="13"/>
      <c r="B261" s="13"/>
      <c r="C261" s="13"/>
      <c r="D261" s="13"/>
      <c r="E261" s="13"/>
      <c r="F261" s="13"/>
      <c r="G261" s="13"/>
      <c r="H261" s="13"/>
      <c r="I261" s="13"/>
      <c r="J261" s="13"/>
      <c r="K261" s="13"/>
      <c r="L261" s="13"/>
      <c r="M261" s="13"/>
      <c r="N261" s="13"/>
      <c r="O261" s="13"/>
      <c r="P261" s="13"/>
      <c r="Q261" s="13"/>
      <c r="R261" s="13"/>
      <c r="S261" s="13"/>
      <c r="T261" s="13"/>
      <c r="U261" s="13"/>
      <c r="V261" s="13"/>
      <c r="W261" s="13"/>
      <c r="X261" s="13"/>
      <c r="Y261" s="13"/>
      <c r="Z261" s="13"/>
      <c r="AA261" s="13"/>
    </row>
    <row r="262" spans="1:27" ht="15.75" customHeight="1">
      <c r="A262" s="13"/>
      <c r="B262" s="13"/>
      <c r="C262" s="13"/>
      <c r="D262" s="13"/>
      <c r="E262" s="13"/>
      <c r="F262" s="13"/>
      <c r="G262" s="13"/>
      <c r="H262" s="13"/>
      <c r="I262" s="13"/>
      <c r="J262" s="13"/>
      <c r="K262" s="13"/>
      <c r="L262" s="13"/>
      <c r="M262" s="13"/>
      <c r="N262" s="13"/>
      <c r="O262" s="13"/>
      <c r="P262" s="13"/>
      <c r="Q262" s="13"/>
      <c r="R262" s="13"/>
      <c r="S262" s="13"/>
      <c r="T262" s="13"/>
      <c r="U262" s="13"/>
      <c r="V262" s="13"/>
      <c r="W262" s="13"/>
      <c r="X262" s="13"/>
      <c r="Y262" s="13"/>
      <c r="Z262" s="13"/>
      <c r="AA262" s="13"/>
    </row>
    <row r="263" spans="1:27" ht="15.75" customHeight="1">
      <c r="A263" s="13"/>
      <c r="B263" s="13"/>
      <c r="C263" s="13"/>
      <c r="D263" s="13"/>
      <c r="E263" s="13"/>
      <c r="F263" s="13"/>
      <c r="G263" s="13"/>
      <c r="H263" s="13"/>
      <c r="I263" s="13"/>
      <c r="J263" s="13"/>
      <c r="K263" s="13"/>
      <c r="L263" s="13"/>
      <c r="M263" s="13"/>
      <c r="N263" s="13"/>
      <c r="O263" s="13"/>
      <c r="P263" s="13"/>
      <c r="Q263" s="13"/>
      <c r="R263" s="13"/>
      <c r="S263" s="13"/>
      <c r="T263" s="13"/>
      <c r="U263" s="13"/>
      <c r="V263" s="13"/>
      <c r="W263" s="13"/>
      <c r="X263" s="13"/>
      <c r="Y263" s="13"/>
      <c r="Z263" s="13"/>
      <c r="AA263" s="13"/>
    </row>
    <row r="264" spans="1:27" ht="15.75" customHeight="1">
      <c r="A264" s="13"/>
      <c r="B264" s="13"/>
      <c r="C264" s="13"/>
      <c r="D264" s="13"/>
      <c r="E264" s="13"/>
      <c r="F264" s="13"/>
      <c r="G264" s="13"/>
      <c r="H264" s="13"/>
      <c r="I264" s="13"/>
      <c r="J264" s="13"/>
      <c r="K264" s="13"/>
      <c r="L264" s="13"/>
      <c r="M264" s="13"/>
      <c r="N264" s="13"/>
      <c r="O264" s="13"/>
      <c r="P264" s="13"/>
      <c r="Q264" s="13"/>
      <c r="R264" s="13"/>
      <c r="S264" s="13"/>
      <c r="T264" s="13"/>
      <c r="U264" s="13"/>
      <c r="V264" s="13"/>
      <c r="W264" s="13"/>
      <c r="X264" s="13"/>
      <c r="Y264" s="13"/>
      <c r="Z264" s="13"/>
      <c r="AA264" s="13"/>
    </row>
    <row r="265" spans="1:27" ht="15.75" customHeight="1">
      <c r="A265" s="13"/>
      <c r="B265" s="13"/>
      <c r="C265" s="13"/>
      <c r="D265" s="13"/>
      <c r="E265" s="13"/>
      <c r="F265" s="13"/>
      <c r="G265" s="13"/>
      <c r="H265" s="13"/>
      <c r="I265" s="13"/>
      <c r="J265" s="13"/>
      <c r="K265" s="13"/>
      <c r="L265" s="13"/>
      <c r="M265" s="13"/>
      <c r="N265" s="13"/>
      <c r="O265" s="13"/>
      <c r="P265" s="13"/>
      <c r="Q265" s="13"/>
      <c r="R265" s="13"/>
      <c r="S265" s="13"/>
      <c r="T265" s="13"/>
      <c r="U265" s="13"/>
      <c r="V265" s="13"/>
      <c r="W265" s="13"/>
      <c r="X265" s="13"/>
      <c r="Y265" s="13"/>
      <c r="Z265" s="13"/>
      <c r="AA265" s="13"/>
    </row>
    <row r="266" spans="1:27" ht="15.75" customHeight="1">
      <c r="A266" s="13"/>
      <c r="B266" s="13"/>
      <c r="C266" s="13"/>
      <c r="D266" s="13"/>
      <c r="E266" s="13"/>
      <c r="F266" s="13"/>
      <c r="G266" s="13"/>
      <c r="H266" s="13"/>
      <c r="I266" s="13"/>
      <c r="J266" s="13"/>
      <c r="K266" s="13"/>
      <c r="L266" s="13"/>
      <c r="M266" s="13"/>
      <c r="N266" s="13"/>
      <c r="O266" s="13"/>
      <c r="P266" s="13"/>
      <c r="Q266" s="13"/>
      <c r="R266" s="13"/>
      <c r="S266" s="13"/>
      <c r="T266" s="13"/>
      <c r="U266" s="13"/>
      <c r="V266" s="13"/>
      <c r="W266" s="13"/>
      <c r="X266" s="13"/>
      <c r="Y266" s="13"/>
      <c r="Z266" s="13"/>
      <c r="AA266" s="13"/>
    </row>
    <row r="267" spans="1:27" ht="15.75" customHeight="1">
      <c r="A267" s="13"/>
      <c r="B267" s="13"/>
      <c r="C267" s="13"/>
      <c r="D267" s="13"/>
      <c r="E267" s="13"/>
      <c r="F267" s="13"/>
      <c r="G267" s="13"/>
      <c r="H267" s="13"/>
      <c r="I267" s="13"/>
      <c r="J267" s="13"/>
      <c r="K267" s="13"/>
      <c r="L267" s="13"/>
      <c r="M267" s="13"/>
      <c r="N267" s="13"/>
      <c r="O267" s="13"/>
      <c r="P267" s="13"/>
      <c r="Q267" s="13"/>
      <c r="R267" s="13"/>
      <c r="S267" s="13"/>
      <c r="T267" s="13"/>
      <c r="U267" s="13"/>
      <c r="V267" s="13"/>
      <c r="W267" s="13"/>
      <c r="X267" s="13"/>
      <c r="Y267" s="13"/>
      <c r="Z267" s="13"/>
      <c r="AA267" s="13"/>
    </row>
    <row r="268" spans="1:27" ht="15.75" customHeight="1">
      <c r="A268" s="13"/>
      <c r="B268" s="13"/>
      <c r="C268" s="13"/>
      <c r="D268" s="13"/>
      <c r="E268" s="13"/>
      <c r="F268" s="13"/>
      <c r="G268" s="13"/>
      <c r="H268" s="13"/>
      <c r="I268" s="13"/>
      <c r="J268" s="13"/>
      <c r="K268" s="13"/>
      <c r="L268" s="13"/>
      <c r="M268" s="13"/>
      <c r="N268" s="13"/>
      <c r="O268" s="13"/>
      <c r="P268" s="13"/>
      <c r="Q268" s="13"/>
      <c r="R268" s="13"/>
      <c r="S268" s="13"/>
      <c r="T268" s="13"/>
      <c r="U268" s="13"/>
      <c r="V268" s="13"/>
      <c r="W268" s="13"/>
      <c r="X268" s="13"/>
      <c r="Y268" s="13"/>
      <c r="Z268" s="13"/>
      <c r="AA268" s="13"/>
    </row>
    <row r="269" spans="1:27" ht="15.75" customHeight="1">
      <c r="A269" s="13"/>
      <c r="B269" s="13"/>
      <c r="C269" s="13"/>
      <c r="D269" s="13"/>
      <c r="E269" s="13"/>
      <c r="F269" s="13"/>
      <c r="G269" s="13"/>
      <c r="H269" s="13"/>
      <c r="I269" s="13"/>
      <c r="J269" s="13"/>
      <c r="K269" s="13"/>
      <c r="L269" s="13"/>
      <c r="M269" s="13"/>
      <c r="N269" s="13"/>
      <c r="O269" s="13"/>
      <c r="P269" s="13"/>
      <c r="Q269" s="13"/>
      <c r="R269" s="13"/>
      <c r="S269" s="13"/>
      <c r="T269" s="13"/>
      <c r="U269" s="13"/>
      <c r="V269" s="13"/>
      <c r="W269" s="13"/>
      <c r="X269" s="13"/>
      <c r="Y269" s="13"/>
      <c r="Z269" s="13"/>
      <c r="AA269" s="13"/>
    </row>
    <row r="270" spans="1:27" ht="15.75" customHeight="1">
      <c r="A270" s="13"/>
      <c r="B270" s="13"/>
      <c r="C270" s="13"/>
      <c r="D270" s="13"/>
      <c r="E270" s="13"/>
      <c r="F270" s="13"/>
      <c r="G270" s="13"/>
      <c r="H270" s="13"/>
      <c r="I270" s="13"/>
      <c r="J270" s="13"/>
      <c r="K270" s="13"/>
      <c r="L270" s="13"/>
      <c r="M270" s="13"/>
      <c r="N270" s="13"/>
      <c r="O270" s="13"/>
      <c r="P270" s="13"/>
      <c r="Q270" s="13"/>
      <c r="R270" s="13"/>
      <c r="S270" s="13"/>
      <c r="T270" s="13"/>
      <c r="U270" s="13"/>
      <c r="V270" s="13"/>
      <c r="W270" s="13"/>
      <c r="X270" s="13"/>
      <c r="Y270" s="13"/>
      <c r="Z270" s="13"/>
      <c r="AA270" s="13"/>
    </row>
    <row r="271" spans="1:27" ht="15.75" customHeight="1">
      <c r="A271" s="13"/>
      <c r="B271" s="13"/>
      <c r="C271" s="13"/>
      <c r="D271" s="13"/>
      <c r="E271" s="13"/>
      <c r="F271" s="13"/>
      <c r="G271" s="13"/>
      <c r="H271" s="13"/>
      <c r="I271" s="13"/>
      <c r="J271" s="13"/>
      <c r="K271" s="13"/>
      <c r="L271" s="13"/>
      <c r="M271" s="13"/>
      <c r="N271" s="13"/>
      <c r="O271" s="13"/>
      <c r="P271" s="13"/>
      <c r="Q271" s="13"/>
      <c r="R271" s="13"/>
      <c r="S271" s="13"/>
      <c r="T271" s="13"/>
      <c r="U271" s="13"/>
      <c r="V271" s="13"/>
      <c r="W271" s="13"/>
      <c r="X271" s="13"/>
      <c r="Y271" s="13"/>
      <c r="Z271" s="13"/>
      <c r="AA271" s="13"/>
    </row>
    <row r="272" spans="1:27" ht="15.75" customHeight="1">
      <c r="A272" s="13"/>
      <c r="B272" s="13"/>
      <c r="C272" s="13"/>
      <c r="D272" s="13"/>
      <c r="E272" s="13"/>
      <c r="F272" s="13"/>
      <c r="G272" s="13"/>
      <c r="H272" s="13"/>
      <c r="I272" s="13"/>
      <c r="J272" s="13"/>
      <c r="K272" s="13"/>
      <c r="L272" s="13"/>
      <c r="M272" s="13"/>
      <c r="N272" s="13"/>
      <c r="O272" s="13"/>
      <c r="P272" s="13"/>
      <c r="Q272" s="13"/>
      <c r="R272" s="13"/>
      <c r="S272" s="13"/>
      <c r="T272" s="13"/>
      <c r="U272" s="13"/>
      <c r="V272" s="13"/>
      <c r="W272" s="13"/>
      <c r="X272" s="13"/>
      <c r="Y272" s="13"/>
      <c r="Z272" s="13"/>
      <c r="AA272" s="13"/>
    </row>
    <row r="273" spans="1:27" ht="15.75" customHeight="1">
      <c r="A273" s="13"/>
      <c r="B273" s="13"/>
      <c r="C273" s="13"/>
      <c r="D273" s="13"/>
      <c r="E273" s="13"/>
      <c r="F273" s="13"/>
      <c r="G273" s="13"/>
      <c r="H273" s="13"/>
      <c r="I273" s="13"/>
      <c r="J273" s="13"/>
      <c r="K273" s="13"/>
      <c r="L273" s="13"/>
      <c r="M273" s="13"/>
      <c r="N273" s="13"/>
      <c r="O273" s="13"/>
      <c r="P273" s="13"/>
      <c r="Q273" s="13"/>
      <c r="R273" s="13"/>
      <c r="S273" s="13"/>
      <c r="T273" s="13"/>
      <c r="U273" s="13"/>
      <c r="V273" s="13"/>
      <c r="W273" s="13"/>
      <c r="X273" s="13"/>
      <c r="Y273" s="13"/>
      <c r="Z273" s="13"/>
      <c r="AA273" s="13"/>
    </row>
    <row r="274" spans="1:27" ht="15.75" customHeight="1">
      <c r="A274" s="13"/>
      <c r="B274" s="13"/>
      <c r="C274" s="13"/>
      <c r="D274" s="13"/>
      <c r="E274" s="13"/>
      <c r="F274" s="13"/>
      <c r="G274" s="13"/>
      <c r="H274" s="13"/>
      <c r="I274" s="13"/>
      <c r="J274" s="13"/>
      <c r="K274" s="13"/>
      <c r="L274" s="13"/>
      <c r="M274" s="13"/>
      <c r="N274" s="13"/>
      <c r="O274" s="13"/>
      <c r="P274" s="13"/>
      <c r="Q274" s="13"/>
      <c r="R274" s="13"/>
      <c r="S274" s="13"/>
      <c r="T274" s="13"/>
      <c r="U274" s="13"/>
      <c r="V274" s="13"/>
      <c r="W274" s="13"/>
      <c r="X274" s="13"/>
      <c r="Y274" s="13"/>
      <c r="Z274" s="13"/>
      <c r="AA274" s="13"/>
    </row>
    <row r="275" spans="1:27" ht="15.75" customHeight="1">
      <c r="A275" s="13"/>
      <c r="B275" s="13"/>
      <c r="C275" s="13"/>
      <c r="D275" s="13"/>
      <c r="E275" s="13"/>
      <c r="F275" s="13"/>
      <c r="G275" s="13"/>
      <c r="H275" s="13"/>
      <c r="I275" s="13"/>
      <c r="J275" s="13"/>
      <c r="K275" s="13"/>
      <c r="L275" s="13"/>
      <c r="M275" s="13"/>
      <c r="N275" s="13"/>
      <c r="O275" s="13"/>
      <c r="P275" s="13"/>
      <c r="Q275" s="13"/>
      <c r="R275" s="13"/>
      <c r="S275" s="13"/>
      <c r="T275" s="13"/>
      <c r="U275" s="13"/>
      <c r="V275" s="13"/>
      <c r="W275" s="13"/>
      <c r="X275" s="13"/>
      <c r="Y275" s="13"/>
      <c r="Z275" s="13"/>
      <c r="AA275" s="13"/>
    </row>
    <row r="276" spans="1:27" ht="15.75" customHeight="1">
      <c r="A276" s="13"/>
      <c r="B276" s="13"/>
      <c r="C276" s="13"/>
      <c r="D276" s="13"/>
      <c r="E276" s="13"/>
      <c r="F276" s="13"/>
      <c r="G276" s="13"/>
      <c r="H276" s="13"/>
      <c r="I276" s="13"/>
      <c r="J276" s="13"/>
      <c r="K276" s="13"/>
      <c r="L276" s="13"/>
      <c r="M276" s="13"/>
      <c r="N276" s="13"/>
      <c r="O276" s="13"/>
      <c r="P276" s="13"/>
      <c r="Q276" s="13"/>
      <c r="R276" s="13"/>
      <c r="S276" s="13"/>
      <c r="T276" s="13"/>
      <c r="U276" s="13"/>
      <c r="V276" s="13"/>
      <c r="W276" s="13"/>
      <c r="X276" s="13"/>
      <c r="Y276" s="13"/>
      <c r="Z276" s="13"/>
      <c r="AA276" s="13"/>
    </row>
    <row r="277" spans="1:27" ht="15.75" customHeight="1">
      <c r="A277" s="13"/>
      <c r="B277" s="13"/>
      <c r="C277" s="13"/>
      <c r="D277" s="13"/>
      <c r="E277" s="13"/>
      <c r="F277" s="13"/>
      <c r="G277" s="13"/>
      <c r="H277" s="13"/>
      <c r="I277" s="13"/>
      <c r="J277" s="13"/>
      <c r="K277" s="13"/>
      <c r="L277" s="13"/>
      <c r="M277" s="13"/>
      <c r="N277" s="13"/>
      <c r="O277" s="13"/>
      <c r="P277" s="13"/>
      <c r="Q277" s="13"/>
      <c r="R277" s="13"/>
      <c r="S277" s="13"/>
      <c r="T277" s="13"/>
      <c r="U277" s="13"/>
      <c r="V277" s="13"/>
      <c r="W277" s="13"/>
      <c r="X277" s="13"/>
      <c r="Y277" s="13"/>
      <c r="Z277" s="13"/>
      <c r="AA277" s="13"/>
    </row>
    <row r="278" spans="1:27" ht="15.75" customHeight="1">
      <c r="A278" s="13"/>
      <c r="B278" s="13"/>
      <c r="C278" s="13"/>
      <c r="D278" s="13"/>
      <c r="E278" s="13"/>
      <c r="F278" s="13"/>
      <c r="G278" s="13"/>
      <c r="H278" s="13"/>
      <c r="I278" s="13"/>
      <c r="J278" s="13"/>
      <c r="K278" s="13"/>
      <c r="L278" s="13"/>
      <c r="M278" s="13"/>
      <c r="N278" s="13"/>
      <c r="O278" s="13"/>
      <c r="P278" s="13"/>
      <c r="Q278" s="13"/>
      <c r="R278" s="13"/>
      <c r="S278" s="13"/>
      <c r="T278" s="13"/>
      <c r="U278" s="13"/>
      <c r="V278" s="13"/>
      <c r="W278" s="13"/>
      <c r="X278" s="13"/>
      <c r="Y278" s="13"/>
      <c r="Z278" s="13"/>
      <c r="AA278" s="13"/>
    </row>
    <row r="279" spans="1:27" ht="15.75" customHeight="1">
      <c r="A279" s="13"/>
      <c r="B279" s="13"/>
      <c r="C279" s="13"/>
      <c r="D279" s="13"/>
      <c r="E279" s="13"/>
      <c r="F279" s="13"/>
      <c r="G279" s="13"/>
      <c r="H279" s="13"/>
      <c r="I279" s="13"/>
      <c r="J279" s="13"/>
      <c r="K279" s="13"/>
      <c r="L279" s="13"/>
      <c r="M279" s="13"/>
      <c r="N279" s="13"/>
      <c r="O279" s="13"/>
      <c r="P279" s="13"/>
      <c r="Q279" s="13"/>
      <c r="R279" s="13"/>
      <c r="S279" s="13"/>
      <c r="T279" s="13"/>
      <c r="U279" s="13"/>
      <c r="V279" s="13"/>
      <c r="W279" s="13"/>
      <c r="X279" s="13"/>
      <c r="Y279" s="13"/>
      <c r="Z279" s="13"/>
      <c r="AA279" s="13"/>
    </row>
    <row r="280" spans="1:27" ht="15.75" customHeight="1">
      <c r="A280" s="13"/>
      <c r="B280" s="13"/>
      <c r="C280" s="13"/>
      <c r="D280" s="13"/>
      <c r="E280" s="13"/>
      <c r="F280" s="13"/>
      <c r="G280" s="13"/>
      <c r="H280" s="13"/>
      <c r="I280" s="13"/>
      <c r="J280" s="13"/>
      <c r="K280" s="13"/>
      <c r="L280" s="13"/>
      <c r="M280" s="13"/>
      <c r="N280" s="13"/>
      <c r="O280" s="13"/>
      <c r="P280" s="13"/>
      <c r="Q280" s="13"/>
      <c r="R280" s="13"/>
      <c r="S280" s="13"/>
      <c r="T280" s="13"/>
      <c r="U280" s="13"/>
      <c r="V280" s="13"/>
      <c r="W280" s="13"/>
      <c r="X280" s="13"/>
      <c r="Y280" s="13"/>
      <c r="Z280" s="13"/>
      <c r="AA280" s="13"/>
    </row>
    <row r="281" spans="1:27" ht="15.75" customHeight="1">
      <c r="A281" s="13"/>
      <c r="B281" s="13"/>
      <c r="C281" s="13"/>
      <c r="D281" s="13"/>
      <c r="E281" s="13"/>
      <c r="F281" s="13"/>
      <c r="G281" s="13"/>
      <c r="H281" s="13"/>
      <c r="I281" s="13"/>
      <c r="J281" s="13"/>
      <c r="K281" s="13"/>
      <c r="L281" s="13"/>
      <c r="M281" s="13"/>
      <c r="N281" s="13"/>
      <c r="O281" s="13"/>
      <c r="P281" s="13"/>
      <c r="Q281" s="13"/>
      <c r="R281" s="13"/>
      <c r="S281" s="13"/>
      <c r="T281" s="13"/>
      <c r="U281" s="13"/>
      <c r="V281" s="13"/>
      <c r="W281" s="13"/>
      <c r="X281" s="13"/>
      <c r="Y281" s="13"/>
      <c r="Z281" s="13"/>
      <c r="AA281" s="13"/>
    </row>
    <row r="282" spans="1:27" ht="15.75" customHeight="1">
      <c r="A282" s="13"/>
      <c r="B282" s="13"/>
      <c r="C282" s="13"/>
      <c r="D282" s="13"/>
      <c r="E282" s="13"/>
      <c r="F282" s="13"/>
      <c r="G282" s="13"/>
      <c r="H282" s="13"/>
      <c r="I282" s="13"/>
      <c r="J282" s="13"/>
      <c r="K282" s="13"/>
      <c r="L282" s="13"/>
      <c r="M282" s="13"/>
      <c r="N282" s="13"/>
      <c r="O282" s="13"/>
      <c r="P282" s="13"/>
      <c r="Q282" s="13"/>
      <c r="R282" s="13"/>
      <c r="S282" s="13"/>
      <c r="T282" s="13"/>
      <c r="U282" s="13"/>
      <c r="V282" s="13"/>
      <c r="W282" s="13"/>
      <c r="X282" s="13"/>
      <c r="Y282" s="13"/>
      <c r="Z282" s="13"/>
      <c r="AA282" s="13"/>
    </row>
    <row r="283" spans="1:27" ht="15.75" customHeight="1">
      <c r="A283" s="13"/>
      <c r="B283" s="13"/>
      <c r="C283" s="13"/>
      <c r="D283" s="13"/>
      <c r="E283" s="13"/>
      <c r="F283" s="13"/>
      <c r="G283" s="13"/>
      <c r="H283" s="13"/>
      <c r="I283" s="13"/>
      <c r="J283" s="13"/>
      <c r="K283" s="13"/>
      <c r="L283" s="13"/>
      <c r="M283" s="13"/>
      <c r="N283" s="13"/>
      <c r="O283" s="13"/>
      <c r="P283" s="13"/>
      <c r="Q283" s="13"/>
      <c r="R283" s="13"/>
      <c r="S283" s="13"/>
      <c r="T283" s="13"/>
      <c r="U283" s="13"/>
      <c r="V283" s="13"/>
      <c r="W283" s="13"/>
      <c r="X283" s="13"/>
      <c r="Y283" s="13"/>
      <c r="Z283" s="13"/>
      <c r="AA283" s="13"/>
    </row>
    <row r="284" spans="1:27" ht="15.75" customHeight="1">
      <c r="A284" s="13"/>
      <c r="B284" s="13"/>
      <c r="C284" s="13"/>
      <c r="D284" s="13"/>
      <c r="E284" s="13"/>
      <c r="F284" s="13"/>
      <c r="G284" s="13"/>
      <c r="H284" s="13"/>
      <c r="I284" s="13"/>
      <c r="J284" s="13"/>
      <c r="K284" s="13"/>
      <c r="L284" s="13"/>
      <c r="M284" s="13"/>
      <c r="N284" s="13"/>
      <c r="O284" s="13"/>
      <c r="P284" s="13"/>
      <c r="Q284" s="13"/>
      <c r="R284" s="13"/>
      <c r="S284" s="13"/>
      <c r="T284" s="13"/>
      <c r="U284" s="13"/>
      <c r="V284" s="13"/>
      <c r="W284" s="13"/>
      <c r="X284" s="13"/>
      <c r="Y284" s="13"/>
      <c r="Z284" s="13"/>
      <c r="AA284" s="13"/>
    </row>
    <row r="285" spans="1:27" ht="15.75" customHeight="1">
      <c r="A285" s="13"/>
      <c r="B285" s="13"/>
      <c r="C285" s="13"/>
      <c r="D285" s="13"/>
      <c r="E285" s="13"/>
      <c r="F285" s="13"/>
      <c r="G285" s="13"/>
      <c r="H285" s="13"/>
      <c r="I285" s="13"/>
      <c r="J285" s="13"/>
      <c r="K285" s="13"/>
      <c r="L285" s="13"/>
      <c r="M285" s="13"/>
      <c r="N285" s="13"/>
      <c r="O285" s="13"/>
      <c r="P285" s="13"/>
      <c r="Q285" s="13"/>
      <c r="R285" s="13"/>
      <c r="S285" s="13"/>
      <c r="T285" s="13"/>
      <c r="U285" s="13"/>
      <c r="V285" s="13"/>
      <c r="W285" s="13"/>
      <c r="X285" s="13"/>
      <c r="Y285" s="13"/>
      <c r="Z285" s="13"/>
      <c r="AA285" s="13"/>
    </row>
    <row r="286" spans="1:27" ht="15.75" customHeight="1">
      <c r="A286" s="13"/>
      <c r="B286" s="13"/>
      <c r="C286" s="13"/>
      <c r="D286" s="13"/>
      <c r="E286" s="13"/>
      <c r="F286" s="13"/>
      <c r="G286" s="13"/>
      <c r="H286" s="13"/>
      <c r="I286" s="13"/>
      <c r="J286" s="13"/>
      <c r="K286" s="13"/>
      <c r="L286" s="13"/>
      <c r="M286" s="13"/>
      <c r="N286" s="13"/>
      <c r="O286" s="13"/>
      <c r="P286" s="13"/>
      <c r="Q286" s="13"/>
      <c r="R286" s="13"/>
      <c r="S286" s="13"/>
      <c r="T286" s="13"/>
      <c r="U286" s="13"/>
      <c r="V286" s="13"/>
      <c r="W286" s="13"/>
      <c r="X286" s="13"/>
      <c r="Y286" s="13"/>
      <c r="Z286" s="13"/>
      <c r="AA286" s="13"/>
    </row>
    <row r="287" spans="1:27" ht="15.75" customHeight="1">
      <c r="A287" s="13"/>
      <c r="B287" s="13"/>
      <c r="C287" s="13"/>
      <c r="D287" s="13"/>
      <c r="E287" s="13"/>
      <c r="F287" s="13"/>
      <c r="G287" s="13"/>
      <c r="H287" s="13"/>
      <c r="I287" s="13"/>
      <c r="J287" s="13"/>
      <c r="K287" s="13"/>
      <c r="L287" s="13"/>
      <c r="M287" s="13"/>
      <c r="N287" s="13"/>
      <c r="O287" s="13"/>
      <c r="P287" s="13"/>
      <c r="Q287" s="13"/>
      <c r="R287" s="13"/>
      <c r="S287" s="13"/>
      <c r="T287" s="13"/>
      <c r="U287" s="13"/>
      <c r="V287" s="13"/>
      <c r="W287" s="13"/>
      <c r="X287" s="13"/>
      <c r="Y287" s="13"/>
      <c r="Z287" s="13"/>
      <c r="AA287" s="13"/>
    </row>
    <row r="288" spans="1:27" ht="15.75" customHeight="1">
      <c r="A288" s="13"/>
      <c r="B288" s="13"/>
      <c r="C288" s="13"/>
      <c r="D288" s="13"/>
      <c r="E288" s="13"/>
      <c r="F288" s="13"/>
      <c r="G288" s="13"/>
      <c r="H288" s="13"/>
      <c r="I288" s="13"/>
      <c r="J288" s="13"/>
      <c r="K288" s="13"/>
      <c r="L288" s="13"/>
      <c r="M288" s="13"/>
      <c r="N288" s="13"/>
      <c r="O288" s="13"/>
      <c r="P288" s="13"/>
      <c r="Q288" s="13"/>
      <c r="R288" s="13"/>
      <c r="S288" s="13"/>
      <c r="T288" s="13"/>
      <c r="U288" s="13"/>
      <c r="V288" s="13"/>
      <c r="W288" s="13"/>
      <c r="X288" s="13"/>
      <c r="Y288" s="13"/>
      <c r="Z288" s="13"/>
      <c r="AA288" s="13"/>
    </row>
    <row r="289" spans="1:27" ht="15.75" customHeight="1">
      <c r="A289" s="13"/>
      <c r="B289" s="13"/>
      <c r="C289" s="13"/>
      <c r="D289" s="13"/>
      <c r="E289" s="13"/>
      <c r="F289" s="13"/>
      <c r="G289" s="13"/>
      <c r="H289" s="13"/>
      <c r="I289" s="13"/>
      <c r="J289" s="13"/>
      <c r="K289" s="13"/>
      <c r="L289" s="13"/>
      <c r="M289" s="13"/>
      <c r="N289" s="13"/>
      <c r="O289" s="13"/>
      <c r="P289" s="13"/>
      <c r="Q289" s="13"/>
      <c r="R289" s="13"/>
      <c r="S289" s="13"/>
      <c r="T289" s="13"/>
      <c r="U289" s="13"/>
      <c r="V289" s="13"/>
      <c r="W289" s="13"/>
      <c r="X289" s="13"/>
      <c r="Y289" s="13"/>
      <c r="Z289" s="13"/>
      <c r="AA289" s="13"/>
    </row>
    <row r="290" spans="1:27" ht="15.75" customHeight="1">
      <c r="A290" s="13"/>
      <c r="B290" s="13"/>
      <c r="C290" s="13"/>
      <c r="D290" s="13"/>
      <c r="E290" s="13"/>
      <c r="F290" s="13"/>
      <c r="G290" s="13"/>
      <c r="H290" s="13"/>
      <c r="I290" s="13"/>
      <c r="J290" s="13"/>
      <c r="K290" s="13"/>
      <c r="L290" s="13"/>
      <c r="M290" s="13"/>
      <c r="N290" s="13"/>
      <c r="O290" s="13"/>
      <c r="P290" s="13"/>
      <c r="Q290" s="13"/>
      <c r="R290" s="13"/>
      <c r="S290" s="13"/>
      <c r="T290" s="13"/>
      <c r="U290" s="13"/>
      <c r="V290" s="13"/>
      <c r="W290" s="13"/>
      <c r="X290" s="13"/>
      <c r="Y290" s="13"/>
      <c r="Z290" s="13"/>
      <c r="AA290" s="13"/>
    </row>
    <row r="291" spans="1:27" ht="15.75" customHeight="1">
      <c r="A291" s="13"/>
      <c r="B291" s="13"/>
      <c r="C291" s="13"/>
      <c r="D291" s="13"/>
      <c r="E291" s="13"/>
      <c r="F291" s="13"/>
      <c r="G291" s="13"/>
      <c r="H291" s="13"/>
      <c r="I291" s="13"/>
      <c r="J291" s="13"/>
      <c r="K291" s="13"/>
      <c r="L291" s="13"/>
      <c r="M291" s="13"/>
      <c r="N291" s="13"/>
      <c r="O291" s="13"/>
      <c r="P291" s="13"/>
      <c r="Q291" s="13"/>
      <c r="R291" s="13"/>
      <c r="S291" s="13"/>
      <c r="T291" s="13"/>
      <c r="U291" s="13"/>
      <c r="V291" s="13"/>
      <c r="W291" s="13"/>
      <c r="X291" s="13"/>
      <c r="Y291" s="13"/>
      <c r="Z291" s="13"/>
      <c r="AA291" s="13"/>
    </row>
    <row r="292" spans="1:27" ht="15.75" customHeight="1">
      <c r="A292" s="13"/>
      <c r="B292" s="13"/>
      <c r="C292" s="13"/>
      <c r="D292" s="13"/>
      <c r="E292" s="13"/>
      <c r="F292" s="13"/>
      <c r="G292" s="13"/>
      <c r="H292" s="13"/>
      <c r="I292" s="13"/>
      <c r="J292" s="13"/>
      <c r="K292" s="13"/>
      <c r="L292" s="13"/>
      <c r="M292" s="13"/>
      <c r="N292" s="13"/>
      <c r="O292" s="13"/>
      <c r="P292" s="13"/>
      <c r="Q292" s="13"/>
      <c r="R292" s="13"/>
      <c r="S292" s="13"/>
      <c r="T292" s="13"/>
      <c r="U292" s="13"/>
      <c r="V292" s="13"/>
      <c r="W292" s="13"/>
      <c r="X292" s="13"/>
      <c r="Y292" s="13"/>
      <c r="Z292" s="13"/>
      <c r="AA292" s="13"/>
    </row>
    <row r="293" spans="1:27" ht="15.75" customHeight="1">
      <c r="A293" s="13"/>
      <c r="B293" s="13"/>
      <c r="C293" s="13"/>
      <c r="D293" s="13"/>
      <c r="E293" s="13"/>
      <c r="F293" s="13"/>
      <c r="G293" s="13"/>
      <c r="H293" s="13"/>
      <c r="I293" s="13"/>
      <c r="J293" s="13"/>
      <c r="K293" s="13"/>
      <c r="L293" s="13"/>
      <c r="M293" s="13"/>
      <c r="N293" s="13"/>
      <c r="O293" s="13"/>
      <c r="P293" s="13"/>
      <c r="Q293" s="13"/>
      <c r="R293" s="13"/>
      <c r="S293" s="13"/>
      <c r="T293" s="13"/>
      <c r="U293" s="13"/>
      <c r="V293" s="13"/>
      <c r="W293" s="13"/>
      <c r="X293" s="13"/>
      <c r="Y293" s="13"/>
      <c r="Z293" s="13"/>
      <c r="AA293" s="13"/>
    </row>
    <row r="294" spans="1:27" ht="15.75" customHeight="1">
      <c r="A294" s="13"/>
      <c r="B294" s="13"/>
      <c r="C294" s="13"/>
      <c r="D294" s="13"/>
      <c r="E294" s="13"/>
      <c r="F294" s="13"/>
      <c r="G294" s="13"/>
      <c r="H294" s="13"/>
      <c r="I294" s="13"/>
      <c r="J294" s="13"/>
      <c r="K294" s="13"/>
      <c r="L294" s="13"/>
      <c r="M294" s="13"/>
      <c r="N294" s="13"/>
      <c r="O294" s="13"/>
      <c r="P294" s="13"/>
      <c r="Q294" s="13"/>
      <c r="R294" s="13"/>
      <c r="S294" s="13"/>
      <c r="T294" s="13"/>
      <c r="U294" s="13"/>
      <c r="V294" s="13"/>
      <c r="W294" s="13"/>
      <c r="X294" s="13"/>
      <c r="Y294" s="13"/>
      <c r="Z294" s="13"/>
      <c r="AA294" s="13"/>
    </row>
    <row r="295" spans="1:27" ht="15.75" customHeight="1">
      <c r="A295" s="13"/>
      <c r="B295" s="13"/>
      <c r="C295" s="13"/>
      <c r="D295" s="13"/>
      <c r="E295" s="13"/>
      <c r="F295" s="13"/>
      <c r="G295" s="13"/>
      <c r="H295" s="13"/>
      <c r="I295" s="13"/>
      <c r="J295" s="13"/>
      <c r="K295" s="13"/>
      <c r="L295" s="13"/>
      <c r="M295" s="13"/>
      <c r="N295" s="13"/>
      <c r="O295" s="13"/>
      <c r="P295" s="13"/>
      <c r="Q295" s="13"/>
      <c r="R295" s="13"/>
      <c r="S295" s="13"/>
      <c r="T295" s="13"/>
      <c r="U295" s="13"/>
      <c r="V295" s="13"/>
      <c r="W295" s="13"/>
      <c r="X295" s="13"/>
      <c r="Y295" s="13"/>
      <c r="Z295" s="13"/>
      <c r="AA295" s="13"/>
    </row>
    <row r="296" spans="1:27" ht="15.75" customHeight="1">
      <c r="A296" s="13"/>
      <c r="B296" s="13"/>
      <c r="C296" s="13"/>
      <c r="D296" s="13"/>
      <c r="E296" s="13"/>
      <c r="F296" s="13"/>
      <c r="G296" s="13"/>
      <c r="H296" s="13"/>
      <c r="I296" s="13"/>
      <c r="J296" s="13"/>
      <c r="K296" s="13"/>
      <c r="L296" s="13"/>
      <c r="M296" s="13"/>
      <c r="N296" s="13"/>
      <c r="O296" s="13"/>
      <c r="P296" s="13"/>
      <c r="Q296" s="13"/>
      <c r="R296" s="13"/>
      <c r="S296" s="13"/>
      <c r="T296" s="13"/>
      <c r="U296" s="13"/>
      <c r="V296" s="13"/>
      <c r="W296" s="13"/>
      <c r="X296" s="13"/>
      <c r="Y296" s="13"/>
      <c r="Z296" s="13"/>
      <c r="AA296" s="13"/>
    </row>
    <row r="297" spans="1:27" ht="15.75" customHeight="1">
      <c r="A297" s="13"/>
      <c r="B297" s="13"/>
      <c r="C297" s="13"/>
      <c r="D297" s="13"/>
      <c r="E297" s="13"/>
      <c r="F297" s="13"/>
      <c r="G297" s="13"/>
      <c r="H297" s="13"/>
      <c r="I297" s="13"/>
      <c r="J297" s="13"/>
      <c r="K297" s="13"/>
      <c r="L297" s="13"/>
      <c r="M297" s="13"/>
      <c r="N297" s="13"/>
      <c r="O297" s="13"/>
      <c r="P297" s="13"/>
      <c r="Q297" s="13"/>
      <c r="R297" s="13"/>
      <c r="S297" s="13"/>
      <c r="T297" s="13"/>
      <c r="U297" s="13"/>
      <c r="V297" s="13"/>
      <c r="W297" s="13"/>
      <c r="X297" s="13"/>
      <c r="Y297" s="13"/>
      <c r="Z297" s="13"/>
      <c r="AA297" s="13"/>
    </row>
    <row r="298" spans="1:27" ht="15.75" customHeight="1">
      <c r="A298" s="13"/>
      <c r="B298" s="13"/>
      <c r="C298" s="13"/>
      <c r="D298" s="13"/>
      <c r="E298" s="13"/>
      <c r="F298" s="13"/>
      <c r="G298" s="13"/>
      <c r="H298" s="13"/>
      <c r="I298" s="13"/>
      <c r="J298" s="13"/>
      <c r="K298" s="13"/>
      <c r="L298" s="13"/>
      <c r="M298" s="13"/>
      <c r="N298" s="13"/>
      <c r="O298" s="13"/>
      <c r="P298" s="13"/>
      <c r="Q298" s="13"/>
      <c r="R298" s="13"/>
      <c r="S298" s="13"/>
      <c r="T298" s="13"/>
      <c r="U298" s="13"/>
      <c r="V298" s="13"/>
      <c r="W298" s="13"/>
      <c r="X298" s="13"/>
      <c r="Y298" s="13"/>
      <c r="Z298" s="13"/>
      <c r="AA298" s="13"/>
    </row>
    <row r="299" spans="1:27" ht="15.75" customHeight="1">
      <c r="A299" s="13"/>
      <c r="B299" s="13"/>
      <c r="C299" s="13"/>
      <c r="D299" s="13"/>
      <c r="E299" s="13"/>
      <c r="F299" s="13"/>
      <c r="G299" s="13"/>
      <c r="H299" s="13"/>
      <c r="I299" s="13"/>
      <c r="J299" s="13"/>
      <c r="K299" s="13"/>
      <c r="L299" s="13"/>
      <c r="M299" s="13"/>
      <c r="N299" s="13"/>
      <c r="O299" s="13"/>
      <c r="P299" s="13"/>
      <c r="Q299" s="13"/>
      <c r="R299" s="13"/>
      <c r="S299" s="13"/>
      <c r="T299" s="13"/>
      <c r="U299" s="13"/>
      <c r="V299" s="13"/>
      <c r="W299" s="13"/>
      <c r="X299" s="13"/>
      <c r="Y299" s="13"/>
      <c r="Z299" s="13"/>
      <c r="AA299" s="13"/>
    </row>
    <row r="300" spans="1:27" ht="15.75" customHeight="1">
      <c r="A300" s="13"/>
      <c r="B300" s="13"/>
      <c r="C300" s="13"/>
      <c r="D300" s="13"/>
      <c r="E300" s="13"/>
      <c r="F300" s="13"/>
      <c r="G300" s="13"/>
      <c r="H300" s="13"/>
      <c r="I300" s="13"/>
      <c r="J300" s="13"/>
      <c r="K300" s="13"/>
      <c r="L300" s="13"/>
      <c r="M300" s="13"/>
      <c r="N300" s="13"/>
      <c r="O300" s="13"/>
      <c r="P300" s="13"/>
      <c r="Q300" s="13"/>
      <c r="R300" s="13"/>
      <c r="S300" s="13"/>
      <c r="T300" s="13"/>
      <c r="U300" s="13"/>
      <c r="V300" s="13"/>
      <c r="W300" s="13"/>
      <c r="X300" s="13"/>
      <c r="Y300" s="13"/>
      <c r="Z300" s="13"/>
      <c r="AA300" s="13"/>
    </row>
    <row r="301" spans="1:27" ht="15.75" customHeight="1">
      <c r="A301" s="13"/>
      <c r="B301" s="13"/>
      <c r="C301" s="13"/>
      <c r="D301" s="13"/>
      <c r="E301" s="13"/>
      <c r="F301" s="13"/>
      <c r="G301" s="13"/>
      <c r="H301" s="13"/>
      <c r="I301" s="13"/>
      <c r="J301" s="13"/>
      <c r="K301" s="13"/>
      <c r="L301" s="13"/>
      <c r="M301" s="13"/>
      <c r="N301" s="13"/>
      <c r="O301" s="13"/>
      <c r="P301" s="13"/>
      <c r="Q301" s="13"/>
      <c r="R301" s="13"/>
      <c r="S301" s="13"/>
      <c r="T301" s="13"/>
      <c r="U301" s="13"/>
      <c r="V301" s="13"/>
      <c r="W301" s="13"/>
      <c r="X301" s="13"/>
      <c r="Y301" s="13"/>
      <c r="Z301" s="13"/>
      <c r="AA301" s="13"/>
    </row>
    <row r="302" spans="1:27" ht="15.75" customHeight="1">
      <c r="A302" s="13"/>
      <c r="B302" s="13"/>
      <c r="C302" s="13"/>
      <c r="D302" s="13"/>
      <c r="E302" s="13"/>
      <c r="F302" s="13"/>
      <c r="G302" s="13"/>
      <c r="H302" s="13"/>
      <c r="I302" s="13"/>
      <c r="J302" s="13"/>
      <c r="K302" s="13"/>
      <c r="L302" s="13"/>
      <c r="M302" s="13"/>
      <c r="N302" s="13"/>
      <c r="O302" s="13"/>
      <c r="P302" s="13"/>
      <c r="Q302" s="13"/>
      <c r="R302" s="13"/>
      <c r="S302" s="13"/>
      <c r="T302" s="13"/>
      <c r="U302" s="13"/>
      <c r="V302" s="13"/>
      <c r="W302" s="13"/>
      <c r="X302" s="13"/>
      <c r="Y302" s="13"/>
      <c r="Z302" s="13"/>
      <c r="AA302" s="13"/>
    </row>
    <row r="303" spans="1:27" ht="15.75" customHeight="1">
      <c r="A303" s="13"/>
      <c r="B303" s="13"/>
      <c r="C303" s="13"/>
      <c r="D303" s="13"/>
      <c r="E303" s="13"/>
      <c r="F303" s="13"/>
      <c r="G303" s="13"/>
      <c r="H303" s="13"/>
      <c r="I303" s="13"/>
      <c r="J303" s="13"/>
      <c r="K303" s="13"/>
      <c r="L303" s="13"/>
      <c r="M303" s="13"/>
      <c r="N303" s="13"/>
      <c r="O303" s="13"/>
      <c r="P303" s="13"/>
      <c r="Q303" s="13"/>
      <c r="R303" s="13"/>
      <c r="S303" s="13"/>
      <c r="T303" s="13"/>
      <c r="U303" s="13"/>
      <c r="V303" s="13"/>
      <c r="W303" s="13"/>
      <c r="X303" s="13"/>
      <c r="Y303" s="13"/>
      <c r="Z303" s="13"/>
      <c r="AA303" s="13"/>
    </row>
    <row r="304" spans="1:27" ht="15.75" customHeight="1">
      <c r="A304" s="13"/>
      <c r="B304" s="13"/>
      <c r="C304" s="13"/>
      <c r="D304" s="13"/>
      <c r="E304" s="13"/>
      <c r="F304" s="13"/>
      <c r="G304" s="13"/>
      <c r="H304" s="13"/>
      <c r="I304" s="13"/>
      <c r="J304" s="13"/>
      <c r="K304" s="13"/>
      <c r="L304" s="13"/>
      <c r="M304" s="13"/>
      <c r="N304" s="13"/>
      <c r="O304" s="13"/>
      <c r="P304" s="13"/>
      <c r="Q304" s="13"/>
      <c r="R304" s="13"/>
      <c r="S304" s="13"/>
      <c r="T304" s="13"/>
      <c r="U304" s="13"/>
      <c r="V304" s="13"/>
      <c r="W304" s="13"/>
      <c r="X304" s="13"/>
      <c r="Y304" s="13"/>
      <c r="Z304" s="13"/>
      <c r="AA304" s="13"/>
    </row>
    <row r="305" spans="1:27" ht="15.75" customHeight="1">
      <c r="A305" s="13"/>
      <c r="B305" s="13"/>
      <c r="C305" s="13"/>
      <c r="D305" s="13"/>
      <c r="E305" s="13"/>
      <c r="F305" s="13"/>
      <c r="G305" s="13"/>
      <c r="H305" s="13"/>
      <c r="I305" s="13"/>
      <c r="J305" s="13"/>
      <c r="K305" s="13"/>
      <c r="L305" s="13"/>
      <c r="M305" s="13"/>
      <c r="N305" s="13"/>
      <c r="O305" s="13"/>
      <c r="P305" s="13"/>
      <c r="Q305" s="13"/>
      <c r="R305" s="13"/>
      <c r="S305" s="13"/>
      <c r="T305" s="13"/>
      <c r="U305" s="13"/>
      <c r="V305" s="13"/>
      <c r="W305" s="13"/>
      <c r="X305" s="13"/>
      <c r="Y305" s="13"/>
      <c r="Z305" s="13"/>
      <c r="AA305" s="13"/>
    </row>
    <row r="306" spans="1:27" ht="15.75" customHeight="1">
      <c r="A306" s="13"/>
      <c r="B306" s="13"/>
      <c r="C306" s="13"/>
      <c r="D306" s="13"/>
      <c r="E306" s="13"/>
      <c r="F306" s="13"/>
      <c r="G306" s="13"/>
      <c r="H306" s="13"/>
      <c r="I306" s="13"/>
      <c r="J306" s="13"/>
      <c r="K306" s="13"/>
      <c r="L306" s="13"/>
      <c r="M306" s="13"/>
      <c r="N306" s="13"/>
      <c r="O306" s="13"/>
      <c r="P306" s="13"/>
      <c r="Q306" s="13"/>
      <c r="R306" s="13"/>
      <c r="S306" s="13"/>
      <c r="T306" s="13"/>
      <c r="U306" s="13"/>
      <c r="V306" s="13"/>
      <c r="W306" s="13"/>
      <c r="X306" s="13"/>
      <c r="Y306" s="13"/>
      <c r="Z306" s="13"/>
      <c r="AA306" s="13"/>
    </row>
    <row r="307" spans="1:27" ht="15.75" customHeight="1">
      <c r="A307" s="13"/>
      <c r="B307" s="13"/>
      <c r="C307" s="13"/>
      <c r="D307" s="13"/>
      <c r="E307" s="13"/>
      <c r="F307" s="13"/>
      <c r="G307" s="13"/>
      <c r="H307" s="13"/>
      <c r="I307" s="13"/>
      <c r="J307" s="13"/>
      <c r="K307" s="13"/>
      <c r="L307" s="13"/>
      <c r="M307" s="13"/>
      <c r="N307" s="13"/>
      <c r="O307" s="13"/>
      <c r="P307" s="13"/>
      <c r="Q307" s="13"/>
      <c r="R307" s="13"/>
      <c r="S307" s="13"/>
      <c r="T307" s="13"/>
      <c r="U307" s="13"/>
      <c r="V307" s="13"/>
      <c r="W307" s="13"/>
      <c r="X307" s="13"/>
      <c r="Y307" s="13"/>
      <c r="Z307" s="13"/>
      <c r="AA307" s="13"/>
    </row>
    <row r="308" spans="1:27" ht="15.75" customHeight="1">
      <c r="A308" s="13"/>
      <c r="B308" s="13"/>
      <c r="C308" s="13"/>
      <c r="D308" s="13"/>
      <c r="E308" s="13"/>
      <c r="F308" s="13"/>
      <c r="G308" s="13"/>
      <c r="H308" s="13"/>
      <c r="I308" s="13"/>
      <c r="J308" s="13"/>
      <c r="K308" s="13"/>
      <c r="L308" s="13"/>
      <c r="M308" s="13"/>
      <c r="N308" s="13"/>
      <c r="O308" s="13"/>
      <c r="P308" s="13"/>
      <c r="Q308" s="13"/>
      <c r="R308" s="13"/>
      <c r="S308" s="13"/>
      <c r="T308" s="13"/>
      <c r="U308" s="13"/>
      <c r="V308" s="13"/>
      <c r="W308" s="13"/>
      <c r="X308" s="13"/>
      <c r="Y308" s="13"/>
      <c r="Z308" s="13"/>
      <c r="AA308" s="13"/>
    </row>
    <row r="309" spans="1:27" ht="15.75" customHeight="1">
      <c r="A309" s="13"/>
      <c r="B309" s="13"/>
      <c r="C309" s="13"/>
      <c r="D309" s="13"/>
      <c r="E309" s="13"/>
      <c r="F309" s="13"/>
      <c r="G309" s="13"/>
      <c r="H309" s="13"/>
      <c r="I309" s="13"/>
      <c r="J309" s="13"/>
      <c r="K309" s="13"/>
      <c r="L309" s="13"/>
      <c r="M309" s="13"/>
      <c r="N309" s="13"/>
      <c r="O309" s="13"/>
      <c r="P309" s="13"/>
      <c r="Q309" s="13"/>
      <c r="R309" s="13"/>
      <c r="S309" s="13"/>
      <c r="T309" s="13"/>
      <c r="U309" s="13"/>
      <c r="V309" s="13"/>
      <c r="W309" s="13"/>
      <c r="X309" s="13"/>
      <c r="Y309" s="13"/>
      <c r="Z309" s="13"/>
      <c r="AA309" s="13"/>
    </row>
    <row r="310" spans="1:27" ht="15.75" customHeight="1">
      <c r="A310" s="13"/>
      <c r="B310" s="13"/>
      <c r="C310" s="13"/>
      <c r="D310" s="13"/>
      <c r="E310" s="13"/>
      <c r="F310" s="13"/>
      <c r="G310" s="13"/>
      <c r="H310" s="13"/>
      <c r="I310" s="13"/>
      <c r="J310" s="13"/>
      <c r="K310" s="13"/>
      <c r="L310" s="13"/>
      <c r="M310" s="13"/>
      <c r="N310" s="13"/>
      <c r="O310" s="13"/>
      <c r="P310" s="13"/>
      <c r="Q310" s="13"/>
      <c r="R310" s="13"/>
      <c r="S310" s="13"/>
      <c r="T310" s="13"/>
      <c r="U310" s="13"/>
      <c r="V310" s="13"/>
      <c r="W310" s="13"/>
      <c r="X310" s="13"/>
      <c r="Y310" s="13"/>
      <c r="Z310" s="13"/>
      <c r="AA310" s="13"/>
    </row>
    <row r="311" spans="1:27" ht="15.75" customHeight="1">
      <c r="A311" s="13"/>
      <c r="B311" s="13"/>
      <c r="C311" s="13"/>
      <c r="D311" s="13"/>
      <c r="E311" s="13"/>
      <c r="F311" s="13"/>
      <c r="G311" s="13"/>
      <c r="H311" s="13"/>
      <c r="I311" s="13"/>
      <c r="J311" s="13"/>
      <c r="K311" s="13"/>
      <c r="L311" s="13"/>
      <c r="M311" s="13"/>
      <c r="N311" s="13"/>
      <c r="O311" s="13"/>
      <c r="P311" s="13"/>
      <c r="Q311" s="13"/>
      <c r="R311" s="13"/>
      <c r="S311" s="13"/>
      <c r="T311" s="13"/>
      <c r="U311" s="13"/>
      <c r="V311" s="13"/>
      <c r="W311" s="13"/>
      <c r="X311" s="13"/>
      <c r="Y311" s="13"/>
      <c r="Z311" s="13"/>
      <c r="AA311" s="13"/>
    </row>
    <row r="312" spans="1:27" ht="15.75" customHeight="1">
      <c r="A312" s="13"/>
      <c r="B312" s="13"/>
      <c r="C312" s="13"/>
      <c r="D312" s="13"/>
      <c r="E312" s="13"/>
      <c r="F312" s="13"/>
      <c r="G312" s="13"/>
      <c r="H312" s="13"/>
      <c r="I312" s="13"/>
      <c r="J312" s="13"/>
      <c r="K312" s="13"/>
      <c r="L312" s="13"/>
      <c r="M312" s="13"/>
      <c r="N312" s="13"/>
      <c r="O312" s="13"/>
      <c r="P312" s="13"/>
      <c r="Q312" s="13"/>
      <c r="R312" s="13"/>
      <c r="S312" s="13"/>
      <c r="T312" s="13"/>
      <c r="U312" s="13"/>
      <c r="V312" s="13"/>
      <c r="W312" s="13"/>
      <c r="X312" s="13"/>
      <c r="Y312" s="13"/>
      <c r="Z312" s="13"/>
      <c r="AA312" s="13"/>
    </row>
    <row r="313" spans="1:27" ht="15.75" customHeight="1">
      <c r="A313" s="13"/>
      <c r="B313" s="13"/>
      <c r="C313" s="13"/>
      <c r="D313" s="13"/>
      <c r="E313" s="13"/>
      <c r="F313" s="13"/>
      <c r="G313" s="13"/>
      <c r="H313" s="13"/>
      <c r="I313" s="13"/>
      <c r="J313" s="13"/>
      <c r="K313" s="13"/>
      <c r="L313" s="13"/>
      <c r="M313" s="13"/>
      <c r="N313" s="13"/>
      <c r="O313" s="13"/>
      <c r="P313" s="13"/>
      <c r="Q313" s="13"/>
      <c r="R313" s="13"/>
      <c r="S313" s="13"/>
      <c r="T313" s="13"/>
      <c r="U313" s="13"/>
      <c r="V313" s="13"/>
      <c r="W313" s="13"/>
      <c r="X313" s="13"/>
      <c r="Y313" s="13"/>
      <c r="Z313" s="13"/>
      <c r="AA313" s="13"/>
    </row>
    <row r="314" spans="1:27" ht="15.75" customHeight="1">
      <c r="A314" s="13"/>
      <c r="B314" s="13"/>
      <c r="C314" s="13"/>
      <c r="D314" s="13"/>
      <c r="E314" s="13"/>
      <c r="F314" s="13"/>
      <c r="G314" s="13"/>
      <c r="H314" s="13"/>
      <c r="I314" s="13"/>
      <c r="J314" s="13"/>
      <c r="K314" s="13"/>
      <c r="L314" s="13"/>
      <c r="M314" s="13"/>
      <c r="N314" s="13"/>
      <c r="O314" s="13"/>
      <c r="P314" s="13"/>
      <c r="Q314" s="13"/>
      <c r="R314" s="13"/>
      <c r="S314" s="13"/>
      <c r="T314" s="13"/>
      <c r="U314" s="13"/>
      <c r="V314" s="13"/>
      <c r="W314" s="13"/>
      <c r="X314" s="13"/>
      <c r="Y314" s="13"/>
      <c r="Z314" s="13"/>
      <c r="AA314" s="13"/>
    </row>
    <row r="315" spans="1:27" ht="15.75" customHeight="1">
      <c r="A315" s="13"/>
      <c r="B315" s="13"/>
      <c r="C315" s="13"/>
      <c r="D315" s="13"/>
      <c r="E315" s="13"/>
      <c r="F315" s="13"/>
      <c r="G315" s="13"/>
      <c r="H315" s="13"/>
      <c r="I315" s="13"/>
      <c r="J315" s="13"/>
      <c r="K315" s="13"/>
      <c r="L315" s="13"/>
      <c r="M315" s="13"/>
      <c r="N315" s="13"/>
      <c r="O315" s="13"/>
      <c r="P315" s="13"/>
      <c r="Q315" s="13"/>
      <c r="R315" s="13"/>
      <c r="S315" s="13"/>
      <c r="T315" s="13"/>
      <c r="U315" s="13"/>
      <c r="V315" s="13"/>
      <c r="W315" s="13"/>
      <c r="X315" s="13"/>
      <c r="Y315" s="13"/>
      <c r="Z315" s="13"/>
      <c r="AA315" s="13"/>
    </row>
    <row r="316" spans="1:27" ht="15.75" customHeight="1">
      <c r="A316" s="13"/>
      <c r="B316" s="13"/>
      <c r="C316" s="13"/>
      <c r="D316" s="13"/>
      <c r="E316" s="13"/>
      <c r="F316" s="13"/>
      <c r="G316" s="13"/>
      <c r="H316" s="13"/>
      <c r="I316" s="13"/>
      <c r="J316" s="13"/>
      <c r="K316" s="13"/>
      <c r="L316" s="13"/>
      <c r="M316" s="13"/>
      <c r="N316" s="13"/>
      <c r="O316" s="13"/>
      <c r="P316" s="13"/>
      <c r="Q316" s="13"/>
      <c r="R316" s="13"/>
      <c r="S316" s="13"/>
      <c r="T316" s="13"/>
      <c r="U316" s="13"/>
      <c r="V316" s="13"/>
      <c r="W316" s="13"/>
      <c r="X316" s="13"/>
      <c r="Y316" s="13"/>
      <c r="Z316" s="13"/>
      <c r="AA316" s="13"/>
    </row>
    <row r="317" spans="1:27" ht="15.75" customHeight="1">
      <c r="A317" s="13"/>
      <c r="B317" s="13"/>
      <c r="C317" s="13"/>
      <c r="D317" s="13"/>
      <c r="E317" s="13"/>
      <c r="F317" s="13"/>
      <c r="G317" s="13"/>
      <c r="H317" s="13"/>
      <c r="I317" s="13"/>
      <c r="J317" s="13"/>
      <c r="K317" s="13"/>
      <c r="L317" s="13"/>
      <c r="M317" s="13"/>
      <c r="N317" s="13"/>
      <c r="O317" s="13"/>
      <c r="P317" s="13"/>
      <c r="Q317" s="13"/>
      <c r="R317" s="13"/>
      <c r="S317" s="13"/>
      <c r="T317" s="13"/>
      <c r="U317" s="13"/>
      <c r="V317" s="13"/>
      <c r="W317" s="13"/>
      <c r="X317" s="13"/>
      <c r="Y317" s="13"/>
      <c r="Z317" s="13"/>
      <c r="AA317" s="13"/>
    </row>
    <row r="318" spans="1:27" ht="15.75" customHeight="1">
      <c r="A318" s="13"/>
      <c r="B318" s="13"/>
      <c r="C318" s="13"/>
      <c r="D318" s="13"/>
      <c r="E318" s="13"/>
      <c r="F318" s="13"/>
      <c r="G318" s="13"/>
      <c r="H318" s="13"/>
      <c r="I318" s="13"/>
      <c r="J318" s="13"/>
      <c r="K318" s="13"/>
      <c r="L318" s="13"/>
      <c r="M318" s="13"/>
      <c r="N318" s="13"/>
      <c r="O318" s="13"/>
      <c r="P318" s="13"/>
      <c r="Q318" s="13"/>
      <c r="R318" s="13"/>
      <c r="S318" s="13"/>
      <c r="T318" s="13"/>
      <c r="U318" s="13"/>
      <c r="V318" s="13"/>
      <c r="W318" s="13"/>
      <c r="X318" s="13"/>
      <c r="Y318" s="13"/>
      <c r="Z318" s="13"/>
      <c r="AA318" s="13"/>
    </row>
    <row r="319" spans="1:27" ht="15.75" customHeight="1">
      <c r="A319" s="13"/>
      <c r="B319" s="13"/>
      <c r="C319" s="13"/>
      <c r="D319" s="13"/>
      <c r="E319" s="13"/>
      <c r="F319" s="13"/>
      <c r="G319" s="13"/>
      <c r="H319" s="13"/>
      <c r="I319" s="13"/>
      <c r="J319" s="13"/>
      <c r="K319" s="13"/>
      <c r="L319" s="13"/>
      <c r="M319" s="13"/>
      <c r="N319" s="13"/>
      <c r="O319" s="13"/>
      <c r="P319" s="13"/>
      <c r="Q319" s="13"/>
      <c r="R319" s="13"/>
      <c r="S319" s="13"/>
      <c r="T319" s="13"/>
      <c r="U319" s="13"/>
      <c r="V319" s="13"/>
      <c r="W319" s="13"/>
      <c r="X319" s="13"/>
      <c r="Y319" s="13"/>
      <c r="Z319" s="13"/>
      <c r="AA319" s="13"/>
    </row>
    <row r="320" spans="1:27" ht="15.75" customHeight="1">
      <c r="A320" s="13"/>
      <c r="B320" s="13"/>
      <c r="C320" s="13"/>
      <c r="D320" s="13"/>
      <c r="E320" s="13"/>
      <c r="F320" s="13"/>
      <c r="G320" s="13"/>
      <c r="H320" s="13"/>
      <c r="I320" s="13"/>
      <c r="J320" s="13"/>
      <c r="K320" s="13"/>
      <c r="L320" s="13"/>
      <c r="M320" s="13"/>
      <c r="N320" s="13"/>
      <c r="O320" s="13"/>
      <c r="P320" s="13"/>
      <c r="Q320" s="13"/>
      <c r="R320" s="13"/>
      <c r="S320" s="13"/>
      <c r="T320" s="13"/>
      <c r="U320" s="13"/>
      <c r="V320" s="13"/>
      <c r="W320" s="13"/>
      <c r="X320" s="13"/>
      <c r="Y320" s="13"/>
      <c r="Z320" s="13"/>
      <c r="AA320" s="13"/>
    </row>
    <row r="321" spans="1:27" ht="15.75" customHeight="1">
      <c r="A321" s="13"/>
      <c r="B321" s="13"/>
      <c r="C321" s="13"/>
      <c r="D321" s="13"/>
      <c r="E321" s="13"/>
      <c r="F321" s="13"/>
      <c r="G321" s="13"/>
      <c r="H321" s="13"/>
      <c r="I321" s="13"/>
      <c r="J321" s="13"/>
      <c r="K321" s="13"/>
      <c r="L321" s="13"/>
      <c r="M321" s="13"/>
      <c r="N321" s="13"/>
      <c r="O321" s="13"/>
      <c r="P321" s="13"/>
      <c r="Q321" s="13"/>
      <c r="R321" s="13"/>
      <c r="S321" s="13"/>
      <c r="T321" s="13"/>
      <c r="U321" s="13"/>
      <c r="V321" s="13"/>
      <c r="W321" s="13"/>
      <c r="X321" s="13"/>
      <c r="Y321" s="13"/>
      <c r="Z321" s="13"/>
      <c r="AA321" s="13"/>
    </row>
    <row r="322" spans="1:27" ht="15.75" customHeight="1">
      <c r="A322" s="13"/>
      <c r="B322" s="13"/>
      <c r="C322" s="13"/>
      <c r="D322" s="13"/>
      <c r="E322" s="13"/>
      <c r="F322" s="13"/>
      <c r="G322" s="13"/>
      <c r="H322" s="13"/>
      <c r="I322" s="13"/>
      <c r="J322" s="13"/>
      <c r="K322" s="13"/>
      <c r="L322" s="13"/>
      <c r="M322" s="13"/>
      <c r="N322" s="13"/>
      <c r="O322" s="13"/>
      <c r="P322" s="13"/>
      <c r="Q322" s="13"/>
      <c r="R322" s="13"/>
      <c r="S322" s="13"/>
      <c r="T322" s="13"/>
      <c r="U322" s="13"/>
      <c r="V322" s="13"/>
      <c r="W322" s="13"/>
      <c r="X322" s="13"/>
      <c r="Y322" s="13"/>
      <c r="Z322" s="13"/>
      <c r="AA322" s="13"/>
    </row>
    <row r="323" spans="1:27" ht="15.75" customHeight="1">
      <c r="A323" s="13"/>
      <c r="B323" s="13"/>
      <c r="C323" s="13"/>
      <c r="D323" s="13"/>
      <c r="E323" s="13"/>
      <c r="F323" s="13"/>
      <c r="G323" s="13"/>
      <c r="H323" s="13"/>
      <c r="I323" s="13"/>
      <c r="J323" s="13"/>
      <c r="K323" s="13"/>
      <c r="L323" s="13"/>
      <c r="M323" s="13"/>
      <c r="N323" s="13"/>
      <c r="O323" s="13"/>
      <c r="P323" s="13"/>
      <c r="Q323" s="13"/>
      <c r="R323" s="13"/>
      <c r="S323" s="13"/>
      <c r="T323" s="13"/>
      <c r="U323" s="13"/>
      <c r="V323" s="13"/>
      <c r="W323" s="13"/>
      <c r="X323" s="13"/>
      <c r="Y323" s="13"/>
      <c r="Z323" s="13"/>
      <c r="AA323" s="13"/>
    </row>
    <row r="324" spans="1:27" ht="15.75" customHeight="1">
      <c r="A324" s="13"/>
      <c r="B324" s="13"/>
      <c r="C324" s="13"/>
      <c r="D324" s="13"/>
      <c r="E324" s="13"/>
      <c r="F324" s="13"/>
      <c r="G324" s="13"/>
      <c r="H324" s="13"/>
      <c r="I324" s="13"/>
      <c r="J324" s="13"/>
      <c r="K324" s="13"/>
      <c r="L324" s="13"/>
      <c r="M324" s="13"/>
      <c r="N324" s="13"/>
      <c r="O324" s="13"/>
      <c r="P324" s="13"/>
      <c r="Q324" s="13"/>
      <c r="R324" s="13"/>
      <c r="S324" s="13"/>
      <c r="T324" s="13"/>
      <c r="U324" s="13"/>
      <c r="V324" s="13"/>
      <c r="W324" s="13"/>
      <c r="X324" s="13"/>
      <c r="Y324" s="13"/>
      <c r="Z324" s="13"/>
      <c r="AA324" s="13"/>
    </row>
    <row r="325" spans="1:27" ht="15.75" customHeight="1">
      <c r="A325" s="13"/>
      <c r="B325" s="13"/>
      <c r="C325" s="13"/>
      <c r="D325" s="13"/>
      <c r="E325" s="13"/>
      <c r="F325" s="13"/>
      <c r="G325" s="13"/>
      <c r="H325" s="13"/>
      <c r="I325" s="13"/>
      <c r="J325" s="13"/>
      <c r="K325" s="13"/>
      <c r="L325" s="13"/>
      <c r="M325" s="13"/>
      <c r="N325" s="13"/>
      <c r="O325" s="13"/>
      <c r="P325" s="13"/>
      <c r="Q325" s="13"/>
      <c r="R325" s="13"/>
      <c r="S325" s="13"/>
      <c r="T325" s="13"/>
      <c r="U325" s="13"/>
      <c r="V325" s="13"/>
      <c r="W325" s="13"/>
      <c r="X325" s="13"/>
      <c r="Y325" s="13"/>
      <c r="Z325" s="13"/>
      <c r="AA325" s="13"/>
    </row>
    <row r="326" spans="1:27" ht="15.75" customHeight="1">
      <c r="A326" s="13"/>
      <c r="B326" s="13"/>
      <c r="C326" s="13"/>
      <c r="D326" s="13"/>
      <c r="E326" s="13"/>
      <c r="F326" s="13"/>
      <c r="G326" s="13"/>
      <c r="H326" s="13"/>
      <c r="I326" s="13"/>
      <c r="J326" s="13"/>
      <c r="K326" s="13"/>
      <c r="L326" s="13"/>
      <c r="M326" s="13"/>
      <c r="N326" s="13"/>
      <c r="O326" s="13"/>
      <c r="P326" s="13"/>
      <c r="Q326" s="13"/>
      <c r="R326" s="13"/>
      <c r="S326" s="13"/>
      <c r="T326" s="13"/>
      <c r="U326" s="13"/>
      <c r="V326" s="13"/>
      <c r="W326" s="13"/>
      <c r="X326" s="13"/>
      <c r="Y326" s="13"/>
      <c r="Z326" s="13"/>
      <c r="AA326" s="13"/>
    </row>
    <row r="327" spans="1:27" ht="15.75" customHeight="1">
      <c r="A327" s="13"/>
      <c r="B327" s="13"/>
      <c r="C327" s="13"/>
      <c r="D327" s="13"/>
      <c r="E327" s="13"/>
      <c r="F327" s="13"/>
      <c r="G327" s="13"/>
      <c r="H327" s="13"/>
      <c r="I327" s="13"/>
      <c r="J327" s="13"/>
      <c r="K327" s="13"/>
      <c r="L327" s="13"/>
      <c r="M327" s="13"/>
      <c r="N327" s="13"/>
      <c r="O327" s="13"/>
      <c r="P327" s="13"/>
      <c r="Q327" s="13"/>
      <c r="R327" s="13"/>
      <c r="S327" s="13"/>
      <c r="T327" s="13"/>
      <c r="U327" s="13"/>
      <c r="V327" s="13"/>
      <c r="W327" s="13"/>
      <c r="X327" s="13"/>
      <c r="Y327" s="13"/>
      <c r="Z327" s="13"/>
      <c r="AA327" s="13"/>
    </row>
    <row r="328" spans="1:27" ht="15.75" customHeight="1">
      <c r="A328" s="13"/>
      <c r="B328" s="13"/>
      <c r="C328" s="13"/>
      <c r="D328" s="13"/>
      <c r="E328" s="13"/>
      <c r="F328" s="13"/>
      <c r="G328" s="13"/>
      <c r="H328" s="13"/>
      <c r="I328" s="13"/>
      <c r="J328" s="13"/>
      <c r="K328" s="13"/>
      <c r="L328" s="13"/>
      <c r="M328" s="13"/>
      <c r="N328" s="13"/>
      <c r="O328" s="13"/>
      <c r="P328" s="13"/>
      <c r="Q328" s="13"/>
      <c r="R328" s="13"/>
      <c r="S328" s="13"/>
      <c r="T328" s="13"/>
      <c r="U328" s="13"/>
      <c r="V328" s="13"/>
      <c r="W328" s="13"/>
      <c r="X328" s="13"/>
      <c r="Y328" s="13"/>
      <c r="Z328" s="13"/>
      <c r="AA328" s="13"/>
    </row>
    <row r="329" spans="1:27" ht="15.75" customHeight="1">
      <c r="A329" s="13"/>
      <c r="B329" s="13"/>
      <c r="C329" s="13"/>
      <c r="D329" s="13"/>
      <c r="E329" s="13"/>
      <c r="F329" s="13"/>
      <c r="G329" s="13"/>
      <c r="H329" s="13"/>
      <c r="I329" s="13"/>
      <c r="J329" s="13"/>
      <c r="K329" s="13"/>
      <c r="L329" s="13"/>
      <c r="M329" s="13"/>
      <c r="N329" s="13"/>
      <c r="O329" s="13"/>
      <c r="P329" s="13"/>
      <c r="Q329" s="13"/>
      <c r="R329" s="13"/>
      <c r="S329" s="13"/>
      <c r="T329" s="13"/>
      <c r="U329" s="13"/>
      <c r="V329" s="13"/>
      <c r="W329" s="13"/>
      <c r="X329" s="13"/>
      <c r="Y329" s="13"/>
      <c r="Z329" s="13"/>
      <c r="AA329" s="13"/>
    </row>
    <row r="330" spans="1:27" ht="15.75" customHeight="1">
      <c r="A330" s="13"/>
      <c r="B330" s="13"/>
      <c r="C330" s="13"/>
      <c r="D330" s="13"/>
      <c r="E330" s="13"/>
      <c r="F330" s="13"/>
      <c r="G330" s="13"/>
      <c r="H330" s="13"/>
      <c r="I330" s="13"/>
      <c r="J330" s="13"/>
      <c r="K330" s="13"/>
      <c r="L330" s="13"/>
      <c r="M330" s="13"/>
      <c r="N330" s="13"/>
      <c r="O330" s="13"/>
      <c r="P330" s="13"/>
      <c r="Q330" s="13"/>
      <c r="R330" s="13"/>
      <c r="S330" s="13"/>
      <c r="T330" s="13"/>
      <c r="U330" s="13"/>
      <c r="V330" s="13"/>
      <c r="W330" s="13"/>
      <c r="X330" s="13"/>
      <c r="Y330" s="13"/>
      <c r="Z330" s="13"/>
      <c r="AA330" s="13"/>
    </row>
    <row r="331" spans="1:27" ht="15.75" customHeight="1">
      <c r="A331" s="13"/>
      <c r="B331" s="13"/>
      <c r="C331" s="13"/>
      <c r="D331" s="13"/>
      <c r="E331" s="13"/>
      <c r="F331" s="13"/>
      <c r="G331" s="13"/>
      <c r="H331" s="13"/>
      <c r="I331" s="13"/>
      <c r="J331" s="13"/>
      <c r="K331" s="13"/>
      <c r="L331" s="13"/>
      <c r="M331" s="13"/>
      <c r="N331" s="13"/>
      <c r="O331" s="13"/>
      <c r="P331" s="13"/>
      <c r="Q331" s="13"/>
      <c r="R331" s="13"/>
      <c r="S331" s="13"/>
      <c r="T331" s="13"/>
      <c r="U331" s="13"/>
      <c r="V331" s="13"/>
      <c r="W331" s="13"/>
      <c r="X331" s="13"/>
      <c r="Y331" s="13"/>
      <c r="Z331" s="13"/>
      <c r="AA331" s="13"/>
    </row>
    <row r="332" spans="1:27" ht="15.75" customHeight="1">
      <c r="A332" s="13"/>
      <c r="B332" s="13"/>
      <c r="C332" s="13"/>
      <c r="D332" s="13"/>
      <c r="E332" s="13"/>
      <c r="F332" s="13"/>
      <c r="G332" s="13"/>
      <c r="H332" s="13"/>
      <c r="I332" s="13"/>
      <c r="J332" s="13"/>
      <c r="K332" s="13"/>
      <c r="L332" s="13"/>
      <c r="M332" s="13"/>
      <c r="N332" s="13"/>
      <c r="O332" s="13"/>
      <c r="P332" s="13"/>
      <c r="Q332" s="13"/>
      <c r="R332" s="13"/>
      <c r="S332" s="13"/>
      <c r="T332" s="13"/>
      <c r="U332" s="13"/>
      <c r="V332" s="13"/>
      <c r="W332" s="13"/>
      <c r="X332" s="13"/>
      <c r="Y332" s="13"/>
      <c r="Z332" s="13"/>
      <c r="AA332" s="13"/>
    </row>
    <row r="333" spans="1:27" ht="15.75" customHeight="1">
      <c r="A333" s="13"/>
      <c r="B333" s="13"/>
      <c r="C333" s="13"/>
      <c r="D333" s="13"/>
      <c r="E333" s="13"/>
      <c r="F333" s="13"/>
      <c r="G333" s="13"/>
      <c r="H333" s="13"/>
      <c r="I333" s="13"/>
      <c r="J333" s="13"/>
      <c r="K333" s="13"/>
      <c r="L333" s="13"/>
      <c r="M333" s="13"/>
      <c r="N333" s="13"/>
      <c r="O333" s="13"/>
      <c r="P333" s="13"/>
      <c r="Q333" s="13"/>
      <c r="R333" s="13"/>
      <c r="S333" s="13"/>
      <c r="T333" s="13"/>
      <c r="U333" s="13"/>
      <c r="V333" s="13"/>
      <c r="W333" s="13"/>
      <c r="X333" s="13"/>
      <c r="Y333" s="13"/>
      <c r="Z333" s="13"/>
      <c r="AA333" s="13"/>
    </row>
    <row r="334" spans="1:27" ht="15.75" customHeight="1">
      <c r="A334" s="13"/>
      <c r="B334" s="13"/>
      <c r="C334" s="13"/>
      <c r="D334" s="13"/>
      <c r="E334" s="13"/>
      <c r="F334" s="13"/>
      <c r="G334" s="13"/>
      <c r="H334" s="13"/>
      <c r="I334" s="13"/>
      <c r="J334" s="13"/>
      <c r="K334" s="13"/>
      <c r="L334" s="13"/>
      <c r="M334" s="13"/>
      <c r="N334" s="13"/>
      <c r="O334" s="13"/>
      <c r="P334" s="13"/>
      <c r="Q334" s="13"/>
      <c r="R334" s="13"/>
      <c r="S334" s="13"/>
      <c r="T334" s="13"/>
      <c r="U334" s="13"/>
      <c r="V334" s="13"/>
      <c r="W334" s="13"/>
      <c r="X334" s="13"/>
      <c r="Y334" s="13"/>
      <c r="Z334" s="13"/>
      <c r="AA334" s="13"/>
    </row>
    <row r="335" spans="1:27" ht="15.75" customHeight="1">
      <c r="A335" s="13"/>
      <c r="B335" s="13"/>
      <c r="C335" s="13"/>
      <c r="D335" s="13"/>
      <c r="E335" s="13"/>
      <c r="F335" s="13"/>
      <c r="G335" s="13"/>
      <c r="H335" s="13"/>
      <c r="I335" s="13"/>
      <c r="J335" s="13"/>
      <c r="K335" s="13"/>
      <c r="L335" s="13"/>
      <c r="M335" s="13"/>
      <c r="N335" s="13"/>
      <c r="O335" s="13"/>
      <c r="P335" s="13"/>
      <c r="Q335" s="13"/>
      <c r="R335" s="13"/>
      <c r="S335" s="13"/>
      <c r="T335" s="13"/>
      <c r="U335" s="13"/>
      <c r="V335" s="13"/>
      <c r="W335" s="13"/>
      <c r="X335" s="13"/>
      <c r="Y335" s="13"/>
      <c r="Z335" s="13"/>
      <c r="AA335" s="13"/>
    </row>
    <row r="336" spans="1:27" ht="15.75" customHeight="1">
      <c r="A336" s="13"/>
      <c r="B336" s="13"/>
      <c r="C336" s="13"/>
      <c r="D336" s="13"/>
      <c r="E336" s="13"/>
      <c r="F336" s="13"/>
      <c r="G336" s="13"/>
      <c r="H336" s="13"/>
      <c r="I336" s="13"/>
      <c r="J336" s="13"/>
      <c r="K336" s="13"/>
      <c r="L336" s="13"/>
      <c r="M336" s="13"/>
      <c r="N336" s="13"/>
      <c r="O336" s="13"/>
      <c r="P336" s="13"/>
      <c r="Q336" s="13"/>
      <c r="R336" s="13"/>
      <c r="S336" s="13"/>
      <c r="T336" s="13"/>
      <c r="U336" s="13"/>
      <c r="V336" s="13"/>
      <c r="W336" s="13"/>
      <c r="X336" s="13"/>
      <c r="Y336" s="13"/>
      <c r="Z336" s="13"/>
      <c r="AA336" s="13"/>
    </row>
    <row r="337" spans="1:27" ht="15.75" customHeight="1">
      <c r="A337" s="13"/>
      <c r="B337" s="13"/>
      <c r="C337" s="13"/>
      <c r="D337" s="13"/>
      <c r="E337" s="13"/>
      <c r="F337" s="13"/>
      <c r="G337" s="13"/>
      <c r="H337" s="13"/>
      <c r="I337" s="13"/>
      <c r="J337" s="13"/>
      <c r="K337" s="13"/>
      <c r="L337" s="13"/>
      <c r="M337" s="13"/>
      <c r="N337" s="13"/>
      <c r="O337" s="13"/>
      <c r="P337" s="13"/>
      <c r="Q337" s="13"/>
      <c r="R337" s="13"/>
      <c r="S337" s="13"/>
      <c r="T337" s="13"/>
      <c r="U337" s="13"/>
      <c r="V337" s="13"/>
      <c r="W337" s="13"/>
      <c r="X337" s="13"/>
      <c r="Y337" s="13"/>
      <c r="Z337" s="13"/>
      <c r="AA337" s="13"/>
    </row>
    <row r="338" spans="1:27" ht="15.75" customHeight="1">
      <c r="A338" s="13"/>
      <c r="B338" s="13"/>
      <c r="C338" s="13"/>
      <c r="D338" s="13"/>
      <c r="E338" s="13"/>
      <c r="F338" s="13"/>
      <c r="G338" s="13"/>
      <c r="H338" s="13"/>
      <c r="I338" s="13"/>
      <c r="J338" s="13"/>
      <c r="K338" s="13"/>
      <c r="L338" s="13"/>
      <c r="M338" s="13"/>
      <c r="N338" s="13"/>
      <c r="O338" s="13"/>
      <c r="P338" s="13"/>
      <c r="Q338" s="13"/>
      <c r="R338" s="13"/>
      <c r="S338" s="13"/>
      <c r="T338" s="13"/>
      <c r="U338" s="13"/>
      <c r="V338" s="13"/>
      <c r="W338" s="13"/>
      <c r="X338" s="13"/>
      <c r="Y338" s="13"/>
      <c r="Z338" s="13"/>
      <c r="AA338" s="13"/>
    </row>
    <row r="339" spans="1:27" ht="15.75" customHeight="1">
      <c r="A339" s="13"/>
      <c r="B339" s="13"/>
      <c r="C339" s="13"/>
      <c r="D339" s="13"/>
      <c r="E339" s="13"/>
      <c r="F339" s="13"/>
      <c r="G339" s="13"/>
      <c r="H339" s="13"/>
      <c r="I339" s="13"/>
      <c r="J339" s="13"/>
      <c r="K339" s="13"/>
      <c r="L339" s="13"/>
      <c r="M339" s="13"/>
      <c r="N339" s="13"/>
      <c r="O339" s="13"/>
      <c r="P339" s="13"/>
      <c r="Q339" s="13"/>
      <c r="R339" s="13"/>
      <c r="S339" s="13"/>
      <c r="T339" s="13"/>
      <c r="U339" s="13"/>
      <c r="V339" s="13"/>
      <c r="W339" s="13"/>
      <c r="X339" s="13"/>
      <c r="Y339" s="13"/>
      <c r="Z339" s="13"/>
      <c r="AA339" s="13"/>
    </row>
    <row r="340" spans="1:27" ht="15.75" customHeight="1">
      <c r="A340" s="13"/>
      <c r="B340" s="13"/>
      <c r="C340" s="13"/>
      <c r="D340" s="13"/>
      <c r="E340" s="13"/>
      <c r="F340" s="13"/>
      <c r="G340" s="13"/>
      <c r="H340" s="13"/>
      <c r="I340" s="13"/>
      <c r="J340" s="13"/>
      <c r="K340" s="13"/>
      <c r="L340" s="13"/>
      <c r="M340" s="13"/>
      <c r="N340" s="13"/>
      <c r="O340" s="13"/>
      <c r="P340" s="13"/>
      <c r="Q340" s="13"/>
      <c r="R340" s="13"/>
      <c r="S340" s="13"/>
      <c r="T340" s="13"/>
      <c r="U340" s="13"/>
      <c r="V340" s="13"/>
      <c r="W340" s="13"/>
      <c r="X340" s="13"/>
      <c r="Y340" s="13"/>
      <c r="Z340" s="13"/>
      <c r="AA340" s="13"/>
    </row>
    <row r="341" spans="1:27" ht="15.75" customHeight="1">
      <c r="A341" s="13"/>
      <c r="B341" s="13"/>
      <c r="C341" s="13"/>
      <c r="D341" s="13"/>
      <c r="E341" s="13"/>
      <c r="F341" s="13"/>
      <c r="G341" s="13"/>
      <c r="H341" s="13"/>
      <c r="I341" s="13"/>
      <c r="J341" s="13"/>
      <c r="K341" s="13"/>
      <c r="L341" s="13"/>
      <c r="M341" s="13"/>
      <c r="N341" s="13"/>
      <c r="O341" s="13"/>
      <c r="P341" s="13"/>
      <c r="Q341" s="13"/>
      <c r="R341" s="13"/>
      <c r="S341" s="13"/>
      <c r="T341" s="13"/>
      <c r="U341" s="13"/>
      <c r="V341" s="13"/>
      <c r="W341" s="13"/>
      <c r="X341" s="13"/>
      <c r="Y341" s="13"/>
      <c r="Z341" s="13"/>
      <c r="AA341" s="13"/>
    </row>
    <row r="342" spans="1:27" ht="15.75" customHeight="1">
      <c r="A342" s="13"/>
      <c r="B342" s="13"/>
      <c r="C342" s="13"/>
      <c r="D342" s="13"/>
      <c r="E342" s="13"/>
      <c r="F342" s="13"/>
      <c r="G342" s="13"/>
      <c r="H342" s="13"/>
      <c r="I342" s="13"/>
      <c r="J342" s="13"/>
      <c r="K342" s="13"/>
      <c r="L342" s="13"/>
      <c r="M342" s="13"/>
      <c r="N342" s="13"/>
      <c r="O342" s="13"/>
      <c r="P342" s="13"/>
      <c r="Q342" s="13"/>
      <c r="R342" s="13"/>
      <c r="S342" s="13"/>
      <c r="T342" s="13"/>
      <c r="U342" s="13"/>
      <c r="V342" s="13"/>
      <c r="W342" s="13"/>
      <c r="X342" s="13"/>
      <c r="Y342" s="13"/>
      <c r="Z342" s="13"/>
      <c r="AA342" s="13"/>
    </row>
    <row r="343" spans="1:27" ht="15.75" customHeight="1">
      <c r="A343" s="13"/>
      <c r="B343" s="13"/>
      <c r="C343" s="13"/>
      <c r="D343" s="13"/>
      <c r="E343" s="13"/>
      <c r="F343" s="13"/>
      <c r="G343" s="13"/>
      <c r="H343" s="13"/>
      <c r="I343" s="13"/>
      <c r="J343" s="13"/>
      <c r="K343" s="13"/>
      <c r="L343" s="13"/>
      <c r="M343" s="13"/>
      <c r="N343" s="13"/>
      <c r="O343" s="13"/>
      <c r="P343" s="13"/>
      <c r="Q343" s="13"/>
      <c r="R343" s="13"/>
      <c r="S343" s="13"/>
      <c r="T343" s="13"/>
      <c r="U343" s="13"/>
      <c r="V343" s="13"/>
      <c r="W343" s="13"/>
      <c r="X343" s="13"/>
      <c r="Y343" s="13"/>
      <c r="Z343" s="13"/>
      <c r="AA343" s="13"/>
    </row>
    <row r="344" spans="1:27" ht="15.75" customHeight="1">
      <c r="A344" s="13"/>
      <c r="B344" s="13"/>
      <c r="C344" s="13"/>
      <c r="D344" s="13"/>
      <c r="E344" s="13"/>
      <c r="F344" s="13"/>
      <c r="G344" s="13"/>
      <c r="H344" s="13"/>
      <c r="I344" s="13"/>
      <c r="J344" s="13"/>
      <c r="K344" s="13"/>
      <c r="L344" s="13"/>
      <c r="M344" s="13"/>
      <c r="N344" s="13"/>
      <c r="O344" s="13"/>
      <c r="P344" s="13"/>
      <c r="Q344" s="13"/>
      <c r="R344" s="13"/>
      <c r="S344" s="13"/>
      <c r="T344" s="13"/>
      <c r="U344" s="13"/>
      <c r="V344" s="13"/>
      <c r="W344" s="13"/>
      <c r="X344" s="13"/>
      <c r="Y344" s="13"/>
      <c r="Z344" s="13"/>
      <c r="AA344" s="13"/>
    </row>
    <row r="345" spans="1:27" ht="15.75" customHeight="1">
      <c r="A345" s="13"/>
      <c r="B345" s="13"/>
      <c r="C345" s="13"/>
      <c r="D345" s="13"/>
      <c r="E345" s="13"/>
      <c r="F345" s="13"/>
      <c r="G345" s="13"/>
      <c r="H345" s="13"/>
      <c r="I345" s="13"/>
      <c r="J345" s="13"/>
      <c r="K345" s="13"/>
      <c r="L345" s="13"/>
      <c r="M345" s="13"/>
      <c r="N345" s="13"/>
      <c r="O345" s="13"/>
      <c r="P345" s="13"/>
      <c r="Q345" s="13"/>
      <c r="R345" s="13"/>
      <c r="S345" s="13"/>
      <c r="T345" s="13"/>
      <c r="U345" s="13"/>
      <c r="V345" s="13"/>
      <c r="W345" s="13"/>
      <c r="X345" s="13"/>
      <c r="Y345" s="13"/>
      <c r="Z345" s="13"/>
      <c r="AA345" s="13"/>
    </row>
    <row r="346" spans="1:27" ht="15.75" customHeight="1">
      <c r="A346" s="13"/>
      <c r="B346" s="13"/>
      <c r="C346" s="13"/>
      <c r="D346" s="13"/>
      <c r="E346" s="13"/>
      <c r="F346" s="13"/>
      <c r="G346" s="13"/>
      <c r="H346" s="13"/>
      <c r="I346" s="13"/>
      <c r="J346" s="13"/>
      <c r="K346" s="13"/>
      <c r="L346" s="13"/>
      <c r="M346" s="13"/>
      <c r="N346" s="13"/>
      <c r="O346" s="13"/>
      <c r="P346" s="13"/>
      <c r="Q346" s="13"/>
      <c r="R346" s="13"/>
      <c r="S346" s="13"/>
      <c r="T346" s="13"/>
      <c r="U346" s="13"/>
      <c r="V346" s="13"/>
      <c r="W346" s="13"/>
      <c r="X346" s="13"/>
      <c r="Y346" s="13"/>
      <c r="Z346" s="13"/>
      <c r="AA346" s="13"/>
    </row>
    <row r="347" spans="1:27" ht="15.75" customHeight="1">
      <c r="A347" s="13"/>
      <c r="B347" s="13"/>
      <c r="C347" s="13"/>
      <c r="D347" s="13"/>
      <c r="E347" s="13"/>
      <c r="F347" s="13"/>
      <c r="G347" s="13"/>
      <c r="H347" s="13"/>
      <c r="I347" s="13"/>
      <c r="J347" s="13"/>
      <c r="K347" s="13"/>
      <c r="L347" s="13"/>
      <c r="M347" s="13"/>
      <c r="N347" s="13"/>
      <c r="O347" s="13"/>
      <c r="P347" s="13"/>
      <c r="Q347" s="13"/>
      <c r="R347" s="13"/>
      <c r="S347" s="13"/>
      <c r="T347" s="13"/>
      <c r="U347" s="13"/>
      <c r="V347" s="13"/>
      <c r="W347" s="13"/>
      <c r="X347" s="13"/>
      <c r="Y347" s="13"/>
      <c r="Z347" s="13"/>
      <c r="AA347" s="13"/>
    </row>
    <row r="348" spans="1:27" ht="15.75" customHeight="1">
      <c r="A348" s="13"/>
      <c r="B348" s="13"/>
      <c r="C348" s="13"/>
      <c r="D348" s="13"/>
      <c r="E348" s="13"/>
      <c r="F348" s="13"/>
      <c r="G348" s="13"/>
      <c r="H348" s="13"/>
      <c r="I348" s="13"/>
      <c r="J348" s="13"/>
      <c r="K348" s="13"/>
      <c r="L348" s="13"/>
      <c r="M348" s="13"/>
      <c r="N348" s="13"/>
      <c r="O348" s="13"/>
      <c r="P348" s="13"/>
      <c r="Q348" s="13"/>
      <c r="R348" s="13"/>
      <c r="S348" s="13"/>
      <c r="T348" s="13"/>
      <c r="U348" s="13"/>
      <c r="V348" s="13"/>
      <c r="W348" s="13"/>
      <c r="X348" s="13"/>
      <c r="Y348" s="13"/>
      <c r="Z348" s="13"/>
      <c r="AA348" s="13"/>
    </row>
    <row r="349" spans="1:27" ht="15.75" customHeight="1">
      <c r="A349" s="13"/>
      <c r="B349" s="13"/>
      <c r="C349" s="13"/>
      <c r="D349" s="13"/>
      <c r="E349" s="13"/>
      <c r="F349" s="13"/>
      <c r="G349" s="13"/>
      <c r="H349" s="13"/>
      <c r="I349" s="13"/>
      <c r="J349" s="13"/>
      <c r="K349" s="13"/>
      <c r="L349" s="13"/>
      <c r="M349" s="13"/>
      <c r="N349" s="13"/>
      <c r="O349" s="13"/>
      <c r="P349" s="13"/>
      <c r="Q349" s="13"/>
      <c r="R349" s="13"/>
      <c r="S349" s="13"/>
      <c r="T349" s="13"/>
      <c r="U349" s="13"/>
      <c r="V349" s="13"/>
      <c r="W349" s="13"/>
      <c r="X349" s="13"/>
      <c r="Y349" s="13"/>
      <c r="Z349" s="13"/>
      <c r="AA349" s="13"/>
    </row>
    <row r="350" spans="1:27" ht="15.75" customHeight="1">
      <c r="A350" s="13"/>
      <c r="B350" s="13"/>
      <c r="C350" s="13"/>
      <c r="D350" s="13"/>
      <c r="E350" s="13"/>
      <c r="F350" s="13"/>
      <c r="G350" s="13"/>
      <c r="H350" s="13"/>
      <c r="I350" s="13"/>
      <c r="J350" s="13"/>
      <c r="K350" s="13"/>
      <c r="L350" s="13"/>
      <c r="M350" s="13"/>
      <c r="N350" s="13"/>
      <c r="O350" s="13"/>
      <c r="P350" s="13"/>
      <c r="Q350" s="13"/>
      <c r="R350" s="13"/>
      <c r="S350" s="13"/>
      <c r="T350" s="13"/>
      <c r="U350" s="13"/>
      <c r="V350" s="13"/>
      <c r="W350" s="13"/>
      <c r="X350" s="13"/>
      <c r="Y350" s="13"/>
      <c r="Z350" s="13"/>
      <c r="AA350" s="13"/>
    </row>
    <row r="351" spans="1:27" ht="15.75" customHeight="1">
      <c r="A351" s="13"/>
      <c r="B351" s="13"/>
      <c r="C351" s="13"/>
      <c r="D351" s="13"/>
      <c r="E351" s="13"/>
      <c r="F351" s="13"/>
      <c r="G351" s="13"/>
      <c r="H351" s="13"/>
      <c r="I351" s="13"/>
      <c r="J351" s="13"/>
      <c r="K351" s="13"/>
      <c r="L351" s="13"/>
      <c r="M351" s="13"/>
      <c r="N351" s="13"/>
      <c r="O351" s="13"/>
      <c r="P351" s="13"/>
      <c r="Q351" s="13"/>
      <c r="R351" s="13"/>
      <c r="S351" s="13"/>
      <c r="T351" s="13"/>
      <c r="U351" s="13"/>
      <c r="V351" s="13"/>
      <c r="W351" s="13"/>
      <c r="X351" s="13"/>
      <c r="Y351" s="13"/>
      <c r="Z351" s="13"/>
      <c r="AA351" s="13"/>
    </row>
    <row r="352" spans="1:27" ht="15.75" customHeight="1">
      <c r="A352" s="13"/>
      <c r="B352" s="13"/>
      <c r="C352" s="13"/>
      <c r="D352" s="13"/>
      <c r="E352" s="13"/>
      <c r="F352" s="13"/>
      <c r="G352" s="13"/>
      <c r="H352" s="13"/>
      <c r="I352" s="13"/>
      <c r="J352" s="13"/>
      <c r="K352" s="13"/>
      <c r="L352" s="13"/>
      <c r="M352" s="13"/>
      <c r="N352" s="13"/>
      <c r="O352" s="13"/>
      <c r="P352" s="13"/>
      <c r="Q352" s="13"/>
      <c r="R352" s="13"/>
      <c r="S352" s="13"/>
      <c r="T352" s="13"/>
      <c r="U352" s="13"/>
      <c r="V352" s="13"/>
      <c r="W352" s="13"/>
      <c r="X352" s="13"/>
      <c r="Y352" s="13"/>
      <c r="Z352" s="13"/>
      <c r="AA352" s="13"/>
    </row>
    <row r="353" spans="1:27" ht="15.75" customHeight="1">
      <c r="A353" s="13"/>
      <c r="B353" s="13"/>
      <c r="C353" s="13"/>
      <c r="D353" s="13"/>
      <c r="E353" s="13"/>
      <c r="F353" s="13"/>
      <c r="G353" s="13"/>
      <c r="H353" s="13"/>
      <c r="I353" s="13"/>
      <c r="J353" s="13"/>
      <c r="K353" s="13"/>
      <c r="L353" s="13"/>
      <c r="M353" s="13"/>
      <c r="N353" s="13"/>
      <c r="O353" s="13"/>
      <c r="P353" s="13"/>
      <c r="Q353" s="13"/>
      <c r="R353" s="13"/>
      <c r="S353" s="13"/>
      <c r="T353" s="13"/>
      <c r="U353" s="13"/>
      <c r="V353" s="13"/>
      <c r="W353" s="13"/>
      <c r="X353" s="13"/>
      <c r="Y353" s="13"/>
      <c r="Z353" s="13"/>
      <c r="AA353" s="13"/>
    </row>
    <row r="354" spans="1:27" ht="15.75" customHeight="1">
      <c r="A354" s="13"/>
      <c r="B354" s="13"/>
      <c r="C354" s="13"/>
      <c r="D354" s="13"/>
      <c r="E354" s="13"/>
      <c r="F354" s="13"/>
      <c r="G354" s="13"/>
      <c r="H354" s="13"/>
      <c r="I354" s="13"/>
      <c r="J354" s="13"/>
      <c r="K354" s="13"/>
      <c r="L354" s="13"/>
      <c r="M354" s="13"/>
      <c r="N354" s="13"/>
      <c r="O354" s="13"/>
      <c r="P354" s="13"/>
      <c r="Q354" s="13"/>
      <c r="R354" s="13"/>
      <c r="S354" s="13"/>
      <c r="T354" s="13"/>
      <c r="U354" s="13"/>
      <c r="V354" s="13"/>
      <c r="W354" s="13"/>
      <c r="X354" s="13"/>
      <c r="Y354" s="13"/>
      <c r="Z354" s="13"/>
      <c r="AA354" s="13"/>
    </row>
    <row r="355" spans="1:27" ht="15.75" customHeight="1">
      <c r="A355" s="13"/>
      <c r="B355" s="13"/>
      <c r="C355" s="13"/>
      <c r="D355" s="13"/>
      <c r="E355" s="13"/>
      <c r="F355" s="13"/>
      <c r="G355" s="13"/>
      <c r="H355" s="13"/>
      <c r="I355" s="13"/>
      <c r="J355" s="13"/>
      <c r="K355" s="13"/>
      <c r="L355" s="13"/>
      <c r="M355" s="13"/>
      <c r="N355" s="13"/>
      <c r="O355" s="13"/>
      <c r="P355" s="13"/>
      <c r="Q355" s="13"/>
      <c r="R355" s="13"/>
      <c r="S355" s="13"/>
      <c r="T355" s="13"/>
      <c r="U355" s="13"/>
      <c r="V355" s="13"/>
      <c r="W355" s="13"/>
      <c r="X355" s="13"/>
      <c r="Y355" s="13"/>
      <c r="Z355" s="13"/>
      <c r="AA355" s="13"/>
    </row>
    <row r="356" spans="1:27" ht="15.75" customHeight="1">
      <c r="A356" s="13"/>
      <c r="B356" s="13"/>
      <c r="C356" s="13"/>
      <c r="D356" s="13"/>
      <c r="E356" s="13"/>
      <c r="F356" s="13"/>
      <c r="G356" s="13"/>
      <c r="H356" s="13"/>
      <c r="I356" s="13"/>
      <c r="J356" s="13"/>
      <c r="K356" s="13"/>
      <c r="L356" s="13"/>
      <c r="M356" s="13"/>
      <c r="N356" s="13"/>
      <c r="O356" s="13"/>
      <c r="P356" s="13"/>
      <c r="Q356" s="13"/>
      <c r="R356" s="13"/>
      <c r="S356" s="13"/>
      <c r="T356" s="13"/>
      <c r="U356" s="13"/>
      <c r="V356" s="13"/>
      <c r="W356" s="13"/>
      <c r="X356" s="13"/>
      <c r="Y356" s="13"/>
      <c r="Z356" s="13"/>
      <c r="AA356" s="13"/>
    </row>
    <row r="357" spans="1:27" ht="15.75" customHeight="1">
      <c r="A357" s="13"/>
      <c r="B357" s="13"/>
      <c r="C357" s="13"/>
      <c r="D357" s="13"/>
      <c r="E357" s="13"/>
      <c r="F357" s="13"/>
      <c r="G357" s="13"/>
      <c r="H357" s="13"/>
      <c r="I357" s="13"/>
      <c r="J357" s="13"/>
      <c r="K357" s="13"/>
      <c r="L357" s="13"/>
      <c r="M357" s="13"/>
      <c r="N357" s="13"/>
      <c r="O357" s="13"/>
      <c r="P357" s="13"/>
      <c r="Q357" s="13"/>
      <c r="R357" s="13"/>
      <c r="S357" s="13"/>
      <c r="T357" s="13"/>
      <c r="U357" s="13"/>
      <c r="V357" s="13"/>
      <c r="W357" s="13"/>
      <c r="X357" s="13"/>
      <c r="Y357" s="13"/>
      <c r="Z357" s="13"/>
      <c r="AA357" s="13"/>
    </row>
    <row r="358" spans="1:27" ht="15.75" customHeight="1">
      <c r="A358" s="13"/>
      <c r="B358" s="13"/>
      <c r="C358" s="13"/>
      <c r="D358" s="13"/>
      <c r="E358" s="13"/>
      <c r="F358" s="13"/>
      <c r="G358" s="13"/>
      <c r="H358" s="13"/>
      <c r="I358" s="13"/>
      <c r="J358" s="13"/>
      <c r="K358" s="13"/>
      <c r="L358" s="13"/>
      <c r="M358" s="13"/>
      <c r="N358" s="13"/>
      <c r="O358" s="13"/>
      <c r="P358" s="13"/>
      <c r="Q358" s="13"/>
      <c r="R358" s="13"/>
      <c r="S358" s="13"/>
      <c r="T358" s="13"/>
      <c r="U358" s="13"/>
      <c r="V358" s="13"/>
      <c r="W358" s="13"/>
      <c r="X358" s="13"/>
      <c r="Y358" s="13"/>
      <c r="Z358" s="13"/>
      <c r="AA358" s="13"/>
    </row>
    <row r="359" spans="1:27" ht="15.75" customHeight="1">
      <c r="A359" s="13"/>
      <c r="B359" s="13"/>
      <c r="C359" s="13"/>
      <c r="D359" s="13"/>
      <c r="E359" s="13"/>
      <c r="F359" s="13"/>
      <c r="G359" s="13"/>
      <c r="H359" s="13"/>
      <c r="I359" s="13"/>
      <c r="J359" s="13"/>
      <c r="K359" s="13"/>
      <c r="L359" s="13"/>
      <c r="M359" s="13"/>
      <c r="N359" s="13"/>
      <c r="O359" s="13"/>
      <c r="P359" s="13"/>
      <c r="Q359" s="13"/>
      <c r="R359" s="13"/>
      <c r="S359" s="13"/>
      <c r="T359" s="13"/>
      <c r="U359" s="13"/>
      <c r="V359" s="13"/>
      <c r="W359" s="13"/>
      <c r="X359" s="13"/>
      <c r="Y359" s="13"/>
      <c r="Z359" s="13"/>
      <c r="AA359" s="13"/>
    </row>
    <row r="360" spans="1:27" ht="15.75" customHeight="1">
      <c r="A360" s="13"/>
      <c r="B360" s="13"/>
      <c r="C360" s="13"/>
      <c r="D360" s="13"/>
      <c r="E360" s="13"/>
      <c r="F360" s="13"/>
      <c r="G360" s="13"/>
      <c r="H360" s="13"/>
      <c r="I360" s="13"/>
      <c r="J360" s="13"/>
      <c r="K360" s="13"/>
      <c r="L360" s="13"/>
      <c r="M360" s="13"/>
      <c r="N360" s="13"/>
      <c r="O360" s="13"/>
      <c r="P360" s="13"/>
      <c r="Q360" s="13"/>
      <c r="R360" s="13"/>
      <c r="S360" s="13"/>
      <c r="T360" s="13"/>
      <c r="U360" s="13"/>
      <c r="V360" s="13"/>
      <c r="W360" s="13"/>
      <c r="X360" s="13"/>
      <c r="Y360" s="13"/>
      <c r="Z360" s="13"/>
      <c r="AA360" s="13"/>
    </row>
    <row r="361" spans="1:27" ht="15.75" customHeight="1">
      <c r="A361" s="13"/>
      <c r="B361" s="13"/>
      <c r="C361" s="13"/>
      <c r="D361" s="13"/>
      <c r="E361" s="13"/>
      <c r="F361" s="13"/>
      <c r="G361" s="13"/>
      <c r="H361" s="13"/>
      <c r="I361" s="13"/>
      <c r="J361" s="13"/>
      <c r="K361" s="13"/>
      <c r="L361" s="13"/>
      <c r="M361" s="13"/>
      <c r="N361" s="13"/>
      <c r="O361" s="13"/>
      <c r="P361" s="13"/>
      <c r="Q361" s="13"/>
      <c r="R361" s="13"/>
      <c r="S361" s="13"/>
      <c r="T361" s="13"/>
      <c r="U361" s="13"/>
      <c r="V361" s="13"/>
      <c r="W361" s="13"/>
      <c r="X361" s="13"/>
      <c r="Y361" s="13"/>
      <c r="Z361" s="13"/>
      <c r="AA361" s="13"/>
    </row>
    <row r="362" spans="1:27" ht="15.75" customHeight="1">
      <c r="A362" s="13"/>
      <c r="B362" s="13"/>
      <c r="C362" s="13"/>
      <c r="D362" s="13"/>
      <c r="E362" s="13"/>
      <c r="F362" s="13"/>
      <c r="G362" s="13"/>
      <c r="H362" s="13"/>
      <c r="I362" s="13"/>
      <c r="J362" s="13"/>
      <c r="K362" s="13"/>
      <c r="L362" s="13"/>
      <c r="M362" s="13"/>
      <c r="N362" s="13"/>
      <c r="O362" s="13"/>
      <c r="P362" s="13"/>
      <c r="Q362" s="13"/>
      <c r="R362" s="13"/>
      <c r="S362" s="13"/>
      <c r="T362" s="13"/>
      <c r="U362" s="13"/>
      <c r="V362" s="13"/>
      <c r="W362" s="13"/>
      <c r="X362" s="13"/>
      <c r="Y362" s="13"/>
      <c r="Z362" s="13"/>
      <c r="AA362" s="13"/>
    </row>
    <row r="363" spans="1:27" ht="15.75" customHeight="1">
      <c r="A363" s="13"/>
      <c r="B363" s="13"/>
      <c r="C363" s="13"/>
      <c r="D363" s="13"/>
      <c r="E363" s="13"/>
      <c r="F363" s="13"/>
      <c r="G363" s="13"/>
      <c r="H363" s="13"/>
      <c r="I363" s="13"/>
      <c r="J363" s="13"/>
      <c r="K363" s="13"/>
      <c r="L363" s="13"/>
      <c r="M363" s="13"/>
      <c r="N363" s="13"/>
      <c r="O363" s="13"/>
      <c r="P363" s="13"/>
      <c r="Q363" s="13"/>
      <c r="R363" s="13"/>
      <c r="S363" s="13"/>
      <c r="T363" s="13"/>
      <c r="U363" s="13"/>
      <c r="V363" s="13"/>
      <c r="W363" s="13"/>
      <c r="X363" s="13"/>
      <c r="Y363" s="13"/>
      <c r="Z363" s="13"/>
      <c r="AA363" s="13"/>
    </row>
    <row r="364" spans="1:27" ht="15.75" customHeight="1">
      <c r="A364" s="13"/>
      <c r="B364" s="13"/>
      <c r="C364" s="13"/>
      <c r="D364" s="13"/>
      <c r="E364" s="13"/>
      <c r="F364" s="13"/>
      <c r="G364" s="13"/>
      <c r="H364" s="13"/>
      <c r="I364" s="13"/>
      <c r="J364" s="13"/>
      <c r="K364" s="13"/>
      <c r="L364" s="13"/>
      <c r="M364" s="13"/>
      <c r="N364" s="13"/>
      <c r="O364" s="13"/>
      <c r="P364" s="13"/>
      <c r="Q364" s="13"/>
      <c r="R364" s="13"/>
      <c r="S364" s="13"/>
      <c r="T364" s="13"/>
      <c r="U364" s="13"/>
      <c r="V364" s="13"/>
      <c r="W364" s="13"/>
      <c r="X364" s="13"/>
      <c r="Y364" s="13"/>
      <c r="Z364" s="13"/>
      <c r="AA364" s="13"/>
    </row>
    <row r="365" spans="1:27" ht="15.75" customHeight="1">
      <c r="A365" s="13"/>
      <c r="B365" s="13"/>
      <c r="C365" s="13"/>
      <c r="D365" s="13"/>
      <c r="E365" s="13"/>
      <c r="F365" s="13"/>
      <c r="G365" s="13"/>
      <c r="H365" s="13"/>
      <c r="I365" s="13"/>
      <c r="J365" s="13"/>
      <c r="K365" s="13"/>
      <c r="L365" s="13"/>
      <c r="M365" s="13"/>
      <c r="N365" s="13"/>
      <c r="O365" s="13"/>
      <c r="P365" s="13"/>
      <c r="Q365" s="13"/>
      <c r="R365" s="13"/>
      <c r="S365" s="13"/>
      <c r="T365" s="13"/>
      <c r="U365" s="13"/>
      <c r="V365" s="13"/>
      <c r="W365" s="13"/>
      <c r="X365" s="13"/>
      <c r="Y365" s="13"/>
      <c r="Z365" s="13"/>
      <c r="AA365" s="13"/>
    </row>
    <row r="366" spans="1:27" ht="15.75" customHeight="1">
      <c r="A366" s="13"/>
      <c r="B366" s="13"/>
      <c r="C366" s="13"/>
      <c r="D366" s="13"/>
      <c r="E366" s="13"/>
      <c r="F366" s="13"/>
      <c r="G366" s="13"/>
      <c r="H366" s="13"/>
      <c r="I366" s="13"/>
      <c r="J366" s="13"/>
      <c r="K366" s="13"/>
      <c r="L366" s="13"/>
      <c r="M366" s="13"/>
      <c r="N366" s="13"/>
      <c r="O366" s="13"/>
      <c r="P366" s="13"/>
      <c r="Q366" s="13"/>
      <c r="R366" s="13"/>
      <c r="S366" s="13"/>
      <c r="T366" s="13"/>
      <c r="U366" s="13"/>
      <c r="V366" s="13"/>
      <c r="W366" s="13"/>
      <c r="X366" s="13"/>
      <c r="Y366" s="13"/>
      <c r="Z366" s="13"/>
      <c r="AA366" s="13"/>
    </row>
    <row r="367" spans="1:27" ht="15.75" customHeight="1">
      <c r="A367" s="13"/>
      <c r="B367" s="13"/>
      <c r="C367" s="13"/>
      <c r="D367" s="13"/>
      <c r="E367" s="13"/>
      <c r="F367" s="13"/>
      <c r="G367" s="13"/>
      <c r="H367" s="13"/>
      <c r="I367" s="13"/>
      <c r="J367" s="13"/>
      <c r="K367" s="13"/>
      <c r="L367" s="13"/>
      <c r="M367" s="13"/>
      <c r="N367" s="13"/>
      <c r="O367" s="13"/>
      <c r="P367" s="13"/>
      <c r="Q367" s="13"/>
      <c r="R367" s="13"/>
      <c r="S367" s="13"/>
      <c r="T367" s="13"/>
      <c r="U367" s="13"/>
      <c r="V367" s="13"/>
      <c r="W367" s="13"/>
      <c r="X367" s="13"/>
      <c r="Y367" s="13"/>
      <c r="Z367" s="13"/>
      <c r="AA367" s="13"/>
    </row>
    <row r="368" spans="1:27" ht="15.75" customHeight="1">
      <c r="A368" s="13"/>
      <c r="B368" s="13"/>
      <c r="C368" s="13"/>
      <c r="D368" s="13"/>
      <c r="E368" s="13"/>
      <c r="F368" s="13"/>
      <c r="G368" s="13"/>
      <c r="H368" s="13"/>
      <c r="I368" s="13"/>
      <c r="J368" s="13"/>
      <c r="K368" s="13"/>
      <c r="L368" s="13"/>
      <c r="M368" s="13"/>
      <c r="N368" s="13"/>
      <c r="O368" s="13"/>
      <c r="P368" s="13"/>
      <c r="Q368" s="13"/>
      <c r="R368" s="13"/>
      <c r="S368" s="13"/>
      <c r="T368" s="13"/>
      <c r="U368" s="13"/>
      <c r="V368" s="13"/>
      <c r="W368" s="13"/>
      <c r="X368" s="13"/>
      <c r="Y368" s="13"/>
      <c r="Z368" s="13"/>
      <c r="AA368" s="13"/>
    </row>
    <row r="369" spans="1:27" ht="15.75" customHeight="1">
      <c r="A369" s="13"/>
      <c r="B369" s="13"/>
      <c r="C369" s="13"/>
      <c r="D369" s="13"/>
      <c r="E369" s="13"/>
      <c r="F369" s="13"/>
      <c r="G369" s="13"/>
      <c r="H369" s="13"/>
      <c r="I369" s="13"/>
      <c r="J369" s="13"/>
      <c r="K369" s="13"/>
      <c r="L369" s="13"/>
      <c r="M369" s="13"/>
      <c r="N369" s="13"/>
      <c r="O369" s="13"/>
      <c r="P369" s="13"/>
      <c r="Q369" s="13"/>
      <c r="R369" s="13"/>
      <c r="S369" s="13"/>
      <c r="T369" s="13"/>
      <c r="U369" s="13"/>
      <c r="V369" s="13"/>
      <c r="W369" s="13"/>
      <c r="X369" s="13"/>
      <c r="Y369" s="13"/>
      <c r="Z369" s="13"/>
      <c r="AA369" s="13"/>
    </row>
    <row r="370" spans="1:27" ht="15.75" customHeight="1">
      <c r="A370" s="13"/>
      <c r="B370" s="13"/>
      <c r="C370" s="13"/>
      <c r="D370" s="13"/>
      <c r="E370" s="13"/>
      <c r="F370" s="13"/>
      <c r="G370" s="13"/>
      <c r="H370" s="13"/>
      <c r="I370" s="13"/>
      <c r="J370" s="13"/>
      <c r="K370" s="13"/>
      <c r="L370" s="13"/>
      <c r="M370" s="13"/>
      <c r="N370" s="13"/>
      <c r="O370" s="13"/>
      <c r="P370" s="13"/>
      <c r="Q370" s="13"/>
      <c r="R370" s="13"/>
      <c r="S370" s="13"/>
      <c r="T370" s="13"/>
      <c r="U370" s="13"/>
      <c r="V370" s="13"/>
      <c r="W370" s="13"/>
      <c r="X370" s="13"/>
      <c r="Y370" s="13"/>
      <c r="Z370" s="13"/>
      <c r="AA370" s="13"/>
    </row>
    <row r="371" spans="1:27" ht="15.75" customHeight="1">
      <c r="A371" s="13"/>
      <c r="B371" s="13"/>
      <c r="C371" s="13"/>
      <c r="D371" s="13"/>
      <c r="E371" s="13"/>
      <c r="F371" s="13"/>
      <c r="G371" s="13"/>
      <c r="H371" s="13"/>
      <c r="I371" s="13"/>
      <c r="J371" s="13"/>
      <c r="K371" s="13"/>
      <c r="L371" s="13"/>
      <c r="M371" s="13"/>
      <c r="N371" s="13"/>
      <c r="O371" s="13"/>
      <c r="P371" s="13"/>
      <c r="Q371" s="13"/>
      <c r="R371" s="13"/>
      <c r="S371" s="13"/>
      <c r="T371" s="13"/>
      <c r="U371" s="13"/>
      <c r="V371" s="13"/>
      <c r="W371" s="13"/>
      <c r="X371" s="13"/>
      <c r="Y371" s="13"/>
      <c r="Z371" s="13"/>
      <c r="AA371" s="13"/>
    </row>
    <row r="372" spans="1:27" ht="15.75" customHeight="1">
      <c r="A372" s="13"/>
      <c r="B372" s="13"/>
      <c r="C372" s="13"/>
      <c r="D372" s="13"/>
      <c r="E372" s="13"/>
      <c r="F372" s="13"/>
      <c r="G372" s="13"/>
      <c r="H372" s="13"/>
      <c r="I372" s="13"/>
      <c r="J372" s="13"/>
      <c r="K372" s="13"/>
      <c r="L372" s="13"/>
      <c r="M372" s="13"/>
      <c r="N372" s="13"/>
      <c r="O372" s="13"/>
      <c r="P372" s="13"/>
      <c r="Q372" s="13"/>
      <c r="R372" s="13"/>
      <c r="S372" s="13"/>
      <c r="T372" s="13"/>
      <c r="U372" s="13"/>
      <c r="V372" s="13"/>
      <c r="W372" s="13"/>
      <c r="X372" s="13"/>
      <c r="Y372" s="13"/>
      <c r="Z372" s="13"/>
      <c r="AA372" s="13"/>
    </row>
    <row r="373" spans="1:27" ht="15.75" customHeight="1">
      <c r="A373" s="13"/>
      <c r="B373" s="13"/>
      <c r="C373" s="13"/>
      <c r="D373" s="13"/>
      <c r="E373" s="13"/>
      <c r="F373" s="13"/>
      <c r="G373" s="13"/>
      <c r="H373" s="13"/>
      <c r="I373" s="13"/>
      <c r="J373" s="13"/>
      <c r="K373" s="13"/>
      <c r="L373" s="13"/>
      <c r="M373" s="13"/>
      <c r="N373" s="13"/>
      <c r="O373" s="13"/>
      <c r="P373" s="13"/>
      <c r="Q373" s="13"/>
      <c r="R373" s="13"/>
      <c r="S373" s="13"/>
      <c r="T373" s="13"/>
      <c r="U373" s="13"/>
      <c r="V373" s="13"/>
      <c r="W373" s="13"/>
      <c r="X373" s="13"/>
      <c r="Y373" s="13"/>
      <c r="Z373" s="13"/>
      <c r="AA373" s="13"/>
    </row>
    <row r="374" spans="1:27" ht="15.75" customHeight="1">
      <c r="A374" s="13"/>
      <c r="B374" s="13"/>
      <c r="C374" s="13"/>
      <c r="D374" s="13"/>
      <c r="E374" s="13"/>
      <c r="F374" s="13"/>
      <c r="G374" s="13"/>
      <c r="H374" s="13"/>
      <c r="I374" s="13"/>
      <c r="J374" s="13"/>
      <c r="K374" s="13"/>
      <c r="L374" s="13"/>
      <c r="M374" s="13"/>
      <c r="N374" s="13"/>
      <c r="O374" s="13"/>
      <c r="P374" s="13"/>
      <c r="Q374" s="13"/>
      <c r="R374" s="13"/>
      <c r="S374" s="13"/>
      <c r="T374" s="13"/>
      <c r="U374" s="13"/>
      <c r="V374" s="13"/>
      <c r="W374" s="13"/>
      <c r="X374" s="13"/>
      <c r="Y374" s="13"/>
      <c r="Z374" s="13"/>
      <c r="AA374" s="13"/>
    </row>
    <row r="375" spans="1:27" ht="15.75" customHeight="1">
      <c r="A375" s="13"/>
      <c r="B375" s="13"/>
      <c r="C375" s="13"/>
      <c r="D375" s="13"/>
      <c r="E375" s="13"/>
      <c r="F375" s="13"/>
      <c r="G375" s="13"/>
      <c r="H375" s="13"/>
      <c r="I375" s="13"/>
      <c r="J375" s="13"/>
      <c r="K375" s="13"/>
      <c r="L375" s="13"/>
      <c r="M375" s="13"/>
      <c r="N375" s="13"/>
      <c r="O375" s="13"/>
      <c r="P375" s="13"/>
      <c r="Q375" s="13"/>
      <c r="R375" s="13"/>
      <c r="S375" s="13"/>
      <c r="T375" s="13"/>
      <c r="U375" s="13"/>
      <c r="V375" s="13"/>
      <c r="W375" s="13"/>
      <c r="X375" s="13"/>
      <c r="Y375" s="13"/>
      <c r="Z375" s="13"/>
      <c r="AA375" s="13"/>
    </row>
    <row r="376" spans="1:27" ht="15.75" customHeight="1">
      <c r="A376" s="13"/>
      <c r="B376" s="13"/>
      <c r="C376" s="13"/>
      <c r="D376" s="13"/>
      <c r="E376" s="13"/>
      <c r="F376" s="13"/>
      <c r="G376" s="13"/>
      <c r="H376" s="13"/>
      <c r="I376" s="13"/>
      <c r="J376" s="13"/>
      <c r="K376" s="13"/>
      <c r="L376" s="13"/>
      <c r="M376" s="13"/>
      <c r="N376" s="13"/>
      <c r="O376" s="13"/>
      <c r="P376" s="13"/>
      <c r="Q376" s="13"/>
      <c r="R376" s="13"/>
      <c r="S376" s="13"/>
      <c r="T376" s="13"/>
      <c r="U376" s="13"/>
      <c r="V376" s="13"/>
      <c r="W376" s="13"/>
      <c r="X376" s="13"/>
      <c r="Y376" s="13"/>
      <c r="Z376" s="13"/>
      <c r="AA376" s="13"/>
    </row>
    <row r="377" spans="1:27" ht="15.75" customHeight="1">
      <c r="A377" s="13"/>
      <c r="B377" s="13"/>
      <c r="C377" s="13"/>
      <c r="D377" s="13"/>
      <c r="E377" s="13"/>
      <c r="F377" s="13"/>
      <c r="G377" s="13"/>
      <c r="H377" s="13"/>
      <c r="I377" s="13"/>
      <c r="J377" s="13"/>
      <c r="K377" s="13"/>
      <c r="L377" s="13"/>
      <c r="M377" s="13"/>
      <c r="N377" s="13"/>
      <c r="O377" s="13"/>
      <c r="P377" s="13"/>
      <c r="Q377" s="13"/>
      <c r="R377" s="13"/>
      <c r="S377" s="13"/>
      <c r="T377" s="13"/>
      <c r="U377" s="13"/>
      <c r="V377" s="13"/>
      <c r="W377" s="13"/>
      <c r="X377" s="13"/>
      <c r="Y377" s="13"/>
      <c r="Z377" s="13"/>
      <c r="AA377" s="13"/>
    </row>
    <row r="378" spans="1:27" ht="15.75" customHeight="1">
      <c r="A378" s="13"/>
      <c r="B378" s="13"/>
      <c r="C378" s="13"/>
      <c r="D378" s="13"/>
      <c r="E378" s="13"/>
      <c r="F378" s="13"/>
      <c r="G378" s="13"/>
      <c r="H378" s="13"/>
      <c r="I378" s="13"/>
      <c r="J378" s="13"/>
      <c r="K378" s="13"/>
      <c r="L378" s="13"/>
      <c r="M378" s="13"/>
      <c r="N378" s="13"/>
      <c r="O378" s="13"/>
      <c r="P378" s="13"/>
      <c r="Q378" s="13"/>
      <c r="R378" s="13"/>
      <c r="S378" s="13"/>
      <c r="T378" s="13"/>
      <c r="U378" s="13"/>
      <c r="V378" s="13"/>
      <c r="W378" s="13"/>
      <c r="X378" s="13"/>
      <c r="Y378" s="13"/>
      <c r="Z378" s="13"/>
      <c r="AA378" s="13"/>
    </row>
    <row r="379" spans="1:27" ht="15.75" customHeight="1">
      <c r="A379" s="13"/>
      <c r="B379" s="13"/>
      <c r="C379" s="13"/>
      <c r="D379" s="13"/>
      <c r="E379" s="13"/>
      <c r="F379" s="13"/>
      <c r="G379" s="13"/>
      <c r="H379" s="13"/>
      <c r="I379" s="13"/>
      <c r="J379" s="13"/>
      <c r="K379" s="13"/>
      <c r="L379" s="13"/>
      <c r="M379" s="13"/>
      <c r="N379" s="13"/>
      <c r="O379" s="13"/>
      <c r="P379" s="13"/>
      <c r="Q379" s="13"/>
      <c r="R379" s="13"/>
      <c r="S379" s="13"/>
      <c r="T379" s="13"/>
      <c r="U379" s="13"/>
      <c r="V379" s="13"/>
      <c r="W379" s="13"/>
      <c r="X379" s="13"/>
      <c r="Y379" s="13"/>
      <c r="Z379" s="13"/>
      <c r="AA379" s="13"/>
    </row>
    <row r="380" spans="1:27" ht="15.75" customHeight="1">
      <c r="A380" s="13"/>
      <c r="B380" s="13"/>
      <c r="C380" s="13"/>
      <c r="D380" s="13"/>
      <c r="E380" s="13"/>
      <c r="F380" s="13"/>
      <c r="G380" s="13"/>
      <c r="H380" s="13"/>
      <c r="I380" s="13"/>
      <c r="J380" s="13"/>
      <c r="K380" s="13"/>
      <c r="L380" s="13"/>
      <c r="M380" s="13"/>
      <c r="N380" s="13"/>
      <c r="O380" s="13"/>
      <c r="P380" s="13"/>
      <c r="Q380" s="13"/>
      <c r="R380" s="13"/>
      <c r="S380" s="13"/>
      <c r="T380" s="13"/>
      <c r="U380" s="13"/>
      <c r="V380" s="13"/>
      <c r="W380" s="13"/>
      <c r="X380" s="13"/>
      <c r="Y380" s="13"/>
      <c r="Z380" s="13"/>
      <c r="AA380" s="13"/>
    </row>
    <row r="381" spans="1:27" ht="15.75" customHeight="1">
      <c r="A381" s="13"/>
      <c r="B381" s="13"/>
      <c r="C381" s="13"/>
      <c r="D381" s="13"/>
      <c r="E381" s="13"/>
      <c r="F381" s="13"/>
      <c r="G381" s="13"/>
      <c r="H381" s="13"/>
      <c r="I381" s="13"/>
      <c r="J381" s="13"/>
      <c r="K381" s="13"/>
      <c r="L381" s="13"/>
      <c r="M381" s="13"/>
      <c r="N381" s="13"/>
      <c r="O381" s="13"/>
      <c r="P381" s="13"/>
      <c r="Q381" s="13"/>
      <c r="R381" s="13"/>
      <c r="S381" s="13"/>
      <c r="T381" s="13"/>
      <c r="U381" s="13"/>
      <c r="V381" s="13"/>
      <c r="W381" s="13"/>
      <c r="X381" s="13"/>
      <c r="Y381" s="13"/>
      <c r="Z381" s="13"/>
      <c r="AA381" s="13"/>
    </row>
    <row r="382" spans="1:27" ht="15.75" customHeight="1">
      <c r="A382" s="13"/>
      <c r="B382" s="13"/>
      <c r="C382" s="13"/>
      <c r="D382" s="13"/>
      <c r="E382" s="13"/>
      <c r="F382" s="13"/>
      <c r="G382" s="13"/>
      <c r="H382" s="13"/>
      <c r="I382" s="13"/>
      <c r="J382" s="13"/>
      <c r="K382" s="13"/>
      <c r="L382" s="13"/>
      <c r="M382" s="13"/>
      <c r="N382" s="13"/>
      <c r="O382" s="13"/>
      <c r="P382" s="13"/>
      <c r="Q382" s="13"/>
      <c r="R382" s="13"/>
      <c r="S382" s="13"/>
      <c r="T382" s="13"/>
      <c r="U382" s="13"/>
      <c r="V382" s="13"/>
      <c r="W382" s="13"/>
      <c r="X382" s="13"/>
      <c r="Y382" s="13"/>
      <c r="Z382" s="13"/>
      <c r="AA382" s="13"/>
    </row>
    <row r="383" spans="1:27" ht="15.75" customHeight="1">
      <c r="A383" s="13"/>
      <c r="B383" s="13"/>
      <c r="C383" s="13"/>
      <c r="D383" s="13"/>
      <c r="E383" s="13"/>
      <c r="F383" s="13"/>
      <c r="G383" s="13"/>
      <c r="H383" s="13"/>
      <c r="I383" s="13"/>
      <c r="J383" s="13"/>
      <c r="K383" s="13"/>
      <c r="L383" s="13"/>
      <c r="M383" s="13"/>
      <c r="N383" s="13"/>
      <c r="O383" s="13"/>
      <c r="P383" s="13"/>
      <c r="Q383" s="13"/>
      <c r="R383" s="13"/>
      <c r="S383" s="13"/>
      <c r="T383" s="13"/>
      <c r="U383" s="13"/>
      <c r="V383" s="13"/>
      <c r="W383" s="13"/>
      <c r="X383" s="13"/>
      <c r="Y383" s="13"/>
      <c r="Z383" s="13"/>
      <c r="AA383" s="13"/>
    </row>
    <row r="384" spans="1:27" ht="15.75" customHeight="1">
      <c r="A384" s="13"/>
      <c r="B384" s="13"/>
      <c r="C384" s="13"/>
      <c r="D384" s="13"/>
      <c r="E384" s="13"/>
      <c r="F384" s="13"/>
      <c r="G384" s="13"/>
      <c r="H384" s="13"/>
      <c r="I384" s="13"/>
      <c r="J384" s="13"/>
      <c r="K384" s="13"/>
      <c r="L384" s="13"/>
      <c r="M384" s="13"/>
      <c r="N384" s="13"/>
      <c r="O384" s="13"/>
      <c r="P384" s="13"/>
      <c r="Q384" s="13"/>
      <c r="R384" s="13"/>
      <c r="S384" s="13"/>
      <c r="T384" s="13"/>
      <c r="U384" s="13"/>
      <c r="V384" s="13"/>
      <c r="W384" s="13"/>
      <c r="X384" s="13"/>
      <c r="Y384" s="13"/>
      <c r="Z384" s="13"/>
      <c r="AA384" s="13"/>
    </row>
    <row r="385" spans="1:27" ht="15.75" customHeight="1">
      <c r="A385" s="13"/>
      <c r="B385" s="13"/>
      <c r="C385" s="13"/>
      <c r="D385" s="13"/>
      <c r="E385" s="13"/>
      <c r="F385" s="13"/>
      <c r="G385" s="13"/>
      <c r="H385" s="13"/>
      <c r="I385" s="13"/>
      <c r="J385" s="13"/>
      <c r="K385" s="13"/>
      <c r="L385" s="13"/>
      <c r="M385" s="13"/>
      <c r="N385" s="13"/>
      <c r="O385" s="13"/>
      <c r="P385" s="13"/>
      <c r="Q385" s="13"/>
      <c r="R385" s="13"/>
      <c r="S385" s="13"/>
      <c r="T385" s="13"/>
      <c r="U385" s="13"/>
      <c r="V385" s="13"/>
      <c r="W385" s="13"/>
      <c r="X385" s="13"/>
      <c r="Y385" s="13"/>
      <c r="Z385" s="13"/>
      <c r="AA385" s="13"/>
    </row>
    <row r="386" spans="1:27" ht="15.75" customHeight="1">
      <c r="A386" s="13"/>
      <c r="B386" s="13"/>
      <c r="C386" s="13"/>
      <c r="D386" s="13"/>
      <c r="E386" s="13"/>
      <c r="F386" s="13"/>
      <c r="G386" s="13"/>
      <c r="H386" s="13"/>
      <c r="I386" s="13"/>
      <c r="J386" s="13"/>
      <c r="K386" s="13"/>
      <c r="L386" s="13"/>
      <c r="M386" s="13"/>
      <c r="N386" s="13"/>
      <c r="O386" s="13"/>
      <c r="P386" s="13"/>
      <c r="Q386" s="13"/>
      <c r="R386" s="13"/>
      <c r="S386" s="13"/>
      <c r="T386" s="13"/>
      <c r="U386" s="13"/>
      <c r="V386" s="13"/>
      <c r="W386" s="13"/>
      <c r="X386" s="13"/>
      <c r="Y386" s="13"/>
      <c r="Z386" s="13"/>
      <c r="AA386" s="13"/>
    </row>
    <row r="387" spans="1:27" ht="15.75" customHeight="1">
      <c r="A387" s="13"/>
      <c r="B387" s="13"/>
      <c r="C387" s="13"/>
      <c r="D387" s="13"/>
      <c r="E387" s="13"/>
      <c r="F387" s="13"/>
      <c r="G387" s="13"/>
      <c r="H387" s="13"/>
      <c r="I387" s="13"/>
      <c r="J387" s="13"/>
      <c r="K387" s="13"/>
      <c r="L387" s="13"/>
      <c r="M387" s="13"/>
      <c r="N387" s="13"/>
      <c r="O387" s="13"/>
      <c r="P387" s="13"/>
      <c r="Q387" s="13"/>
      <c r="R387" s="13"/>
      <c r="S387" s="13"/>
      <c r="T387" s="13"/>
      <c r="U387" s="13"/>
      <c r="V387" s="13"/>
      <c r="W387" s="13"/>
      <c r="X387" s="13"/>
      <c r="Y387" s="13"/>
      <c r="Z387" s="13"/>
      <c r="AA387" s="13"/>
    </row>
    <row r="388" spans="1:27" ht="15.75" customHeight="1">
      <c r="A388" s="13"/>
      <c r="B388" s="13"/>
      <c r="C388" s="13"/>
      <c r="D388" s="13"/>
      <c r="E388" s="13"/>
      <c r="F388" s="13"/>
      <c r="G388" s="13"/>
      <c r="H388" s="13"/>
      <c r="I388" s="13"/>
      <c r="J388" s="13"/>
      <c r="K388" s="13"/>
      <c r="L388" s="13"/>
      <c r="M388" s="13"/>
      <c r="N388" s="13"/>
      <c r="O388" s="13"/>
      <c r="P388" s="13"/>
      <c r="Q388" s="13"/>
      <c r="R388" s="13"/>
      <c r="S388" s="13"/>
      <c r="T388" s="13"/>
      <c r="U388" s="13"/>
      <c r="V388" s="13"/>
      <c r="W388" s="13"/>
      <c r="X388" s="13"/>
      <c r="Y388" s="13"/>
      <c r="Z388" s="13"/>
      <c r="AA388" s="13"/>
    </row>
    <row r="389" spans="1:27" ht="15.75" customHeight="1">
      <c r="A389" s="13"/>
      <c r="B389" s="13"/>
      <c r="C389" s="13"/>
      <c r="D389" s="13"/>
      <c r="E389" s="13"/>
      <c r="F389" s="13"/>
      <c r="G389" s="13"/>
      <c r="H389" s="13"/>
      <c r="I389" s="13"/>
      <c r="J389" s="13"/>
      <c r="K389" s="13"/>
      <c r="L389" s="13"/>
      <c r="M389" s="13"/>
      <c r="N389" s="13"/>
      <c r="O389" s="13"/>
      <c r="P389" s="13"/>
      <c r="Q389" s="13"/>
      <c r="R389" s="13"/>
      <c r="S389" s="13"/>
      <c r="T389" s="13"/>
      <c r="U389" s="13"/>
      <c r="V389" s="13"/>
      <c r="W389" s="13"/>
      <c r="X389" s="13"/>
      <c r="Y389" s="13"/>
      <c r="Z389" s="13"/>
      <c r="AA389" s="13"/>
    </row>
    <row r="390" spans="1:27" ht="15.75" customHeight="1">
      <c r="A390" s="13"/>
      <c r="B390" s="13"/>
      <c r="C390" s="13"/>
      <c r="D390" s="13"/>
      <c r="E390" s="13"/>
      <c r="F390" s="13"/>
      <c r="G390" s="13"/>
      <c r="H390" s="13"/>
      <c r="I390" s="13"/>
      <c r="J390" s="13"/>
      <c r="K390" s="13"/>
      <c r="L390" s="13"/>
      <c r="M390" s="13"/>
      <c r="N390" s="13"/>
      <c r="O390" s="13"/>
      <c r="P390" s="13"/>
      <c r="Q390" s="13"/>
      <c r="R390" s="13"/>
      <c r="S390" s="13"/>
      <c r="T390" s="13"/>
      <c r="U390" s="13"/>
      <c r="V390" s="13"/>
      <c r="W390" s="13"/>
      <c r="X390" s="13"/>
      <c r="Y390" s="13"/>
      <c r="Z390" s="13"/>
      <c r="AA390" s="13"/>
    </row>
    <row r="391" spans="1:27" ht="15.75" customHeight="1">
      <c r="A391" s="13"/>
      <c r="B391" s="13"/>
      <c r="C391" s="13"/>
      <c r="D391" s="13"/>
      <c r="E391" s="13"/>
      <c r="F391" s="13"/>
      <c r="G391" s="13"/>
      <c r="H391" s="13"/>
      <c r="I391" s="13"/>
      <c r="J391" s="13"/>
      <c r="K391" s="13"/>
      <c r="L391" s="13"/>
      <c r="M391" s="13"/>
      <c r="N391" s="13"/>
      <c r="O391" s="13"/>
      <c r="P391" s="13"/>
      <c r="Q391" s="13"/>
      <c r="R391" s="13"/>
      <c r="S391" s="13"/>
      <c r="T391" s="13"/>
      <c r="U391" s="13"/>
      <c r="V391" s="13"/>
      <c r="W391" s="13"/>
      <c r="X391" s="13"/>
      <c r="Y391" s="13"/>
      <c r="Z391" s="13"/>
      <c r="AA391" s="13"/>
    </row>
    <row r="392" spans="1:27" ht="15.75" customHeight="1">
      <c r="A392" s="13"/>
      <c r="B392" s="13"/>
      <c r="C392" s="13"/>
      <c r="D392" s="13"/>
      <c r="E392" s="13"/>
      <c r="F392" s="13"/>
      <c r="G392" s="13"/>
      <c r="H392" s="13"/>
      <c r="I392" s="13"/>
      <c r="J392" s="13"/>
      <c r="K392" s="13"/>
      <c r="L392" s="13"/>
      <c r="M392" s="13"/>
      <c r="N392" s="13"/>
      <c r="O392" s="13"/>
      <c r="P392" s="13"/>
      <c r="Q392" s="13"/>
      <c r="R392" s="13"/>
      <c r="S392" s="13"/>
      <c r="T392" s="13"/>
      <c r="U392" s="13"/>
      <c r="V392" s="13"/>
      <c r="W392" s="13"/>
      <c r="X392" s="13"/>
      <c r="Y392" s="13"/>
      <c r="Z392" s="13"/>
      <c r="AA392" s="13"/>
    </row>
    <row r="393" spans="1:27" ht="15.75" customHeight="1">
      <c r="A393" s="13"/>
      <c r="B393" s="13"/>
      <c r="C393" s="13"/>
      <c r="D393" s="13"/>
      <c r="E393" s="13"/>
      <c r="F393" s="13"/>
      <c r="G393" s="13"/>
      <c r="H393" s="13"/>
      <c r="I393" s="13"/>
      <c r="J393" s="13"/>
      <c r="K393" s="13"/>
      <c r="L393" s="13"/>
      <c r="M393" s="13"/>
      <c r="N393" s="13"/>
      <c r="O393" s="13"/>
      <c r="P393" s="13"/>
      <c r="Q393" s="13"/>
      <c r="R393" s="13"/>
      <c r="S393" s="13"/>
      <c r="T393" s="13"/>
      <c r="U393" s="13"/>
      <c r="V393" s="13"/>
      <c r="W393" s="13"/>
      <c r="X393" s="13"/>
      <c r="Y393" s="13"/>
      <c r="Z393" s="13"/>
      <c r="AA393" s="13"/>
    </row>
    <row r="394" spans="1:27" ht="15.75" customHeight="1">
      <c r="A394" s="13"/>
      <c r="B394" s="13"/>
      <c r="C394" s="13"/>
      <c r="D394" s="13"/>
      <c r="E394" s="13"/>
      <c r="F394" s="13"/>
      <c r="G394" s="13"/>
      <c r="H394" s="13"/>
      <c r="I394" s="13"/>
      <c r="J394" s="13"/>
      <c r="K394" s="13"/>
      <c r="L394" s="13"/>
      <c r="M394" s="13"/>
      <c r="N394" s="13"/>
      <c r="O394" s="13"/>
      <c r="P394" s="13"/>
      <c r="Q394" s="13"/>
      <c r="R394" s="13"/>
      <c r="S394" s="13"/>
      <c r="T394" s="13"/>
      <c r="U394" s="13"/>
      <c r="V394" s="13"/>
      <c r="W394" s="13"/>
      <c r="X394" s="13"/>
      <c r="Y394" s="13"/>
      <c r="Z394" s="13"/>
      <c r="AA394" s="13"/>
    </row>
    <row r="395" spans="1:27" ht="15.75" customHeight="1">
      <c r="A395" s="13"/>
      <c r="B395" s="13"/>
      <c r="C395" s="13"/>
      <c r="D395" s="13"/>
      <c r="E395" s="13"/>
      <c r="F395" s="13"/>
      <c r="G395" s="13"/>
      <c r="H395" s="13"/>
      <c r="I395" s="13"/>
      <c r="J395" s="13"/>
      <c r="K395" s="13"/>
      <c r="L395" s="13"/>
      <c r="M395" s="13"/>
      <c r="N395" s="13"/>
      <c r="O395" s="13"/>
      <c r="P395" s="13"/>
      <c r="Q395" s="13"/>
      <c r="R395" s="13"/>
      <c r="S395" s="13"/>
      <c r="T395" s="13"/>
      <c r="U395" s="13"/>
      <c r="V395" s="13"/>
      <c r="W395" s="13"/>
      <c r="X395" s="13"/>
      <c r="Y395" s="13"/>
      <c r="Z395" s="13"/>
      <c r="AA395" s="13"/>
    </row>
    <row r="396" spans="1:27" ht="15.75" customHeight="1">
      <c r="A396" s="13"/>
      <c r="B396" s="13"/>
      <c r="C396" s="13"/>
      <c r="D396" s="13"/>
      <c r="E396" s="13"/>
      <c r="F396" s="13"/>
      <c r="G396" s="13"/>
      <c r="H396" s="13"/>
      <c r="I396" s="13"/>
      <c r="J396" s="13"/>
      <c r="K396" s="13"/>
      <c r="L396" s="13"/>
      <c r="M396" s="13"/>
      <c r="N396" s="13"/>
      <c r="O396" s="13"/>
      <c r="P396" s="13"/>
      <c r="Q396" s="13"/>
      <c r="R396" s="13"/>
      <c r="S396" s="13"/>
      <c r="T396" s="13"/>
      <c r="U396" s="13"/>
      <c r="V396" s="13"/>
      <c r="W396" s="13"/>
      <c r="X396" s="13"/>
      <c r="Y396" s="13"/>
      <c r="Z396" s="13"/>
      <c r="AA396" s="13"/>
    </row>
    <row r="397" spans="1:27" ht="15.75" customHeight="1">
      <c r="A397" s="13"/>
      <c r="B397" s="13"/>
      <c r="C397" s="13"/>
      <c r="D397" s="13"/>
      <c r="E397" s="13"/>
      <c r="F397" s="13"/>
      <c r="G397" s="13"/>
      <c r="H397" s="13"/>
      <c r="I397" s="13"/>
      <c r="J397" s="13"/>
      <c r="K397" s="13"/>
      <c r="L397" s="13"/>
      <c r="M397" s="13"/>
      <c r="N397" s="13"/>
      <c r="O397" s="13"/>
      <c r="P397" s="13"/>
      <c r="Q397" s="13"/>
      <c r="R397" s="13"/>
      <c r="S397" s="13"/>
      <c r="T397" s="13"/>
      <c r="U397" s="13"/>
      <c r="V397" s="13"/>
      <c r="W397" s="13"/>
      <c r="X397" s="13"/>
      <c r="Y397" s="13"/>
      <c r="Z397" s="13"/>
      <c r="AA397" s="13"/>
    </row>
    <row r="398" spans="1:27" ht="15.75" customHeight="1">
      <c r="A398" s="13"/>
      <c r="B398" s="13"/>
      <c r="C398" s="13"/>
      <c r="D398" s="13"/>
      <c r="E398" s="13"/>
      <c r="F398" s="13"/>
      <c r="G398" s="13"/>
      <c r="H398" s="13"/>
      <c r="I398" s="13"/>
      <c r="J398" s="13"/>
      <c r="K398" s="13"/>
      <c r="L398" s="13"/>
      <c r="M398" s="13"/>
      <c r="N398" s="13"/>
      <c r="O398" s="13"/>
      <c r="P398" s="13"/>
      <c r="Q398" s="13"/>
      <c r="R398" s="13"/>
      <c r="S398" s="13"/>
      <c r="T398" s="13"/>
      <c r="U398" s="13"/>
      <c r="V398" s="13"/>
      <c r="W398" s="13"/>
      <c r="X398" s="13"/>
      <c r="Y398" s="13"/>
      <c r="Z398" s="13"/>
      <c r="AA398" s="13"/>
    </row>
    <row r="399" spans="1:27" ht="15.75" customHeight="1">
      <c r="A399" s="13"/>
      <c r="B399" s="13"/>
      <c r="C399" s="13"/>
      <c r="D399" s="13"/>
      <c r="E399" s="13"/>
      <c r="F399" s="13"/>
      <c r="G399" s="13"/>
      <c r="H399" s="13"/>
      <c r="I399" s="13"/>
      <c r="J399" s="13"/>
      <c r="K399" s="13"/>
      <c r="L399" s="13"/>
      <c r="M399" s="13"/>
      <c r="N399" s="13"/>
      <c r="O399" s="13"/>
      <c r="P399" s="13"/>
      <c r="Q399" s="13"/>
      <c r="R399" s="13"/>
      <c r="S399" s="13"/>
      <c r="T399" s="13"/>
      <c r="U399" s="13"/>
      <c r="V399" s="13"/>
      <c r="W399" s="13"/>
      <c r="X399" s="13"/>
      <c r="Y399" s="13"/>
      <c r="Z399" s="13"/>
      <c r="AA399" s="13"/>
    </row>
    <row r="400" spans="1:27" ht="15.75" customHeight="1">
      <c r="A400" s="13"/>
      <c r="B400" s="13"/>
      <c r="C400" s="13"/>
      <c r="D400" s="13"/>
      <c r="E400" s="13"/>
      <c r="F400" s="13"/>
      <c r="G400" s="13"/>
      <c r="H400" s="13"/>
      <c r="I400" s="13"/>
      <c r="J400" s="13"/>
      <c r="K400" s="13"/>
      <c r="L400" s="13"/>
      <c r="M400" s="13"/>
      <c r="N400" s="13"/>
      <c r="O400" s="13"/>
      <c r="P400" s="13"/>
      <c r="Q400" s="13"/>
      <c r="R400" s="13"/>
      <c r="S400" s="13"/>
      <c r="T400" s="13"/>
      <c r="U400" s="13"/>
      <c r="V400" s="13"/>
      <c r="W400" s="13"/>
      <c r="X400" s="13"/>
      <c r="Y400" s="13"/>
      <c r="Z400" s="13"/>
      <c r="AA400" s="13"/>
    </row>
    <row r="401" spans="1:27" ht="15.75" customHeight="1">
      <c r="A401" s="13"/>
      <c r="B401" s="13"/>
      <c r="C401" s="13"/>
      <c r="D401" s="13"/>
      <c r="E401" s="13"/>
      <c r="F401" s="13"/>
      <c r="G401" s="13"/>
      <c r="H401" s="13"/>
      <c r="I401" s="13"/>
      <c r="J401" s="13"/>
      <c r="K401" s="13"/>
      <c r="L401" s="13"/>
      <c r="M401" s="13"/>
      <c r="N401" s="13"/>
      <c r="O401" s="13"/>
      <c r="P401" s="13"/>
      <c r="Q401" s="13"/>
      <c r="R401" s="13"/>
      <c r="S401" s="13"/>
      <c r="T401" s="13"/>
      <c r="U401" s="13"/>
      <c r="V401" s="13"/>
      <c r="W401" s="13"/>
      <c r="X401" s="13"/>
      <c r="Y401" s="13"/>
      <c r="Z401" s="13"/>
      <c r="AA401" s="13"/>
    </row>
    <row r="402" spans="1:27" ht="15.75" customHeight="1">
      <c r="A402" s="13"/>
      <c r="B402" s="13"/>
      <c r="C402" s="13"/>
      <c r="D402" s="13"/>
      <c r="E402" s="13"/>
      <c r="F402" s="13"/>
      <c r="G402" s="13"/>
      <c r="H402" s="13"/>
      <c r="I402" s="13"/>
      <c r="J402" s="13"/>
      <c r="K402" s="13"/>
      <c r="L402" s="13"/>
      <c r="M402" s="13"/>
      <c r="N402" s="13"/>
      <c r="O402" s="13"/>
      <c r="P402" s="13"/>
      <c r="Q402" s="13"/>
      <c r="R402" s="13"/>
      <c r="S402" s="13"/>
      <c r="T402" s="13"/>
      <c r="U402" s="13"/>
      <c r="V402" s="13"/>
      <c r="W402" s="13"/>
      <c r="X402" s="13"/>
      <c r="Y402" s="13"/>
      <c r="Z402" s="13"/>
      <c r="AA402" s="13"/>
    </row>
    <row r="403" spans="1:27" ht="15.75" customHeight="1">
      <c r="A403" s="13"/>
      <c r="B403" s="13"/>
      <c r="C403" s="13"/>
      <c r="D403" s="13"/>
      <c r="E403" s="13"/>
      <c r="F403" s="13"/>
      <c r="G403" s="13"/>
      <c r="H403" s="13"/>
      <c r="I403" s="13"/>
      <c r="J403" s="13"/>
      <c r="K403" s="13"/>
      <c r="L403" s="13"/>
      <c r="M403" s="13"/>
      <c r="N403" s="13"/>
      <c r="O403" s="13"/>
      <c r="P403" s="13"/>
      <c r="Q403" s="13"/>
      <c r="R403" s="13"/>
      <c r="S403" s="13"/>
      <c r="T403" s="13"/>
      <c r="U403" s="13"/>
      <c r="V403" s="13"/>
      <c r="W403" s="13"/>
      <c r="X403" s="13"/>
      <c r="Y403" s="13"/>
      <c r="Z403" s="13"/>
      <c r="AA403" s="13"/>
    </row>
    <row r="404" spans="1:27" ht="15.75" customHeight="1">
      <c r="A404" s="13"/>
      <c r="B404" s="13"/>
      <c r="C404" s="13"/>
      <c r="D404" s="13"/>
      <c r="E404" s="13"/>
      <c r="F404" s="13"/>
      <c r="G404" s="13"/>
      <c r="H404" s="13"/>
      <c r="I404" s="13"/>
      <c r="J404" s="13"/>
      <c r="K404" s="13"/>
      <c r="L404" s="13"/>
      <c r="M404" s="13"/>
      <c r="N404" s="13"/>
      <c r="O404" s="13"/>
      <c r="P404" s="13"/>
      <c r="Q404" s="13"/>
      <c r="R404" s="13"/>
      <c r="S404" s="13"/>
      <c r="T404" s="13"/>
      <c r="U404" s="13"/>
      <c r="V404" s="13"/>
      <c r="W404" s="13"/>
      <c r="X404" s="13"/>
      <c r="Y404" s="13"/>
      <c r="Z404" s="13"/>
      <c r="AA404" s="13"/>
    </row>
    <row r="405" spans="1:27" ht="15.75" customHeight="1">
      <c r="A405" s="13"/>
      <c r="B405" s="13"/>
      <c r="C405" s="13"/>
      <c r="D405" s="13"/>
      <c r="E405" s="13"/>
      <c r="F405" s="13"/>
      <c r="G405" s="13"/>
      <c r="H405" s="13"/>
      <c r="I405" s="13"/>
      <c r="J405" s="13"/>
      <c r="K405" s="13"/>
      <c r="L405" s="13"/>
      <c r="M405" s="13"/>
      <c r="N405" s="13"/>
      <c r="O405" s="13"/>
      <c r="P405" s="13"/>
      <c r="Q405" s="13"/>
      <c r="R405" s="13"/>
      <c r="S405" s="13"/>
      <c r="T405" s="13"/>
      <c r="U405" s="13"/>
      <c r="V405" s="13"/>
      <c r="W405" s="13"/>
      <c r="X405" s="13"/>
      <c r="Y405" s="13"/>
      <c r="Z405" s="13"/>
      <c r="AA405" s="13"/>
    </row>
    <row r="406" spans="1:27" ht="15.75" customHeight="1">
      <c r="A406" s="13"/>
      <c r="B406" s="13"/>
      <c r="C406" s="13"/>
      <c r="D406" s="13"/>
      <c r="E406" s="13"/>
      <c r="F406" s="13"/>
      <c r="G406" s="13"/>
      <c r="H406" s="13"/>
      <c r="I406" s="13"/>
      <c r="J406" s="13"/>
      <c r="K406" s="13"/>
      <c r="L406" s="13"/>
      <c r="M406" s="13"/>
      <c r="N406" s="13"/>
      <c r="O406" s="13"/>
      <c r="P406" s="13"/>
      <c r="Q406" s="13"/>
      <c r="R406" s="13"/>
      <c r="S406" s="13"/>
      <c r="T406" s="13"/>
      <c r="U406" s="13"/>
      <c r="V406" s="13"/>
      <c r="W406" s="13"/>
      <c r="X406" s="13"/>
      <c r="Y406" s="13"/>
      <c r="Z406" s="13"/>
      <c r="AA406" s="13"/>
    </row>
    <row r="407" spans="1:27" ht="15.75" customHeight="1">
      <c r="A407" s="13"/>
      <c r="B407" s="13"/>
      <c r="C407" s="13"/>
      <c r="D407" s="13"/>
      <c r="E407" s="13"/>
      <c r="F407" s="13"/>
      <c r="G407" s="13"/>
      <c r="H407" s="13"/>
      <c r="I407" s="13"/>
      <c r="J407" s="13"/>
      <c r="K407" s="13"/>
      <c r="L407" s="13"/>
      <c r="M407" s="13"/>
      <c r="N407" s="13"/>
      <c r="O407" s="13"/>
      <c r="P407" s="13"/>
      <c r="Q407" s="13"/>
      <c r="R407" s="13"/>
      <c r="S407" s="13"/>
      <c r="T407" s="13"/>
      <c r="U407" s="13"/>
      <c r="V407" s="13"/>
      <c r="W407" s="13"/>
      <c r="X407" s="13"/>
      <c r="Y407" s="13"/>
      <c r="Z407" s="13"/>
      <c r="AA407" s="13"/>
    </row>
    <row r="408" spans="1:27" ht="15.75" customHeight="1">
      <c r="A408" s="13"/>
      <c r="B408" s="13"/>
      <c r="C408" s="13"/>
      <c r="D408" s="13"/>
      <c r="E408" s="13"/>
      <c r="F408" s="13"/>
      <c r="G408" s="13"/>
      <c r="H408" s="13"/>
      <c r="I408" s="13"/>
      <c r="J408" s="13"/>
      <c r="K408" s="13"/>
      <c r="L408" s="13"/>
      <c r="M408" s="13"/>
      <c r="N408" s="13"/>
      <c r="O408" s="13"/>
      <c r="P408" s="13"/>
      <c r="Q408" s="13"/>
      <c r="R408" s="13"/>
      <c r="S408" s="13"/>
      <c r="T408" s="13"/>
      <c r="U408" s="13"/>
      <c r="V408" s="13"/>
      <c r="W408" s="13"/>
      <c r="X408" s="13"/>
      <c r="Y408" s="13"/>
      <c r="Z408" s="13"/>
      <c r="AA408" s="13"/>
    </row>
    <row r="409" spans="1:27" ht="15.75" customHeight="1">
      <c r="A409" s="13"/>
      <c r="B409" s="13"/>
      <c r="C409" s="13"/>
      <c r="D409" s="13"/>
      <c r="E409" s="13"/>
      <c r="F409" s="13"/>
      <c r="G409" s="13"/>
      <c r="H409" s="13"/>
      <c r="I409" s="13"/>
      <c r="J409" s="13"/>
      <c r="K409" s="13"/>
      <c r="L409" s="13"/>
      <c r="M409" s="13"/>
      <c r="N409" s="13"/>
      <c r="O409" s="13"/>
      <c r="P409" s="13"/>
      <c r="Q409" s="13"/>
      <c r="R409" s="13"/>
      <c r="S409" s="13"/>
      <c r="T409" s="13"/>
      <c r="U409" s="13"/>
      <c r="V409" s="13"/>
      <c r="W409" s="13"/>
      <c r="X409" s="13"/>
      <c r="Y409" s="13"/>
      <c r="Z409" s="13"/>
      <c r="AA409" s="13"/>
    </row>
    <row r="410" spans="1:27" ht="15.75" customHeight="1">
      <c r="A410" s="13"/>
      <c r="B410" s="13"/>
      <c r="C410" s="13"/>
      <c r="D410" s="13"/>
      <c r="E410" s="13"/>
      <c r="F410" s="13"/>
      <c r="G410" s="13"/>
      <c r="H410" s="13"/>
      <c r="I410" s="13"/>
      <c r="J410" s="13"/>
      <c r="K410" s="13"/>
      <c r="L410" s="13"/>
      <c r="M410" s="13"/>
      <c r="N410" s="13"/>
      <c r="O410" s="13"/>
      <c r="P410" s="13"/>
      <c r="Q410" s="13"/>
      <c r="R410" s="13"/>
      <c r="S410" s="13"/>
      <c r="T410" s="13"/>
      <c r="U410" s="13"/>
      <c r="V410" s="13"/>
      <c r="W410" s="13"/>
      <c r="X410" s="13"/>
      <c r="Y410" s="13"/>
      <c r="Z410" s="13"/>
      <c r="AA410" s="13"/>
    </row>
    <row r="411" spans="1:27" ht="15.75" customHeight="1">
      <c r="A411" s="13"/>
      <c r="B411" s="13"/>
      <c r="C411" s="13"/>
      <c r="D411" s="13"/>
      <c r="E411" s="13"/>
      <c r="F411" s="13"/>
      <c r="G411" s="13"/>
      <c r="H411" s="13"/>
      <c r="I411" s="13"/>
      <c r="J411" s="13"/>
      <c r="K411" s="13"/>
      <c r="L411" s="13"/>
      <c r="M411" s="13"/>
      <c r="N411" s="13"/>
      <c r="O411" s="13"/>
      <c r="P411" s="13"/>
      <c r="Q411" s="13"/>
      <c r="R411" s="13"/>
      <c r="S411" s="13"/>
      <c r="T411" s="13"/>
      <c r="U411" s="13"/>
      <c r="V411" s="13"/>
      <c r="W411" s="13"/>
      <c r="X411" s="13"/>
      <c r="Y411" s="13"/>
      <c r="Z411" s="13"/>
      <c r="AA411" s="13"/>
    </row>
    <row r="412" spans="1:27" ht="15.75" customHeight="1">
      <c r="A412" s="13"/>
      <c r="B412" s="13"/>
      <c r="C412" s="13"/>
      <c r="D412" s="13"/>
      <c r="E412" s="13"/>
      <c r="F412" s="13"/>
      <c r="G412" s="13"/>
      <c r="H412" s="13"/>
      <c r="I412" s="13"/>
      <c r="J412" s="13"/>
      <c r="K412" s="13"/>
      <c r="L412" s="13"/>
      <c r="M412" s="13"/>
      <c r="N412" s="13"/>
      <c r="O412" s="13"/>
      <c r="P412" s="13"/>
      <c r="Q412" s="13"/>
      <c r="R412" s="13"/>
      <c r="S412" s="13"/>
      <c r="T412" s="13"/>
      <c r="U412" s="13"/>
      <c r="V412" s="13"/>
      <c r="W412" s="13"/>
      <c r="X412" s="13"/>
      <c r="Y412" s="13"/>
      <c r="Z412" s="13"/>
      <c r="AA412" s="13"/>
    </row>
    <row r="413" spans="1:27" ht="15.75" customHeight="1">
      <c r="A413" s="13"/>
      <c r="B413" s="13"/>
      <c r="C413" s="13"/>
      <c r="D413" s="13"/>
      <c r="E413" s="13"/>
      <c r="F413" s="13"/>
      <c r="G413" s="13"/>
      <c r="H413" s="13"/>
      <c r="I413" s="13"/>
      <c r="J413" s="13"/>
      <c r="K413" s="13"/>
      <c r="L413" s="13"/>
      <c r="M413" s="13"/>
      <c r="N413" s="13"/>
      <c r="O413" s="13"/>
      <c r="P413" s="13"/>
      <c r="Q413" s="13"/>
      <c r="R413" s="13"/>
      <c r="S413" s="13"/>
      <c r="T413" s="13"/>
      <c r="U413" s="13"/>
      <c r="V413" s="13"/>
      <c r="W413" s="13"/>
      <c r="X413" s="13"/>
      <c r="Y413" s="13"/>
      <c r="Z413" s="13"/>
      <c r="AA413" s="13"/>
    </row>
    <row r="414" spans="1:27" ht="15.75" customHeight="1">
      <c r="A414" s="13"/>
      <c r="B414" s="13"/>
      <c r="C414" s="13"/>
      <c r="D414" s="13"/>
      <c r="E414" s="13"/>
      <c r="F414" s="13"/>
      <c r="G414" s="13"/>
      <c r="H414" s="13"/>
      <c r="I414" s="13"/>
      <c r="J414" s="13"/>
      <c r="K414" s="13"/>
      <c r="L414" s="13"/>
      <c r="M414" s="13"/>
      <c r="N414" s="13"/>
      <c r="O414" s="13"/>
      <c r="P414" s="13"/>
      <c r="Q414" s="13"/>
      <c r="R414" s="13"/>
      <c r="S414" s="13"/>
      <c r="T414" s="13"/>
      <c r="U414" s="13"/>
      <c r="V414" s="13"/>
      <c r="W414" s="13"/>
      <c r="X414" s="13"/>
      <c r="Y414" s="13"/>
      <c r="Z414" s="13"/>
      <c r="AA414" s="13"/>
    </row>
    <row r="415" spans="1:27" ht="15.75" customHeight="1">
      <c r="A415" s="13"/>
      <c r="B415" s="13"/>
      <c r="C415" s="13"/>
      <c r="D415" s="13"/>
      <c r="E415" s="13"/>
      <c r="F415" s="13"/>
      <c r="G415" s="13"/>
      <c r="H415" s="13"/>
      <c r="I415" s="13"/>
      <c r="J415" s="13"/>
      <c r="K415" s="13"/>
      <c r="L415" s="13"/>
      <c r="M415" s="13"/>
      <c r="N415" s="13"/>
      <c r="O415" s="13"/>
      <c r="P415" s="13"/>
      <c r="Q415" s="13"/>
      <c r="R415" s="13"/>
      <c r="S415" s="13"/>
      <c r="T415" s="13"/>
      <c r="U415" s="13"/>
      <c r="V415" s="13"/>
      <c r="W415" s="13"/>
      <c r="X415" s="13"/>
      <c r="Y415" s="13"/>
      <c r="Z415" s="13"/>
      <c r="AA415" s="13"/>
    </row>
    <row r="416" spans="1:27" ht="15.75" customHeight="1">
      <c r="A416" s="13"/>
      <c r="B416" s="13"/>
      <c r="C416" s="13"/>
      <c r="D416" s="13"/>
      <c r="E416" s="13"/>
      <c r="F416" s="13"/>
      <c r="G416" s="13"/>
      <c r="H416" s="13"/>
      <c r="I416" s="13"/>
      <c r="J416" s="13"/>
      <c r="K416" s="13"/>
      <c r="L416" s="13"/>
      <c r="M416" s="13"/>
      <c r="N416" s="13"/>
      <c r="O416" s="13"/>
      <c r="P416" s="13"/>
      <c r="Q416" s="13"/>
      <c r="R416" s="13"/>
      <c r="S416" s="13"/>
      <c r="T416" s="13"/>
      <c r="U416" s="13"/>
      <c r="V416" s="13"/>
      <c r="W416" s="13"/>
      <c r="X416" s="13"/>
      <c r="Y416" s="13"/>
      <c r="Z416" s="13"/>
      <c r="AA416" s="13"/>
    </row>
    <row r="417" spans="1:27" ht="15.75" customHeight="1">
      <c r="A417" s="13"/>
      <c r="B417" s="13"/>
      <c r="C417" s="13"/>
      <c r="D417" s="13"/>
      <c r="E417" s="13"/>
      <c r="F417" s="13"/>
      <c r="G417" s="13"/>
      <c r="H417" s="13"/>
      <c r="I417" s="13"/>
      <c r="J417" s="13"/>
      <c r="K417" s="13"/>
      <c r="L417" s="13"/>
      <c r="M417" s="13"/>
      <c r="N417" s="13"/>
      <c r="O417" s="13"/>
      <c r="P417" s="13"/>
      <c r="Q417" s="13"/>
      <c r="R417" s="13"/>
      <c r="S417" s="13"/>
      <c r="T417" s="13"/>
      <c r="U417" s="13"/>
      <c r="V417" s="13"/>
      <c r="W417" s="13"/>
      <c r="X417" s="13"/>
      <c r="Y417" s="13"/>
      <c r="Z417" s="13"/>
      <c r="AA417" s="13"/>
    </row>
    <row r="418" spans="1:27" ht="15.75" customHeight="1">
      <c r="A418" s="13"/>
      <c r="B418" s="13"/>
      <c r="C418" s="13"/>
      <c r="D418" s="13"/>
      <c r="E418" s="13"/>
      <c r="F418" s="13"/>
      <c r="G418" s="13"/>
      <c r="H418" s="13"/>
      <c r="I418" s="13"/>
      <c r="J418" s="13"/>
      <c r="K418" s="13"/>
      <c r="L418" s="13"/>
      <c r="M418" s="13"/>
      <c r="N418" s="13"/>
      <c r="O418" s="13"/>
      <c r="P418" s="13"/>
      <c r="Q418" s="13"/>
      <c r="R418" s="13"/>
      <c r="S418" s="13"/>
      <c r="T418" s="13"/>
      <c r="U418" s="13"/>
      <c r="V418" s="13"/>
      <c r="W418" s="13"/>
      <c r="X418" s="13"/>
      <c r="Y418" s="13"/>
      <c r="Z418" s="13"/>
      <c r="AA418" s="13"/>
    </row>
    <row r="419" spans="1:27" ht="15.75" customHeight="1">
      <c r="A419" s="13"/>
      <c r="B419" s="13"/>
      <c r="C419" s="13"/>
      <c r="D419" s="13"/>
      <c r="E419" s="13"/>
      <c r="F419" s="13"/>
      <c r="G419" s="13"/>
      <c r="H419" s="13"/>
      <c r="I419" s="13"/>
      <c r="J419" s="13"/>
      <c r="K419" s="13"/>
      <c r="L419" s="13"/>
      <c r="M419" s="13"/>
      <c r="N419" s="13"/>
      <c r="O419" s="13"/>
      <c r="P419" s="13"/>
      <c r="Q419" s="13"/>
      <c r="R419" s="13"/>
      <c r="S419" s="13"/>
      <c r="T419" s="13"/>
      <c r="U419" s="13"/>
      <c r="V419" s="13"/>
      <c r="W419" s="13"/>
      <c r="X419" s="13"/>
      <c r="Y419" s="13"/>
      <c r="Z419" s="13"/>
      <c r="AA419" s="13"/>
    </row>
    <row r="420" spans="1:27" ht="15.75" customHeight="1">
      <c r="A420" s="13"/>
      <c r="B420" s="13"/>
      <c r="C420" s="13"/>
      <c r="D420" s="13"/>
      <c r="E420" s="13"/>
      <c r="F420" s="13"/>
      <c r="G420" s="13"/>
      <c r="H420" s="13"/>
      <c r="I420" s="13"/>
      <c r="J420" s="13"/>
      <c r="K420" s="13"/>
      <c r="L420" s="13"/>
      <c r="M420" s="13"/>
      <c r="N420" s="13"/>
      <c r="O420" s="13"/>
      <c r="P420" s="13"/>
      <c r="Q420" s="13"/>
      <c r="R420" s="13"/>
      <c r="S420" s="13"/>
      <c r="T420" s="13"/>
      <c r="U420" s="13"/>
      <c r="V420" s="13"/>
      <c r="W420" s="13"/>
      <c r="X420" s="13"/>
      <c r="Y420" s="13"/>
      <c r="Z420" s="13"/>
      <c r="AA420" s="13"/>
    </row>
    <row r="421" spans="1:27" ht="15.75" customHeight="1">
      <c r="A421" s="13"/>
      <c r="B421" s="13"/>
      <c r="C421" s="13"/>
      <c r="D421" s="13"/>
      <c r="E421" s="13"/>
      <c r="F421" s="13"/>
      <c r="G421" s="13"/>
      <c r="H421" s="13"/>
      <c r="I421" s="13"/>
      <c r="J421" s="13"/>
      <c r="K421" s="13"/>
      <c r="L421" s="13"/>
      <c r="M421" s="13"/>
      <c r="N421" s="13"/>
      <c r="O421" s="13"/>
      <c r="P421" s="13"/>
      <c r="Q421" s="13"/>
      <c r="R421" s="13"/>
      <c r="S421" s="13"/>
      <c r="T421" s="13"/>
      <c r="U421" s="13"/>
      <c r="V421" s="13"/>
      <c r="W421" s="13"/>
      <c r="X421" s="13"/>
      <c r="Y421" s="13"/>
      <c r="Z421" s="13"/>
      <c r="AA421" s="13"/>
    </row>
    <row r="422" spans="1:27" ht="15.75" customHeight="1">
      <c r="A422" s="13"/>
      <c r="B422" s="13"/>
      <c r="C422" s="13"/>
      <c r="D422" s="13"/>
      <c r="E422" s="13"/>
      <c r="F422" s="13"/>
      <c r="G422" s="13"/>
      <c r="H422" s="13"/>
      <c r="I422" s="13"/>
      <c r="J422" s="13"/>
      <c r="K422" s="13"/>
      <c r="L422" s="13"/>
      <c r="M422" s="13"/>
      <c r="N422" s="13"/>
      <c r="O422" s="13"/>
      <c r="P422" s="13"/>
      <c r="Q422" s="13"/>
      <c r="R422" s="13"/>
      <c r="S422" s="13"/>
      <c r="T422" s="13"/>
      <c r="U422" s="13"/>
      <c r="V422" s="13"/>
      <c r="W422" s="13"/>
      <c r="X422" s="13"/>
      <c r="Y422" s="13"/>
      <c r="Z422" s="13"/>
      <c r="AA422" s="13"/>
    </row>
    <row r="423" spans="1:27" ht="15.75" customHeight="1">
      <c r="A423" s="13"/>
      <c r="B423" s="13"/>
      <c r="C423" s="13"/>
      <c r="D423" s="13"/>
      <c r="E423" s="13"/>
      <c r="F423" s="13"/>
      <c r="G423" s="13"/>
      <c r="H423" s="13"/>
      <c r="I423" s="13"/>
      <c r="J423" s="13"/>
      <c r="K423" s="13"/>
      <c r="L423" s="13"/>
      <c r="M423" s="13"/>
      <c r="N423" s="13"/>
      <c r="O423" s="13"/>
      <c r="P423" s="13"/>
      <c r="Q423" s="13"/>
      <c r="R423" s="13"/>
      <c r="S423" s="13"/>
      <c r="T423" s="13"/>
      <c r="U423" s="13"/>
      <c r="V423" s="13"/>
      <c r="W423" s="13"/>
      <c r="X423" s="13"/>
      <c r="Y423" s="13"/>
      <c r="Z423" s="13"/>
      <c r="AA423" s="13"/>
    </row>
    <row r="424" spans="1:27" ht="15.75" customHeight="1">
      <c r="A424" s="13"/>
      <c r="B424" s="13"/>
      <c r="C424" s="13"/>
      <c r="D424" s="13"/>
      <c r="E424" s="13"/>
      <c r="F424" s="13"/>
      <c r="G424" s="13"/>
      <c r="H424" s="13"/>
      <c r="I424" s="13"/>
      <c r="J424" s="13"/>
      <c r="K424" s="13"/>
      <c r="L424" s="13"/>
      <c r="M424" s="13"/>
      <c r="N424" s="13"/>
      <c r="O424" s="13"/>
      <c r="P424" s="13"/>
      <c r="Q424" s="13"/>
      <c r="R424" s="13"/>
      <c r="S424" s="13"/>
      <c r="T424" s="13"/>
      <c r="U424" s="13"/>
      <c r="V424" s="13"/>
      <c r="W424" s="13"/>
      <c r="X424" s="13"/>
      <c r="Y424" s="13"/>
      <c r="Z424" s="13"/>
      <c r="AA424" s="13"/>
    </row>
    <row r="425" spans="1:27" ht="15.75" customHeight="1">
      <c r="A425" s="13"/>
      <c r="B425" s="13"/>
      <c r="C425" s="13"/>
      <c r="D425" s="13"/>
      <c r="E425" s="13"/>
      <c r="F425" s="13"/>
      <c r="G425" s="13"/>
      <c r="H425" s="13"/>
      <c r="I425" s="13"/>
      <c r="J425" s="13"/>
      <c r="K425" s="13"/>
      <c r="L425" s="13"/>
      <c r="M425" s="13"/>
      <c r="N425" s="13"/>
      <c r="O425" s="13"/>
      <c r="P425" s="13"/>
      <c r="Q425" s="13"/>
      <c r="R425" s="13"/>
      <c r="S425" s="13"/>
      <c r="T425" s="13"/>
      <c r="U425" s="13"/>
      <c r="V425" s="13"/>
      <c r="W425" s="13"/>
      <c r="X425" s="13"/>
      <c r="Y425" s="13"/>
      <c r="Z425" s="13"/>
      <c r="AA425" s="13"/>
    </row>
    <row r="426" spans="1:27" ht="15.75" customHeight="1">
      <c r="A426" s="13"/>
      <c r="B426" s="13"/>
      <c r="C426" s="13"/>
      <c r="D426" s="13"/>
      <c r="E426" s="13"/>
      <c r="F426" s="13"/>
      <c r="G426" s="13"/>
      <c r="H426" s="13"/>
      <c r="I426" s="13"/>
      <c r="J426" s="13"/>
      <c r="K426" s="13"/>
      <c r="L426" s="13"/>
      <c r="M426" s="13"/>
      <c r="N426" s="13"/>
      <c r="O426" s="13"/>
      <c r="P426" s="13"/>
      <c r="Q426" s="13"/>
      <c r="R426" s="13"/>
      <c r="S426" s="13"/>
      <c r="T426" s="13"/>
      <c r="U426" s="13"/>
      <c r="V426" s="13"/>
      <c r="W426" s="13"/>
      <c r="X426" s="13"/>
      <c r="Y426" s="13"/>
      <c r="Z426" s="13"/>
      <c r="AA426" s="13"/>
    </row>
    <row r="427" spans="1:27" ht="15.75" customHeight="1">
      <c r="A427" s="13"/>
      <c r="B427" s="13"/>
      <c r="C427" s="13"/>
      <c r="D427" s="13"/>
      <c r="E427" s="13"/>
      <c r="F427" s="13"/>
      <c r="G427" s="13"/>
      <c r="H427" s="13"/>
      <c r="I427" s="13"/>
      <c r="J427" s="13"/>
      <c r="K427" s="13"/>
      <c r="L427" s="13"/>
      <c r="M427" s="13"/>
      <c r="N427" s="13"/>
      <c r="O427" s="13"/>
      <c r="P427" s="13"/>
      <c r="Q427" s="13"/>
      <c r="R427" s="13"/>
      <c r="S427" s="13"/>
      <c r="T427" s="13"/>
      <c r="U427" s="13"/>
      <c r="V427" s="13"/>
      <c r="W427" s="13"/>
      <c r="X427" s="13"/>
      <c r="Y427" s="13"/>
      <c r="Z427" s="13"/>
      <c r="AA427" s="13"/>
    </row>
    <row r="428" spans="1:27" ht="15.75" customHeight="1">
      <c r="A428" s="13"/>
      <c r="B428" s="13"/>
      <c r="C428" s="13"/>
      <c r="D428" s="13"/>
      <c r="E428" s="13"/>
      <c r="F428" s="13"/>
      <c r="G428" s="13"/>
      <c r="H428" s="13"/>
      <c r="I428" s="13"/>
      <c r="J428" s="13"/>
      <c r="K428" s="13"/>
      <c r="L428" s="13"/>
      <c r="M428" s="13"/>
      <c r="N428" s="13"/>
      <c r="O428" s="13"/>
      <c r="P428" s="13"/>
      <c r="Q428" s="13"/>
      <c r="R428" s="13"/>
      <c r="S428" s="13"/>
      <c r="T428" s="13"/>
      <c r="U428" s="13"/>
      <c r="V428" s="13"/>
      <c r="W428" s="13"/>
      <c r="X428" s="13"/>
      <c r="Y428" s="13"/>
      <c r="Z428" s="13"/>
      <c r="AA428" s="13"/>
    </row>
    <row r="429" spans="1:27" ht="15.75" customHeight="1">
      <c r="A429" s="13"/>
      <c r="B429" s="13"/>
      <c r="C429" s="13"/>
      <c r="D429" s="13"/>
      <c r="E429" s="13"/>
      <c r="F429" s="13"/>
      <c r="G429" s="13"/>
      <c r="H429" s="13"/>
      <c r="I429" s="13"/>
      <c r="J429" s="13"/>
      <c r="K429" s="13"/>
      <c r="L429" s="13"/>
      <c r="M429" s="13"/>
      <c r="N429" s="13"/>
      <c r="O429" s="13"/>
      <c r="P429" s="13"/>
      <c r="Q429" s="13"/>
      <c r="R429" s="13"/>
      <c r="S429" s="13"/>
      <c r="T429" s="13"/>
      <c r="U429" s="13"/>
      <c r="V429" s="13"/>
      <c r="W429" s="13"/>
      <c r="X429" s="13"/>
      <c r="Y429" s="13"/>
      <c r="Z429" s="13"/>
      <c r="AA429" s="13"/>
    </row>
    <row r="430" spans="1:27" ht="15.75" customHeight="1">
      <c r="A430" s="13"/>
      <c r="B430" s="13"/>
      <c r="C430" s="13"/>
      <c r="D430" s="13"/>
      <c r="E430" s="13"/>
      <c r="F430" s="13"/>
      <c r="G430" s="13"/>
      <c r="H430" s="13"/>
      <c r="I430" s="13"/>
      <c r="J430" s="13"/>
      <c r="K430" s="13"/>
      <c r="L430" s="13"/>
      <c r="M430" s="13"/>
      <c r="N430" s="13"/>
      <c r="O430" s="13"/>
      <c r="P430" s="13"/>
      <c r="Q430" s="13"/>
      <c r="R430" s="13"/>
      <c r="S430" s="13"/>
      <c r="T430" s="13"/>
      <c r="U430" s="13"/>
      <c r="V430" s="13"/>
      <c r="W430" s="13"/>
      <c r="X430" s="13"/>
      <c r="Y430" s="13"/>
      <c r="Z430" s="13"/>
      <c r="AA430" s="13"/>
    </row>
    <row r="431" spans="1:27" ht="15.75" customHeight="1">
      <c r="A431" s="13"/>
      <c r="B431" s="13"/>
      <c r="C431" s="13"/>
      <c r="D431" s="13"/>
      <c r="E431" s="13"/>
      <c r="F431" s="13"/>
      <c r="G431" s="13"/>
      <c r="H431" s="13"/>
      <c r="I431" s="13"/>
      <c r="J431" s="13"/>
      <c r="K431" s="13"/>
      <c r="L431" s="13"/>
      <c r="M431" s="13"/>
      <c r="N431" s="13"/>
      <c r="O431" s="13"/>
      <c r="P431" s="13"/>
      <c r="Q431" s="13"/>
      <c r="R431" s="13"/>
      <c r="S431" s="13"/>
      <c r="T431" s="13"/>
      <c r="U431" s="13"/>
      <c r="V431" s="13"/>
      <c r="W431" s="13"/>
      <c r="X431" s="13"/>
      <c r="Y431" s="13"/>
      <c r="Z431" s="13"/>
      <c r="AA431" s="13"/>
    </row>
    <row r="432" spans="1:27" ht="15.75" customHeight="1">
      <c r="A432" s="13"/>
      <c r="B432" s="13"/>
      <c r="C432" s="13"/>
      <c r="D432" s="13"/>
      <c r="E432" s="13"/>
      <c r="F432" s="13"/>
      <c r="G432" s="13"/>
      <c r="H432" s="13"/>
      <c r="I432" s="13"/>
      <c r="J432" s="13"/>
      <c r="K432" s="13"/>
      <c r="L432" s="13"/>
      <c r="M432" s="13"/>
      <c r="N432" s="13"/>
      <c r="O432" s="13"/>
      <c r="P432" s="13"/>
      <c r="Q432" s="13"/>
      <c r="R432" s="13"/>
      <c r="S432" s="13"/>
      <c r="T432" s="13"/>
      <c r="U432" s="13"/>
      <c r="V432" s="13"/>
      <c r="W432" s="13"/>
      <c r="X432" s="13"/>
      <c r="Y432" s="13"/>
      <c r="Z432" s="13"/>
      <c r="AA432" s="13"/>
    </row>
    <row r="433" spans="1:27" ht="15.75" customHeight="1">
      <c r="A433" s="13"/>
      <c r="B433" s="13"/>
      <c r="C433" s="13"/>
      <c r="D433" s="13"/>
      <c r="E433" s="13"/>
      <c r="F433" s="13"/>
      <c r="G433" s="13"/>
      <c r="H433" s="13"/>
      <c r="I433" s="13"/>
      <c r="J433" s="13"/>
      <c r="K433" s="13"/>
      <c r="L433" s="13"/>
      <c r="M433" s="13"/>
      <c r="N433" s="13"/>
      <c r="O433" s="13"/>
      <c r="P433" s="13"/>
      <c r="Q433" s="13"/>
      <c r="R433" s="13"/>
      <c r="S433" s="13"/>
      <c r="T433" s="13"/>
      <c r="U433" s="13"/>
      <c r="V433" s="13"/>
      <c r="W433" s="13"/>
      <c r="X433" s="13"/>
      <c r="Y433" s="13"/>
      <c r="Z433" s="13"/>
      <c r="AA433" s="13"/>
    </row>
    <row r="434" spans="1:27" ht="15.75" customHeight="1">
      <c r="A434" s="13"/>
      <c r="B434" s="13"/>
      <c r="C434" s="13"/>
      <c r="D434" s="13"/>
      <c r="E434" s="13"/>
      <c r="F434" s="13"/>
      <c r="G434" s="13"/>
      <c r="H434" s="13"/>
      <c r="I434" s="13"/>
      <c r="J434" s="13"/>
      <c r="K434" s="13"/>
      <c r="L434" s="13"/>
      <c r="M434" s="13"/>
      <c r="N434" s="13"/>
      <c r="O434" s="13"/>
      <c r="P434" s="13"/>
      <c r="Q434" s="13"/>
      <c r="R434" s="13"/>
      <c r="S434" s="13"/>
      <c r="T434" s="13"/>
      <c r="U434" s="13"/>
      <c r="V434" s="13"/>
      <c r="W434" s="13"/>
      <c r="X434" s="13"/>
      <c r="Y434" s="13"/>
      <c r="Z434" s="13"/>
      <c r="AA434" s="13"/>
    </row>
    <row r="435" spans="1:27" ht="15.75" customHeight="1">
      <c r="A435" s="13"/>
      <c r="B435" s="13"/>
      <c r="C435" s="13"/>
      <c r="D435" s="13"/>
      <c r="E435" s="13"/>
      <c r="F435" s="13"/>
      <c r="G435" s="13"/>
      <c r="H435" s="13"/>
      <c r="I435" s="13"/>
      <c r="J435" s="13"/>
      <c r="K435" s="13"/>
      <c r="L435" s="13"/>
      <c r="M435" s="13"/>
      <c r="N435" s="13"/>
      <c r="O435" s="13"/>
      <c r="P435" s="13"/>
      <c r="Q435" s="13"/>
      <c r="R435" s="13"/>
      <c r="S435" s="13"/>
      <c r="T435" s="13"/>
      <c r="U435" s="13"/>
      <c r="V435" s="13"/>
      <c r="W435" s="13"/>
      <c r="X435" s="13"/>
      <c r="Y435" s="13"/>
      <c r="Z435" s="13"/>
      <c r="AA435" s="13"/>
    </row>
    <row r="436" spans="1:27" ht="15.75" customHeight="1">
      <c r="A436" s="13"/>
      <c r="B436" s="13"/>
      <c r="C436" s="13"/>
      <c r="D436" s="13"/>
      <c r="E436" s="13"/>
      <c r="F436" s="13"/>
      <c r="G436" s="13"/>
      <c r="H436" s="13"/>
      <c r="I436" s="13"/>
      <c r="J436" s="13"/>
      <c r="K436" s="13"/>
      <c r="L436" s="13"/>
      <c r="M436" s="13"/>
      <c r="N436" s="13"/>
      <c r="O436" s="13"/>
      <c r="P436" s="13"/>
      <c r="Q436" s="13"/>
      <c r="R436" s="13"/>
      <c r="S436" s="13"/>
      <c r="T436" s="13"/>
      <c r="U436" s="13"/>
      <c r="V436" s="13"/>
      <c r="W436" s="13"/>
      <c r="X436" s="13"/>
      <c r="Y436" s="13"/>
      <c r="Z436" s="13"/>
      <c r="AA436" s="13"/>
    </row>
    <row r="437" spans="1:27" ht="15.75" customHeight="1">
      <c r="A437" s="13"/>
      <c r="B437" s="13"/>
      <c r="C437" s="13"/>
      <c r="D437" s="13"/>
      <c r="E437" s="13"/>
      <c r="F437" s="13"/>
      <c r="G437" s="13"/>
      <c r="H437" s="13"/>
      <c r="I437" s="13"/>
      <c r="J437" s="13"/>
      <c r="K437" s="13"/>
      <c r="L437" s="13"/>
      <c r="M437" s="13"/>
      <c r="N437" s="13"/>
      <c r="O437" s="13"/>
      <c r="P437" s="13"/>
      <c r="Q437" s="13"/>
      <c r="R437" s="13"/>
      <c r="S437" s="13"/>
      <c r="T437" s="13"/>
      <c r="U437" s="13"/>
      <c r="V437" s="13"/>
      <c r="W437" s="13"/>
      <c r="X437" s="13"/>
      <c r="Y437" s="13"/>
      <c r="Z437" s="13"/>
      <c r="AA437" s="13"/>
    </row>
    <row r="438" spans="1:27" ht="15.75" customHeight="1">
      <c r="A438" s="13"/>
      <c r="B438" s="13"/>
      <c r="C438" s="13"/>
      <c r="D438" s="13"/>
      <c r="E438" s="13"/>
      <c r="F438" s="13"/>
      <c r="G438" s="13"/>
      <c r="H438" s="13"/>
      <c r="I438" s="13"/>
      <c r="J438" s="13"/>
      <c r="K438" s="13"/>
      <c r="L438" s="13"/>
      <c r="M438" s="13"/>
      <c r="N438" s="13"/>
      <c r="O438" s="13"/>
      <c r="P438" s="13"/>
      <c r="Q438" s="13"/>
      <c r="R438" s="13"/>
      <c r="S438" s="13"/>
      <c r="T438" s="13"/>
      <c r="U438" s="13"/>
      <c r="V438" s="13"/>
      <c r="W438" s="13"/>
      <c r="X438" s="13"/>
      <c r="Y438" s="13"/>
      <c r="Z438" s="13"/>
      <c r="AA438" s="13"/>
    </row>
    <row r="439" spans="1:27" ht="15.75" customHeight="1">
      <c r="A439" s="13"/>
      <c r="B439" s="13"/>
      <c r="C439" s="13"/>
      <c r="D439" s="13"/>
      <c r="E439" s="13"/>
      <c r="F439" s="13"/>
      <c r="G439" s="13"/>
      <c r="H439" s="13"/>
      <c r="I439" s="13"/>
      <c r="J439" s="13"/>
      <c r="K439" s="13"/>
      <c r="L439" s="13"/>
      <c r="M439" s="13"/>
      <c r="N439" s="13"/>
      <c r="O439" s="13"/>
      <c r="P439" s="13"/>
      <c r="Q439" s="13"/>
      <c r="R439" s="13"/>
      <c r="S439" s="13"/>
      <c r="T439" s="13"/>
      <c r="U439" s="13"/>
      <c r="V439" s="13"/>
      <c r="W439" s="13"/>
      <c r="X439" s="13"/>
      <c r="Y439" s="13"/>
      <c r="Z439" s="13"/>
      <c r="AA439" s="13"/>
    </row>
    <row r="440" spans="1:27" ht="15.75" customHeight="1">
      <c r="A440" s="13"/>
      <c r="B440" s="13"/>
      <c r="C440" s="13"/>
      <c r="D440" s="13"/>
      <c r="E440" s="13"/>
      <c r="F440" s="13"/>
      <c r="G440" s="13"/>
      <c r="H440" s="13"/>
      <c r="I440" s="13"/>
      <c r="J440" s="13"/>
      <c r="K440" s="13"/>
      <c r="L440" s="13"/>
      <c r="M440" s="13"/>
      <c r="N440" s="13"/>
      <c r="O440" s="13"/>
      <c r="P440" s="13"/>
      <c r="Q440" s="13"/>
      <c r="R440" s="13"/>
      <c r="S440" s="13"/>
      <c r="T440" s="13"/>
      <c r="U440" s="13"/>
      <c r="V440" s="13"/>
      <c r="W440" s="13"/>
      <c r="X440" s="13"/>
      <c r="Y440" s="13"/>
      <c r="Z440" s="13"/>
      <c r="AA440" s="13"/>
    </row>
    <row r="441" spans="1:27" ht="15.75" customHeight="1">
      <c r="A441" s="13"/>
      <c r="B441" s="13"/>
      <c r="C441" s="13"/>
      <c r="D441" s="13"/>
      <c r="E441" s="13"/>
      <c r="F441" s="13"/>
      <c r="G441" s="13"/>
      <c r="H441" s="13"/>
      <c r="I441" s="13"/>
      <c r="J441" s="13"/>
      <c r="K441" s="13"/>
      <c r="L441" s="13"/>
      <c r="M441" s="13"/>
      <c r="N441" s="13"/>
      <c r="O441" s="13"/>
      <c r="P441" s="13"/>
      <c r="Q441" s="13"/>
      <c r="R441" s="13"/>
      <c r="S441" s="13"/>
      <c r="T441" s="13"/>
      <c r="U441" s="13"/>
      <c r="V441" s="13"/>
      <c r="W441" s="13"/>
      <c r="X441" s="13"/>
      <c r="Y441" s="13"/>
      <c r="Z441" s="13"/>
      <c r="AA441" s="13"/>
    </row>
    <row r="442" spans="1:27" ht="15.75" customHeight="1">
      <c r="A442" s="13"/>
      <c r="B442" s="13"/>
      <c r="C442" s="13"/>
      <c r="D442" s="13"/>
      <c r="E442" s="13"/>
      <c r="F442" s="13"/>
      <c r="G442" s="13"/>
      <c r="H442" s="13"/>
      <c r="I442" s="13"/>
      <c r="J442" s="13"/>
      <c r="K442" s="13"/>
      <c r="L442" s="13"/>
      <c r="M442" s="13"/>
      <c r="N442" s="13"/>
      <c r="O442" s="13"/>
      <c r="P442" s="13"/>
      <c r="Q442" s="13"/>
      <c r="R442" s="13"/>
      <c r="S442" s="13"/>
      <c r="T442" s="13"/>
      <c r="U442" s="13"/>
      <c r="V442" s="13"/>
      <c r="W442" s="13"/>
      <c r="X442" s="13"/>
      <c r="Y442" s="13"/>
      <c r="Z442" s="13"/>
      <c r="AA442" s="13"/>
    </row>
    <row r="443" spans="1:27" ht="15.75" customHeight="1">
      <c r="A443" s="13"/>
      <c r="B443" s="13"/>
      <c r="C443" s="13"/>
      <c r="D443" s="13"/>
      <c r="E443" s="13"/>
      <c r="F443" s="13"/>
      <c r="G443" s="13"/>
      <c r="H443" s="13"/>
      <c r="I443" s="13"/>
      <c r="J443" s="13"/>
      <c r="K443" s="13"/>
      <c r="L443" s="13"/>
      <c r="M443" s="13"/>
      <c r="N443" s="13"/>
      <c r="O443" s="13"/>
      <c r="P443" s="13"/>
      <c r="Q443" s="13"/>
      <c r="R443" s="13"/>
      <c r="S443" s="13"/>
      <c r="T443" s="13"/>
      <c r="U443" s="13"/>
      <c r="V443" s="13"/>
      <c r="W443" s="13"/>
      <c r="X443" s="13"/>
      <c r="Y443" s="13"/>
      <c r="Z443" s="13"/>
      <c r="AA443" s="13"/>
    </row>
    <row r="444" spans="1:27" ht="15.75" customHeight="1">
      <c r="A444" s="13"/>
      <c r="B444" s="13"/>
      <c r="C444" s="13"/>
      <c r="D444" s="13"/>
      <c r="E444" s="13"/>
      <c r="F444" s="13"/>
      <c r="G444" s="13"/>
      <c r="H444" s="13"/>
      <c r="I444" s="13"/>
      <c r="J444" s="13"/>
      <c r="K444" s="13"/>
      <c r="L444" s="13"/>
      <c r="M444" s="13"/>
      <c r="N444" s="13"/>
      <c r="O444" s="13"/>
      <c r="P444" s="13"/>
      <c r="Q444" s="13"/>
      <c r="R444" s="13"/>
      <c r="S444" s="13"/>
      <c r="T444" s="13"/>
      <c r="U444" s="13"/>
      <c r="V444" s="13"/>
      <c r="W444" s="13"/>
      <c r="X444" s="13"/>
      <c r="Y444" s="13"/>
      <c r="Z444" s="13"/>
      <c r="AA444" s="13"/>
    </row>
    <row r="445" spans="1:27" ht="15.75" customHeight="1">
      <c r="A445" s="13"/>
      <c r="B445" s="13"/>
      <c r="C445" s="13"/>
      <c r="D445" s="13"/>
      <c r="E445" s="13"/>
      <c r="F445" s="13"/>
      <c r="G445" s="13"/>
      <c r="H445" s="13"/>
      <c r="I445" s="13"/>
      <c r="J445" s="13"/>
      <c r="K445" s="13"/>
      <c r="L445" s="13"/>
      <c r="M445" s="13"/>
      <c r="N445" s="13"/>
      <c r="O445" s="13"/>
      <c r="P445" s="13"/>
      <c r="Q445" s="13"/>
      <c r="R445" s="13"/>
      <c r="S445" s="13"/>
      <c r="T445" s="13"/>
      <c r="U445" s="13"/>
      <c r="V445" s="13"/>
      <c r="W445" s="13"/>
      <c r="X445" s="13"/>
      <c r="Y445" s="13"/>
      <c r="Z445" s="13"/>
      <c r="AA445" s="13"/>
    </row>
    <row r="446" spans="1:27" ht="15.75" customHeight="1">
      <c r="A446" s="13"/>
      <c r="B446" s="13"/>
      <c r="C446" s="13"/>
      <c r="D446" s="13"/>
      <c r="E446" s="13"/>
      <c r="F446" s="13"/>
      <c r="G446" s="13"/>
      <c r="H446" s="13"/>
      <c r="I446" s="13"/>
      <c r="J446" s="13"/>
      <c r="K446" s="13"/>
      <c r="L446" s="13"/>
      <c r="M446" s="13"/>
      <c r="N446" s="13"/>
      <c r="O446" s="13"/>
      <c r="P446" s="13"/>
      <c r="Q446" s="13"/>
      <c r="R446" s="13"/>
      <c r="S446" s="13"/>
      <c r="T446" s="13"/>
      <c r="U446" s="13"/>
      <c r="V446" s="13"/>
      <c r="W446" s="13"/>
      <c r="X446" s="13"/>
      <c r="Y446" s="13"/>
      <c r="Z446" s="13"/>
      <c r="AA446" s="13"/>
    </row>
    <row r="447" spans="1:27" ht="15.75" customHeight="1">
      <c r="A447" s="13"/>
      <c r="B447" s="13"/>
      <c r="C447" s="13"/>
      <c r="D447" s="13"/>
      <c r="E447" s="13"/>
      <c r="F447" s="13"/>
      <c r="G447" s="13"/>
      <c r="H447" s="13"/>
      <c r="I447" s="13"/>
      <c r="J447" s="13"/>
      <c r="K447" s="13"/>
      <c r="L447" s="13"/>
      <c r="M447" s="13"/>
      <c r="N447" s="13"/>
      <c r="O447" s="13"/>
      <c r="P447" s="13"/>
      <c r="Q447" s="13"/>
      <c r="R447" s="13"/>
      <c r="S447" s="13"/>
      <c r="T447" s="13"/>
      <c r="U447" s="13"/>
      <c r="V447" s="13"/>
      <c r="W447" s="13"/>
      <c r="X447" s="13"/>
      <c r="Y447" s="13"/>
      <c r="Z447" s="13"/>
      <c r="AA447" s="13"/>
    </row>
    <row r="448" spans="1:27" ht="15.75" customHeight="1">
      <c r="A448" s="13"/>
      <c r="B448" s="13"/>
      <c r="C448" s="13"/>
      <c r="D448" s="13"/>
      <c r="E448" s="13"/>
      <c r="F448" s="13"/>
      <c r="G448" s="13"/>
      <c r="H448" s="13"/>
      <c r="I448" s="13"/>
      <c r="J448" s="13"/>
      <c r="K448" s="13"/>
      <c r="L448" s="13"/>
      <c r="M448" s="13"/>
      <c r="N448" s="13"/>
      <c r="O448" s="13"/>
      <c r="P448" s="13"/>
      <c r="Q448" s="13"/>
      <c r="R448" s="13"/>
      <c r="S448" s="13"/>
      <c r="T448" s="13"/>
      <c r="U448" s="13"/>
      <c r="V448" s="13"/>
      <c r="W448" s="13"/>
      <c r="X448" s="13"/>
      <c r="Y448" s="13"/>
      <c r="Z448" s="13"/>
      <c r="AA448" s="13"/>
    </row>
    <row r="449" spans="1:27" ht="15.75" customHeight="1">
      <c r="A449" s="13"/>
      <c r="B449" s="13"/>
      <c r="C449" s="13"/>
      <c r="D449" s="13"/>
      <c r="E449" s="13"/>
      <c r="F449" s="13"/>
      <c r="G449" s="13"/>
      <c r="H449" s="13"/>
      <c r="I449" s="13"/>
      <c r="J449" s="13"/>
      <c r="K449" s="13"/>
      <c r="L449" s="13"/>
      <c r="M449" s="13"/>
      <c r="N449" s="13"/>
      <c r="O449" s="13"/>
      <c r="P449" s="13"/>
      <c r="Q449" s="13"/>
      <c r="R449" s="13"/>
      <c r="S449" s="13"/>
      <c r="T449" s="13"/>
      <c r="U449" s="13"/>
      <c r="V449" s="13"/>
      <c r="W449" s="13"/>
      <c r="X449" s="13"/>
      <c r="Y449" s="13"/>
      <c r="Z449" s="13"/>
      <c r="AA449" s="13"/>
    </row>
    <row r="450" spans="1:27" ht="15.75" customHeight="1">
      <c r="A450" s="13"/>
      <c r="B450" s="13"/>
      <c r="C450" s="13"/>
      <c r="D450" s="13"/>
      <c r="E450" s="13"/>
      <c r="F450" s="13"/>
      <c r="G450" s="13"/>
      <c r="H450" s="13"/>
      <c r="I450" s="13"/>
      <c r="J450" s="13"/>
      <c r="K450" s="13"/>
      <c r="L450" s="13"/>
      <c r="M450" s="13"/>
      <c r="N450" s="13"/>
      <c r="O450" s="13"/>
      <c r="P450" s="13"/>
      <c r="Q450" s="13"/>
      <c r="R450" s="13"/>
      <c r="S450" s="13"/>
      <c r="T450" s="13"/>
      <c r="U450" s="13"/>
      <c r="V450" s="13"/>
      <c r="W450" s="13"/>
      <c r="X450" s="13"/>
      <c r="Y450" s="13"/>
      <c r="Z450" s="13"/>
      <c r="AA450" s="13"/>
    </row>
    <row r="451" spans="1:27" ht="15.75" customHeight="1">
      <c r="A451" s="13"/>
      <c r="B451" s="13"/>
      <c r="C451" s="13"/>
      <c r="D451" s="13"/>
      <c r="E451" s="13"/>
      <c r="F451" s="13"/>
      <c r="G451" s="13"/>
      <c r="H451" s="13"/>
      <c r="I451" s="13"/>
      <c r="J451" s="13"/>
      <c r="K451" s="13"/>
      <c r="L451" s="13"/>
      <c r="M451" s="13"/>
      <c r="N451" s="13"/>
      <c r="O451" s="13"/>
      <c r="P451" s="13"/>
      <c r="Q451" s="13"/>
      <c r="R451" s="13"/>
      <c r="S451" s="13"/>
      <c r="T451" s="13"/>
      <c r="U451" s="13"/>
      <c r="V451" s="13"/>
      <c r="W451" s="13"/>
      <c r="X451" s="13"/>
      <c r="Y451" s="13"/>
      <c r="Z451" s="13"/>
      <c r="AA451" s="13"/>
    </row>
    <row r="452" spans="1:27" ht="15.75" customHeight="1">
      <c r="A452" s="13"/>
      <c r="B452" s="13"/>
      <c r="C452" s="13"/>
      <c r="D452" s="13"/>
      <c r="E452" s="13"/>
      <c r="F452" s="13"/>
      <c r="G452" s="13"/>
      <c r="H452" s="13"/>
      <c r="I452" s="13"/>
      <c r="J452" s="13"/>
      <c r="K452" s="13"/>
      <c r="L452" s="13"/>
      <c r="M452" s="13"/>
      <c r="N452" s="13"/>
      <c r="O452" s="13"/>
      <c r="P452" s="13"/>
      <c r="Q452" s="13"/>
      <c r="R452" s="13"/>
      <c r="S452" s="13"/>
      <c r="T452" s="13"/>
      <c r="U452" s="13"/>
      <c r="V452" s="13"/>
      <c r="W452" s="13"/>
      <c r="X452" s="13"/>
      <c r="Y452" s="13"/>
      <c r="Z452" s="13"/>
      <c r="AA452" s="13"/>
    </row>
    <row r="453" spans="1:27" ht="15.75" customHeight="1">
      <c r="A453" s="13"/>
      <c r="B453" s="13"/>
      <c r="C453" s="13"/>
      <c r="D453" s="13"/>
      <c r="E453" s="13"/>
      <c r="F453" s="13"/>
      <c r="G453" s="13"/>
      <c r="H453" s="13"/>
      <c r="I453" s="13"/>
      <c r="J453" s="13"/>
      <c r="K453" s="13"/>
      <c r="L453" s="13"/>
      <c r="M453" s="13"/>
      <c r="N453" s="13"/>
      <c r="O453" s="13"/>
      <c r="P453" s="13"/>
      <c r="Q453" s="13"/>
      <c r="R453" s="13"/>
      <c r="S453" s="13"/>
      <c r="T453" s="13"/>
      <c r="U453" s="13"/>
      <c r="V453" s="13"/>
      <c r="W453" s="13"/>
      <c r="X453" s="13"/>
      <c r="Y453" s="13"/>
      <c r="Z453" s="13"/>
      <c r="AA453" s="13"/>
    </row>
    <row r="454" spans="1:27" ht="15.75" customHeight="1">
      <c r="A454" s="13"/>
      <c r="B454" s="13"/>
      <c r="C454" s="13"/>
      <c r="D454" s="13"/>
      <c r="E454" s="13"/>
      <c r="F454" s="13"/>
      <c r="G454" s="13"/>
      <c r="H454" s="13"/>
      <c r="I454" s="13"/>
      <c r="J454" s="13"/>
      <c r="K454" s="13"/>
      <c r="L454" s="13"/>
      <c r="M454" s="13"/>
      <c r="N454" s="13"/>
      <c r="O454" s="13"/>
      <c r="P454" s="13"/>
      <c r="Q454" s="13"/>
      <c r="R454" s="13"/>
      <c r="S454" s="13"/>
      <c r="T454" s="13"/>
      <c r="U454" s="13"/>
      <c r="V454" s="13"/>
      <c r="W454" s="13"/>
      <c r="X454" s="13"/>
      <c r="Y454" s="13"/>
      <c r="Z454" s="13"/>
      <c r="AA454" s="13"/>
    </row>
    <row r="455" spans="1:27" ht="15.75" customHeight="1">
      <c r="A455" s="13"/>
      <c r="B455" s="13"/>
      <c r="C455" s="13"/>
      <c r="D455" s="13"/>
      <c r="E455" s="13"/>
      <c r="F455" s="13"/>
      <c r="G455" s="13"/>
      <c r="H455" s="13"/>
      <c r="I455" s="13"/>
      <c r="J455" s="13"/>
      <c r="K455" s="13"/>
      <c r="L455" s="13"/>
      <c r="M455" s="13"/>
      <c r="N455" s="13"/>
      <c r="O455" s="13"/>
      <c r="P455" s="13"/>
      <c r="Q455" s="13"/>
      <c r="R455" s="13"/>
      <c r="S455" s="13"/>
      <c r="T455" s="13"/>
      <c r="U455" s="13"/>
      <c r="V455" s="13"/>
      <c r="W455" s="13"/>
      <c r="X455" s="13"/>
      <c r="Y455" s="13"/>
      <c r="Z455" s="13"/>
      <c r="AA455" s="13"/>
    </row>
    <row r="456" spans="1:27" ht="15.75" customHeight="1">
      <c r="A456" s="13"/>
      <c r="B456" s="13"/>
      <c r="C456" s="13"/>
      <c r="D456" s="13"/>
      <c r="E456" s="13"/>
      <c r="F456" s="13"/>
      <c r="G456" s="13"/>
      <c r="H456" s="13"/>
      <c r="I456" s="13"/>
      <c r="J456" s="13"/>
      <c r="K456" s="13"/>
      <c r="L456" s="13"/>
      <c r="M456" s="13"/>
      <c r="N456" s="13"/>
      <c r="O456" s="13"/>
      <c r="P456" s="13"/>
      <c r="Q456" s="13"/>
      <c r="R456" s="13"/>
      <c r="S456" s="13"/>
      <c r="T456" s="13"/>
      <c r="U456" s="13"/>
      <c r="V456" s="13"/>
      <c r="W456" s="13"/>
      <c r="X456" s="13"/>
      <c r="Y456" s="13"/>
      <c r="Z456" s="13"/>
      <c r="AA456" s="13"/>
    </row>
    <row r="457" spans="1:27" ht="15.75" customHeight="1">
      <c r="A457" s="13"/>
      <c r="B457" s="13"/>
      <c r="C457" s="13"/>
      <c r="D457" s="13"/>
      <c r="E457" s="13"/>
      <c r="F457" s="13"/>
      <c r="G457" s="13"/>
      <c r="H457" s="13"/>
      <c r="I457" s="13"/>
      <c r="J457" s="13"/>
      <c r="K457" s="13"/>
      <c r="L457" s="13"/>
      <c r="M457" s="13"/>
      <c r="N457" s="13"/>
      <c r="O457" s="13"/>
      <c r="P457" s="13"/>
      <c r="Q457" s="13"/>
      <c r="R457" s="13"/>
      <c r="S457" s="13"/>
      <c r="T457" s="13"/>
      <c r="U457" s="13"/>
      <c r="V457" s="13"/>
      <c r="W457" s="13"/>
      <c r="X457" s="13"/>
      <c r="Y457" s="13"/>
      <c r="Z457" s="13"/>
      <c r="AA457" s="13"/>
    </row>
    <row r="458" spans="1:27" ht="15.75" customHeight="1">
      <c r="A458" s="13"/>
      <c r="B458" s="13"/>
      <c r="C458" s="13"/>
      <c r="D458" s="13"/>
      <c r="E458" s="13"/>
      <c r="F458" s="13"/>
      <c r="G458" s="13"/>
      <c r="H458" s="13"/>
      <c r="I458" s="13"/>
      <c r="J458" s="13"/>
      <c r="K458" s="13"/>
      <c r="L458" s="13"/>
      <c r="M458" s="13"/>
      <c r="N458" s="13"/>
      <c r="O458" s="13"/>
      <c r="P458" s="13"/>
      <c r="Q458" s="13"/>
      <c r="R458" s="13"/>
      <c r="S458" s="13"/>
      <c r="T458" s="13"/>
      <c r="U458" s="13"/>
      <c r="V458" s="13"/>
      <c r="W458" s="13"/>
      <c r="X458" s="13"/>
      <c r="Y458" s="13"/>
      <c r="Z458" s="13"/>
      <c r="AA458" s="13"/>
    </row>
    <row r="459" spans="1:27" ht="15.75" customHeight="1">
      <c r="A459" s="13"/>
      <c r="B459" s="13"/>
      <c r="C459" s="13"/>
      <c r="D459" s="13"/>
      <c r="E459" s="13"/>
      <c r="F459" s="13"/>
      <c r="G459" s="13"/>
      <c r="H459" s="13"/>
      <c r="I459" s="13"/>
      <c r="J459" s="13"/>
      <c r="K459" s="13"/>
      <c r="L459" s="13"/>
      <c r="M459" s="13"/>
      <c r="N459" s="13"/>
      <c r="O459" s="13"/>
      <c r="P459" s="13"/>
      <c r="Q459" s="13"/>
      <c r="R459" s="13"/>
      <c r="S459" s="13"/>
      <c r="T459" s="13"/>
      <c r="U459" s="13"/>
      <c r="V459" s="13"/>
      <c r="W459" s="13"/>
      <c r="X459" s="13"/>
      <c r="Y459" s="13"/>
      <c r="Z459" s="13"/>
      <c r="AA459" s="13"/>
    </row>
    <row r="460" spans="1:27" ht="15.75" customHeight="1">
      <c r="A460" s="13"/>
      <c r="B460" s="13"/>
      <c r="C460" s="13"/>
      <c r="D460" s="13"/>
      <c r="E460" s="13"/>
      <c r="F460" s="13"/>
      <c r="G460" s="13"/>
      <c r="H460" s="13"/>
      <c r="I460" s="13"/>
      <c r="J460" s="13"/>
      <c r="K460" s="13"/>
      <c r="L460" s="13"/>
      <c r="M460" s="13"/>
      <c r="N460" s="13"/>
      <c r="O460" s="13"/>
      <c r="P460" s="13"/>
      <c r="Q460" s="13"/>
      <c r="R460" s="13"/>
      <c r="S460" s="13"/>
      <c r="T460" s="13"/>
      <c r="U460" s="13"/>
      <c r="V460" s="13"/>
      <c r="W460" s="13"/>
      <c r="X460" s="13"/>
      <c r="Y460" s="13"/>
      <c r="Z460" s="13"/>
      <c r="AA460" s="13"/>
    </row>
    <row r="461" spans="1:27" ht="15.75" customHeight="1">
      <c r="A461" s="13"/>
      <c r="B461" s="13"/>
      <c r="C461" s="13"/>
      <c r="D461" s="13"/>
      <c r="E461" s="13"/>
      <c r="F461" s="13"/>
      <c r="G461" s="13"/>
      <c r="H461" s="13"/>
      <c r="I461" s="13"/>
      <c r="J461" s="13"/>
      <c r="K461" s="13"/>
      <c r="L461" s="13"/>
      <c r="M461" s="13"/>
      <c r="N461" s="13"/>
      <c r="O461" s="13"/>
      <c r="P461" s="13"/>
      <c r="Q461" s="13"/>
      <c r="R461" s="13"/>
      <c r="S461" s="13"/>
      <c r="T461" s="13"/>
      <c r="U461" s="13"/>
      <c r="V461" s="13"/>
      <c r="W461" s="13"/>
      <c r="X461" s="13"/>
      <c r="Y461" s="13"/>
      <c r="Z461" s="13"/>
      <c r="AA461" s="13"/>
    </row>
    <row r="462" spans="1:27" ht="15.75" customHeight="1">
      <c r="A462" s="13"/>
      <c r="B462" s="13"/>
      <c r="C462" s="13"/>
      <c r="D462" s="13"/>
      <c r="E462" s="13"/>
      <c r="F462" s="13"/>
      <c r="G462" s="13"/>
      <c r="H462" s="13"/>
      <c r="I462" s="13"/>
      <c r="J462" s="13"/>
      <c r="K462" s="13"/>
      <c r="L462" s="13"/>
      <c r="M462" s="13"/>
      <c r="N462" s="13"/>
      <c r="O462" s="13"/>
      <c r="P462" s="13"/>
      <c r="Q462" s="13"/>
      <c r="R462" s="13"/>
      <c r="S462" s="13"/>
      <c r="T462" s="13"/>
      <c r="U462" s="13"/>
      <c r="V462" s="13"/>
      <c r="W462" s="13"/>
      <c r="X462" s="13"/>
      <c r="Y462" s="13"/>
      <c r="Z462" s="13"/>
      <c r="AA462" s="13"/>
    </row>
    <row r="463" spans="1:27" ht="15.75" customHeight="1">
      <c r="A463" s="13"/>
      <c r="B463" s="13"/>
      <c r="C463" s="13"/>
      <c r="D463" s="13"/>
      <c r="E463" s="13"/>
      <c r="F463" s="13"/>
      <c r="G463" s="13"/>
      <c r="H463" s="13"/>
      <c r="I463" s="13"/>
      <c r="J463" s="13"/>
      <c r="K463" s="13"/>
      <c r="L463" s="13"/>
      <c r="M463" s="13"/>
      <c r="N463" s="13"/>
      <c r="O463" s="13"/>
      <c r="P463" s="13"/>
      <c r="Q463" s="13"/>
      <c r="R463" s="13"/>
      <c r="S463" s="13"/>
      <c r="T463" s="13"/>
      <c r="U463" s="13"/>
      <c r="V463" s="13"/>
      <c r="W463" s="13"/>
      <c r="X463" s="13"/>
      <c r="Y463" s="13"/>
      <c r="Z463" s="13"/>
      <c r="AA463" s="13"/>
    </row>
    <row r="464" spans="1:27" ht="15.75" customHeight="1">
      <c r="A464" s="13"/>
      <c r="B464" s="13"/>
      <c r="C464" s="13"/>
      <c r="D464" s="13"/>
      <c r="E464" s="13"/>
      <c r="F464" s="13"/>
      <c r="G464" s="13"/>
      <c r="H464" s="13"/>
      <c r="I464" s="13"/>
      <c r="J464" s="13"/>
      <c r="K464" s="13"/>
      <c r="L464" s="13"/>
      <c r="M464" s="13"/>
      <c r="N464" s="13"/>
      <c r="O464" s="13"/>
      <c r="P464" s="13"/>
      <c r="Q464" s="13"/>
      <c r="R464" s="13"/>
      <c r="S464" s="13"/>
      <c r="T464" s="13"/>
      <c r="U464" s="13"/>
      <c r="V464" s="13"/>
      <c r="W464" s="13"/>
      <c r="X464" s="13"/>
      <c r="Y464" s="13"/>
      <c r="Z464" s="13"/>
      <c r="AA464" s="13"/>
    </row>
    <row r="465" spans="1:27" ht="15.75" customHeight="1">
      <c r="A465" s="13"/>
      <c r="B465" s="13"/>
      <c r="C465" s="13"/>
      <c r="D465" s="13"/>
      <c r="E465" s="13"/>
      <c r="F465" s="13"/>
      <c r="G465" s="13"/>
      <c r="H465" s="13"/>
      <c r="I465" s="13"/>
      <c r="J465" s="13"/>
      <c r="K465" s="13"/>
      <c r="L465" s="13"/>
      <c r="M465" s="13"/>
      <c r="N465" s="13"/>
      <c r="O465" s="13"/>
      <c r="P465" s="13"/>
      <c r="Q465" s="13"/>
      <c r="R465" s="13"/>
      <c r="S465" s="13"/>
      <c r="T465" s="13"/>
      <c r="U465" s="13"/>
      <c r="V465" s="13"/>
      <c r="W465" s="13"/>
      <c r="X465" s="13"/>
      <c r="Y465" s="13"/>
      <c r="Z465" s="13"/>
      <c r="AA465" s="13"/>
    </row>
    <row r="466" spans="1:27" ht="15.75" customHeight="1">
      <c r="A466" s="13"/>
      <c r="B466" s="13"/>
      <c r="C466" s="13"/>
      <c r="D466" s="13"/>
      <c r="E466" s="13"/>
      <c r="F466" s="13"/>
      <c r="G466" s="13"/>
      <c r="H466" s="13"/>
      <c r="I466" s="13"/>
      <c r="J466" s="13"/>
      <c r="K466" s="13"/>
      <c r="L466" s="13"/>
      <c r="M466" s="13"/>
      <c r="N466" s="13"/>
      <c r="O466" s="13"/>
      <c r="P466" s="13"/>
      <c r="Q466" s="13"/>
      <c r="R466" s="13"/>
      <c r="S466" s="13"/>
      <c r="T466" s="13"/>
      <c r="U466" s="13"/>
      <c r="V466" s="13"/>
      <c r="W466" s="13"/>
      <c r="X466" s="13"/>
      <c r="Y466" s="13"/>
      <c r="Z466" s="13"/>
      <c r="AA466" s="13"/>
    </row>
    <row r="467" spans="1:27" ht="15.75" customHeight="1">
      <c r="A467" s="13"/>
      <c r="B467" s="13"/>
      <c r="C467" s="13"/>
      <c r="D467" s="13"/>
      <c r="E467" s="13"/>
      <c r="F467" s="13"/>
      <c r="G467" s="13"/>
      <c r="H467" s="13"/>
      <c r="I467" s="13"/>
      <c r="J467" s="13"/>
      <c r="K467" s="13"/>
      <c r="L467" s="13"/>
      <c r="M467" s="13"/>
      <c r="N467" s="13"/>
      <c r="O467" s="13"/>
      <c r="P467" s="13"/>
      <c r="Q467" s="13"/>
      <c r="R467" s="13"/>
      <c r="S467" s="13"/>
      <c r="T467" s="13"/>
      <c r="U467" s="13"/>
      <c r="V467" s="13"/>
      <c r="W467" s="13"/>
      <c r="X467" s="13"/>
      <c r="Y467" s="13"/>
      <c r="Z467" s="13"/>
      <c r="AA467" s="13"/>
    </row>
    <row r="468" spans="1:27" ht="15.75" customHeight="1">
      <c r="A468" s="13"/>
      <c r="B468" s="13"/>
      <c r="C468" s="13"/>
      <c r="D468" s="13"/>
      <c r="E468" s="13"/>
      <c r="F468" s="13"/>
      <c r="G468" s="13"/>
      <c r="H468" s="13"/>
      <c r="I468" s="13"/>
      <c r="J468" s="13"/>
      <c r="K468" s="13"/>
      <c r="L468" s="13"/>
      <c r="M468" s="13"/>
      <c r="N468" s="13"/>
      <c r="O468" s="13"/>
      <c r="P468" s="13"/>
      <c r="Q468" s="13"/>
      <c r="R468" s="13"/>
      <c r="S468" s="13"/>
      <c r="T468" s="13"/>
      <c r="U468" s="13"/>
      <c r="V468" s="13"/>
      <c r="W468" s="13"/>
      <c r="X468" s="13"/>
      <c r="Y468" s="13"/>
      <c r="Z468" s="13"/>
      <c r="AA468" s="13"/>
    </row>
    <row r="469" spans="1:27" ht="15.75" customHeight="1">
      <c r="A469" s="13"/>
      <c r="B469" s="13"/>
      <c r="C469" s="13"/>
      <c r="D469" s="13"/>
      <c r="E469" s="13"/>
      <c r="F469" s="13"/>
      <c r="G469" s="13"/>
      <c r="H469" s="13"/>
      <c r="I469" s="13"/>
      <c r="J469" s="13"/>
      <c r="K469" s="13"/>
      <c r="L469" s="13"/>
      <c r="M469" s="13"/>
      <c r="N469" s="13"/>
      <c r="O469" s="13"/>
      <c r="P469" s="13"/>
      <c r="Q469" s="13"/>
      <c r="R469" s="13"/>
      <c r="S469" s="13"/>
      <c r="T469" s="13"/>
      <c r="U469" s="13"/>
      <c r="V469" s="13"/>
      <c r="W469" s="13"/>
      <c r="X469" s="13"/>
      <c r="Y469" s="13"/>
      <c r="Z469" s="13"/>
      <c r="AA469" s="13"/>
    </row>
    <row r="470" spans="1:27" ht="15.75" customHeight="1">
      <c r="A470" s="13"/>
      <c r="B470" s="13"/>
      <c r="C470" s="13"/>
      <c r="D470" s="13"/>
      <c r="E470" s="13"/>
      <c r="F470" s="13"/>
      <c r="G470" s="13"/>
      <c r="H470" s="13"/>
      <c r="I470" s="13"/>
      <c r="J470" s="13"/>
      <c r="K470" s="13"/>
      <c r="L470" s="13"/>
      <c r="M470" s="13"/>
      <c r="N470" s="13"/>
      <c r="O470" s="13"/>
      <c r="P470" s="13"/>
      <c r="Q470" s="13"/>
      <c r="R470" s="13"/>
      <c r="S470" s="13"/>
      <c r="T470" s="13"/>
      <c r="U470" s="13"/>
      <c r="V470" s="13"/>
      <c r="W470" s="13"/>
      <c r="X470" s="13"/>
      <c r="Y470" s="13"/>
      <c r="Z470" s="13"/>
      <c r="AA470" s="13"/>
    </row>
    <row r="471" spans="1:27" ht="15.75" customHeight="1">
      <c r="A471" s="13"/>
      <c r="B471" s="13"/>
      <c r="C471" s="13"/>
      <c r="D471" s="13"/>
      <c r="E471" s="13"/>
      <c r="F471" s="13"/>
      <c r="G471" s="13"/>
      <c r="H471" s="13"/>
      <c r="I471" s="13"/>
      <c r="J471" s="13"/>
      <c r="K471" s="13"/>
      <c r="L471" s="13"/>
      <c r="M471" s="13"/>
      <c r="N471" s="13"/>
      <c r="O471" s="13"/>
      <c r="P471" s="13"/>
      <c r="Q471" s="13"/>
      <c r="R471" s="13"/>
      <c r="S471" s="13"/>
      <c r="T471" s="13"/>
      <c r="U471" s="13"/>
      <c r="V471" s="13"/>
      <c r="W471" s="13"/>
      <c r="X471" s="13"/>
      <c r="Y471" s="13"/>
      <c r="Z471" s="13"/>
      <c r="AA471" s="13"/>
    </row>
    <row r="472" spans="1:27" ht="15.75" customHeight="1">
      <c r="A472" s="13"/>
      <c r="B472" s="13"/>
      <c r="C472" s="13"/>
      <c r="D472" s="13"/>
      <c r="E472" s="13"/>
      <c r="F472" s="13"/>
      <c r="G472" s="13"/>
      <c r="H472" s="13"/>
      <c r="I472" s="13"/>
      <c r="J472" s="13"/>
      <c r="K472" s="13"/>
      <c r="L472" s="13"/>
      <c r="M472" s="13"/>
      <c r="N472" s="13"/>
      <c r="O472" s="13"/>
      <c r="P472" s="13"/>
      <c r="Q472" s="13"/>
      <c r="R472" s="13"/>
      <c r="S472" s="13"/>
      <c r="T472" s="13"/>
      <c r="U472" s="13"/>
      <c r="V472" s="13"/>
      <c r="W472" s="13"/>
      <c r="X472" s="13"/>
      <c r="Y472" s="13"/>
      <c r="Z472" s="13"/>
      <c r="AA472" s="13"/>
    </row>
    <row r="473" spans="1:27" ht="15.75" customHeight="1">
      <c r="A473" s="13"/>
      <c r="B473" s="13"/>
      <c r="C473" s="13"/>
      <c r="D473" s="13"/>
      <c r="E473" s="13"/>
      <c r="F473" s="13"/>
      <c r="G473" s="13"/>
      <c r="H473" s="13"/>
      <c r="I473" s="13"/>
      <c r="J473" s="13"/>
      <c r="K473" s="13"/>
      <c r="L473" s="13"/>
      <c r="M473" s="13"/>
      <c r="N473" s="13"/>
      <c r="O473" s="13"/>
      <c r="P473" s="13"/>
      <c r="Q473" s="13"/>
      <c r="R473" s="13"/>
      <c r="S473" s="13"/>
      <c r="T473" s="13"/>
      <c r="U473" s="13"/>
      <c r="V473" s="13"/>
      <c r="W473" s="13"/>
      <c r="X473" s="13"/>
      <c r="Y473" s="13"/>
      <c r="Z473" s="13"/>
      <c r="AA473" s="13"/>
    </row>
    <row r="474" spans="1:27" ht="15.75" customHeight="1">
      <c r="A474" s="13"/>
      <c r="B474" s="13"/>
      <c r="C474" s="13"/>
      <c r="D474" s="13"/>
      <c r="E474" s="13"/>
      <c r="F474" s="13"/>
      <c r="G474" s="13"/>
      <c r="H474" s="13"/>
      <c r="I474" s="13"/>
      <c r="J474" s="13"/>
      <c r="K474" s="13"/>
      <c r="L474" s="13"/>
      <c r="M474" s="13"/>
      <c r="N474" s="13"/>
      <c r="O474" s="13"/>
      <c r="P474" s="13"/>
      <c r="Q474" s="13"/>
      <c r="R474" s="13"/>
      <c r="S474" s="13"/>
      <c r="T474" s="13"/>
      <c r="U474" s="13"/>
      <c r="V474" s="13"/>
      <c r="W474" s="13"/>
      <c r="X474" s="13"/>
      <c r="Y474" s="13"/>
      <c r="Z474" s="13"/>
      <c r="AA474" s="13"/>
    </row>
    <row r="475" spans="1:27" ht="15.75" customHeight="1">
      <c r="A475" s="13"/>
      <c r="B475" s="13"/>
      <c r="C475" s="13"/>
      <c r="D475" s="13"/>
      <c r="E475" s="13"/>
      <c r="F475" s="13"/>
      <c r="G475" s="13"/>
      <c r="H475" s="13"/>
      <c r="I475" s="13"/>
      <c r="J475" s="13"/>
      <c r="K475" s="13"/>
      <c r="L475" s="13"/>
      <c r="M475" s="13"/>
      <c r="N475" s="13"/>
      <c r="O475" s="13"/>
      <c r="P475" s="13"/>
      <c r="Q475" s="13"/>
      <c r="R475" s="13"/>
      <c r="S475" s="13"/>
      <c r="T475" s="13"/>
      <c r="U475" s="13"/>
      <c r="V475" s="13"/>
      <c r="W475" s="13"/>
      <c r="X475" s="13"/>
      <c r="Y475" s="13"/>
      <c r="Z475" s="13"/>
      <c r="AA475" s="13"/>
    </row>
    <row r="476" spans="1:27" ht="15.75" customHeight="1">
      <c r="A476" s="13"/>
      <c r="B476" s="13"/>
      <c r="C476" s="13"/>
      <c r="D476" s="13"/>
      <c r="E476" s="13"/>
      <c r="F476" s="13"/>
      <c r="G476" s="13"/>
      <c r="H476" s="13"/>
      <c r="I476" s="13"/>
      <c r="J476" s="13"/>
      <c r="K476" s="13"/>
      <c r="L476" s="13"/>
      <c r="M476" s="13"/>
      <c r="N476" s="13"/>
      <c r="O476" s="13"/>
      <c r="P476" s="13"/>
      <c r="Q476" s="13"/>
      <c r="R476" s="13"/>
      <c r="S476" s="13"/>
      <c r="T476" s="13"/>
      <c r="U476" s="13"/>
      <c r="V476" s="13"/>
      <c r="W476" s="13"/>
      <c r="X476" s="13"/>
      <c r="Y476" s="13"/>
      <c r="Z476" s="13"/>
      <c r="AA476" s="13"/>
    </row>
    <row r="477" spans="1:27" ht="15.75" customHeight="1">
      <c r="A477" s="13"/>
      <c r="B477" s="13"/>
      <c r="C477" s="13"/>
      <c r="D477" s="13"/>
      <c r="E477" s="13"/>
      <c r="F477" s="13"/>
      <c r="G477" s="13"/>
      <c r="H477" s="13"/>
      <c r="I477" s="13"/>
      <c r="J477" s="13"/>
      <c r="K477" s="13"/>
      <c r="L477" s="13"/>
      <c r="M477" s="13"/>
      <c r="N477" s="13"/>
      <c r="O477" s="13"/>
      <c r="P477" s="13"/>
      <c r="Q477" s="13"/>
      <c r="R477" s="13"/>
      <c r="S477" s="13"/>
      <c r="T477" s="13"/>
      <c r="U477" s="13"/>
      <c r="V477" s="13"/>
      <c r="W477" s="13"/>
      <c r="X477" s="13"/>
      <c r="Y477" s="13"/>
      <c r="Z477" s="13"/>
      <c r="AA477" s="13"/>
    </row>
    <row r="478" spans="1:27" ht="15.75" customHeight="1">
      <c r="A478" s="13"/>
      <c r="B478" s="13"/>
      <c r="C478" s="13"/>
      <c r="D478" s="13"/>
      <c r="E478" s="13"/>
      <c r="F478" s="13"/>
      <c r="G478" s="13"/>
      <c r="H478" s="13"/>
      <c r="I478" s="13"/>
      <c r="J478" s="13"/>
      <c r="K478" s="13"/>
      <c r="L478" s="13"/>
      <c r="M478" s="13"/>
      <c r="N478" s="13"/>
      <c r="O478" s="13"/>
      <c r="P478" s="13"/>
      <c r="Q478" s="13"/>
      <c r="R478" s="13"/>
      <c r="S478" s="13"/>
      <c r="T478" s="13"/>
      <c r="U478" s="13"/>
      <c r="V478" s="13"/>
      <c r="W478" s="13"/>
      <c r="X478" s="13"/>
      <c r="Y478" s="13"/>
      <c r="Z478" s="13"/>
      <c r="AA478" s="13"/>
    </row>
    <row r="479" spans="1:27" ht="15.75" customHeight="1">
      <c r="A479" s="13"/>
      <c r="B479" s="13"/>
      <c r="C479" s="13"/>
      <c r="D479" s="13"/>
      <c r="E479" s="13"/>
      <c r="F479" s="13"/>
      <c r="G479" s="13"/>
      <c r="H479" s="13"/>
      <c r="I479" s="13"/>
      <c r="J479" s="13"/>
      <c r="K479" s="13"/>
      <c r="L479" s="13"/>
      <c r="M479" s="13"/>
      <c r="N479" s="13"/>
      <c r="O479" s="13"/>
      <c r="P479" s="13"/>
      <c r="Q479" s="13"/>
      <c r="R479" s="13"/>
      <c r="S479" s="13"/>
      <c r="T479" s="13"/>
      <c r="U479" s="13"/>
      <c r="V479" s="13"/>
      <c r="W479" s="13"/>
      <c r="X479" s="13"/>
      <c r="Y479" s="13"/>
      <c r="Z479" s="13"/>
      <c r="AA479" s="13"/>
    </row>
    <row r="480" spans="1:27" ht="15.75" customHeight="1">
      <c r="A480" s="13"/>
      <c r="B480" s="13"/>
      <c r="C480" s="13"/>
      <c r="D480" s="13"/>
      <c r="E480" s="13"/>
      <c r="F480" s="13"/>
      <c r="G480" s="13"/>
      <c r="H480" s="13"/>
      <c r="I480" s="13"/>
      <c r="J480" s="13"/>
      <c r="K480" s="13"/>
      <c r="L480" s="13"/>
      <c r="M480" s="13"/>
      <c r="N480" s="13"/>
      <c r="O480" s="13"/>
      <c r="P480" s="13"/>
      <c r="Q480" s="13"/>
      <c r="R480" s="13"/>
      <c r="S480" s="13"/>
      <c r="T480" s="13"/>
      <c r="U480" s="13"/>
      <c r="V480" s="13"/>
      <c r="W480" s="13"/>
      <c r="X480" s="13"/>
      <c r="Y480" s="13"/>
      <c r="Z480" s="13"/>
      <c r="AA480" s="13"/>
    </row>
    <row r="481" spans="1:27" ht="15.75" customHeight="1">
      <c r="A481" s="13"/>
      <c r="B481" s="13"/>
      <c r="C481" s="13"/>
      <c r="D481" s="13"/>
      <c r="E481" s="13"/>
      <c r="F481" s="13"/>
      <c r="G481" s="13"/>
      <c r="H481" s="13"/>
      <c r="I481" s="13"/>
      <c r="J481" s="13"/>
      <c r="K481" s="13"/>
      <c r="L481" s="13"/>
      <c r="M481" s="13"/>
      <c r="N481" s="13"/>
      <c r="O481" s="13"/>
      <c r="P481" s="13"/>
      <c r="Q481" s="13"/>
      <c r="R481" s="13"/>
      <c r="S481" s="13"/>
      <c r="T481" s="13"/>
      <c r="U481" s="13"/>
      <c r="V481" s="13"/>
      <c r="W481" s="13"/>
      <c r="X481" s="13"/>
      <c r="Y481" s="13"/>
      <c r="Z481" s="13"/>
      <c r="AA481" s="13"/>
    </row>
    <row r="482" spans="1:27" ht="15.75" customHeight="1">
      <c r="A482" s="13"/>
      <c r="B482" s="13"/>
      <c r="C482" s="13"/>
      <c r="D482" s="13"/>
      <c r="E482" s="13"/>
      <c r="F482" s="13"/>
      <c r="G482" s="13"/>
      <c r="H482" s="13"/>
      <c r="I482" s="13"/>
      <c r="J482" s="13"/>
      <c r="K482" s="13"/>
      <c r="L482" s="13"/>
      <c r="M482" s="13"/>
      <c r="N482" s="13"/>
      <c r="O482" s="13"/>
      <c r="P482" s="13"/>
      <c r="Q482" s="13"/>
      <c r="R482" s="13"/>
      <c r="S482" s="13"/>
      <c r="T482" s="13"/>
      <c r="U482" s="13"/>
      <c r="V482" s="13"/>
      <c r="W482" s="13"/>
      <c r="X482" s="13"/>
      <c r="Y482" s="13"/>
      <c r="Z482" s="13"/>
      <c r="AA482" s="13"/>
    </row>
    <row r="483" spans="1:27" ht="15.75" customHeight="1">
      <c r="A483" s="13"/>
      <c r="B483" s="13"/>
      <c r="C483" s="13"/>
      <c r="D483" s="13"/>
      <c r="E483" s="13"/>
      <c r="F483" s="13"/>
      <c r="G483" s="13"/>
      <c r="H483" s="13"/>
      <c r="I483" s="13"/>
      <c r="J483" s="13"/>
      <c r="K483" s="13"/>
      <c r="L483" s="13"/>
      <c r="M483" s="13"/>
      <c r="N483" s="13"/>
      <c r="O483" s="13"/>
      <c r="P483" s="13"/>
      <c r="Q483" s="13"/>
      <c r="R483" s="13"/>
      <c r="S483" s="13"/>
      <c r="T483" s="13"/>
      <c r="U483" s="13"/>
      <c r="V483" s="13"/>
      <c r="W483" s="13"/>
      <c r="X483" s="13"/>
      <c r="Y483" s="13"/>
      <c r="Z483" s="13"/>
      <c r="AA483" s="13"/>
    </row>
    <row r="484" spans="1:27" ht="15.75" customHeight="1">
      <c r="A484" s="13"/>
      <c r="B484" s="13"/>
      <c r="C484" s="13"/>
      <c r="D484" s="13"/>
      <c r="E484" s="13"/>
      <c r="F484" s="13"/>
      <c r="G484" s="13"/>
      <c r="H484" s="13"/>
      <c r="I484" s="13"/>
      <c r="J484" s="13"/>
      <c r="K484" s="13"/>
      <c r="L484" s="13"/>
      <c r="M484" s="13"/>
      <c r="N484" s="13"/>
      <c r="O484" s="13"/>
      <c r="P484" s="13"/>
      <c r="Q484" s="13"/>
      <c r="R484" s="13"/>
      <c r="S484" s="13"/>
      <c r="T484" s="13"/>
      <c r="U484" s="13"/>
      <c r="V484" s="13"/>
      <c r="W484" s="13"/>
      <c r="X484" s="13"/>
      <c r="Y484" s="13"/>
      <c r="Z484" s="13"/>
      <c r="AA484" s="13"/>
    </row>
    <row r="485" spans="1:27" ht="15.75" customHeight="1">
      <c r="A485" s="13"/>
      <c r="B485" s="13"/>
      <c r="C485" s="13"/>
      <c r="D485" s="13"/>
      <c r="E485" s="13"/>
      <c r="F485" s="13"/>
      <c r="G485" s="13"/>
      <c r="H485" s="13"/>
      <c r="I485" s="13"/>
      <c r="J485" s="13"/>
      <c r="K485" s="13"/>
      <c r="L485" s="13"/>
      <c r="M485" s="13"/>
      <c r="N485" s="13"/>
      <c r="O485" s="13"/>
      <c r="P485" s="13"/>
      <c r="Q485" s="13"/>
      <c r="R485" s="13"/>
      <c r="S485" s="13"/>
      <c r="T485" s="13"/>
      <c r="U485" s="13"/>
      <c r="V485" s="13"/>
      <c r="W485" s="13"/>
      <c r="X485" s="13"/>
      <c r="Y485" s="13"/>
      <c r="Z485" s="13"/>
      <c r="AA485" s="13"/>
    </row>
    <row r="486" spans="1:27" ht="15.75" customHeight="1">
      <c r="A486" s="13"/>
      <c r="B486" s="13"/>
      <c r="C486" s="13"/>
      <c r="D486" s="13"/>
      <c r="E486" s="13"/>
      <c r="F486" s="13"/>
      <c r="G486" s="13"/>
      <c r="H486" s="13"/>
      <c r="I486" s="13"/>
      <c r="J486" s="13"/>
      <c r="K486" s="13"/>
      <c r="L486" s="13"/>
      <c r="M486" s="13"/>
      <c r="N486" s="13"/>
      <c r="O486" s="13"/>
      <c r="P486" s="13"/>
      <c r="Q486" s="13"/>
      <c r="R486" s="13"/>
      <c r="S486" s="13"/>
      <c r="T486" s="13"/>
      <c r="U486" s="13"/>
      <c r="V486" s="13"/>
      <c r="W486" s="13"/>
      <c r="X486" s="13"/>
      <c r="Y486" s="13"/>
      <c r="Z486" s="13"/>
      <c r="AA486" s="13"/>
    </row>
    <row r="487" spans="1:27" ht="15.75" customHeight="1">
      <c r="A487" s="13"/>
      <c r="B487" s="13"/>
      <c r="C487" s="13"/>
      <c r="D487" s="13"/>
      <c r="E487" s="13"/>
      <c r="F487" s="13"/>
      <c r="G487" s="13"/>
      <c r="H487" s="13"/>
      <c r="I487" s="13"/>
      <c r="J487" s="13"/>
      <c r="K487" s="13"/>
      <c r="L487" s="13"/>
      <c r="M487" s="13"/>
      <c r="N487" s="13"/>
      <c r="O487" s="13"/>
      <c r="P487" s="13"/>
      <c r="Q487" s="13"/>
      <c r="R487" s="13"/>
      <c r="S487" s="13"/>
      <c r="T487" s="13"/>
      <c r="U487" s="13"/>
      <c r="V487" s="13"/>
      <c r="W487" s="13"/>
      <c r="X487" s="13"/>
      <c r="Y487" s="13"/>
      <c r="Z487" s="13"/>
      <c r="AA487" s="13"/>
    </row>
    <row r="488" spans="1:27" ht="15.75" customHeight="1">
      <c r="A488" s="13"/>
      <c r="B488" s="13"/>
      <c r="C488" s="13"/>
      <c r="D488" s="13"/>
      <c r="E488" s="13"/>
      <c r="F488" s="13"/>
      <c r="G488" s="13"/>
      <c r="H488" s="13"/>
      <c r="I488" s="13"/>
      <c r="J488" s="13"/>
      <c r="K488" s="13"/>
      <c r="L488" s="13"/>
      <c r="M488" s="13"/>
      <c r="N488" s="13"/>
      <c r="O488" s="13"/>
      <c r="P488" s="13"/>
      <c r="Q488" s="13"/>
      <c r="R488" s="13"/>
      <c r="S488" s="13"/>
      <c r="T488" s="13"/>
      <c r="U488" s="13"/>
      <c r="V488" s="13"/>
      <c r="W488" s="13"/>
      <c r="X488" s="13"/>
      <c r="Y488" s="13"/>
      <c r="Z488" s="13"/>
      <c r="AA488" s="13"/>
    </row>
    <row r="489" spans="1:27" ht="15.75" customHeight="1">
      <c r="A489" s="13"/>
      <c r="B489" s="13"/>
      <c r="C489" s="13"/>
      <c r="D489" s="13"/>
      <c r="E489" s="13"/>
      <c r="F489" s="13"/>
      <c r="G489" s="13"/>
      <c r="H489" s="13"/>
      <c r="I489" s="13"/>
      <c r="J489" s="13"/>
      <c r="K489" s="13"/>
      <c r="L489" s="13"/>
      <c r="M489" s="13"/>
      <c r="N489" s="13"/>
      <c r="O489" s="13"/>
      <c r="P489" s="13"/>
      <c r="Q489" s="13"/>
      <c r="R489" s="13"/>
      <c r="S489" s="13"/>
      <c r="T489" s="13"/>
      <c r="U489" s="13"/>
      <c r="V489" s="13"/>
      <c r="W489" s="13"/>
      <c r="X489" s="13"/>
      <c r="Y489" s="13"/>
      <c r="Z489" s="13"/>
      <c r="AA489" s="13"/>
    </row>
    <row r="490" spans="1:27" ht="15.75" customHeight="1">
      <c r="A490" s="13"/>
      <c r="B490" s="13"/>
      <c r="C490" s="13"/>
      <c r="D490" s="13"/>
      <c r="E490" s="13"/>
      <c r="F490" s="13"/>
      <c r="G490" s="13"/>
      <c r="H490" s="13"/>
      <c r="I490" s="13"/>
      <c r="J490" s="13"/>
      <c r="K490" s="13"/>
      <c r="L490" s="13"/>
      <c r="M490" s="13"/>
      <c r="N490" s="13"/>
      <c r="O490" s="13"/>
      <c r="P490" s="13"/>
      <c r="Q490" s="13"/>
      <c r="R490" s="13"/>
      <c r="S490" s="13"/>
      <c r="T490" s="13"/>
      <c r="U490" s="13"/>
      <c r="V490" s="13"/>
      <c r="W490" s="13"/>
      <c r="X490" s="13"/>
      <c r="Y490" s="13"/>
      <c r="Z490" s="13"/>
      <c r="AA490" s="13"/>
    </row>
    <row r="491" spans="1:27" ht="15.75" customHeight="1">
      <c r="A491" s="13"/>
      <c r="B491" s="13"/>
      <c r="C491" s="13"/>
      <c r="D491" s="13"/>
      <c r="E491" s="13"/>
      <c r="F491" s="13"/>
      <c r="G491" s="13"/>
      <c r="H491" s="13"/>
      <c r="I491" s="13"/>
      <c r="J491" s="13"/>
      <c r="K491" s="13"/>
      <c r="L491" s="13"/>
      <c r="M491" s="13"/>
      <c r="N491" s="13"/>
      <c r="O491" s="13"/>
      <c r="P491" s="13"/>
      <c r="Q491" s="13"/>
      <c r="R491" s="13"/>
      <c r="S491" s="13"/>
      <c r="T491" s="13"/>
      <c r="U491" s="13"/>
      <c r="V491" s="13"/>
      <c r="W491" s="13"/>
      <c r="X491" s="13"/>
      <c r="Y491" s="13"/>
      <c r="Z491" s="13"/>
      <c r="AA491" s="13"/>
    </row>
    <row r="492" spans="1:27" ht="15.75" customHeight="1">
      <c r="A492" s="13"/>
      <c r="B492" s="13"/>
      <c r="C492" s="13"/>
      <c r="D492" s="13"/>
      <c r="E492" s="13"/>
      <c r="F492" s="13"/>
      <c r="G492" s="13"/>
      <c r="H492" s="13"/>
      <c r="I492" s="13"/>
      <c r="J492" s="13"/>
      <c r="K492" s="13"/>
      <c r="L492" s="13"/>
      <c r="M492" s="13"/>
      <c r="N492" s="13"/>
      <c r="O492" s="13"/>
      <c r="P492" s="13"/>
      <c r="Q492" s="13"/>
      <c r="R492" s="13"/>
      <c r="S492" s="13"/>
      <c r="T492" s="13"/>
      <c r="U492" s="13"/>
      <c r="V492" s="13"/>
      <c r="W492" s="13"/>
      <c r="X492" s="13"/>
      <c r="Y492" s="13"/>
      <c r="Z492" s="13"/>
      <c r="AA492" s="13"/>
    </row>
    <row r="493" spans="1:27" ht="15.75" customHeight="1">
      <c r="A493" s="13"/>
      <c r="B493" s="13"/>
      <c r="C493" s="13"/>
      <c r="D493" s="13"/>
      <c r="E493" s="13"/>
      <c r="F493" s="13"/>
      <c r="G493" s="13"/>
      <c r="H493" s="13"/>
      <c r="I493" s="13"/>
      <c r="J493" s="13"/>
      <c r="K493" s="13"/>
      <c r="L493" s="13"/>
      <c r="M493" s="13"/>
      <c r="N493" s="13"/>
      <c r="O493" s="13"/>
      <c r="P493" s="13"/>
      <c r="Q493" s="13"/>
      <c r="R493" s="13"/>
      <c r="S493" s="13"/>
      <c r="T493" s="13"/>
      <c r="U493" s="13"/>
      <c r="V493" s="13"/>
      <c r="W493" s="13"/>
      <c r="X493" s="13"/>
      <c r="Y493" s="13"/>
      <c r="Z493" s="13"/>
      <c r="AA493" s="13"/>
    </row>
    <row r="494" spans="1:27" ht="15.75" customHeight="1">
      <c r="A494" s="13"/>
      <c r="B494" s="13"/>
      <c r="C494" s="13"/>
      <c r="D494" s="13"/>
      <c r="E494" s="13"/>
      <c r="F494" s="13"/>
      <c r="G494" s="13"/>
      <c r="H494" s="13"/>
      <c r="I494" s="13"/>
      <c r="J494" s="13"/>
      <c r="K494" s="13"/>
      <c r="L494" s="13"/>
      <c r="M494" s="13"/>
      <c r="N494" s="13"/>
      <c r="O494" s="13"/>
      <c r="P494" s="13"/>
      <c r="Q494" s="13"/>
      <c r="R494" s="13"/>
      <c r="S494" s="13"/>
      <c r="T494" s="13"/>
      <c r="U494" s="13"/>
      <c r="V494" s="13"/>
      <c r="W494" s="13"/>
      <c r="X494" s="13"/>
      <c r="Y494" s="13"/>
      <c r="Z494" s="13"/>
      <c r="AA494" s="13"/>
    </row>
    <row r="495" spans="1:27" ht="15.75" customHeight="1">
      <c r="A495" s="13"/>
      <c r="B495" s="13"/>
      <c r="C495" s="13"/>
      <c r="D495" s="13"/>
      <c r="E495" s="13"/>
      <c r="F495" s="13"/>
      <c r="G495" s="13"/>
      <c r="H495" s="13"/>
      <c r="I495" s="13"/>
      <c r="J495" s="13"/>
      <c r="K495" s="13"/>
      <c r="L495" s="13"/>
      <c r="M495" s="13"/>
      <c r="N495" s="13"/>
      <c r="O495" s="13"/>
      <c r="P495" s="13"/>
      <c r="Q495" s="13"/>
      <c r="R495" s="13"/>
      <c r="S495" s="13"/>
      <c r="T495" s="13"/>
      <c r="U495" s="13"/>
      <c r="V495" s="13"/>
      <c r="W495" s="13"/>
      <c r="X495" s="13"/>
      <c r="Y495" s="13"/>
      <c r="Z495" s="13"/>
      <c r="AA495" s="13"/>
    </row>
    <row r="496" spans="1:27" ht="15.75" customHeight="1">
      <c r="A496" s="13"/>
      <c r="B496" s="13"/>
      <c r="C496" s="13"/>
      <c r="D496" s="13"/>
      <c r="E496" s="13"/>
      <c r="F496" s="13"/>
      <c r="G496" s="13"/>
      <c r="H496" s="13"/>
      <c r="I496" s="13"/>
      <c r="J496" s="13"/>
      <c r="K496" s="13"/>
      <c r="L496" s="13"/>
      <c r="M496" s="13"/>
      <c r="N496" s="13"/>
      <c r="O496" s="13"/>
      <c r="P496" s="13"/>
      <c r="Q496" s="13"/>
      <c r="R496" s="13"/>
      <c r="S496" s="13"/>
      <c r="T496" s="13"/>
      <c r="U496" s="13"/>
      <c r="V496" s="13"/>
      <c r="W496" s="13"/>
      <c r="X496" s="13"/>
      <c r="Y496" s="13"/>
      <c r="Z496" s="13"/>
      <c r="AA496" s="13"/>
    </row>
    <row r="497" spans="1:27" ht="15.75" customHeight="1">
      <c r="A497" s="13"/>
      <c r="B497" s="13"/>
      <c r="C497" s="13"/>
      <c r="D497" s="13"/>
      <c r="E497" s="13"/>
      <c r="F497" s="13"/>
      <c r="G497" s="13"/>
      <c r="H497" s="13"/>
      <c r="I497" s="13"/>
      <c r="J497" s="13"/>
      <c r="K497" s="13"/>
      <c r="L497" s="13"/>
      <c r="M497" s="13"/>
      <c r="N497" s="13"/>
      <c r="O497" s="13"/>
      <c r="P497" s="13"/>
      <c r="Q497" s="13"/>
      <c r="R497" s="13"/>
      <c r="S497" s="13"/>
      <c r="T497" s="13"/>
      <c r="U497" s="13"/>
      <c r="V497" s="13"/>
      <c r="W497" s="13"/>
      <c r="X497" s="13"/>
      <c r="Y497" s="13"/>
      <c r="Z497" s="13"/>
      <c r="AA497" s="13"/>
    </row>
    <row r="498" spans="1:27" ht="15.75" customHeight="1">
      <c r="A498" s="13"/>
      <c r="B498" s="13"/>
      <c r="C498" s="13"/>
      <c r="D498" s="13"/>
      <c r="E498" s="13"/>
      <c r="F498" s="13"/>
      <c r="G498" s="13"/>
      <c r="H498" s="13"/>
      <c r="I498" s="13"/>
      <c r="J498" s="13"/>
      <c r="K498" s="13"/>
      <c r="L498" s="13"/>
      <c r="M498" s="13"/>
      <c r="N498" s="13"/>
      <c r="O498" s="13"/>
      <c r="P498" s="13"/>
      <c r="Q498" s="13"/>
      <c r="R498" s="13"/>
      <c r="S498" s="13"/>
      <c r="T498" s="13"/>
      <c r="U498" s="13"/>
      <c r="V498" s="13"/>
      <c r="W498" s="13"/>
      <c r="X498" s="13"/>
      <c r="Y498" s="13"/>
      <c r="Z498" s="13"/>
      <c r="AA498" s="13"/>
    </row>
    <row r="499" spans="1:27" ht="15.75" customHeight="1">
      <c r="A499" s="13"/>
      <c r="B499" s="13"/>
      <c r="C499" s="13"/>
      <c r="D499" s="13"/>
      <c r="E499" s="13"/>
      <c r="F499" s="13"/>
      <c r="G499" s="13"/>
      <c r="H499" s="13"/>
      <c r="I499" s="13"/>
      <c r="J499" s="13"/>
      <c r="K499" s="13"/>
      <c r="L499" s="13"/>
      <c r="M499" s="13"/>
      <c r="N499" s="13"/>
      <c r="O499" s="13"/>
      <c r="P499" s="13"/>
      <c r="Q499" s="13"/>
      <c r="R499" s="13"/>
      <c r="S499" s="13"/>
      <c r="T499" s="13"/>
      <c r="U499" s="13"/>
      <c r="V499" s="13"/>
      <c r="W499" s="13"/>
      <c r="X499" s="13"/>
      <c r="Y499" s="13"/>
      <c r="Z499" s="13"/>
      <c r="AA499" s="13"/>
    </row>
    <row r="500" spans="1:27" ht="15.75" customHeight="1">
      <c r="A500" s="13"/>
      <c r="B500" s="13"/>
      <c r="C500" s="13"/>
      <c r="D500" s="13"/>
      <c r="E500" s="13"/>
      <c r="F500" s="13"/>
      <c r="G500" s="13"/>
      <c r="H500" s="13"/>
      <c r="I500" s="13"/>
      <c r="J500" s="13"/>
      <c r="K500" s="13"/>
      <c r="L500" s="13"/>
      <c r="M500" s="13"/>
      <c r="N500" s="13"/>
      <c r="O500" s="13"/>
      <c r="P500" s="13"/>
      <c r="Q500" s="13"/>
      <c r="R500" s="13"/>
      <c r="S500" s="13"/>
      <c r="T500" s="13"/>
      <c r="U500" s="13"/>
      <c r="V500" s="13"/>
      <c r="W500" s="13"/>
      <c r="X500" s="13"/>
      <c r="Y500" s="13"/>
      <c r="Z500" s="13"/>
      <c r="AA500" s="13"/>
    </row>
    <row r="501" spans="1:27" ht="15.75" customHeight="1">
      <c r="A501" s="13"/>
      <c r="B501" s="13"/>
      <c r="C501" s="13"/>
      <c r="D501" s="13"/>
      <c r="E501" s="13"/>
      <c r="F501" s="13"/>
      <c r="G501" s="13"/>
      <c r="H501" s="13"/>
      <c r="I501" s="13"/>
      <c r="J501" s="13"/>
      <c r="K501" s="13"/>
      <c r="L501" s="13"/>
      <c r="M501" s="13"/>
      <c r="N501" s="13"/>
      <c r="O501" s="13"/>
      <c r="P501" s="13"/>
      <c r="Q501" s="13"/>
      <c r="R501" s="13"/>
      <c r="S501" s="13"/>
      <c r="T501" s="13"/>
      <c r="U501" s="13"/>
      <c r="V501" s="13"/>
      <c r="W501" s="13"/>
      <c r="X501" s="13"/>
      <c r="Y501" s="13"/>
      <c r="Z501" s="13"/>
      <c r="AA501" s="13"/>
    </row>
    <row r="502" spans="1:27" ht="15.75" customHeight="1">
      <c r="A502" s="13"/>
      <c r="B502" s="13"/>
      <c r="C502" s="13"/>
      <c r="D502" s="13"/>
      <c r="E502" s="13"/>
      <c r="F502" s="13"/>
      <c r="G502" s="13"/>
      <c r="H502" s="13"/>
      <c r="I502" s="13"/>
      <c r="J502" s="13"/>
      <c r="K502" s="13"/>
      <c r="L502" s="13"/>
      <c r="M502" s="13"/>
      <c r="N502" s="13"/>
      <c r="O502" s="13"/>
      <c r="P502" s="13"/>
      <c r="Q502" s="13"/>
      <c r="R502" s="13"/>
      <c r="S502" s="13"/>
      <c r="T502" s="13"/>
      <c r="U502" s="13"/>
      <c r="V502" s="13"/>
      <c r="W502" s="13"/>
      <c r="X502" s="13"/>
      <c r="Y502" s="13"/>
      <c r="Z502" s="13"/>
      <c r="AA502" s="13"/>
    </row>
    <row r="503" spans="1:27" ht="15.75" customHeight="1">
      <c r="A503" s="13"/>
      <c r="B503" s="13"/>
      <c r="C503" s="13"/>
      <c r="D503" s="13"/>
      <c r="E503" s="13"/>
      <c r="F503" s="13"/>
      <c r="G503" s="13"/>
      <c r="H503" s="13"/>
      <c r="I503" s="13"/>
      <c r="J503" s="13"/>
      <c r="K503" s="13"/>
      <c r="L503" s="13"/>
      <c r="M503" s="13"/>
      <c r="N503" s="13"/>
      <c r="O503" s="13"/>
      <c r="P503" s="13"/>
      <c r="Q503" s="13"/>
      <c r="R503" s="13"/>
      <c r="S503" s="13"/>
      <c r="T503" s="13"/>
      <c r="U503" s="13"/>
      <c r="V503" s="13"/>
      <c r="W503" s="13"/>
      <c r="X503" s="13"/>
      <c r="Y503" s="13"/>
      <c r="Z503" s="13"/>
      <c r="AA503" s="13"/>
    </row>
    <row r="504" spans="1:27" ht="15.75" customHeight="1">
      <c r="A504" s="13"/>
      <c r="B504" s="13"/>
      <c r="C504" s="13"/>
      <c r="D504" s="13"/>
      <c r="E504" s="13"/>
      <c r="F504" s="13"/>
      <c r="G504" s="13"/>
      <c r="H504" s="13"/>
      <c r="I504" s="13"/>
      <c r="J504" s="13"/>
      <c r="K504" s="13"/>
      <c r="L504" s="13"/>
      <c r="M504" s="13"/>
      <c r="N504" s="13"/>
      <c r="O504" s="13"/>
      <c r="P504" s="13"/>
      <c r="Q504" s="13"/>
      <c r="R504" s="13"/>
      <c r="S504" s="13"/>
      <c r="T504" s="13"/>
      <c r="U504" s="13"/>
      <c r="V504" s="13"/>
      <c r="W504" s="13"/>
      <c r="X504" s="13"/>
      <c r="Y504" s="13"/>
      <c r="Z504" s="13"/>
      <c r="AA504" s="13"/>
    </row>
    <row r="505" spans="1:27" ht="15.75" customHeight="1">
      <c r="A505" s="13"/>
      <c r="B505" s="13"/>
      <c r="C505" s="13"/>
      <c r="D505" s="13"/>
      <c r="E505" s="13"/>
      <c r="F505" s="13"/>
      <c r="G505" s="13"/>
      <c r="H505" s="13"/>
      <c r="I505" s="13"/>
      <c r="J505" s="13"/>
      <c r="K505" s="13"/>
      <c r="L505" s="13"/>
      <c r="M505" s="13"/>
      <c r="N505" s="13"/>
      <c r="O505" s="13"/>
      <c r="P505" s="13"/>
      <c r="Q505" s="13"/>
      <c r="R505" s="13"/>
      <c r="S505" s="13"/>
      <c r="T505" s="13"/>
      <c r="U505" s="13"/>
      <c r="V505" s="13"/>
      <c r="W505" s="13"/>
      <c r="X505" s="13"/>
      <c r="Y505" s="13"/>
      <c r="Z505" s="13"/>
      <c r="AA505" s="13"/>
    </row>
    <row r="506" spans="1:27" ht="15.75" customHeight="1">
      <c r="A506" s="13"/>
      <c r="B506" s="13"/>
      <c r="C506" s="13"/>
      <c r="D506" s="13"/>
      <c r="E506" s="13"/>
      <c r="F506" s="13"/>
      <c r="G506" s="13"/>
      <c r="H506" s="13"/>
      <c r="I506" s="13"/>
      <c r="J506" s="13"/>
      <c r="K506" s="13"/>
      <c r="L506" s="13"/>
      <c r="M506" s="13"/>
      <c r="N506" s="13"/>
      <c r="O506" s="13"/>
      <c r="P506" s="13"/>
      <c r="Q506" s="13"/>
      <c r="R506" s="13"/>
      <c r="S506" s="13"/>
      <c r="T506" s="13"/>
      <c r="U506" s="13"/>
      <c r="V506" s="13"/>
      <c r="W506" s="13"/>
      <c r="X506" s="13"/>
      <c r="Y506" s="13"/>
      <c r="Z506" s="13"/>
      <c r="AA506" s="13"/>
    </row>
    <row r="507" spans="1:27" ht="15.75" customHeight="1">
      <c r="A507" s="13"/>
      <c r="B507" s="13"/>
      <c r="C507" s="13"/>
      <c r="D507" s="13"/>
      <c r="E507" s="13"/>
      <c r="F507" s="13"/>
      <c r="G507" s="13"/>
      <c r="H507" s="13"/>
      <c r="I507" s="13"/>
      <c r="J507" s="13"/>
      <c r="K507" s="13"/>
      <c r="L507" s="13"/>
      <c r="M507" s="13"/>
      <c r="N507" s="13"/>
      <c r="O507" s="13"/>
      <c r="P507" s="13"/>
      <c r="Q507" s="13"/>
      <c r="R507" s="13"/>
      <c r="S507" s="13"/>
      <c r="T507" s="13"/>
      <c r="U507" s="13"/>
      <c r="V507" s="13"/>
      <c r="W507" s="13"/>
      <c r="X507" s="13"/>
      <c r="Y507" s="13"/>
      <c r="Z507" s="13"/>
      <c r="AA507" s="13"/>
    </row>
    <row r="508" spans="1:27" ht="15.75" customHeight="1">
      <c r="A508" s="13"/>
      <c r="B508" s="13"/>
      <c r="C508" s="13"/>
      <c r="D508" s="13"/>
      <c r="E508" s="13"/>
      <c r="F508" s="13"/>
      <c r="G508" s="13"/>
      <c r="H508" s="13"/>
      <c r="I508" s="13"/>
      <c r="J508" s="13"/>
      <c r="K508" s="13"/>
      <c r="L508" s="13"/>
      <c r="M508" s="13"/>
      <c r="N508" s="13"/>
      <c r="O508" s="13"/>
      <c r="P508" s="13"/>
      <c r="Q508" s="13"/>
      <c r="R508" s="13"/>
      <c r="S508" s="13"/>
      <c r="T508" s="13"/>
      <c r="U508" s="13"/>
      <c r="V508" s="13"/>
      <c r="W508" s="13"/>
      <c r="X508" s="13"/>
      <c r="Y508" s="13"/>
      <c r="Z508" s="13"/>
      <c r="AA508" s="13"/>
    </row>
    <row r="509" spans="1:27" ht="15.75" customHeight="1">
      <c r="A509" s="13"/>
      <c r="B509" s="13"/>
      <c r="C509" s="13"/>
      <c r="D509" s="13"/>
      <c r="E509" s="13"/>
      <c r="F509" s="13"/>
      <c r="G509" s="13"/>
      <c r="H509" s="13"/>
      <c r="I509" s="13"/>
      <c r="J509" s="13"/>
      <c r="K509" s="13"/>
      <c r="L509" s="13"/>
      <c r="M509" s="13"/>
      <c r="N509" s="13"/>
      <c r="O509" s="13"/>
      <c r="P509" s="13"/>
      <c r="Q509" s="13"/>
      <c r="R509" s="13"/>
      <c r="S509" s="13"/>
      <c r="T509" s="13"/>
      <c r="U509" s="13"/>
      <c r="V509" s="13"/>
      <c r="W509" s="13"/>
      <c r="X509" s="13"/>
      <c r="Y509" s="13"/>
      <c r="Z509" s="13"/>
      <c r="AA509" s="13"/>
    </row>
    <row r="510" spans="1:27" ht="15.75" customHeight="1">
      <c r="A510" s="13"/>
      <c r="B510" s="13"/>
      <c r="C510" s="13"/>
      <c r="D510" s="13"/>
      <c r="E510" s="13"/>
      <c r="F510" s="13"/>
      <c r="G510" s="13"/>
      <c r="H510" s="13"/>
      <c r="I510" s="13"/>
      <c r="J510" s="13"/>
      <c r="K510" s="13"/>
      <c r="L510" s="13"/>
      <c r="M510" s="13"/>
      <c r="N510" s="13"/>
      <c r="O510" s="13"/>
      <c r="P510" s="13"/>
      <c r="Q510" s="13"/>
      <c r="R510" s="13"/>
      <c r="S510" s="13"/>
      <c r="T510" s="13"/>
      <c r="U510" s="13"/>
      <c r="V510" s="13"/>
      <c r="W510" s="13"/>
      <c r="X510" s="13"/>
      <c r="Y510" s="13"/>
      <c r="Z510" s="13"/>
      <c r="AA510" s="13"/>
    </row>
    <row r="511" spans="1:27" ht="15.75" customHeight="1">
      <c r="A511" s="13"/>
      <c r="B511" s="13"/>
      <c r="C511" s="13"/>
      <c r="D511" s="13"/>
      <c r="E511" s="13"/>
      <c r="F511" s="13"/>
      <c r="G511" s="13"/>
      <c r="H511" s="13"/>
      <c r="I511" s="13"/>
      <c r="J511" s="13"/>
      <c r="K511" s="13"/>
      <c r="L511" s="13"/>
      <c r="M511" s="13"/>
      <c r="N511" s="13"/>
      <c r="O511" s="13"/>
      <c r="P511" s="13"/>
      <c r="Q511" s="13"/>
      <c r="R511" s="13"/>
      <c r="S511" s="13"/>
      <c r="T511" s="13"/>
      <c r="U511" s="13"/>
      <c r="V511" s="13"/>
      <c r="W511" s="13"/>
      <c r="X511" s="13"/>
      <c r="Y511" s="13"/>
      <c r="Z511" s="13"/>
      <c r="AA511" s="13"/>
    </row>
    <row r="512" spans="1:27" ht="15.75" customHeight="1">
      <c r="A512" s="13"/>
      <c r="B512" s="13"/>
      <c r="C512" s="13"/>
      <c r="D512" s="13"/>
      <c r="E512" s="13"/>
      <c r="F512" s="13"/>
      <c r="G512" s="13"/>
      <c r="H512" s="13"/>
      <c r="I512" s="13"/>
      <c r="J512" s="13"/>
      <c r="K512" s="13"/>
      <c r="L512" s="13"/>
      <c r="M512" s="13"/>
      <c r="N512" s="13"/>
      <c r="O512" s="13"/>
      <c r="P512" s="13"/>
      <c r="Q512" s="13"/>
      <c r="R512" s="13"/>
      <c r="S512" s="13"/>
      <c r="T512" s="13"/>
      <c r="U512" s="13"/>
      <c r="V512" s="13"/>
      <c r="W512" s="13"/>
      <c r="X512" s="13"/>
      <c r="Y512" s="13"/>
      <c r="Z512" s="13"/>
      <c r="AA512" s="13"/>
    </row>
    <row r="513" spans="1:27" ht="15.75" customHeight="1">
      <c r="A513" s="13"/>
      <c r="B513" s="13"/>
      <c r="C513" s="13"/>
      <c r="D513" s="13"/>
      <c r="E513" s="13"/>
      <c r="F513" s="13"/>
      <c r="G513" s="13"/>
      <c r="H513" s="13"/>
      <c r="I513" s="13"/>
      <c r="J513" s="13"/>
      <c r="K513" s="13"/>
      <c r="L513" s="13"/>
      <c r="M513" s="13"/>
      <c r="N513" s="13"/>
      <c r="O513" s="13"/>
      <c r="P513" s="13"/>
      <c r="Q513" s="13"/>
      <c r="R513" s="13"/>
      <c r="S513" s="13"/>
      <c r="T513" s="13"/>
      <c r="U513" s="13"/>
      <c r="V513" s="13"/>
      <c r="W513" s="13"/>
      <c r="X513" s="13"/>
      <c r="Y513" s="13"/>
      <c r="Z513" s="13"/>
      <c r="AA513" s="13"/>
    </row>
    <row r="514" spans="1:27" ht="15.75" customHeight="1">
      <c r="A514" s="13"/>
      <c r="B514" s="13"/>
      <c r="C514" s="13"/>
      <c r="D514" s="13"/>
      <c r="E514" s="13"/>
      <c r="F514" s="13"/>
      <c r="G514" s="13"/>
      <c r="H514" s="13"/>
      <c r="I514" s="13"/>
      <c r="J514" s="13"/>
      <c r="K514" s="13"/>
      <c r="L514" s="13"/>
      <c r="M514" s="13"/>
      <c r="N514" s="13"/>
      <c r="O514" s="13"/>
      <c r="P514" s="13"/>
      <c r="Q514" s="13"/>
      <c r="R514" s="13"/>
      <c r="S514" s="13"/>
      <c r="T514" s="13"/>
      <c r="U514" s="13"/>
      <c r="V514" s="13"/>
      <c r="W514" s="13"/>
      <c r="X514" s="13"/>
      <c r="Y514" s="13"/>
      <c r="Z514" s="13"/>
      <c r="AA514" s="13"/>
    </row>
    <row r="515" spans="1:27" ht="15.75" customHeight="1">
      <c r="A515" s="13"/>
      <c r="B515" s="13"/>
      <c r="C515" s="13"/>
      <c r="D515" s="13"/>
      <c r="E515" s="13"/>
      <c r="F515" s="13"/>
      <c r="G515" s="13"/>
      <c r="H515" s="13"/>
      <c r="I515" s="13"/>
      <c r="J515" s="13"/>
      <c r="K515" s="13"/>
      <c r="L515" s="13"/>
      <c r="M515" s="13"/>
      <c r="N515" s="13"/>
      <c r="O515" s="13"/>
      <c r="P515" s="13"/>
      <c r="Q515" s="13"/>
      <c r="R515" s="13"/>
      <c r="S515" s="13"/>
      <c r="T515" s="13"/>
      <c r="U515" s="13"/>
      <c r="V515" s="13"/>
      <c r="W515" s="13"/>
      <c r="X515" s="13"/>
      <c r="Y515" s="13"/>
      <c r="Z515" s="13"/>
      <c r="AA515" s="13"/>
    </row>
    <row r="516" spans="1:27" ht="15.75" customHeight="1">
      <c r="A516" s="13"/>
      <c r="B516" s="13"/>
      <c r="C516" s="13"/>
      <c r="D516" s="13"/>
      <c r="E516" s="13"/>
      <c r="F516" s="13"/>
      <c r="G516" s="13"/>
      <c r="H516" s="13"/>
      <c r="I516" s="13"/>
      <c r="J516" s="13"/>
      <c r="K516" s="13"/>
      <c r="L516" s="13"/>
      <c r="M516" s="13"/>
      <c r="N516" s="13"/>
      <c r="O516" s="13"/>
      <c r="P516" s="13"/>
      <c r="Q516" s="13"/>
      <c r="R516" s="13"/>
      <c r="S516" s="13"/>
      <c r="T516" s="13"/>
      <c r="U516" s="13"/>
      <c r="V516" s="13"/>
      <c r="W516" s="13"/>
      <c r="X516" s="13"/>
      <c r="Y516" s="13"/>
      <c r="Z516" s="13"/>
      <c r="AA516" s="13"/>
    </row>
    <row r="517" spans="1:27" ht="15.75" customHeight="1">
      <c r="A517" s="13"/>
      <c r="B517" s="13"/>
      <c r="C517" s="13"/>
      <c r="D517" s="13"/>
      <c r="E517" s="13"/>
      <c r="F517" s="13"/>
      <c r="G517" s="13"/>
      <c r="H517" s="13"/>
      <c r="I517" s="13"/>
      <c r="J517" s="13"/>
      <c r="K517" s="13"/>
      <c r="L517" s="13"/>
      <c r="M517" s="13"/>
      <c r="N517" s="13"/>
      <c r="O517" s="13"/>
      <c r="P517" s="13"/>
      <c r="Q517" s="13"/>
      <c r="R517" s="13"/>
      <c r="S517" s="13"/>
      <c r="T517" s="13"/>
      <c r="U517" s="13"/>
      <c r="V517" s="13"/>
      <c r="W517" s="13"/>
      <c r="X517" s="13"/>
      <c r="Y517" s="13"/>
      <c r="Z517" s="13"/>
      <c r="AA517" s="13"/>
    </row>
    <row r="518" spans="1:27" ht="15.75" customHeight="1">
      <c r="A518" s="13"/>
      <c r="B518" s="13"/>
      <c r="C518" s="13"/>
      <c r="D518" s="13"/>
      <c r="E518" s="13"/>
      <c r="F518" s="13"/>
      <c r="G518" s="13"/>
      <c r="H518" s="13"/>
      <c r="I518" s="13"/>
      <c r="J518" s="13"/>
      <c r="K518" s="13"/>
      <c r="L518" s="13"/>
      <c r="M518" s="13"/>
      <c r="N518" s="13"/>
      <c r="O518" s="13"/>
      <c r="P518" s="13"/>
      <c r="Q518" s="13"/>
      <c r="R518" s="13"/>
      <c r="S518" s="13"/>
      <c r="T518" s="13"/>
      <c r="U518" s="13"/>
      <c r="V518" s="13"/>
      <c r="W518" s="13"/>
      <c r="X518" s="13"/>
      <c r="Y518" s="13"/>
      <c r="Z518" s="13"/>
      <c r="AA518" s="13"/>
    </row>
    <row r="519" spans="1:27" ht="15.75" customHeight="1">
      <c r="A519" s="13"/>
      <c r="B519" s="13"/>
      <c r="C519" s="13"/>
      <c r="D519" s="13"/>
      <c r="E519" s="13"/>
      <c r="F519" s="13"/>
      <c r="G519" s="13"/>
      <c r="H519" s="13"/>
      <c r="I519" s="13"/>
      <c r="J519" s="13"/>
      <c r="K519" s="13"/>
      <c r="L519" s="13"/>
      <c r="M519" s="13"/>
      <c r="N519" s="13"/>
      <c r="O519" s="13"/>
      <c r="P519" s="13"/>
      <c r="Q519" s="13"/>
      <c r="R519" s="13"/>
      <c r="S519" s="13"/>
      <c r="T519" s="13"/>
      <c r="U519" s="13"/>
      <c r="V519" s="13"/>
      <c r="W519" s="13"/>
      <c r="X519" s="13"/>
      <c r="Y519" s="13"/>
      <c r="Z519" s="13"/>
      <c r="AA519" s="13"/>
    </row>
    <row r="520" spans="1:27" ht="15.75" customHeight="1">
      <c r="A520" s="13"/>
      <c r="B520" s="13"/>
      <c r="C520" s="13"/>
      <c r="D520" s="13"/>
      <c r="E520" s="13"/>
      <c r="F520" s="13"/>
      <c r="G520" s="13"/>
      <c r="H520" s="13"/>
      <c r="I520" s="13"/>
      <c r="J520" s="13"/>
      <c r="K520" s="13"/>
      <c r="L520" s="13"/>
      <c r="M520" s="13"/>
      <c r="N520" s="13"/>
      <c r="O520" s="13"/>
      <c r="P520" s="13"/>
      <c r="Q520" s="13"/>
      <c r="R520" s="13"/>
      <c r="S520" s="13"/>
      <c r="T520" s="13"/>
      <c r="U520" s="13"/>
      <c r="V520" s="13"/>
      <c r="W520" s="13"/>
      <c r="X520" s="13"/>
      <c r="Y520" s="13"/>
      <c r="Z520" s="13"/>
      <c r="AA520" s="13"/>
    </row>
    <row r="521" spans="1:27" ht="15.75" customHeight="1">
      <c r="A521" s="13"/>
      <c r="B521" s="13"/>
      <c r="C521" s="13"/>
      <c r="D521" s="13"/>
      <c r="E521" s="13"/>
      <c r="F521" s="13"/>
      <c r="G521" s="13"/>
      <c r="H521" s="13"/>
      <c r="I521" s="13"/>
      <c r="J521" s="13"/>
      <c r="K521" s="13"/>
      <c r="L521" s="13"/>
      <c r="M521" s="13"/>
      <c r="N521" s="13"/>
      <c r="O521" s="13"/>
      <c r="P521" s="13"/>
      <c r="Q521" s="13"/>
      <c r="R521" s="13"/>
      <c r="S521" s="13"/>
      <c r="T521" s="13"/>
      <c r="U521" s="13"/>
      <c r="V521" s="13"/>
      <c r="W521" s="13"/>
      <c r="X521" s="13"/>
      <c r="Y521" s="13"/>
      <c r="Z521" s="13"/>
      <c r="AA521" s="13"/>
    </row>
    <row r="522" spans="1:27" ht="15.75" customHeight="1">
      <c r="A522" s="13"/>
      <c r="B522" s="13"/>
      <c r="C522" s="13"/>
      <c r="D522" s="13"/>
      <c r="E522" s="13"/>
      <c r="F522" s="13"/>
      <c r="G522" s="13"/>
      <c r="H522" s="13"/>
      <c r="I522" s="13"/>
      <c r="J522" s="13"/>
      <c r="K522" s="13"/>
      <c r="L522" s="13"/>
      <c r="M522" s="13"/>
      <c r="N522" s="13"/>
      <c r="O522" s="13"/>
      <c r="P522" s="13"/>
      <c r="Q522" s="13"/>
      <c r="R522" s="13"/>
      <c r="S522" s="13"/>
      <c r="T522" s="13"/>
      <c r="U522" s="13"/>
      <c r="V522" s="13"/>
      <c r="W522" s="13"/>
      <c r="X522" s="13"/>
      <c r="Y522" s="13"/>
      <c r="Z522" s="13"/>
      <c r="AA522" s="13"/>
    </row>
    <row r="523" spans="1:27" ht="15.75" customHeight="1">
      <c r="A523" s="13"/>
      <c r="B523" s="13"/>
      <c r="C523" s="13"/>
      <c r="D523" s="13"/>
      <c r="E523" s="13"/>
      <c r="F523" s="13"/>
      <c r="G523" s="13"/>
      <c r="H523" s="13"/>
      <c r="I523" s="13"/>
      <c r="J523" s="13"/>
      <c r="K523" s="13"/>
      <c r="L523" s="13"/>
      <c r="M523" s="13"/>
      <c r="N523" s="13"/>
      <c r="O523" s="13"/>
      <c r="P523" s="13"/>
      <c r="Q523" s="13"/>
      <c r="R523" s="13"/>
      <c r="S523" s="13"/>
      <c r="T523" s="13"/>
      <c r="U523" s="13"/>
      <c r="V523" s="13"/>
      <c r="W523" s="13"/>
      <c r="X523" s="13"/>
      <c r="Y523" s="13"/>
      <c r="Z523" s="13"/>
      <c r="AA523" s="13"/>
    </row>
    <row r="524" spans="1:27" ht="15.75" customHeight="1">
      <c r="A524" s="13"/>
      <c r="B524" s="13"/>
      <c r="C524" s="13"/>
      <c r="D524" s="13"/>
      <c r="E524" s="13"/>
      <c r="F524" s="13"/>
      <c r="G524" s="13"/>
      <c r="H524" s="13"/>
      <c r="I524" s="13"/>
      <c r="J524" s="13"/>
      <c r="K524" s="13"/>
      <c r="L524" s="13"/>
      <c r="M524" s="13"/>
      <c r="N524" s="13"/>
      <c r="O524" s="13"/>
      <c r="P524" s="13"/>
      <c r="Q524" s="13"/>
      <c r="R524" s="13"/>
      <c r="S524" s="13"/>
      <c r="T524" s="13"/>
      <c r="U524" s="13"/>
      <c r="V524" s="13"/>
      <c r="W524" s="13"/>
      <c r="X524" s="13"/>
      <c r="Y524" s="13"/>
      <c r="Z524" s="13"/>
      <c r="AA524" s="13"/>
    </row>
    <row r="525" spans="1:27" ht="15.75" customHeight="1">
      <c r="A525" s="13"/>
      <c r="B525" s="13"/>
      <c r="C525" s="13"/>
      <c r="D525" s="13"/>
      <c r="E525" s="13"/>
      <c r="F525" s="13"/>
      <c r="G525" s="13"/>
      <c r="H525" s="13"/>
      <c r="I525" s="13"/>
      <c r="J525" s="13"/>
      <c r="K525" s="13"/>
      <c r="L525" s="13"/>
      <c r="M525" s="13"/>
      <c r="N525" s="13"/>
      <c r="O525" s="13"/>
      <c r="P525" s="13"/>
      <c r="Q525" s="13"/>
      <c r="R525" s="13"/>
      <c r="S525" s="13"/>
      <c r="T525" s="13"/>
      <c r="U525" s="13"/>
      <c r="V525" s="13"/>
      <c r="W525" s="13"/>
      <c r="X525" s="13"/>
      <c r="Y525" s="13"/>
      <c r="Z525" s="13"/>
      <c r="AA525" s="13"/>
    </row>
    <row r="526" spans="1:27" ht="15.75" customHeight="1">
      <c r="A526" s="13"/>
      <c r="B526" s="13"/>
      <c r="C526" s="13"/>
      <c r="D526" s="13"/>
      <c r="E526" s="13"/>
      <c r="F526" s="13"/>
      <c r="G526" s="13"/>
      <c r="H526" s="13"/>
      <c r="I526" s="13"/>
      <c r="J526" s="13"/>
      <c r="K526" s="13"/>
      <c r="L526" s="13"/>
      <c r="M526" s="13"/>
      <c r="N526" s="13"/>
      <c r="O526" s="13"/>
      <c r="P526" s="13"/>
      <c r="Q526" s="13"/>
      <c r="R526" s="13"/>
      <c r="S526" s="13"/>
      <c r="T526" s="13"/>
      <c r="U526" s="13"/>
      <c r="V526" s="13"/>
      <c r="W526" s="13"/>
      <c r="X526" s="13"/>
      <c r="Y526" s="13"/>
      <c r="Z526" s="13"/>
      <c r="AA526" s="13"/>
    </row>
    <row r="527" spans="1:27" ht="15.75" customHeight="1">
      <c r="A527" s="13"/>
      <c r="B527" s="13"/>
      <c r="C527" s="13"/>
      <c r="D527" s="13"/>
      <c r="E527" s="13"/>
      <c r="F527" s="13"/>
      <c r="G527" s="13"/>
      <c r="H527" s="13"/>
      <c r="I527" s="13"/>
      <c r="J527" s="13"/>
      <c r="K527" s="13"/>
      <c r="L527" s="13"/>
      <c r="M527" s="13"/>
      <c r="N527" s="13"/>
      <c r="O527" s="13"/>
      <c r="P527" s="13"/>
      <c r="Q527" s="13"/>
      <c r="R527" s="13"/>
      <c r="S527" s="13"/>
      <c r="T527" s="13"/>
      <c r="U527" s="13"/>
      <c r="V527" s="13"/>
      <c r="W527" s="13"/>
      <c r="X527" s="13"/>
      <c r="Y527" s="13"/>
      <c r="Z527" s="13"/>
      <c r="AA527" s="13"/>
    </row>
    <row r="528" spans="1:27" ht="15.75" customHeight="1">
      <c r="A528" s="13"/>
      <c r="B528" s="13"/>
      <c r="C528" s="13"/>
      <c r="D528" s="13"/>
      <c r="E528" s="13"/>
      <c r="F528" s="13"/>
      <c r="G528" s="13"/>
      <c r="H528" s="13"/>
      <c r="I528" s="13"/>
      <c r="J528" s="13"/>
      <c r="K528" s="13"/>
      <c r="L528" s="13"/>
      <c r="M528" s="13"/>
      <c r="N528" s="13"/>
      <c r="O528" s="13"/>
      <c r="P528" s="13"/>
      <c r="Q528" s="13"/>
      <c r="R528" s="13"/>
      <c r="S528" s="13"/>
      <c r="T528" s="13"/>
      <c r="U528" s="13"/>
      <c r="V528" s="13"/>
      <c r="W528" s="13"/>
      <c r="X528" s="13"/>
      <c r="Y528" s="13"/>
      <c r="Z528" s="13"/>
      <c r="AA528" s="13"/>
    </row>
    <row r="529" spans="1:27" ht="15.75" customHeight="1">
      <c r="A529" s="13"/>
      <c r="B529" s="13"/>
      <c r="C529" s="13"/>
      <c r="D529" s="13"/>
      <c r="E529" s="13"/>
      <c r="F529" s="13"/>
      <c r="G529" s="13"/>
      <c r="H529" s="13"/>
      <c r="I529" s="13"/>
      <c r="J529" s="13"/>
      <c r="K529" s="13"/>
      <c r="L529" s="13"/>
      <c r="M529" s="13"/>
      <c r="N529" s="13"/>
      <c r="O529" s="13"/>
      <c r="P529" s="13"/>
      <c r="Q529" s="13"/>
      <c r="R529" s="13"/>
      <c r="S529" s="13"/>
      <c r="T529" s="13"/>
      <c r="U529" s="13"/>
      <c r="V529" s="13"/>
      <c r="W529" s="13"/>
      <c r="X529" s="13"/>
      <c r="Y529" s="13"/>
      <c r="Z529" s="13"/>
      <c r="AA529" s="13"/>
    </row>
    <row r="530" spans="1:27" ht="15.75" customHeight="1">
      <c r="A530" s="13"/>
      <c r="B530" s="13"/>
      <c r="C530" s="13"/>
      <c r="D530" s="13"/>
      <c r="E530" s="13"/>
      <c r="F530" s="13"/>
      <c r="G530" s="13"/>
      <c r="H530" s="13"/>
      <c r="I530" s="13"/>
      <c r="J530" s="13"/>
      <c r="K530" s="13"/>
      <c r="L530" s="13"/>
      <c r="M530" s="13"/>
      <c r="N530" s="13"/>
      <c r="O530" s="13"/>
      <c r="P530" s="13"/>
      <c r="Q530" s="13"/>
      <c r="R530" s="13"/>
      <c r="S530" s="13"/>
      <c r="T530" s="13"/>
      <c r="U530" s="13"/>
      <c r="V530" s="13"/>
      <c r="W530" s="13"/>
      <c r="X530" s="13"/>
      <c r="Y530" s="13"/>
      <c r="Z530" s="13"/>
      <c r="AA530" s="13"/>
    </row>
    <row r="531" spans="1:27" ht="15.75" customHeight="1">
      <c r="A531" s="13"/>
      <c r="B531" s="13"/>
      <c r="C531" s="13"/>
      <c r="D531" s="13"/>
      <c r="E531" s="13"/>
      <c r="F531" s="13"/>
      <c r="G531" s="13"/>
      <c r="H531" s="13"/>
      <c r="I531" s="13"/>
      <c r="J531" s="13"/>
      <c r="K531" s="13"/>
      <c r="L531" s="13"/>
      <c r="M531" s="13"/>
      <c r="N531" s="13"/>
      <c r="O531" s="13"/>
      <c r="P531" s="13"/>
      <c r="Q531" s="13"/>
      <c r="R531" s="13"/>
      <c r="S531" s="13"/>
      <c r="T531" s="13"/>
      <c r="U531" s="13"/>
      <c r="V531" s="13"/>
      <c r="W531" s="13"/>
      <c r="X531" s="13"/>
      <c r="Y531" s="13"/>
      <c r="Z531" s="13"/>
      <c r="AA531" s="13"/>
    </row>
    <row r="532" spans="1:27" ht="15.75" customHeight="1">
      <c r="A532" s="13"/>
      <c r="B532" s="13"/>
      <c r="C532" s="13"/>
      <c r="D532" s="13"/>
      <c r="E532" s="13"/>
      <c r="F532" s="13"/>
      <c r="G532" s="13"/>
      <c r="H532" s="13"/>
      <c r="I532" s="13"/>
      <c r="J532" s="13"/>
      <c r="K532" s="13"/>
      <c r="L532" s="13"/>
      <c r="M532" s="13"/>
      <c r="N532" s="13"/>
      <c r="O532" s="13"/>
      <c r="P532" s="13"/>
      <c r="Q532" s="13"/>
      <c r="R532" s="13"/>
      <c r="S532" s="13"/>
      <c r="T532" s="13"/>
      <c r="U532" s="13"/>
      <c r="V532" s="13"/>
      <c r="W532" s="13"/>
      <c r="X532" s="13"/>
      <c r="Y532" s="13"/>
      <c r="Z532" s="13"/>
      <c r="AA532" s="13"/>
    </row>
    <row r="533" spans="1:27" ht="15.75" customHeight="1">
      <c r="A533" s="13"/>
      <c r="B533" s="13"/>
      <c r="C533" s="13"/>
      <c r="D533" s="13"/>
      <c r="E533" s="13"/>
      <c r="F533" s="13"/>
      <c r="G533" s="13"/>
      <c r="H533" s="13"/>
      <c r="I533" s="13"/>
      <c r="J533" s="13"/>
      <c r="K533" s="13"/>
      <c r="L533" s="13"/>
      <c r="M533" s="13"/>
      <c r="N533" s="13"/>
      <c r="O533" s="13"/>
      <c r="P533" s="13"/>
      <c r="Q533" s="13"/>
      <c r="R533" s="13"/>
      <c r="S533" s="13"/>
      <c r="T533" s="13"/>
      <c r="U533" s="13"/>
      <c r="V533" s="13"/>
      <c r="W533" s="13"/>
      <c r="X533" s="13"/>
      <c r="Y533" s="13"/>
      <c r="Z533" s="13"/>
      <c r="AA533" s="13"/>
    </row>
    <row r="534" spans="1:27" ht="15.75" customHeight="1">
      <c r="A534" s="13"/>
      <c r="B534" s="13"/>
      <c r="C534" s="13"/>
      <c r="D534" s="13"/>
      <c r="E534" s="13"/>
      <c r="F534" s="13"/>
      <c r="G534" s="13"/>
      <c r="H534" s="13"/>
      <c r="I534" s="13"/>
      <c r="J534" s="13"/>
      <c r="K534" s="13"/>
      <c r="L534" s="13"/>
      <c r="M534" s="13"/>
      <c r="N534" s="13"/>
      <c r="O534" s="13"/>
      <c r="P534" s="13"/>
      <c r="Q534" s="13"/>
      <c r="R534" s="13"/>
      <c r="S534" s="13"/>
      <c r="T534" s="13"/>
      <c r="U534" s="13"/>
      <c r="V534" s="13"/>
      <c r="W534" s="13"/>
      <c r="X534" s="13"/>
      <c r="Y534" s="13"/>
      <c r="Z534" s="13"/>
      <c r="AA534" s="13"/>
    </row>
    <row r="535" spans="1:27" ht="15.75" customHeight="1">
      <c r="A535" s="13"/>
      <c r="B535" s="13"/>
      <c r="C535" s="13"/>
      <c r="D535" s="13"/>
      <c r="E535" s="13"/>
      <c r="F535" s="13"/>
      <c r="G535" s="13"/>
      <c r="H535" s="13"/>
      <c r="I535" s="13"/>
      <c r="J535" s="13"/>
      <c r="K535" s="13"/>
      <c r="L535" s="13"/>
      <c r="M535" s="13"/>
      <c r="N535" s="13"/>
      <c r="O535" s="13"/>
      <c r="P535" s="13"/>
      <c r="Q535" s="13"/>
      <c r="R535" s="13"/>
      <c r="S535" s="13"/>
      <c r="T535" s="13"/>
      <c r="U535" s="13"/>
      <c r="V535" s="13"/>
      <c r="W535" s="13"/>
      <c r="X535" s="13"/>
      <c r="Y535" s="13"/>
      <c r="Z535" s="13"/>
      <c r="AA535" s="13"/>
    </row>
    <row r="536" spans="1:27" ht="15.75" customHeight="1">
      <c r="A536" s="13"/>
      <c r="B536" s="13"/>
      <c r="C536" s="13"/>
      <c r="D536" s="13"/>
      <c r="E536" s="13"/>
      <c r="F536" s="13"/>
      <c r="G536" s="13"/>
      <c r="H536" s="13"/>
      <c r="I536" s="13"/>
      <c r="J536" s="13"/>
      <c r="K536" s="13"/>
      <c r="L536" s="13"/>
      <c r="M536" s="13"/>
      <c r="N536" s="13"/>
      <c r="O536" s="13"/>
      <c r="P536" s="13"/>
      <c r="Q536" s="13"/>
      <c r="R536" s="13"/>
      <c r="S536" s="13"/>
      <c r="T536" s="13"/>
      <c r="U536" s="13"/>
      <c r="V536" s="13"/>
      <c r="W536" s="13"/>
      <c r="X536" s="13"/>
      <c r="Y536" s="13"/>
      <c r="Z536" s="13"/>
      <c r="AA536" s="13"/>
    </row>
    <row r="537" spans="1:27" ht="15.75" customHeight="1">
      <c r="A537" s="13"/>
      <c r="B537" s="13"/>
      <c r="C537" s="13"/>
      <c r="D537" s="13"/>
      <c r="E537" s="13"/>
      <c r="F537" s="13"/>
      <c r="G537" s="13"/>
      <c r="H537" s="13"/>
      <c r="I537" s="13"/>
      <c r="J537" s="13"/>
      <c r="K537" s="13"/>
      <c r="L537" s="13"/>
      <c r="M537" s="13"/>
      <c r="N537" s="13"/>
      <c r="O537" s="13"/>
      <c r="P537" s="13"/>
      <c r="Q537" s="13"/>
      <c r="R537" s="13"/>
      <c r="S537" s="13"/>
      <c r="T537" s="13"/>
      <c r="U537" s="13"/>
      <c r="V537" s="13"/>
      <c r="W537" s="13"/>
      <c r="X537" s="13"/>
      <c r="Y537" s="13"/>
      <c r="Z537" s="13"/>
      <c r="AA537" s="13"/>
    </row>
    <row r="538" spans="1:27" ht="15.75" customHeight="1">
      <c r="A538" s="13"/>
      <c r="B538" s="13"/>
      <c r="C538" s="13"/>
      <c r="D538" s="13"/>
      <c r="E538" s="13"/>
      <c r="F538" s="13"/>
      <c r="G538" s="13"/>
      <c r="H538" s="13"/>
      <c r="I538" s="13"/>
      <c r="J538" s="13"/>
      <c r="K538" s="13"/>
      <c r="L538" s="13"/>
      <c r="M538" s="13"/>
      <c r="N538" s="13"/>
      <c r="O538" s="13"/>
      <c r="P538" s="13"/>
      <c r="Q538" s="13"/>
      <c r="R538" s="13"/>
      <c r="S538" s="13"/>
      <c r="T538" s="13"/>
      <c r="U538" s="13"/>
      <c r="V538" s="13"/>
      <c r="W538" s="13"/>
      <c r="X538" s="13"/>
      <c r="Y538" s="13"/>
      <c r="Z538" s="13"/>
      <c r="AA538" s="13"/>
    </row>
    <row r="539" spans="1:27" ht="15.75" customHeight="1">
      <c r="A539" s="13"/>
      <c r="B539" s="13"/>
      <c r="C539" s="13"/>
      <c r="D539" s="13"/>
      <c r="E539" s="13"/>
      <c r="F539" s="13"/>
      <c r="G539" s="13"/>
      <c r="H539" s="13"/>
      <c r="I539" s="13"/>
      <c r="J539" s="13"/>
      <c r="K539" s="13"/>
      <c r="L539" s="13"/>
      <c r="M539" s="13"/>
      <c r="N539" s="13"/>
      <c r="O539" s="13"/>
      <c r="P539" s="13"/>
      <c r="Q539" s="13"/>
      <c r="R539" s="13"/>
      <c r="S539" s="13"/>
      <c r="T539" s="13"/>
      <c r="U539" s="13"/>
      <c r="V539" s="13"/>
      <c r="W539" s="13"/>
      <c r="X539" s="13"/>
      <c r="Y539" s="13"/>
      <c r="Z539" s="13"/>
      <c r="AA539" s="13"/>
    </row>
    <row r="540" spans="1:27" ht="15.75" customHeight="1">
      <c r="A540" s="13"/>
      <c r="B540" s="13"/>
      <c r="C540" s="13"/>
      <c r="D540" s="13"/>
      <c r="E540" s="13"/>
      <c r="F540" s="13"/>
      <c r="G540" s="13"/>
      <c r="H540" s="13"/>
      <c r="I540" s="13"/>
      <c r="J540" s="13"/>
      <c r="K540" s="13"/>
      <c r="L540" s="13"/>
      <c r="M540" s="13"/>
      <c r="N540" s="13"/>
      <c r="O540" s="13"/>
      <c r="P540" s="13"/>
      <c r="Q540" s="13"/>
      <c r="R540" s="13"/>
      <c r="S540" s="13"/>
      <c r="T540" s="13"/>
      <c r="U540" s="13"/>
      <c r="V540" s="13"/>
      <c r="W540" s="13"/>
      <c r="X540" s="13"/>
      <c r="Y540" s="13"/>
      <c r="Z540" s="13"/>
      <c r="AA540" s="13"/>
    </row>
    <row r="541" spans="1:27" ht="15.75" customHeight="1">
      <c r="A541" s="13"/>
      <c r="B541" s="13"/>
      <c r="C541" s="13"/>
      <c r="D541" s="13"/>
      <c r="E541" s="13"/>
      <c r="F541" s="13"/>
      <c r="G541" s="13"/>
      <c r="H541" s="13"/>
      <c r="I541" s="13"/>
      <c r="J541" s="13"/>
      <c r="K541" s="13"/>
      <c r="L541" s="13"/>
      <c r="M541" s="13"/>
      <c r="N541" s="13"/>
      <c r="O541" s="13"/>
      <c r="P541" s="13"/>
      <c r="Q541" s="13"/>
      <c r="R541" s="13"/>
      <c r="S541" s="13"/>
      <c r="T541" s="13"/>
      <c r="U541" s="13"/>
      <c r="V541" s="13"/>
      <c r="W541" s="13"/>
      <c r="X541" s="13"/>
      <c r="Y541" s="13"/>
      <c r="Z541" s="13"/>
      <c r="AA541" s="13"/>
    </row>
    <row r="542" spans="1:27" ht="15.75" customHeight="1">
      <c r="A542" s="13"/>
      <c r="B542" s="13"/>
      <c r="C542" s="13"/>
      <c r="D542" s="13"/>
      <c r="E542" s="13"/>
      <c r="F542" s="13"/>
      <c r="G542" s="13"/>
      <c r="H542" s="13"/>
      <c r="I542" s="13"/>
      <c r="J542" s="13"/>
      <c r="K542" s="13"/>
      <c r="L542" s="13"/>
      <c r="M542" s="13"/>
      <c r="N542" s="13"/>
      <c r="O542" s="13"/>
      <c r="P542" s="13"/>
      <c r="Q542" s="13"/>
      <c r="R542" s="13"/>
      <c r="S542" s="13"/>
      <c r="T542" s="13"/>
      <c r="U542" s="13"/>
      <c r="V542" s="13"/>
      <c r="W542" s="13"/>
      <c r="X542" s="13"/>
      <c r="Y542" s="13"/>
      <c r="Z542" s="13"/>
      <c r="AA542" s="13"/>
    </row>
    <row r="543" spans="1:27" ht="15.75" customHeight="1">
      <c r="A543" s="13"/>
      <c r="B543" s="13"/>
      <c r="C543" s="13"/>
      <c r="D543" s="13"/>
      <c r="E543" s="13"/>
      <c r="F543" s="13"/>
      <c r="G543" s="13"/>
      <c r="H543" s="13"/>
      <c r="I543" s="13"/>
      <c r="J543" s="13"/>
      <c r="K543" s="13"/>
      <c r="L543" s="13"/>
      <c r="M543" s="13"/>
      <c r="N543" s="13"/>
      <c r="O543" s="13"/>
      <c r="P543" s="13"/>
      <c r="Q543" s="13"/>
      <c r="R543" s="13"/>
      <c r="S543" s="13"/>
      <c r="T543" s="13"/>
      <c r="U543" s="13"/>
      <c r="V543" s="13"/>
      <c r="W543" s="13"/>
      <c r="X543" s="13"/>
      <c r="Y543" s="13"/>
      <c r="Z543" s="13"/>
      <c r="AA543" s="13"/>
    </row>
    <row r="544" spans="1:27" ht="15.75" customHeight="1">
      <c r="A544" s="13"/>
      <c r="B544" s="13"/>
      <c r="C544" s="13"/>
      <c r="D544" s="13"/>
      <c r="E544" s="13"/>
      <c r="F544" s="13"/>
      <c r="G544" s="13"/>
      <c r="H544" s="13"/>
      <c r="I544" s="13"/>
      <c r="J544" s="13"/>
      <c r="K544" s="13"/>
      <c r="L544" s="13"/>
      <c r="M544" s="13"/>
      <c r="N544" s="13"/>
      <c r="O544" s="13"/>
      <c r="P544" s="13"/>
      <c r="Q544" s="13"/>
      <c r="R544" s="13"/>
      <c r="S544" s="13"/>
      <c r="T544" s="13"/>
      <c r="U544" s="13"/>
      <c r="V544" s="13"/>
      <c r="W544" s="13"/>
      <c r="X544" s="13"/>
      <c r="Y544" s="13"/>
      <c r="Z544" s="13"/>
      <c r="AA544" s="13"/>
    </row>
    <row r="545" spans="1:27" ht="15.75" customHeight="1">
      <c r="A545" s="13"/>
      <c r="B545" s="13"/>
      <c r="C545" s="13"/>
      <c r="D545" s="13"/>
      <c r="E545" s="13"/>
      <c r="F545" s="13"/>
      <c r="G545" s="13"/>
      <c r="H545" s="13"/>
      <c r="I545" s="13"/>
      <c r="J545" s="13"/>
      <c r="K545" s="13"/>
      <c r="L545" s="13"/>
      <c r="M545" s="13"/>
      <c r="N545" s="13"/>
      <c r="O545" s="13"/>
      <c r="P545" s="13"/>
      <c r="Q545" s="13"/>
      <c r="R545" s="13"/>
      <c r="S545" s="13"/>
      <c r="T545" s="13"/>
      <c r="U545" s="13"/>
      <c r="V545" s="13"/>
      <c r="W545" s="13"/>
      <c r="X545" s="13"/>
      <c r="Y545" s="13"/>
      <c r="Z545" s="13"/>
      <c r="AA545" s="13"/>
    </row>
    <row r="546" spans="1:27" ht="15.75" customHeight="1">
      <c r="A546" s="13"/>
      <c r="B546" s="13"/>
      <c r="C546" s="13"/>
      <c r="D546" s="13"/>
      <c r="E546" s="13"/>
      <c r="F546" s="13"/>
      <c r="G546" s="13"/>
      <c r="H546" s="13"/>
      <c r="I546" s="13"/>
      <c r="J546" s="13"/>
      <c r="K546" s="13"/>
      <c r="L546" s="13"/>
      <c r="M546" s="13"/>
      <c r="N546" s="13"/>
      <c r="O546" s="13"/>
      <c r="P546" s="13"/>
      <c r="Q546" s="13"/>
      <c r="R546" s="13"/>
      <c r="S546" s="13"/>
      <c r="T546" s="13"/>
      <c r="U546" s="13"/>
      <c r="V546" s="13"/>
      <c r="W546" s="13"/>
      <c r="X546" s="13"/>
      <c r="Y546" s="13"/>
      <c r="Z546" s="13"/>
      <c r="AA546" s="13"/>
    </row>
    <row r="547" spans="1:27" ht="15.75" customHeight="1">
      <c r="A547" s="13"/>
      <c r="B547" s="13"/>
      <c r="C547" s="13"/>
      <c r="D547" s="13"/>
      <c r="E547" s="13"/>
      <c r="F547" s="13"/>
      <c r="G547" s="13"/>
      <c r="H547" s="13"/>
      <c r="I547" s="13"/>
      <c r="J547" s="13"/>
      <c r="K547" s="13"/>
      <c r="L547" s="13"/>
      <c r="M547" s="13"/>
      <c r="N547" s="13"/>
      <c r="O547" s="13"/>
      <c r="P547" s="13"/>
      <c r="Q547" s="13"/>
      <c r="R547" s="13"/>
      <c r="S547" s="13"/>
      <c r="T547" s="13"/>
      <c r="U547" s="13"/>
      <c r="V547" s="13"/>
      <c r="W547" s="13"/>
      <c r="X547" s="13"/>
      <c r="Y547" s="13"/>
      <c r="Z547" s="13"/>
      <c r="AA547" s="13"/>
    </row>
    <row r="548" spans="1:27" ht="15.75" customHeight="1">
      <c r="A548" s="13"/>
      <c r="B548" s="13"/>
      <c r="C548" s="13"/>
      <c r="D548" s="13"/>
      <c r="E548" s="13"/>
      <c r="F548" s="13"/>
      <c r="G548" s="13"/>
      <c r="H548" s="13"/>
      <c r="I548" s="13"/>
      <c r="J548" s="13"/>
      <c r="K548" s="13"/>
      <c r="L548" s="13"/>
      <c r="M548" s="13"/>
      <c r="N548" s="13"/>
      <c r="O548" s="13"/>
      <c r="P548" s="13"/>
      <c r="Q548" s="13"/>
      <c r="R548" s="13"/>
      <c r="S548" s="13"/>
      <c r="T548" s="13"/>
      <c r="U548" s="13"/>
      <c r="V548" s="13"/>
      <c r="W548" s="13"/>
      <c r="X548" s="13"/>
      <c r="Y548" s="13"/>
      <c r="Z548" s="13"/>
      <c r="AA548" s="13"/>
    </row>
    <row r="549" spans="1:27" ht="15.75" customHeight="1">
      <c r="A549" s="13"/>
      <c r="B549" s="13"/>
      <c r="C549" s="13"/>
      <c r="D549" s="13"/>
      <c r="E549" s="13"/>
      <c r="F549" s="13"/>
      <c r="G549" s="13"/>
      <c r="H549" s="13"/>
      <c r="I549" s="13"/>
      <c r="J549" s="13"/>
      <c r="K549" s="13"/>
      <c r="L549" s="13"/>
      <c r="M549" s="13"/>
      <c r="N549" s="13"/>
      <c r="O549" s="13"/>
      <c r="P549" s="13"/>
      <c r="Q549" s="13"/>
      <c r="R549" s="13"/>
      <c r="S549" s="13"/>
      <c r="T549" s="13"/>
      <c r="U549" s="13"/>
      <c r="V549" s="13"/>
      <c r="W549" s="13"/>
      <c r="X549" s="13"/>
      <c r="Y549" s="13"/>
      <c r="Z549" s="13"/>
      <c r="AA549" s="13"/>
    </row>
    <row r="550" spans="1:27" ht="15.75" customHeight="1">
      <c r="A550" s="13"/>
      <c r="B550" s="13"/>
      <c r="C550" s="13"/>
      <c r="D550" s="13"/>
      <c r="E550" s="13"/>
      <c r="F550" s="13"/>
      <c r="G550" s="13"/>
      <c r="H550" s="13"/>
      <c r="I550" s="13"/>
      <c r="J550" s="13"/>
      <c r="K550" s="13"/>
      <c r="L550" s="13"/>
      <c r="M550" s="13"/>
      <c r="N550" s="13"/>
      <c r="O550" s="13"/>
      <c r="P550" s="13"/>
      <c r="Q550" s="13"/>
      <c r="R550" s="13"/>
      <c r="S550" s="13"/>
      <c r="T550" s="13"/>
      <c r="U550" s="13"/>
      <c r="V550" s="13"/>
      <c r="W550" s="13"/>
      <c r="X550" s="13"/>
      <c r="Y550" s="13"/>
      <c r="Z550" s="13"/>
      <c r="AA550" s="13"/>
    </row>
    <row r="551" spans="1:27" ht="15.75" customHeight="1">
      <c r="A551" s="13"/>
      <c r="B551" s="13"/>
      <c r="C551" s="13"/>
      <c r="D551" s="13"/>
      <c r="E551" s="13"/>
      <c r="F551" s="13"/>
      <c r="G551" s="13"/>
      <c r="H551" s="13"/>
      <c r="I551" s="13"/>
      <c r="J551" s="13"/>
      <c r="K551" s="13"/>
      <c r="L551" s="13"/>
      <c r="M551" s="13"/>
      <c r="N551" s="13"/>
      <c r="O551" s="13"/>
      <c r="P551" s="13"/>
      <c r="Q551" s="13"/>
      <c r="R551" s="13"/>
      <c r="S551" s="13"/>
      <c r="T551" s="13"/>
      <c r="U551" s="13"/>
      <c r="V551" s="13"/>
      <c r="W551" s="13"/>
      <c r="X551" s="13"/>
      <c r="Y551" s="13"/>
      <c r="Z551" s="13"/>
      <c r="AA551" s="13"/>
    </row>
    <row r="552" spans="1:27" ht="15.75" customHeight="1">
      <c r="A552" s="13"/>
      <c r="B552" s="13"/>
      <c r="C552" s="13"/>
      <c r="D552" s="13"/>
      <c r="E552" s="13"/>
      <c r="F552" s="13"/>
      <c r="G552" s="13"/>
      <c r="H552" s="13"/>
      <c r="I552" s="13"/>
      <c r="J552" s="13"/>
      <c r="K552" s="13"/>
      <c r="L552" s="13"/>
      <c r="M552" s="13"/>
      <c r="N552" s="13"/>
      <c r="O552" s="13"/>
      <c r="P552" s="13"/>
      <c r="Q552" s="13"/>
      <c r="R552" s="13"/>
      <c r="S552" s="13"/>
      <c r="T552" s="13"/>
      <c r="U552" s="13"/>
      <c r="V552" s="13"/>
      <c r="W552" s="13"/>
      <c r="X552" s="13"/>
      <c r="Y552" s="13"/>
      <c r="Z552" s="13"/>
      <c r="AA552" s="13"/>
    </row>
    <row r="553" spans="1:27" ht="15.75" customHeight="1">
      <c r="A553" s="13"/>
      <c r="B553" s="13"/>
      <c r="C553" s="13"/>
      <c r="D553" s="13"/>
      <c r="E553" s="13"/>
      <c r="F553" s="13"/>
      <c r="G553" s="13"/>
      <c r="H553" s="13"/>
      <c r="I553" s="13"/>
      <c r="J553" s="13"/>
      <c r="K553" s="13"/>
      <c r="L553" s="13"/>
      <c r="M553" s="13"/>
      <c r="N553" s="13"/>
      <c r="O553" s="13"/>
      <c r="P553" s="13"/>
      <c r="Q553" s="13"/>
      <c r="R553" s="13"/>
      <c r="S553" s="13"/>
      <c r="T553" s="13"/>
      <c r="U553" s="13"/>
      <c r="V553" s="13"/>
      <c r="W553" s="13"/>
      <c r="X553" s="13"/>
      <c r="Y553" s="13"/>
      <c r="Z553" s="13"/>
      <c r="AA553" s="13"/>
    </row>
    <row r="554" spans="1:27" ht="15.75" customHeight="1">
      <c r="A554" s="13"/>
      <c r="B554" s="13"/>
      <c r="C554" s="13"/>
      <c r="D554" s="13"/>
      <c r="E554" s="13"/>
      <c r="F554" s="13"/>
      <c r="G554" s="13"/>
      <c r="H554" s="13"/>
      <c r="I554" s="13"/>
      <c r="J554" s="13"/>
      <c r="K554" s="13"/>
      <c r="L554" s="13"/>
      <c r="M554" s="13"/>
      <c r="N554" s="13"/>
      <c r="O554" s="13"/>
      <c r="P554" s="13"/>
      <c r="Q554" s="13"/>
      <c r="R554" s="13"/>
      <c r="S554" s="13"/>
      <c r="T554" s="13"/>
      <c r="U554" s="13"/>
      <c r="V554" s="13"/>
      <c r="W554" s="13"/>
      <c r="X554" s="13"/>
      <c r="Y554" s="13"/>
      <c r="Z554" s="13"/>
      <c r="AA554" s="13"/>
    </row>
    <row r="555" spans="1:27" ht="15.75" customHeight="1">
      <c r="A555" s="13"/>
      <c r="B555" s="13"/>
      <c r="C555" s="13"/>
      <c r="D555" s="13"/>
      <c r="E555" s="13"/>
      <c r="F555" s="13"/>
      <c r="G555" s="13"/>
      <c r="H555" s="13"/>
      <c r="I555" s="13"/>
      <c r="J555" s="13"/>
      <c r="K555" s="13"/>
      <c r="L555" s="13"/>
      <c r="M555" s="13"/>
      <c r="N555" s="13"/>
      <c r="O555" s="13"/>
      <c r="P555" s="13"/>
      <c r="Q555" s="13"/>
      <c r="R555" s="13"/>
      <c r="S555" s="13"/>
      <c r="T555" s="13"/>
      <c r="U555" s="13"/>
      <c r="V555" s="13"/>
      <c r="W555" s="13"/>
      <c r="X555" s="13"/>
      <c r="Y555" s="13"/>
      <c r="Z555" s="13"/>
      <c r="AA555" s="13"/>
    </row>
    <row r="556" spans="1:27" ht="15.75" customHeight="1">
      <c r="A556" s="13"/>
      <c r="B556" s="13"/>
      <c r="C556" s="13"/>
      <c r="D556" s="13"/>
      <c r="E556" s="13"/>
      <c r="F556" s="13"/>
      <c r="G556" s="13"/>
      <c r="H556" s="13"/>
      <c r="I556" s="13"/>
      <c r="J556" s="13"/>
      <c r="K556" s="13"/>
      <c r="L556" s="13"/>
      <c r="M556" s="13"/>
      <c r="N556" s="13"/>
      <c r="O556" s="13"/>
      <c r="P556" s="13"/>
      <c r="Q556" s="13"/>
      <c r="R556" s="13"/>
      <c r="S556" s="13"/>
      <c r="T556" s="13"/>
      <c r="U556" s="13"/>
      <c r="V556" s="13"/>
      <c r="W556" s="13"/>
      <c r="X556" s="13"/>
      <c r="Y556" s="13"/>
      <c r="Z556" s="13"/>
      <c r="AA556" s="13"/>
    </row>
    <row r="557" spans="1:27" ht="15.75" customHeight="1">
      <c r="A557" s="13"/>
      <c r="B557" s="13"/>
      <c r="C557" s="13"/>
      <c r="D557" s="13"/>
      <c r="E557" s="13"/>
      <c r="F557" s="13"/>
      <c r="G557" s="13"/>
      <c r="H557" s="13"/>
      <c r="I557" s="13"/>
      <c r="J557" s="13"/>
      <c r="K557" s="13"/>
      <c r="L557" s="13"/>
      <c r="M557" s="13"/>
      <c r="N557" s="13"/>
      <c r="O557" s="13"/>
      <c r="P557" s="13"/>
      <c r="Q557" s="13"/>
      <c r="R557" s="13"/>
      <c r="S557" s="13"/>
      <c r="T557" s="13"/>
      <c r="U557" s="13"/>
      <c r="V557" s="13"/>
      <c r="W557" s="13"/>
      <c r="X557" s="13"/>
      <c r="Y557" s="13"/>
      <c r="Z557" s="13"/>
      <c r="AA557" s="13"/>
    </row>
    <row r="558" spans="1:27" ht="15.75" customHeight="1">
      <c r="A558" s="13"/>
      <c r="B558" s="13"/>
      <c r="C558" s="13"/>
      <c r="D558" s="13"/>
      <c r="E558" s="13"/>
      <c r="F558" s="13"/>
      <c r="G558" s="13"/>
      <c r="H558" s="13"/>
      <c r="I558" s="13"/>
      <c r="J558" s="13"/>
      <c r="K558" s="13"/>
      <c r="L558" s="13"/>
      <c r="M558" s="13"/>
      <c r="N558" s="13"/>
      <c r="O558" s="13"/>
      <c r="P558" s="13"/>
      <c r="Q558" s="13"/>
      <c r="R558" s="13"/>
      <c r="S558" s="13"/>
      <c r="T558" s="13"/>
      <c r="U558" s="13"/>
      <c r="V558" s="13"/>
      <c r="W558" s="13"/>
      <c r="X558" s="13"/>
      <c r="Y558" s="13"/>
      <c r="Z558" s="13"/>
      <c r="AA558" s="13"/>
    </row>
    <row r="559" spans="1:27" ht="15.75" customHeight="1">
      <c r="A559" s="13"/>
      <c r="B559" s="13"/>
      <c r="C559" s="13"/>
      <c r="D559" s="13"/>
      <c r="E559" s="13"/>
      <c r="F559" s="13"/>
      <c r="G559" s="13"/>
      <c r="H559" s="13"/>
      <c r="I559" s="13"/>
      <c r="J559" s="13"/>
      <c r="K559" s="13"/>
      <c r="L559" s="13"/>
      <c r="M559" s="13"/>
      <c r="N559" s="13"/>
      <c r="O559" s="13"/>
      <c r="P559" s="13"/>
      <c r="Q559" s="13"/>
      <c r="R559" s="13"/>
      <c r="S559" s="13"/>
      <c r="T559" s="13"/>
      <c r="U559" s="13"/>
      <c r="V559" s="13"/>
      <c r="W559" s="13"/>
      <c r="X559" s="13"/>
      <c r="Y559" s="13"/>
      <c r="Z559" s="13"/>
      <c r="AA559" s="13"/>
    </row>
    <row r="560" spans="1:27" ht="15.75" customHeight="1">
      <c r="A560" s="13"/>
      <c r="B560" s="13"/>
      <c r="C560" s="13"/>
      <c r="D560" s="13"/>
      <c r="E560" s="13"/>
      <c r="F560" s="13"/>
      <c r="G560" s="13"/>
      <c r="H560" s="13"/>
      <c r="I560" s="13"/>
      <c r="J560" s="13"/>
      <c r="K560" s="13"/>
      <c r="L560" s="13"/>
      <c r="M560" s="13"/>
      <c r="N560" s="13"/>
      <c r="O560" s="13"/>
      <c r="P560" s="13"/>
      <c r="Q560" s="13"/>
      <c r="R560" s="13"/>
      <c r="S560" s="13"/>
      <c r="T560" s="13"/>
      <c r="U560" s="13"/>
      <c r="V560" s="13"/>
      <c r="W560" s="13"/>
      <c r="X560" s="13"/>
      <c r="Y560" s="13"/>
      <c r="Z560" s="13"/>
      <c r="AA560" s="13"/>
    </row>
    <row r="561" spans="1:27" ht="15.75" customHeight="1">
      <c r="A561" s="13"/>
      <c r="B561" s="13"/>
      <c r="C561" s="13"/>
      <c r="D561" s="13"/>
      <c r="E561" s="13"/>
      <c r="F561" s="13"/>
      <c r="G561" s="13"/>
      <c r="H561" s="13"/>
      <c r="I561" s="13"/>
      <c r="J561" s="13"/>
      <c r="K561" s="13"/>
      <c r="L561" s="13"/>
      <c r="M561" s="13"/>
      <c r="N561" s="13"/>
      <c r="O561" s="13"/>
      <c r="P561" s="13"/>
      <c r="Q561" s="13"/>
      <c r="R561" s="13"/>
      <c r="S561" s="13"/>
      <c r="T561" s="13"/>
      <c r="U561" s="13"/>
      <c r="V561" s="13"/>
      <c r="W561" s="13"/>
      <c r="X561" s="13"/>
      <c r="Y561" s="13"/>
      <c r="Z561" s="13"/>
      <c r="AA561" s="13"/>
    </row>
    <row r="562" spans="1:27" ht="15.75" customHeight="1">
      <c r="A562" s="13"/>
      <c r="B562" s="13"/>
      <c r="C562" s="13"/>
      <c r="D562" s="13"/>
      <c r="E562" s="13"/>
      <c r="F562" s="13"/>
      <c r="G562" s="13"/>
      <c r="H562" s="13"/>
      <c r="I562" s="13"/>
      <c r="J562" s="13"/>
      <c r="K562" s="13"/>
      <c r="L562" s="13"/>
      <c r="M562" s="13"/>
      <c r="N562" s="13"/>
      <c r="O562" s="13"/>
      <c r="P562" s="13"/>
      <c r="Q562" s="13"/>
      <c r="R562" s="13"/>
      <c r="S562" s="13"/>
      <c r="T562" s="13"/>
      <c r="U562" s="13"/>
      <c r="V562" s="13"/>
      <c r="W562" s="13"/>
      <c r="X562" s="13"/>
      <c r="Y562" s="13"/>
      <c r="Z562" s="13"/>
      <c r="AA562" s="13"/>
    </row>
    <row r="563" spans="1:27" ht="15.75" customHeight="1">
      <c r="A563" s="13"/>
      <c r="B563" s="13"/>
      <c r="C563" s="13"/>
      <c r="D563" s="13"/>
      <c r="E563" s="13"/>
      <c r="F563" s="13"/>
      <c r="G563" s="13"/>
      <c r="H563" s="13"/>
      <c r="I563" s="13"/>
      <c r="J563" s="13"/>
      <c r="K563" s="13"/>
      <c r="L563" s="13"/>
      <c r="M563" s="13"/>
      <c r="N563" s="13"/>
      <c r="O563" s="13"/>
      <c r="P563" s="13"/>
      <c r="Q563" s="13"/>
      <c r="R563" s="13"/>
      <c r="S563" s="13"/>
      <c r="T563" s="13"/>
      <c r="U563" s="13"/>
      <c r="V563" s="13"/>
      <c r="W563" s="13"/>
      <c r="X563" s="13"/>
      <c r="Y563" s="13"/>
      <c r="Z563" s="13"/>
      <c r="AA563" s="13"/>
    </row>
    <row r="564" spans="1:27" ht="15.75" customHeight="1">
      <c r="A564" s="13"/>
      <c r="B564" s="13"/>
      <c r="C564" s="13"/>
      <c r="D564" s="13"/>
      <c r="E564" s="13"/>
      <c r="F564" s="13"/>
      <c r="G564" s="13"/>
      <c r="H564" s="13"/>
      <c r="I564" s="13"/>
      <c r="J564" s="13"/>
      <c r="K564" s="13"/>
      <c r="L564" s="13"/>
      <c r="M564" s="13"/>
      <c r="N564" s="13"/>
      <c r="O564" s="13"/>
      <c r="P564" s="13"/>
      <c r="Q564" s="13"/>
      <c r="R564" s="13"/>
      <c r="S564" s="13"/>
      <c r="T564" s="13"/>
      <c r="U564" s="13"/>
      <c r="V564" s="13"/>
      <c r="W564" s="13"/>
      <c r="X564" s="13"/>
      <c r="Y564" s="13"/>
      <c r="Z564" s="13"/>
      <c r="AA564" s="13"/>
    </row>
    <row r="565" spans="1:27" ht="15.75" customHeight="1">
      <c r="A565" s="13"/>
      <c r="B565" s="13"/>
      <c r="C565" s="13"/>
      <c r="D565" s="13"/>
      <c r="E565" s="13"/>
      <c r="F565" s="13"/>
      <c r="G565" s="13"/>
      <c r="H565" s="13"/>
      <c r="I565" s="13"/>
      <c r="J565" s="13"/>
      <c r="K565" s="13"/>
      <c r="L565" s="13"/>
      <c r="M565" s="13"/>
      <c r="N565" s="13"/>
      <c r="O565" s="13"/>
      <c r="P565" s="13"/>
      <c r="Q565" s="13"/>
      <c r="R565" s="13"/>
      <c r="S565" s="13"/>
      <c r="T565" s="13"/>
      <c r="U565" s="13"/>
      <c r="V565" s="13"/>
      <c r="W565" s="13"/>
      <c r="X565" s="13"/>
      <c r="Y565" s="13"/>
      <c r="Z565" s="13"/>
      <c r="AA565" s="13"/>
    </row>
    <row r="566" spans="1:27" ht="15.75" customHeight="1">
      <c r="A566" s="13"/>
      <c r="B566" s="13"/>
      <c r="C566" s="13"/>
      <c r="D566" s="13"/>
      <c r="E566" s="13"/>
      <c r="F566" s="13"/>
      <c r="G566" s="13"/>
      <c r="H566" s="13"/>
      <c r="I566" s="13"/>
      <c r="J566" s="13"/>
      <c r="K566" s="13"/>
      <c r="L566" s="13"/>
      <c r="M566" s="13"/>
      <c r="N566" s="13"/>
      <c r="O566" s="13"/>
      <c r="P566" s="13"/>
      <c r="Q566" s="13"/>
      <c r="R566" s="13"/>
      <c r="S566" s="13"/>
      <c r="T566" s="13"/>
      <c r="U566" s="13"/>
      <c r="V566" s="13"/>
      <c r="W566" s="13"/>
      <c r="X566" s="13"/>
      <c r="Y566" s="13"/>
      <c r="Z566" s="13"/>
      <c r="AA566" s="13"/>
    </row>
    <row r="567" spans="1:27" ht="15.75" customHeight="1">
      <c r="A567" s="13"/>
      <c r="B567" s="13"/>
      <c r="C567" s="13"/>
      <c r="D567" s="13"/>
      <c r="E567" s="13"/>
      <c r="F567" s="13"/>
      <c r="G567" s="13"/>
      <c r="H567" s="13"/>
      <c r="I567" s="13"/>
      <c r="J567" s="13"/>
      <c r="K567" s="13"/>
      <c r="L567" s="13"/>
      <c r="M567" s="13"/>
      <c r="N567" s="13"/>
      <c r="O567" s="13"/>
      <c r="P567" s="13"/>
      <c r="Q567" s="13"/>
      <c r="R567" s="13"/>
      <c r="S567" s="13"/>
      <c r="T567" s="13"/>
      <c r="U567" s="13"/>
      <c r="V567" s="13"/>
      <c r="W567" s="13"/>
      <c r="X567" s="13"/>
      <c r="Y567" s="13"/>
      <c r="Z567" s="13"/>
      <c r="AA567" s="13"/>
    </row>
    <row r="568" spans="1:27" ht="15.75" customHeight="1">
      <c r="A568" s="13"/>
      <c r="B568" s="13"/>
      <c r="C568" s="13"/>
      <c r="D568" s="13"/>
      <c r="E568" s="13"/>
      <c r="F568" s="13"/>
      <c r="G568" s="13"/>
      <c r="H568" s="13"/>
      <c r="I568" s="13"/>
      <c r="J568" s="13"/>
      <c r="K568" s="13"/>
      <c r="L568" s="13"/>
      <c r="M568" s="13"/>
      <c r="N568" s="13"/>
      <c r="O568" s="13"/>
      <c r="P568" s="13"/>
      <c r="Q568" s="13"/>
      <c r="R568" s="13"/>
      <c r="S568" s="13"/>
      <c r="T568" s="13"/>
      <c r="U568" s="13"/>
      <c r="V568" s="13"/>
      <c r="W568" s="13"/>
      <c r="X568" s="13"/>
      <c r="Y568" s="13"/>
      <c r="Z568" s="13"/>
      <c r="AA568" s="13"/>
    </row>
    <row r="569" spans="1:27" ht="15.75" customHeight="1">
      <c r="A569" s="13"/>
      <c r="B569" s="13"/>
      <c r="C569" s="13"/>
      <c r="D569" s="13"/>
      <c r="E569" s="13"/>
      <c r="F569" s="13"/>
      <c r="G569" s="13"/>
      <c r="H569" s="13"/>
      <c r="I569" s="13"/>
      <c r="J569" s="13"/>
      <c r="K569" s="13"/>
      <c r="L569" s="13"/>
      <c r="M569" s="13"/>
      <c r="N569" s="13"/>
      <c r="O569" s="13"/>
      <c r="P569" s="13"/>
      <c r="Q569" s="13"/>
      <c r="R569" s="13"/>
      <c r="S569" s="13"/>
      <c r="T569" s="13"/>
      <c r="U569" s="13"/>
      <c r="V569" s="13"/>
      <c r="W569" s="13"/>
      <c r="X569" s="13"/>
      <c r="Y569" s="13"/>
      <c r="Z569" s="13"/>
      <c r="AA569" s="13"/>
    </row>
    <row r="570" spans="1:27" ht="15.75" customHeight="1">
      <c r="A570" s="13"/>
      <c r="B570" s="13"/>
      <c r="C570" s="13"/>
      <c r="D570" s="13"/>
      <c r="E570" s="13"/>
      <c r="F570" s="13"/>
      <c r="G570" s="13"/>
      <c r="H570" s="13"/>
      <c r="I570" s="13"/>
      <c r="J570" s="13"/>
      <c r="K570" s="13"/>
      <c r="L570" s="13"/>
      <c r="M570" s="13"/>
      <c r="N570" s="13"/>
      <c r="O570" s="13"/>
      <c r="P570" s="13"/>
      <c r="Q570" s="13"/>
      <c r="R570" s="13"/>
      <c r="S570" s="13"/>
      <c r="T570" s="13"/>
      <c r="U570" s="13"/>
      <c r="V570" s="13"/>
      <c r="W570" s="13"/>
      <c r="X570" s="13"/>
      <c r="Y570" s="13"/>
      <c r="Z570" s="13"/>
      <c r="AA570" s="13"/>
    </row>
    <row r="571" spans="1:27" ht="15.75" customHeight="1">
      <c r="A571" s="13"/>
      <c r="B571" s="13"/>
      <c r="C571" s="13"/>
      <c r="D571" s="13"/>
      <c r="E571" s="13"/>
      <c r="F571" s="13"/>
      <c r="G571" s="13"/>
      <c r="H571" s="13"/>
      <c r="I571" s="13"/>
      <c r="J571" s="13"/>
      <c r="K571" s="13"/>
      <c r="L571" s="13"/>
      <c r="M571" s="13"/>
      <c r="N571" s="13"/>
      <c r="O571" s="13"/>
      <c r="P571" s="13"/>
      <c r="Q571" s="13"/>
      <c r="R571" s="13"/>
      <c r="S571" s="13"/>
      <c r="T571" s="13"/>
      <c r="U571" s="13"/>
      <c r="V571" s="13"/>
      <c r="W571" s="13"/>
      <c r="X571" s="13"/>
      <c r="Y571" s="13"/>
      <c r="Z571" s="13"/>
      <c r="AA571" s="13"/>
    </row>
    <row r="572" spans="1:27" ht="15.75" customHeight="1">
      <c r="A572" s="13"/>
      <c r="B572" s="13"/>
      <c r="C572" s="13"/>
      <c r="D572" s="13"/>
      <c r="E572" s="13"/>
      <c r="F572" s="13"/>
      <c r="G572" s="13"/>
      <c r="H572" s="13"/>
      <c r="I572" s="13"/>
      <c r="J572" s="13"/>
      <c r="K572" s="13"/>
      <c r="L572" s="13"/>
      <c r="M572" s="13"/>
      <c r="N572" s="13"/>
      <c r="O572" s="13"/>
      <c r="P572" s="13"/>
      <c r="Q572" s="13"/>
      <c r="R572" s="13"/>
      <c r="S572" s="13"/>
      <c r="T572" s="13"/>
      <c r="U572" s="13"/>
      <c r="V572" s="13"/>
      <c r="W572" s="13"/>
      <c r="X572" s="13"/>
      <c r="Y572" s="13"/>
      <c r="Z572" s="13"/>
      <c r="AA572" s="13"/>
    </row>
    <row r="573" spans="1:27" ht="15.75" customHeight="1">
      <c r="A573" s="13"/>
      <c r="B573" s="13"/>
      <c r="C573" s="13"/>
      <c r="D573" s="13"/>
      <c r="E573" s="13"/>
      <c r="F573" s="13"/>
      <c r="G573" s="13"/>
      <c r="H573" s="13"/>
      <c r="I573" s="13"/>
      <c r="J573" s="13"/>
      <c r="K573" s="13"/>
      <c r="L573" s="13"/>
      <c r="M573" s="13"/>
      <c r="N573" s="13"/>
      <c r="O573" s="13"/>
      <c r="P573" s="13"/>
      <c r="Q573" s="13"/>
      <c r="R573" s="13"/>
      <c r="S573" s="13"/>
      <c r="T573" s="13"/>
      <c r="U573" s="13"/>
      <c r="V573" s="13"/>
      <c r="W573" s="13"/>
      <c r="X573" s="13"/>
      <c r="Y573" s="13"/>
      <c r="Z573" s="13"/>
      <c r="AA573" s="13"/>
    </row>
    <row r="574" spans="1:27" ht="15.75" customHeight="1">
      <c r="A574" s="13"/>
      <c r="B574" s="13"/>
      <c r="C574" s="13"/>
      <c r="D574" s="13"/>
      <c r="E574" s="13"/>
      <c r="F574" s="13"/>
      <c r="G574" s="13"/>
      <c r="H574" s="13"/>
      <c r="I574" s="13"/>
      <c r="J574" s="13"/>
      <c r="K574" s="13"/>
      <c r="L574" s="13"/>
      <c r="M574" s="13"/>
      <c r="N574" s="13"/>
      <c r="O574" s="13"/>
      <c r="P574" s="13"/>
      <c r="Q574" s="13"/>
      <c r="R574" s="13"/>
      <c r="S574" s="13"/>
      <c r="T574" s="13"/>
      <c r="U574" s="13"/>
      <c r="V574" s="13"/>
      <c r="W574" s="13"/>
      <c r="X574" s="13"/>
      <c r="Y574" s="13"/>
      <c r="Z574" s="13"/>
      <c r="AA574" s="13"/>
    </row>
    <row r="575" spans="1:27" ht="15.75" customHeight="1">
      <c r="A575" s="13"/>
      <c r="B575" s="13"/>
      <c r="C575" s="13"/>
      <c r="D575" s="13"/>
      <c r="E575" s="13"/>
      <c r="F575" s="13"/>
      <c r="G575" s="13"/>
      <c r="H575" s="13"/>
      <c r="I575" s="13"/>
      <c r="J575" s="13"/>
      <c r="K575" s="13"/>
      <c r="L575" s="13"/>
      <c r="M575" s="13"/>
      <c r="N575" s="13"/>
      <c r="O575" s="13"/>
      <c r="P575" s="13"/>
      <c r="Q575" s="13"/>
      <c r="R575" s="13"/>
      <c r="S575" s="13"/>
      <c r="T575" s="13"/>
      <c r="U575" s="13"/>
      <c r="V575" s="13"/>
      <c r="W575" s="13"/>
      <c r="X575" s="13"/>
      <c r="Y575" s="13"/>
      <c r="Z575" s="13"/>
      <c r="AA575" s="13"/>
    </row>
    <row r="576" spans="1:27" ht="15.75" customHeight="1">
      <c r="A576" s="13"/>
      <c r="B576" s="13"/>
      <c r="C576" s="13"/>
      <c r="D576" s="13"/>
      <c r="E576" s="13"/>
      <c r="F576" s="13"/>
      <c r="G576" s="13"/>
      <c r="H576" s="13"/>
      <c r="I576" s="13"/>
      <c r="J576" s="13"/>
      <c r="K576" s="13"/>
      <c r="L576" s="13"/>
      <c r="M576" s="13"/>
      <c r="N576" s="13"/>
      <c r="O576" s="13"/>
      <c r="P576" s="13"/>
      <c r="Q576" s="13"/>
      <c r="R576" s="13"/>
      <c r="S576" s="13"/>
      <c r="T576" s="13"/>
      <c r="U576" s="13"/>
      <c r="V576" s="13"/>
      <c r="W576" s="13"/>
      <c r="X576" s="13"/>
      <c r="Y576" s="13"/>
      <c r="Z576" s="13"/>
      <c r="AA576" s="13"/>
    </row>
    <row r="577" spans="1:27" ht="15.75" customHeight="1">
      <c r="A577" s="13"/>
      <c r="B577" s="13"/>
      <c r="C577" s="13"/>
      <c r="D577" s="13"/>
      <c r="E577" s="13"/>
      <c r="F577" s="13"/>
      <c r="G577" s="13"/>
      <c r="H577" s="13"/>
      <c r="I577" s="13"/>
      <c r="J577" s="13"/>
      <c r="K577" s="13"/>
      <c r="L577" s="13"/>
      <c r="M577" s="13"/>
      <c r="N577" s="13"/>
      <c r="O577" s="13"/>
      <c r="P577" s="13"/>
      <c r="Q577" s="13"/>
      <c r="R577" s="13"/>
      <c r="S577" s="13"/>
      <c r="T577" s="13"/>
      <c r="U577" s="13"/>
      <c r="V577" s="13"/>
      <c r="W577" s="13"/>
      <c r="X577" s="13"/>
      <c r="Y577" s="13"/>
      <c r="Z577" s="13"/>
      <c r="AA577" s="13"/>
    </row>
    <row r="578" spans="1:27" ht="15.75" customHeight="1">
      <c r="A578" s="13"/>
      <c r="B578" s="13"/>
      <c r="C578" s="13"/>
      <c r="D578" s="13"/>
      <c r="E578" s="13"/>
      <c r="F578" s="13"/>
      <c r="G578" s="13"/>
      <c r="H578" s="13"/>
      <c r="I578" s="13"/>
      <c r="J578" s="13"/>
      <c r="K578" s="13"/>
      <c r="L578" s="13"/>
      <c r="M578" s="13"/>
      <c r="N578" s="13"/>
      <c r="O578" s="13"/>
      <c r="P578" s="13"/>
      <c r="Q578" s="13"/>
      <c r="R578" s="13"/>
      <c r="S578" s="13"/>
      <c r="T578" s="13"/>
      <c r="U578" s="13"/>
      <c r="V578" s="13"/>
      <c r="W578" s="13"/>
      <c r="X578" s="13"/>
      <c r="Y578" s="13"/>
      <c r="Z578" s="13"/>
      <c r="AA578" s="13"/>
    </row>
    <row r="579" spans="1:27" ht="15.75" customHeight="1">
      <c r="A579" s="13"/>
      <c r="B579" s="13"/>
      <c r="C579" s="13"/>
      <c r="D579" s="13"/>
      <c r="E579" s="13"/>
      <c r="F579" s="13"/>
      <c r="G579" s="13"/>
      <c r="H579" s="13"/>
      <c r="I579" s="13"/>
      <c r="J579" s="13"/>
      <c r="K579" s="13"/>
      <c r="L579" s="13"/>
      <c r="M579" s="13"/>
      <c r="N579" s="13"/>
      <c r="O579" s="13"/>
      <c r="P579" s="13"/>
      <c r="Q579" s="13"/>
      <c r="R579" s="13"/>
      <c r="S579" s="13"/>
      <c r="T579" s="13"/>
      <c r="U579" s="13"/>
      <c r="V579" s="13"/>
      <c r="W579" s="13"/>
      <c r="X579" s="13"/>
      <c r="Y579" s="13"/>
      <c r="Z579" s="13"/>
      <c r="AA579" s="13"/>
    </row>
    <row r="580" spans="1:27" ht="15.75" customHeight="1">
      <c r="A580" s="13"/>
      <c r="B580" s="13"/>
      <c r="C580" s="13"/>
      <c r="D580" s="13"/>
      <c r="E580" s="13"/>
      <c r="F580" s="13"/>
      <c r="G580" s="13"/>
      <c r="H580" s="13"/>
      <c r="I580" s="13"/>
      <c r="J580" s="13"/>
      <c r="K580" s="13"/>
      <c r="L580" s="13"/>
      <c r="M580" s="13"/>
      <c r="N580" s="13"/>
      <c r="O580" s="13"/>
      <c r="P580" s="13"/>
      <c r="Q580" s="13"/>
      <c r="R580" s="13"/>
      <c r="S580" s="13"/>
      <c r="T580" s="13"/>
      <c r="U580" s="13"/>
      <c r="V580" s="13"/>
      <c r="W580" s="13"/>
      <c r="X580" s="13"/>
      <c r="Y580" s="13"/>
      <c r="Z580" s="13"/>
      <c r="AA580" s="13"/>
    </row>
    <row r="581" spans="1:27" ht="15.75" customHeight="1">
      <c r="A581" s="13"/>
      <c r="B581" s="13"/>
      <c r="C581" s="13"/>
      <c r="D581" s="13"/>
      <c r="E581" s="13"/>
      <c r="F581" s="13"/>
      <c r="G581" s="13"/>
      <c r="H581" s="13"/>
      <c r="I581" s="13"/>
      <c r="J581" s="13"/>
      <c r="K581" s="13"/>
      <c r="L581" s="13"/>
      <c r="M581" s="13"/>
      <c r="N581" s="13"/>
      <c r="O581" s="13"/>
      <c r="P581" s="13"/>
      <c r="Q581" s="13"/>
      <c r="R581" s="13"/>
      <c r="S581" s="13"/>
      <c r="T581" s="13"/>
      <c r="U581" s="13"/>
      <c r="V581" s="13"/>
      <c r="W581" s="13"/>
      <c r="X581" s="13"/>
      <c r="Y581" s="13"/>
      <c r="Z581" s="13"/>
      <c r="AA581" s="13"/>
    </row>
    <row r="582" spans="1:27" ht="15.75" customHeight="1">
      <c r="A582" s="13"/>
      <c r="B582" s="13"/>
      <c r="C582" s="13"/>
      <c r="D582" s="13"/>
      <c r="E582" s="13"/>
      <c r="F582" s="13"/>
      <c r="G582" s="13"/>
      <c r="H582" s="13"/>
      <c r="I582" s="13"/>
      <c r="J582" s="13"/>
      <c r="K582" s="13"/>
      <c r="L582" s="13"/>
      <c r="M582" s="13"/>
      <c r="N582" s="13"/>
      <c r="O582" s="13"/>
      <c r="P582" s="13"/>
      <c r="Q582" s="13"/>
      <c r="R582" s="13"/>
      <c r="S582" s="13"/>
      <c r="T582" s="13"/>
      <c r="U582" s="13"/>
      <c r="V582" s="13"/>
      <c r="W582" s="13"/>
      <c r="X582" s="13"/>
      <c r="Y582" s="13"/>
      <c r="Z582" s="13"/>
      <c r="AA582" s="13"/>
    </row>
    <row r="583" spans="1:27" ht="15.75" customHeight="1">
      <c r="A583" s="13"/>
      <c r="B583" s="13"/>
      <c r="C583" s="13"/>
      <c r="D583" s="13"/>
      <c r="E583" s="13"/>
      <c r="F583" s="13"/>
      <c r="G583" s="13"/>
      <c r="H583" s="13"/>
      <c r="I583" s="13"/>
      <c r="J583" s="13"/>
      <c r="K583" s="13"/>
      <c r="L583" s="13"/>
      <c r="M583" s="13"/>
      <c r="N583" s="13"/>
      <c r="O583" s="13"/>
      <c r="P583" s="13"/>
      <c r="Q583" s="13"/>
      <c r="R583" s="13"/>
      <c r="S583" s="13"/>
      <c r="T583" s="13"/>
      <c r="U583" s="13"/>
      <c r="V583" s="13"/>
      <c r="W583" s="13"/>
      <c r="X583" s="13"/>
      <c r="Y583" s="13"/>
      <c r="Z583" s="13"/>
      <c r="AA583" s="13"/>
    </row>
    <row r="584" spans="1:27" ht="15.75" customHeight="1">
      <c r="A584" s="13"/>
      <c r="B584" s="13"/>
      <c r="C584" s="13"/>
      <c r="D584" s="13"/>
      <c r="E584" s="13"/>
      <c r="F584" s="13"/>
      <c r="G584" s="13"/>
      <c r="H584" s="13"/>
      <c r="I584" s="13"/>
      <c r="J584" s="13"/>
      <c r="K584" s="13"/>
      <c r="L584" s="13"/>
      <c r="M584" s="13"/>
      <c r="N584" s="13"/>
      <c r="O584" s="13"/>
      <c r="P584" s="13"/>
      <c r="Q584" s="13"/>
      <c r="R584" s="13"/>
      <c r="S584" s="13"/>
      <c r="T584" s="13"/>
      <c r="U584" s="13"/>
      <c r="V584" s="13"/>
      <c r="W584" s="13"/>
      <c r="X584" s="13"/>
      <c r="Y584" s="13"/>
      <c r="Z584" s="13"/>
      <c r="AA584" s="13"/>
    </row>
    <row r="585" spans="1:27" ht="15.75" customHeight="1">
      <c r="A585" s="13"/>
      <c r="B585" s="13"/>
      <c r="C585" s="13"/>
      <c r="D585" s="13"/>
      <c r="E585" s="13"/>
      <c r="F585" s="13"/>
      <c r="G585" s="13"/>
      <c r="H585" s="13"/>
      <c r="I585" s="13"/>
      <c r="J585" s="13"/>
      <c r="K585" s="13"/>
      <c r="L585" s="13"/>
      <c r="M585" s="13"/>
      <c r="N585" s="13"/>
      <c r="O585" s="13"/>
      <c r="P585" s="13"/>
      <c r="Q585" s="13"/>
      <c r="R585" s="13"/>
      <c r="S585" s="13"/>
      <c r="T585" s="13"/>
      <c r="U585" s="13"/>
      <c r="V585" s="13"/>
      <c r="W585" s="13"/>
      <c r="X585" s="13"/>
      <c r="Y585" s="13"/>
      <c r="Z585" s="13"/>
      <c r="AA585" s="13"/>
    </row>
    <row r="586" spans="1:27" ht="15.75" customHeight="1">
      <c r="A586" s="13"/>
      <c r="B586" s="13"/>
      <c r="C586" s="13"/>
      <c r="D586" s="13"/>
      <c r="E586" s="13"/>
      <c r="F586" s="13"/>
      <c r="G586" s="13"/>
      <c r="H586" s="13"/>
      <c r="I586" s="13"/>
      <c r="J586" s="13"/>
      <c r="K586" s="13"/>
      <c r="L586" s="13"/>
      <c r="M586" s="13"/>
      <c r="N586" s="13"/>
      <c r="O586" s="13"/>
      <c r="P586" s="13"/>
      <c r="Q586" s="13"/>
      <c r="R586" s="13"/>
      <c r="S586" s="13"/>
      <c r="T586" s="13"/>
      <c r="U586" s="13"/>
      <c r="V586" s="13"/>
      <c r="W586" s="13"/>
      <c r="X586" s="13"/>
      <c r="Y586" s="13"/>
      <c r="Z586" s="13"/>
      <c r="AA586" s="13"/>
    </row>
    <row r="587" spans="1:27" ht="15.75" customHeight="1">
      <c r="A587" s="13"/>
      <c r="B587" s="13"/>
      <c r="C587" s="13"/>
      <c r="D587" s="13"/>
      <c r="E587" s="13"/>
      <c r="F587" s="13"/>
      <c r="G587" s="13"/>
      <c r="H587" s="13"/>
      <c r="I587" s="13"/>
      <c r="J587" s="13"/>
      <c r="K587" s="13"/>
      <c r="L587" s="13"/>
      <c r="M587" s="13"/>
      <c r="N587" s="13"/>
      <c r="O587" s="13"/>
      <c r="P587" s="13"/>
      <c r="Q587" s="13"/>
      <c r="R587" s="13"/>
      <c r="S587" s="13"/>
      <c r="T587" s="13"/>
      <c r="U587" s="13"/>
      <c r="V587" s="13"/>
      <c r="W587" s="13"/>
      <c r="X587" s="13"/>
      <c r="Y587" s="13"/>
      <c r="Z587" s="13"/>
      <c r="AA587" s="13"/>
    </row>
    <row r="588" spans="1:27" ht="15.75" customHeight="1">
      <c r="A588" s="13"/>
      <c r="B588" s="13"/>
      <c r="C588" s="13"/>
      <c r="D588" s="13"/>
      <c r="E588" s="13"/>
      <c r="F588" s="13"/>
      <c r="G588" s="13"/>
      <c r="H588" s="13"/>
      <c r="I588" s="13"/>
      <c r="J588" s="13"/>
      <c r="K588" s="13"/>
      <c r="L588" s="13"/>
      <c r="M588" s="13"/>
      <c r="N588" s="13"/>
      <c r="O588" s="13"/>
      <c r="P588" s="13"/>
      <c r="Q588" s="13"/>
      <c r="R588" s="13"/>
      <c r="S588" s="13"/>
      <c r="T588" s="13"/>
      <c r="U588" s="13"/>
      <c r="V588" s="13"/>
      <c r="W588" s="13"/>
      <c r="X588" s="13"/>
      <c r="Y588" s="13"/>
      <c r="Z588" s="13"/>
      <c r="AA588" s="13"/>
    </row>
    <row r="589" spans="1:27" ht="15.75" customHeight="1">
      <c r="A589" s="13"/>
      <c r="B589" s="13"/>
      <c r="C589" s="13"/>
      <c r="D589" s="13"/>
      <c r="E589" s="13"/>
      <c r="F589" s="13"/>
      <c r="G589" s="13"/>
      <c r="H589" s="13"/>
      <c r="I589" s="13"/>
      <c r="J589" s="13"/>
      <c r="K589" s="13"/>
      <c r="L589" s="13"/>
      <c r="M589" s="13"/>
      <c r="N589" s="13"/>
      <c r="O589" s="13"/>
      <c r="P589" s="13"/>
      <c r="Q589" s="13"/>
      <c r="R589" s="13"/>
      <c r="S589" s="13"/>
      <c r="T589" s="13"/>
      <c r="U589" s="13"/>
      <c r="V589" s="13"/>
      <c r="W589" s="13"/>
      <c r="X589" s="13"/>
      <c r="Y589" s="13"/>
      <c r="Z589" s="13"/>
      <c r="AA589" s="13"/>
    </row>
    <row r="590" spans="1:27" ht="15.75" customHeight="1">
      <c r="A590" s="13"/>
      <c r="B590" s="13"/>
      <c r="C590" s="13"/>
      <c r="D590" s="13"/>
      <c r="E590" s="13"/>
      <c r="F590" s="13"/>
      <c r="G590" s="13"/>
      <c r="H590" s="13"/>
      <c r="I590" s="13"/>
      <c r="J590" s="13"/>
      <c r="K590" s="13"/>
      <c r="L590" s="13"/>
      <c r="M590" s="13"/>
      <c r="N590" s="13"/>
      <c r="O590" s="13"/>
      <c r="P590" s="13"/>
      <c r="Q590" s="13"/>
      <c r="R590" s="13"/>
      <c r="S590" s="13"/>
      <c r="T590" s="13"/>
      <c r="U590" s="13"/>
      <c r="V590" s="13"/>
      <c r="W590" s="13"/>
      <c r="X590" s="13"/>
      <c r="Y590" s="13"/>
      <c r="Z590" s="13"/>
      <c r="AA590" s="13"/>
    </row>
    <row r="591" spans="1:27" ht="15.75" customHeight="1">
      <c r="A591" s="13"/>
      <c r="B591" s="13"/>
      <c r="C591" s="13"/>
      <c r="D591" s="13"/>
      <c r="E591" s="13"/>
      <c r="F591" s="13"/>
      <c r="G591" s="13"/>
      <c r="H591" s="13"/>
      <c r="I591" s="13"/>
      <c r="J591" s="13"/>
      <c r="K591" s="13"/>
      <c r="L591" s="13"/>
      <c r="M591" s="13"/>
      <c r="N591" s="13"/>
      <c r="O591" s="13"/>
      <c r="P591" s="13"/>
      <c r="Q591" s="13"/>
      <c r="R591" s="13"/>
      <c r="S591" s="13"/>
      <c r="T591" s="13"/>
      <c r="U591" s="13"/>
      <c r="V591" s="13"/>
      <c r="W591" s="13"/>
      <c r="X591" s="13"/>
      <c r="Y591" s="13"/>
      <c r="Z591" s="13"/>
      <c r="AA591" s="13"/>
    </row>
    <row r="592" spans="1:27" ht="15.75" customHeight="1">
      <c r="A592" s="13"/>
      <c r="B592" s="13"/>
      <c r="C592" s="13"/>
      <c r="D592" s="13"/>
      <c r="E592" s="13"/>
      <c r="F592" s="13"/>
      <c r="G592" s="13"/>
      <c r="H592" s="13"/>
      <c r="I592" s="13"/>
      <c r="J592" s="13"/>
      <c r="K592" s="13"/>
      <c r="L592" s="13"/>
      <c r="M592" s="13"/>
      <c r="N592" s="13"/>
      <c r="O592" s="13"/>
      <c r="P592" s="13"/>
      <c r="Q592" s="13"/>
      <c r="R592" s="13"/>
      <c r="S592" s="13"/>
      <c r="T592" s="13"/>
      <c r="U592" s="13"/>
      <c r="V592" s="13"/>
      <c r="W592" s="13"/>
      <c r="X592" s="13"/>
      <c r="Y592" s="13"/>
      <c r="Z592" s="13"/>
      <c r="AA592" s="13"/>
    </row>
    <row r="593" spans="1:27" ht="15.75" customHeight="1">
      <c r="A593" s="13"/>
      <c r="B593" s="13"/>
      <c r="C593" s="13"/>
      <c r="D593" s="13"/>
      <c r="E593" s="13"/>
      <c r="F593" s="13"/>
      <c r="G593" s="13"/>
      <c r="H593" s="13"/>
      <c r="I593" s="13"/>
      <c r="J593" s="13"/>
      <c r="K593" s="13"/>
      <c r="L593" s="13"/>
      <c r="M593" s="13"/>
      <c r="N593" s="13"/>
      <c r="O593" s="13"/>
      <c r="P593" s="13"/>
      <c r="Q593" s="13"/>
      <c r="R593" s="13"/>
      <c r="S593" s="13"/>
      <c r="T593" s="13"/>
      <c r="U593" s="13"/>
      <c r="V593" s="13"/>
      <c r="W593" s="13"/>
      <c r="X593" s="13"/>
      <c r="Y593" s="13"/>
      <c r="Z593" s="13"/>
      <c r="AA593" s="13"/>
    </row>
    <row r="594" spans="1:27" ht="15.75" customHeight="1">
      <c r="A594" s="13"/>
      <c r="B594" s="13"/>
      <c r="C594" s="13"/>
      <c r="D594" s="13"/>
      <c r="E594" s="13"/>
      <c r="F594" s="13"/>
      <c r="G594" s="13"/>
      <c r="H594" s="13"/>
      <c r="I594" s="13"/>
      <c r="J594" s="13"/>
      <c r="K594" s="13"/>
      <c r="L594" s="13"/>
      <c r="M594" s="13"/>
      <c r="N594" s="13"/>
      <c r="O594" s="13"/>
      <c r="P594" s="13"/>
      <c r="Q594" s="13"/>
      <c r="R594" s="13"/>
      <c r="S594" s="13"/>
      <c r="T594" s="13"/>
      <c r="U594" s="13"/>
      <c r="V594" s="13"/>
      <c r="W594" s="13"/>
      <c r="X594" s="13"/>
      <c r="Y594" s="13"/>
      <c r="Z594" s="13"/>
      <c r="AA594" s="13"/>
    </row>
    <row r="595" spans="1:27" ht="15.75" customHeight="1">
      <c r="A595" s="13"/>
      <c r="B595" s="13"/>
      <c r="C595" s="13"/>
      <c r="D595" s="13"/>
      <c r="E595" s="13"/>
      <c r="F595" s="13"/>
      <c r="G595" s="13"/>
      <c r="H595" s="13"/>
      <c r="I595" s="13"/>
      <c r="J595" s="13"/>
      <c r="K595" s="13"/>
      <c r="L595" s="13"/>
      <c r="M595" s="13"/>
      <c r="N595" s="13"/>
      <c r="O595" s="13"/>
      <c r="P595" s="13"/>
      <c r="Q595" s="13"/>
      <c r="R595" s="13"/>
      <c r="S595" s="13"/>
      <c r="T595" s="13"/>
      <c r="U595" s="13"/>
      <c r="V595" s="13"/>
      <c r="W595" s="13"/>
      <c r="X595" s="13"/>
      <c r="Y595" s="13"/>
      <c r="Z595" s="13"/>
      <c r="AA595" s="13"/>
    </row>
    <row r="596" spans="1:27" ht="15.75" customHeight="1">
      <c r="A596" s="13"/>
      <c r="B596" s="13"/>
      <c r="C596" s="13"/>
      <c r="D596" s="13"/>
      <c r="E596" s="13"/>
      <c r="F596" s="13"/>
      <c r="G596" s="13"/>
      <c r="H596" s="13"/>
      <c r="I596" s="13"/>
      <c r="J596" s="13"/>
      <c r="K596" s="13"/>
      <c r="L596" s="13"/>
      <c r="M596" s="13"/>
      <c r="N596" s="13"/>
      <c r="O596" s="13"/>
      <c r="P596" s="13"/>
      <c r="Q596" s="13"/>
      <c r="R596" s="13"/>
      <c r="S596" s="13"/>
      <c r="T596" s="13"/>
      <c r="U596" s="13"/>
      <c r="V596" s="13"/>
      <c r="W596" s="13"/>
      <c r="X596" s="13"/>
      <c r="Y596" s="13"/>
      <c r="Z596" s="13"/>
      <c r="AA596" s="13"/>
    </row>
    <row r="597" spans="1:27" ht="15.75" customHeight="1">
      <c r="A597" s="13"/>
      <c r="B597" s="13"/>
      <c r="C597" s="13"/>
      <c r="D597" s="13"/>
      <c r="E597" s="13"/>
      <c r="F597" s="13"/>
      <c r="G597" s="13"/>
      <c r="H597" s="13"/>
      <c r="I597" s="13"/>
      <c r="J597" s="13"/>
      <c r="K597" s="13"/>
      <c r="L597" s="13"/>
      <c r="M597" s="13"/>
      <c r="N597" s="13"/>
      <c r="O597" s="13"/>
      <c r="P597" s="13"/>
      <c r="Q597" s="13"/>
      <c r="R597" s="13"/>
      <c r="S597" s="13"/>
      <c r="T597" s="13"/>
      <c r="U597" s="13"/>
      <c r="V597" s="13"/>
      <c r="W597" s="13"/>
      <c r="X597" s="13"/>
      <c r="Y597" s="13"/>
      <c r="Z597" s="13"/>
      <c r="AA597" s="13"/>
    </row>
    <row r="598" spans="1:27" ht="15.75" customHeight="1">
      <c r="A598" s="13"/>
      <c r="B598" s="13"/>
      <c r="C598" s="13"/>
      <c r="D598" s="13"/>
      <c r="E598" s="13"/>
      <c r="F598" s="13"/>
      <c r="G598" s="13"/>
      <c r="H598" s="13"/>
      <c r="I598" s="13"/>
      <c r="J598" s="13"/>
      <c r="K598" s="13"/>
      <c r="L598" s="13"/>
      <c r="M598" s="13"/>
      <c r="N598" s="13"/>
      <c r="O598" s="13"/>
      <c r="P598" s="13"/>
      <c r="Q598" s="13"/>
      <c r="R598" s="13"/>
      <c r="S598" s="13"/>
      <c r="T598" s="13"/>
      <c r="U598" s="13"/>
      <c r="V598" s="13"/>
      <c r="W598" s="13"/>
      <c r="X598" s="13"/>
      <c r="Y598" s="13"/>
      <c r="Z598" s="13"/>
      <c r="AA598" s="13"/>
    </row>
    <row r="599" spans="1:27" ht="15.75" customHeight="1">
      <c r="A599" s="13"/>
      <c r="B599" s="13"/>
      <c r="C599" s="13"/>
      <c r="D599" s="13"/>
      <c r="E599" s="13"/>
      <c r="F599" s="13"/>
      <c r="G599" s="13"/>
      <c r="H599" s="13"/>
      <c r="I599" s="13"/>
      <c r="J599" s="13"/>
      <c r="K599" s="13"/>
      <c r="L599" s="13"/>
      <c r="M599" s="13"/>
      <c r="N599" s="13"/>
      <c r="O599" s="13"/>
      <c r="P599" s="13"/>
      <c r="Q599" s="13"/>
      <c r="R599" s="13"/>
      <c r="S599" s="13"/>
      <c r="T599" s="13"/>
      <c r="U599" s="13"/>
      <c r="V599" s="13"/>
      <c r="W599" s="13"/>
      <c r="X599" s="13"/>
      <c r="Y599" s="13"/>
      <c r="Z599" s="13"/>
      <c r="AA599" s="13"/>
    </row>
    <row r="600" spans="1:27" ht="15.75" customHeight="1">
      <c r="A600" s="13"/>
      <c r="B600" s="13"/>
      <c r="C600" s="13"/>
      <c r="D600" s="13"/>
      <c r="E600" s="13"/>
      <c r="F600" s="13"/>
      <c r="G600" s="13"/>
      <c r="H600" s="13"/>
      <c r="I600" s="13"/>
      <c r="J600" s="13"/>
      <c r="K600" s="13"/>
      <c r="L600" s="13"/>
      <c r="M600" s="13"/>
      <c r="N600" s="13"/>
      <c r="O600" s="13"/>
      <c r="P600" s="13"/>
      <c r="Q600" s="13"/>
      <c r="R600" s="13"/>
      <c r="S600" s="13"/>
      <c r="T600" s="13"/>
      <c r="U600" s="13"/>
      <c r="V600" s="13"/>
      <c r="W600" s="13"/>
      <c r="X600" s="13"/>
      <c r="Y600" s="13"/>
      <c r="Z600" s="13"/>
      <c r="AA600" s="13"/>
    </row>
    <row r="601" spans="1:27" ht="15.75" customHeight="1">
      <c r="A601" s="13"/>
      <c r="B601" s="13"/>
      <c r="C601" s="13"/>
      <c r="D601" s="13"/>
      <c r="E601" s="13"/>
      <c r="F601" s="13"/>
      <c r="G601" s="13"/>
      <c r="H601" s="13"/>
      <c r="I601" s="13"/>
      <c r="J601" s="13"/>
      <c r="K601" s="13"/>
      <c r="L601" s="13"/>
      <c r="M601" s="13"/>
      <c r="N601" s="13"/>
      <c r="O601" s="13"/>
      <c r="P601" s="13"/>
      <c r="Q601" s="13"/>
      <c r="R601" s="13"/>
      <c r="S601" s="13"/>
      <c r="T601" s="13"/>
      <c r="U601" s="13"/>
      <c r="V601" s="13"/>
      <c r="W601" s="13"/>
      <c r="X601" s="13"/>
      <c r="Y601" s="13"/>
      <c r="Z601" s="13"/>
      <c r="AA601" s="13"/>
    </row>
    <row r="602" spans="1:27" ht="15.75" customHeight="1">
      <c r="A602" s="13"/>
      <c r="B602" s="13"/>
      <c r="C602" s="13"/>
      <c r="D602" s="13"/>
      <c r="E602" s="13"/>
      <c r="F602" s="13"/>
      <c r="G602" s="13"/>
      <c r="H602" s="13"/>
      <c r="I602" s="13"/>
      <c r="J602" s="13"/>
      <c r="K602" s="13"/>
      <c r="L602" s="13"/>
      <c r="M602" s="13"/>
      <c r="N602" s="13"/>
      <c r="O602" s="13"/>
      <c r="P602" s="13"/>
      <c r="Q602" s="13"/>
      <c r="R602" s="13"/>
      <c r="S602" s="13"/>
      <c r="T602" s="13"/>
      <c r="U602" s="13"/>
      <c r="V602" s="13"/>
      <c r="W602" s="13"/>
      <c r="X602" s="13"/>
      <c r="Y602" s="13"/>
      <c r="Z602" s="13"/>
      <c r="AA602" s="13"/>
    </row>
    <row r="603" spans="1:27" ht="15.75" customHeight="1">
      <c r="A603" s="13"/>
      <c r="B603" s="13"/>
      <c r="C603" s="13"/>
      <c r="D603" s="13"/>
      <c r="E603" s="13"/>
      <c r="F603" s="13"/>
      <c r="G603" s="13"/>
      <c r="H603" s="13"/>
      <c r="I603" s="13"/>
      <c r="J603" s="13"/>
      <c r="K603" s="13"/>
      <c r="L603" s="13"/>
      <c r="M603" s="13"/>
      <c r="N603" s="13"/>
      <c r="O603" s="13"/>
      <c r="P603" s="13"/>
      <c r="Q603" s="13"/>
      <c r="R603" s="13"/>
      <c r="S603" s="13"/>
      <c r="T603" s="13"/>
      <c r="U603" s="13"/>
      <c r="V603" s="13"/>
      <c r="W603" s="13"/>
      <c r="X603" s="13"/>
      <c r="Y603" s="13"/>
      <c r="Z603" s="13"/>
      <c r="AA603" s="13"/>
    </row>
    <row r="604" spans="1:27" ht="15.75" customHeight="1">
      <c r="A604" s="13"/>
      <c r="B604" s="13"/>
      <c r="C604" s="13"/>
      <c r="D604" s="13"/>
      <c r="E604" s="13"/>
      <c r="F604" s="13"/>
      <c r="G604" s="13"/>
      <c r="H604" s="13"/>
      <c r="I604" s="13"/>
      <c r="J604" s="13"/>
      <c r="K604" s="13"/>
      <c r="L604" s="13"/>
      <c r="M604" s="13"/>
      <c r="N604" s="13"/>
      <c r="O604" s="13"/>
      <c r="P604" s="13"/>
      <c r="Q604" s="13"/>
      <c r="R604" s="13"/>
      <c r="S604" s="13"/>
      <c r="T604" s="13"/>
      <c r="U604" s="13"/>
      <c r="V604" s="13"/>
      <c r="W604" s="13"/>
      <c r="X604" s="13"/>
      <c r="Y604" s="13"/>
      <c r="Z604" s="13"/>
      <c r="AA604" s="13"/>
    </row>
    <row r="605" spans="1:27" ht="15.75" customHeight="1">
      <c r="A605" s="13"/>
      <c r="B605" s="13"/>
      <c r="C605" s="13"/>
      <c r="D605" s="13"/>
      <c r="E605" s="13"/>
      <c r="F605" s="13"/>
      <c r="G605" s="13"/>
      <c r="H605" s="13"/>
      <c r="I605" s="13"/>
      <c r="J605" s="13"/>
      <c r="K605" s="13"/>
      <c r="L605" s="13"/>
      <c r="M605" s="13"/>
      <c r="N605" s="13"/>
      <c r="O605" s="13"/>
      <c r="P605" s="13"/>
      <c r="Q605" s="13"/>
      <c r="R605" s="13"/>
      <c r="S605" s="13"/>
      <c r="T605" s="13"/>
      <c r="U605" s="13"/>
      <c r="V605" s="13"/>
      <c r="W605" s="13"/>
      <c r="X605" s="13"/>
      <c r="Y605" s="13"/>
      <c r="Z605" s="13"/>
      <c r="AA605" s="13"/>
    </row>
    <row r="606" spans="1:27" ht="15.75" customHeight="1">
      <c r="A606" s="13"/>
      <c r="B606" s="13"/>
      <c r="C606" s="13"/>
      <c r="D606" s="13"/>
      <c r="E606" s="13"/>
      <c r="F606" s="13"/>
      <c r="G606" s="13"/>
      <c r="H606" s="13"/>
      <c r="I606" s="13"/>
      <c r="J606" s="13"/>
      <c r="K606" s="13"/>
      <c r="L606" s="13"/>
      <c r="M606" s="13"/>
      <c r="N606" s="13"/>
      <c r="O606" s="13"/>
      <c r="P606" s="13"/>
      <c r="Q606" s="13"/>
      <c r="R606" s="13"/>
      <c r="S606" s="13"/>
      <c r="T606" s="13"/>
      <c r="U606" s="13"/>
      <c r="V606" s="13"/>
      <c r="W606" s="13"/>
      <c r="X606" s="13"/>
      <c r="Y606" s="13"/>
      <c r="Z606" s="13"/>
      <c r="AA606" s="13"/>
    </row>
    <row r="607" spans="1:27" ht="15.75" customHeight="1">
      <c r="A607" s="13"/>
      <c r="B607" s="13"/>
      <c r="C607" s="13"/>
      <c r="D607" s="13"/>
      <c r="E607" s="13"/>
      <c r="F607" s="13"/>
      <c r="G607" s="13"/>
      <c r="H607" s="13"/>
      <c r="I607" s="13"/>
      <c r="J607" s="13"/>
      <c r="K607" s="13"/>
      <c r="L607" s="13"/>
      <c r="M607" s="13"/>
      <c r="N607" s="13"/>
      <c r="O607" s="13"/>
      <c r="P607" s="13"/>
      <c r="Q607" s="13"/>
      <c r="R607" s="13"/>
      <c r="S607" s="13"/>
      <c r="T607" s="13"/>
      <c r="U607" s="13"/>
      <c r="V607" s="13"/>
      <c r="W607" s="13"/>
      <c r="X607" s="13"/>
      <c r="Y607" s="13"/>
      <c r="Z607" s="13"/>
      <c r="AA607" s="13"/>
    </row>
    <row r="608" spans="1:27" ht="15.75" customHeight="1">
      <c r="A608" s="13"/>
      <c r="B608" s="13"/>
      <c r="C608" s="13"/>
      <c r="D608" s="13"/>
      <c r="E608" s="13"/>
      <c r="F608" s="13"/>
      <c r="G608" s="13"/>
      <c r="H608" s="13"/>
      <c r="I608" s="13"/>
      <c r="J608" s="13"/>
      <c r="K608" s="13"/>
      <c r="L608" s="13"/>
      <c r="M608" s="13"/>
      <c r="N608" s="13"/>
      <c r="O608" s="13"/>
      <c r="P608" s="13"/>
      <c r="Q608" s="13"/>
      <c r="R608" s="13"/>
      <c r="S608" s="13"/>
      <c r="T608" s="13"/>
      <c r="U608" s="13"/>
      <c r="V608" s="13"/>
      <c r="W608" s="13"/>
      <c r="X608" s="13"/>
      <c r="Y608" s="13"/>
      <c r="Z608" s="13"/>
      <c r="AA608" s="13"/>
    </row>
    <row r="609" spans="1:27" ht="15.75" customHeight="1">
      <c r="A609" s="13"/>
      <c r="B609" s="13"/>
      <c r="C609" s="13"/>
      <c r="D609" s="13"/>
      <c r="E609" s="13"/>
      <c r="F609" s="13"/>
      <c r="G609" s="13"/>
      <c r="H609" s="13"/>
      <c r="I609" s="13"/>
      <c r="J609" s="13"/>
      <c r="K609" s="13"/>
      <c r="L609" s="13"/>
      <c r="M609" s="13"/>
      <c r="N609" s="13"/>
      <c r="O609" s="13"/>
      <c r="P609" s="13"/>
      <c r="Q609" s="13"/>
      <c r="R609" s="13"/>
      <c r="S609" s="13"/>
      <c r="T609" s="13"/>
      <c r="U609" s="13"/>
      <c r="V609" s="13"/>
      <c r="W609" s="13"/>
      <c r="X609" s="13"/>
      <c r="Y609" s="13"/>
      <c r="Z609" s="13"/>
      <c r="AA609" s="13"/>
    </row>
    <row r="610" spans="1:27" ht="15.75" customHeight="1">
      <c r="A610" s="13"/>
      <c r="B610" s="13"/>
      <c r="C610" s="13"/>
      <c r="D610" s="13"/>
      <c r="E610" s="13"/>
      <c r="F610" s="13"/>
      <c r="G610" s="13"/>
      <c r="H610" s="13"/>
      <c r="I610" s="13"/>
      <c r="J610" s="13"/>
      <c r="K610" s="13"/>
      <c r="L610" s="13"/>
      <c r="M610" s="13"/>
      <c r="N610" s="13"/>
      <c r="O610" s="13"/>
      <c r="P610" s="13"/>
      <c r="Q610" s="13"/>
      <c r="R610" s="13"/>
      <c r="S610" s="13"/>
      <c r="T610" s="13"/>
      <c r="U610" s="13"/>
      <c r="V610" s="13"/>
      <c r="W610" s="13"/>
      <c r="X610" s="13"/>
      <c r="Y610" s="13"/>
      <c r="Z610" s="13"/>
      <c r="AA610" s="13"/>
    </row>
    <row r="611" spans="1:27" ht="15.75" customHeight="1">
      <c r="A611" s="13"/>
      <c r="B611" s="13"/>
      <c r="C611" s="13"/>
      <c r="D611" s="13"/>
      <c r="E611" s="13"/>
      <c r="F611" s="13"/>
      <c r="G611" s="13"/>
      <c r="H611" s="13"/>
      <c r="I611" s="13"/>
      <c r="J611" s="13"/>
      <c r="K611" s="13"/>
      <c r="L611" s="13"/>
      <c r="M611" s="13"/>
      <c r="N611" s="13"/>
      <c r="O611" s="13"/>
      <c r="P611" s="13"/>
      <c r="Q611" s="13"/>
      <c r="R611" s="13"/>
      <c r="S611" s="13"/>
      <c r="T611" s="13"/>
      <c r="U611" s="13"/>
      <c r="V611" s="13"/>
      <c r="W611" s="13"/>
      <c r="X611" s="13"/>
      <c r="Y611" s="13"/>
      <c r="Z611" s="13"/>
      <c r="AA611" s="13"/>
    </row>
    <row r="612" spans="1:27" ht="15.75" customHeight="1">
      <c r="A612" s="13"/>
      <c r="B612" s="13"/>
      <c r="C612" s="13"/>
      <c r="D612" s="13"/>
      <c r="E612" s="13"/>
      <c r="F612" s="13"/>
      <c r="G612" s="13"/>
      <c r="H612" s="13"/>
      <c r="I612" s="13"/>
      <c r="J612" s="13"/>
      <c r="K612" s="13"/>
      <c r="L612" s="13"/>
      <c r="M612" s="13"/>
      <c r="N612" s="13"/>
      <c r="O612" s="13"/>
      <c r="P612" s="13"/>
      <c r="Q612" s="13"/>
      <c r="R612" s="13"/>
      <c r="S612" s="13"/>
      <c r="T612" s="13"/>
      <c r="U612" s="13"/>
      <c r="V612" s="13"/>
      <c r="W612" s="13"/>
      <c r="X612" s="13"/>
      <c r="Y612" s="13"/>
      <c r="Z612" s="13"/>
      <c r="AA612" s="13"/>
    </row>
    <row r="613" spans="1:27" ht="15.75" customHeight="1">
      <c r="A613" s="13"/>
      <c r="B613" s="13"/>
      <c r="C613" s="13"/>
      <c r="D613" s="13"/>
      <c r="E613" s="13"/>
      <c r="F613" s="13"/>
      <c r="G613" s="13"/>
      <c r="H613" s="13"/>
      <c r="I613" s="13"/>
      <c r="J613" s="13"/>
      <c r="K613" s="13"/>
      <c r="L613" s="13"/>
      <c r="M613" s="13"/>
      <c r="N613" s="13"/>
      <c r="O613" s="13"/>
      <c r="P613" s="13"/>
      <c r="Q613" s="13"/>
      <c r="R613" s="13"/>
      <c r="S613" s="13"/>
      <c r="T613" s="13"/>
      <c r="U613" s="13"/>
      <c r="V613" s="13"/>
      <c r="W613" s="13"/>
      <c r="X613" s="13"/>
      <c r="Y613" s="13"/>
      <c r="Z613" s="13"/>
      <c r="AA613" s="13"/>
    </row>
    <row r="614" spans="1:27" ht="15.75" customHeight="1">
      <c r="A614" s="13"/>
      <c r="B614" s="13"/>
      <c r="C614" s="13"/>
      <c r="D614" s="13"/>
      <c r="E614" s="13"/>
      <c r="F614" s="13"/>
      <c r="G614" s="13"/>
      <c r="H614" s="13"/>
      <c r="I614" s="13"/>
      <c r="J614" s="13"/>
      <c r="K614" s="13"/>
      <c r="L614" s="13"/>
      <c r="M614" s="13"/>
      <c r="N614" s="13"/>
      <c r="O614" s="13"/>
      <c r="P614" s="13"/>
      <c r="Q614" s="13"/>
      <c r="R614" s="13"/>
      <c r="S614" s="13"/>
      <c r="T614" s="13"/>
      <c r="U614" s="13"/>
      <c r="V614" s="13"/>
      <c r="W614" s="13"/>
      <c r="X614" s="13"/>
      <c r="Y614" s="13"/>
      <c r="Z614" s="13"/>
      <c r="AA614" s="13"/>
    </row>
    <row r="615" spans="1:27" ht="15.75" customHeight="1">
      <c r="A615" s="13"/>
      <c r="B615" s="13"/>
      <c r="C615" s="13"/>
      <c r="D615" s="13"/>
      <c r="E615" s="13"/>
      <c r="F615" s="13"/>
      <c r="G615" s="13"/>
      <c r="H615" s="13"/>
      <c r="I615" s="13"/>
      <c r="J615" s="13"/>
      <c r="K615" s="13"/>
      <c r="L615" s="13"/>
      <c r="M615" s="13"/>
      <c r="N615" s="13"/>
      <c r="O615" s="13"/>
      <c r="P615" s="13"/>
      <c r="Q615" s="13"/>
      <c r="R615" s="13"/>
      <c r="S615" s="13"/>
      <c r="T615" s="13"/>
      <c r="U615" s="13"/>
      <c r="V615" s="13"/>
      <c r="W615" s="13"/>
      <c r="X615" s="13"/>
      <c r="Y615" s="13"/>
      <c r="Z615" s="13"/>
      <c r="AA615" s="13"/>
    </row>
    <row r="616" spans="1:27" ht="15.75" customHeight="1">
      <c r="A616" s="13"/>
      <c r="B616" s="13"/>
      <c r="C616" s="13"/>
      <c r="D616" s="13"/>
      <c r="E616" s="13"/>
      <c r="F616" s="13"/>
      <c r="G616" s="13"/>
      <c r="H616" s="13"/>
      <c r="I616" s="13"/>
      <c r="J616" s="13"/>
      <c r="K616" s="13"/>
      <c r="L616" s="13"/>
      <c r="M616" s="13"/>
      <c r="N616" s="13"/>
      <c r="O616" s="13"/>
      <c r="P616" s="13"/>
      <c r="Q616" s="13"/>
      <c r="R616" s="13"/>
      <c r="S616" s="13"/>
      <c r="T616" s="13"/>
      <c r="U616" s="13"/>
      <c r="V616" s="13"/>
      <c r="W616" s="13"/>
      <c r="X616" s="13"/>
      <c r="Y616" s="13"/>
      <c r="Z616" s="13"/>
      <c r="AA616" s="13"/>
    </row>
    <row r="617" spans="1:27" ht="15.75" customHeight="1">
      <c r="A617" s="13"/>
      <c r="B617" s="13"/>
      <c r="C617" s="13"/>
      <c r="D617" s="13"/>
      <c r="E617" s="13"/>
      <c r="F617" s="13"/>
      <c r="G617" s="13"/>
      <c r="H617" s="13"/>
      <c r="I617" s="13"/>
      <c r="J617" s="13"/>
      <c r="K617" s="13"/>
      <c r="L617" s="13"/>
      <c r="M617" s="13"/>
      <c r="N617" s="13"/>
      <c r="O617" s="13"/>
      <c r="P617" s="13"/>
      <c r="Q617" s="13"/>
      <c r="R617" s="13"/>
      <c r="S617" s="13"/>
      <c r="T617" s="13"/>
      <c r="U617" s="13"/>
      <c r="V617" s="13"/>
      <c r="W617" s="13"/>
      <c r="X617" s="13"/>
      <c r="Y617" s="13"/>
      <c r="Z617" s="13"/>
      <c r="AA617" s="13"/>
    </row>
    <row r="618" spans="1:27" ht="15.75" customHeight="1">
      <c r="A618" s="13"/>
      <c r="B618" s="13"/>
      <c r="C618" s="13"/>
      <c r="D618" s="13"/>
      <c r="E618" s="13"/>
      <c r="F618" s="13"/>
      <c r="G618" s="13"/>
      <c r="H618" s="13"/>
      <c r="I618" s="13"/>
      <c r="J618" s="13"/>
      <c r="K618" s="13"/>
      <c r="L618" s="13"/>
      <c r="M618" s="13"/>
      <c r="N618" s="13"/>
      <c r="O618" s="13"/>
      <c r="P618" s="13"/>
      <c r="Q618" s="13"/>
      <c r="R618" s="13"/>
      <c r="S618" s="13"/>
      <c r="T618" s="13"/>
      <c r="U618" s="13"/>
      <c r="V618" s="13"/>
      <c r="W618" s="13"/>
      <c r="X618" s="13"/>
      <c r="Y618" s="13"/>
      <c r="Z618" s="13"/>
      <c r="AA618" s="13"/>
    </row>
    <row r="619" spans="1:27" ht="15.75" customHeight="1">
      <c r="A619" s="13"/>
      <c r="B619" s="13"/>
      <c r="C619" s="13"/>
      <c r="D619" s="13"/>
      <c r="E619" s="13"/>
      <c r="F619" s="13"/>
      <c r="G619" s="13"/>
      <c r="H619" s="13"/>
      <c r="I619" s="13"/>
      <c r="J619" s="13"/>
      <c r="K619" s="13"/>
      <c r="L619" s="13"/>
      <c r="M619" s="13"/>
      <c r="N619" s="13"/>
      <c r="O619" s="13"/>
      <c r="P619" s="13"/>
      <c r="Q619" s="13"/>
      <c r="R619" s="13"/>
      <c r="S619" s="13"/>
      <c r="T619" s="13"/>
      <c r="U619" s="13"/>
      <c r="V619" s="13"/>
      <c r="W619" s="13"/>
      <c r="X619" s="13"/>
      <c r="Y619" s="13"/>
      <c r="Z619" s="13"/>
      <c r="AA619" s="13"/>
    </row>
    <row r="620" spans="1:27" ht="15.75" customHeight="1">
      <c r="A620" s="13"/>
      <c r="B620" s="13"/>
      <c r="C620" s="13"/>
      <c r="D620" s="13"/>
      <c r="E620" s="13"/>
      <c r="F620" s="13"/>
      <c r="G620" s="13"/>
      <c r="H620" s="13"/>
      <c r="I620" s="13"/>
      <c r="J620" s="13"/>
      <c r="K620" s="13"/>
      <c r="L620" s="13"/>
      <c r="M620" s="13"/>
      <c r="N620" s="13"/>
      <c r="O620" s="13"/>
      <c r="P620" s="13"/>
      <c r="Q620" s="13"/>
      <c r="R620" s="13"/>
      <c r="S620" s="13"/>
      <c r="T620" s="13"/>
      <c r="U620" s="13"/>
      <c r="V620" s="13"/>
      <c r="W620" s="13"/>
      <c r="X620" s="13"/>
      <c r="Y620" s="13"/>
      <c r="Z620" s="13"/>
      <c r="AA620" s="13"/>
    </row>
    <row r="621" spans="1:27" ht="15.75" customHeight="1">
      <c r="A621" s="13"/>
      <c r="B621" s="13"/>
      <c r="C621" s="13"/>
      <c r="D621" s="13"/>
      <c r="E621" s="13"/>
      <c r="F621" s="13"/>
      <c r="G621" s="13"/>
      <c r="H621" s="13"/>
      <c r="I621" s="13"/>
      <c r="J621" s="13"/>
      <c r="K621" s="13"/>
      <c r="L621" s="13"/>
      <c r="M621" s="13"/>
      <c r="N621" s="13"/>
      <c r="O621" s="13"/>
      <c r="P621" s="13"/>
      <c r="Q621" s="13"/>
      <c r="R621" s="13"/>
      <c r="S621" s="13"/>
      <c r="T621" s="13"/>
      <c r="U621" s="13"/>
      <c r="V621" s="13"/>
      <c r="W621" s="13"/>
      <c r="X621" s="13"/>
      <c r="Y621" s="13"/>
      <c r="Z621" s="13"/>
      <c r="AA621" s="13"/>
    </row>
    <row r="622" spans="1:27" ht="15.75" customHeight="1">
      <c r="A622" s="13"/>
      <c r="B622" s="13"/>
      <c r="C622" s="13"/>
      <c r="D622" s="13"/>
      <c r="E622" s="13"/>
      <c r="F622" s="13"/>
      <c r="G622" s="13"/>
      <c r="H622" s="13"/>
      <c r="I622" s="13"/>
      <c r="J622" s="13"/>
      <c r="K622" s="13"/>
      <c r="L622" s="13"/>
      <c r="M622" s="13"/>
      <c r="N622" s="13"/>
      <c r="O622" s="13"/>
      <c r="P622" s="13"/>
      <c r="Q622" s="13"/>
      <c r="R622" s="13"/>
      <c r="S622" s="13"/>
      <c r="T622" s="13"/>
      <c r="U622" s="13"/>
      <c r="V622" s="13"/>
      <c r="W622" s="13"/>
      <c r="X622" s="13"/>
      <c r="Y622" s="13"/>
      <c r="Z622" s="13"/>
      <c r="AA622" s="13"/>
    </row>
    <row r="623" spans="1:27" ht="15.75" customHeight="1">
      <c r="A623" s="13"/>
      <c r="B623" s="13"/>
      <c r="C623" s="13"/>
      <c r="D623" s="13"/>
      <c r="E623" s="13"/>
      <c r="F623" s="13"/>
      <c r="G623" s="13"/>
      <c r="H623" s="13"/>
      <c r="I623" s="13"/>
      <c r="J623" s="13"/>
      <c r="K623" s="13"/>
      <c r="L623" s="13"/>
      <c r="M623" s="13"/>
      <c r="N623" s="13"/>
      <c r="O623" s="13"/>
      <c r="P623" s="13"/>
      <c r="Q623" s="13"/>
      <c r="R623" s="13"/>
      <c r="S623" s="13"/>
      <c r="T623" s="13"/>
      <c r="U623" s="13"/>
      <c r="V623" s="13"/>
      <c r="W623" s="13"/>
      <c r="X623" s="13"/>
      <c r="Y623" s="13"/>
      <c r="Z623" s="13"/>
      <c r="AA623" s="13"/>
    </row>
    <row r="624" spans="1:27" ht="15.75" customHeight="1">
      <c r="A624" s="13"/>
      <c r="B624" s="13"/>
      <c r="C624" s="13"/>
      <c r="D624" s="13"/>
      <c r="E624" s="13"/>
      <c r="F624" s="13"/>
      <c r="G624" s="13"/>
      <c r="H624" s="13"/>
      <c r="I624" s="13"/>
      <c r="J624" s="13"/>
      <c r="K624" s="13"/>
      <c r="L624" s="13"/>
      <c r="M624" s="13"/>
      <c r="N624" s="13"/>
      <c r="O624" s="13"/>
      <c r="P624" s="13"/>
      <c r="Q624" s="13"/>
      <c r="R624" s="13"/>
      <c r="S624" s="13"/>
      <c r="T624" s="13"/>
      <c r="U624" s="13"/>
      <c r="V624" s="13"/>
      <c r="W624" s="13"/>
      <c r="X624" s="13"/>
      <c r="Y624" s="13"/>
      <c r="Z624" s="13"/>
      <c r="AA624" s="13"/>
    </row>
    <row r="625" spans="1:27" ht="15.75" customHeight="1">
      <c r="A625" s="13"/>
      <c r="B625" s="13"/>
      <c r="C625" s="13"/>
      <c r="D625" s="13"/>
      <c r="E625" s="13"/>
      <c r="F625" s="13"/>
      <c r="G625" s="13"/>
      <c r="H625" s="13"/>
      <c r="I625" s="13"/>
      <c r="J625" s="13"/>
      <c r="K625" s="13"/>
      <c r="L625" s="13"/>
      <c r="M625" s="13"/>
      <c r="N625" s="13"/>
      <c r="O625" s="13"/>
      <c r="P625" s="13"/>
      <c r="Q625" s="13"/>
      <c r="R625" s="13"/>
      <c r="S625" s="13"/>
      <c r="T625" s="13"/>
      <c r="U625" s="13"/>
      <c r="V625" s="13"/>
      <c r="W625" s="13"/>
      <c r="X625" s="13"/>
      <c r="Y625" s="13"/>
      <c r="Z625" s="13"/>
      <c r="AA625" s="13"/>
    </row>
    <row r="626" spans="1:27" ht="15.75" customHeight="1">
      <c r="A626" s="13"/>
      <c r="B626" s="13"/>
      <c r="C626" s="13"/>
      <c r="D626" s="13"/>
      <c r="E626" s="13"/>
      <c r="F626" s="13"/>
      <c r="G626" s="13"/>
      <c r="H626" s="13"/>
      <c r="I626" s="13"/>
      <c r="J626" s="13"/>
      <c r="K626" s="13"/>
      <c r="L626" s="13"/>
      <c r="M626" s="13"/>
      <c r="N626" s="13"/>
      <c r="O626" s="13"/>
      <c r="P626" s="13"/>
      <c r="Q626" s="13"/>
      <c r="R626" s="13"/>
      <c r="S626" s="13"/>
      <c r="T626" s="13"/>
      <c r="U626" s="13"/>
      <c r="V626" s="13"/>
      <c r="W626" s="13"/>
      <c r="X626" s="13"/>
      <c r="Y626" s="13"/>
      <c r="Z626" s="13"/>
      <c r="AA626" s="13"/>
    </row>
    <row r="627" spans="1:27" ht="15.75" customHeight="1">
      <c r="A627" s="13"/>
      <c r="B627" s="13"/>
      <c r="C627" s="13"/>
      <c r="D627" s="13"/>
      <c r="E627" s="13"/>
      <c r="F627" s="13"/>
      <c r="G627" s="13"/>
      <c r="H627" s="13"/>
      <c r="I627" s="13"/>
      <c r="J627" s="13"/>
      <c r="K627" s="13"/>
      <c r="L627" s="13"/>
      <c r="M627" s="13"/>
      <c r="N627" s="13"/>
      <c r="O627" s="13"/>
      <c r="P627" s="13"/>
      <c r="Q627" s="13"/>
      <c r="R627" s="13"/>
      <c r="S627" s="13"/>
      <c r="T627" s="13"/>
      <c r="U627" s="13"/>
      <c r="V627" s="13"/>
      <c r="W627" s="13"/>
      <c r="X627" s="13"/>
      <c r="Y627" s="13"/>
      <c r="Z627" s="13"/>
      <c r="AA627" s="13"/>
    </row>
    <row r="628" spans="1:27" ht="15.75" customHeight="1">
      <c r="A628" s="13"/>
      <c r="B628" s="13"/>
      <c r="C628" s="13"/>
      <c r="D628" s="13"/>
      <c r="E628" s="13"/>
      <c r="F628" s="13"/>
      <c r="G628" s="13"/>
      <c r="H628" s="13"/>
      <c r="I628" s="13"/>
      <c r="J628" s="13"/>
      <c r="K628" s="13"/>
      <c r="L628" s="13"/>
      <c r="M628" s="13"/>
      <c r="N628" s="13"/>
      <c r="O628" s="13"/>
      <c r="P628" s="13"/>
      <c r="Q628" s="13"/>
      <c r="R628" s="13"/>
      <c r="S628" s="13"/>
      <c r="T628" s="13"/>
      <c r="U628" s="13"/>
      <c r="V628" s="13"/>
      <c r="W628" s="13"/>
      <c r="X628" s="13"/>
      <c r="Y628" s="13"/>
      <c r="Z628" s="13"/>
      <c r="AA628" s="13"/>
    </row>
    <row r="629" spans="1:27" ht="15.75" customHeight="1">
      <c r="A629" s="13"/>
      <c r="B629" s="13"/>
      <c r="C629" s="13"/>
      <c r="D629" s="13"/>
      <c r="E629" s="13"/>
      <c r="F629" s="13"/>
      <c r="G629" s="13"/>
      <c r="H629" s="13"/>
      <c r="I629" s="13"/>
      <c r="J629" s="13"/>
      <c r="K629" s="13"/>
      <c r="L629" s="13"/>
      <c r="M629" s="13"/>
      <c r="N629" s="13"/>
      <c r="O629" s="13"/>
      <c r="P629" s="13"/>
      <c r="Q629" s="13"/>
      <c r="R629" s="13"/>
      <c r="S629" s="13"/>
      <c r="T629" s="13"/>
      <c r="U629" s="13"/>
      <c r="V629" s="13"/>
      <c r="W629" s="13"/>
      <c r="X629" s="13"/>
      <c r="Y629" s="13"/>
      <c r="Z629" s="13"/>
      <c r="AA629" s="13"/>
    </row>
    <row r="630" spans="1:27" ht="15.75" customHeight="1">
      <c r="A630" s="13"/>
      <c r="B630" s="13"/>
      <c r="C630" s="13"/>
      <c r="D630" s="13"/>
      <c r="E630" s="13"/>
      <c r="F630" s="13"/>
      <c r="G630" s="13"/>
      <c r="H630" s="13"/>
      <c r="I630" s="13"/>
      <c r="J630" s="13"/>
      <c r="K630" s="13"/>
      <c r="L630" s="13"/>
      <c r="M630" s="13"/>
      <c r="N630" s="13"/>
      <c r="O630" s="13"/>
      <c r="P630" s="13"/>
      <c r="Q630" s="13"/>
      <c r="R630" s="13"/>
      <c r="S630" s="13"/>
      <c r="T630" s="13"/>
      <c r="U630" s="13"/>
      <c r="V630" s="13"/>
      <c r="W630" s="13"/>
      <c r="X630" s="13"/>
      <c r="Y630" s="13"/>
      <c r="Z630" s="13"/>
      <c r="AA630" s="13"/>
    </row>
    <row r="631" spans="1:27" ht="15.75" customHeight="1">
      <c r="A631" s="13"/>
      <c r="B631" s="13"/>
      <c r="C631" s="13"/>
      <c r="D631" s="13"/>
      <c r="E631" s="13"/>
      <c r="F631" s="13"/>
      <c r="G631" s="13"/>
      <c r="H631" s="13"/>
      <c r="I631" s="13"/>
      <c r="J631" s="13"/>
      <c r="K631" s="13"/>
      <c r="L631" s="13"/>
      <c r="M631" s="13"/>
      <c r="N631" s="13"/>
      <c r="O631" s="13"/>
      <c r="P631" s="13"/>
      <c r="Q631" s="13"/>
      <c r="R631" s="13"/>
      <c r="S631" s="13"/>
      <c r="T631" s="13"/>
      <c r="U631" s="13"/>
      <c r="V631" s="13"/>
      <c r="W631" s="13"/>
      <c r="X631" s="13"/>
      <c r="Y631" s="13"/>
      <c r="Z631" s="13"/>
      <c r="AA631" s="13"/>
    </row>
    <row r="632" spans="1:27" ht="15.75" customHeight="1">
      <c r="A632" s="13"/>
      <c r="B632" s="13"/>
      <c r="C632" s="13"/>
      <c r="D632" s="13"/>
      <c r="E632" s="13"/>
      <c r="F632" s="13"/>
      <c r="G632" s="13"/>
      <c r="H632" s="13"/>
      <c r="I632" s="13"/>
      <c r="J632" s="13"/>
      <c r="K632" s="13"/>
      <c r="L632" s="13"/>
      <c r="M632" s="13"/>
      <c r="N632" s="13"/>
      <c r="O632" s="13"/>
      <c r="P632" s="13"/>
      <c r="Q632" s="13"/>
      <c r="R632" s="13"/>
      <c r="S632" s="13"/>
      <c r="T632" s="13"/>
      <c r="U632" s="13"/>
      <c r="V632" s="13"/>
      <c r="W632" s="13"/>
      <c r="X632" s="13"/>
      <c r="Y632" s="13"/>
      <c r="Z632" s="13"/>
      <c r="AA632" s="13"/>
    </row>
    <row r="633" spans="1:27" ht="15.75" customHeight="1">
      <c r="A633" s="13"/>
      <c r="B633" s="13"/>
      <c r="C633" s="13"/>
      <c r="D633" s="13"/>
      <c r="E633" s="13"/>
      <c r="F633" s="13"/>
      <c r="G633" s="13"/>
      <c r="H633" s="13"/>
      <c r="I633" s="13"/>
      <c r="J633" s="13"/>
      <c r="K633" s="13"/>
      <c r="L633" s="13"/>
      <c r="M633" s="13"/>
      <c r="N633" s="13"/>
      <c r="O633" s="13"/>
      <c r="P633" s="13"/>
      <c r="Q633" s="13"/>
      <c r="R633" s="13"/>
      <c r="S633" s="13"/>
      <c r="T633" s="13"/>
      <c r="U633" s="13"/>
      <c r="V633" s="13"/>
      <c r="W633" s="13"/>
      <c r="X633" s="13"/>
      <c r="Y633" s="13"/>
      <c r="Z633" s="13"/>
      <c r="AA633" s="13"/>
    </row>
    <row r="634" spans="1:27" ht="15.75" customHeight="1">
      <c r="A634" s="13"/>
      <c r="B634" s="13"/>
      <c r="C634" s="13"/>
      <c r="D634" s="13"/>
      <c r="E634" s="13"/>
      <c r="F634" s="13"/>
      <c r="G634" s="13"/>
      <c r="H634" s="13"/>
      <c r="I634" s="13"/>
      <c r="J634" s="13"/>
      <c r="K634" s="13"/>
      <c r="L634" s="13"/>
      <c r="M634" s="13"/>
      <c r="N634" s="13"/>
      <c r="O634" s="13"/>
      <c r="P634" s="13"/>
      <c r="Q634" s="13"/>
      <c r="R634" s="13"/>
      <c r="S634" s="13"/>
      <c r="T634" s="13"/>
      <c r="U634" s="13"/>
      <c r="V634" s="13"/>
      <c r="W634" s="13"/>
      <c r="X634" s="13"/>
      <c r="Y634" s="13"/>
      <c r="Z634" s="13"/>
      <c r="AA634" s="13"/>
    </row>
    <row r="635" spans="1:27" ht="15.75" customHeight="1">
      <c r="A635" s="13"/>
      <c r="B635" s="13"/>
      <c r="C635" s="13"/>
      <c r="D635" s="13"/>
      <c r="E635" s="13"/>
      <c r="F635" s="13"/>
      <c r="G635" s="13"/>
      <c r="H635" s="13"/>
      <c r="I635" s="13"/>
      <c r="J635" s="13"/>
      <c r="K635" s="13"/>
      <c r="L635" s="13"/>
      <c r="M635" s="13"/>
      <c r="N635" s="13"/>
      <c r="O635" s="13"/>
      <c r="P635" s="13"/>
      <c r="Q635" s="13"/>
      <c r="R635" s="13"/>
      <c r="S635" s="13"/>
      <c r="T635" s="13"/>
      <c r="U635" s="13"/>
      <c r="V635" s="13"/>
      <c r="W635" s="13"/>
      <c r="X635" s="13"/>
      <c r="Y635" s="13"/>
      <c r="Z635" s="13"/>
      <c r="AA635" s="13"/>
    </row>
    <row r="636" spans="1:27" ht="15.75" customHeight="1">
      <c r="A636" s="13"/>
      <c r="B636" s="13"/>
      <c r="C636" s="13"/>
      <c r="D636" s="13"/>
      <c r="E636" s="13"/>
      <c r="F636" s="13"/>
      <c r="G636" s="13"/>
      <c r="H636" s="13"/>
      <c r="I636" s="13"/>
      <c r="J636" s="13"/>
      <c r="K636" s="13"/>
      <c r="L636" s="13"/>
      <c r="M636" s="13"/>
      <c r="N636" s="13"/>
      <c r="O636" s="13"/>
      <c r="P636" s="13"/>
      <c r="Q636" s="13"/>
      <c r="R636" s="13"/>
      <c r="S636" s="13"/>
      <c r="T636" s="13"/>
      <c r="U636" s="13"/>
      <c r="V636" s="13"/>
      <c r="W636" s="13"/>
      <c r="X636" s="13"/>
      <c r="Y636" s="13"/>
      <c r="Z636" s="13"/>
      <c r="AA636" s="13"/>
    </row>
    <row r="637" spans="1:27" ht="15.75" customHeight="1">
      <c r="A637" s="13"/>
      <c r="B637" s="13"/>
      <c r="C637" s="13"/>
      <c r="D637" s="13"/>
      <c r="E637" s="13"/>
      <c r="F637" s="13"/>
      <c r="G637" s="13"/>
      <c r="H637" s="13"/>
      <c r="I637" s="13"/>
      <c r="J637" s="13"/>
      <c r="K637" s="13"/>
      <c r="L637" s="13"/>
      <c r="M637" s="13"/>
      <c r="N637" s="13"/>
      <c r="O637" s="13"/>
      <c r="P637" s="13"/>
      <c r="Q637" s="13"/>
      <c r="R637" s="13"/>
      <c r="S637" s="13"/>
      <c r="T637" s="13"/>
      <c r="U637" s="13"/>
      <c r="V637" s="13"/>
      <c r="W637" s="13"/>
      <c r="X637" s="13"/>
      <c r="Y637" s="13"/>
      <c r="Z637" s="13"/>
      <c r="AA637" s="13"/>
    </row>
    <row r="638" spans="1:27" ht="15.75" customHeight="1">
      <c r="A638" s="13"/>
      <c r="B638" s="13"/>
      <c r="C638" s="13"/>
      <c r="D638" s="13"/>
      <c r="E638" s="13"/>
      <c r="F638" s="13"/>
      <c r="G638" s="13"/>
      <c r="H638" s="13"/>
      <c r="I638" s="13"/>
      <c r="J638" s="13"/>
      <c r="K638" s="13"/>
      <c r="L638" s="13"/>
      <c r="M638" s="13"/>
      <c r="N638" s="13"/>
      <c r="O638" s="13"/>
      <c r="P638" s="13"/>
      <c r="Q638" s="13"/>
      <c r="R638" s="13"/>
      <c r="S638" s="13"/>
      <c r="T638" s="13"/>
      <c r="U638" s="13"/>
      <c r="V638" s="13"/>
      <c r="W638" s="13"/>
      <c r="X638" s="13"/>
      <c r="Y638" s="13"/>
      <c r="Z638" s="13"/>
      <c r="AA638" s="13"/>
    </row>
    <row r="639" spans="1:27" ht="15.75" customHeight="1">
      <c r="A639" s="13"/>
      <c r="B639" s="13"/>
      <c r="C639" s="13"/>
      <c r="D639" s="13"/>
      <c r="E639" s="13"/>
      <c r="F639" s="13"/>
      <c r="G639" s="13"/>
      <c r="H639" s="13"/>
      <c r="I639" s="13"/>
      <c r="J639" s="13"/>
      <c r="K639" s="13"/>
      <c r="L639" s="13"/>
      <c r="M639" s="13"/>
      <c r="N639" s="13"/>
      <c r="O639" s="13"/>
      <c r="P639" s="13"/>
      <c r="Q639" s="13"/>
      <c r="R639" s="13"/>
      <c r="S639" s="13"/>
      <c r="T639" s="13"/>
      <c r="U639" s="13"/>
      <c r="V639" s="13"/>
      <c r="W639" s="13"/>
      <c r="X639" s="13"/>
      <c r="Y639" s="13"/>
      <c r="Z639" s="13"/>
      <c r="AA639" s="13"/>
    </row>
    <row r="640" spans="1:27" ht="15.75" customHeight="1">
      <c r="A640" s="13"/>
      <c r="B640" s="13"/>
      <c r="C640" s="13"/>
      <c r="D640" s="13"/>
      <c r="E640" s="13"/>
      <c r="F640" s="13"/>
      <c r="G640" s="13"/>
      <c r="H640" s="13"/>
      <c r="I640" s="13"/>
      <c r="J640" s="13"/>
      <c r="K640" s="13"/>
      <c r="L640" s="13"/>
      <c r="M640" s="13"/>
      <c r="N640" s="13"/>
      <c r="O640" s="13"/>
      <c r="P640" s="13"/>
      <c r="Q640" s="13"/>
      <c r="R640" s="13"/>
      <c r="S640" s="13"/>
      <c r="T640" s="13"/>
      <c r="U640" s="13"/>
      <c r="V640" s="13"/>
      <c r="W640" s="13"/>
      <c r="X640" s="13"/>
      <c r="Y640" s="13"/>
      <c r="Z640" s="13"/>
      <c r="AA640" s="13"/>
    </row>
    <row r="641" spans="1:27" ht="15.75" customHeight="1">
      <c r="A641" s="13"/>
      <c r="B641" s="13"/>
      <c r="C641" s="13"/>
      <c r="D641" s="13"/>
      <c r="E641" s="13"/>
      <c r="F641" s="13"/>
      <c r="G641" s="13"/>
      <c r="H641" s="13"/>
      <c r="I641" s="13"/>
      <c r="J641" s="13"/>
      <c r="K641" s="13"/>
      <c r="L641" s="13"/>
      <c r="M641" s="13"/>
      <c r="N641" s="13"/>
      <c r="O641" s="13"/>
      <c r="P641" s="13"/>
      <c r="Q641" s="13"/>
      <c r="R641" s="13"/>
      <c r="S641" s="13"/>
      <c r="T641" s="13"/>
      <c r="U641" s="13"/>
      <c r="V641" s="13"/>
      <c r="W641" s="13"/>
      <c r="X641" s="13"/>
      <c r="Y641" s="13"/>
      <c r="Z641" s="13"/>
      <c r="AA641" s="13"/>
    </row>
    <row r="642" spans="1:27" ht="15.75" customHeight="1">
      <c r="A642" s="13"/>
      <c r="B642" s="13"/>
      <c r="C642" s="13"/>
      <c r="D642" s="13"/>
      <c r="E642" s="13"/>
      <c r="F642" s="13"/>
      <c r="G642" s="13"/>
      <c r="H642" s="13"/>
      <c r="I642" s="13"/>
      <c r="J642" s="13"/>
      <c r="K642" s="13"/>
      <c r="L642" s="13"/>
      <c r="M642" s="13"/>
      <c r="N642" s="13"/>
      <c r="O642" s="13"/>
      <c r="P642" s="13"/>
      <c r="Q642" s="13"/>
      <c r="R642" s="13"/>
      <c r="S642" s="13"/>
      <c r="T642" s="13"/>
      <c r="U642" s="13"/>
      <c r="V642" s="13"/>
      <c r="W642" s="13"/>
      <c r="X642" s="13"/>
      <c r="Y642" s="13"/>
      <c r="Z642" s="13"/>
      <c r="AA642" s="13"/>
    </row>
    <row r="643" spans="1:27" ht="15.75" customHeight="1">
      <c r="A643" s="13"/>
      <c r="B643" s="13"/>
      <c r="C643" s="13"/>
      <c r="D643" s="13"/>
      <c r="E643" s="13"/>
      <c r="F643" s="13"/>
      <c r="G643" s="13"/>
      <c r="H643" s="13"/>
      <c r="I643" s="13"/>
      <c r="J643" s="13"/>
      <c r="K643" s="13"/>
      <c r="L643" s="13"/>
      <c r="M643" s="13"/>
      <c r="N643" s="13"/>
      <c r="O643" s="13"/>
      <c r="P643" s="13"/>
      <c r="Q643" s="13"/>
      <c r="R643" s="13"/>
      <c r="S643" s="13"/>
      <c r="T643" s="13"/>
      <c r="U643" s="13"/>
      <c r="V643" s="13"/>
      <c r="W643" s="13"/>
      <c r="X643" s="13"/>
      <c r="Y643" s="13"/>
      <c r="Z643" s="13"/>
      <c r="AA643" s="13"/>
    </row>
    <row r="644" spans="1:27" ht="15.75" customHeight="1">
      <c r="A644" s="13"/>
      <c r="B644" s="13"/>
      <c r="C644" s="13"/>
      <c r="D644" s="13"/>
      <c r="E644" s="13"/>
      <c r="F644" s="13"/>
      <c r="G644" s="13"/>
      <c r="H644" s="13"/>
      <c r="I644" s="13"/>
      <c r="J644" s="13"/>
      <c r="K644" s="13"/>
      <c r="L644" s="13"/>
      <c r="M644" s="13"/>
      <c r="N644" s="13"/>
      <c r="O644" s="13"/>
      <c r="P644" s="13"/>
      <c r="Q644" s="13"/>
      <c r="R644" s="13"/>
      <c r="S644" s="13"/>
      <c r="T644" s="13"/>
      <c r="U644" s="13"/>
      <c r="V644" s="13"/>
      <c r="W644" s="13"/>
      <c r="X644" s="13"/>
      <c r="Y644" s="13"/>
      <c r="Z644" s="13"/>
      <c r="AA644" s="13"/>
    </row>
    <row r="645" spans="1:27" ht="15.75" customHeight="1">
      <c r="A645" s="13"/>
      <c r="B645" s="13"/>
      <c r="C645" s="13"/>
      <c r="D645" s="13"/>
      <c r="E645" s="13"/>
      <c r="F645" s="13"/>
      <c r="G645" s="13"/>
      <c r="H645" s="13"/>
      <c r="I645" s="13"/>
      <c r="J645" s="13"/>
      <c r="K645" s="13"/>
      <c r="L645" s="13"/>
      <c r="M645" s="13"/>
      <c r="N645" s="13"/>
      <c r="O645" s="13"/>
      <c r="P645" s="13"/>
      <c r="Q645" s="13"/>
      <c r="R645" s="13"/>
      <c r="S645" s="13"/>
      <c r="T645" s="13"/>
      <c r="U645" s="13"/>
      <c r="V645" s="13"/>
      <c r="W645" s="13"/>
      <c r="X645" s="13"/>
      <c r="Y645" s="13"/>
      <c r="Z645" s="13"/>
      <c r="AA645" s="13"/>
    </row>
    <row r="646" spans="1:27" ht="15.75" customHeight="1">
      <c r="A646" s="13"/>
      <c r="B646" s="13"/>
      <c r="C646" s="13"/>
      <c r="D646" s="13"/>
      <c r="E646" s="13"/>
      <c r="F646" s="13"/>
      <c r="G646" s="13"/>
      <c r="H646" s="13"/>
      <c r="I646" s="13"/>
      <c r="J646" s="13"/>
      <c r="K646" s="13"/>
      <c r="L646" s="13"/>
      <c r="M646" s="13"/>
      <c r="N646" s="13"/>
      <c r="O646" s="13"/>
      <c r="P646" s="13"/>
      <c r="Q646" s="13"/>
      <c r="R646" s="13"/>
      <c r="S646" s="13"/>
      <c r="T646" s="13"/>
      <c r="U646" s="13"/>
      <c r="V646" s="13"/>
      <c r="W646" s="13"/>
      <c r="X646" s="13"/>
      <c r="Y646" s="13"/>
      <c r="Z646" s="13"/>
      <c r="AA646" s="13"/>
    </row>
    <row r="647" spans="1:27" ht="15.75" customHeight="1">
      <c r="A647" s="13"/>
      <c r="B647" s="13"/>
      <c r="C647" s="13"/>
      <c r="D647" s="13"/>
      <c r="E647" s="13"/>
      <c r="F647" s="13"/>
      <c r="G647" s="13"/>
      <c r="H647" s="13"/>
      <c r="I647" s="13"/>
      <c r="J647" s="13"/>
      <c r="K647" s="13"/>
      <c r="L647" s="13"/>
      <c r="M647" s="13"/>
      <c r="N647" s="13"/>
      <c r="O647" s="13"/>
      <c r="P647" s="13"/>
      <c r="Q647" s="13"/>
      <c r="R647" s="13"/>
      <c r="S647" s="13"/>
      <c r="T647" s="13"/>
      <c r="U647" s="13"/>
      <c r="V647" s="13"/>
      <c r="W647" s="13"/>
      <c r="X647" s="13"/>
      <c r="Y647" s="13"/>
      <c r="Z647" s="13"/>
      <c r="AA647" s="13"/>
    </row>
    <row r="648" spans="1:27" ht="15.75" customHeight="1">
      <c r="A648" s="13"/>
      <c r="B648" s="13"/>
      <c r="C648" s="13"/>
      <c r="D648" s="13"/>
      <c r="E648" s="13"/>
      <c r="F648" s="13"/>
      <c r="G648" s="13"/>
      <c r="H648" s="13"/>
      <c r="I648" s="13"/>
      <c r="J648" s="13"/>
      <c r="K648" s="13"/>
      <c r="L648" s="13"/>
      <c r="M648" s="13"/>
      <c r="N648" s="13"/>
      <c r="O648" s="13"/>
      <c r="P648" s="13"/>
      <c r="Q648" s="13"/>
      <c r="R648" s="13"/>
      <c r="S648" s="13"/>
      <c r="T648" s="13"/>
      <c r="U648" s="13"/>
      <c r="V648" s="13"/>
      <c r="W648" s="13"/>
      <c r="X648" s="13"/>
      <c r="Y648" s="13"/>
      <c r="Z648" s="13"/>
      <c r="AA648" s="13"/>
    </row>
    <row r="649" spans="1:27" ht="15.75" customHeight="1">
      <c r="A649" s="13"/>
      <c r="B649" s="13"/>
      <c r="C649" s="13"/>
      <c r="D649" s="13"/>
      <c r="E649" s="13"/>
      <c r="F649" s="13"/>
      <c r="G649" s="13"/>
      <c r="H649" s="13"/>
      <c r="I649" s="13"/>
      <c r="J649" s="13"/>
      <c r="K649" s="13"/>
      <c r="L649" s="13"/>
      <c r="M649" s="13"/>
      <c r="N649" s="13"/>
      <c r="O649" s="13"/>
      <c r="P649" s="13"/>
      <c r="Q649" s="13"/>
      <c r="R649" s="13"/>
      <c r="S649" s="13"/>
      <c r="T649" s="13"/>
      <c r="U649" s="13"/>
      <c r="V649" s="13"/>
      <c r="W649" s="13"/>
      <c r="X649" s="13"/>
      <c r="Y649" s="13"/>
      <c r="Z649" s="13"/>
      <c r="AA649" s="13"/>
    </row>
    <row r="650" spans="1:27" ht="15.75" customHeight="1">
      <c r="A650" s="13"/>
      <c r="B650" s="13"/>
      <c r="C650" s="13"/>
      <c r="D650" s="13"/>
      <c r="E650" s="13"/>
      <c r="F650" s="13"/>
      <c r="G650" s="13"/>
      <c r="H650" s="13"/>
      <c r="I650" s="13"/>
      <c r="J650" s="13"/>
      <c r="K650" s="13"/>
      <c r="L650" s="13"/>
      <c r="M650" s="13"/>
      <c r="N650" s="13"/>
      <c r="O650" s="13"/>
      <c r="P650" s="13"/>
      <c r="Q650" s="13"/>
      <c r="R650" s="13"/>
      <c r="S650" s="13"/>
      <c r="T650" s="13"/>
      <c r="U650" s="13"/>
      <c r="V650" s="13"/>
      <c r="W650" s="13"/>
      <c r="X650" s="13"/>
      <c r="Y650" s="13"/>
      <c r="Z650" s="13"/>
      <c r="AA650" s="13"/>
    </row>
    <row r="651" spans="1:27" ht="15.75" customHeight="1">
      <c r="A651" s="13"/>
      <c r="B651" s="13"/>
      <c r="C651" s="13"/>
      <c r="D651" s="13"/>
      <c r="E651" s="13"/>
      <c r="F651" s="13"/>
      <c r="G651" s="13"/>
      <c r="H651" s="13"/>
      <c r="I651" s="13"/>
      <c r="J651" s="13"/>
      <c r="K651" s="13"/>
      <c r="L651" s="13"/>
      <c r="M651" s="13"/>
      <c r="N651" s="13"/>
      <c r="O651" s="13"/>
      <c r="P651" s="13"/>
      <c r="Q651" s="13"/>
      <c r="R651" s="13"/>
      <c r="S651" s="13"/>
      <c r="T651" s="13"/>
      <c r="U651" s="13"/>
      <c r="V651" s="13"/>
      <c r="W651" s="13"/>
      <c r="X651" s="13"/>
      <c r="Y651" s="13"/>
      <c r="Z651" s="13"/>
      <c r="AA651" s="13"/>
    </row>
    <row r="652" spans="1:27" ht="15.75" customHeight="1">
      <c r="A652" s="13"/>
      <c r="B652" s="13"/>
      <c r="C652" s="13"/>
      <c r="D652" s="13"/>
      <c r="E652" s="13"/>
      <c r="F652" s="13"/>
      <c r="G652" s="13"/>
      <c r="H652" s="13"/>
      <c r="I652" s="13"/>
      <c r="J652" s="13"/>
      <c r="K652" s="13"/>
      <c r="L652" s="13"/>
      <c r="M652" s="13"/>
      <c r="N652" s="13"/>
      <c r="O652" s="13"/>
      <c r="P652" s="13"/>
      <c r="Q652" s="13"/>
      <c r="R652" s="13"/>
      <c r="S652" s="13"/>
      <c r="T652" s="13"/>
      <c r="U652" s="13"/>
      <c r="V652" s="13"/>
      <c r="W652" s="13"/>
      <c r="X652" s="13"/>
      <c r="Y652" s="13"/>
      <c r="Z652" s="13"/>
      <c r="AA652" s="13"/>
    </row>
    <row r="653" spans="1:27" ht="15.75" customHeight="1">
      <c r="A653" s="13"/>
      <c r="B653" s="13"/>
      <c r="C653" s="13"/>
      <c r="D653" s="13"/>
      <c r="E653" s="13"/>
      <c r="F653" s="13"/>
      <c r="G653" s="13"/>
      <c r="H653" s="13"/>
      <c r="I653" s="13"/>
      <c r="J653" s="13"/>
      <c r="K653" s="13"/>
      <c r="L653" s="13"/>
      <c r="M653" s="13"/>
      <c r="N653" s="13"/>
      <c r="O653" s="13"/>
      <c r="P653" s="13"/>
      <c r="Q653" s="13"/>
      <c r="R653" s="13"/>
      <c r="S653" s="13"/>
      <c r="T653" s="13"/>
      <c r="U653" s="13"/>
      <c r="V653" s="13"/>
      <c r="W653" s="13"/>
      <c r="X653" s="13"/>
      <c r="Y653" s="13"/>
      <c r="Z653" s="13"/>
      <c r="AA653" s="13"/>
    </row>
    <row r="654" spans="1:27" ht="15.75" customHeight="1">
      <c r="A654" s="13"/>
      <c r="B654" s="13"/>
      <c r="C654" s="13"/>
      <c r="D654" s="13"/>
      <c r="E654" s="13"/>
      <c r="F654" s="13"/>
      <c r="G654" s="13"/>
      <c r="H654" s="13"/>
      <c r="I654" s="13"/>
      <c r="J654" s="13"/>
      <c r="K654" s="13"/>
      <c r="L654" s="13"/>
      <c r="M654" s="13"/>
      <c r="N654" s="13"/>
      <c r="O654" s="13"/>
      <c r="P654" s="13"/>
      <c r="Q654" s="13"/>
      <c r="R654" s="13"/>
      <c r="S654" s="13"/>
      <c r="T654" s="13"/>
      <c r="U654" s="13"/>
      <c r="V654" s="13"/>
      <c r="W654" s="13"/>
      <c r="X654" s="13"/>
      <c r="Y654" s="13"/>
      <c r="Z654" s="13"/>
      <c r="AA654" s="13"/>
    </row>
    <row r="655" spans="1:27" ht="15.75" customHeight="1">
      <c r="A655" s="13"/>
      <c r="B655" s="13"/>
      <c r="C655" s="13"/>
      <c r="D655" s="13"/>
      <c r="E655" s="13"/>
      <c r="F655" s="13"/>
      <c r="G655" s="13"/>
      <c r="H655" s="13"/>
      <c r="I655" s="13"/>
      <c r="J655" s="13"/>
      <c r="K655" s="13"/>
      <c r="L655" s="13"/>
      <c r="M655" s="13"/>
      <c r="N655" s="13"/>
      <c r="O655" s="13"/>
      <c r="P655" s="13"/>
      <c r="Q655" s="13"/>
      <c r="R655" s="13"/>
      <c r="S655" s="13"/>
      <c r="T655" s="13"/>
      <c r="U655" s="13"/>
      <c r="V655" s="13"/>
      <c r="W655" s="13"/>
      <c r="X655" s="13"/>
      <c r="Y655" s="13"/>
      <c r="Z655" s="13"/>
      <c r="AA655" s="13"/>
    </row>
    <row r="656" spans="1:27" ht="15.75" customHeight="1">
      <c r="A656" s="13"/>
      <c r="B656" s="13"/>
      <c r="C656" s="13"/>
      <c r="D656" s="13"/>
      <c r="E656" s="13"/>
      <c r="F656" s="13"/>
      <c r="G656" s="13"/>
      <c r="H656" s="13"/>
      <c r="I656" s="13"/>
      <c r="J656" s="13"/>
      <c r="K656" s="13"/>
      <c r="L656" s="13"/>
      <c r="M656" s="13"/>
      <c r="N656" s="13"/>
      <c r="O656" s="13"/>
      <c r="P656" s="13"/>
      <c r="Q656" s="13"/>
      <c r="R656" s="13"/>
      <c r="S656" s="13"/>
      <c r="T656" s="13"/>
      <c r="U656" s="13"/>
      <c r="V656" s="13"/>
      <c r="W656" s="13"/>
      <c r="X656" s="13"/>
      <c r="Y656" s="13"/>
      <c r="Z656" s="13"/>
      <c r="AA656" s="13"/>
    </row>
    <row r="657" spans="1:27" ht="15.75" customHeight="1">
      <c r="A657" s="13"/>
      <c r="B657" s="13"/>
      <c r="C657" s="13"/>
      <c r="D657" s="13"/>
      <c r="E657" s="13"/>
      <c r="F657" s="13"/>
      <c r="G657" s="13"/>
      <c r="H657" s="13"/>
      <c r="I657" s="13"/>
      <c r="J657" s="13"/>
      <c r="K657" s="13"/>
      <c r="L657" s="13"/>
      <c r="M657" s="13"/>
      <c r="N657" s="13"/>
      <c r="O657" s="13"/>
      <c r="P657" s="13"/>
      <c r="Q657" s="13"/>
      <c r="R657" s="13"/>
      <c r="S657" s="13"/>
      <c r="T657" s="13"/>
      <c r="U657" s="13"/>
      <c r="V657" s="13"/>
      <c r="W657" s="13"/>
      <c r="X657" s="13"/>
      <c r="Y657" s="13"/>
      <c r="Z657" s="13"/>
      <c r="AA657" s="13"/>
    </row>
    <row r="658" spans="1:27" ht="15.75" customHeight="1">
      <c r="A658" s="13"/>
      <c r="B658" s="13"/>
      <c r="C658" s="13"/>
      <c r="D658" s="13"/>
      <c r="E658" s="13"/>
      <c r="F658" s="13"/>
      <c r="G658" s="13"/>
      <c r="H658" s="13"/>
      <c r="I658" s="13"/>
      <c r="J658" s="13"/>
      <c r="K658" s="13"/>
      <c r="L658" s="13"/>
      <c r="M658" s="13"/>
      <c r="N658" s="13"/>
      <c r="O658" s="13"/>
      <c r="P658" s="13"/>
      <c r="Q658" s="13"/>
      <c r="R658" s="13"/>
      <c r="S658" s="13"/>
      <c r="T658" s="13"/>
      <c r="U658" s="13"/>
      <c r="V658" s="13"/>
      <c r="W658" s="13"/>
      <c r="X658" s="13"/>
      <c r="Y658" s="13"/>
      <c r="Z658" s="13"/>
      <c r="AA658" s="13"/>
    </row>
    <row r="659" spans="1:27" ht="15.75" customHeight="1">
      <c r="A659" s="13"/>
      <c r="B659" s="13"/>
      <c r="C659" s="13"/>
      <c r="D659" s="13"/>
      <c r="E659" s="13"/>
      <c r="F659" s="13"/>
      <c r="G659" s="13"/>
      <c r="H659" s="13"/>
      <c r="I659" s="13"/>
      <c r="J659" s="13"/>
      <c r="K659" s="13"/>
      <c r="L659" s="13"/>
      <c r="M659" s="13"/>
      <c r="N659" s="13"/>
      <c r="O659" s="13"/>
      <c r="P659" s="13"/>
      <c r="Q659" s="13"/>
      <c r="R659" s="13"/>
      <c r="S659" s="13"/>
      <c r="T659" s="13"/>
      <c r="U659" s="13"/>
      <c r="V659" s="13"/>
      <c r="W659" s="13"/>
      <c r="X659" s="13"/>
      <c r="Y659" s="13"/>
      <c r="Z659" s="13"/>
      <c r="AA659" s="13"/>
    </row>
    <row r="660" spans="1:27" ht="15.75" customHeight="1">
      <c r="A660" s="13"/>
      <c r="B660" s="13"/>
      <c r="C660" s="13"/>
      <c r="D660" s="13"/>
      <c r="E660" s="13"/>
      <c r="F660" s="13"/>
      <c r="G660" s="13"/>
      <c r="H660" s="13"/>
      <c r="I660" s="13"/>
      <c r="J660" s="13"/>
      <c r="K660" s="13"/>
      <c r="L660" s="13"/>
      <c r="M660" s="13"/>
      <c r="N660" s="13"/>
      <c r="O660" s="13"/>
      <c r="P660" s="13"/>
      <c r="Q660" s="13"/>
      <c r="R660" s="13"/>
      <c r="S660" s="13"/>
      <c r="T660" s="13"/>
      <c r="U660" s="13"/>
      <c r="V660" s="13"/>
      <c r="W660" s="13"/>
      <c r="X660" s="13"/>
      <c r="Y660" s="13"/>
      <c r="Z660" s="13"/>
      <c r="AA660" s="13"/>
    </row>
    <row r="661" spans="1:27" ht="15.75" customHeight="1">
      <c r="A661" s="13"/>
      <c r="B661" s="13"/>
      <c r="C661" s="13"/>
      <c r="D661" s="13"/>
      <c r="E661" s="13"/>
      <c r="F661" s="13"/>
      <c r="G661" s="13"/>
      <c r="H661" s="13"/>
      <c r="I661" s="13"/>
      <c r="J661" s="13"/>
      <c r="K661" s="13"/>
      <c r="L661" s="13"/>
      <c r="M661" s="13"/>
      <c r="N661" s="13"/>
      <c r="O661" s="13"/>
      <c r="P661" s="13"/>
      <c r="Q661" s="13"/>
      <c r="R661" s="13"/>
      <c r="S661" s="13"/>
      <c r="T661" s="13"/>
      <c r="U661" s="13"/>
      <c r="V661" s="13"/>
      <c r="W661" s="13"/>
      <c r="X661" s="13"/>
      <c r="Y661" s="13"/>
      <c r="Z661" s="13"/>
      <c r="AA661" s="13"/>
    </row>
    <row r="662" spans="1:27" ht="15.75" customHeight="1">
      <c r="A662" s="13"/>
      <c r="B662" s="13"/>
      <c r="C662" s="13"/>
      <c r="D662" s="13"/>
      <c r="E662" s="13"/>
      <c r="F662" s="13"/>
      <c r="G662" s="13"/>
      <c r="H662" s="13"/>
      <c r="I662" s="13"/>
      <c r="J662" s="13"/>
      <c r="K662" s="13"/>
      <c r="L662" s="13"/>
      <c r="M662" s="13"/>
      <c r="N662" s="13"/>
      <c r="O662" s="13"/>
      <c r="P662" s="13"/>
      <c r="Q662" s="13"/>
      <c r="R662" s="13"/>
      <c r="S662" s="13"/>
      <c r="T662" s="13"/>
      <c r="U662" s="13"/>
      <c r="V662" s="13"/>
      <c r="W662" s="13"/>
      <c r="X662" s="13"/>
      <c r="Y662" s="13"/>
      <c r="Z662" s="13"/>
      <c r="AA662" s="13"/>
    </row>
    <row r="663" spans="1:27" ht="15.75" customHeight="1">
      <c r="A663" s="13"/>
      <c r="B663" s="13"/>
      <c r="C663" s="13"/>
      <c r="D663" s="13"/>
      <c r="E663" s="13"/>
      <c r="F663" s="13"/>
      <c r="G663" s="13"/>
      <c r="H663" s="13"/>
      <c r="I663" s="13"/>
      <c r="J663" s="13"/>
      <c r="K663" s="13"/>
      <c r="L663" s="13"/>
      <c r="M663" s="13"/>
      <c r="N663" s="13"/>
      <c r="O663" s="13"/>
      <c r="P663" s="13"/>
      <c r="Q663" s="13"/>
      <c r="R663" s="13"/>
      <c r="S663" s="13"/>
      <c r="T663" s="13"/>
      <c r="U663" s="13"/>
      <c r="V663" s="13"/>
      <c r="W663" s="13"/>
      <c r="X663" s="13"/>
      <c r="Y663" s="13"/>
      <c r="Z663" s="13"/>
      <c r="AA663" s="13"/>
    </row>
    <row r="664" spans="1:27" ht="15.75" customHeight="1">
      <c r="A664" s="13"/>
      <c r="B664" s="13"/>
      <c r="C664" s="13"/>
      <c r="D664" s="13"/>
      <c r="E664" s="13"/>
      <c r="F664" s="13"/>
      <c r="G664" s="13"/>
      <c r="H664" s="13"/>
      <c r="I664" s="13"/>
      <c r="J664" s="13"/>
      <c r="K664" s="13"/>
      <c r="L664" s="13"/>
      <c r="M664" s="13"/>
      <c r="N664" s="13"/>
      <c r="O664" s="13"/>
      <c r="P664" s="13"/>
      <c r="Q664" s="13"/>
      <c r="R664" s="13"/>
      <c r="S664" s="13"/>
      <c r="T664" s="13"/>
      <c r="U664" s="13"/>
      <c r="V664" s="13"/>
      <c r="W664" s="13"/>
      <c r="X664" s="13"/>
      <c r="Y664" s="13"/>
      <c r="Z664" s="13"/>
      <c r="AA664" s="13"/>
    </row>
    <row r="665" spans="1:27" ht="15.75" customHeight="1">
      <c r="A665" s="13"/>
      <c r="B665" s="13"/>
      <c r="C665" s="13"/>
      <c r="D665" s="13"/>
      <c r="E665" s="13"/>
      <c r="F665" s="13"/>
      <c r="G665" s="13"/>
      <c r="H665" s="13"/>
      <c r="I665" s="13"/>
      <c r="J665" s="13"/>
      <c r="K665" s="13"/>
      <c r="L665" s="13"/>
      <c r="M665" s="13"/>
      <c r="N665" s="13"/>
      <c r="O665" s="13"/>
      <c r="P665" s="13"/>
      <c r="Q665" s="13"/>
      <c r="R665" s="13"/>
      <c r="S665" s="13"/>
      <c r="T665" s="13"/>
      <c r="U665" s="13"/>
      <c r="V665" s="13"/>
      <c r="W665" s="13"/>
      <c r="X665" s="13"/>
      <c r="Y665" s="13"/>
      <c r="Z665" s="13"/>
      <c r="AA665" s="13"/>
    </row>
    <row r="666" spans="1:27" ht="15.75" customHeight="1">
      <c r="A666" s="13"/>
      <c r="B666" s="13"/>
      <c r="C666" s="13"/>
      <c r="D666" s="13"/>
      <c r="E666" s="13"/>
      <c r="F666" s="13"/>
      <c r="G666" s="13"/>
      <c r="H666" s="13"/>
      <c r="I666" s="13"/>
      <c r="J666" s="13"/>
      <c r="K666" s="13"/>
      <c r="L666" s="13"/>
      <c r="M666" s="13"/>
      <c r="N666" s="13"/>
      <c r="O666" s="13"/>
      <c r="P666" s="13"/>
      <c r="Q666" s="13"/>
      <c r="R666" s="13"/>
      <c r="S666" s="13"/>
      <c r="T666" s="13"/>
      <c r="U666" s="13"/>
      <c r="V666" s="13"/>
      <c r="W666" s="13"/>
      <c r="X666" s="13"/>
      <c r="Y666" s="13"/>
      <c r="Z666" s="13"/>
      <c r="AA666" s="13"/>
    </row>
    <row r="667" spans="1:27" ht="15.75" customHeight="1">
      <c r="A667" s="13"/>
      <c r="B667" s="13"/>
      <c r="C667" s="13"/>
      <c r="D667" s="13"/>
      <c r="E667" s="13"/>
      <c r="F667" s="13"/>
      <c r="G667" s="13"/>
      <c r="H667" s="13"/>
      <c r="I667" s="13"/>
      <c r="J667" s="13"/>
      <c r="K667" s="13"/>
      <c r="L667" s="13"/>
      <c r="M667" s="13"/>
      <c r="N667" s="13"/>
      <c r="O667" s="13"/>
      <c r="P667" s="13"/>
      <c r="Q667" s="13"/>
      <c r="R667" s="13"/>
      <c r="S667" s="13"/>
      <c r="T667" s="13"/>
      <c r="U667" s="13"/>
      <c r="V667" s="13"/>
      <c r="W667" s="13"/>
      <c r="X667" s="13"/>
      <c r="Y667" s="13"/>
      <c r="Z667" s="13"/>
      <c r="AA667" s="13"/>
    </row>
    <row r="668" spans="1:27" ht="15.75" customHeight="1">
      <c r="A668" s="13"/>
      <c r="B668" s="13"/>
      <c r="C668" s="13"/>
      <c r="D668" s="13"/>
      <c r="E668" s="13"/>
      <c r="F668" s="13"/>
      <c r="G668" s="13"/>
      <c r="H668" s="13"/>
      <c r="I668" s="13"/>
      <c r="J668" s="13"/>
      <c r="K668" s="13"/>
      <c r="L668" s="13"/>
      <c r="M668" s="13"/>
      <c r="N668" s="13"/>
      <c r="O668" s="13"/>
      <c r="P668" s="13"/>
      <c r="Q668" s="13"/>
      <c r="R668" s="13"/>
      <c r="S668" s="13"/>
      <c r="T668" s="13"/>
      <c r="U668" s="13"/>
      <c r="V668" s="13"/>
      <c r="W668" s="13"/>
      <c r="X668" s="13"/>
      <c r="Y668" s="13"/>
      <c r="Z668" s="13"/>
      <c r="AA668" s="13"/>
    </row>
    <row r="669" spans="1:27" ht="15.75" customHeight="1">
      <c r="A669" s="13"/>
      <c r="B669" s="13"/>
      <c r="C669" s="13"/>
      <c r="D669" s="13"/>
      <c r="E669" s="13"/>
      <c r="F669" s="13"/>
      <c r="G669" s="13"/>
      <c r="H669" s="13"/>
      <c r="I669" s="13"/>
      <c r="J669" s="13"/>
      <c r="K669" s="13"/>
      <c r="L669" s="13"/>
      <c r="M669" s="13"/>
      <c r="N669" s="13"/>
      <c r="O669" s="13"/>
      <c r="P669" s="13"/>
      <c r="Q669" s="13"/>
      <c r="R669" s="13"/>
      <c r="S669" s="13"/>
      <c r="T669" s="13"/>
      <c r="U669" s="13"/>
      <c r="V669" s="13"/>
      <c r="W669" s="13"/>
      <c r="X669" s="13"/>
      <c r="Y669" s="13"/>
      <c r="Z669" s="13"/>
      <c r="AA669" s="13"/>
    </row>
    <row r="670" spans="1:27" ht="15.75" customHeight="1">
      <c r="A670" s="13"/>
      <c r="B670" s="13"/>
      <c r="C670" s="13"/>
      <c r="D670" s="13"/>
      <c r="E670" s="13"/>
      <c r="F670" s="13"/>
      <c r="G670" s="13"/>
      <c r="H670" s="13"/>
      <c r="I670" s="13"/>
      <c r="J670" s="13"/>
      <c r="K670" s="13"/>
      <c r="L670" s="13"/>
      <c r="M670" s="13"/>
      <c r="N670" s="13"/>
      <c r="O670" s="13"/>
      <c r="P670" s="13"/>
      <c r="Q670" s="13"/>
      <c r="R670" s="13"/>
      <c r="S670" s="13"/>
      <c r="T670" s="13"/>
      <c r="U670" s="13"/>
      <c r="V670" s="13"/>
      <c r="W670" s="13"/>
      <c r="X670" s="13"/>
      <c r="Y670" s="13"/>
      <c r="Z670" s="13"/>
      <c r="AA670" s="13"/>
    </row>
    <row r="671" spans="1:27" ht="15.75" customHeight="1">
      <c r="A671" s="13"/>
      <c r="B671" s="13"/>
      <c r="C671" s="13"/>
      <c r="D671" s="13"/>
      <c r="E671" s="13"/>
      <c r="F671" s="13"/>
      <c r="G671" s="13"/>
      <c r="H671" s="13"/>
      <c r="I671" s="13"/>
      <c r="J671" s="13"/>
      <c r="K671" s="13"/>
      <c r="L671" s="13"/>
      <c r="M671" s="13"/>
      <c r="N671" s="13"/>
      <c r="O671" s="13"/>
      <c r="P671" s="13"/>
      <c r="Q671" s="13"/>
      <c r="R671" s="13"/>
      <c r="S671" s="13"/>
      <c r="T671" s="13"/>
      <c r="U671" s="13"/>
      <c r="V671" s="13"/>
      <c r="W671" s="13"/>
      <c r="X671" s="13"/>
      <c r="Y671" s="13"/>
      <c r="Z671" s="13"/>
      <c r="AA671" s="13"/>
    </row>
    <row r="672" spans="1:27" ht="15.75" customHeight="1">
      <c r="A672" s="13"/>
      <c r="B672" s="13"/>
      <c r="C672" s="13"/>
      <c r="D672" s="13"/>
      <c r="E672" s="13"/>
      <c r="F672" s="13"/>
      <c r="G672" s="13"/>
      <c r="H672" s="13"/>
      <c r="I672" s="13"/>
      <c r="J672" s="13"/>
      <c r="K672" s="13"/>
      <c r="L672" s="13"/>
      <c r="M672" s="13"/>
      <c r="N672" s="13"/>
      <c r="O672" s="13"/>
      <c r="P672" s="13"/>
      <c r="Q672" s="13"/>
      <c r="R672" s="13"/>
      <c r="S672" s="13"/>
      <c r="T672" s="13"/>
      <c r="U672" s="13"/>
      <c r="V672" s="13"/>
      <c r="W672" s="13"/>
      <c r="X672" s="13"/>
      <c r="Y672" s="13"/>
      <c r="Z672" s="13"/>
      <c r="AA672" s="13"/>
    </row>
    <row r="673" spans="1:27" ht="15.75" customHeight="1">
      <c r="A673" s="13"/>
      <c r="B673" s="13"/>
      <c r="C673" s="13"/>
      <c r="D673" s="13"/>
      <c r="E673" s="13"/>
      <c r="F673" s="13"/>
      <c r="G673" s="13"/>
      <c r="H673" s="13"/>
      <c r="I673" s="13"/>
      <c r="J673" s="13"/>
      <c r="K673" s="13"/>
      <c r="L673" s="13"/>
      <c r="M673" s="13"/>
      <c r="N673" s="13"/>
      <c r="O673" s="13"/>
      <c r="P673" s="13"/>
      <c r="Q673" s="13"/>
      <c r="R673" s="13"/>
      <c r="S673" s="13"/>
      <c r="T673" s="13"/>
      <c r="U673" s="13"/>
      <c r="V673" s="13"/>
      <c r="W673" s="13"/>
      <c r="X673" s="13"/>
      <c r="Y673" s="13"/>
      <c r="Z673" s="13"/>
      <c r="AA673" s="13"/>
    </row>
    <row r="674" spans="1:27" ht="15.75" customHeight="1">
      <c r="A674" s="13"/>
      <c r="B674" s="13"/>
      <c r="C674" s="13"/>
      <c r="D674" s="13"/>
      <c r="E674" s="13"/>
      <c r="F674" s="13"/>
      <c r="G674" s="13"/>
      <c r="H674" s="13"/>
      <c r="I674" s="13"/>
      <c r="J674" s="13"/>
      <c r="K674" s="13"/>
      <c r="L674" s="13"/>
      <c r="M674" s="13"/>
      <c r="N674" s="13"/>
      <c r="O674" s="13"/>
      <c r="P674" s="13"/>
      <c r="Q674" s="13"/>
      <c r="R674" s="13"/>
      <c r="S674" s="13"/>
      <c r="T674" s="13"/>
      <c r="U674" s="13"/>
      <c r="V674" s="13"/>
      <c r="W674" s="13"/>
      <c r="X674" s="13"/>
      <c r="Y674" s="13"/>
      <c r="Z674" s="13"/>
      <c r="AA674" s="13"/>
    </row>
    <row r="675" spans="1:27" ht="15.75" customHeight="1">
      <c r="A675" s="13"/>
      <c r="B675" s="13"/>
      <c r="C675" s="13"/>
      <c r="D675" s="13"/>
      <c r="E675" s="13"/>
      <c r="F675" s="13"/>
      <c r="G675" s="13"/>
      <c r="H675" s="13"/>
      <c r="I675" s="13"/>
      <c r="J675" s="13"/>
      <c r="K675" s="13"/>
      <c r="L675" s="13"/>
      <c r="M675" s="13"/>
      <c r="N675" s="13"/>
      <c r="O675" s="13"/>
      <c r="P675" s="13"/>
      <c r="Q675" s="13"/>
      <c r="R675" s="13"/>
      <c r="S675" s="13"/>
      <c r="T675" s="13"/>
      <c r="U675" s="13"/>
      <c r="V675" s="13"/>
      <c r="W675" s="13"/>
      <c r="X675" s="13"/>
      <c r="Y675" s="13"/>
      <c r="Z675" s="13"/>
      <c r="AA675" s="13"/>
    </row>
    <row r="676" spans="1:27" ht="15.75" customHeight="1">
      <c r="A676" s="13"/>
      <c r="B676" s="13"/>
      <c r="C676" s="13"/>
      <c r="D676" s="13"/>
      <c r="E676" s="13"/>
      <c r="F676" s="13"/>
      <c r="G676" s="13"/>
      <c r="H676" s="13"/>
      <c r="I676" s="13"/>
      <c r="J676" s="13"/>
      <c r="K676" s="13"/>
      <c r="L676" s="13"/>
      <c r="M676" s="13"/>
      <c r="N676" s="13"/>
      <c r="O676" s="13"/>
      <c r="P676" s="13"/>
      <c r="Q676" s="13"/>
      <c r="R676" s="13"/>
      <c r="S676" s="13"/>
      <c r="T676" s="13"/>
      <c r="U676" s="13"/>
      <c r="V676" s="13"/>
      <c r="W676" s="13"/>
      <c r="X676" s="13"/>
      <c r="Y676" s="13"/>
      <c r="Z676" s="13"/>
      <c r="AA676" s="13"/>
    </row>
    <row r="677" spans="1:27" ht="15.75" customHeight="1">
      <c r="A677" s="13"/>
      <c r="B677" s="13"/>
      <c r="C677" s="13"/>
      <c r="D677" s="13"/>
      <c r="E677" s="13"/>
      <c r="F677" s="13"/>
      <c r="G677" s="13"/>
      <c r="H677" s="13"/>
      <c r="I677" s="13"/>
      <c r="J677" s="13"/>
      <c r="K677" s="13"/>
      <c r="L677" s="13"/>
      <c r="M677" s="13"/>
      <c r="N677" s="13"/>
      <c r="O677" s="13"/>
      <c r="P677" s="13"/>
      <c r="Q677" s="13"/>
      <c r="R677" s="13"/>
      <c r="S677" s="13"/>
      <c r="T677" s="13"/>
      <c r="U677" s="13"/>
      <c r="V677" s="13"/>
      <c r="W677" s="13"/>
      <c r="X677" s="13"/>
      <c r="Y677" s="13"/>
      <c r="Z677" s="13"/>
      <c r="AA677" s="13"/>
    </row>
    <row r="678" spans="1:27" ht="15.75" customHeight="1">
      <c r="A678" s="13"/>
      <c r="B678" s="13"/>
      <c r="C678" s="13"/>
      <c r="D678" s="13"/>
      <c r="E678" s="13"/>
      <c r="F678" s="13"/>
      <c r="G678" s="13"/>
      <c r="H678" s="13"/>
      <c r="I678" s="13"/>
      <c r="J678" s="13"/>
      <c r="K678" s="13"/>
      <c r="L678" s="13"/>
      <c r="M678" s="13"/>
      <c r="N678" s="13"/>
      <c r="O678" s="13"/>
      <c r="P678" s="13"/>
      <c r="Q678" s="13"/>
      <c r="R678" s="13"/>
      <c r="S678" s="13"/>
      <c r="T678" s="13"/>
      <c r="U678" s="13"/>
      <c r="V678" s="13"/>
      <c r="W678" s="13"/>
      <c r="X678" s="13"/>
      <c r="Y678" s="13"/>
      <c r="Z678" s="13"/>
      <c r="AA678" s="13"/>
    </row>
    <row r="679" spans="1:27" ht="15.75" customHeight="1">
      <c r="A679" s="13"/>
      <c r="B679" s="13"/>
      <c r="C679" s="13"/>
      <c r="D679" s="13"/>
      <c r="E679" s="13"/>
      <c r="F679" s="13"/>
      <c r="G679" s="13"/>
      <c r="H679" s="13"/>
      <c r="I679" s="13"/>
      <c r="J679" s="13"/>
      <c r="K679" s="13"/>
      <c r="L679" s="13"/>
      <c r="M679" s="13"/>
      <c r="N679" s="13"/>
      <c r="O679" s="13"/>
      <c r="P679" s="13"/>
      <c r="Q679" s="13"/>
      <c r="R679" s="13"/>
      <c r="S679" s="13"/>
      <c r="T679" s="13"/>
      <c r="U679" s="13"/>
      <c r="V679" s="13"/>
      <c r="W679" s="13"/>
      <c r="X679" s="13"/>
      <c r="Y679" s="13"/>
      <c r="Z679" s="13"/>
      <c r="AA679" s="13"/>
    </row>
    <row r="680" spans="1:27" ht="15.75" customHeight="1">
      <c r="A680" s="13"/>
      <c r="B680" s="13"/>
      <c r="C680" s="13"/>
      <c r="D680" s="13"/>
      <c r="E680" s="13"/>
      <c r="F680" s="13"/>
      <c r="G680" s="13"/>
      <c r="H680" s="13"/>
      <c r="I680" s="13"/>
      <c r="J680" s="13"/>
      <c r="K680" s="13"/>
      <c r="L680" s="13"/>
      <c r="M680" s="13"/>
      <c r="N680" s="13"/>
      <c r="O680" s="13"/>
      <c r="P680" s="13"/>
      <c r="Q680" s="13"/>
      <c r="R680" s="13"/>
      <c r="S680" s="13"/>
      <c r="T680" s="13"/>
      <c r="U680" s="13"/>
      <c r="V680" s="13"/>
      <c r="W680" s="13"/>
      <c r="X680" s="13"/>
      <c r="Y680" s="13"/>
      <c r="Z680" s="13"/>
      <c r="AA680" s="13"/>
    </row>
    <row r="681" spans="1:27" ht="15.75" customHeight="1">
      <c r="A681" s="13"/>
      <c r="B681" s="13"/>
      <c r="C681" s="13"/>
      <c r="D681" s="13"/>
      <c r="E681" s="13"/>
      <c r="F681" s="13"/>
      <c r="G681" s="13"/>
      <c r="H681" s="13"/>
      <c r="I681" s="13"/>
      <c r="J681" s="13"/>
      <c r="K681" s="13"/>
      <c r="L681" s="13"/>
      <c r="M681" s="13"/>
      <c r="N681" s="13"/>
      <c r="O681" s="13"/>
      <c r="P681" s="13"/>
      <c r="Q681" s="13"/>
      <c r="R681" s="13"/>
      <c r="S681" s="13"/>
      <c r="T681" s="13"/>
      <c r="U681" s="13"/>
      <c r="V681" s="13"/>
      <c r="W681" s="13"/>
      <c r="X681" s="13"/>
      <c r="Y681" s="13"/>
      <c r="Z681" s="13"/>
      <c r="AA681" s="13"/>
    </row>
    <row r="682" spans="1:27" ht="15.75" customHeight="1">
      <c r="A682" s="13"/>
      <c r="B682" s="13"/>
      <c r="C682" s="13"/>
      <c r="D682" s="13"/>
      <c r="E682" s="13"/>
      <c r="F682" s="13"/>
      <c r="G682" s="13"/>
      <c r="H682" s="13"/>
      <c r="I682" s="13"/>
      <c r="J682" s="13"/>
      <c r="K682" s="13"/>
      <c r="L682" s="13"/>
      <c r="M682" s="13"/>
      <c r="N682" s="13"/>
      <c r="O682" s="13"/>
      <c r="P682" s="13"/>
      <c r="Q682" s="13"/>
      <c r="R682" s="13"/>
      <c r="S682" s="13"/>
      <c r="T682" s="13"/>
      <c r="U682" s="13"/>
      <c r="V682" s="13"/>
      <c r="W682" s="13"/>
      <c r="X682" s="13"/>
      <c r="Y682" s="13"/>
      <c r="Z682" s="13"/>
      <c r="AA682" s="13"/>
    </row>
    <row r="683" spans="1:27" ht="15.75" customHeight="1">
      <c r="A683" s="13"/>
      <c r="B683" s="13"/>
      <c r="C683" s="13"/>
      <c r="D683" s="13"/>
      <c r="E683" s="13"/>
      <c r="F683" s="13"/>
      <c r="G683" s="13"/>
      <c r="H683" s="13"/>
      <c r="I683" s="13"/>
      <c r="J683" s="13"/>
      <c r="K683" s="13"/>
      <c r="L683" s="13"/>
      <c r="M683" s="13"/>
      <c r="N683" s="13"/>
      <c r="O683" s="13"/>
      <c r="P683" s="13"/>
      <c r="Q683" s="13"/>
      <c r="R683" s="13"/>
      <c r="S683" s="13"/>
      <c r="T683" s="13"/>
      <c r="U683" s="13"/>
      <c r="V683" s="13"/>
      <c r="W683" s="13"/>
      <c r="X683" s="13"/>
      <c r="Y683" s="13"/>
      <c r="Z683" s="13"/>
      <c r="AA683" s="13"/>
    </row>
    <row r="684" spans="1:27" ht="15.75" customHeight="1">
      <c r="A684" s="13"/>
      <c r="B684" s="13"/>
      <c r="C684" s="13"/>
      <c r="D684" s="13"/>
      <c r="E684" s="13"/>
      <c r="F684" s="13"/>
      <c r="G684" s="13"/>
      <c r="H684" s="13"/>
      <c r="I684" s="13"/>
      <c r="J684" s="13"/>
      <c r="K684" s="13"/>
      <c r="L684" s="13"/>
      <c r="M684" s="13"/>
      <c r="N684" s="13"/>
      <c r="O684" s="13"/>
      <c r="P684" s="13"/>
      <c r="Q684" s="13"/>
      <c r="R684" s="13"/>
      <c r="S684" s="13"/>
      <c r="T684" s="13"/>
      <c r="U684" s="13"/>
      <c r="V684" s="13"/>
      <c r="W684" s="13"/>
      <c r="X684" s="13"/>
      <c r="Y684" s="13"/>
      <c r="Z684" s="13"/>
      <c r="AA684" s="13"/>
    </row>
    <row r="685" spans="1:27" ht="15.75" customHeight="1">
      <c r="A685" s="13"/>
      <c r="B685" s="13"/>
      <c r="C685" s="13"/>
      <c r="D685" s="13"/>
      <c r="E685" s="13"/>
      <c r="F685" s="13"/>
      <c r="G685" s="13"/>
      <c r="H685" s="13"/>
      <c r="I685" s="13"/>
      <c r="J685" s="13"/>
      <c r="K685" s="13"/>
      <c r="L685" s="13"/>
      <c r="M685" s="13"/>
      <c r="N685" s="13"/>
      <c r="O685" s="13"/>
      <c r="P685" s="13"/>
      <c r="Q685" s="13"/>
      <c r="R685" s="13"/>
      <c r="S685" s="13"/>
      <c r="T685" s="13"/>
      <c r="U685" s="13"/>
      <c r="V685" s="13"/>
      <c r="W685" s="13"/>
      <c r="X685" s="13"/>
      <c r="Y685" s="13"/>
      <c r="Z685" s="13"/>
      <c r="AA685" s="13"/>
    </row>
    <row r="686" spans="1:27" ht="15.75" customHeight="1">
      <c r="A686" s="13"/>
      <c r="B686" s="13"/>
      <c r="C686" s="13"/>
      <c r="D686" s="13"/>
      <c r="E686" s="13"/>
      <c r="F686" s="13"/>
      <c r="G686" s="13"/>
      <c r="H686" s="13"/>
      <c r="I686" s="13"/>
      <c r="J686" s="13"/>
      <c r="K686" s="13"/>
      <c r="L686" s="13"/>
      <c r="M686" s="13"/>
      <c r="N686" s="13"/>
      <c r="O686" s="13"/>
      <c r="P686" s="13"/>
      <c r="Q686" s="13"/>
      <c r="R686" s="13"/>
      <c r="S686" s="13"/>
      <c r="T686" s="13"/>
      <c r="U686" s="13"/>
      <c r="V686" s="13"/>
      <c r="W686" s="13"/>
      <c r="X686" s="13"/>
      <c r="Y686" s="13"/>
      <c r="Z686" s="13"/>
      <c r="AA686" s="13"/>
    </row>
    <row r="687" spans="1:27" ht="15.75" customHeight="1">
      <c r="A687" s="13"/>
      <c r="B687" s="13"/>
      <c r="C687" s="13"/>
      <c r="D687" s="13"/>
      <c r="E687" s="13"/>
      <c r="F687" s="13"/>
      <c r="G687" s="13"/>
      <c r="H687" s="13"/>
      <c r="I687" s="13"/>
      <c r="J687" s="13"/>
      <c r="K687" s="13"/>
      <c r="L687" s="13"/>
      <c r="M687" s="13"/>
      <c r="N687" s="13"/>
      <c r="O687" s="13"/>
      <c r="P687" s="13"/>
      <c r="Q687" s="13"/>
      <c r="R687" s="13"/>
      <c r="S687" s="13"/>
      <c r="T687" s="13"/>
      <c r="U687" s="13"/>
      <c r="V687" s="13"/>
      <c r="W687" s="13"/>
      <c r="X687" s="13"/>
      <c r="Y687" s="13"/>
      <c r="Z687" s="13"/>
      <c r="AA687" s="13"/>
    </row>
    <row r="688" spans="1:27" ht="15.75" customHeight="1">
      <c r="A688" s="13"/>
      <c r="B688" s="13"/>
      <c r="C688" s="13"/>
      <c r="D688" s="13"/>
      <c r="E688" s="13"/>
      <c r="F688" s="13"/>
      <c r="G688" s="13"/>
      <c r="H688" s="13"/>
      <c r="I688" s="13"/>
      <c r="J688" s="13"/>
      <c r="K688" s="13"/>
      <c r="L688" s="13"/>
      <c r="M688" s="13"/>
      <c r="N688" s="13"/>
      <c r="O688" s="13"/>
      <c r="P688" s="13"/>
      <c r="Q688" s="13"/>
      <c r="R688" s="13"/>
      <c r="S688" s="13"/>
      <c r="T688" s="13"/>
      <c r="U688" s="13"/>
      <c r="V688" s="13"/>
      <c r="W688" s="13"/>
      <c r="X688" s="13"/>
      <c r="Y688" s="13"/>
      <c r="Z688" s="13"/>
      <c r="AA688" s="13"/>
    </row>
    <row r="689" spans="1:27" ht="15.75" customHeight="1">
      <c r="A689" s="13"/>
      <c r="B689" s="13"/>
      <c r="C689" s="13"/>
      <c r="D689" s="13"/>
      <c r="E689" s="13"/>
      <c r="F689" s="13"/>
      <c r="G689" s="13"/>
      <c r="H689" s="13"/>
      <c r="I689" s="13"/>
      <c r="J689" s="13"/>
      <c r="K689" s="13"/>
      <c r="L689" s="13"/>
      <c r="M689" s="13"/>
      <c r="N689" s="13"/>
      <c r="O689" s="13"/>
      <c r="P689" s="13"/>
      <c r="Q689" s="13"/>
      <c r="R689" s="13"/>
      <c r="S689" s="13"/>
      <c r="T689" s="13"/>
      <c r="U689" s="13"/>
      <c r="V689" s="13"/>
      <c r="W689" s="13"/>
      <c r="X689" s="13"/>
      <c r="Y689" s="13"/>
      <c r="Z689" s="13"/>
      <c r="AA689" s="13"/>
    </row>
    <row r="690" spans="1:27" ht="15.75" customHeight="1">
      <c r="A690" s="13"/>
      <c r="B690" s="13"/>
      <c r="C690" s="13"/>
      <c r="D690" s="13"/>
      <c r="E690" s="13"/>
      <c r="F690" s="13"/>
      <c r="G690" s="13"/>
      <c r="H690" s="13"/>
      <c r="I690" s="13"/>
      <c r="J690" s="13"/>
      <c r="K690" s="13"/>
      <c r="L690" s="13"/>
      <c r="M690" s="13"/>
      <c r="N690" s="13"/>
      <c r="O690" s="13"/>
      <c r="P690" s="13"/>
      <c r="Q690" s="13"/>
      <c r="R690" s="13"/>
      <c r="S690" s="13"/>
      <c r="T690" s="13"/>
      <c r="U690" s="13"/>
      <c r="V690" s="13"/>
      <c r="W690" s="13"/>
      <c r="X690" s="13"/>
      <c r="Y690" s="13"/>
      <c r="Z690" s="13"/>
      <c r="AA690" s="13"/>
    </row>
    <row r="691" spans="1:27" ht="15.75" customHeight="1">
      <c r="A691" s="13"/>
      <c r="B691" s="13"/>
      <c r="C691" s="13"/>
      <c r="D691" s="13"/>
      <c r="E691" s="13"/>
      <c r="F691" s="13"/>
      <c r="G691" s="13"/>
      <c r="H691" s="13"/>
      <c r="I691" s="13"/>
      <c r="J691" s="13"/>
      <c r="K691" s="13"/>
      <c r="L691" s="13"/>
      <c r="M691" s="13"/>
      <c r="N691" s="13"/>
      <c r="O691" s="13"/>
      <c r="P691" s="13"/>
      <c r="Q691" s="13"/>
      <c r="R691" s="13"/>
      <c r="S691" s="13"/>
      <c r="T691" s="13"/>
      <c r="U691" s="13"/>
      <c r="V691" s="13"/>
      <c r="W691" s="13"/>
      <c r="X691" s="13"/>
      <c r="Y691" s="13"/>
      <c r="Z691" s="13"/>
      <c r="AA691" s="13"/>
    </row>
    <row r="692" spans="1:27" ht="15.75" customHeight="1">
      <c r="A692" s="13"/>
      <c r="B692" s="13"/>
      <c r="C692" s="13"/>
      <c r="D692" s="13"/>
      <c r="E692" s="13"/>
      <c r="F692" s="13"/>
      <c r="G692" s="13"/>
      <c r="H692" s="13"/>
      <c r="I692" s="13"/>
      <c r="J692" s="13"/>
      <c r="K692" s="13"/>
      <c r="L692" s="13"/>
      <c r="M692" s="13"/>
      <c r="N692" s="13"/>
      <c r="O692" s="13"/>
      <c r="P692" s="13"/>
      <c r="Q692" s="13"/>
      <c r="R692" s="13"/>
      <c r="S692" s="13"/>
      <c r="T692" s="13"/>
      <c r="U692" s="13"/>
      <c r="V692" s="13"/>
      <c r="W692" s="13"/>
      <c r="X692" s="13"/>
      <c r="Y692" s="13"/>
      <c r="Z692" s="13"/>
      <c r="AA692" s="13"/>
    </row>
    <row r="693" spans="1:27" ht="15.75" customHeight="1">
      <c r="A693" s="13"/>
      <c r="B693" s="13"/>
      <c r="C693" s="13"/>
      <c r="D693" s="13"/>
      <c r="E693" s="13"/>
      <c r="F693" s="13"/>
      <c r="G693" s="13"/>
      <c r="H693" s="13"/>
      <c r="I693" s="13"/>
      <c r="J693" s="13"/>
      <c r="K693" s="13"/>
      <c r="L693" s="13"/>
      <c r="M693" s="13"/>
      <c r="N693" s="13"/>
      <c r="O693" s="13"/>
      <c r="P693" s="13"/>
      <c r="Q693" s="13"/>
      <c r="R693" s="13"/>
      <c r="S693" s="13"/>
      <c r="T693" s="13"/>
      <c r="U693" s="13"/>
      <c r="V693" s="13"/>
      <c r="W693" s="13"/>
      <c r="X693" s="13"/>
      <c r="Y693" s="13"/>
      <c r="Z693" s="13"/>
      <c r="AA693" s="13"/>
    </row>
    <row r="694" spans="1:27" ht="15.75" customHeight="1">
      <c r="A694" s="13"/>
      <c r="B694" s="13"/>
      <c r="C694" s="13"/>
      <c r="D694" s="13"/>
      <c r="E694" s="13"/>
      <c r="F694" s="13"/>
      <c r="G694" s="13"/>
      <c r="H694" s="13"/>
      <c r="I694" s="13"/>
      <c r="J694" s="13"/>
      <c r="K694" s="13"/>
      <c r="L694" s="13"/>
      <c r="M694" s="13"/>
      <c r="N694" s="13"/>
      <c r="O694" s="13"/>
      <c r="P694" s="13"/>
      <c r="Q694" s="13"/>
      <c r="R694" s="13"/>
      <c r="S694" s="13"/>
      <c r="T694" s="13"/>
      <c r="U694" s="13"/>
      <c r="V694" s="13"/>
      <c r="W694" s="13"/>
      <c r="X694" s="13"/>
      <c r="Y694" s="13"/>
      <c r="Z694" s="13"/>
      <c r="AA694" s="13"/>
    </row>
    <row r="695" spans="1:27" ht="15.75" customHeight="1">
      <c r="A695" s="13"/>
      <c r="B695" s="13"/>
      <c r="C695" s="13"/>
      <c r="D695" s="13"/>
      <c r="E695" s="13"/>
      <c r="F695" s="13"/>
      <c r="G695" s="13"/>
      <c r="H695" s="13"/>
      <c r="I695" s="13"/>
      <c r="J695" s="13"/>
      <c r="K695" s="13"/>
      <c r="L695" s="13"/>
      <c r="M695" s="13"/>
      <c r="N695" s="13"/>
      <c r="O695" s="13"/>
      <c r="P695" s="13"/>
      <c r="Q695" s="13"/>
      <c r="R695" s="13"/>
      <c r="S695" s="13"/>
      <c r="T695" s="13"/>
      <c r="U695" s="13"/>
      <c r="V695" s="13"/>
      <c r="W695" s="13"/>
      <c r="X695" s="13"/>
      <c r="Y695" s="13"/>
      <c r="Z695" s="13"/>
      <c r="AA695" s="13"/>
    </row>
    <row r="696" spans="1:27" ht="15.75" customHeight="1">
      <c r="A696" s="13"/>
      <c r="B696" s="13"/>
      <c r="C696" s="13"/>
      <c r="D696" s="13"/>
      <c r="E696" s="13"/>
      <c r="F696" s="13"/>
      <c r="G696" s="13"/>
      <c r="H696" s="13"/>
      <c r="I696" s="13"/>
      <c r="J696" s="13"/>
      <c r="K696" s="13"/>
      <c r="L696" s="13"/>
      <c r="M696" s="13"/>
      <c r="N696" s="13"/>
      <c r="O696" s="13"/>
      <c r="P696" s="13"/>
      <c r="Q696" s="13"/>
      <c r="R696" s="13"/>
      <c r="S696" s="13"/>
      <c r="T696" s="13"/>
      <c r="U696" s="13"/>
      <c r="V696" s="13"/>
      <c r="W696" s="13"/>
      <c r="X696" s="13"/>
      <c r="Y696" s="13"/>
      <c r="Z696" s="13"/>
      <c r="AA696" s="13"/>
    </row>
    <row r="697" spans="1:27" ht="15.75" customHeight="1">
      <c r="A697" s="13"/>
      <c r="B697" s="13"/>
      <c r="C697" s="13"/>
      <c r="D697" s="13"/>
      <c r="E697" s="13"/>
      <c r="F697" s="13"/>
      <c r="G697" s="13"/>
      <c r="H697" s="13"/>
      <c r="I697" s="13"/>
      <c r="J697" s="13"/>
      <c r="K697" s="13"/>
      <c r="L697" s="13"/>
      <c r="M697" s="13"/>
      <c r="N697" s="13"/>
      <c r="O697" s="13"/>
      <c r="P697" s="13"/>
      <c r="Q697" s="13"/>
      <c r="R697" s="13"/>
      <c r="S697" s="13"/>
      <c r="T697" s="13"/>
      <c r="U697" s="13"/>
      <c r="V697" s="13"/>
      <c r="W697" s="13"/>
      <c r="X697" s="13"/>
      <c r="Y697" s="13"/>
      <c r="Z697" s="13"/>
      <c r="AA697" s="13"/>
    </row>
    <row r="698" spans="1:27" ht="15.75" customHeight="1">
      <c r="A698" s="13"/>
      <c r="B698" s="13"/>
      <c r="C698" s="13"/>
      <c r="D698" s="13"/>
      <c r="E698" s="13"/>
      <c r="F698" s="13"/>
      <c r="G698" s="13"/>
      <c r="H698" s="13"/>
      <c r="I698" s="13"/>
      <c r="J698" s="13"/>
      <c r="K698" s="13"/>
      <c r="L698" s="13"/>
      <c r="M698" s="13"/>
      <c r="N698" s="13"/>
      <c r="O698" s="13"/>
      <c r="P698" s="13"/>
      <c r="Q698" s="13"/>
      <c r="R698" s="13"/>
      <c r="S698" s="13"/>
      <c r="T698" s="13"/>
      <c r="U698" s="13"/>
      <c r="V698" s="13"/>
      <c r="W698" s="13"/>
      <c r="X698" s="13"/>
      <c r="Y698" s="13"/>
      <c r="Z698" s="13"/>
      <c r="AA698" s="13"/>
    </row>
    <row r="699" spans="1:27" ht="15.75" customHeight="1">
      <c r="A699" s="13"/>
      <c r="B699" s="13"/>
      <c r="C699" s="13"/>
      <c r="D699" s="13"/>
      <c r="E699" s="13"/>
      <c r="F699" s="13"/>
      <c r="G699" s="13"/>
      <c r="H699" s="13"/>
      <c r="I699" s="13"/>
      <c r="J699" s="13"/>
      <c r="K699" s="13"/>
      <c r="L699" s="13"/>
      <c r="M699" s="13"/>
      <c r="N699" s="13"/>
      <c r="O699" s="13"/>
      <c r="P699" s="13"/>
      <c r="Q699" s="13"/>
      <c r="R699" s="13"/>
      <c r="S699" s="13"/>
      <c r="T699" s="13"/>
      <c r="U699" s="13"/>
      <c r="V699" s="13"/>
      <c r="W699" s="13"/>
      <c r="X699" s="13"/>
      <c r="Y699" s="13"/>
      <c r="Z699" s="13"/>
      <c r="AA699" s="13"/>
    </row>
    <row r="700" spans="1:27" ht="15.75" customHeight="1">
      <c r="A700" s="13"/>
      <c r="B700" s="13"/>
      <c r="C700" s="13"/>
      <c r="D700" s="13"/>
      <c r="E700" s="13"/>
      <c r="F700" s="13"/>
      <c r="G700" s="13"/>
      <c r="H700" s="13"/>
      <c r="I700" s="13"/>
      <c r="J700" s="13"/>
      <c r="K700" s="13"/>
      <c r="L700" s="13"/>
      <c r="M700" s="13"/>
      <c r="N700" s="13"/>
      <c r="O700" s="13"/>
      <c r="P700" s="13"/>
      <c r="Q700" s="13"/>
      <c r="R700" s="13"/>
      <c r="S700" s="13"/>
      <c r="T700" s="13"/>
      <c r="U700" s="13"/>
      <c r="V700" s="13"/>
      <c r="W700" s="13"/>
      <c r="X700" s="13"/>
      <c r="Y700" s="13"/>
      <c r="Z700" s="13"/>
      <c r="AA700" s="13"/>
    </row>
    <row r="701" spans="1:27" ht="15.75" customHeight="1">
      <c r="A701" s="13"/>
      <c r="B701" s="13"/>
      <c r="C701" s="13"/>
      <c r="D701" s="13"/>
      <c r="E701" s="13"/>
      <c r="F701" s="13"/>
      <c r="G701" s="13"/>
      <c r="H701" s="13"/>
      <c r="I701" s="13"/>
      <c r="J701" s="13"/>
      <c r="K701" s="13"/>
      <c r="L701" s="13"/>
      <c r="M701" s="13"/>
      <c r="N701" s="13"/>
      <c r="O701" s="13"/>
      <c r="P701" s="13"/>
      <c r="Q701" s="13"/>
      <c r="R701" s="13"/>
      <c r="S701" s="13"/>
      <c r="T701" s="13"/>
      <c r="U701" s="13"/>
      <c r="V701" s="13"/>
      <c r="W701" s="13"/>
      <c r="X701" s="13"/>
      <c r="Y701" s="13"/>
      <c r="Z701" s="13"/>
      <c r="AA701" s="13"/>
    </row>
    <row r="702" spans="1:27" ht="15.75" customHeight="1">
      <c r="A702" s="13"/>
      <c r="B702" s="13"/>
      <c r="C702" s="13"/>
      <c r="D702" s="13"/>
      <c r="E702" s="13"/>
      <c r="F702" s="13"/>
      <c r="G702" s="13"/>
      <c r="H702" s="13"/>
      <c r="I702" s="13"/>
      <c r="J702" s="13"/>
      <c r="K702" s="13"/>
      <c r="L702" s="13"/>
      <c r="M702" s="13"/>
      <c r="N702" s="13"/>
      <c r="O702" s="13"/>
      <c r="P702" s="13"/>
      <c r="Q702" s="13"/>
      <c r="R702" s="13"/>
      <c r="S702" s="13"/>
      <c r="T702" s="13"/>
      <c r="U702" s="13"/>
      <c r="V702" s="13"/>
      <c r="W702" s="13"/>
      <c r="X702" s="13"/>
      <c r="Y702" s="13"/>
      <c r="Z702" s="13"/>
      <c r="AA702" s="13"/>
    </row>
    <row r="703" spans="1:27" ht="15.75" customHeight="1">
      <c r="A703" s="13"/>
      <c r="B703" s="13"/>
      <c r="C703" s="13"/>
      <c r="D703" s="13"/>
      <c r="E703" s="13"/>
      <c r="F703" s="13"/>
      <c r="G703" s="13"/>
      <c r="H703" s="13"/>
      <c r="I703" s="13"/>
      <c r="J703" s="13"/>
      <c r="K703" s="13"/>
      <c r="L703" s="13"/>
      <c r="M703" s="13"/>
      <c r="N703" s="13"/>
      <c r="O703" s="13"/>
      <c r="P703" s="13"/>
      <c r="Q703" s="13"/>
      <c r="R703" s="13"/>
      <c r="S703" s="13"/>
      <c r="T703" s="13"/>
      <c r="U703" s="13"/>
      <c r="V703" s="13"/>
      <c r="W703" s="13"/>
      <c r="X703" s="13"/>
      <c r="Y703" s="13"/>
      <c r="Z703" s="13"/>
      <c r="AA703" s="13"/>
    </row>
    <row r="704" spans="1:27" ht="15.75" customHeight="1">
      <c r="A704" s="13"/>
      <c r="B704" s="13"/>
      <c r="C704" s="13"/>
      <c r="D704" s="13"/>
      <c r="E704" s="13"/>
      <c r="F704" s="13"/>
      <c r="G704" s="13"/>
      <c r="H704" s="13"/>
      <c r="I704" s="13"/>
      <c r="J704" s="13"/>
      <c r="K704" s="13"/>
      <c r="L704" s="13"/>
      <c r="M704" s="13"/>
      <c r="N704" s="13"/>
      <c r="O704" s="13"/>
      <c r="P704" s="13"/>
      <c r="Q704" s="13"/>
      <c r="R704" s="13"/>
      <c r="S704" s="13"/>
      <c r="T704" s="13"/>
      <c r="U704" s="13"/>
      <c r="V704" s="13"/>
      <c r="W704" s="13"/>
      <c r="X704" s="13"/>
      <c r="Y704" s="13"/>
      <c r="Z704" s="13"/>
      <c r="AA704" s="13"/>
    </row>
    <row r="705" spans="1:27" ht="15.75" customHeight="1">
      <c r="A705" s="13"/>
      <c r="B705" s="13"/>
      <c r="C705" s="13"/>
      <c r="D705" s="13"/>
      <c r="E705" s="13"/>
      <c r="F705" s="13"/>
      <c r="G705" s="13"/>
      <c r="H705" s="13"/>
      <c r="I705" s="13"/>
      <c r="J705" s="13"/>
      <c r="K705" s="13"/>
      <c r="L705" s="13"/>
      <c r="M705" s="13"/>
      <c r="N705" s="13"/>
      <c r="O705" s="13"/>
      <c r="P705" s="13"/>
      <c r="Q705" s="13"/>
      <c r="R705" s="13"/>
      <c r="S705" s="13"/>
      <c r="T705" s="13"/>
      <c r="U705" s="13"/>
      <c r="V705" s="13"/>
      <c r="W705" s="13"/>
      <c r="X705" s="13"/>
      <c r="Y705" s="13"/>
      <c r="Z705" s="13"/>
      <c r="AA705" s="13"/>
    </row>
    <row r="706" spans="1:27" ht="15.75" customHeight="1">
      <c r="A706" s="13"/>
      <c r="B706" s="13"/>
      <c r="C706" s="13"/>
      <c r="D706" s="13"/>
      <c r="E706" s="13"/>
      <c r="F706" s="13"/>
      <c r="G706" s="13"/>
      <c r="H706" s="13"/>
      <c r="I706" s="13"/>
      <c r="J706" s="13"/>
      <c r="K706" s="13"/>
      <c r="L706" s="13"/>
      <c r="M706" s="13"/>
      <c r="N706" s="13"/>
      <c r="O706" s="13"/>
      <c r="P706" s="13"/>
      <c r="Q706" s="13"/>
      <c r="R706" s="13"/>
      <c r="S706" s="13"/>
      <c r="T706" s="13"/>
      <c r="U706" s="13"/>
      <c r="V706" s="13"/>
      <c r="W706" s="13"/>
      <c r="X706" s="13"/>
      <c r="Y706" s="13"/>
      <c r="Z706" s="13"/>
      <c r="AA706" s="13"/>
    </row>
    <row r="707" spans="1:27" ht="15.75" customHeight="1">
      <c r="A707" s="13"/>
      <c r="B707" s="13"/>
      <c r="C707" s="13"/>
      <c r="D707" s="13"/>
      <c r="E707" s="13"/>
      <c r="F707" s="13"/>
      <c r="G707" s="13"/>
      <c r="H707" s="13"/>
      <c r="I707" s="13"/>
      <c r="J707" s="13"/>
      <c r="K707" s="13"/>
      <c r="L707" s="13"/>
      <c r="M707" s="13"/>
      <c r="N707" s="13"/>
      <c r="O707" s="13"/>
      <c r="P707" s="13"/>
      <c r="Q707" s="13"/>
      <c r="R707" s="13"/>
      <c r="S707" s="13"/>
      <c r="T707" s="13"/>
      <c r="U707" s="13"/>
      <c r="V707" s="13"/>
      <c r="W707" s="13"/>
      <c r="X707" s="13"/>
      <c r="Y707" s="13"/>
      <c r="Z707" s="13"/>
      <c r="AA707" s="13"/>
    </row>
    <row r="708" spans="1:27" ht="15.75" customHeight="1">
      <c r="A708" s="13"/>
      <c r="B708" s="13"/>
      <c r="C708" s="13"/>
      <c r="D708" s="13"/>
      <c r="E708" s="13"/>
      <c r="F708" s="13"/>
      <c r="G708" s="13"/>
      <c r="H708" s="13"/>
      <c r="I708" s="13"/>
      <c r="J708" s="13"/>
      <c r="K708" s="13"/>
      <c r="L708" s="13"/>
      <c r="M708" s="13"/>
      <c r="N708" s="13"/>
      <c r="O708" s="13"/>
      <c r="P708" s="13"/>
      <c r="Q708" s="13"/>
      <c r="R708" s="13"/>
      <c r="S708" s="13"/>
      <c r="T708" s="13"/>
      <c r="U708" s="13"/>
      <c r="V708" s="13"/>
      <c r="W708" s="13"/>
      <c r="X708" s="13"/>
      <c r="Y708" s="13"/>
      <c r="Z708" s="13"/>
      <c r="AA708" s="13"/>
    </row>
    <row r="709" spans="1:27" ht="15.75" customHeight="1">
      <c r="A709" s="13"/>
      <c r="B709" s="13"/>
      <c r="C709" s="13"/>
      <c r="D709" s="13"/>
      <c r="E709" s="13"/>
      <c r="F709" s="13"/>
      <c r="G709" s="13"/>
      <c r="H709" s="13"/>
      <c r="I709" s="13"/>
      <c r="J709" s="13"/>
      <c r="K709" s="13"/>
      <c r="L709" s="13"/>
      <c r="M709" s="13"/>
      <c r="N709" s="13"/>
      <c r="O709" s="13"/>
      <c r="P709" s="13"/>
      <c r="Q709" s="13"/>
      <c r="R709" s="13"/>
      <c r="S709" s="13"/>
      <c r="T709" s="13"/>
      <c r="U709" s="13"/>
      <c r="V709" s="13"/>
      <c r="W709" s="13"/>
      <c r="X709" s="13"/>
      <c r="Y709" s="13"/>
      <c r="Z709" s="13"/>
      <c r="AA709" s="13"/>
    </row>
    <row r="710" spans="1:27" ht="15.75" customHeight="1">
      <c r="A710" s="13"/>
      <c r="B710" s="13"/>
      <c r="C710" s="13"/>
      <c r="D710" s="13"/>
      <c r="E710" s="13"/>
      <c r="F710" s="13"/>
      <c r="G710" s="13"/>
      <c r="H710" s="13"/>
      <c r="I710" s="13"/>
      <c r="J710" s="13"/>
      <c r="K710" s="13"/>
      <c r="L710" s="13"/>
      <c r="M710" s="13"/>
      <c r="N710" s="13"/>
      <c r="O710" s="13"/>
      <c r="P710" s="13"/>
      <c r="Q710" s="13"/>
      <c r="R710" s="13"/>
      <c r="S710" s="13"/>
      <c r="T710" s="13"/>
      <c r="U710" s="13"/>
      <c r="V710" s="13"/>
      <c r="W710" s="13"/>
      <c r="X710" s="13"/>
      <c r="Y710" s="13"/>
      <c r="Z710" s="13"/>
      <c r="AA710" s="13"/>
    </row>
    <row r="711" spans="1:27" ht="15.75" customHeight="1">
      <c r="A711" s="13"/>
      <c r="B711" s="13"/>
      <c r="C711" s="13"/>
      <c r="D711" s="13"/>
      <c r="E711" s="13"/>
      <c r="F711" s="13"/>
      <c r="G711" s="13"/>
      <c r="H711" s="13"/>
      <c r="I711" s="13"/>
      <c r="J711" s="13"/>
      <c r="K711" s="13"/>
      <c r="L711" s="13"/>
      <c r="M711" s="13"/>
      <c r="N711" s="13"/>
      <c r="O711" s="13"/>
      <c r="P711" s="13"/>
      <c r="Q711" s="13"/>
      <c r="R711" s="13"/>
      <c r="S711" s="13"/>
      <c r="T711" s="13"/>
      <c r="U711" s="13"/>
      <c r="V711" s="13"/>
      <c r="W711" s="13"/>
      <c r="X711" s="13"/>
      <c r="Y711" s="13"/>
      <c r="Z711" s="13"/>
      <c r="AA711" s="13"/>
    </row>
    <row r="712" spans="1:27" ht="15.75" customHeight="1">
      <c r="A712" s="13"/>
      <c r="B712" s="13"/>
      <c r="C712" s="13"/>
      <c r="D712" s="13"/>
      <c r="E712" s="13"/>
      <c r="F712" s="13"/>
      <c r="G712" s="13"/>
      <c r="H712" s="13"/>
      <c r="I712" s="13"/>
      <c r="J712" s="13"/>
      <c r="K712" s="13"/>
      <c r="L712" s="13"/>
      <c r="M712" s="13"/>
      <c r="N712" s="13"/>
      <c r="O712" s="13"/>
      <c r="P712" s="13"/>
      <c r="Q712" s="13"/>
      <c r="R712" s="13"/>
      <c r="S712" s="13"/>
      <c r="T712" s="13"/>
      <c r="U712" s="13"/>
      <c r="V712" s="13"/>
      <c r="W712" s="13"/>
      <c r="X712" s="13"/>
      <c r="Y712" s="13"/>
      <c r="Z712" s="13"/>
      <c r="AA712" s="13"/>
    </row>
    <row r="713" spans="1:27" ht="15.75" customHeight="1">
      <c r="A713" s="13"/>
      <c r="B713" s="13"/>
      <c r="C713" s="13"/>
      <c r="D713" s="13"/>
      <c r="E713" s="13"/>
      <c r="F713" s="13"/>
      <c r="G713" s="13"/>
      <c r="H713" s="13"/>
      <c r="I713" s="13"/>
      <c r="J713" s="13"/>
      <c r="K713" s="13"/>
      <c r="L713" s="13"/>
      <c r="M713" s="13"/>
      <c r="N713" s="13"/>
      <c r="O713" s="13"/>
      <c r="P713" s="13"/>
      <c r="Q713" s="13"/>
      <c r="R713" s="13"/>
      <c r="S713" s="13"/>
      <c r="T713" s="13"/>
      <c r="U713" s="13"/>
      <c r="V713" s="13"/>
      <c r="W713" s="13"/>
      <c r="X713" s="13"/>
      <c r="Y713" s="13"/>
      <c r="Z713" s="13"/>
      <c r="AA713" s="13"/>
    </row>
    <row r="714" spans="1:27" ht="15.75" customHeight="1">
      <c r="A714" s="13"/>
      <c r="B714" s="13"/>
      <c r="C714" s="13"/>
      <c r="D714" s="13"/>
      <c r="E714" s="13"/>
      <c r="F714" s="13"/>
      <c r="G714" s="13"/>
      <c r="H714" s="13"/>
      <c r="I714" s="13"/>
      <c r="J714" s="13"/>
      <c r="K714" s="13"/>
      <c r="L714" s="13"/>
      <c r="M714" s="13"/>
      <c r="N714" s="13"/>
      <c r="O714" s="13"/>
      <c r="P714" s="13"/>
      <c r="Q714" s="13"/>
      <c r="R714" s="13"/>
      <c r="S714" s="13"/>
      <c r="T714" s="13"/>
      <c r="U714" s="13"/>
      <c r="V714" s="13"/>
      <c r="W714" s="13"/>
      <c r="X714" s="13"/>
      <c r="Y714" s="13"/>
      <c r="Z714" s="13"/>
      <c r="AA714" s="13"/>
    </row>
    <row r="715" spans="1:27" ht="15.75" customHeight="1">
      <c r="A715" s="13"/>
      <c r="B715" s="13"/>
      <c r="C715" s="13"/>
      <c r="D715" s="13"/>
      <c r="E715" s="13"/>
      <c r="F715" s="13"/>
      <c r="G715" s="13"/>
      <c r="H715" s="13"/>
      <c r="I715" s="13"/>
      <c r="J715" s="13"/>
      <c r="K715" s="13"/>
      <c r="L715" s="13"/>
      <c r="M715" s="13"/>
      <c r="N715" s="13"/>
      <c r="O715" s="13"/>
      <c r="P715" s="13"/>
      <c r="Q715" s="13"/>
      <c r="R715" s="13"/>
      <c r="S715" s="13"/>
      <c r="T715" s="13"/>
      <c r="U715" s="13"/>
      <c r="V715" s="13"/>
      <c r="W715" s="13"/>
      <c r="X715" s="13"/>
      <c r="Y715" s="13"/>
      <c r="Z715" s="13"/>
      <c r="AA715" s="13"/>
    </row>
    <row r="716" spans="1:27" ht="15.75" customHeight="1">
      <c r="A716" s="13"/>
      <c r="B716" s="13"/>
      <c r="C716" s="13"/>
      <c r="D716" s="13"/>
      <c r="E716" s="13"/>
      <c r="F716" s="13"/>
      <c r="G716" s="13"/>
      <c r="H716" s="13"/>
      <c r="I716" s="13"/>
      <c r="J716" s="13"/>
      <c r="K716" s="13"/>
      <c r="L716" s="13"/>
      <c r="M716" s="13"/>
      <c r="N716" s="13"/>
      <c r="O716" s="13"/>
      <c r="P716" s="13"/>
      <c r="Q716" s="13"/>
      <c r="R716" s="13"/>
      <c r="S716" s="13"/>
      <c r="T716" s="13"/>
      <c r="U716" s="13"/>
      <c r="V716" s="13"/>
      <c r="W716" s="13"/>
      <c r="X716" s="13"/>
      <c r="Y716" s="13"/>
      <c r="Z716" s="13"/>
      <c r="AA716" s="13"/>
    </row>
    <row r="717" spans="1:27" ht="15.75" customHeight="1">
      <c r="A717" s="13"/>
      <c r="B717" s="13"/>
      <c r="C717" s="13"/>
      <c r="D717" s="13"/>
      <c r="E717" s="13"/>
      <c r="F717" s="13"/>
      <c r="G717" s="13"/>
      <c r="H717" s="13"/>
      <c r="I717" s="13"/>
      <c r="J717" s="13"/>
      <c r="K717" s="13"/>
      <c r="L717" s="13"/>
      <c r="M717" s="13"/>
      <c r="N717" s="13"/>
      <c r="O717" s="13"/>
      <c r="P717" s="13"/>
      <c r="Q717" s="13"/>
      <c r="R717" s="13"/>
      <c r="S717" s="13"/>
      <c r="T717" s="13"/>
      <c r="U717" s="13"/>
      <c r="V717" s="13"/>
      <c r="W717" s="13"/>
      <c r="X717" s="13"/>
      <c r="Y717" s="13"/>
      <c r="Z717" s="13"/>
      <c r="AA717" s="13"/>
    </row>
    <row r="718" spans="1:27" ht="15.75" customHeight="1">
      <c r="A718" s="13"/>
      <c r="B718" s="13"/>
      <c r="C718" s="13"/>
      <c r="D718" s="13"/>
      <c r="E718" s="13"/>
      <c r="F718" s="13"/>
      <c r="G718" s="13"/>
      <c r="H718" s="13"/>
      <c r="I718" s="13"/>
      <c r="J718" s="13"/>
      <c r="K718" s="13"/>
      <c r="L718" s="13"/>
      <c r="M718" s="13"/>
      <c r="N718" s="13"/>
      <c r="O718" s="13"/>
      <c r="P718" s="13"/>
      <c r="Q718" s="13"/>
      <c r="R718" s="13"/>
      <c r="S718" s="13"/>
      <c r="T718" s="13"/>
      <c r="U718" s="13"/>
      <c r="V718" s="13"/>
      <c r="W718" s="13"/>
      <c r="X718" s="13"/>
      <c r="Y718" s="13"/>
      <c r="Z718" s="13"/>
      <c r="AA718" s="13"/>
    </row>
    <row r="719" spans="1:27" ht="15.75" customHeight="1">
      <c r="A719" s="13"/>
      <c r="B719" s="13"/>
      <c r="C719" s="13"/>
      <c r="D719" s="13"/>
      <c r="E719" s="13"/>
      <c r="F719" s="13"/>
      <c r="G719" s="13"/>
      <c r="H719" s="13"/>
      <c r="I719" s="13"/>
      <c r="J719" s="13"/>
      <c r="K719" s="13"/>
      <c r="L719" s="13"/>
      <c r="M719" s="13"/>
      <c r="N719" s="13"/>
      <c r="O719" s="13"/>
      <c r="P719" s="13"/>
      <c r="Q719" s="13"/>
      <c r="R719" s="13"/>
      <c r="S719" s="13"/>
      <c r="T719" s="13"/>
      <c r="U719" s="13"/>
      <c r="V719" s="13"/>
      <c r="W719" s="13"/>
      <c r="X719" s="13"/>
      <c r="Y719" s="13"/>
      <c r="Z719" s="13"/>
      <c r="AA719" s="13"/>
    </row>
    <row r="720" spans="1:27" ht="15.75" customHeight="1">
      <c r="A720" s="13"/>
      <c r="B720" s="13"/>
      <c r="C720" s="13"/>
      <c r="D720" s="13"/>
      <c r="E720" s="13"/>
      <c r="F720" s="13"/>
      <c r="G720" s="13"/>
      <c r="H720" s="13"/>
      <c r="I720" s="13"/>
      <c r="J720" s="13"/>
      <c r="K720" s="13"/>
      <c r="L720" s="13"/>
      <c r="M720" s="13"/>
      <c r="N720" s="13"/>
      <c r="O720" s="13"/>
      <c r="P720" s="13"/>
      <c r="Q720" s="13"/>
      <c r="R720" s="13"/>
      <c r="S720" s="13"/>
      <c r="T720" s="13"/>
      <c r="U720" s="13"/>
      <c r="V720" s="13"/>
      <c r="W720" s="13"/>
      <c r="X720" s="13"/>
      <c r="Y720" s="13"/>
      <c r="Z720" s="13"/>
      <c r="AA720" s="13"/>
    </row>
    <row r="721" spans="1:27" ht="15.75" customHeight="1">
      <c r="A721" s="13"/>
      <c r="B721" s="13"/>
      <c r="C721" s="13"/>
      <c r="D721" s="13"/>
      <c r="E721" s="13"/>
      <c r="F721" s="13"/>
      <c r="G721" s="13"/>
      <c r="H721" s="13"/>
      <c r="I721" s="13"/>
      <c r="J721" s="13"/>
      <c r="K721" s="13"/>
      <c r="L721" s="13"/>
      <c r="M721" s="13"/>
      <c r="N721" s="13"/>
      <c r="O721" s="13"/>
      <c r="P721" s="13"/>
      <c r="Q721" s="13"/>
      <c r="R721" s="13"/>
      <c r="S721" s="13"/>
      <c r="T721" s="13"/>
      <c r="U721" s="13"/>
      <c r="V721" s="13"/>
      <c r="W721" s="13"/>
      <c r="X721" s="13"/>
      <c r="Y721" s="13"/>
      <c r="Z721" s="13"/>
      <c r="AA721" s="13"/>
    </row>
    <row r="722" spans="1:27" ht="15.75" customHeight="1">
      <c r="A722" s="13"/>
      <c r="B722" s="13"/>
      <c r="C722" s="13"/>
      <c r="D722" s="13"/>
      <c r="E722" s="13"/>
      <c r="F722" s="13"/>
      <c r="G722" s="13"/>
      <c r="H722" s="13"/>
      <c r="I722" s="13"/>
      <c r="J722" s="13"/>
      <c r="K722" s="13"/>
      <c r="L722" s="13"/>
      <c r="M722" s="13"/>
      <c r="N722" s="13"/>
      <c r="O722" s="13"/>
      <c r="P722" s="13"/>
      <c r="Q722" s="13"/>
      <c r="R722" s="13"/>
      <c r="S722" s="13"/>
      <c r="T722" s="13"/>
      <c r="U722" s="13"/>
      <c r="V722" s="13"/>
      <c r="W722" s="13"/>
      <c r="X722" s="13"/>
      <c r="Y722" s="13"/>
      <c r="Z722" s="13"/>
      <c r="AA722" s="13"/>
    </row>
    <row r="723" spans="1:27" ht="15.75" customHeight="1">
      <c r="A723" s="13"/>
      <c r="B723" s="13"/>
      <c r="C723" s="13"/>
      <c r="D723" s="13"/>
      <c r="E723" s="13"/>
      <c r="F723" s="13"/>
      <c r="G723" s="13"/>
      <c r="H723" s="13"/>
      <c r="I723" s="13"/>
      <c r="J723" s="13"/>
      <c r="K723" s="13"/>
      <c r="L723" s="13"/>
      <c r="M723" s="13"/>
      <c r="N723" s="13"/>
      <c r="O723" s="13"/>
      <c r="P723" s="13"/>
      <c r="Q723" s="13"/>
      <c r="R723" s="13"/>
      <c r="S723" s="13"/>
      <c r="T723" s="13"/>
      <c r="U723" s="13"/>
      <c r="V723" s="13"/>
      <c r="W723" s="13"/>
      <c r="X723" s="13"/>
      <c r="Y723" s="13"/>
      <c r="Z723" s="13"/>
      <c r="AA723" s="13"/>
    </row>
    <row r="724" spans="1:27" ht="15.75" customHeight="1">
      <c r="A724" s="13"/>
      <c r="B724" s="13"/>
      <c r="C724" s="13"/>
      <c r="D724" s="13"/>
      <c r="E724" s="13"/>
      <c r="F724" s="13"/>
      <c r="G724" s="13"/>
      <c r="H724" s="13"/>
      <c r="I724" s="13"/>
      <c r="J724" s="13"/>
      <c r="K724" s="13"/>
      <c r="L724" s="13"/>
      <c r="M724" s="13"/>
      <c r="N724" s="13"/>
      <c r="O724" s="13"/>
      <c r="P724" s="13"/>
      <c r="Q724" s="13"/>
      <c r="R724" s="13"/>
      <c r="S724" s="13"/>
      <c r="T724" s="13"/>
      <c r="U724" s="13"/>
      <c r="V724" s="13"/>
      <c r="W724" s="13"/>
      <c r="X724" s="13"/>
      <c r="Y724" s="13"/>
      <c r="Z724" s="13"/>
      <c r="AA724" s="13"/>
    </row>
    <row r="725" spans="1:27" ht="15.75" customHeight="1">
      <c r="A725" s="13"/>
      <c r="B725" s="13"/>
      <c r="C725" s="13"/>
      <c r="D725" s="13"/>
      <c r="E725" s="13"/>
      <c r="F725" s="13"/>
      <c r="G725" s="13"/>
      <c r="H725" s="13"/>
      <c r="I725" s="13"/>
      <c r="J725" s="13"/>
      <c r="K725" s="13"/>
      <c r="L725" s="13"/>
      <c r="M725" s="13"/>
      <c r="N725" s="13"/>
      <c r="O725" s="13"/>
      <c r="P725" s="13"/>
      <c r="Q725" s="13"/>
      <c r="R725" s="13"/>
      <c r="S725" s="13"/>
      <c r="T725" s="13"/>
      <c r="U725" s="13"/>
      <c r="V725" s="13"/>
      <c r="W725" s="13"/>
      <c r="X725" s="13"/>
      <c r="Y725" s="13"/>
      <c r="Z725" s="13"/>
      <c r="AA725" s="13"/>
    </row>
    <row r="726" spans="1:27" ht="15.75" customHeight="1">
      <c r="A726" s="13"/>
      <c r="B726" s="13"/>
      <c r="C726" s="13"/>
      <c r="D726" s="13"/>
      <c r="E726" s="13"/>
      <c r="F726" s="13"/>
      <c r="G726" s="13"/>
      <c r="H726" s="13"/>
      <c r="I726" s="13"/>
      <c r="J726" s="13"/>
      <c r="K726" s="13"/>
      <c r="L726" s="13"/>
      <c r="M726" s="13"/>
      <c r="N726" s="13"/>
      <c r="O726" s="13"/>
      <c r="P726" s="13"/>
      <c r="Q726" s="13"/>
      <c r="R726" s="13"/>
      <c r="S726" s="13"/>
      <c r="T726" s="13"/>
      <c r="U726" s="13"/>
      <c r="V726" s="13"/>
      <c r="W726" s="13"/>
      <c r="X726" s="13"/>
      <c r="Y726" s="13"/>
      <c r="Z726" s="13"/>
      <c r="AA726" s="13"/>
    </row>
    <row r="727" spans="1:27" ht="15.75" customHeight="1">
      <c r="A727" s="13"/>
      <c r="B727" s="13"/>
      <c r="C727" s="13"/>
      <c r="D727" s="13"/>
      <c r="E727" s="13"/>
      <c r="F727" s="13"/>
      <c r="G727" s="13"/>
      <c r="H727" s="13"/>
      <c r="I727" s="13"/>
      <c r="J727" s="13"/>
      <c r="K727" s="13"/>
      <c r="L727" s="13"/>
      <c r="M727" s="13"/>
      <c r="N727" s="13"/>
      <c r="O727" s="13"/>
      <c r="P727" s="13"/>
      <c r="Q727" s="13"/>
      <c r="R727" s="13"/>
      <c r="S727" s="13"/>
      <c r="T727" s="13"/>
      <c r="U727" s="13"/>
      <c r="V727" s="13"/>
      <c r="W727" s="13"/>
      <c r="X727" s="13"/>
      <c r="Y727" s="13"/>
      <c r="Z727" s="13"/>
      <c r="AA727" s="13"/>
    </row>
    <row r="728" spans="1:27" ht="15.75" customHeight="1">
      <c r="A728" s="13"/>
      <c r="B728" s="13"/>
      <c r="C728" s="13"/>
      <c r="D728" s="13"/>
      <c r="E728" s="13"/>
      <c r="F728" s="13"/>
      <c r="G728" s="13"/>
      <c r="H728" s="13"/>
      <c r="I728" s="13"/>
      <c r="J728" s="13"/>
      <c r="K728" s="13"/>
      <c r="L728" s="13"/>
      <c r="M728" s="13"/>
      <c r="N728" s="13"/>
      <c r="O728" s="13"/>
      <c r="P728" s="13"/>
      <c r="Q728" s="13"/>
      <c r="R728" s="13"/>
      <c r="S728" s="13"/>
      <c r="T728" s="13"/>
      <c r="U728" s="13"/>
      <c r="V728" s="13"/>
      <c r="W728" s="13"/>
      <c r="X728" s="13"/>
      <c r="Y728" s="13"/>
      <c r="Z728" s="13"/>
      <c r="AA728" s="13"/>
    </row>
    <row r="729" spans="1:27" ht="15.75" customHeight="1">
      <c r="A729" s="13"/>
      <c r="B729" s="13"/>
      <c r="C729" s="13"/>
      <c r="D729" s="13"/>
      <c r="E729" s="13"/>
      <c r="F729" s="13"/>
      <c r="G729" s="13"/>
      <c r="H729" s="13"/>
      <c r="I729" s="13"/>
      <c r="J729" s="13"/>
      <c r="K729" s="13"/>
      <c r="L729" s="13"/>
      <c r="M729" s="13"/>
      <c r="N729" s="13"/>
      <c r="O729" s="13"/>
      <c r="P729" s="13"/>
      <c r="Q729" s="13"/>
      <c r="R729" s="13"/>
      <c r="S729" s="13"/>
      <c r="T729" s="13"/>
      <c r="U729" s="13"/>
      <c r="V729" s="13"/>
      <c r="W729" s="13"/>
      <c r="X729" s="13"/>
      <c r="Y729" s="13"/>
      <c r="Z729" s="13"/>
      <c r="AA729" s="13"/>
    </row>
    <row r="730" spans="1:27" ht="15.75" customHeight="1">
      <c r="A730" s="13"/>
      <c r="B730" s="13"/>
      <c r="C730" s="13"/>
      <c r="D730" s="13"/>
      <c r="E730" s="13"/>
      <c r="F730" s="13"/>
      <c r="G730" s="13"/>
      <c r="H730" s="13"/>
      <c r="I730" s="13"/>
      <c r="J730" s="13"/>
      <c r="K730" s="13"/>
      <c r="L730" s="13"/>
      <c r="M730" s="13"/>
      <c r="N730" s="13"/>
      <c r="O730" s="13"/>
      <c r="P730" s="13"/>
      <c r="Q730" s="13"/>
      <c r="R730" s="13"/>
      <c r="S730" s="13"/>
      <c r="T730" s="13"/>
      <c r="U730" s="13"/>
      <c r="V730" s="13"/>
      <c r="W730" s="13"/>
      <c r="X730" s="13"/>
      <c r="Y730" s="13"/>
      <c r="Z730" s="13"/>
      <c r="AA730" s="13"/>
    </row>
    <row r="731" spans="1:27" ht="15.75" customHeight="1">
      <c r="A731" s="13"/>
      <c r="B731" s="13"/>
      <c r="C731" s="13"/>
      <c r="D731" s="13"/>
      <c r="E731" s="13"/>
      <c r="F731" s="13"/>
      <c r="G731" s="13"/>
      <c r="H731" s="13"/>
      <c r="I731" s="13"/>
      <c r="J731" s="13"/>
      <c r="K731" s="13"/>
      <c r="L731" s="13"/>
      <c r="M731" s="13"/>
      <c r="N731" s="13"/>
      <c r="O731" s="13"/>
      <c r="P731" s="13"/>
      <c r="Q731" s="13"/>
      <c r="R731" s="13"/>
      <c r="S731" s="13"/>
      <c r="T731" s="13"/>
      <c r="U731" s="13"/>
      <c r="V731" s="13"/>
      <c r="W731" s="13"/>
      <c r="X731" s="13"/>
      <c r="Y731" s="13"/>
      <c r="Z731" s="13"/>
      <c r="AA731" s="13"/>
    </row>
    <row r="732" spans="1:27" ht="15.75" customHeight="1">
      <c r="A732" s="13"/>
      <c r="B732" s="13"/>
      <c r="C732" s="13"/>
      <c r="D732" s="13"/>
      <c r="E732" s="13"/>
      <c r="F732" s="13"/>
      <c r="G732" s="13"/>
      <c r="H732" s="13"/>
      <c r="I732" s="13"/>
      <c r="J732" s="13"/>
      <c r="K732" s="13"/>
      <c r="L732" s="13"/>
      <c r="M732" s="13"/>
      <c r="N732" s="13"/>
      <c r="O732" s="13"/>
      <c r="P732" s="13"/>
      <c r="Q732" s="13"/>
      <c r="R732" s="13"/>
      <c r="S732" s="13"/>
      <c r="T732" s="13"/>
      <c r="U732" s="13"/>
      <c r="V732" s="13"/>
      <c r="W732" s="13"/>
      <c r="X732" s="13"/>
      <c r="Y732" s="13"/>
      <c r="Z732" s="13"/>
      <c r="AA732" s="13"/>
    </row>
    <row r="733" spans="1:27" ht="15.75" customHeight="1">
      <c r="A733" s="13"/>
      <c r="B733" s="13"/>
      <c r="C733" s="13"/>
      <c r="D733" s="13"/>
      <c r="E733" s="13"/>
      <c r="F733" s="13"/>
      <c r="G733" s="13"/>
      <c r="H733" s="13"/>
      <c r="I733" s="13"/>
      <c r="J733" s="13"/>
      <c r="K733" s="13"/>
      <c r="L733" s="13"/>
      <c r="M733" s="13"/>
      <c r="N733" s="13"/>
      <c r="O733" s="13"/>
      <c r="P733" s="13"/>
      <c r="Q733" s="13"/>
      <c r="R733" s="13"/>
      <c r="S733" s="13"/>
      <c r="T733" s="13"/>
      <c r="U733" s="13"/>
      <c r="V733" s="13"/>
      <c r="W733" s="13"/>
      <c r="X733" s="13"/>
      <c r="Y733" s="13"/>
      <c r="Z733" s="13"/>
      <c r="AA733" s="13"/>
    </row>
    <row r="734" spans="1:27" ht="15.75" customHeight="1">
      <c r="A734" s="13"/>
      <c r="B734" s="13"/>
      <c r="C734" s="13"/>
      <c r="D734" s="13"/>
      <c r="E734" s="13"/>
      <c r="F734" s="13"/>
      <c r="G734" s="13"/>
      <c r="H734" s="13"/>
      <c r="I734" s="13"/>
      <c r="J734" s="13"/>
      <c r="K734" s="13"/>
      <c r="L734" s="13"/>
      <c r="M734" s="13"/>
      <c r="N734" s="13"/>
      <c r="O734" s="13"/>
      <c r="P734" s="13"/>
      <c r="Q734" s="13"/>
      <c r="R734" s="13"/>
      <c r="S734" s="13"/>
      <c r="T734" s="13"/>
      <c r="U734" s="13"/>
      <c r="V734" s="13"/>
      <c r="W734" s="13"/>
      <c r="X734" s="13"/>
      <c r="Y734" s="13"/>
      <c r="Z734" s="13"/>
      <c r="AA734" s="13"/>
    </row>
    <row r="735" spans="1:27" ht="15.75" customHeight="1">
      <c r="A735" s="13"/>
      <c r="B735" s="13"/>
      <c r="C735" s="13"/>
      <c r="D735" s="13"/>
      <c r="E735" s="13"/>
      <c r="F735" s="13"/>
      <c r="G735" s="13"/>
      <c r="H735" s="13"/>
      <c r="I735" s="13"/>
      <c r="J735" s="13"/>
      <c r="K735" s="13"/>
      <c r="L735" s="13"/>
      <c r="M735" s="13"/>
      <c r="N735" s="13"/>
      <c r="O735" s="13"/>
      <c r="P735" s="13"/>
      <c r="Q735" s="13"/>
      <c r="R735" s="13"/>
      <c r="S735" s="13"/>
      <c r="T735" s="13"/>
      <c r="U735" s="13"/>
      <c r="V735" s="13"/>
      <c r="W735" s="13"/>
      <c r="X735" s="13"/>
      <c r="Y735" s="13"/>
      <c r="Z735" s="13"/>
      <c r="AA735" s="13"/>
    </row>
    <row r="736" spans="1:27" ht="15.75" customHeight="1">
      <c r="A736" s="13"/>
      <c r="B736" s="13"/>
      <c r="C736" s="13"/>
      <c r="D736" s="13"/>
      <c r="E736" s="13"/>
      <c r="F736" s="13"/>
      <c r="G736" s="13"/>
      <c r="H736" s="13"/>
      <c r="I736" s="13"/>
      <c r="J736" s="13"/>
      <c r="K736" s="13"/>
      <c r="L736" s="13"/>
      <c r="M736" s="13"/>
      <c r="N736" s="13"/>
      <c r="O736" s="13"/>
      <c r="P736" s="13"/>
      <c r="Q736" s="13"/>
      <c r="R736" s="13"/>
      <c r="S736" s="13"/>
      <c r="T736" s="13"/>
      <c r="U736" s="13"/>
      <c r="V736" s="13"/>
      <c r="W736" s="13"/>
      <c r="X736" s="13"/>
      <c r="Y736" s="13"/>
      <c r="Z736" s="13"/>
      <c r="AA736" s="13"/>
    </row>
    <row r="737" spans="1:27" ht="15.75" customHeight="1">
      <c r="A737" s="13"/>
      <c r="B737" s="13"/>
      <c r="C737" s="13"/>
      <c r="D737" s="13"/>
      <c r="E737" s="13"/>
      <c r="F737" s="13"/>
      <c r="G737" s="13"/>
      <c r="H737" s="13"/>
      <c r="I737" s="13"/>
      <c r="J737" s="13"/>
      <c r="K737" s="13"/>
      <c r="L737" s="13"/>
      <c r="M737" s="13"/>
      <c r="N737" s="13"/>
      <c r="O737" s="13"/>
      <c r="P737" s="13"/>
      <c r="Q737" s="13"/>
      <c r="R737" s="13"/>
      <c r="S737" s="13"/>
      <c r="T737" s="13"/>
      <c r="U737" s="13"/>
      <c r="V737" s="13"/>
      <c r="W737" s="13"/>
      <c r="X737" s="13"/>
      <c r="Y737" s="13"/>
      <c r="Z737" s="13"/>
      <c r="AA737" s="13"/>
    </row>
    <row r="738" spans="1:27" ht="15.75" customHeight="1">
      <c r="A738" s="13"/>
      <c r="B738" s="13"/>
      <c r="C738" s="13"/>
      <c r="D738" s="13"/>
      <c r="E738" s="13"/>
      <c r="F738" s="13"/>
      <c r="G738" s="13"/>
      <c r="H738" s="13"/>
      <c r="I738" s="13"/>
      <c r="J738" s="13"/>
      <c r="K738" s="13"/>
      <c r="L738" s="13"/>
      <c r="M738" s="13"/>
      <c r="N738" s="13"/>
      <c r="O738" s="13"/>
      <c r="P738" s="13"/>
      <c r="Q738" s="13"/>
      <c r="R738" s="13"/>
      <c r="S738" s="13"/>
      <c r="T738" s="13"/>
      <c r="U738" s="13"/>
      <c r="V738" s="13"/>
      <c r="W738" s="13"/>
      <c r="X738" s="13"/>
      <c r="Y738" s="13"/>
      <c r="Z738" s="13"/>
      <c r="AA738" s="13"/>
    </row>
    <row r="739" spans="1:27" ht="15.75" customHeight="1">
      <c r="A739" s="13"/>
      <c r="B739" s="13"/>
      <c r="C739" s="13"/>
      <c r="D739" s="13"/>
      <c r="E739" s="13"/>
      <c r="F739" s="13"/>
      <c r="G739" s="13"/>
      <c r="H739" s="13"/>
      <c r="I739" s="13"/>
      <c r="J739" s="13"/>
      <c r="K739" s="13"/>
      <c r="L739" s="13"/>
      <c r="M739" s="13"/>
      <c r="N739" s="13"/>
      <c r="O739" s="13"/>
      <c r="P739" s="13"/>
      <c r="Q739" s="13"/>
      <c r="R739" s="13"/>
      <c r="S739" s="13"/>
      <c r="T739" s="13"/>
      <c r="U739" s="13"/>
      <c r="V739" s="13"/>
      <c r="W739" s="13"/>
      <c r="X739" s="13"/>
      <c r="Y739" s="13"/>
      <c r="Z739" s="13"/>
      <c r="AA739" s="13"/>
    </row>
    <row r="740" spans="1:27" ht="15.75" customHeight="1">
      <c r="A740" s="13"/>
      <c r="B740" s="13"/>
      <c r="C740" s="13"/>
      <c r="D740" s="13"/>
      <c r="E740" s="13"/>
      <c r="F740" s="13"/>
      <c r="G740" s="13"/>
      <c r="H740" s="13"/>
      <c r="I740" s="13"/>
      <c r="J740" s="13"/>
      <c r="K740" s="13"/>
      <c r="L740" s="13"/>
      <c r="M740" s="13"/>
      <c r="N740" s="13"/>
      <c r="O740" s="13"/>
      <c r="P740" s="13"/>
      <c r="Q740" s="13"/>
      <c r="R740" s="13"/>
      <c r="S740" s="13"/>
      <c r="T740" s="13"/>
      <c r="U740" s="13"/>
      <c r="V740" s="13"/>
      <c r="W740" s="13"/>
      <c r="X740" s="13"/>
      <c r="Y740" s="13"/>
      <c r="Z740" s="13"/>
      <c r="AA740" s="13"/>
    </row>
    <row r="741" spans="1:27" ht="15.75" customHeight="1">
      <c r="A741" s="13"/>
      <c r="B741" s="13"/>
      <c r="C741" s="13"/>
      <c r="D741" s="13"/>
      <c r="E741" s="13"/>
      <c r="F741" s="13"/>
      <c r="G741" s="13"/>
      <c r="H741" s="13"/>
      <c r="I741" s="13"/>
      <c r="J741" s="13"/>
      <c r="K741" s="13"/>
      <c r="L741" s="13"/>
      <c r="M741" s="13"/>
      <c r="N741" s="13"/>
      <c r="O741" s="13"/>
      <c r="P741" s="13"/>
      <c r="Q741" s="13"/>
      <c r="R741" s="13"/>
      <c r="S741" s="13"/>
      <c r="T741" s="13"/>
      <c r="U741" s="13"/>
      <c r="V741" s="13"/>
      <c r="W741" s="13"/>
      <c r="X741" s="13"/>
      <c r="Y741" s="13"/>
      <c r="Z741" s="13"/>
      <c r="AA741" s="13"/>
    </row>
    <row r="742" spans="1:27" ht="15.75" customHeight="1">
      <c r="A742" s="13"/>
      <c r="B742" s="13"/>
      <c r="C742" s="13"/>
      <c r="D742" s="13"/>
      <c r="E742" s="13"/>
      <c r="F742" s="13"/>
      <c r="G742" s="13"/>
      <c r="H742" s="13"/>
      <c r="I742" s="13"/>
      <c r="J742" s="13"/>
      <c r="K742" s="13"/>
      <c r="L742" s="13"/>
      <c r="M742" s="13"/>
      <c r="N742" s="13"/>
      <c r="O742" s="13"/>
      <c r="P742" s="13"/>
      <c r="Q742" s="13"/>
      <c r="R742" s="13"/>
      <c r="S742" s="13"/>
      <c r="T742" s="13"/>
      <c r="U742" s="13"/>
      <c r="V742" s="13"/>
      <c r="W742" s="13"/>
      <c r="X742" s="13"/>
      <c r="Y742" s="13"/>
      <c r="Z742" s="13"/>
      <c r="AA742" s="13"/>
    </row>
    <row r="743" spans="1:27" ht="15.75" customHeight="1">
      <c r="A743" s="13"/>
      <c r="B743" s="13"/>
      <c r="C743" s="13"/>
      <c r="D743" s="13"/>
      <c r="E743" s="13"/>
      <c r="F743" s="13"/>
      <c r="G743" s="13"/>
      <c r="H743" s="13"/>
      <c r="I743" s="13"/>
      <c r="J743" s="13"/>
      <c r="K743" s="13"/>
      <c r="L743" s="13"/>
      <c r="M743" s="13"/>
      <c r="N743" s="13"/>
      <c r="O743" s="13"/>
      <c r="P743" s="13"/>
      <c r="Q743" s="13"/>
      <c r="R743" s="13"/>
      <c r="S743" s="13"/>
      <c r="T743" s="13"/>
      <c r="U743" s="13"/>
      <c r="V743" s="13"/>
      <c r="W743" s="13"/>
      <c r="X743" s="13"/>
      <c r="Y743" s="13"/>
      <c r="Z743" s="13"/>
      <c r="AA743" s="13"/>
    </row>
    <row r="744" spans="1:27" ht="15.75" customHeight="1">
      <c r="A744" s="13"/>
      <c r="B744" s="13"/>
      <c r="C744" s="13"/>
      <c r="D744" s="13"/>
      <c r="E744" s="13"/>
      <c r="F744" s="13"/>
      <c r="G744" s="13"/>
      <c r="H744" s="13"/>
      <c r="I744" s="13"/>
      <c r="J744" s="13"/>
      <c r="K744" s="13"/>
      <c r="L744" s="13"/>
      <c r="M744" s="13"/>
      <c r="N744" s="13"/>
      <c r="O744" s="13"/>
      <c r="P744" s="13"/>
      <c r="Q744" s="13"/>
      <c r="R744" s="13"/>
      <c r="S744" s="13"/>
      <c r="T744" s="13"/>
      <c r="U744" s="13"/>
      <c r="V744" s="13"/>
      <c r="W744" s="13"/>
      <c r="X744" s="13"/>
      <c r="Y744" s="13"/>
      <c r="Z744" s="13"/>
      <c r="AA744" s="13"/>
    </row>
    <row r="745" spans="1:27" ht="15.75" customHeight="1">
      <c r="A745" s="13"/>
      <c r="B745" s="13"/>
      <c r="C745" s="13"/>
      <c r="D745" s="13"/>
      <c r="E745" s="13"/>
      <c r="F745" s="13"/>
      <c r="G745" s="13"/>
      <c r="H745" s="13"/>
      <c r="I745" s="13"/>
      <c r="J745" s="13"/>
      <c r="K745" s="13"/>
      <c r="L745" s="13"/>
      <c r="M745" s="13"/>
      <c r="N745" s="13"/>
      <c r="O745" s="13"/>
      <c r="P745" s="13"/>
      <c r="Q745" s="13"/>
      <c r="R745" s="13"/>
      <c r="S745" s="13"/>
      <c r="T745" s="13"/>
      <c r="U745" s="13"/>
      <c r="V745" s="13"/>
      <c r="W745" s="13"/>
      <c r="X745" s="13"/>
      <c r="Y745" s="13"/>
      <c r="Z745" s="13"/>
      <c r="AA745" s="13"/>
    </row>
    <row r="746" spans="1:27" ht="15.75" customHeight="1">
      <c r="A746" s="13"/>
      <c r="B746" s="13"/>
      <c r="C746" s="13"/>
      <c r="D746" s="13"/>
      <c r="E746" s="13"/>
      <c r="F746" s="13"/>
      <c r="G746" s="13"/>
      <c r="H746" s="13"/>
      <c r="I746" s="13"/>
      <c r="J746" s="13"/>
      <c r="K746" s="13"/>
      <c r="L746" s="13"/>
      <c r="M746" s="13"/>
      <c r="N746" s="13"/>
      <c r="O746" s="13"/>
      <c r="P746" s="13"/>
      <c r="Q746" s="13"/>
      <c r="R746" s="13"/>
      <c r="S746" s="13"/>
      <c r="T746" s="13"/>
      <c r="U746" s="13"/>
      <c r="V746" s="13"/>
      <c r="W746" s="13"/>
      <c r="X746" s="13"/>
      <c r="Y746" s="13"/>
      <c r="Z746" s="13"/>
      <c r="AA746" s="13"/>
    </row>
    <row r="747" spans="1:27" ht="15.75" customHeight="1">
      <c r="A747" s="13"/>
      <c r="B747" s="13"/>
      <c r="C747" s="13"/>
      <c r="D747" s="13"/>
      <c r="E747" s="13"/>
      <c r="F747" s="13"/>
      <c r="G747" s="13"/>
      <c r="H747" s="13"/>
      <c r="I747" s="13"/>
      <c r="J747" s="13"/>
      <c r="K747" s="13"/>
      <c r="L747" s="13"/>
      <c r="M747" s="13"/>
      <c r="N747" s="13"/>
      <c r="O747" s="13"/>
      <c r="P747" s="13"/>
      <c r="Q747" s="13"/>
      <c r="R747" s="13"/>
      <c r="S747" s="13"/>
      <c r="T747" s="13"/>
      <c r="U747" s="13"/>
      <c r="V747" s="13"/>
      <c r="W747" s="13"/>
      <c r="X747" s="13"/>
      <c r="Y747" s="13"/>
      <c r="Z747" s="13"/>
      <c r="AA747" s="13"/>
    </row>
    <row r="748" spans="1:27" ht="15.75" customHeight="1">
      <c r="A748" s="13"/>
      <c r="B748" s="13"/>
      <c r="C748" s="13"/>
      <c r="D748" s="13"/>
      <c r="E748" s="13"/>
      <c r="F748" s="13"/>
      <c r="G748" s="13"/>
      <c r="H748" s="13"/>
      <c r="I748" s="13"/>
      <c r="J748" s="13"/>
      <c r="K748" s="13"/>
      <c r="L748" s="13"/>
      <c r="M748" s="13"/>
      <c r="N748" s="13"/>
      <c r="O748" s="13"/>
      <c r="P748" s="13"/>
      <c r="Q748" s="13"/>
      <c r="R748" s="13"/>
      <c r="S748" s="13"/>
      <c r="T748" s="13"/>
      <c r="U748" s="13"/>
      <c r="V748" s="13"/>
      <c r="W748" s="13"/>
      <c r="X748" s="13"/>
      <c r="Y748" s="13"/>
      <c r="Z748" s="13"/>
      <c r="AA748" s="13"/>
    </row>
    <row r="749" spans="1:27" ht="15.75" customHeight="1">
      <c r="A749" s="13"/>
      <c r="B749" s="13"/>
      <c r="C749" s="13"/>
      <c r="D749" s="13"/>
      <c r="E749" s="13"/>
      <c r="F749" s="13"/>
      <c r="G749" s="13"/>
      <c r="H749" s="13"/>
      <c r="I749" s="13"/>
      <c r="J749" s="13"/>
      <c r="K749" s="13"/>
      <c r="L749" s="13"/>
      <c r="M749" s="13"/>
      <c r="N749" s="13"/>
      <c r="O749" s="13"/>
      <c r="P749" s="13"/>
      <c r="Q749" s="13"/>
      <c r="R749" s="13"/>
      <c r="S749" s="13"/>
      <c r="T749" s="13"/>
      <c r="U749" s="13"/>
      <c r="V749" s="13"/>
      <c r="W749" s="13"/>
      <c r="X749" s="13"/>
      <c r="Y749" s="13"/>
      <c r="Z749" s="13"/>
      <c r="AA749" s="13"/>
    </row>
    <row r="750" spans="1:27" ht="15.75" customHeight="1">
      <c r="A750" s="13"/>
      <c r="B750" s="13"/>
      <c r="C750" s="13"/>
      <c r="D750" s="13"/>
      <c r="E750" s="13"/>
      <c r="F750" s="13"/>
      <c r="G750" s="13"/>
      <c r="H750" s="13"/>
      <c r="I750" s="13"/>
      <c r="J750" s="13"/>
      <c r="K750" s="13"/>
      <c r="L750" s="13"/>
      <c r="M750" s="13"/>
      <c r="N750" s="13"/>
      <c r="O750" s="13"/>
      <c r="P750" s="13"/>
      <c r="Q750" s="13"/>
      <c r="R750" s="13"/>
      <c r="S750" s="13"/>
      <c r="T750" s="13"/>
      <c r="U750" s="13"/>
      <c r="V750" s="13"/>
      <c r="W750" s="13"/>
      <c r="X750" s="13"/>
      <c r="Y750" s="13"/>
      <c r="Z750" s="13"/>
      <c r="AA750" s="13"/>
    </row>
    <row r="751" spans="1:27" ht="15.75" customHeight="1">
      <c r="A751" s="13"/>
      <c r="B751" s="13"/>
      <c r="C751" s="13"/>
      <c r="D751" s="13"/>
      <c r="E751" s="13"/>
      <c r="F751" s="13"/>
      <c r="G751" s="13"/>
      <c r="H751" s="13"/>
      <c r="I751" s="13"/>
      <c r="J751" s="13"/>
      <c r="K751" s="13"/>
      <c r="L751" s="13"/>
      <c r="M751" s="13"/>
      <c r="N751" s="13"/>
      <c r="O751" s="13"/>
      <c r="P751" s="13"/>
      <c r="Q751" s="13"/>
      <c r="R751" s="13"/>
      <c r="S751" s="13"/>
      <c r="T751" s="13"/>
      <c r="U751" s="13"/>
      <c r="V751" s="13"/>
      <c r="W751" s="13"/>
      <c r="X751" s="13"/>
      <c r="Y751" s="13"/>
      <c r="Z751" s="13"/>
      <c r="AA751" s="13"/>
    </row>
    <row r="752" spans="1:27" ht="15.75" customHeight="1">
      <c r="A752" s="13"/>
      <c r="B752" s="13"/>
      <c r="C752" s="13"/>
      <c r="D752" s="13"/>
      <c r="E752" s="13"/>
      <c r="F752" s="13"/>
      <c r="G752" s="13"/>
      <c r="H752" s="13"/>
      <c r="I752" s="13"/>
      <c r="J752" s="13"/>
      <c r="K752" s="13"/>
      <c r="L752" s="13"/>
      <c r="M752" s="13"/>
      <c r="N752" s="13"/>
      <c r="O752" s="13"/>
      <c r="P752" s="13"/>
      <c r="Q752" s="13"/>
      <c r="R752" s="13"/>
      <c r="S752" s="13"/>
      <c r="T752" s="13"/>
      <c r="U752" s="13"/>
      <c r="V752" s="13"/>
      <c r="W752" s="13"/>
      <c r="X752" s="13"/>
      <c r="Y752" s="13"/>
      <c r="Z752" s="13"/>
      <c r="AA752" s="13"/>
    </row>
    <row r="753" spans="1:27" ht="15.75" customHeight="1">
      <c r="A753" s="13"/>
      <c r="B753" s="13"/>
      <c r="C753" s="13"/>
      <c r="D753" s="13"/>
      <c r="E753" s="13"/>
      <c r="F753" s="13"/>
      <c r="G753" s="13"/>
      <c r="H753" s="13"/>
      <c r="I753" s="13"/>
      <c r="J753" s="13"/>
      <c r="K753" s="13"/>
      <c r="L753" s="13"/>
      <c r="M753" s="13"/>
      <c r="N753" s="13"/>
      <c r="O753" s="13"/>
      <c r="P753" s="13"/>
      <c r="Q753" s="13"/>
      <c r="R753" s="13"/>
      <c r="S753" s="13"/>
      <c r="T753" s="13"/>
      <c r="U753" s="13"/>
      <c r="V753" s="13"/>
      <c r="W753" s="13"/>
      <c r="X753" s="13"/>
      <c r="Y753" s="13"/>
      <c r="Z753" s="13"/>
      <c r="AA753" s="13"/>
    </row>
    <row r="754" spans="1:27" ht="15.75" customHeight="1">
      <c r="A754" s="13"/>
      <c r="B754" s="13"/>
      <c r="C754" s="13"/>
      <c r="D754" s="13"/>
      <c r="E754" s="13"/>
      <c r="F754" s="13"/>
      <c r="G754" s="13"/>
      <c r="H754" s="13"/>
      <c r="I754" s="13"/>
      <c r="J754" s="13"/>
      <c r="K754" s="13"/>
      <c r="L754" s="13"/>
      <c r="M754" s="13"/>
      <c r="N754" s="13"/>
      <c r="O754" s="13"/>
      <c r="P754" s="13"/>
      <c r="Q754" s="13"/>
      <c r="R754" s="13"/>
      <c r="S754" s="13"/>
      <c r="T754" s="13"/>
      <c r="U754" s="13"/>
      <c r="V754" s="13"/>
      <c r="W754" s="13"/>
      <c r="X754" s="13"/>
      <c r="Y754" s="13"/>
      <c r="Z754" s="13"/>
      <c r="AA754" s="13"/>
    </row>
    <row r="755" spans="1:27" ht="15.75" customHeight="1">
      <c r="A755" s="13"/>
      <c r="B755" s="13"/>
      <c r="C755" s="13"/>
      <c r="D755" s="13"/>
      <c r="E755" s="13"/>
      <c r="F755" s="13"/>
      <c r="G755" s="13"/>
      <c r="H755" s="13"/>
      <c r="I755" s="13"/>
      <c r="J755" s="13"/>
      <c r="K755" s="13"/>
      <c r="L755" s="13"/>
      <c r="M755" s="13"/>
      <c r="N755" s="13"/>
      <c r="O755" s="13"/>
      <c r="P755" s="13"/>
      <c r="Q755" s="13"/>
      <c r="R755" s="13"/>
      <c r="S755" s="13"/>
      <c r="T755" s="13"/>
      <c r="U755" s="13"/>
      <c r="V755" s="13"/>
      <c r="W755" s="13"/>
      <c r="X755" s="13"/>
      <c r="Y755" s="13"/>
      <c r="Z755" s="13"/>
      <c r="AA755" s="13"/>
    </row>
    <row r="756" spans="1:27" ht="15.75" customHeight="1">
      <c r="A756" s="13"/>
      <c r="B756" s="13"/>
      <c r="C756" s="13"/>
      <c r="D756" s="13"/>
      <c r="E756" s="13"/>
      <c r="F756" s="13"/>
      <c r="G756" s="13"/>
      <c r="H756" s="13"/>
      <c r="I756" s="13"/>
      <c r="J756" s="13"/>
      <c r="K756" s="13"/>
      <c r="L756" s="13"/>
      <c r="M756" s="13"/>
      <c r="N756" s="13"/>
      <c r="O756" s="13"/>
      <c r="P756" s="13"/>
      <c r="Q756" s="13"/>
      <c r="R756" s="13"/>
      <c r="S756" s="13"/>
      <c r="T756" s="13"/>
      <c r="U756" s="13"/>
      <c r="V756" s="13"/>
      <c r="W756" s="13"/>
      <c r="X756" s="13"/>
      <c r="Y756" s="13"/>
      <c r="Z756" s="13"/>
      <c r="AA756" s="13"/>
    </row>
    <row r="757" spans="1:27" ht="15.75" customHeight="1">
      <c r="A757" s="13"/>
      <c r="B757" s="13"/>
      <c r="C757" s="13"/>
      <c r="D757" s="13"/>
      <c r="E757" s="13"/>
      <c r="F757" s="13"/>
      <c r="G757" s="13"/>
      <c r="H757" s="13"/>
      <c r="I757" s="13"/>
      <c r="J757" s="13"/>
      <c r="K757" s="13"/>
      <c r="L757" s="13"/>
      <c r="M757" s="13"/>
      <c r="N757" s="13"/>
      <c r="O757" s="13"/>
      <c r="P757" s="13"/>
      <c r="Q757" s="13"/>
      <c r="R757" s="13"/>
      <c r="S757" s="13"/>
      <c r="T757" s="13"/>
      <c r="U757" s="13"/>
      <c r="V757" s="13"/>
      <c r="W757" s="13"/>
      <c r="X757" s="13"/>
      <c r="Y757" s="13"/>
      <c r="Z757" s="13"/>
      <c r="AA757" s="13"/>
    </row>
    <row r="758" spans="1:27" ht="15.75" customHeight="1">
      <c r="A758" s="13"/>
      <c r="B758" s="13"/>
      <c r="C758" s="13"/>
      <c r="D758" s="13"/>
      <c r="E758" s="13"/>
      <c r="F758" s="13"/>
      <c r="G758" s="13"/>
      <c r="H758" s="13"/>
      <c r="I758" s="13"/>
      <c r="J758" s="13"/>
      <c r="K758" s="13"/>
      <c r="L758" s="13"/>
      <c r="M758" s="13"/>
      <c r="N758" s="13"/>
      <c r="O758" s="13"/>
      <c r="P758" s="13"/>
      <c r="Q758" s="13"/>
      <c r="R758" s="13"/>
      <c r="S758" s="13"/>
      <c r="T758" s="13"/>
      <c r="U758" s="13"/>
      <c r="V758" s="13"/>
      <c r="W758" s="13"/>
      <c r="X758" s="13"/>
      <c r="Y758" s="13"/>
      <c r="Z758" s="13"/>
      <c r="AA758" s="13"/>
    </row>
    <row r="759" spans="1:27" ht="15.75" customHeight="1">
      <c r="A759" s="13"/>
      <c r="B759" s="13"/>
      <c r="C759" s="13"/>
      <c r="D759" s="13"/>
      <c r="E759" s="13"/>
      <c r="F759" s="13"/>
      <c r="G759" s="13"/>
      <c r="H759" s="13"/>
      <c r="I759" s="13"/>
      <c r="J759" s="13"/>
      <c r="K759" s="13"/>
      <c r="L759" s="13"/>
      <c r="M759" s="13"/>
      <c r="N759" s="13"/>
      <c r="O759" s="13"/>
      <c r="P759" s="13"/>
      <c r="Q759" s="13"/>
      <c r="R759" s="13"/>
      <c r="S759" s="13"/>
      <c r="T759" s="13"/>
      <c r="U759" s="13"/>
      <c r="V759" s="13"/>
      <c r="W759" s="13"/>
      <c r="X759" s="13"/>
      <c r="Y759" s="13"/>
      <c r="Z759" s="13"/>
      <c r="AA759" s="13"/>
    </row>
    <row r="760" spans="1:27" ht="15.75" customHeight="1">
      <c r="A760" s="13"/>
      <c r="B760" s="13"/>
      <c r="C760" s="13"/>
      <c r="D760" s="13"/>
      <c r="E760" s="13"/>
      <c r="F760" s="13"/>
      <c r="G760" s="13"/>
      <c r="H760" s="13"/>
      <c r="I760" s="13"/>
      <c r="J760" s="13"/>
      <c r="K760" s="13"/>
      <c r="L760" s="13"/>
      <c r="M760" s="13"/>
      <c r="N760" s="13"/>
      <c r="O760" s="13"/>
      <c r="P760" s="13"/>
      <c r="Q760" s="13"/>
      <c r="R760" s="13"/>
      <c r="S760" s="13"/>
      <c r="T760" s="13"/>
      <c r="U760" s="13"/>
      <c r="V760" s="13"/>
      <c r="W760" s="13"/>
      <c r="X760" s="13"/>
      <c r="Y760" s="13"/>
      <c r="Z760" s="13"/>
      <c r="AA760" s="13"/>
    </row>
    <row r="761" spans="1:27" ht="15.75" customHeight="1">
      <c r="A761" s="13"/>
      <c r="B761" s="13"/>
      <c r="C761" s="13"/>
      <c r="D761" s="13"/>
      <c r="E761" s="13"/>
      <c r="F761" s="13"/>
      <c r="G761" s="13"/>
      <c r="H761" s="13"/>
      <c r="I761" s="13"/>
      <c r="J761" s="13"/>
      <c r="K761" s="13"/>
      <c r="L761" s="13"/>
      <c r="M761" s="13"/>
      <c r="N761" s="13"/>
      <c r="O761" s="13"/>
      <c r="P761" s="13"/>
      <c r="Q761" s="13"/>
      <c r="R761" s="13"/>
      <c r="S761" s="13"/>
      <c r="T761" s="13"/>
      <c r="U761" s="13"/>
      <c r="V761" s="13"/>
      <c r="W761" s="13"/>
      <c r="X761" s="13"/>
      <c r="Y761" s="13"/>
      <c r="Z761" s="13"/>
      <c r="AA761" s="13"/>
    </row>
    <row r="762" spans="1:27" ht="15.75" customHeight="1">
      <c r="A762" s="13"/>
      <c r="B762" s="13"/>
      <c r="C762" s="13"/>
      <c r="D762" s="13"/>
      <c r="E762" s="13"/>
      <c r="F762" s="13"/>
      <c r="G762" s="13"/>
      <c r="H762" s="13"/>
      <c r="I762" s="13"/>
      <c r="J762" s="13"/>
      <c r="K762" s="13"/>
      <c r="L762" s="13"/>
      <c r="M762" s="13"/>
      <c r="N762" s="13"/>
      <c r="O762" s="13"/>
      <c r="P762" s="13"/>
      <c r="Q762" s="13"/>
      <c r="R762" s="13"/>
      <c r="S762" s="13"/>
      <c r="T762" s="13"/>
      <c r="U762" s="13"/>
      <c r="V762" s="13"/>
      <c r="W762" s="13"/>
      <c r="X762" s="13"/>
      <c r="Y762" s="13"/>
      <c r="Z762" s="13"/>
      <c r="AA762" s="13"/>
    </row>
    <row r="763" spans="1:27" ht="15.75" customHeight="1">
      <c r="A763" s="13"/>
      <c r="B763" s="13"/>
      <c r="C763" s="13"/>
      <c r="D763" s="13"/>
      <c r="E763" s="13"/>
      <c r="F763" s="13"/>
      <c r="G763" s="13"/>
      <c r="H763" s="13"/>
      <c r="I763" s="13"/>
      <c r="J763" s="13"/>
      <c r="K763" s="13"/>
      <c r="L763" s="13"/>
      <c r="M763" s="13"/>
      <c r="N763" s="13"/>
      <c r="O763" s="13"/>
      <c r="P763" s="13"/>
      <c r="Q763" s="13"/>
      <c r="R763" s="13"/>
      <c r="S763" s="13"/>
      <c r="T763" s="13"/>
      <c r="U763" s="13"/>
      <c r="V763" s="13"/>
      <c r="W763" s="13"/>
      <c r="X763" s="13"/>
      <c r="Y763" s="13"/>
      <c r="Z763" s="13"/>
      <c r="AA763" s="13"/>
    </row>
    <row r="764" spans="1:27" ht="15.75" customHeight="1">
      <c r="A764" s="13"/>
      <c r="B764" s="13"/>
      <c r="C764" s="13"/>
      <c r="D764" s="13"/>
      <c r="E764" s="13"/>
      <c r="F764" s="13"/>
      <c r="G764" s="13"/>
      <c r="H764" s="13"/>
      <c r="I764" s="13"/>
      <c r="J764" s="13"/>
      <c r="K764" s="13"/>
      <c r="L764" s="13"/>
      <c r="M764" s="13"/>
      <c r="N764" s="13"/>
      <c r="O764" s="13"/>
      <c r="P764" s="13"/>
      <c r="Q764" s="13"/>
      <c r="R764" s="13"/>
      <c r="S764" s="13"/>
      <c r="T764" s="13"/>
      <c r="U764" s="13"/>
      <c r="V764" s="13"/>
      <c r="W764" s="13"/>
      <c r="X764" s="13"/>
      <c r="Y764" s="13"/>
      <c r="Z764" s="13"/>
      <c r="AA764" s="13"/>
    </row>
    <row r="765" spans="1:27" ht="15.75" customHeight="1">
      <c r="A765" s="13"/>
      <c r="B765" s="13"/>
      <c r="C765" s="13"/>
      <c r="D765" s="13"/>
      <c r="E765" s="13"/>
      <c r="F765" s="13"/>
      <c r="G765" s="13"/>
      <c r="H765" s="13"/>
      <c r="I765" s="13"/>
      <c r="J765" s="13"/>
      <c r="K765" s="13"/>
      <c r="L765" s="13"/>
      <c r="M765" s="13"/>
      <c r="N765" s="13"/>
      <c r="O765" s="13"/>
      <c r="P765" s="13"/>
      <c r="Q765" s="13"/>
      <c r="R765" s="13"/>
      <c r="S765" s="13"/>
      <c r="T765" s="13"/>
      <c r="U765" s="13"/>
      <c r="V765" s="13"/>
      <c r="W765" s="13"/>
      <c r="X765" s="13"/>
      <c r="Y765" s="13"/>
      <c r="Z765" s="13"/>
      <c r="AA765" s="13"/>
    </row>
    <row r="766" spans="1:27" ht="15.75" customHeight="1">
      <c r="A766" s="13"/>
      <c r="B766" s="13"/>
      <c r="C766" s="13"/>
      <c r="D766" s="13"/>
      <c r="E766" s="13"/>
      <c r="F766" s="13"/>
      <c r="G766" s="13"/>
      <c r="H766" s="13"/>
      <c r="I766" s="13"/>
      <c r="J766" s="13"/>
      <c r="K766" s="13"/>
      <c r="L766" s="13"/>
      <c r="M766" s="13"/>
      <c r="N766" s="13"/>
      <c r="O766" s="13"/>
      <c r="P766" s="13"/>
      <c r="Q766" s="13"/>
      <c r="R766" s="13"/>
      <c r="S766" s="13"/>
      <c r="T766" s="13"/>
      <c r="U766" s="13"/>
      <c r="V766" s="13"/>
      <c r="W766" s="13"/>
      <c r="X766" s="13"/>
      <c r="Y766" s="13"/>
      <c r="Z766" s="13"/>
      <c r="AA766" s="13"/>
    </row>
    <row r="767" spans="1:27" ht="15.75" customHeight="1">
      <c r="A767" s="13"/>
      <c r="B767" s="13"/>
      <c r="C767" s="13"/>
      <c r="D767" s="13"/>
      <c r="E767" s="13"/>
      <c r="F767" s="13"/>
      <c r="G767" s="13"/>
      <c r="H767" s="13"/>
      <c r="I767" s="13"/>
      <c r="J767" s="13"/>
      <c r="K767" s="13"/>
      <c r="L767" s="13"/>
      <c r="M767" s="13"/>
      <c r="N767" s="13"/>
      <c r="O767" s="13"/>
      <c r="P767" s="13"/>
      <c r="Q767" s="13"/>
      <c r="R767" s="13"/>
      <c r="S767" s="13"/>
      <c r="T767" s="13"/>
      <c r="U767" s="13"/>
      <c r="V767" s="13"/>
      <c r="W767" s="13"/>
      <c r="X767" s="13"/>
      <c r="Y767" s="13"/>
      <c r="Z767" s="13"/>
      <c r="AA767" s="13"/>
    </row>
    <row r="768" spans="1:27" ht="15.75" customHeight="1">
      <c r="A768" s="13"/>
      <c r="B768" s="13"/>
      <c r="C768" s="13"/>
      <c r="D768" s="13"/>
      <c r="E768" s="13"/>
      <c r="F768" s="13"/>
      <c r="G768" s="13"/>
      <c r="H768" s="13"/>
      <c r="I768" s="13"/>
      <c r="J768" s="13"/>
      <c r="K768" s="13"/>
      <c r="L768" s="13"/>
      <c r="M768" s="13"/>
      <c r="N768" s="13"/>
      <c r="O768" s="13"/>
      <c r="P768" s="13"/>
      <c r="Q768" s="13"/>
      <c r="R768" s="13"/>
      <c r="S768" s="13"/>
      <c r="T768" s="13"/>
      <c r="U768" s="13"/>
      <c r="V768" s="13"/>
      <c r="W768" s="13"/>
      <c r="X768" s="13"/>
      <c r="Y768" s="13"/>
      <c r="Z768" s="13"/>
      <c r="AA768" s="13"/>
    </row>
    <row r="769" spans="1:27" ht="15.75" customHeight="1">
      <c r="A769" s="13"/>
      <c r="B769" s="13"/>
      <c r="C769" s="13"/>
      <c r="D769" s="13"/>
      <c r="E769" s="13"/>
      <c r="F769" s="13"/>
      <c r="G769" s="13"/>
      <c r="H769" s="13"/>
      <c r="I769" s="13"/>
      <c r="J769" s="13"/>
      <c r="K769" s="13"/>
      <c r="L769" s="13"/>
      <c r="M769" s="13"/>
      <c r="N769" s="13"/>
      <c r="O769" s="13"/>
      <c r="P769" s="13"/>
      <c r="Q769" s="13"/>
      <c r="R769" s="13"/>
      <c r="S769" s="13"/>
      <c r="T769" s="13"/>
      <c r="U769" s="13"/>
      <c r="V769" s="13"/>
      <c r="W769" s="13"/>
      <c r="X769" s="13"/>
      <c r="Y769" s="13"/>
      <c r="Z769" s="13"/>
      <c r="AA769" s="13"/>
    </row>
    <row r="770" spans="1:27" ht="15.75" customHeight="1">
      <c r="A770" s="13"/>
      <c r="B770" s="13"/>
      <c r="C770" s="13"/>
      <c r="D770" s="13"/>
      <c r="E770" s="13"/>
      <c r="F770" s="13"/>
      <c r="G770" s="13"/>
      <c r="H770" s="13"/>
      <c r="I770" s="13"/>
      <c r="J770" s="13"/>
      <c r="K770" s="13"/>
      <c r="L770" s="13"/>
      <c r="M770" s="13"/>
      <c r="N770" s="13"/>
      <c r="O770" s="13"/>
      <c r="P770" s="13"/>
      <c r="Q770" s="13"/>
      <c r="R770" s="13"/>
      <c r="S770" s="13"/>
      <c r="T770" s="13"/>
      <c r="U770" s="13"/>
      <c r="V770" s="13"/>
      <c r="W770" s="13"/>
      <c r="X770" s="13"/>
      <c r="Y770" s="13"/>
      <c r="Z770" s="13"/>
      <c r="AA770" s="13"/>
    </row>
    <row r="771" spans="1:27" ht="15.75" customHeight="1">
      <c r="A771" s="13"/>
      <c r="B771" s="13"/>
      <c r="C771" s="13"/>
      <c r="D771" s="13"/>
      <c r="E771" s="13"/>
      <c r="F771" s="13"/>
      <c r="G771" s="13"/>
      <c r="H771" s="13"/>
      <c r="I771" s="13"/>
      <c r="J771" s="13"/>
      <c r="K771" s="13"/>
      <c r="L771" s="13"/>
      <c r="M771" s="13"/>
      <c r="N771" s="13"/>
      <c r="O771" s="13"/>
      <c r="P771" s="13"/>
      <c r="Q771" s="13"/>
      <c r="R771" s="13"/>
      <c r="S771" s="13"/>
      <c r="T771" s="13"/>
      <c r="U771" s="13"/>
      <c r="V771" s="13"/>
      <c r="W771" s="13"/>
      <c r="X771" s="13"/>
      <c r="Y771" s="13"/>
      <c r="Z771" s="13"/>
      <c r="AA771" s="13"/>
    </row>
    <row r="772" spans="1:27" ht="15.75" customHeight="1">
      <c r="A772" s="13"/>
      <c r="B772" s="13"/>
      <c r="C772" s="13"/>
      <c r="D772" s="13"/>
      <c r="E772" s="13"/>
      <c r="F772" s="13"/>
      <c r="G772" s="13"/>
      <c r="H772" s="13"/>
      <c r="I772" s="13"/>
      <c r="J772" s="13"/>
      <c r="K772" s="13"/>
      <c r="L772" s="13"/>
      <c r="M772" s="13"/>
      <c r="N772" s="13"/>
      <c r="O772" s="13"/>
      <c r="P772" s="13"/>
      <c r="Q772" s="13"/>
      <c r="R772" s="13"/>
      <c r="S772" s="13"/>
      <c r="T772" s="13"/>
      <c r="U772" s="13"/>
      <c r="V772" s="13"/>
      <c r="W772" s="13"/>
      <c r="X772" s="13"/>
      <c r="Y772" s="13"/>
      <c r="Z772" s="13"/>
      <c r="AA772" s="13"/>
    </row>
    <row r="773" spans="1:27" ht="15.75" customHeight="1">
      <c r="A773" s="13"/>
      <c r="B773" s="13"/>
      <c r="C773" s="13"/>
      <c r="D773" s="13"/>
      <c r="E773" s="13"/>
      <c r="F773" s="13"/>
      <c r="G773" s="13"/>
      <c r="H773" s="13"/>
      <c r="I773" s="13"/>
      <c r="J773" s="13"/>
      <c r="K773" s="13"/>
      <c r="L773" s="13"/>
      <c r="M773" s="13"/>
      <c r="N773" s="13"/>
      <c r="O773" s="13"/>
      <c r="P773" s="13"/>
      <c r="Q773" s="13"/>
      <c r="R773" s="13"/>
      <c r="S773" s="13"/>
      <c r="T773" s="13"/>
      <c r="U773" s="13"/>
      <c r="V773" s="13"/>
      <c r="W773" s="13"/>
      <c r="X773" s="13"/>
      <c r="Y773" s="13"/>
      <c r="Z773" s="13"/>
      <c r="AA773" s="13"/>
    </row>
    <row r="774" spans="1:27" ht="15.75" customHeight="1">
      <c r="A774" s="13"/>
      <c r="B774" s="13"/>
      <c r="C774" s="13"/>
      <c r="D774" s="13"/>
      <c r="E774" s="13"/>
      <c r="F774" s="13"/>
      <c r="G774" s="13"/>
      <c r="H774" s="13"/>
      <c r="I774" s="13"/>
      <c r="J774" s="13"/>
      <c r="K774" s="13"/>
      <c r="L774" s="13"/>
      <c r="M774" s="13"/>
      <c r="N774" s="13"/>
      <c r="O774" s="13"/>
      <c r="P774" s="13"/>
      <c r="Q774" s="13"/>
      <c r="R774" s="13"/>
      <c r="S774" s="13"/>
      <c r="T774" s="13"/>
      <c r="U774" s="13"/>
      <c r="V774" s="13"/>
      <c r="W774" s="13"/>
      <c r="X774" s="13"/>
      <c r="Y774" s="13"/>
      <c r="Z774" s="13"/>
      <c r="AA774" s="13"/>
    </row>
    <row r="775" spans="1:27" ht="15.75" customHeight="1">
      <c r="A775" s="13"/>
      <c r="B775" s="13"/>
      <c r="C775" s="13"/>
      <c r="D775" s="13"/>
      <c r="E775" s="13"/>
      <c r="F775" s="13"/>
      <c r="G775" s="13"/>
      <c r="H775" s="13"/>
      <c r="I775" s="13"/>
      <c r="J775" s="13"/>
      <c r="K775" s="13"/>
      <c r="L775" s="13"/>
      <c r="M775" s="13"/>
      <c r="N775" s="13"/>
      <c r="O775" s="13"/>
      <c r="P775" s="13"/>
      <c r="Q775" s="13"/>
      <c r="R775" s="13"/>
      <c r="S775" s="13"/>
      <c r="T775" s="13"/>
      <c r="U775" s="13"/>
      <c r="V775" s="13"/>
      <c r="W775" s="13"/>
      <c r="X775" s="13"/>
      <c r="Y775" s="13"/>
      <c r="Z775" s="13"/>
      <c r="AA775" s="13"/>
    </row>
    <row r="776" spans="1:27" ht="15.75" customHeight="1">
      <c r="A776" s="13"/>
      <c r="B776" s="13"/>
      <c r="C776" s="13"/>
      <c r="D776" s="13"/>
      <c r="E776" s="13"/>
      <c r="F776" s="13"/>
      <c r="G776" s="13"/>
      <c r="H776" s="13"/>
      <c r="I776" s="13"/>
      <c r="J776" s="13"/>
      <c r="K776" s="13"/>
      <c r="L776" s="13"/>
      <c r="M776" s="13"/>
      <c r="N776" s="13"/>
      <c r="O776" s="13"/>
      <c r="P776" s="13"/>
      <c r="Q776" s="13"/>
      <c r="R776" s="13"/>
      <c r="S776" s="13"/>
      <c r="T776" s="13"/>
      <c r="U776" s="13"/>
      <c r="V776" s="13"/>
      <c r="W776" s="13"/>
      <c r="X776" s="13"/>
      <c r="Y776" s="13"/>
      <c r="Z776" s="13"/>
      <c r="AA776" s="13"/>
    </row>
    <row r="777" spans="1:27" ht="15.75" customHeight="1">
      <c r="A777" s="13"/>
      <c r="B777" s="13"/>
      <c r="C777" s="13"/>
      <c r="D777" s="13"/>
      <c r="E777" s="13"/>
      <c r="F777" s="13"/>
      <c r="G777" s="13"/>
      <c r="H777" s="13"/>
      <c r="I777" s="13"/>
      <c r="J777" s="13"/>
      <c r="K777" s="13"/>
      <c r="L777" s="13"/>
      <c r="M777" s="13"/>
      <c r="N777" s="13"/>
      <c r="O777" s="13"/>
      <c r="P777" s="13"/>
      <c r="Q777" s="13"/>
      <c r="R777" s="13"/>
      <c r="S777" s="13"/>
      <c r="T777" s="13"/>
      <c r="U777" s="13"/>
      <c r="V777" s="13"/>
      <c r="W777" s="13"/>
      <c r="X777" s="13"/>
      <c r="Y777" s="13"/>
      <c r="Z777" s="13"/>
      <c r="AA777" s="13"/>
    </row>
    <row r="778" spans="1:27" ht="15.75" customHeight="1">
      <c r="A778" s="13"/>
      <c r="B778" s="13"/>
      <c r="C778" s="13"/>
      <c r="D778" s="13"/>
      <c r="E778" s="13"/>
      <c r="F778" s="13"/>
      <c r="G778" s="13"/>
      <c r="H778" s="13"/>
      <c r="I778" s="13"/>
      <c r="J778" s="13"/>
      <c r="K778" s="13"/>
      <c r="L778" s="13"/>
      <c r="M778" s="13"/>
      <c r="N778" s="13"/>
      <c r="O778" s="13"/>
      <c r="P778" s="13"/>
      <c r="Q778" s="13"/>
      <c r="R778" s="13"/>
      <c r="S778" s="13"/>
      <c r="T778" s="13"/>
      <c r="U778" s="13"/>
      <c r="V778" s="13"/>
      <c r="W778" s="13"/>
      <c r="X778" s="13"/>
      <c r="Y778" s="13"/>
      <c r="Z778" s="13"/>
      <c r="AA778" s="13"/>
    </row>
    <row r="779" spans="1:27" ht="15.75" customHeight="1">
      <c r="A779" s="13"/>
      <c r="B779" s="13"/>
      <c r="C779" s="13"/>
      <c r="D779" s="13"/>
      <c r="E779" s="13"/>
      <c r="F779" s="13"/>
      <c r="G779" s="13"/>
      <c r="H779" s="13"/>
      <c r="I779" s="13"/>
      <c r="J779" s="13"/>
      <c r="K779" s="13"/>
      <c r="L779" s="13"/>
      <c r="M779" s="13"/>
      <c r="N779" s="13"/>
      <c r="O779" s="13"/>
      <c r="P779" s="13"/>
      <c r="Q779" s="13"/>
      <c r="R779" s="13"/>
      <c r="S779" s="13"/>
      <c r="T779" s="13"/>
      <c r="U779" s="13"/>
      <c r="V779" s="13"/>
      <c r="W779" s="13"/>
      <c r="X779" s="13"/>
      <c r="Y779" s="13"/>
      <c r="Z779" s="13"/>
      <c r="AA779" s="13"/>
    </row>
    <row r="780" spans="1:27" ht="15.75" customHeight="1">
      <c r="A780" s="13"/>
      <c r="B780" s="13"/>
      <c r="C780" s="13"/>
      <c r="D780" s="13"/>
      <c r="E780" s="13"/>
      <c r="F780" s="13"/>
      <c r="G780" s="13"/>
      <c r="H780" s="13"/>
      <c r="I780" s="13"/>
      <c r="J780" s="13"/>
      <c r="K780" s="13"/>
      <c r="L780" s="13"/>
      <c r="M780" s="13"/>
      <c r="N780" s="13"/>
      <c r="O780" s="13"/>
      <c r="P780" s="13"/>
      <c r="Q780" s="13"/>
      <c r="R780" s="13"/>
      <c r="S780" s="13"/>
      <c r="T780" s="13"/>
      <c r="U780" s="13"/>
      <c r="V780" s="13"/>
      <c r="W780" s="13"/>
      <c r="X780" s="13"/>
      <c r="Y780" s="13"/>
      <c r="Z780" s="13"/>
      <c r="AA780" s="13"/>
    </row>
    <row r="781" spans="1:27" ht="15.75" customHeight="1">
      <c r="A781" s="13"/>
      <c r="B781" s="13"/>
      <c r="C781" s="13"/>
      <c r="D781" s="13"/>
      <c r="E781" s="13"/>
      <c r="F781" s="13"/>
      <c r="G781" s="13"/>
      <c r="H781" s="13"/>
      <c r="I781" s="13"/>
      <c r="J781" s="13"/>
      <c r="K781" s="13"/>
      <c r="L781" s="13"/>
      <c r="M781" s="13"/>
      <c r="N781" s="13"/>
      <c r="O781" s="13"/>
      <c r="P781" s="13"/>
      <c r="Q781" s="13"/>
      <c r="R781" s="13"/>
      <c r="S781" s="13"/>
      <c r="T781" s="13"/>
      <c r="U781" s="13"/>
      <c r="V781" s="13"/>
      <c r="W781" s="13"/>
      <c r="X781" s="13"/>
      <c r="Y781" s="13"/>
      <c r="Z781" s="13"/>
      <c r="AA781" s="13"/>
    </row>
    <row r="782" spans="1:27" ht="15.75" customHeight="1">
      <c r="A782" s="13"/>
      <c r="B782" s="13"/>
      <c r="C782" s="13"/>
      <c r="D782" s="13"/>
      <c r="E782" s="13"/>
      <c r="F782" s="13"/>
      <c r="G782" s="13"/>
      <c r="H782" s="13"/>
      <c r="I782" s="13"/>
      <c r="J782" s="13"/>
      <c r="K782" s="13"/>
      <c r="L782" s="13"/>
      <c r="M782" s="13"/>
      <c r="N782" s="13"/>
      <c r="O782" s="13"/>
      <c r="P782" s="13"/>
      <c r="Q782" s="13"/>
      <c r="R782" s="13"/>
      <c r="S782" s="13"/>
      <c r="T782" s="13"/>
      <c r="U782" s="13"/>
      <c r="V782" s="13"/>
      <c r="W782" s="13"/>
      <c r="X782" s="13"/>
      <c r="Y782" s="13"/>
      <c r="Z782" s="13"/>
      <c r="AA782" s="13"/>
    </row>
    <row r="783" spans="1:27" ht="15.75" customHeight="1">
      <c r="A783" s="13"/>
      <c r="B783" s="13"/>
      <c r="C783" s="13"/>
      <c r="D783" s="13"/>
      <c r="E783" s="13"/>
      <c r="F783" s="13"/>
      <c r="G783" s="13"/>
      <c r="H783" s="13"/>
      <c r="I783" s="13"/>
      <c r="J783" s="13"/>
      <c r="K783" s="13"/>
      <c r="L783" s="13"/>
      <c r="M783" s="13"/>
      <c r="N783" s="13"/>
      <c r="O783" s="13"/>
      <c r="P783" s="13"/>
      <c r="Q783" s="13"/>
      <c r="R783" s="13"/>
      <c r="S783" s="13"/>
      <c r="T783" s="13"/>
      <c r="U783" s="13"/>
      <c r="V783" s="13"/>
      <c r="W783" s="13"/>
      <c r="X783" s="13"/>
      <c r="Y783" s="13"/>
      <c r="Z783" s="13"/>
      <c r="AA783" s="13"/>
    </row>
    <row r="784" spans="1:27" ht="15.75" customHeight="1">
      <c r="A784" s="13"/>
      <c r="B784" s="13"/>
      <c r="C784" s="13"/>
      <c r="D784" s="13"/>
      <c r="E784" s="13"/>
      <c r="F784" s="13"/>
      <c r="G784" s="13"/>
      <c r="H784" s="13"/>
      <c r="I784" s="13"/>
      <c r="J784" s="13"/>
      <c r="K784" s="13"/>
      <c r="L784" s="13"/>
      <c r="M784" s="13"/>
      <c r="N784" s="13"/>
      <c r="O784" s="13"/>
      <c r="P784" s="13"/>
      <c r="Q784" s="13"/>
      <c r="R784" s="13"/>
      <c r="S784" s="13"/>
      <c r="T784" s="13"/>
      <c r="U784" s="13"/>
      <c r="V784" s="13"/>
      <c r="W784" s="13"/>
      <c r="X784" s="13"/>
      <c r="Y784" s="13"/>
      <c r="Z784" s="13"/>
      <c r="AA784" s="13"/>
    </row>
    <row r="785" spans="1:27" ht="15.75" customHeight="1">
      <c r="A785" s="13"/>
      <c r="B785" s="13"/>
      <c r="C785" s="13"/>
      <c r="D785" s="13"/>
      <c r="E785" s="13"/>
      <c r="F785" s="13"/>
      <c r="G785" s="13"/>
      <c r="H785" s="13"/>
      <c r="I785" s="13"/>
      <c r="J785" s="13"/>
      <c r="K785" s="13"/>
      <c r="L785" s="13"/>
      <c r="M785" s="13"/>
      <c r="N785" s="13"/>
      <c r="O785" s="13"/>
      <c r="P785" s="13"/>
      <c r="Q785" s="13"/>
      <c r="R785" s="13"/>
      <c r="S785" s="13"/>
      <c r="T785" s="13"/>
      <c r="U785" s="13"/>
      <c r="V785" s="13"/>
      <c r="W785" s="13"/>
      <c r="X785" s="13"/>
      <c r="Y785" s="13"/>
      <c r="Z785" s="13"/>
      <c r="AA785" s="13"/>
    </row>
    <row r="786" spans="1:27" ht="15.75" customHeight="1">
      <c r="A786" s="13"/>
      <c r="B786" s="13"/>
      <c r="C786" s="13"/>
      <c r="D786" s="13"/>
      <c r="E786" s="13"/>
      <c r="F786" s="13"/>
      <c r="G786" s="13"/>
      <c r="H786" s="13"/>
      <c r="I786" s="13"/>
      <c r="J786" s="13"/>
      <c r="K786" s="13"/>
      <c r="L786" s="13"/>
      <c r="M786" s="13"/>
      <c r="N786" s="13"/>
      <c r="O786" s="13"/>
      <c r="P786" s="13"/>
      <c r="Q786" s="13"/>
      <c r="R786" s="13"/>
      <c r="S786" s="13"/>
      <c r="T786" s="13"/>
      <c r="U786" s="13"/>
      <c r="V786" s="13"/>
      <c r="W786" s="13"/>
      <c r="X786" s="13"/>
      <c r="Y786" s="13"/>
      <c r="Z786" s="13"/>
      <c r="AA786" s="13"/>
    </row>
    <row r="787" spans="1:27" ht="15.75" customHeight="1">
      <c r="A787" s="13"/>
      <c r="B787" s="13"/>
      <c r="C787" s="13"/>
      <c r="D787" s="13"/>
      <c r="E787" s="13"/>
      <c r="F787" s="13"/>
      <c r="G787" s="13"/>
      <c r="H787" s="13"/>
      <c r="I787" s="13"/>
      <c r="J787" s="13"/>
      <c r="K787" s="13"/>
      <c r="L787" s="13"/>
      <c r="M787" s="13"/>
      <c r="N787" s="13"/>
      <c r="O787" s="13"/>
      <c r="P787" s="13"/>
      <c r="Q787" s="13"/>
      <c r="R787" s="13"/>
      <c r="S787" s="13"/>
      <c r="T787" s="13"/>
      <c r="U787" s="13"/>
      <c r="V787" s="13"/>
      <c r="W787" s="13"/>
      <c r="X787" s="13"/>
      <c r="Y787" s="13"/>
      <c r="Z787" s="13"/>
      <c r="AA787" s="13"/>
    </row>
    <row r="788" spans="1:27" ht="15.75" customHeight="1">
      <c r="A788" s="13"/>
      <c r="B788" s="13"/>
      <c r="C788" s="13"/>
      <c r="D788" s="13"/>
      <c r="E788" s="13"/>
      <c r="F788" s="13"/>
      <c r="G788" s="13"/>
      <c r="H788" s="13"/>
      <c r="I788" s="13"/>
      <c r="J788" s="13"/>
      <c r="K788" s="13"/>
      <c r="L788" s="13"/>
      <c r="M788" s="13"/>
      <c r="N788" s="13"/>
      <c r="O788" s="13"/>
      <c r="P788" s="13"/>
      <c r="Q788" s="13"/>
      <c r="R788" s="13"/>
      <c r="S788" s="13"/>
      <c r="T788" s="13"/>
      <c r="U788" s="13"/>
      <c r="V788" s="13"/>
      <c r="W788" s="13"/>
      <c r="X788" s="13"/>
      <c r="Y788" s="13"/>
      <c r="Z788" s="13"/>
      <c r="AA788" s="13"/>
    </row>
    <row r="789" spans="1:27" ht="15.75" customHeight="1">
      <c r="A789" s="13"/>
      <c r="B789" s="13"/>
      <c r="C789" s="13"/>
      <c r="D789" s="13"/>
      <c r="E789" s="13"/>
      <c r="F789" s="13"/>
      <c r="G789" s="13"/>
      <c r="H789" s="13"/>
      <c r="I789" s="13"/>
      <c r="J789" s="13"/>
      <c r="K789" s="13"/>
      <c r="L789" s="13"/>
      <c r="M789" s="13"/>
      <c r="N789" s="13"/>
      <c r="O789" s="13"/>
      <c r="P789" s="13"/>
      <c r="Q789" s="13"/>
      <c r="R789" s="13"/>
      <c r="S789" s="13"/>
      <c r="T789" s="13"/>
      <c r="U789" s="13"/>
      <c r="V789" s="13"/>
      <c r="W789" s="13"/>
      <c r="X789" s="13"/>
      <c r="Y789" s="13"/>
      <c r="Z789" s="13"/>
      <c r="AA789" s="13"/>
    </row>
    <row r="790" spans="1:27" ht="15.75" customHeight="1">
      <c r="A790" s="13"/>
      <c r="B790" s="13"/>
      <c r="C790" s="13"/>
      <c r="D790" s="13"/>
      <c r="E790" s="13"/>
      <c r="F790" s="13"/>
      <c r="G790" s="13"/>
      <c r="H790" s="13"/>
      <c r="I790" s="13"/>
      <c r="J790" s="13"/>
      <c r="K790" s="13"/>
      <c r="L790" s="13"/>
      <c r="M790" s="13"/>
      <c r="N790" s="13"/>
      <c r="O790" s="13"/>
      <c r="P790" s="13"/>
      <c r="Q790" s="13"/>
      <c r="R790" s="13"/>
      <c r="S790" s="13"/>
      <c r="T790" s="13"/>
      <c r="U790" s="13"/>
      <c r="V790" s="13"/>
      <c r="W790" s="13"/>
      <c r="X790" s="13"/>
      <c r="Y790" s="13"/>
      <c r="Z790" s="13"/>
      <c r="AA790" s="13"/>
    </row>
    <row r="791" spans="1:27" ht="15.75" customHeight="1">
      <c r="A791" s="13"/>
      <c r="B791" s="13"/>
      <c r="C791" s="13"/>
      <c r="D791" s="13"/>
      <c r="E791" s="13"/>
      <c r="F791" s="13"/>
      <c r="G791" s="13"/>
      <c r="H791" s="13"/>
      <c r="I791" s="13"/>
      <c r="J791" s="13"/>
      <c r="K791" s="13"/>
      <c r="L791" s="13"/>
      <c r="M791" s="13"/>
      <c r="N791" s="13"/>
      <c r="O791" s="13"/>
      <c r="P791" s="13"/>
      <c r="Q791" s="13"/>
      <c r="R791" s="13"/>
      <c r="S791" s="13"/>
      <c r="T791" s="13"/>
      <c r="U791" s="13"/>
      <c r="V791" s="13"/>
      <c r="W791" s="13"/>
      <c r="X791" s="13"/>
      <c r="Y791" s="13"/>
      <c r="Z791" s="13"/>
      <c r="AA791" s="13"/>
    </row>
    <row r="792" spans="1:27" ht="15.75" customHeight="1">
      <c r="A792" s="13"/>
      <c r="B792" s="13"/>
      <c r="C792" s="13"/>
      <c r="D792" s="13"/>
      <c r="E792" s="13"/>
      <c r="F792" s="13"/>
      <c r="G792" s="13"/>
      <c r="H792" s="13"/>
      <c r="I792" s="13"/>
      <c r="J792" s="13"/>
      <c r="K792" s="13"/>
      <c r="L792" s="13"/>
      <c r="M792" s="13"/>
      <c r="N792" s="13"/>
      <c r="O792" s="13"/>
      <c r="P792" s="13"/>
      <c r="Q792" s="13"/>
      <c r="R792" s="13"/>
      <c r="S792" s="13"/>
      <c r="T792" s="13"/>
      <c r="U792" s="13"/>
      <c r="V792" s="13"/>
      <c r="W792" s="13"/>
      <c r="X792" s="13"/>
      <c r="Y792" s="13"/>
      <c r="Z792" s="13"/>
      <c r="AA792" s="13"/>
    </row>
    <row r="793" spans="1:27" ht="15.75" customHeight="1">
      <c r="A793" s="13"/>
      <c r="B793" s="13"/>
      <c r="C793" s="13"/>
      <c r="D793" s="13"/>
      <c r="E793" s="13"/>
      <c r="F793" s="13"/>
      <c r="G793" s="13"/>
      <c r="H793" s="13"/>
      <c r="I793" s="13"/>
      <c r="J793" s="13"/>
      <c r="K793" s="13"/>
      <c r="L793" s="13"/>
      <c r="M793" s="13"/>
      <c r="N793" s="13"/>
      <c r="O793" s="13"/>
      <c r="P793" s="13"/>
      <c r="Q793" s="13"/>
      <c r="R793" s="13"/>
      <c r="S793" s="13"/>
      <c r="T793" s="13"/>
      <c r="U793" s="13"/>
      <c r="V793" s="13"/>
      <c r="W793" s="13"/>
      <c r="X793" s="13"/>
      <c r="Y793" s="13"/>
      <c r="Z793" s="13"/>
      <c r="AA793" s="13"/>
    </row>
    <row r="794" spans="1:27" ht="15.75" customHeight="1">
      <c r="A794" s="13"/>
      <c r="B794" s="13"/>
      <c r="C794" s="13"/>
      <c r="D794" s="13"/>
      <c r="E794" s="13"/>
      <c r="F794" s="13"/>
      <c r="G794" s="13"/>
      <c r="H794" s="13"/>
      <c r="I794" s="13"/>
      <c r="J794" s="13"/>
      <c r="K794" s="13"/>
      <c r="L794" s="13"/>
      <c r="M794" s="13"/>
      <c r="N794" s="13"/>
      <c r="O794" s="13"/>
      <c r="P794" s="13"/>
      <c r="Q794" s="13"/>
      <c r="R794" s="13"/>
      <c r="S794" s="13"/>
      <c r="T794" s="13"/>
      <c r="U794" s="13"/>
      <c r="V794" s="13"/>
      <c r="W794" s="13"/>
      <c r="X794" s="13"/>
      <c r="Y794" s="13"/>
      <c r="Z794" s="13"/>
      <c r="AA794" s="13"/>
    </row>
    <row r="795" spans="1:27" ht="15.75" customHeight="1">
      <c r="A795" s="13"/>
      <c r="B795" s="13"/>
      <c r="C795" s="13"/>
      <c r="D795" s="13"/>
      <c r="E795" s="13"/>
      <c r="F795" s="13"/>
      <c r="G795" s="13"/>
      <c r="H795" s="13"/>
      <c r="I795" s="13"/>
      <c r="J795" s="13"/>
      <c r="K795" s="13"/>
      <c r="L795" s="13"/>
      <c r="M795" s="13"/>
      <c r="N795" s="13"/>
      <c r="O795" s="13"/>
      <c r="P795" s="13"/>
      <c r="Q795" s="13"/>
      <c r="R795" s="13"/>
      <c r="S795" s="13"/>
      <c r="T795" s="13"/>
      <c r="U795" s="13"/>
      <c r="V795" s="13"/>
      <c r="W795" s="13"/>
      <c r="X795" s="13"/>
      <c r="Y795" s="13"/>
      <c r="Z795" s="13"/>
      <c r="AA795" s="13"/>
    </row>
    <row r="796" spans="1:27" ht="15.75" customHeight="1">
      <c r="A796" s="13"/>
      <c r="B796" s="13"/>
      <c r="C796" s="13"/>
      <c r="D796" s="13"/>
      <c r="E796" s="13"/>
      <c r="F796" s="13"/>
      <c r="G796" s="13"/>
      <c r="H796" s="13"/>
      <c r="I796" s="13"/>
      <c r="J796" s="13"/>
      <c r="K796" s="13"/>
      <c r="L796" s="13"/>
      <c r="M796" s="13"/>
      <c r="N796" s="13"/>
      <c r="O796" s="13"/>
      <c r="P796" s="13"/>
      <c r="Q796" s="13"/>
      <c r="R796" s="13"/>
      <c r="S796" s="13"/>
      <c r="T796" s="13"/>
      <c r="U796" s="13"/>
      <c r="V796" s="13"/>
      <c r="W796" s="13"/>
      <c r="X796" s="13"/>
      <c r="Y796" s="13"/>
      <c r="Z796" s="13"/>
      <c r="AA796" s="13"/>
    </row>
    <row r="797" spans="1:27" ht="15.75" customHeight="1">
      <c r="A797" s="13"/>
      <c r="B797" s="13"/>
      <c r="C797" s="13"/>
      <c r="D797" s="13"/>
      <c r="E797" s="13"/>
      <c r="F797" s="13"/>
      <c r="G797" s="13"/>
      <c r="H797" s="13"/>
      <c r="I797" s="13"/>
      <c r="J797" s="13"/>
      <c r="K797" s="13"/>
      <c r="L797" s="13"/>
      <c r="M797" s="13"/>
      <c r="N797" s="13"/>
      <c r="O797" s="13"/>
      <c r="P797" s="13"/>
      <c r="Q797" s="13"/>
      <c r="R797" s="13"/>
      <c r="S797" s="13"/>
      <c r="T797" s="13"/>
      <c r="U797" s="13"/>
      <c r="V797" s="13"/>
      <c r="W797" s="13"/>
      <c r="X797" s="13"/>
      <c r="Y797" s="13"/>
      <c r="Z797" s="13"/>
      <c r="AA797" s="13"/>
    </row>
    <row r="798" spans="1:27" ht="15.75" customHeight="1">
      <c r="A798" s="13"/>
      <c r="B798" s="13"/>
      <c r="C798" s="13"/>
      <c r="D798" s="13"/>
      <c r="E798" s="13"/>
      <c r="F798" s="13"/>
      <c r="G798" s="13"/>
      <c r="H798" s="13"/>
      <c r="I798" s="13"/>
      <c r="J798" s="13"/>
      <c r="K798" s="13"/>
      <c r="L798" s="13"/>
      <c r="M798" s="13"/>
      <c r="N798" s="13"/>
      <c r="O798" s="13"/>
      <c r="P798" s="13"/>
      <c r="Q798" s="13"/>
      <c r="R798" s="13"/>
      <c r="S798" s="13"/>
      <c r="T798" s="13"/>
      <c r="U798" s="13"/>
      <c r="V798" s="13"/>
      <c r="W798" s="13"/>
      <c r="X798" s="13"/>
      <c r="Y798" s="13"/>
      <c r="Z798" s="13"/>
      <c r="AA798" s="13"/>
    </row>
    <row r="799" spans="1:27" ht="15.75" customHeight="1">
      <c r="A799" s="13"/>
      <c r="B799" s="13"/>
      <c r="C799" s="13"/>
      <c r="D799" s="13"/>
      <c r="E799" s="13"/>
      <c r="F799" s="13"/>
      <c r="G799" s="13"/>
      <c r="H799" s="13"/>
      <c r="I799" s="13"/>
      <c r="J799" s="13"/>
      <c r="K799" s="13"/>
      <c r="L799" s="13"/>
      <c r="M799" s="13"/>
      <c r="N799" s="13"/>
      <c r="O799" s="13"/>
      <c r="P799" s="13"/>
      <c r="Q799" s="13"/>
      <c r="R799" s="13"/>
      <c r="S799" s="13"/>
      <c r="T799" s="13"/>
      <c r="U799" s="13"/>
      <c r="V799" s="13"/>
      <c r="W799" s="13"/>
      <c r="X799" s="13"/>
      <c r="Y799" s="13"/>
      <c r="Z799" s="13"/>
      <c r="AA799" s="13"/>
    </row>
    <row r="800" spans="1:27" ht="15.75" customHeight="1">
      <c r="A800" s="13"/>
      <c r="B800" s="13"/>
      <c r="C800" s="13"/>
      <c r="D800" s="13"/>
      <c r="E800" s="13"/>
      <c r="F800" s="13"/>
      <c r="G800" s="13"/>
      <c r="H800" s="13"/>
      <c r="I800" s="13"/>
      <c r="J800" s="13"/>
      <c r="K800" s="13"/>
      <c r="L800" s="13"/>
      <c r="M800" s="13"/>
      <c r="N800" s="13"/>
      <c r="O800" s="13"/>
      <c r="P800" s="13"/>
      <c r="Q800" s="13"/>
      <c r="R800" s="13"/>
      <c r="S800" s="13"/>
      <c r="T800" s="13"/>
      <c r="U800" s="13"/>
      <c r="V800" s="13"/>
      <c r="W800" s="13"/>
      <c r="X800" s="13"/>
      <c r="Y800" s="13"/>
      <c r="Z800" s="13"/>
      <c r="AA800" s="13"/>
    </row>
    <row r="801" spans="1:27" ht="15.75" customHeight="1">
      <c r="A801" s="13"/>
      <c r="B801" s="13"/>
      <c r="C801" s="13"/>
      <c r="D801" s="13"/>
      <c r="E801" s="13"/>
      <c r="F801" s="13"/>
      <c r="G801" s="13"/>
      <c r="H801" s="13"/>
      <c r="I801" s="13"/>
      <c r="J801" s="13"/>
      <c r="K801" s="13"/>
      <c r="L801" s="13"/>
      <c r="M801" s="13"/>
      <c r="N801" s="13"/>
      <c r="O801" s="13"/>
      <c r="P801" s="13"/>
      <c r="Q801" s="13"/>
      <c r="R801" s="13"/>
      <c r="S801" s="13"/>
      <c r="T801" s="13"/>
      <c r="U801" s="13"/>
      <c r="V801" s="13"/>
      <c r="W801" s="13"/>
      <c r="X801" s="13"/>
      <c r="Y801" s="13"/>
      <c r="Z801" s="13"/>
      <c r="AA801" s="13"/>
    </row>
    <row r="802" spans="1:27" ht="15.75" customHeight="1">
      <c r="A802" s="13"/>
      <c r="B802" s="13"/>
      <c r="C802" s="13"/>
      <c r="D802" s="13"/>
      <c r="E802" s="13"/>
      <c r="F802" s="13"/>
      <c r="G802" s="13"/>
      <c r="H802" s="13"/>
      <c r="I802" s="13"/>
      <c r="J802" s="13"/>
      <c r="K802" s="13"/>
      <c r="L802" s="13"/>
      <c r="M802" s="13"/>
      <c r="N802" s="13"/>
      <c r="O802" s="13"/>
      <c r="P802" s="13"/>
      <c r="Q802" s="13"/>
      <c r="R802" s="13"/>
      <c r="S802" s="13"/>
      <c r="T802" s="13"/>
      <c r="U802" s="13"/>
      <c r="V802" s="13"/>
      <c r="W802" s="13"/>
      <c r="X802" s="13"/>
      <c r="Y802" s="13"/>
      <c r="Z802" s="13"/>
      <c r="AA802" s="13"/>
    </row>
    <row r="803" spans="1:27" ht="15.75" customHeight="1">
      <c r="A803" s="13"/>
      <c r="B803" s="13"/>
      <c r="C803" s="13"/>
      <c r="D803" s="13"/>
      <c r="E803" s="13"/>
      <c r="F803" s="13"/>
      <c r="G803" s="13"/>
      <c r="H803" s="13"/>
      <c r="I803" s="13"/>
      <c r="J803" s="13"/>
      <c r="K803" s="13"/>
      <c r="L803" s="13"/>
      <c r="M803" s="13"/>
      <c r="N803" s="13"/>
      <c r="O803" s="13"/>
      <c r="P803" s="13"/>
      <c r="Q803" s="13"/>
      <c r="R803" s="13"/>
      <c r="S803" s="13"/>
      <c r="T803" s="13"/>
      <c r="U803" s="13"/>
      <c r="V803" s="13"/>
      <c r="W803" s="13"/>
      <c r="X803" s="13"/>
      <c r="Y803" s="13"/>
      <c r="Z803" s="13"/>
      <c r="AA803" s="13"/>
    </row>
    <row r="804" spans="1:27" ht="15.75" customHeight="1">
      <c r="A804" s="13"/>
      <c r="B804" s="13"/>
      <c r="C804" s="13"/>
      <c r="D804" s="13"/>
      <c r="E804" s="13"/>
      <c r="F804" s="13"/>
      <c r="G804" s="13"/>
      <c r="H804" s="13"/>
      <c r="I804" s="13"/>
      <c r="J804" s="13"/>
      <c r="K804" s="13"/>
      <c r="L804" s="13"/>
      <c r="M804" s="13"/>
      <c r="N804" s="13"/>
      <c r="O804" s="13"/>
      <c r="P804" s="13"/>
      <c r="Q804" s="13"/>
      <c r="R804" s="13"/>
      <c r="S804" s="13"/>
      <c r="T804" s="13"/>
      <c r="U804" s="13"/>
      <c r="V804" s="13"/>
      <c r="W804" s="13"/>
      <c r="X804" s="13"/>
      <c r="Y804" s="13"/>
      <c r="Z804" s="13"/>
      <c r="AA804" s="13"/>
    </row>
    <row r="805" spans="1:27" ht="15.75" customHeight="1">
      <c r="A805" s="13"/>
      <c r="B805" s="13"/>
      <c r="C805" s="13"/>
      <c r="D805" s="13"/>
      <c r="E805" s="13"/>
      <c r="F805" s="13"/>
      <c r="G805" s="13"/>
      <c r="H805" s="13"/>
      <c r="I805" s="13"/>
      <c r="J805" s="13"/>
      <c r="K805" s="13"/>
      <c r="L805" s="13"/>
      <c r="M805" s="13"/>
      <c r="N805" s="13"/>
      <c r="O805" s="13"/>
      <c r="P805" s="13"/>
      <c r="Q805" s="13"/>
      <c r="R805" s="13"/>
      <c r="S805" s="13"/>
      <c r="T805" s="13"/>
      <c r="U805" s="13"/>
      <c r="V805" s="13"/>
      <c r="W805" s="13"/>
      <c r="X805" s="13"/>
      <c r="Y805" s="13"/>
      <c r="Z805" s="13"/>
      <c r="AA805" s="13"/>
    </row>
    <row r="806" spans="1:27" ht="15.75" customHeight="1">
      <c r="A806" s="13"/>
      <c r="B806" s="13"/>
      <c r="C806" s="13"/>
      <c r="D806" s="13"/>
      <c r="E806" s="13"/>
      <c r="F806" s="13"/>
      <c r="G806" s="13"/>
      <c r="H806" s="13"/>
      <c r="I806" s="13"/>
      <c r="J806" s="13"/>
      <c r="K806" s="13"/>
      <c r="L806" s="13"/>
      <c r="M806" s="13"/>
      <c r="N806" s="13"/>
      <c r="O806" s="13"/>
      <c r="P806" s="13"/>
      <c r="Q806" s="13"/>
      <c r="R806" s="13"/>
      <c r="S806" s="13"/>
      <c r="T806" s="13"/>
      <c r="U806" s="13"/>
      <c r="V806" s="13"/>
      <c r="W806" s="13"/>
      <c r="X806" s="13"/>
      <c r="Y806" s="13"/>
      <c r="Z806" s="13"/>
      <c r="AA806" s="13"/>
    </row>
    <row r="807" spans="1:27" ht="15.75" customHeight="1">
      <c r="A807" s="13"/>
      <c r="B807" s="13"/>
      <c r="C807" s="13"/>
      <c r="D807" s="13"/>
      <c r="E807" s="13"/>
      <c r="F807" s="13"/>
      <c r="G807" s="13"/>
      <c r="H807" s="13"/>
      <c r="I807" s="13"/>
      <c r="J807" s="13"/>
      <c r="K807" s="13"/>
      <c r="L807" s="13"/>
      <c r="M807" s="13"/>
      <c r="N807" s="13"/>
      <c r="O807" s="13"/>
      <c r="P807" s="13"/>
      <c r="Q807" s="13"/>
      <c r="R807" s="13"/>
      <c r="S807" s="13"/>
      <c r="T807" s="13"/>
      <c r="U807" s="13"/>
      <c r="V807" s="13"/>
      <c r="W807" s="13"/>
      <c r="X807" s="13"/>
      <c r="Y807" s="13"/>
      <c r="Z807" s="13"/>
      <c r="AA807" s="13"/>
    </row>
    <row r="808" spans="1:27" ht="15.75" customHeight="1">
      <c r="A808" s="13"/>
      <c r="B808" s="13"/>
      <c r="C808" s="13"/>
      <c r="D808" s="13"/>
      <c r="E808" s="13"/>
      <c r="F808" s="13"/>
      <c r="G808" s="13"/>
      <c r="H808" s="13"/>
      <c r="I808" s="13"/>
      <c r="J808" s="13"/>
      <c r="K808" s="13"/>
      <c r="L808" s="13"/>
      <c r="M808" s="13"/>
      <c r="N808" s="13"/>
      <c r="O808" s="13"/>
      <c r="P808" s="13"/>
      <c r="Q808" s="13"/>
      <c r="R808" s="13"/>
      <c r="S808" s="13"/>
      <c r="T808" s="13"/>
      <c r="U808" s="13"/>
      <c r="V808" s="13"/>
      <c r="W808" s="13"/>
      <c r="X808" s="13"/>
      <c r="Y808" s="13"/>
      <c r="Z808" s="13"/>
      <c r="AA808" s="13"/>
    </row>
    <row r="809" spans="1:27" ht="15.75" customHeight="1">
      <c r="A809" s="13"/>
      <c r="B809" s="13"/>
      <c r="C809" s="13"/>
      <c r="D809" s="13"/>
      <c r="E809" s="13"/>
      <c r="F809" s="13"/>
      <c r="G809" s="13"/>
      <c r="H809" s="13"/>
      <c r="I809" s="13"/>
      <c r="J809" s="13"/>
      <c r="K809" s="13"/>
      <c r="L809" s="13"/>
      <c r="M809" s="13"/>
      <c r="N809" s="13"/>
      <c r="O809" s="13"/>
      <c r="P809" s="13"/>
      <c r="Q809" s="13"/>
      <c r="R809" s="13"/>
      <c r="S809" s="13"/>
      <c r="T809" s="13"/>
      <c r="U809" s="13"/>
      <c r="V809" s="13"/>
      <c r="W809" s="13"/>
      <c r="X809" s="13"/>
      <c r="Y809" s="13"/>
      <c r="Z809" s="13"/>
      <c r="AA809" s="13"/>
    </row>
    <row r="810" spans="1:27" ht="15.75" customHeight="1">
      <c r="A810" s="13"/>
      <c r="B810" s="13"/>
      <c r="C810" s="13"/>
      <c r="D810" s="13"/>
      <c r="E810" s="13"/>
      <c r="F810" s="13"/>
      <c r="G810" s="13"/>
      <c r="H810" s="13"/>
      <c r="I810" s="13"/>
      <c r="J810" s="13"/>
      <c r="K810" s="13"/>
      <c r="L810" s="13"/>
      <c r="M810" s="13"/>
      <c r="N810" s="13"/>
      <c r="O810" s="13"/>
      <c r="P810" s="13"/>
      <c r="Q810" s="13"/>
      <c r="R810" s="13"/>
      <c r="S810" s="13"/>
      <c r="T810" s="13"/>
      <c r="U810" s="13"/>
      <c r="V810" s="13"/>
      <c r="W810" s="13"/>
      <c r="X810" s="13"/>
      <c r="Y810" s="13"/>
      <c r="Z810" s="13"/>
      <c r="AA810" s="13"/>
    </row>
    <row r="811" spans="1:27" ht="15.75" customHeight="1">
      <c r="A811" s="13"/>
      <c r="B811" s="13"/>
      <c r="C811" s="13"/>
      <c r="D811" s="13"/>
      <c r="E811" s="13"/>
      <c r="F811" s="13"/>
      <c r="G811" s="13"/>
      <c r="H811" s="13"/>
      <c r="I811" s="13"/>
      <c r="J811" s="13"/>
      <c r="K811" s="13"/>
      <c r="L811" s="13"/>
      <c r="M811" s="13"/>
      <c r="N811" s="13"/>
      <c r="O811" s="13"/>
      <c r="P811" s="13"/>
      <c r="Q811" s="13"/>
      <c r="R811" s="13"/>
      <c r="S811" s="13"/>
      <c r="T811" s="13"/>
      <c r="U811" s="13"/>
      <c r="V811" s="13"/>
      <c r="W811" s="13"/>
      <c r="X811" s="13"/>
      <c r="Y811" s="13"/>
      <c r="Z811" s="13"/>
      <c r="AA811" s="13"/>
    </row>
    <row r="812" spans="1:27" ht="15.75" customHeight="1">
      <c r="A812" s="13"/>
      <c r="B812" s="13"/>
      <c r="C812" s="13"/>
      <c r="D812" s="13"/>
      <c r="E812" s="13"/>
      <c r="F812" s="13"/>
      <c r="G812" s="13"/>
      <c r="H812" s="13"/>
      <c r="I812" s="13"/>
      <c r="J812" s="13"/>
      <c r="K812" s="13"/>
      <c r="L812" s="13"/>
      <c r="M812" s="13"/>
      <c r="N812" s="13"/>
      <c r="O812" s="13"/>
      <c r="P812" s="13"/>
      <c r="Q812" s="13"/>
      <c r="R812" s="13"/>
      <c r="S812" s="13"/>
      <c r="T812" s="13"/>
      <c r="U812" s="13"/>
      <c r="V812" s="13"/>
      <c r="W812" s="13"/>
      <c r="X812" s="13"/>
      <c r="Y812" s="13"/>
      <c r="Z812" s="13"/>
      <c r="AA812" s="13"/>
    </row>
    <row r="813" spans="1:27" ht="15.75" customHeight="1">
      <c r="A813" s="13"/>
      <c r="B813" s="13"/>
      <c r="C813" s="13"/>
      <c r="D813" s="13"/>
      <c r="E813" s="13"/>
      <c r="F813" s="13"/>
      <c r="G813" s="13"/>
      <c r="H813" s="13"/>
      <c r="I813" s="13"/>
      <c r="J813" s="13"/>
      <c r="K813" s="13"/>
      <c r="L813" s="13"/>
      <c r="M813" s="13"/>
      <c r="N813" s="13"/>
      <c r="O813" s="13"/>
      <c r="P813" s="13"/>
      <c r="Q813" s="13"/>
      <c r="R813" s="13"/>
      <c r="S813" s="13"/>
      <c r="T813" s="13"/>
      <c r="U813" s="13"/>
      <c r="V813" s="13"/>
      <c r="W813" s="13"/>
      <c r="X813" s="13"/>
      <c r="Y813" s="13"/>
      <c r="Z813" s="13"/>
      <c r="AA813" s="13"/>
    </row>
    <row r="814" spans="1:27" ht="15.75" customHeight="1">
      <c r="A814" s="13"/>
      <c r="B814" s="13"/>
      <c r="C814" s="13"/>
      <c r="D814" s="13"/>
      <c r="E814" s="13"/>
      <c r="F814" s="13"/>
      <c r="G814" s="13"/>
      <c r="H814" s="13"/>
      <c r="I814" s="13"/>
      <c r="J814" s="13"/>
      <c r="K814" s="13"/>
      <c r="L814" s="13"/>
      <c r="M814" s="13"/>
      <c r="N814" s="13"/>
      <c r="O814" s="13"/>
      <c r="P814" s="13"/>
      <c r="Q814" s="13"/>
      <c r="R814" s="13"/>
      <c r="S814" s="13"/>
      <c r="T814" s="13"/>
      <c r="U814" s="13"/>
      <c r="V814" s="13"/>
      <c r="W814" s="13"/>
      <c r="X814" s="13"/>
      <c r="Y814" s="13"/>
      <c r="Z814" s="13"/>
      <c r="AA814" s="13"/>
    </row>
    <row r="815" spans="1:27" ht="15.75" customHeight="1">
      <c r="A815" s="13"/>
      <c r="B815" s="13"/>
      <c r="C815" s="13"/>
      <c r="D815" s="13"/>
      <c r="E815" s="13"/>
      <c r="F815" s="13"/>
      <c r="G815" s="13"/>
      <c r="H815" s="13"/>
      <c r="I815" s="13"/>
      <c r="J815" s="13"/>
      <c r="K815" s="13"/>
      <c r="L815" s="13"/>
      <c r="M815" s="13"/>
      <c r="N815" s="13"/>
      <c r="O815" s="13"/>
      <c r="P815" s="13"/>
      <c r="Q815" s="13"/>
      <c r="R815" s="13"/>
      <c r="S815" s="13"/>
      <c r="T815" s="13"/>
      <c r="U815" s="13"/>
      <c r="V815" s="13"/>
      <c r="W815" s="13"/>
      <c r="X815" s="13"/>
      <c r="Y815" s="13"/>
      <c r="Z815" s="13"/>
      <c r="AA815" s="13"/>
    </row>
    <row r="816" spans="1:27" ht="15.75" customHeight="1">
      <c r="A816" s="13"/>
      <c r="B816" s="13"/>
      <c r="C816" s="13"/>
      <c r="D816" s="13"/>
      <c r="E816" s="13"/>
      <c r="F816" s="13"/>
      <c r="G816" s="13"/>
      <c r="H816" s="13"/>
      <c r="I816" s="13"/>
      <c r="J816" s="13"/>
      <c r="K816" s="13"/>
      <c r="L816" s="13"/>
      <c r="M816" s="13"/>
      <c r="N816" s="13"/>
      <c r="O816" s="13"/>
      <c r="P816" s="13"/>
      <c r="Q816" s="13"/>
      <c r="R816" s="13"/>
      <c r="S816" s="13"/>
      <c r="T816" s="13"/>
      <c r="U816" s="13"/>
      <c r="V816" s="13"/>
      <c r="W816" s="13"/>
      <c r="X816" s="13"/>
      <c r="Y816" s="13"/>
      <c r="Z816" s="13"/>
      <c r="AA816" s="13"/>
    </row>
    <row r="817" spans="1:27" ht="15.75" customHeight="1">
      <c r="A817" s="13"/>
      <c r="B817" s="13"/>
      <c r="C817" s="13"/>
      <c r="D817" s="13"/>
      <c r="E817" s="13"/>
      <c r="F817" s="13"/>
      <c r="G817" s="13"/>
      <c r="H817" s="13"/>
      <c r="I817" s="13"/>
      <c r="J817" s="13"/>
      <c r="K817" s="13"/>
      <c r="L817" s="13"/>
      <c r="M817" s="13"/>
      <c r="N817" s="13"/>
      <c r="O817" s="13"/>
      <c r="P817" s="13"/>
      <c r="Q817" s="13"/>
      <c r="R817" s="13"/>
      <c r="S817" s="13"/>
      <c r="T817" s="13"/>
      <c r="U817" s="13"/>
      <c r="V817" s="13"/>
      <c r="W817" s="13"/>
      <c r="X817" s="13"/>
      <c r="Y817" s="13"/>
      <c r="Z817" s="13"/>
      <c r="AA817" s="13"/>
    </row>
    <row r="818" spans="1:27" ht="15.75" customHeight="1">
      <c r="A818" s="13"/>
      <c r="B818" s="13"/>
      <c r="C818" s="13"/>
      <c r="D818" s="13"/>
      <c r="E818" s="13"/>
      <c r="F818" s="13"/>
      <c r="G818" s="13"/>
      <c r="H818" s="13"/>
      <c r="I818" s="13"/>
      <c r="J818" s="13"/>
      <c r="K818" s="13"/>
      <c r="L818" s="13"/>
      <c r="M818" s="13"/>
      <c r="N818" s="13"/>
      <c r="O818" s="13"/>
      <c r="P818" s="13"/>
      <c r="Q818" s="13"/>
      <c r="R818" s="13"/>
      <c r="S818" s="13"/>
      <c r="T818" s="13"/>
      <c r="U818" s="13"/>
      <c r="V818" s="13"/>
      <c r="W818" s="13"/>
      <c r="X818" s="13"/>
      <c r="Y818" s="13"/>
      <c r="Z818" s="13"/>
      <c r="AA818" s="13"/>
    </row>
    <row r="819" spans="1:27" ht="15.75" customHeight="1">
      <c r="A819" s="13"/>
      <c r="B819" s="13"/>
      <c r="C819" s="13"/>
      <c r="D819" s="13"/>
      <c r="E819" s="13"/>
      <c r="F819" s="13"/>
      <c r="G819" s="13"/>
      <c r="H819" s="13"/>
      <c r="I819" s="13"/>
      <c r="J819" s="13"/>
      <c r="K819" s="13"/>
      <c r="L819" s="13"/>
      <c r="M819" s="13"/>
      <c r="N819" s="13"/>
      <c r="O819" s="13"/>
      <c r="P819" s="13"/>
      <c r="Q819" s="13"/>
      <c r="R819" s="13"/>
      <c r="S819" s="13"/>
      <c r="T819" s="13"/>
      <c r="U819" s="13"/>
      <c r="V819" s="13"/>
      <c r="W819" s="13"/>
      <c r="X819" s="13"/>
      <c r="Y819" s="13"/>
      <c r="Z819" s="13"/>
      <c r="AA819" s="13"/>
    </row>
    <row r="820" spans="1:27" ht="15.75" customHeight="1">
      <c r="A820" s="13"/>
      <c r="B820" s="13"/>
      <c r="C820" s="13"/>
      <c r="D820" s="13"/>
      <c r="E820" s="13"/>
      <c r="F820" s="13"/>
      <c r="G820" s="13"/>
      <c r="H820" s="13"/>
      <c r="I820" s="13"/>
      <c r="J820" s="13"/>
      <c r="K820" s="13"/>
      <c r="L820" s="13"/>
      <c r="M820" s="13"/>
      <c r="N820" s="13"/>
      <c r="O820" s="13"/>
      <c r="P820" s="13"/>
      <c r="Q820" s="13"/>
      <c r="R820" s="13"/>
      <c r="S820" s="13"/>
      <c r="T820" s="13"/>
      <c r="U820" s="13"/>
      <c r="V820" s="13"/>
      <c r="W820" s="13"/>
      <c r="X820" s="13"/>
      <c r="Y820" s="13"/>
      <c r="Z820" s="13"/>
      <c r="AA820" s="13"/>
    </row>
    <row r="821" spans="1:27" ht="15.75" customHeight="1">
      <c r="A821" s="13"/>
      <c r="B821" s="13"/>
      <c r="C821" s="13"/>
      <c r="D821" s="13"/>
      <c r="E821" s="13"/>
      <c r="F821" s="13"/>
      <c r="G821" s="13"/>
      <c r="H821" s="13"/>
      <c r="I821" s="13"/>
      <c r="J821" s="13"/>
      <c r="K821" s="13"/>
      <c r="L821" s="13"/>
      <c r="M821" s="13"/>
      <c r="N821" s="13"/>
      <c r="O821" s="13"/>
      <c r="P821" s="13"/>
      <c r="Q821" s="13"/>
      <c r="R821" s="13"/>
      <c r="S821" s="13"/>
      <c r="T821" s="13"/>
      <c r="U821" s="13"/>
      <c r="V821" s="13"/>
      <c r="W821" s="13"/>
      <c r="X821" s="13"/>
      <c r="Y821" s="13"/>
      <c r="Z821" s="13"/>
      <c r="AA821" s="13"/>
    </row>
    <row r="822" spans="1:27" ht="15.75" customHeight="1">
      <c r="A822" s="13"/>
      <c r="B822" s="13"/>
      <c r="C822" s="13"/>
      <c r="D822" s="13"/>
      <c r="E822" s="13"/>
      <c r="F822" s="13"/>
      <c r="G822" s="13"/>
      <c r="H822" s="13"/>
      <c r="I822" s="13"/>
      <c r="J822" s="13"/>
      <c r="K822" s="13"/>
      <c r="L822" s="13"/>
      <c r="M822" s="13"/>
      <c r="N822" s="13"/>
      <c r="O822" s="13"/>
      <c r="P822" s="13"/>
      <c r="Q822" s="13"/>
      <c r="R822" s="13"/>
      <c r="S822" s="13"/>
      <c r="T822" s="13"/>
      <c r="U822" s="13"/>
      <c r="V822" s="13"/>
      <c r="W822" s="13"/>
      <c r="X822" s="13"/>
      <c r="Y822" s="13"/>
      <c r="Z822" s="13"/>
      <c r="AA822" s="13"/>
    </row>
    <row r="823" spans="1:27" ht="15.75" customHeight="1">
      <c r="A823" s="13"/>
      <c r="B823" s="13"/>
      <c r="C823" s="13"/>
      <c r="D823" s="13"/>
      <c r="E823" s="13"/>
      <c r="F823" s="13"/>
      <c r="G823" s="13"/>
      <c r="H823" s="13"/>
      <c r="I823" s="13"/>
      <c r="J823" s="13"/>
      <c r="K823" s="13"/>
      <c r="L823" s="13"/>
      <c r="M823" s="13"/>
      <c r="N823" s="13"/>
      <c r="O823" s="13"/>
      <c r="P823" s="13"/>
      <c r="Q823" s="13"/>
      <c r="R823" s="13"/>
      <c r="S823" s="13"/>
      <c r="T823" s="13"/>
      <c r="U823" s="13"/>
      <c r="V823" s="13"/>
      <c r="W823" s="13"/>
      <c r="X823" s="13"/>
      <c r="Y823" s="13"/>
      <c r="Z823" s="13"/>
      <c r="AA823" s="13"/>
    </row>
    <row r="824" spans="1:27" ht="15.75" customHeight="1">
      <c r="A824" s="13"/>
      <c r="B824" s="13"/>
      <c r="C824" s="13"/>
      <c r="D824" s="13"/>
      <c r="E824" s="13"/>
      <c r="F824" s="13"/>
      <c r="G824" s="13"/>
      <c r="H824" s="13"/>
      <c r="I824" s="13"/>
      <c r="J824" s="13"/>
      <c r="K824" s="13"/>
      <c r="L824" s="13"/>
      <c r="M824" s="13"/>
      <c r="N824" s="13"/>
      <c r="O824" s="13"/>
      <c r="P824" s="13"/>
      <c r="Q824" s="13"/>
      <c r="R824" s="13"/>
      <c r="S824" s="13"/>
      <c r="T824" s="13"/>
      <c r="U824" s="13"/>
      <c r="V824" s="13"/>
      <c r="W824" s="13"/>
      <c r="X824" s="13"/>
      <c r="Y824" s="13"/>
      <c r="Z824" s="13"/>
      <c r="AA824" s="13"/>
    </row>
    <row r="825" spans="1:27" ht="15.75" customHeight="1">
      <c r="A825" s="13"/>
      <c r="B825" s="13"/>
      <c r="C825" s="13"/>
      <c r="D825" s="13"/>
      <c r="E825" s="13"/>
      <c r="F825" s="13"/>
      <c r="G825" s="13"/>
      <c r="H825" s="13"/>
      <c r="I825" s="13"/>
      <c r="J825" s="13"/>
      <c r="K825" s="13"/>
      <c r="L825" s="13"/>
      <c r="M825" s="13"/>
      <c r="N825" s="13"/>
      <c r="O825" s="13"/>
      <c r="P825" s="13"/>
      <c r="Q825" s="13"/>
      <c r="R825" s="13"/>
      <c r="S825" s="13"/>
      <c r="T825" s="13"/>
      <c r="U825" s="13"/>
      <c r="V825" s="13"/>
      <c r="W825" s="13"/>
      <c r="X825" s="13"/>
      <c r="Y825" s="13"/>
      <c r="Z825" s="13"/>
      <c r="AA825" s="13"/>
    </row>
    <row r="826" spans="1:27" ht="15.75" customHeight="1">
      <c r="A826" s="13"/>
      <c r="B826" s="13"/>
      <c r="C826" s="13"/>
      <c r="D826" s="13"/>
      <c r="E826" s="13"/>
      <c r="F826" s="13"/>
      <c r="G826" s="13"/>
      <c r="H826" s="13"/>
      <c r="I826" s="13"/>
      <c r="J826" s="13"/>
      <c r="K826" s="13"/>
      <c r="L826" s="13"/>
      <c r="M826" s="13"/>
      <c r="N826" s="13"/>
      <c r="O826" s="13"/>
      <c r="P826" s="13"/>
      <c r="Q826" s="13"/>
      <c r="R826" s="13"/>
      <c r="S826" s="13"/>
      <c r="T826" s="13"/>
      <c r="U826" s="13"/>
      <c r="V826" s="13"/>
      <c r="W826" s="13"/>
      <c r="X826" s="13"/>
      <c r="Y826" s="13"/>
      <c r="Z826" s="13"/>
      <c r="AA826" s="13"/>
    </row>
    <row r="827" spans="1:27" ht="15.75" customHeight="1">
      <c r="A827" s="13"/>
      <c r="B827" s="13"/>
      <c r="C827" s="13"/>
      <c r="D827" s="13"/>
      <c r="E827" s="13"/>
      <c r="F827" s="13"/>
      <c r="G827" s="13"/>
      <c r="H827" s="13"/>
      <c r="I827" s="13"/>
      <c r="J827" s="13"/>
      <c r="K827" s="13"/>
      <c r="L827" s="13"/>
      <c r="M827" s="13"/>
      <c r="N827" s="13"/>
      <c r="O827" s="13"/>
      <c r="P827" s="13"/>
      <c r="Q827" s="13"/>
      <c r="R827" s="13"/>
      <c r="S827" s="13"/>
      <c r="T827" s="13"/>
      <c r="U827" s="13"/>
      <c r="V827" s="13"/>
      <c r="W827" s="13"/>
      <c r="X827" s="13"/>
      <c r="Y827" s="13"/>
      <c r="Z827" s="13"/>
      <c r="AA827" s="13"/>
    </row>
    <row r="828" spans="1:27" ht="15.75" customHeight="1">
      <c r="A828" s="13"/>
      <c r="B828" s="13"/>
      <c r="C828" s="13"/>
      <c r="D828" s="13"/>
      <c r="E828" s="13"/>
      <c r="F828" s="13"/>
      <c r="G828" s="13"/>
      <c r="H828" s="13"/>
      <c r="I828" s="13"/>
      <c r="J828" s="13"/>
      <c r="K828" s="13"/>
      <c r="L828" s="13"/>
      <c r="M828" s="13"/>
      <c r="N828" s="13"/>
      <c r="O828" s="13"/>
      <c r="P828" s="13"/>
      <c r="Q828" s="13"/>
      <c r="R828" s="13"/>
      <c r="S828" s="13"/>
      <c r="T828" s="13"/>
      <c r="U828" s="13"/>
      <c r="V828" s="13"/>
      <c r="W828" s="13"/>
      <c r="X828" s="13"/>
      <c r="Y828" s="13"/>
      <c r="Z828" s="13"/>
      <c r="AA828" s="13"/>
    </row>
    <row r="829" spans="1:27" ht="15.75" customHeight="1">
      <c r="A829" s="13"/>
      <c r="B829" s="13"/>
      <c r="C829" s="13"/>
      <c r="D829" s="13"/>
      <c r="E829" s="13"/>
      <c r="F829" s="13"/>
      <c r="G829" s="13"/>
      <c r="H829" s="13"/>
      <c r="I829" s="13"/>
      <c r="J829" s="13"/>
      <c r="K829" s="13"/>
      <c r="L829" s="13"/>
      <c r="M829" s="13"/>
      <c r="N829" s="13"/>
      <c r="O829" s="13"/>
      <c r="P829" s="13"/>
      <c r="Q829" s="13"/>
      <c r="R829" s="13"/>
      <c r="S829" s="13"/>
      <c r="T829" s="13"/>
      <c r="U829" s="13"/>
      <c r="V829" s="13"/>
      <c r="W829" s="13"/>
      <c r="X829" s="13"/>
      <c r="Y829" s="13"/>
      <c r="Z829" s="13"/>
      <c r="AA829" s="13"/>
    </row>
    <row r="830" spans="1:27" ht="15.75" customHeight="1">
      <c r="A830" s="13"/>
      <c r="B830" s="13"/>
      <c r="C830" s="13"/>
      <c r="D830" s="13"/>
      <c r="E830" s="13"/>
      <c r="F830" s="13"/>
      <c r="G830" s="13"/>
      <c r="H830" s="13"/>
      <c r="I830" s="13"/>
      <c r="J830" s="13"/>
      <c r="K830" s="13"/>
      <c r="L830" s="13"/>
      <c r="M830" s="13"/>
      <c r="N830" s="13"/>
      <c r="O830" s="13"/>
      <c r="P830" s="13"/>
      <c r="Q830" s="13"/>
      <c r="R830" s="13"/>
      <c r="S830" s="13"/>
      <c r="T830" s="13"/>
      <c r="U830" s="13"/>
      <c r="V830" s="13"/>
      <c r="W830" s="13"/>
      <c r="X830" s="13"/>
      <c r="Y830" s="13"/>
      <c r="Z830" s="13"/>
      <c r="AA830" s="13"/>
    </row>
    <row r="831" spans="1:27" ht="15.75" customHeight="1">
      <c r="A831" s="13"/>
      <c r="B831" s="13"/>
      <c r="C831" s="13"/>
      <c r="D831" s="13"/>
      <c r="E831" s="13"/>
      <c r="F831" s="13"/>
      <c r="G831" s="13"/>
      <c r="H831" s="13"/>
      <c r="I831" s="13"/>
      <c r="J831" s="13"/>
      <c r="K831" s="13"/>
      <c r="L831" s="13"/>
      <c r="M831" s="13"/>
      <c r="N831" s="13"/>
      <c r="O831" s="13"/>
      <c r="P831" s="13"/>
      <c r="Q831" s="13"/>
      <c r="R831" s="13"/>
      <c r="S831" s="13"/>
      <c r="T831" s="13"/>
      <c r="U831" s="13"/>
      <c r="V831" s="13"/>
      <c r="W831" s="13"/>
      <c r="X831" s="13"/>
      <c r="Y831" s="13"/>
      <c r="Z831" s="13"/>
      <c r="AA831" s="13"/>
    </row>
    <row r="832" spans="1:27" ht="15.75" customHeight="1">
      <c r="A832" s="13"/>
      <c r="B832" s="13"/>
      <c r="C832" s="13"/>
      <c r="D832" s="13"/>
      <c r="E832" s="13"/>
      <c r="F832" s="13"/>
      <c r="G832" s="13"/>
      <c r="H832" s="13"/>
      <c r="I832" s="13"/>
      <c r="J832" s="13"/>
      <c r="K832" s="13"/>
      <c r="L832" s="13"/>
      <c r="M832" s="13"/>
      <c r="N832" s="13"/>
      <c r="O832" s="13"/>
      <c r="P832" s="13"/>
      <c r="Q832" s="13"/>
      <c r="R832" s="13"/>
      <c r="S832" s="13"/>
      <c r="T832" s="13"/>
      <c r="U832" s="13"/>
      <c r="V832" s="13"/>
      <c r="W832" s="13"/>
      <c r="X832" s="13"/>
      <c r="Y832" s="13"/>
      <c r="Z832" s="13"/>
      <c r="AA832" s="13"/>
    </row>
    <row r="833" spans="1:27" ht="15.75" customHeight="1">
      <c r="A833" s="13"/>
      <c r="B833" s="13"/>
      <c r="C833" s="13"/>
      <c r="D833" s="13"/>
      <c r="E833" s="13"/>
      <c r="F833" s="13"/>
      <c r="G833" s="13"/>
      <c r="H833" s="13"/>
      <c r="I833" s="13"/>
      <c r="J833" s="13"/>
      <c r="K833" s="13"/>
      <c r="L833" s="13"/>
      <c r="M833" s="13"/>
      <c r="N833" s="13"/>
      <c r="O833" s="13"/>
      <c r="P833" s="13"/>
      <c r="Q833" s="13"/>
      <c r="R833" s="13"/>
      <c r="S833" s="13"/>
      <c r="T833" s="13"/>
      <c r="U833" s="13"/>
      <c r="V833" s="13"/>
      <c r="W833" s="13"/>
      <c r="X833" s="13"/>
      <c r="Y833" s="13"/>
      <c r="Z833" s="13"/>
      <c r="AA833" s="13"/>
    </row>
    <row r="834" spans="1:27" ht="15.75" customHeight="1">
      <c r="A834" s="13"/>
      <c r="B834" s="13"/>
      <c r="C834" s="13"/>
      <c r="D834" s="13"/>
      <c r="E834" s="13"/>
      <c r="F834" s="13"/>
      <c r="G834" s="13"/>
      <c r="H834" s="13"/>
      <c r="I834" s="13"/>
      <c r="J834" s="13"/>
      <c r="K834" s="13"/>
      <c r="L834" s="13"/>
      <c r="M834" s="13"/>
      <c r="N834" s="13"/>
      <c r="O834" s="13"/>
      <c r="P834" s="13"/>
      <c r="Q834" s="13"/>
      <c r="R834" s="13"/>
      <c r="S834" s="13"/>
      <c r="T834" s="13"/>
      <c r="U834" s="13"/>
      <c r="V834" s="13"/>
      <c r="W834" s="13"/>
      <c r="X834" s="13"/>
      <c r="Y834" s="13"/>
      <c r="Z834" s="13"/>
      <c r="AA834" s="13"/>
    </row>
    <row r="835" spans="1:27" ht="15.75" customHeight="1">
      <c r="A835" s="13"/>
      <c r="B835" s="13"/>
      <c r="C835" s="13"/>
      <c r="D835" s="13"/>
      <c r="E835" s="13"/>
      <c r="F835" s="13"/>
      <c r="G835" s="13"/>
      <c r="H835" s="13"/>
      <c r="I835" s="13"/>
      <c r="J835" s="13"/>
      <c r="K835" s="13"/>
      <c r="L835" s="13"/>
      <c r="M835" s="13"/>
      <c r="N835" s="13"/>
      <c r="O835" s="13"/>
      <c r="P835" s="13"/>
      <c r="Q835" s="13"/>
      <c r="R835" s="13"/>
      <c r="S835" s="13"/>
      <c r="T835" s="13"/>
      <c r="U835" s="13"/>
      <c r="V835" s="13"/>
      <c r="W835" s="13"/>
      <c r="X835" s="13"/>
      <c r="Y835" s="13"/>
      <c r="Z835" s="13"/>
      <c r="AA835" s="13"/>
    </row>
    <row r="836" spans="1:27" ht="15.75" customHeight="1">
      <c r="A836" s="13"/>
      <c r="B836" s="13"/>
      <c r="C836" s="13"/>
      <c r="D836" s="13"/>
      <c r="E836" s="13"/>
      <c r="F836" s="13"/>
      <c r="G836" s="13"/>
      <c r="H836" s="13"/>
      <c r="I836" s="13"/>
      <c r="J836" s="13"/>
      <c r="K836" s="13"/>
      <c r="L836" s="13"/>
      <c r="M836" s="13"/>
      <c r="N836" s="13"/>
      <c r="O836" s="13"/>
      <c r="P836" s="13"/>
      <c r="Q836" s="13"/>
      <c r="R836" s="13"/>
      <c r="S836" s="13"/>
      <c r="T836" s="13"/>
      <c r="U836" s="13"/>
      <c r="V836" s="13"/>
      <c r="W836" s="13"/>
      <c r="X836" s="13"/>
      <c r="Y836" s="13"/>
      <c r="Z836" s="13"/>
      <c r="AA836" s="13"/>
    </row>
    <row r="837" spans="1:27" ht="15.75" customHeight="1">
      <c r="A837" s="13"/>
      <c r="B837" s="13"/>
      <c r="C837" s="13"/>
      <c r="D837" s="13"/>
      <c r="E837" s="13"/>
      <c r="F837" s="13"/>
      <c r="G837" s="13"/>
      <c r="H837" s="13"/>
      <c r="I837" s="13"/>
      <c r="J837" s="13"/>
      <c r="K837" s="13"/>
      <c r="L837" s="13"/>
      <c r="M837" s="13"/>
      <c r="N837" s="13"/>
      <c r="O837" s="13"/>
      <c r="P837" s="13"/>
      <c r="Q837" s="13"/>
      <c r="R837" s="13"/>
      <c r="S837" s="13"/>
      <c r="T837" s="13"/>
      <c r="U837" s="13"/>
      <c r="V837" s="13"/>
      <c r="W837" s="13"/>
      <c r="X837" s="13"/>
      <c r="Y837" s="13"/>
      <c r="Z837" s="13"/>
      <c r="AA837" s="13"/>
    </row>
    <row r="838" spans="1:27" ht="15.75" customHeight="1">
      <c r="A838" s="13"/>
      <c r="B838" s="13"/>
      <c r="C838" s="13"/>
      <c r="D838" s="13"/>
      <c r="E838" s="13"/>
      <c r="F838" s="13"/>
      <c r="G838" s="13"/>
      <c r="H838" s="13"/>
      <c r="I838" s="13"/>
      <c r="J838" s="13"/>
      <c r="K838" s="13"/>
      <c r="L838" s="13"/>
      <c r="M838" s="13"/>
      <c r="N838" s="13"/>
      <c r="O838" s="13"/>
      <c r="P838" s="13"/>
      <c r="Q838" s="13"/>
      <c r="R838" s="13"/>
      <c r="S838" s="13"/>
      <c r="T838" s="13"/>
      <c r="U838" s="13"/>
      <c r="V838" s="13"/>
      <c r="W838" s="13"/>
      <c r="X838" s="13"/>
      <c r="Y838" s="13"/>
      <c r="Z838" s="13"/>
      <c r="AA838" s="13"/>
    </row>
    <row r="839" spans="1:27" ht="15.75" customHeight="1">
      <c r="A839" s="13"/>
      <c r="B839" s="13"/>
      <c r="C839" s="13"/>
      <c r="D839" s="13"/>
      <c r="E839" s="13"/>
      <c r="F839" s="13"/>
      <c r="G839" s="13"/>
      <c r="H839" s="13"/>
      <c r="I839" s="13"/>
      <c r="J839" s="13"/>
      <c r="K839" s="13"/>
      <c r="L839" s="13"/>
      <c r="M839" s="13"/>
      <c r="N839" s="13"/>
      <c r="O839" s="13"/>
      <c r="P839" s="13"/>
      <c r="Q839" s="13"/>
      <c r="R839" s="13"/>
      <c r="S839" s="13"/>
      <c r="T839" s="13"/>
      <c r="U839" s="13"/>
      <c r="V839" s="13"/>
      <c r="W839" s="13"/>
      <c r="X839" s="13"/>
      <c r="Y839" s="13"/>
      <c r="Z839" s="13"/>
      <c r="AA839" s="13"/>
    </row>
    <row r="840" spans="1:27" ht="15.75" customHeight="1">
      <c r="A840" s="13"/>
      <c r="B840" s="13"/>
      <c r="C840" s="13"/>
      <c r="D840" s="13"/>
      <c r="E840" s="13"/>
      <c r="F840" s="13"/>
      <c r="G840" s="13"/>
      <c r="H840" s="13"/>
      <c r="I840" s="13"/>
      <c r="J840" s="13"/>
      <c r="K840" s="13"/>
      <c r="L840" s="13"/>
      <c r="M840" s="13"/>
      <c r="N840" s="13"/>
      <c r="O840" s="13"/>
      <c r="P840" s="13"/>
      <c r="Q840" s="13"/>
      <c r="R840" s="13"/>
      <c r="S840" s="13"/>
      <c r="T840" s="13"/>
      <c r="U840" s="13"/>
      <c r="V840" s="13"/>
      <c r="W840" s="13"/>
      <c r="X840" s="13"/>
      <c r="Y840" s="13"/>
      <c r="Z840" s="13"/>
      <c r="AA840" s="13"/>
    </row>
    <row r="841" spans="1:27" ht="15.75" customHeight="1">
      <c r="A841" s="13"/>
      <c r="B841" s="13"/>
      <c r="C841" s="13"/>
      <c r="D841" s="13"/>
      <c r="E841" s="13"/>
      <c r="F841" s="13"/>
      <c r="G841" s="13"/>
      <c r="H841" s="13"/>
      <c r="I841" s="13"/>
      <c r="J841" s="13"/>
      <c r="K841" s="13"/>
      <c r="L841" s="13"/>
      <c r="M841" s="13"/>
      <c r="N841" s="13"/>
      <c r="O841" s="13"/>
      <c r="P841" s="13"/>
      <c r="Q841" s="13"/>
      <c r="R841" s="13"/>
      <c r="S841" s="13"/>
      <c r="T841" s="13"/>
      <c r="U841" s="13"/>
      <c r="V841" s="13"/>
      <c r="W841" s="13"/>
      <c r="X841" s="13"/>
      <c r="Y841" s="13"/>
      <c r="Z841" s="13"/>
      <c r="AA841" s="13"/>
    </row>
    <row r="842" spans="1:27" ht="15.75" customHeight="1">
      <c r="A842" s="13"/>
      <c r="B842" s="13"/>
      <c r="C842" s="13"/>
      <c r="D842" s="13"/>
      <c r="E842" s="13"/>
      <c r="F842" s="13"/>
      <c r="G842" s="13"/>
      <c r="H842" s="13"/>
      <c r="I842" s="13"/>
      <c r="J842" s="13"/>
      <c r="K842" s="13"/>
      <c r="L842" s="13"/>
      <c r="M842" s="13"/>
      <c r="N842" s="13"/>
      <c r="O842" s="13"/>
      <c r="P842" s="13"/>
      <c r="Q842" s="13"/>
      <c r="R842" s="13"/>
      <c r="S842" s="13"/>
      <c r="T842" s="13"/>
      <c r="U842" s="13"/>
      <c r="V842" s="13"/>
      <c r="W842" s="13"/>
      <c r="X842" s="13"/>
      <c r="Y842" s="13"/>
      <c r="Z842" s="13"/>
      <c r="AA842" s="13"/>
    </row>
    <row r="843" spans="1:27" ht="15.75" customHeight="1">
      <c r="A843" s="13"/>
      <c r="B843" s="13"/>
      <c r="C843" s="13"/>
      <c r="D843" s="13"/>
      <c r="E843" s="13"/>
      <c r="F843" s="13"/>
      <c r="G843" s="13"/>
      <c r="H843" s="13"/>
      <c r="I843" s="13"/>
      <c r="J843" s="13"/>
      <c r="K843" s="13"/>
      <c r="L843" s="13"/>
      <c r="M843" s="13"/>
      <c r="N843" s="13"/>
      <c r="O843" s="13"/>
      <c r="P843" s="13"/>
      <c r="Q843" s="13"/>
      <c r="R843" s="13"/>
      <c r="S843" s="13"/>
      <c r="T843" s="13"/>
      <c r="U843" s="13"/>
      <c r="V843" s="13"/>
      <c r="W843" s="13"/>
      <c r="X843" s="13"/>
      <c r="Y843" s="13"/>
      <c r="Z843" s="13"/>
      <c r="AA843" s="13"/>
    </row>
    <row r="844" spans="1:27" ht="15.75" customHeight="1">
      <c r="A844" s="13"/>
      <c r="B844" s="13"/>
      <c r="C844" s="13"/>
      <c r="D844" s="13"/>
      <c r="E844" s="13"/>
      <c r="F844" s="13"/>
      <c r="G844" s="13"/>
      <c r="H844" s="13"/>
      <c r="I844" s="13"/>
      <c r="J844" s="13"/>
      <c r="K844" s="13"/>
      <c r="L844" s="13"/>
      <c r="M844" s="13"/>
      <c r="N844" s="13"/>
      <c r="O844" s="13"/>
      <c r="P844" s="13"/>
      <c r="Q844" s="13"/>
      <c r="R844" s="13"/>
      <c r="S844" s="13"/>
      <c r="T844" s="13"/>
      <c r="U844" s="13"/>
      <c r="V844" s="13"/>
      <c r="W844" s="13"/>
      <c r="X844" s="13"/>
      <c r="Y844" s="13"/>
      <c r="Z844" s="13"/>
      <c r="AA844" s="13"/>
    </row>
    <row r="845" spans="1:27" ht="15.75" customHeight="1">
      <c r="A845" s="13"/>
      <c r="B845" s="13"/>
      <c r="C845" s="13"/>
      <c r="D845" s="13"/>
      <c r="E845" s="13"/>
      <c r="F845" s="13"/>
      <c r="G845" s="13"/>
      <c r="H845" s="13"/>
      <c r="I845" s="13"/>
      <c r="J845" s="13"/>
      <c r="K845" s="13"/>
      <c r="L845" s="13"/>
      <c r="M845" s="13"/>
      <c r="N845" s="13"/>
      <c r="O845" s="13"/>
      <c r="P845" s="13"/>
      <c r="Q845" s="13"/>
      <c r="R845" s="13"/>
      <c r="S845" s="13"/>
      <c r="T845" s="13"/>
      <c r="U845" s="13"/>
      <c r="V845" s="13"/>
      <c r="W845" s="13"/>
      <c r="X845" s="13"/>
      <c r="Y845" s="13"/>
      <c r="Z845" s="13"/>
      <c r="AA845" s="13"/>
    </row>
    <row r="846" spans="1:27" ht="15.75" customHeight="1">
      <c r="A846" s="13"/>
      <c r="B846" s="13"/>
      <c r="C846" s="13"/>
      <c r="D846" s="13"/>
      <c r="E846" s="13"/>
      <c r="F846" s="13"/>
      <c r="G846" s="13"/>
      <c r="H846" s="13"/>
      <c r="I846" s="13"/>
      <c r="J846" s="13"/>
      <c r="K846" s="13"/>
      <c r="L846" s="13"/>
      <c r="M846" s="13"/>
      <c r="N846" s="13"/>
      <c r="O846" s="13"/>
      <c r="P846" s="13"/>
      <c r="Q846" s="13"/>
      <c r="R846" s="13"/>
      <c r="S846" s="13"/>
      <c r="T846" s="13"/>
      <c r="U846" s="13"/>
      <c r="V846" s="13"/>
      <c r="W846" s="13"/>
      <c r="X846" s="13"/>
      <c r="Y846" s="13"/>
      <c r="Z846" s="13"/>
      <c r="AA846" s="13"/>
    </row>
    <row r="847" spans="1:27" ht="15.75" customHeight="1">
      <c r="A847" s="13"/>
      <c r="B847" s="13"/>
      <c r="C847" s="13"/>
      <c r="D847" s="13"/>
      <c r="E847" s="13"/>
      <c r="F847" s="13"/>
      <c r="G847" s="13"/>
      <c r="H847" s="13"/>
      <c r="I847" s="13"/>
      <c r="J847" s="13"/>
      <c r="K847" s="13"/>
      <c r="L847" s="13"/>
      <c r="M847" s="13"/>
      <c r="N847" s="13"/>
      <c r="O847" s="13"/>
      <c r="P847" s="13"/>
      <c r="Q847" s="13"/>
      <c r="R847" s="13"/>
      <c r="S847" s="13"/>
      <c r="T847" s="13"/>
      <c r="U847" s="13"/>
      <c r="V847" s="13"/>
      <c r="W847" s="13"/>
      <c r="X847" s="13"/>
      <c r="Y847" s="13"/>
      <c r="Z847" s="13"/>
      <c r="AA847" s="13"/>
    </row>
    <row r="848" spans="1:27" ht="15.75" customHeight="1">
      <c r="A848" s="13"/>
      <c r="B848" s="13"/>
      <c r="C848" s="13"/>
      <c r="D848" s="13"/>
      <c r="E848" s="13"/>
      <c r="F848" s="13"/>
      <c r="G848" s="13"/>
      <c r="H848" s="13"/>
      <c r="I848" s="13"/>
      <c r="J848" s="13"/>
      <c r="K848" s="13"/>
      <c r="L848" s="13"/>
      <c r="M848" s="13"/>
      <c r="N848" s="13"/>
      <c r="O848" s="13"/>
      <c r="P848" s="13"/>
      <c r="Q848" s="13"/>
      <c r="R848" s="13"/>
      <c r="S848" s="13"/>
      <c r="T848" s="13"/>
      <c r="U848" s="13"/>
      <c r="V848" s="13"/>
      <c r="W848" s="13"/>
      <c r="X848" s="13"/>
      <c r="Y848" s="13"/>
      <c r="Z848" s="13"/>
      <c r="AA848" s="13"/>
    </row>
    <row r="849" spans="1:27" ht="15.75" customHeight="1">
      <c r="A849" s="13"/>
      <c r="B849" s="13"/>
      <c r="C849" s="13"/>
      <c r="D849" s="13"/>
      <c r="E849" s="13"/>
      <c r="F849" s="13"/>
      <c r="G849" s="13"/>
      <c r="H849" s="13"/>
      <c r="I849" s="13"/>
      <c r="J849" s="13"/>
      <c r="K849" s="13"/>
      <c r="L849" s="13"/>
      <c r="M849" s="13"/>
      <c r="N849" s="13"/>
      <c r="O849" s="13"/>
      <c r="P849" s="13"/>
      <c r="Q849" s="13"/>
      <c r="R849" s="13"/>
      <c r="S849" s="13"/>
      <c r="T849" s="13"/>
      <c r="U849" s="13"/>
      <c r="V849" s="13"/>
      <c r="W849" s="13"/>
      <c r="X849" s="13"/>
      <c r="Y849" s="13"/>
      <c r="Z849" s="13"/>
      <c r="AA849" s="13"/>
    </row>
    <row r="850" spans="1:27" ht="15.75" customHeight="1">
      <c r="A850" s="13"/>
      <c r="B850" s="13"/>
      <c r="C850" s="13"/>
      <c r="D850" s="13"/>
      <c r="E850" s="13"/>
      <c r="F850" s="13"/>
      <c r="G850" s="13"/>
      <c r="H850" s="13"/>
      <c r="I850" s="13"/>
      <c r="J850" s="13"/>
      <c r="K850" s="13"/>
      <c r="L850" s="13"/>
      <c r="M850" s="13"/>
      <c r="N850" s="13"/>
      <c r="O850" s="13"/>
      <c r="P850" s="13"/>
      <c r="Q850" s="13"/>
      <c r="R850" s="13"/>
      <c r="S850" s="13"/>
      <c r="T850" s="13"/>
      <c r="U850" s="13"/>
      <c r="V850" s="13"/>
      <c r="W850" s="13"/>
      <c r="X850" s="13"/>
      <c r="Y850" s="13"/>
      <c r="Z850" s="13"/>
      <c r="AA850" s="13"/>
    </row>
    <row r="851" spans="1:27" ht="15.75" customHeight="1">
      <c r="A851" s="13"/>
      <c r="B851" s="13"/>
      <c r="C851" s="13"/>
      <c r="D851" s="13"/>
      <c r="E851" s="13"/>
      <c r="F851" s="13"/>
      <c r="G851" s="13"/>
      <c r="H851" s="13"/>
      <c r="I851" s="13"/>
      <c r="J851" s="13"/>
      <c r="K851" s="13"/>
      <c r="L851" s="13"/>
      <c r="M851" s="13"/>
      <c r="N851" s="13"/>
      <c r="O851" s="13"/>
      <c r="P851" s="13"/>
      <c r="Q851" s="13"/>
      <c r="R851" s="13"/>
      <c r="S851" s="13"/>
      <c r="T851" s="13"/>
      <c r="U851" s="13"/>
      <c r="V851" s="13"/>
      <c r="W851" s="13"/>
      <c r="X851" s="13"/>
      <c r="Y851" s="13"/>
      <c r="Z851" s="13"/>
      <c r="AA851" s="13"/>
    </row>
    <row r="852" spans="1:27" ht="15.75" customHeight="1">
      <c r="A852" s="13"/>
      <c r="B852" s="13"/>
      <c r="C852" s="13"/>
      <c r="D852" s="13"/>
      <c r="E852" s="13"/>
      <c r="F852" s="13"/>
      <c r="G852" s="13"/>
      <c r="H852" s="13"/>
      <c r="I852" s="13"/>
      <c r="J852" s="13"/>
      <c r="K852" s="13"/>
      <c r="L852" s="13"/>
      <c r="M852" s="13"/>
      <c r="N852" s="13"/>
      <c r="O852" s="13"/>
      <c r="P852" s="13"/>
      <c r="Q852" s="13"/>
      <c r="R852" s="13"/>
      <c r="S852" s="13"/>
      <c r="T852" s="13"/>
      <c r="U852" s="13"/>
      <c r="V852" s="13"/>
      <c r="W852" s="13"/>
      <c r="X852" s="13"/>
      <c r="Y852" s="13"/>
      <c r="Z852" s="13"/>
      <c r="AA852" s="13"/>
    </row>
    <row r="853" spans="1:27" ht="15.75" customHeight="1">
      <c r="A853" s="13"/>
      <c r="B853" s="13"/>
      <c r="C853" s="13"/>
      <c r="D853" s="13"/>
      <c r="E853" s="13"/>
      <c r="F853" s="13"/>
      <c r="G853" s="13"/>
      <c r="H853" s="13"/>
      <c r="I853" s="13"/>
      <c r="J853" s="13"/>
      <c r="K853" s="13"/>
      <c r="L853" s="13"/>
      <c r="M853" s="13"/>
      <c r="N853" s="13"/>
      <c r="O853" s="13"/>
      <c r="P853" s="13"/>
      <c r="Q853" s="13"/>
      <c r="R853" s="13"/>
      <c r="S853" s="13"/>
      <c r="T853" s="13"/>
      <c r="U853" s="13"/>
      <c r="V853" s="13"/>
      <c r="W853" s="13"/>
      <c r="X853" s="13"/>
      <c r="Y853" s="13"/>
      <c r="Z853" s="13"/>
      <c r="AA853" s="13"/>
    </row>
    <row r="854" spans="1:27" ht="15.75" customHeight="1">
      <c r="A854" s="13"/>
      <c r="B854" s="13"/>
      <c r="C854" s="13"/>
      <c r="D854" s="13"/>
      <c r="E854" s="13"/>
      <c r="F854" s="13"/>
      <c r="G854" s="13"/>
      <c r="H854" s="13"/>
      <c r="I854" s="13"/>
      <c r="J854" s="13"/>
      <c r="K854" s="13"/>
      <c r="L854" s="13"/>
      <c r="M854" s="13"/>
      <c r="N854" s="13"/>
      <c r="O854" s="13"/>
      <c r="P854" s="13"/>
      <c r="Q854" s="13"/>
      <c r="R854" s="13"/>
      <c r="S854" s="13"/>
      <c r="T854" s="13"/>
      <c r="U854" s="13"/>
      <c r="V854" s="13"/>
      <c r="W854" s="13"/>
      <c r="X854" s="13"/>
      <c r="Y854" s="13"/>
      <c r="Z854" s="13"/>
      <c r="AA854" s="13"/>
    </row>
    <row r="855" spans="1:27" ht="15.75" customHeight="1">
      <c r="A855" s="13"/>
      <c r="B855" s="13"/>
      <c r="C855" s="13"/>
      <c r="D855" s="13"/>
      <c r="E855" s="13"/>
      <c r="F855" s="13"/>
      <c r="G855" s="13"/>
      <c r="H855" s="13"/>
      <c r="I855" s="13"/>
      <c r="J855" s="13"/>
      <c r="K855" s="13"/>
      <c r="L855" s="13"/>
      <c r="M855" s="13"/>
      <c r="N855" s="13"/>
      <c r="O855" s="13"/>
      <c r="P855" s="13"/>
      <c r="Q855" s="13"/>
      <c r="R855" s="13"/>
      <c r="S855" s="13"/>
      <c r="T855" s="13"/>
      <c r="U855" s="13"/>
      <c r="V855" s="13"/>
      <c r="W855" s="13"/>
      <c r="X855" s="13"/>
      <c r="Y855" s="13"/>
      <c r="Z855" s="13"/>
      <c r="AA855" s="13"/>
    </row>
    <row r="856" spans="1:27" ht="15.75" customHeight="1">
      <c r="A856" s="13"/>
      <c r="B856" s="13"/>
      <c r="C856" s="13"/>
      <c r="D856" s="13"/>
      <c r="E856" s="13"/>
      <c r="F856" s="13"/>
      <c r="G856" s="13"/>
      <c r="H856" s="13"/>
      <c r="I856" s="13"/>
      <c r="J856" s="13"/>
      <c r="K856" s="13"/>
      <c r="L856" s="13"/>
      <c r="M856" s="13"/>
      <c r="N856" s="13"/>
      <c r="O856" s="13"/>
      <c r="P856" s="13"/>
      <c r="Q856" s="13"/>
      <c r="R856" s="13"/>
      <c r="S856" s="13"/>
      <c r="T856" s="13"/>
      <c r="U856" s="13"/>
      <c r="V856" s="13"/>
      <c r="W856" s="13"/>
      <c r="X856" s="13"/>
      <c r="Y856" s="13"/>
      <c r="Z856" s="13"/>
      <c r="AA856" s="13"/>
    </row>
    <row r="857" spans="1:27" ht="15.75" customHeight="1">
      <c r="A857" s="13"/>
      <c r="B857" s="13"/>
      <c r="C857" s="13"/>
      <c r="D857" s="13"/>
      <c r="E857" s="13"/>
      <c r="F857" s="13"/>
      <c r="G857" s="13"/>
      <c r="H857" s="13"/>
      <c r="I857" s="13"/>
      <c r="J857" s="13"/>
      <c r="K857" s="13"/>
      <c r="L857" s="13"/>
      <c r="M857" s="13"/>
      <c r="N857" s="13"/>
      <c r="O857" s="13"/>
      <c r="P857" s="13"/>
      <c r="Q857" s="13"/>
      <c r="R857" s="13"/>
      <c r="S857" s="13"/>
      <c r="T857" s="13"/>
      <c r="U857" s="13"/>
      <c r="V857" s="13"/>
      <c r="W857" s="13"/>
      <c r="X857" s="13"/>
      <c r="Y857" s="13"/>
      <c r="Z857" s="13"/>
      <c r="AA857" s="13"/>
    </row>
    <row r="858" spans="1:27" ht="15.75" customHeight="1">
      <c r="A858" s="13"/>
      <c r="B858" s="13"/>
      <c r="C858" s="13"/>
      <c r="D858" s="13"/>
      <c r="E858" s="13"/>
      <c r="F858" s="13"/>
      <c r="G858" s="13"/>
      <c r="H858" s="13"/>
      <c r="I858" s="13"/>
      <c r="J858" s="13"/>
      <c r="K858" s="13"/>
      <c r="L858" s="13"/>
      <c r="M858" s="13"/>
      <c r="N858" s="13"/>
      <c r="O858" s="13"/>
      <c r="P858" s="13"/>
      <c r="Q858" s="13"/>
      <c r="R858" s="13"/>
      <c r="S858" s="13"/>
      <c r="T858" s="13"/>
      <c r="U858" s="13"/>
      <c r="V858" s="13"/>
      <c r="W858" s="13"/>
      <c r="X858" s="13"/>
      <c r="Y858" s="13"/>
      <c r="Z858" s="13"/>
      <c r="AA858" s="13"/>
    </row>
    <row r="859" spans="1:27" ht="15.75" customHeight="1">
      <c r="A859" s="13"/>
      <c r="B859" s="13"/>
      <c r="C859" s="13"/>
      <c r="D859" s="13"/>
      <c r="E859" s="13"/>
      <c r="F859" s="13"/>
      <c r="G859" s="13"/>
      <c r="H859" s="13"/>
      <c r="I859" s="13"/>
      <c r="J859" s="13"/>
      <c r="K859" s="13"/>
      <c r="L859" s="13"/>
      <c r="M859" s="13"/>
      <c r="N859" s="13"/>
      <c r="O859" s="13"/>
      <c r="P859" s="13"/>
      <c r="Q859" s="13"/>
      <c r="R859" s="13"/>
      <c r="S859" s="13"/>
      <c r="T859" s="13"/>
      <c r="U859" s="13"/>
      <c r="V859" s="13"/>
      <c r="W859" s="13"/>
      <c r="X859" s="13"/>
      <c r="Y859" s="13"/>
      <c r="Z859" s="13"/>
      <c r="AA859" s="13"/>
    </row>
    <row r="860" spans="1:27" ht="15.75" customHeight="1">
      <c r="A860" s="13"/>
      <c r="B860" s="13"/>
      <c r="C860" s="13"/>
      <c r="D860" s="13"/>
      <c r="E860" s="13"/>
      <c r="F860" s="13"/>
      <c r="G860" s="13"/>
      <c r="H860" s="13"/>
      <c r="I860" s="13"/>
      <c r="J860" s="13"/>
      <c r="K860" s="13"/>
      <c r="L860" s="13"/>
      <c r="M860" s="13"/>
      <c r="N860" s="13"/>
      <c r="O860" s="13"/>
      <c r="P860" s="13"/>
      <c r="Q860" s="13"/>
      <c r="R860" s="13"/>
      <c r="S860" s="13"/>
      <c r="T860" s="13"/>
      <c r="U860" s="13"/>
      <c r="V860" s="13"/>
      <c r="W860" s="13"/>
      <c r="X860" s="13"/>
      <c r="Y860" s="13"/>
      <c r="Z860" s="13"/>
      <c r="AA860" s="13"/>
    </row>
    <row r="861" spans="1:27" ht="15.75" customHeight="1">
      <c r="A861" s="13"/>
      <c r="B861" s="13"/>
      <c r="C861" s="13"/>
      <c r="D861" s="13"/>
      <c r="E861" s="13"/>
      <c r="F861" s="13"/>
      <c r="G861" s="13"/>
      <c r="H861" s="13"/>
      <c r="I861" s="13"/>
      <c r="J861" s="13"/>
      <c r="K861" s="13"/>
      <c r="L861" s="13"/>
      <c r="M861" s="13"/>
      <c r="N861" s="13"/>
      <c r="O861" s="13"/>
      <c r="P861" s="13"/>
      <c r="Q861" s="13"/>
      <c r="R861" s="13"/>
      <c r="S861" s="13"/>
      <c r="T861" s="13"/>
      <c r="U861" s="13"/>
      <c r="V861" s="13"/>
      <c r="W861" s="13"/>
      <c r="X861" s="13"/>
      <c r="Y861" s="13"/>
      <c r="Z861" s="13"/>
      <c r="AA861" s="13"/>
    </row>
    <row r="862" spans="1:27" ht="15.75" customHeight="1">
      <c r="A862" s="13"/>
      <c r="B862" s="13"/>
      <c r="C862" s="13"/>
      <c r="D862" s="13"/>
      <c r="E862" s="13"/>
      <c r="F862" s="13"/>
      <c r="G862" s="13"/>
      <c r="H862" s="13"/>
      <c r="I862" s="13"/>
      <c r="J862" s="13"/>
      <c r="K862" s="13"/>
      <c r="L862" s="13"/>
      <c r="M862" s="13"/>
      <c r="N862" s="13"/>
      <c r="O862" s="13"/>
      <c r="P862" s="13"/>
      <c r="Q862" s="13"/>
      <c r="R862" s="13"/>
      <c r="S862" s="13"/>
      <c r="T862" s="13"/>
      <c r="U862" s="13"/>
      <c r="V862" s="13"/>
      <c r="W862" s="13"/>
      <c r="X862" s="13"/>
      <c r="Y862" s="13"/>
      <c r="Z862" s="13"/>
      <c r="AA862" s="13"/>
    </row>
    <row r="863" spans="1:27" ht="15.75" customHeight="1">
      <c r="A863" s="13"/>
      <c r="B863" s="13"/>
      <c r="C863" s="13"/>
      <c r="D863" s="13"/>
      <c r="E863" s="13"/>
      <c r="F863" s="13"/>
      <c r="G863" s="13"/>
      <c r="H863" s="13"/>
      <c r="I863" s="13"/>
      <c r="J863" s="13"/>
      <c r="K863" s="13"/>
      <c r="L863" s="13"/>
      <c r="M863" s="13"/>
      <c r="N863" s="13"/>
      <c r="O863" s="13"/>
      <c r="P863" s="13"/>
      <c r="Q863" s="13"/>
      <c r="R863" s="13"/>
      <c r="S863" s="13"/>
      <c r="T863" s="13"/>
      <c r="U863" s="13"/>
      <c r="V863" s="13"/>
      <c r="W863" s="13"/>
      <c r="X863" s="13"/>
      <c r="Y863" s="13"/>
      <c r="Z863" s="13"/>
      <c r="AA863" s="13"/>
    </row>
    <row r="864" spans="1:27" ht="15.75" customHeight="1">
      <c r="A864" s="13"/>
      <c r="B864" s="13"/>
      <c r="C864" s="13"/>
      <c r="D864" s="13"/>
      <c r="E864" s="13"/>
      <c r="F864" s="13"/>
      <c r="G864" s="13"/>
      <c r="H864" s="13"/>
      <c r="I864" s="13"/>
      <c r="J864" s="13"/>
      <c r="K864" s="13"/>
      <c r="L864" s="13"/>
      <c r="M864" s="13"/>
      <c r="N864" s="13"/>
      <c r="O864" s="13"/>
      <c r="P864" s="13"/>
      <c r="Q864" s="13"/>
      <c r="R864" s="13"/>
      <c r="S864" s="13"/>
      <c r="T864" s="13"/>
      <c r="U864" s="13"/>
      <c r="V864" s="13"/>
      <c r="W864" s="13"/>
      <c r="X864" s="13"/>
      <c r="Y864" s="13"/>
      <c r="Z864" s="13"/>
      <c r="AA864" s="13"/>
    </row>
    <row r="865" spans="1:27" ht="15.75" customHeight="1">
      <c r="A865" s="13"/>
      <c r="B865" s="13"/>
      <c r="C865" s="13"/>
      <c r="D865" s="13"/>
      <c r="E865" s="13"/>
      <c r="F865" s="13"/>
      <c r="G865" s="13"/>
      <c r="H865" s="13"/>
      <c r="I865" s="13"/>
      <c r="J865" s="13"/>
      <c r="K865" s="13"/>
      <c r="L865" s="13"/>
      <c r="M865" s="13"/>
      <c r="N865" s="13"/>
      <c r="O865" s="13"/>
      <c r="P865" s="13"/>
      <c r="Q865" s="13"/>
      <c r="R865" s="13"/>
      <c r="S865" s="13"/>
      <c r="T865" s="13"/>
      <c r="U865" s="13"/>
      <c r="V865" s="13"/>
      <c r="W865" s="13"/>
      <c r="X865" s="13"/>
      <c r="Y865" s="13"/>
      <c r="Z865" s="13"/>
      <c r="AA865" s="13"/>
    </row>
    <row r="866" spans="1:27" ht="15.75" customHeight="1">
      <c r="A866" s="13"/>
      <c r="B866" s="13"/>
      <c r="C866" s="13"/>
      <c r="D866" s="13"/>
      <c r="E866" s="13"/>
      <c r="F866" s="13"/>
      <c r="G866" s="13"/>
      <c r="H866" s="13"/>
      <c r="I866" s="13"/>
      <c r="J866" s="13"/>
      <c r="K866" s="13"/>
      <c r="L866" s="13"/>
      <c r="M866" s="13"/>
      <c r="N866" s="13"/>
      <c r="O866" s="13"/>
      <c r="P866" s="13"/>
      <c r="Q866" s="13"/>
      <c r="R866" s="13"/>
      <c r="S866" s="13"/>
      <c r="T866" s="13"/>
      <c r="U866" s="13"/>
      <c r="V866" s="13"/>
      <c r="W866" s="13"/>
      <c r="X866" s="13"/>
      <c r="Y866" s="13"/>
      <c r="Z866" s="13"/>
      <c r="AA866" s="13"/>
    </row>
    <row r="867" spans="1:27" ht="15.75" customHeight="1">
      <c r="A867" s="13"/>
      <c r="B867" s="13"/>
      <c r="C867" s="13"/>
      <c r="D867" s="13"/>
      <c r="E867" s="13"/>
      <c r="F867" s="13"/>
      <c r="G867" s="13"/>
      <c r="H867" s="13"/>
      <c r="I867" s="13"/>
      <c r="J867" s="13"/>
      <c r="K867" s="13"/>
      <c r="L867" s="13"/>
      <c r="M867" s="13"/>
      <c r="N867" s="13"/>
      <c r="O867" s="13"/>
      <c r="P867" s="13"/>
      <c r="Q867" s="13"/>
      <c r="R867" s="13"/>
      <c r="S867" s="13"/>
      <c r="T867" s="13"/>
      <c r="U867" s="13"/>
      <c r="V867" s="13"/>
      <c r="W867" s="13"/>
      <c r="X867" s="13"/>
      <c r="Y867" s="13"/>
      <c r="Z867" s="13"/>
      <c r="AA867" s="13"/>
    </row>
    <row r="868" spans="1:27" ht="15.75" customHeight="1">
      <c r="A868" s="13"/>
      <c r="B868" s="13"/>
      <c r="C868" s="13"/>
      <c r="D868" s="13"/>
      <c r="E868" s="13"/>
      <c r="F868" s="13"/>
      <c r="G868" s="13"/>
      <c r="H868" s="13"/>
      <c r="I868" s="13"/>
      <c r="J868" s="13"/>
      <c r="K868" s="13"/>
      <c r="L868" s="13"/>
      <c r="M868" s="13"/>
      <c r="N868" s="13"/>
      <c r="O868" s="13"/>
      <c r="P868" s="13"/>
      <c r="Q868" s="13"/>
      <c r="R868" s="13"/>
      <c r="S868" s="13"/>
      <c r="T868" s="13"/>
      <c r="U868" s="13"/>
      <c r="V868" s="13"/>
      <c r="W868" s="13"/>
      <c r="X868" s="13"/>
      <c r="Y868" s="13"/>
      <c r="Z868" s="13"/>
      <c r="AA868" s="13"/>
    </row>
    <row r="869" spans="1:27" ht="15.75" customHeight="1">
      <c r="A869" s="13"/>
      <c r="B869" s="13"/>
      <c r="C869" s="13"/>
      <c r="D869" s="13"/>
      <c r="E869" s="13"/>
      <c r="F869" s="13"/>
      <c r="G869" s="13"/>
      <c r="H869" s="13"/>
      <c r="I869" s="13"/>
      <c r="J869" s="13"/>
      <c r="K869" s="13"/>
      <c r="L869" s="13"/>
      <c r="M869" s="13"/>
      <c r="N869" s="13"/>
      <c r="O869" s="13"/>
      <c r="P869" s="13"/>
      <c r="Q869" s="13"/>
      <c r="R869" s="13"/>
      <c r="S869" s="13"/>
      <c r="T869" s="13"/>
      <c r="U869" s="13"/>
      <c r="V869" s="13"/>
      <c r="W869" s="13"/>
      <c r="X869" s="13"/>
      <c r="Y869" s="13"/>
      <c r="Z869" s="13"/>
      <c r="AA869" s="13"/>
    </row>
    <row r="870" spans="1:27" ht="15.75" customHeight="1">
      <c r="A870" s="13"/>
      <c r="B870" s="13"/>
      <c r="C870" s="13"/>
      <c r="D870" s="13"/>
      <c r="E870" s="13"/>
      <c r="F870" s="13"/>
      <c r="G870" s="13"/>
      <c r="H870" s="13"/>
      <c r="I870" s="13"/>
      <c r="J870" s="13"/>
      <c r="K870" s="13"/>
      <c r="L870" s="13"/>
      <c r="M870" s="13"/>
      <c r="N870" s="13"/>
      <c r="O870" s="13"/>
      <c r="P870" s="13"/>
      <c r="Q870" s="13"/>
      <c r="R870" s="13"/>
      <c r="S870" s="13"/>
      <c r="T870" s="13"/>
      <c r="U870" s="13"/>
      <c r="V870" s="13"/>
      <c r="W870" s="13"/>
      <c r="X870" s="13"/>
      <c r="Y870" s="13"/>
      <c r="Z870" s="13"/>
      <c r="AA870" s="13"/>
    </row>
    <row r="871" spans="1:27" ht="15.75" customHeight="1">
      <c r="A871" s="13"/>
      <c r="B871" s="13"/>
      <c r="C871" s="13"/>
      <c r="D871" s="13"/>
      <c r="E871" s="13"/>
      <c r="F871" s="13"/>
      <c r="G871" s="13"/>
      <c r="H871" s="13"/>
      <c r="I871" s="13"/>
      <c r="J871" s="13"/>
      <c r="K871" s="13"/>
      <c r="L871" s="13"/>
      <c r="M871" s="13"/>
      <c r="N871" s="13"/>
      <c r="O871" s="13"/>
      <c r="P871" s="13"/>
      <c r="Q871" s="13"/>
      <c r="R871" s="13"/>
      <c r="S871" s="13"/>
      <c r="T871" s="13"/>
      <c r="U871" s="13"/>
      <c r="V871" s="13"/>
      <c r="W871" s="13"/>
      <c r="X871" s="13"/>
      <c r="Y871" s="13"/>
      <c r="Z871" s="13"/>
      <c r="AA871" s="13"/>
    </row>
    <row r="872" spans="1:27" ht="15.75" customHeight="1">
      <c r="A872" s="13"/>
      <c r="B872" s="13"/>
      <c r="C872" s="13"/>
      <c r="D872" s="13"/>
      <c r="E872" s="13"/>
      <c r="F872" s="13"/>
      <c r="G872" s="13"/>
      <c r="H872" s="13"/>
      <c r="I872" s="13"/>
      <c r="J872" s="13"/>
      <c r="K872" s="13"/>
      <c r="L872" s="13"/>
      <c r="M872" s="13"/>
      <c r="N872" s="13"/>
      <c r="O872" s="13"/>
      <c r="P872" s="13"/>
      <c r="Q872" s="13"/>
      <c r="R872" s="13"/>
      <c r="S872" s="13"/>
      <c r="T872" s="13"/>
      <c r="U872" s="13"/>
      <c r="V872" s="13"/>
      <c r="W872" s="13"/>
      <c r="X872" s="13"/>
      <c r="Y872" s="13"/>
      <c r="Z872" s="13"/>
      <c r="AA872" s="13"/>
    </row>
    <row r="873" spans="1:27" ht="15.75" customHeight="1">
      <c r="A873" s="13"/>
      <c r="B873" s="13"/>
      <c r="C873" s="13"/>
      <c r="D873" s="13"/>
      <c r="E873" s="13"/>
      <c r="F873" s="13"/>
      <c r="G873" s="13"/>
      <c r="H873" s="13"/>
      <c r="I873" s="13"/>
      <c r="J873" s="13"/>
      <c r="K873" s="13"/>
      <c r="L873" s="13"/>
      <c r="M873" s="13"/>
      <c r="N873" s="13"/>
      <c r="O873" s="13"/>
      <c r="P873" s="13"/>
      <c r="Q873" s="13"/>
      <c r="R873" s="13"/>
      <c r="S873" s="13"/>
      <c r="T873" s="13"/>
      <c r="U873" s="13"/>
      <c r="V873" s="13"/>
      <c r="W873" s="13"/>
      <c r="X873" s="13"/>
      <c r="Y873" s="13"/>
      <c r="Z873" s="13"/>
      <c r="AA873" s="13"/>
    </row>
    <row r="874" spans="1:27" ht="15.75" customHeight="1">
      <c r="A874" s="13"/>
      <c r="B874" s="13"/>
      <c r="C874" s="13"/>
      <c r="D874" s="13"/>
      <c r="E874" s="13"/>
      <c r="F874" s="13"/>
      <c r="G874" s="13"/>
      <c r="H874" s="13"/>
      <c r="I874" s="13"/>
      <c r="J874" s="13"/>
      <c r="K874" s="13"/>
      <c r="L874" s="13"/>
      <c r="M874" s="13"/>
      <c r="N874" s="13"/>
      <c r="O874" s="13"/>
      <c r="P874" s="13"/>
      <c r="Q874" s="13"/>
      <c r="R874" s="13"/>
      <c r="S874" s="13"/>
      <c r="T874" s="13"/>
      <c r="U874" s="13"/>
      <c r="V874" s="13"/>
      <c r="W874" s="13"/>
      <c r="X874" s="13"/>
      <c r="Y874" s="13"/>
      <c r="Z874" s="13"/>
      <c r="AA874" s="13"/>
    </row>
    <row r="875" spans="1:27" ht="15.75" customHeight="1">
      <c r="A875" s="13"/>
      <c r="B875" s="13"/>
      <c r="C875" s="13"/>
      <c r="D875" s="13"/>
      <c r="E875" s="13"/>
      <c r="F875" s="13"/>
      <c r="G875" s="13"/>
      <c r="H875" s="13"/>
      <c r="I875" s="13"/>
      <c r="J875" s="13"/>
      <c r="K875" s="13"/>
      <c r="L875" s="13"/>
      <c r="M875" s="13"/>
      <c r="N875" s="13"/>
      <c r="O875" s="13"/>
      <c r="P875" s="13"/>
      <c r="Q875" s="13"/>
      <c r="R875" s="13"/>
      <c r="S875" s="13"/>
      <c r="T875" s="13"/>
      <c r="U875" s="13"/>
      <c r="V875" s="13"/>
      <c r="W875" s="13"/>
      <c r="X875" s="13"/>
      <c r="Y875" s="13"/>
      <c r="Z875" s="13"/>
      <c r="AA875" s="13"/>
    </row>
    <row r="876" spans="1:27" ht="15.75" customHeight="1">
      <c r="A876" s="13"/>
      <c r="B876" s="13"/>
      <c r="C876" s="13"/>
      <c r="D876" s="13"/>
      <c r="E876" s="13"/>
      <c r="F876" s="13"/>
      <c r="G876" s="13"/>
      <c r="H876" s="13"/>
      <c r="I876" s="13"/>
      <c r="J876" s="13"/>
      <c r="K876" s="13"/>
      <c r="L876" s="13"/>
      <c r="M876" s="13"/>
      <c r="N876" s="13"/>
      <c r="O876" s="13"/>
      <c r="P876" s="13"/>
      <c r="Q876" s="13"/>
      <c r="R876" s="13"/>
      <c r="S876" s="13"/>
      <c r="T876" s="13"/>
      <c r="U876" s="13"/>
      <c r="V876" s="13"/>
      <c r="W876" s="13"/>
      <c r="X876" s="13"/>
      <c r="Y876" s="13"/>
      <c r="Z876" s="13"/>
      <c r="AA876" s="13"/>
    </row>
    <row r="877" spans="1:27" ht="15.75" customHeight="1">
      <c r="A877" s="13"/>
      <c r="B877" s="13"/>
      <c r="C877" s="13"/>
      <c r="D877" s="13"/>
      <c r="E877" s="13"/>
      <c r="F877" s="13"/>
      <c r="G877" s="13"/>
      <c r="H877" s="13"/>
      <c r="I877" s="13"/>
      <c r="J877" s="13"/>
      <c r="K877" s="13"/>
      <c r="L877" s="13"/>
      <c r="M877" s="13"/>
      <c r="N877" s="13"/>
      <c r="O877" s="13"/>
      <c r="P877" s="13"/>
      <c r="Q877" s="13"/>
      <c r="R877" s="13"/>
      <c r="S877" s="13"/>
      <c r="T877" s="13"/>
      <c r="U877" s="13"/>
      <c r="V877" s="13"/>
      <c r="W877" s="13"/>
      <c r="X877" s="13"/>
      <c r="Y877" s="13"/>
      <c r="Z877" s="13"/>
      <c r="AA877" s="13"/>
    </row>
    <row r="878" spans="1:27" ht="15.75" customHeight="1">
      <c r="A878" s="13"/>
      <c r="B878" s="13"/>
      <c r="C878" s="13"/>
      <c r="D878" s="13"/>
      <c r="E878" s="13"/>
      <c r="F878" s="13"/>
      <c r="G878" s="13"/>
      <c r="H878" s="13"/>
      <c r="I878" s="13"/>
      <c r="J878" s="13"/>
      <c r="K878" s="13"/>
      <c r="L878" s="13"/>
      <c r="M878" s="13"/>
      <c r="N878" s="13"/>
      <c r="O878" s="13"/>
      <c r="P878" s="13"/>
      <c r="Q878" s="13"/>
      <c r="R878" s="13"/>
      <c r="S878" s="13"/>
      <c r="T878" s="13"/>
      <c r="U878" s="13"/>
      <c r="V878" s="13"/>
      <c r="W878" s="13"/>
      <c r="X878" s="13"/>
      <c r="Y878" s="13"/>
      <c r="Z878" s="13"/>
      <c r="AA878" s="13"/>
    </row>
    <row r="879" spans="1:27" ht="15.75" customHeight="1">
      <c r="A879" s="13"/>
      <c r="B879" s="13"/>
      <c r="C879" s="13"/>
      <c r="D879" s="13"/>
      <c r="E879" s="13"/>
      <c r="F879" s="13"/>
      <c r="G879" s="13"/>
      <c r="H879" s="13"/>
      <c r="I879" s="13"/>
      <c r="J879" s="13"/>
      <c r="K879" s="13"/>
      <c r="L879" s="13"/>
      <c r="M879" s="13"/>
      <c r="N879" s="13"/>
      <c r="O879" s="13"/>
      <c r="P879" s="13"/>
      <c r="Q879" s="13"/>
      <c r="R879" s="13"/>
      <c r="S879" s="13"/>
      <c r="T879" s="13"/>
      <c r="U879" s="13"/>
      <c r="V879" s="13"/>
      <c r="W879" s="13"/>
      <c r="X879" s="13"/>
      <c r="Y879" s="13"/>
      <c r="Z879" s="13"/>
      <c r="AA879" s="13"/>
    </row>
    <row r="880" spans="1:27" ht="15.75" customHeight="1">
      <c r="A880" s="13"/>
      <c r="B880" s="13"/>
      <c r="C880" s="13"/>
      <c r="D880" s="13"/>
      <c r="E880" s="13"/>
      <c r="F880" s="13"/>
      <c r="G880" s="13"/>
      <c r="H880" s="13"/>
      <c r="I880" s="13"/>
      <c r="J880" s="13"/>
      <c r="K880" s="13"/>
      <c r="L880" s="13"/>
      <c r="M880" s="13"/>
      <c r="N880" s="13"/>
      <c r="O880" s="13"/>
      <c r="P880" s="13"/>
      <c r="Q880" s="13"/>
      <c r="R880" s="13"/>
      <c r="S880" s="13"/>
      <c r="T880" s="13"/>
      <c r="U880" s="13"/>
      <c r="V880" s="13"/>
      <c r="W880" s="13"/>
      <c r="X880" s="13"/>
      <c r="Y880" s="13"/>
      <c r="Z880" s="13"/>
      <c r="AA880" s="13"/>
    </row>
    <row r="881" spans="1:27" ht="15.75" customHeight="1">
      <c r="A881" s="13"/>
      <c r="B881" s="13"/>
      <c r="C881" s="13"/>
      <c r="D881" s="13"/>
      <c r="E881" s="13"/>
      <c r="F881" s="13"/>
      <c r="G881" s="13"/>
      <c r="H881" s="13"/>
      <c r="I881" s="13"/>
      <c r="J881" s="13"/>
      <c r="K881" s="13"/>
      <c r="L881" s="13"/>
      <c r="M881" s="13"/>
      <c r="N881" s="13"/>
      <c r="O881" s="13"/>
      <c r="P881" s="13"/>
      <c r="Q881" s="13"/>
      <c r="R881" s="13"/>
      <c r="S881" s="13"/>
      <c r="T881" s="13"/>
      <c r="U881" s="13"/>
      <c r="V881" s="13"/>
      <c r="W881" s="13"/>
      <c r="X881" s="13"/>
      <c r="Y881" s="13"/>
      <c r="Z881" s="13"/>
      <c r="AA881" s="13"/>
    </row>
    <row r="882" spans="1:27" ht="15.75" customHeight="1">
      <c r="A882" s="13"/>
      <c r="B882" s="13"/>
      <c r="C882" s="13"/>
      <c r="D882" s="13"/>
      <c r="E882" s="13"/>
      <c r="F882" s="13"/>
      <c r="G882" s="13"/>
      <c r="H882" s="13"/>
      <c r="I882" s="13"/>
      <c r="J882" s="13"/>
      <c r="K882" s="13"/>
      <c r="L882" s="13"/>
      <c r="M882" s="13"/>
      <c r="N882" s="13"/>
      <c r="O882" s="13"/>
      <c r="P882" s="13"/>
      <c r="Q882" s="13"/>
      <c r="R882" s="13"/>
      <c r="S882" s="13"/>
      <c r="T882" s="13"/>
      <c r="U882" s="13"/>
      <c r="V882" s="13"/>
      <c r="W882" s="13"/>
      <c r="X882" s="13"/>
      <c r="Y882" s="13"/>
      <c r="Z882" s="13"/>
      <c r="AA882" s="13"/>
    </row>
    <row r="883" spans="1:27" ht="15.75" customHeight="1">
      <c r="A883" s="13"/>
      <c r="B883" s="13"/>
      <c r="C883" s="13"/>
      <c r="D883" s="13"/>
      <c r="E883" s="13"/>
      <c r="F883" s="13"/>
      <c r="G883" s="13"/>
      <c r="H883" s="13"/>
      <c r="I883" s="13"/>
      <c r="J883" s="13"/>
      <c r="K883" s="13"/>
      <c r="L883" s="13"/>
      <c r="M883" s="13"/>
      <c r="N883" s="13"/>
      <c r="O883" s="13"/>
      <c r="P883" s="13"/>
      <c r="Q883" s="13"/>
      <c r="R883" s="13"/>
      <c r="S883" s="13"/>
      <c r="T883" s="13"/>
      <c r="U883" s="13"/>
      <c r="V883" s="13"/>
      <c r="W883" s="13"/>
      <c r="X883" s="13"/>
      <c r="Y883" s="13"/>
      <c r="Z883" s="13"/>
      <c r="AA883" s="13"/>
    </row>
    <row r="884" spans="1:27" ht="15.75" customHeight="1">
      <c r="A884" s="13"/>
      <c r="B884" s="13"/>
      <c r="C884" s="13"/>
      <c r="D884" s="13"/>
      <c r="E884" s="13"/>
      <c r="F884" s="13"/>
      <c r="G884" s="13"/>
      <c r="H884" s="13"/>
      <c r="I884" s="13"/>
      <c r="J884" s="13"/>
      <c r="K884" s="13"/>
      <c r="L884" s="13"/>
      <c r="M884" s="13"/>
      <c r="N884" s="13"/>
      <c r="O884" s="13"/>
      <c r="P884" s="13"/>
      <c r="Q884" s="13"/>
      <c r="R884" s="13"/>
      <c r="S884" s="13"/>
      <c r="T884" s="13"/>
      <c r="U884" s="13"/>
      <c r="V884" s="13"/>
      <c r="W884" s="13"/>
      <c r="X884" s="13"/>
      <c r="Y884" s="13"/>
      <c r="Z884" s="13"/>
      <c r="AA884" s="13"/>
    </row>
    <row r="885" spans="1:27" ht="15.75" customHeight="1">
      <c r="A885" s="13"/>
      <c r="B885" s="13"/>
      <c r="C885" s="13"/>
      <c r="D885" s="13"/>
      <c r="E885" s="13"/>
      <c r="F885" s="13"/>
      <c r="G885" s="13"/>
      <c r="H885" s="13"/>
      <c r="I885" s="13"/>
      <c r="J885" s="13"/>
      <c r="K885" s="13"/>
      <c r="L885" s="13"/>
      <c r="M885" s="13"/>
      <c r="N885" s="13"/>
      <c r="O885" s="13"/>
      <c r="P885" s="13"/>
      <c r="Q885" s="13"/>
      <c r="R885" s="13"/>
      <c r="S885" s="13"/>
      <c r="T885" s="13"/>
      <c r="U885" s="13"/>
      <c r="V885" s="13"/>
      <c r="W885" s="13"/>
      <c r="X885" s="13"/>
      <c r="Y885" s="13"/>
      <c r="Z885" s="13"/>
      <c r="AA885" s="13"/>
    </row>
    <row r="886" spans="1:27" ht="15.75" customHeight="1">
      <c r="A886" s="13"/>
      <c r="B886" s="13"/>
      <c r="C886" s="13"/>
      <c r="D886" s="13"/>
      <c r="E886" s="13"/>
      <c r="F886" s="13"/>
      <c r="G886" s="13"/>
      <c r="H886" s="13"/>
      <c r="I886" s="13"/>
      <c r="J886" s="13"/>
      <c r="K886" s="13"/>
      <c r="L886" s="13"/>
      <c r="M886" s="13"/>
      <c r="N886" s="13"/>
      <c r="O886" s="13"/>
      <c r="P886" s="13"/>
      <c r="Q886" s="13"/>
      <c r="R886" s="13"/>
      <c r="S886" s="13"/>
      <c r="T886" s="13"/>
      <c r="U886" s="13"/>
      <c r="V886" s="13"/>
      <c r="W886" s="13"/>
      <c r="X886" s="13"/>
      <c r="Y886" s="13"/>
      <c r="Z886" s="13"/>
      <c r="AA886" s="13"/>
    </row>
    <row r="887" spans="1:27" ht="15.75" customHeight="1">
      <c r="A887" s="13"/>
      <c r="B887" s="13"/>
      <c r="C887" s="13"/>
      <c r="D887" s="13"/>
      <c r="E887" s="13"/>
      <c r="F887" s="13"/>
      <c r="G887" s="13"/>
      <c r="H887" s="13"/>
      <c r="I887" s="13"/>
      <c r="J887" s="13"/>
      <c r="K887" s="13"/>
      <c r="L887" s="13"/>
      <c r="M887" s="13"/>
      <c r="N887" s="13"/>
      <c r="O887" s="13"/>
      <c r="P887" s="13"/>
      <c r="Q887" s="13"/>
      <c r="R887" s="13"/>
      <c r="S887" s="13"/>
      <c r="T887" s="13"/>
      <c r="U887" s="13"/>
      <c r="V887" s="13"/>
      <c r="W887" s="13"/>
      <c r="X887" s="13"/>
      <c r="Y887" s="13"/>
      <c r="Z887" s="13"/>
      <c r="AA887" s="13"/>
    </row>
    <row r="888" spans="1:27" ht="15.75" customHeight="1">
      <c r="A888" s="13"/>
      <c r="B888" s="13"/>
      <c r="C888" s="13"/>
      <c r="D888" s="13"/>
      <c r="E888" s="13"/>
      <c r="F888" s="13"/>
      <c r="G888" s="13"/>
      <c r="H888" s="13"/>
      <c r="I888" s="13"/>
      <c r="J888" s="13"/>
      <c r="K888" s="13"/>
      <c r="L888" s="13"/>
      <c r="M888" s="13"/>
      <c r="N888" s="13"/>
      <c r="O888" s="13"/>
      <c r="P888" s="13"/>
      <c r="Q888" s="13"/>
      <c r="R888" s="13"/>
      <c r="S888" s="13"/>
      <c r="T888" s="13"/>
      <c r="U888" s="13"/>
      <c r="V888" s="13"/>
      <c r="W888" s="13"/>
      <c r="X888" s="13"/>
      <c r="Y888" s="13"/>
      <c r="Z888" s="13"/>
      <c r="AA888" s="13"/>
    </row>
    <row r="889" spans="1:27" ht="15.75" customHeight="1">
      <c r="A889" s="13"/>
      <c r="B889" s="13"/>
      <c r="C889" s="13"/>
      <c r="D889" s="13"/>
      <c r="E889" s="13"/>
      <c r="F889" s="13"/>
      <c r="G889" s="13"/>
      <c r="H889" s="13"/>
      <c r="I889" s="13"/>
      <c r="J889" s="13"/>
      <c r="K889" s="13"/>
      <c r="L889" s="13"/>
      <c r="M889" s="13"/>
      <c r="N889" s="13"/>
      <c r="O889" s="13"/>
      <c r="P889" s="13"/>
      <c r="Q889" s="13"/>
      <c r="R889" s="13"/>
      <c r="S889" s="13"/>
      <c r="T889" s="13"/>
      <c r="U889" s="13"/>
      <c r="V889" s="13"/>
      <c r="W889" s="13"/>
      <c r="X889" s="13"/>
      <c r="Y889" s="13"/>
      <c r="Z889" s="13"/>
      <c r="AA889" s="13"/>
    </row>
    <row r="890" spans="1:27" ht="15.75" customHeight="1">
      <c r="A890" s="13"/>
      <c r="B890" s="13"/>
      <c r="C890" s="13"/>
      <c r="D890" s="13"/>
      <c r="E890" s="13"/>
      <c r="F890" s="13"/>
      <c r="G890" s="13"/>
      <c r="H890" s="13"/>
      <c r="I890" s="13"/>
      <c r="J890" s="13"/>
      <c r="K890" s="13"/>
      <c r="L890" s="13"/>
      <c r="M890" s="13"/>
      <c r="N890" s="13"/>
      <c r="O890" s="13"/>
      <c r="P890" s="13"/>
      <c r="Q890" s="13"/>
      <c r="R890" s="13"/>
      <c r="S890" s="13"/>
      <c r="T890" s="13"/>
      <c r="U890" s="13"/>
      <c r="V890" s="13"/>
      <c r="W890" s="13"/>
      <c r="X890" s="13"/>
      <c r="Y890" s="13"/>
      <c r="Z890" s="13"/>
      <c r="AA890" s="13"/>
    </row>
    <row r="891" spans="1:27" ht="15.75" customHeight="1">
      <c r="A891" s="13"/>
      <c r="B891" s="13"/>
      <c r="C891" s="13"/>
      <c r="D891" s="13"/>
      <c r="E891" s="13"/>
      <c r="F891" s="13"/>
      <c r="G891" s="13"/>
      <c r="H891" s="13"/>
      <c r="I891" s="13"/>
      <c r="J891" s="13"/>
      <c r="K891" s="13"/>
      <c r="L891" s="13"/>
      <c r="M891" s="13"/>
      <c r="N891" s="13"/>
      <c r="O891" s="13"/>
      <c r="P891" s="13"/>
      <c r="Q891" s="13"/>
      <c r="R891" s="13"/>
      <c r="S891" s="13"/>
      <c r="T891" s="13"/>
      <c r="U891" s="13"/>
      <c r="V891" s="13"/>
      <c r="W891" s="13"/>
      <c r="X891" s="13"/>
      <c r="Y891" s="13"/>
      <c r="Z891" s="13"/>
      <c r="AA891" s="13"/>
    </row>
    <row r="892" spans="1:27" ht="15.75" customHeight="1">
      <c r="A892" s="13"/>
      <c r="B892" s="13"/>
      <c r="C892" s="13"/>
      <c r="D892" s="13"/>
      <c r="E892" s="13"/>
      <c r="F892" s="13"/>
      <c r="G892" s="13"/>
      <c r="H892" s="13"/>
      <c r="I892" s="13"/>
      <c r="J892" s="13"/>
      <c r="K892" s="13"/>
      <c r="L892" s="13"/>
      <c r="M892" s="13"/>
      <c r="N892" s="13"/>
      <c r="O892" s="13"/>
      <c r="P892" s="13"/>
      <c r="Q892" s="13"/>
      <c r="R892" s="13"/>
      <c r="S892" s="13"/>
      <c r="T892" s="13"/>
      <c r="U892" s="13"/>
      <c r="V892" s="13"/>
      <c r="W892" s="13"/>
      <c r="X892" s="13"/>
      <c r="Y892" s="13"/>
      <c r="Z892" s="13"/>
      <c r="AA892" s="13"/>
    </row>
    <row r="893" spans="1:27" ht="15.75" customHeight="1">
      <c r="A893" s="13"/>
      <c r="B893" s="13"/>
      <c r="C893" s="13"/>
      <c r="D893" s="13"/>
      <c r="E893" s="13"/>
      <c r="F893" s="13"/>
      <c r="G893" s="13"/>
      <c r="H893" s="13"/>
      <c r="I893" s="13"/>
      <c r="J893" s="13"/>
      <c r="K893" s="13"/>
      <c r="L893" s="13"/>
      <c r="M893" s="13"/>
      <c r="N893" s="13"/>
      <c r="O893" s="13"/>
      <c r="P893" s="13"/>
      <c r="Q893" s="13"/>
      <c r="R893" s="13"/>
      <c r="S893" s="13"/>
      <c r="T893" s="13"/>
      <c r="U893" s="13"/>
      <c r="V893" s="13"/>
      <c r="W893" s="13"/>
      <c r="X893" s="13"/>
      <c r="Y893" s="13"/>
      <c r="Z893" s="13"/>
      <c r="AA893" s="13"/>
    </row>
    <row r="894" spans="1:27" ht="15.75" customHeight="1">
      <c r="A894" s="13"/>
      <c r="B894" s="13"/>
      <c r="C894" s="13"/>
      <c r="D894" s="13"/>
      <c r="E894" s="13"/>
      <c r="F894" s="13"/>
      <c r="G894" s="13"/>
      <c r="H894" s="13"/>
      <c r="I894" s="13"/>
      <c r="J894" s="13"/>
      <c r="K894" s="13"/>
      <c r="L894" s="13"/>
      <c r="M894" s="13"/>
      <c r="N894" s="13"/>
      <c r="O894" s="13"/>
      <c r="P894" s="13"/>
      <c r="Q894" s="13"/>
      <c r="R894" s="13"/>
      <c r="S894" s="13"/>
      <c r="T894" s="13"/>
      <c r="U894" s="13"/>
      <c r="V894" s="13"/>
      <c r="W894" s="13"/>
      <c r="X894" s="13"/>
      <c r="Y894" s="13"/>
      <c r="Z894" s="13"/>
      <c r="AA894" s="13"/>
    </row>
    <row r="895" spans="1:27" ht="15.75" customHeight="1">
      <c r="A895" s="13"/>
      <c r="B895" s="13"/>
      <c r="C895" s="13"/>
      <c r="D895" s="13"/>
      <c r="E895" s="13"/>
      <c r="F895" s="13"/>
      <c r="G895" s="13"/>
      <c r="H895" s="13"/>
      <c r="I895" s="13"/>
      <c r="J895" s="13"/>
      <c r="K895" s="13"/>
      <c r="L895" s="13"/>
      <c r="M895" s="13"/>
      <c r="N895" s="13"/>
      <c r="O895" s="13"/>
      <c r="P895" s="13"/>
      <c r="Q895" s="13"/>
      <c r="R895" s="13"/>
      <c r="S895" s="13"/>
      <c r="T895" s="13"/>
      <c r="U895" s="13"/>
      <c r="V895" s="13"/>
      <c r="W895" s="13"/>
      <c r="X895" s="13"/>
      <c r="Y895" s="13"/>
      <c r="Z895" s="13"/>
      <c r="AA895" s="13"/>
    </row>
    <row r="896" spans="1:27" ht="15.75" customHeight="1">
      <c r="A896" s="13"/>
      <c r="B896" s="13"/>
      <c r="C896" s="13"/>
      <c r="D896" s="13"/>
      <c r="E896" s="13"/>
      <c r="F896" s="13"/>
      <c r="G896" s="13"/>
      <c r="H896" s="13"/>
      <c r="I896" s="13"/>
      <c r="J896" s="13"/>
      <c r="K896" s="13"/>
      <c r="L896" s="13"/>
      <c r="M896" s="13"/>
      <c r="N896" s="13"/>
      <c r="O896" s="13"/>
      <c r="P896" s="13"/>
      <c r="Q896" s="13"/>
      <c r="R896" s="13"/>
      <c r="S896" s="13"/>
      <c r="T896" s="13"/>
      <c r="U896" s="13"/>
      <c r="V896" s="13"/>
      <c r="W896" s="13"/>
      <c r="X896" s="13"/>
      <c r="Y896" s="13"/>
      <c r="Z896" s="13"/>
      <c r="AA896" s="13"/>
    </row>
    <row r="897" spans="1:27" ht="15.75" customHeight="1">
      <c r="A897" s="13"/>
      <c r="B897" s="13"/>
      <c r="C897" s="13"/>
      <c r="D897" s="13"/>
      <c r="E897" s="13"/>
      <c r="F897" s="13"/>
      <c r="G897" s="13"/>
      <c r="H897" s="13"/>
      <c r="I897" s="13"/>
      <c r="J897" s="13"/>
      <c r="K897" s="13"/>
      <c r="L897" s="13"/>
      <c r="M897" s="13"/>
      <c r="N897" s="13"/>
      <c r="O897" s="13"/>
      <c r="P897" s="13"/>
      <c r="Q897" s="13"/>
      <c r="R897" s="13"/>
      <c r="S897" s="13"/>
      <c r="T897" s="13"/>
      <c r="U897" s="13"/>
      <c r="V897" s="13"/>
      <c r="W897" s="13"/>
      <c r="X897" s="13"/>
      <c r="Y897" s="13"/>
      <c r="Z897" s="13"/>
      <c r="AA897" s="13"/>
    </row>
    <row r="898" spans="1:27" ht="15.75" customHeight="1">
      <c r="A898" s="13"/>
      <c r="B898" s="13"/>
      <c r="C898" s="13"/>
      <c r="D898" s="13"/>
      <c r="E898" s="13"/>
      <c r="F898" s="13"/>
      <c r="G898" s="13"/>
      <c r="H898" s="13"/>
      <c r="I898" s="13"/>
      <c r="J898" s="13"/>
      <c r="K898" s="13"/>
      <c r="L898" s="13"/>
      <c r="M898" s="13"/>
      <c r="N898" s="13"/>
      <c r="O898" s="13"/>
      <c r="P898" s="13"/>
      <c r="Q898" s="13"/>
      <c r="R898" s="13"/>
      <c r="S898" s="13"/>
      <c r="T898" s="13"/>
      <c r="U898" s="13"/>
      <c r="V898" s="13"/>
      <c r="W898" s="13"/>
      <c r="X898" s="13"/>
      <c r="Y898" s="13"/>
      <c r="Z898" s="13"/>
      <c r="AA898" s="13"/>
    </row>
    <row r="899" spans="1:27" ht="15.75" customHeight="1">
      <c r="A899" s="13"/>
      <c r="B899" s="13"/>
      <c r="C899" s="13"/>
      <c r="D899" s="13"/>
      <c r="E899" s="13"/>
      <c r="F899" s="13"/>
      <c r="G899" s="13"/>
      <c r="H899" s="13"/>
      <c r="I899" s="13"/>
      <c r="J899" s="13"/>
      <c r="K899" s="13"/>
      <c r="L899" s="13"/>
      <c r="M899" s="13"/>
      <c r="N899" s="13"/>
      <c r="O899" s="13"/>
      <c r="P899" s="13"/>
      <c r="Q899" s="13"/>
      <c r="R899" s="13"/>
      <c r="S899" s="13"/>
      <c r="T899" s="13"/>
      <c r="U899" s="13"/>
      <c r="V899" s="13"/>
      <c r="W899" s="13"/>
      <c r="X899" s="13"/>
      <c r="Y899" s="13"/>
      <c r="Z899" s="13"/>
      <c r="AA899" s="13"/>
    </row>
    <row r="900" spans="1:27" ht="15.75" customHeight="1">
      <c r="A900" s="13"/>
      <c r="B900" s="13"/>
      <c r="C900" s="13"/>
      <c r="D900" s="13"/>
      <c r="E900" s="13"/>
      <c r="F900" s="13"/>
      <c r="G900" s="13"/>
      <c r="H900" s="13"/>
      <c r="I900" s="13"/>
      <c r="J900" s="13"/>
      <c r="K900" s="13"/>
      <c r="L900" s="13"/>
      <c r="M900" s="13"/>
      <c r="N900" s="13"/>
      <c r="O900" s="13"/>
      <c r="P900" s="13"/>
      <c r="Q900" s="13"/>
      <c r="R900" s="13"/>
      <c r="S900" s="13"/>
      <c r="T900" s="13"/>
      <c r="U900" s="13"/>
      <c r="V900" s="13"/>
      <c r="W900" s="13"/>
      <c r="X900" s="13"/>
      <c r="Y900" s="13"/>
      <c r="Z900" s="13"/>
      <c r="AA900" s="13"/>
    </row>
    <row r="901" spans="1:27" ht="15.75" customHeight="1">
      <c r="A901" s="13"/>
      <c r="B901" s="13"/>
      <c r="C901" s="13"/>
      <c r="D901" s="13"/>
      <c r="E901" s="13"/>
      <c r="F901" s="13"/>
      <c r="G901" s="13"/>
      <c r="H901" s="13"/>
      <c r="I901" s="13"/>
      <c r="J901" s="13"/>
      <c r="K901" s="13"/>
      <c r="L901" s="13"/>
      <c r="M901" s="13"/>
      <c r="N901" s="13"/>
      <c r="O901" s="13"/>
      <c r="P901" s="13"/>
      <c r="Q901" s="13"/>
      <c r="R901" s="13"/>
      <c r="S901" s="13"/>
      <c r="T901" s="13"/>
      <c r="U901" s="13"/>
      <c r="V901" s="13"/>
      <c r="W901" s="13"/>
      <c r="X901" s="13"/>
      <c r="Y901" s="13"/>
      <c r="Z901" s="13"/>
      <c r="AA901" s="13"/>
    </row>
    <row r="902" spans="1:27" ht="15.75" customHeight="1">
      <c r="A902" s="13"/>
      <c r="B902" s="13"/>
      <c r="C902" s="13"/>
      <c r="D902" s="13"/>
      <c r="E902" s="13"/>
      <c r="F902" s="13"/>
      <c r="G902" s="13"/>
      <c r="H902" s="13"/>
      <c r="I902" s="13"/>
      <c r="J902" s="13"/>
      <c r="K902" s="13"/>
      <c r="L902" s="13"/>
      <c r="M902" s="13"/>
      <c r="N902" s="13"/>
      <c r="O902" s="13"/>
      <c r="P902" s="13"/>
      <c r="Q902" s="13"/>
      <c r="R902" s="13"/>
      <c r="S902" s="13"/>
      <c r="T902" s="13"/>
      <c r="U902" s="13"/>
      <c r="V902" s="13"/>
      <c r="W902" s="13"/>
      <c r="X902" s="13"/>
      <c r="Y902" s="13"/>
      <c r="Z902" s="13"/>
      <c r="AA902" s="13"/>
    </row>
    <row r="903" spans="1:27" ht="15.75" customHeight="1">
      <c r="A903" s="13"/>
      <c r="B903" s="13"/>
      <c r="C903" s="13"/>
      <c r="D903" s="13"/>
      <c r="E903" s="13"/>
      <c r="F903" s="13"/>
      <c r="G903" s="13"/>
      <c r="H903" s="13"/>
      <c r="I903" s="13"/>
      <c r="J903" s="13"/>
      <c r="K903" s="13"/>
      <c r="L903" s="13"/>
      <c r="M903" s="13"/>
      <c r="N903" s="13"/>
      <c r="O903" s="13"/>
      <c r="P903" s="13"/>
      <c r="Q903" s="13"/>
      <c r="R903" s="13"/>
      <c r="S903" s="13"/>
      <c r="T903" s="13"/>
      <c r="U903" s="13"/>
      <c r="V903" s="13"/>
      <c r="W903" s="13"/>
      <c r="X903" s="13"/>
      <c r="Y903" s="13"/>
      <c r="Z903" s="13"/>
      <c r="AA903" s="13"/>
    </row>
    <row r="904" spans="1:27" ht="15.75" customHeight="1">
      <c r="A904" s="13"/>
      <c r="B904" s="13"/>
      <c r="C904" s="13"/>
      <c r="D904" s="13"/>
      <c r="E904" s="13"/>
      <c r="F904" s="13"/>
      <c r="G904" s="13"/>
      <c r="H904" s="13"/>
      <c r="I904" s="13"/>
      <c r="J904" s="13"/>
      <c r="K904" s="13"/>
      <c r="L904" s="13"/>
      <c r="M904" s="13"/>
      <c r="N904" s="13"/>
      <c r="O904" s="13"/>
      <c r="P904" s="13"/>
      <c r="Q904" s="13"/>
      <c r="R904" s="13"/>
      <c r="S904" s="13"/>
      <c r="T904" s="13"/>
      <c r="U904" s="13"/>
      <c r="V904" s="13"/>
      <c r="W904" s="13"/>
      <c r="X904" s="13"/>
      <c r="Y904" s="13"/>
      <c r="Z904" s="13"/>
      <c r="AA904" s="13"/>
    </row>
    <row r="905" spans="1:27" ht="15.75" customHeight="1">
      <c r="A905" s="13"/>
      <c r="B905" s="13"/>
      <c r="C905" s="13"/>
      <c r="D905" s="13"/>
      <c r="E905" s="13"/>
      <c r="F905" s="13"/>
      <c r="G905" s="13"/>
      <c r="H905" s="13"/>
      <c r="I905" s="13"/>
      <c r="J905" s="13"/>
      <c r="K905" s="13"/>
      <c r="L905" s="13"/>
      <c r="M905" s="13"/>
      <c r="N905" s="13"/>
      <c r="O905" s="13"/>
      <c r="P905" s="13"/>
      <c r="Q905" s="13"/>
      <c r="R905" s="13"/>
      <c r="S905" s="13"/>
      <c r="T905" s="13"/>
      <c r="U905" s="13"/>
      <c r="V905" s="13"/>
      <c r="W905" s="13"/>
      <c r="X905" s="13"/>
      <c r="Y905" s="13"/>
      <c r="Z905" s="13"/>
      <c r="AA905" s="13"/>
    </row>
    <row r="906" spans="1:27" ht="15.75" customHeight="1">
      <c r="A906" s="13"/>
      <c r="B906" s="13"/>
      <c r="C906" s="13"/>
      <c r="D906" s="13"/>
      <c r="E906" s="13"/>
      <c r="F906" s="13"/>
      <c r="G906" s="13"/>
      <c r="H906" s="13"/>
      <c r="I906" s="13"/>
      <c r="J906" s="13"/>
      <c r="K906" s="13"/>
      <c r="L906" s="13"/>
      <c r="M906" s="13"/>
      <c r="N906" s="13"/>
      <c r="O906" s="13"/>
      <c r="P906" s="13"/>
      <c r="Q906" s="13"/>
      <c r="R906" s="13"/>
      <c r="S906" s="13"/>
      <c r="T906" s="13"/>
      <c r="U906" s="13"/>
      <c r="V906" s="13"/>
      <c r="W906" s="13"/>
      <c r="X906" s="13"/>
      <c r="Y906" s="13"/>
      <c r="Z906" s="13"/>
      <c r="AA906" s="13"/>
    </row>
    <row r="907" spans="1:27" ht="15.75" customHeight="1">
      <c r="A907" s="13"/>
      <c r="B907" s="13"/>
      <c r="C907" s="13"/>
      <c r="D907" s="13"/>
      <c r="E907" s="13"/>
      <c r="F907" s="13"/>
      <c r="G907" s="13"/>
      <c r="H907" s="13"/>
      <c r="I907" s="13"/>
      <c r="J907" s="13"/>
      <c r="K907" s="13"/>
      <c r="L907" s="13"/>
      <c r="M907" s="13"/>
      <c r="N907" s="13"/>
      <c r="O907" s="13"/>
      <c r="P907" s="13"/>
      <c r="Q907" s="13"/>
      <c r="R907" s="13"/>
      <c r="S907" s="13"/>
      <c r="T907" s="13"/>
      <c r="U907" s="13"/>
      <c r="V907" s="13"/>
      <c r="W907" s="13"/>
      <c r="X907" s="13"/>
      <c r="Y907" s="13"/>
      <c r="Z907" s="13"/>
      <c r="AA907" s="13"/>
    </row>
    <row r="908" spans="1:27" ht="15.75" customHeight="1">
      <c r="A908" s="13"/>
      <c r="B908" s="13"/>
      <c r="C908" s="13"/>
      <c r="D908" s="13"/>
      <c r="E908" s="13"/>
      <c r="F908" s="13"/>
      <c r="G908" s="13"/>
      <c r="H908" s="13"/>
      <c r="I908" s="13"/>
      <c r="J908" s="13"/>
      <c r="K908" s="13"/>
      <c r="L908" s="13"/>
      <c r="M908" s="13"/>
      <c r="N908" s="13"/>
      <c r="O908" s="13"/>
      <c r="P908" s="13"/>
      <c r="Q908" s="13"/>
      <c r="R908" s="13"/>
      <c r="S908" s="13"/>
      <c r="T908" s="13"/>
      <c r="U908" s="13"/>
      <c r="V908" s="13"/>
      <c r="W908" s="13"/>
      <c r="X908" s="13"/>
      <c r="Y908" s="13"/>
      <c r="Z908" s="13"/>
      <c r="AA908" s="13"/>
    </row>
    <row r="909" spans="1:27" ht="15.75" customHeight="1">
      <c r="A909" s="13"/>
      <c r="B909" s="13"/>
      <c r="C909" s="13"/>
      <c r="D909" s="13"/>
      <c r="E909" s="13"/>
      <c r="F909" s="13"/>
      <c r="G909" s="13"/>
      <c r="H909" s="13"/>
      <c r="I909" s="13"/>
      <c r="J909" s="13"/>
      <c r="K909" s="13"/>
      <c r="L909" s="13"/>
      <c r="M909" s="13"/>
      <c r="N909" s="13"/>
      <c r="O909" s="13"/>
      <c r="P909" s="13"/>
      <c r="Q909" s="13"/>
      <c r="R909" s="13"/>
      <c r="S909" s="13"/>
      <c r="T909" s="13"/>
      <c r="U909" s="13"/>
      <c r="V909" s="13"/>
      <c r="W909" s="13"/>
      <c r="X909" s="13"/>
      <c r="Y909" s="13"/>
      <c r="Z909" s="13"/>
      <c r="AA909" s="13"/>
    </row>
    <row r="910" spans="1:27" ht="15.75" customHeight="1">
      <c r="A910" s="13"/>
      <c r="B910" s="13"/>
      <c r="C910" s="13"/>
      <c r="D910" s="13"/>
      <c r="E910" s="13"/>
      <c r="F910" s="13"/>
      <c r="G910" s="13"/>
      <c r="H910" s="13"/>
      <c r="I910" s="13"/>
      <c r="J910" s="13"/>
      <c r="K910" s="13"/>
      <c r="L910" s="13"/>
      <c r="M910" s="13"/>
      <c r="N910" s="13"/>
      <c r="O910" s="13"/>
      <c r="P910" s="13"/>
      <c r="Q910" s="13"/>
      <c r="R910" s="13"/>
      <c r="S910" s="13"/>
      <c r="T910" s="13"/>
      <c r="U910" s="13"/>
      <c r="V910" s="13"/>
      <c r="W910" s="13"/>
      <c r="X910" s="13"/>
      <c r="Y910" s="13"/>
      <c r="Z910" s="13"/>
      <c r="AA910" s="13"/>
    </row>
    <row r="911" spans="1:27" ht="15.75" customHeight="1">
      <c r="A911" s="13"/>
      <c r="B911" s="13"/>
      <c r="C911" s="13"/>
      <c r="D911" s="13"/>
      <c r="E911" s="13"/>
      <c r="F911" s="13"/>
      <c r="G911" s="13"/>
      <c r="H911" s="13"/>
      <c r="I911" s="13"/>
      <c r="J911" s="13"/>
      <c r="K911" s="13"/>
      <c r="L911" s="13"/>
      <c r="M911" s="13"/>
      <c r="N911" s="13"/>
      <c r="O911" s="13"/>
      <c r="P911" s="13"/>
      <c r="Q911" s="13"/>
      <c r="R911" s="13"/>
      <c r="S911" s="13"/>
      <c r="T911" s="13"/>
      <c r="U911" s="13"/>
      <c r="V911" s="13"/>
      <c r="W911" s="13"/>
      <c r="X911" s="13"/>
      <c r="Y911" s="13"/>
      <c r="Z911" s="13"/>
      <c r="AA911" s="13"/>
    </row>
    <row r="912" spans="1:27" ht="15.75" customHeight="1">
      <c r="A912" s="13"/>
      <c r="B912" s="13"/>
      <c r="C912" s="13"/>
      <c r="D912" s="13"/>
      <c r="E912" s="13"/>
      <c r="F912" s="13"/>
      <c r="G912" s="13"/>
      <c r="H912" s="13"/>
      <c r="I912" s="13"/>
      <c r="J912" s="13"/>
      <c r="K912" s="13"/>
      <c r="L912" s="13"/>
      <c r="M912" s="13"/>
      <c r="N912" s="13"/>
      <c r="O912" s="13"/>
      <c r="P912" s="13"/>
      <c r="Q912" s="13"/>
      <c r="R912" s="13"/>
      <c r="S912" s="13"/>
      <c r="T912" s="13"/>
      <c r="U912" s="13"/>
      <c r="V912" s="13"/>
      <c r="W912" s="13"/>
      <c r="X912" s="13"/>
      <c r="Y912" s="13"/>
      <c r="Z912" s="13"/>
      <c r="AA912" s="13"/>
    </row>
    <row r="913" spans="1:27" ht="15.75" customHeight="1">
      <c r="A913" s="13"/>
      <c r="B913" s="13"/>
      <c r="C913" s="13"/>
      <c r="D913" s="13"/>
      <c r="E913" s="13"/>
      <c r="F913" s="13"/>
      <c r="G913" s="13"/>
      <c r="H913" s="13"/>
      <c r="I913" s="13"/>
      <c r="J913" s="13"/>
      <c r="K913" s="13"/>
      <c r="L913" s="13"/>
      <c r="M913" s="13"/>
      <c r="N913" s="13"/>
      <c r="O913" s="13"/>
      <c r="P913" s="13"/>
      <c r="Q913" s="13"/>
      <c r="R913" s="13"/>
      <c r="S913" s="13"/>
      <c r="T913" s="13"/>
      <c r="U913" s="13"/>
      <c r="V913" s="13"/>
      <c r="W913" s="13"/>
      <c r="X913" s="13"/>
      <c r="Y913" s="13"/>
      <c r="Z913" s="13"/>
      <c r="AA913" s="13"/>
    </row>
    <row r="914" spans="1:27" ht="15.75" customHeight="1">
      <c r="A914" s="13"/>
      <c r="B914" s="13"/>
      <c r="C914" s="13"/>
      <c r="D914" s="13"/>
      <c r="E914" s="13"/>
      <c r="F914" s="13"/>
      <c r="G914" s="13"/>
      <c r="H914" s="13"/>
      <c r="I914" s="13"/>
      <c r="J914" s="13"/>
      <c r="K914" s="13"/>
      <c r="L914" s="13"/>
      <c r="M914" s="13"/>
      <c r="N914" s="13"/>
      <c r="O914" s="13"/>
      <c r="P914" s="13"/>
      <c r="Q914" s="13"/>
      <c r="R914" s="13"/>
      <c r="S914" s="13"/>
      <c r="T914" s="13"/>
      <c r="U914" s="13"/>
      <c r="V914" s="13"/>
      <c r="W914" s="13"/>
      <c r="X914" s="13"/>
      <c r="Y914" s="13"/>
      <c r="Z914" s="13"/>
      <c r="AA914" s="13"/>
    </row>
    <row r="915" spans="1:27" ht="15.75" customHeight="1">
      <c r="A915" s="13"/>
      <c r="B915" s="13"/>
      <c r="C915" s="13"/>
      <c r="D915" s="13"/>
      <c r="E915" s="13"/>
      <c r="F915" s="13"/>
      <c r="G915" s="13"/>
      <c r="H915" s="13"/>
      <c r="I915" s="13"/>
      <c r="J915" s="13"/>
      <c r="K915" s="13"/>
      <c r="L915" s="13"/>
      <c r="M915" s="13"/>
      <c r="N915" s="13"/>
      <c r="O915" s="13"/>
      <c r="P915" s="13"/>
      <c r="Q915" s="13"/>
      <c r="R915" s="13"/>
      <c r="S915" s="13"/>
      <c r="T915" s="13"/>
      <c r="U915" s="13"/>
      <c r="V915" s="13"/>
      <c r="W915" s="13"/>
      <c r="X915" s="13"/>
      <c r="Y915" s="13"/>
      <c r="Z915" s="13"/>
      <c r="AA915" s="13"/>
    </row>
    <row r="916" spans="1:27" ht="15.75" customHeight="1">
      <c r="A916" s="13"/>
      <c r="B916" s="13"/>
      <c r="C916" s="13"/>
      <c r="D916" s="13"/>
      <c r="E916" s="13"/>
      <c r="F916" s="13"/>
      <c r="G916" s="13"/>
      <c r="H916" s="13"/>
      <c r="I916" s="13"/>
      <c r="J916" s="13"/>
      <c r="K916" s="13"/>
      <c r="L916" s="13"/>
      <c r="M916" s="13"/>
      <c r="N916" s="13"/>
      <c r="O916" s="13"/>
      <c r="P916" s="13"/>
      <c r="Q916" s="13"/>
      <c r="R916" s="13"/>
      <c r="S916" s="13"/>
      <c r="T916" s="13"/>
      <c r="U916" s="13"/>
      <c r="V916" s="13"/>
      <c r="W916" s="13"/>
      <c r="X916" s="13"/>
      <c r="Y916" s="13"/>
      <c r="Z916" s="13"/>
      <c r="AA916" s="13"/>
    </row>
    <row r="917" spans="1:27" ht="15.75" customHeight="1">
      <c r="A917" s="13"/>
      <c r="B917" s="13"/>
      <c r="C917" s="13"/>
      <c r="D917" s="13"/>
      <c r="E917" s="13"/>
      <c r="F917" s="13"/>
      <c r="G917" s="13"/>
      <c r="H917" s="13"/>
      <c r="I917" s="13"/>
      <c r="J917" s="13"/>
      <c r="K917" s="13"/>
      <c r="L917" s="13"/>
      <c r="M917" s="13"/>
      <c r="N917" s="13"/>
      <c r="O917" s="13"/>
      <c r="P917" s="13"/>
      <c r="Q917" s="13"/>
      <c r="R917" s="13"/>
      <c r="S917" s="13"/>
      <c r="T917" s="13"/>
      <c r="U917" s="13"/>
      <c r="V917" s="13"/>
      <c r="W917" s="13"/>
      <c r="X917" s="13"/>
      <c r="Y917" s="13"/>
      <c r="Z917" s="13"/>
      <c r="AA917" s="13"/>
    </row>
    <row r="918" spans="1:27" ht="15.75" customHeight="1">
      <c r="A918" s="13"/>
      <c r="B918" s="13"/>
      <c r="C918" s="13"/>
      <c r="D918" s="13"/>
      <c r="E918" s="13"/>
      <c r="F918" s="13"/>
      <c r="G918" s="13"/>
      <c r="H918" s="13"/>
      <c r="I918" s="13"/>
      <c r="J918" s="13"/>
      <c r="K918" s="13"/>
      <c r="L918" s="13"/>
      <c r="M918" s="13"/>
      <c r="N918" s="13"/>
      <c r="O918" s="13"/>
      <c r="P918" s="13"/>
      <c r="Q918" s="13"/>
      <c r="R918" s="13"/>
      <c r="S918" s="13"/>
      <c r="T918" s="13"/>
      <c r="U918" s="13"/>
      <c r="V918" s="13"/>
      <c r="W918" s="13"/>
      <c r="X918" s="13"/>
      <c r="Y918" s="13"/>
      <c r="Z918" s="13"/>
      <c r="AA918" s="13"/>
    </row>
    <row r="919" spans="1:27" ht="15.75" customHeight="1">
      <c r="A919" s="13"/>
      <c r="B919" s="13"/>
      <c r="C919" s="13"/>
      <c r="D919" s="13"/>
      <c r="E919" s="13"/>
      <c r="F919" s="13"/>
      <c r="G919" s="13"/>
      <c r="H919" s="13"/>
      <c r="I919" s="13"/>
      <c r="J919" s="13"/>
      <c r="K919" s="13"/>
      <c r="L919" s="13"/>
      <c r="M919" s="13"/>
      <c r="N919" s="13"/>
      <c r="O919" s="13"/>
      <c r="P919" s="13"/>
      <c r="Q919" s="13"/>
      <c r="R919" s="13"/>
      <c r="S919" s="13"/>
      <c r="T919" s="13"/>
      <c r="U919" s="13"/>
      <c r="V919" s="13"/>
      <c r="W919" s="13"/>
      <c r="X919" s="13"/>
      <c r="Y919" s="13"/>
      <c r="Z919" s="13"/>
      <c r="AA919" s="13"/>
    </row>
    <row r="920" spans="1:27" ht="15.75" customHeight="1">
      <c r="A920" s="13"/>
      <c r="B920" s="13"/>
      <c r="C920" s="13"/>
      <c r="D920" s="13"/>
      <c r="E920" s="13"/>
      <c r="F920" s="13"/>
      <c r="G920" s="13"/>
      <c r="H920" s="13"/>
      <c r="I920" s="13"/>
      <c r="J920" s="13"/>
      <c r="K920" s="13"/>
      <c r="L920" s="13"/>
      <c r="M920" s="13"/>
      <c r="N920" s="13"/>
      <c r="O920" s="13"/>
      <c r="P920" s="13"/>
      <c r="Q920" s="13"/>
      <c r="R920" s="13"/>
      <c r="S920" s="13"/>
      <c r="T920" s="13"/>
      <c r="U920" s="13"/>
      <c r="V920" s="13"/>
      <c r="W920" s="13"/>
      <c r="X920" s="13"/>
      <c r="Y920" s="13"/>
      <c r="Z920" s="13"/>
      <c r="AA920" s="13"/>
    </row>
    <row r="921" spans="1:27" ht="15.75" customHeight="1">
      <c r="A921" s="13"/>
      <c r="B921" s="13"/>
      <c r="C921" s="13"/>
      <c r="D921" s="13"/>
      <c r="E921" s="13"/>
      <c r="F921" s="13"/>
      <c r="G921" s="13"/>
      <c r="H921" s="13"/>
      <c r="I921" s="13"/>
      <c r="J921" s="13"/>
      <c r="K921" s="13"/>
      <c r="L921" s="13"/>
      <c r="M921" s="13"/>
      <c r="N921" s="13"/>
      <c r="O921" s="13"/>
      <c r="P921" s="13"/>
      <c r="Q921" s="13"/>
      <c r="R921" s="13"/>
      <c r="S921" s="13"/>
      <c r="T921" s="13"/>
      <c r="U921" s="13"/>
      <c r="V921" s="13"/>
      <c r="W921" s="13"/>
      <c r="X921" s="13"/>
      <c r="Y921" s="13"/>
      <c r="Z921" s="13"/>
      <c r="AA921" s="13"/>
    </row>
    <row r="922" spans="1:27" ht="15.75" customHeight="1">
      <c r="A922" s="13"/>
      <c r="B922" s="13"/>
      <c r="C922" s="13"/>
      <c r="D922" s="13"/>
      <c r="E922" s="13"/>
      <c r="F922" s="13"/>
      <c r="G922" s="13"/>
      <c r="H922" s="13"/>
      <c r="I922" s="13"/>
      <c r="J922" s="13"/>
      <c r="K922" s="13"/>
      <c r="L922" s="13"/>
      <c r="M922" s="13"/>
      <c r="N922" s="13"/>
      <c r="O922" s="13"/>
      <c r="P922" s="13"/>
      <c r="Q922" s="13"/>
      <c r="R922" s="13"/>
      <c r="S922" s="13"/>
      <c r="T922" s="13"/>
      <c r="U922" s="13"/>
      <c r="V922" s="13"/>
      <c r="W922" s="13"/>
      <c r="X922" s="13"/>
      <c r="Y922" s="13"/>
      <c r="Z922" s="13"/>
      <c r="AA922" s="13"/>
    </row>
    <row r="923" spans="1:27" ht="15.75" customHeight="1">
      <c r="A923" s="13"/>
      <c r="B923" s="13"/>
      <c r="C923" s="13"/>
      <c r="D923" s="13"/>
      <c r="E923" s="13"/>
      <c r="F923" s="13"/>
      <c r="G923" s="13"/>
      <c r="H923" s="13"/>
      <c r="I923" s="13"/>
      <c r="J923" s="13"/>
      <c r="K923" s="13"/>
      <c r="L923" s="13"/>
      <c r="M923" s="13"/>
      <c r="N923" s="13"/>
      <c r="O923" s="13"/>
      <c r="P923" s="13"/>
      <c r="Q923" s="13"/>
      <c r="R923" s="13"/>
      <c r="S923" s="13"/>
      <c r="T923" s="13"/>
      <c r="U923" s="13"/>
      <c r="V923" s="13"/>
      <c r="W923" s="13"/>
      <c r="X923" s="13"/>
      <c r="Y923" s="13"/>
      <c r="Z923" s="13"/>
      <c r="AA923" s="13"/>
    </row>
    <row r="924" spans="1:27" ht="15.75" customHeight="1">
      <c r="A924" s="13"/>
      <c r="B924" s="13"/>
      <c r="C924" s="13"/>
      <c r="D924" s="13"/>
      <c r="E924" s="13"/>
      <c r="F924" s="13"/>
      <c r="G924" s="13"/>
      <c r="H924" s="13"/>
      <c r="I924" s="13"/>
      <c r="J924" s="13"/>
      <c r="K924" s="13"/>
      <c r="L924" s="13"/>
      <c r="M924" s="13"/>
      <c r="N924" s="13"/>
      <c r="O924" s="13"/>
      <c r="P924" s="13"/>
      <c r="Q924" s="13"/>
      <c r="R924" s="13"/>
      <c r="S924" s="13"/>
      <c r="T924" s="13"/>
      <c r="U924" s="13"/>
      <c r="V924" s="13"/>
      <c r="W924" s="13"/>
      <c r="X924" s="13"/>
      <c r="Y924" s="13"/>
      <c r="Z924" s="13"/>
      <c r="AA924" s="13"/>
    </row>
    <row r="925" spans="1:27" ht="15.75" customHeight="1">
      <c r="A925" s="13"/>
      <c r="B925" s="13"/>
      <c r="C925" s="13"/>
      <c r="D925" s="13"/>
      <c r="E925" s="13"/>
      <c r="F925" s="13"/>
      <c r="G925" s="13"/>
      <c r="H925" s="13"/>
      <c r="I925" s="13"/>
      <c r="J925" s="13"/>
      <c r="K925" s="13"/>
      <c r="L925" s="13"/>
      <c r="M925" s="13"/>
      <c r="N925" s="13"/>
      <c r="O925" s="13"/>
      <c r="P925" s="13"/>
      <c r="Q925" s="13"/>
      <c r="R925" s="13"/>
      <c r="S925" s="13"/>
      <c r="T925" s="13"/>
      <c r="U925" s="13"/>
      <c r="V925" s="13"/>
      <c r="W925" s="13"/>
      <c r="X925" s="13"/>
      <c r="Y925" s="13"/>
      <c r="Z925" s="13"/>
      <c r="AA925" s="13"/>
    </row>
    <row r="926" spans="1:27" ht="15.75" customHeight="1">
      <c r="A926" s="13"/>
      <c r="B926" s="13"/>
      <c r="C926" s="13"/>
      <c r="D926" s="13"/>
      <c r="E926" s="13"/>
      <c r="F926" s="13"/>
      <c r="G926" s="13"/>
      <c r="H926" s="13"/>
      <c r="I926" s="13"/>
      <c r="J926" s="13"/>
      <c r="K926" s="13"/>
      <c r="L926" s="13"/>
      <c r="M926" s="13"/>
      <c r="N926" s="13"/>
      <c r="O926" s="13"/>
      <c r="P926" s="13"/>
      <c r="Q926" s="13"/>
      <c r="R926" s="13"/>
      <c r="S926" s="13"/>
      <c r="T926" s="13"/>
      <c r="U926" s="13"/>
      <c r="V926" s="13"/>
      <c r="W926" s="13"/>
      <c r="X926" s="13"/>
      <c r="Y926" s="13"/>
      <c r="Z926" s="13"/>
      <c r="AA926" s="13"/>
    </row>
    <row r="927" spans="1:27" ht="15.75" customHeight="1">
      <c r="A927" s="13"/>
      <c r="B927" s="13"/>
      <c r="C927" s="13"/>
      <c r="D927" s="13"/>
      <c r="E927" s="13"/>
      <c r="F927" s="13"/>
      <c r="G927" s="13"/>
      <c r="H927" s="13"/>
      <c r="I927" s="13"/>
      <c r="J927" s="13"/>
      <c r="K927" s="13"/>
      <c r="L927" s="13"/>
      <c r="M927" s="13"/>
      <c r="N927" s="13"/>
      <c r="O927" s="13"/>
      <c r="P927" s="13"/>
      <c r="Q927" s="13"/>
      <c r="R927" s="13"/>
      <c r="S927" s="13"/>
      <c r="T927" s="13"/>
      <c r="U927" s="13"/>
      <c r="V927" s="13"/>
      <c r="W927" s="13"/>
      <c r="X927" s="13"/>
      <c r="Y927" s="13"/>
      <c r="Z927" s="13"/>
      <c r="AA927" s="13"/>
    </row>
    <row r="928" spans="1:27" ht="15.75" customHeight="1">
      <c r="A928" s="13"/>
      <c r="B928" s="13"/>
      <c r="C928" s="13"/>
      <c r="D928" s="13"/>
      <c r="E928" s="13"/>
      <c r="F928" s="13"/>
      <c r="G928" s="13"/>
      <c r="H928" s="13"/>
      <c r="I928" s="13"/>
      <c r="J928" s="13"/>
      <c r="K928" s="13"/>
      <c r="L928" s="13"/>
      <c r="M928" s="13"/>
      <c r="N928" s="13"/>
      <c r="O928" s="13"/>
      <c r="P928" s="13"/>
      <c r="Q928" s="13"/>
      <c r="R928" s="13"/>
      <c r="S928" s="13"/>
      <c r="T928" s="13"/>
      <c r="U928" s="13"/>
      <c r="V928" s="13"/>
      <c r="W928" s="13"/>
      <c r="X928" s="13"/>
      <c r="Y928" s="13"/>
      <c r="Z928" s="13"/>
      <c r="AA928" s="13"/>
    </row>
    <row r="929" spans="1:27" ht="15.75" customHeight="1">
      <c r="A929" s="13"/>
      <c r="B929" s="13"/>
      <c r="C929" s="13"/>
      <c r="D929" s="13"/>
      <c r="E929" s="13"/>
      <c r="F929" s="13"/>
      <c r="G929" s="13"/>
      <c r="H929" s="13"/>
      <c r="I929" s="13"/>
      <c r="J929" s="13"/>
      <c r="K929" s="13"/>
      <c r="L929" s="13"/>
      <c r="M929" s="13"/>
      <c r="N929" s="13"/>
      <c r="O929" s="13"/>
      <c r="P929" s="13"/>
      <c r="Q929" s="13"/>
      <c r="R929" s="13"/>
      <c r="S929" s="13"/>
      <c r="T929" s="13"/>
      <c r="U929" s="13"/>
      <c r="V929" s="13"/>
      <c r="W929" s="13"/>
      <c r="X929" s="13"/>
      <c r="Y929" s="13"/>
      <c r="Z929" s="13"/>
      <c r="AA929" s="13"/>
    </row>
    <row r="930" spans="1:27" ht="15.75" customHeight="1">
      <c r="A930" s="13"/>
      <c r="B930" s="13"/>
      <c r="C930" s="13"/>
      <c r="D930" s="13"/>
      <c r="E930" s="13"/>
      <c r="F930" s="13"/>
      <c r="G930" s="13"/>
      <c r="H930" s="13"/>
      <c r="I930" s="13"/>
      <c r="J930" s="13"/>
      <c r="K930" s="13"/>
      <c r="L930" s="13"/>
      <c r="M930" s="13"/>
      <c r="N930" s="13"/>
      <c r="O930" s="13"/>
      <c r="P930" s="13"/>
      <c r="Q930" s="13"/>
      <c r="R930" s="13"/>
      <c r="S930" s="13"/>
      <c r="T930" s="13"/>
      <c r="U930" s="13"/>
      <c r="V930" s="13"/>
      <c r="W930" s="13"/>
      <c r="X930" s="13"/>
      <c r="Y930" s="13"/>
      <c r="Z930" s="13"/>
      <c r="AA930" s="13"/>
    </row>
    <row r="931" spans="1:27" ht="15.75" customHeight="1">
      <c r="A931" s="13"/>
      <c r="B931" s="13"/>
      <c r="C931" s="13"/>
      <c r="D931" s="13"/>
      <c r="E931" s="13"/>
      <c r="F931" s="13"/>
      <c r="G931" s="13"/>
      <c r="H931" s="13"/>
      <c r="I931" s="13"/>
      <c r="J931" s="13"/>
      <c r="K931" s="13"/>
      <c r="L931" s="13"/>
      <c r="M931" s="13"/>
      <c r="N931" s="13"/>
      <c r="O931" s="13"/>
      <c r="P931" s="13"/>
      <c r="Q931" s="13"/>
      <c r="R931" s="13"/>
      <c r="S931" s="13"/>
      <c r="T931" s="13"/>
      <c r="U931" s="13"/>
      <c r="V931" s="13"/>
      <c r="W931" s="13"/>
      <c r="X931" s="13"/>
      <c r="Y931" s="13"/>
      <c r="Z931" s="13"/>
      <c r="AA931" s="13"/>
    </row>
    <row r="932" spans="1:27" ht="15.75" customHeight="1">
      <c r="A932" s="13"/>
      <c r="B932" s="13"/>
      <c r="C932" s="13"/>
      <c r="D932" s="13"/>
      <c r="E932" s="13"/>
      <c r="F932" s="13"/>
      <c r="G932" s="13"/>
      <c r="H932" s="13"/>
      <c r="I932" s="13"/>
      <c r="J932" s="13"/>
      <c r="K932" s="13"/>
      <c r="L932" s="13"/>
      <c r="M932" s="13"/>
      <c r="N932" s="13"/>
      <c r="O932" s="13"/>
      <c r="P932" s="13"/>
      <c r="Q932" s="13"/>
      <c r="R932" s="13"/>
      <c r="S932" s="13"/>
      <c r="T932" s="13"/>
      <c r="U932" s="13"/>
      <c r="V932" s="13"/>
      <c r="W932" s="13"/>
      <c r="X932" s="13"/>
      <c r="Y932" s="13"/>
      <c r="Z932" s="13"/>
      <c r="AA932" s="13"/>
    </row>
    <row r="933" spans="1:27" ht="15.75" customHeight="1">
      <c r="A933" s="13"/>
      <c r="B933" s="13"/>
      <c r="C933" s="13"/>
      <c r="D933" s="13"/>
      <c r="E933" s="13"/>
      <c r="F933" s="13"/>
      <c r="G933" s="13"/>
      <c r="H933" s="13"/>
      <c r="I933" s="13"/>
      <c r="J933" s="13"/>
      <c r="K933" s="13"/>
      <c r="L933" s="13"/>
      <c r="M933" s="13"/>
      <c r="N933" s="13"/>
      <c r="O933" s="13"/>
      <c r="P933" s="13"/>
      <c r="Q933" s="13"/>
      <c r="R933" s="13"/>
      <c r="S933" s="13"/>
      <c r="T933" s="13"/>
      <c r="U933" s="13"/>
      <c r="V933" s="13"/>
      <c r="W933" s="13"/>
      <c r="X933" s="13"/>
      <c r="Y933" s="13"/>
      <c r="Z933" s="13"/>
      <c r="AA933" s="13"/>
    </row>
    <row r="934" spans="1:27" ht="15.75" customHeight="1">
      <c r="A934" s="13"/>
      <c r="B934" s="13"/>
      <c r="C934" s="13"/>
      <c r="D934" s="13"/>
      <c r="E934" s="13"/>
      <c r="F934" s="13"/>
      <c r="G934" s="13"/>
      <c r="H934" s="13"/>
      <c r="I934" s="13"/>
      <c r="J934" s="13"/>
      <c r="K934" s="13"/>
      <c r="L934" s="13"/>
      <c r="M934" s="13"/>
      <c r="N934" s="13"/>
      <c r="O934" s="13"/>
      <c r="P934" s="13"/>
      <c r="Q934" s="13"/>
      <c r="R934" s="13"/>
      <c r="S934" s="13"/>
      <c r="T934" s="13"/>
      <c r="U934" s="13"/>
      <c r="V934" s="13"/>
      <c r="W934" s="13"/>
      <c r="X934" s="13"/>
      <c r="Y934" s="13"/>
      <c r="Z934" s="13"/>
      <c r="AA934" s="13"/>
    </row>
    <row r="935" spans="1:27" ht="15.75" customHeight="1">
      <c r="A935" s="13"/>
      <c r="B935" s="13"/>
      <c r="C935" s="13"/>
      <c r="D935" s="13"/>
      <c r="E935" s="13"/>
      <c r="F935" s="13"/>
      <c r="G935" s="13"/>
      <c r="H935" s="13"/>
      <c r="I935" s="13"/>
      <c r="J935" s="13"/>
      <c r="K935" s="13"/>
      <c r="L935" s="13"/>
      <c r="M935" s="13"/>
      <c r="N935" s="13"/>
      <c r="O935" s="13"/>
      <c r="P935" s="13"/>
      <c r="Q935" s="13"/>
      <c r="R935" s="13"/>
      <c r="S935" s="13"/>
      <c r="T935" s="13"/>
      <c r="U935" s="13"/>
      <c r="V935" s="13"/>
      <c r="W935" s="13"/>
      <c r="X935" s="13"/>
      <c r="Y935" s="13"/>
      <c r="Z935" s="13"/>
      <c r="AA935" s="13"/>
    </row>
    <row r="936" spans="1:27" ht="15.75" customHeight="1">
      <c r="A936" s="13"/>
      <c r="B936" s="13"/>
      <c r="C936" s="13"/>
      <c r="D936" s="13"/>
      <c r="E936" s="13"/>
      <c r="F936" s="13"/>
      <c r="G936" s="13"/>
      <c r="H936" s="13"/>
      <c r="I936" s="13"/>
      <c r="J936" s="13"/>
      <c r="K936" s="13"/>
      <c r="L936" s="13"/>
      <c r="M936" s="13"/>
      <c r="N936" s="13"/>
      <c r="O936" s="13"/>
      <c r="P936" s="13"/>
      <c r="Q936" s="13"/>
      <c r="R936" s="13"/>
      <c r="S936" s="13"/>
      <c r="T936" s="13"/>
      <c r="U936" s="13"/>
      <c r="V936" s="13"/>
      <c r="W936" s="13"/>
      <c r="X936" s="13"/>
      <c r="Y936" s="13"/>
      <c r="Z936" s="13"/>
      <c r="AA936" s="13"/>
    </row>
    <row r="937" spans="1:27" ht="15.75" customHeight="1">
      <c r="A937" s="13"/>
      <c r="B937" s="13"/>
      <c r="C937" s="13"/>
      <c r="D937" s="13"/>
      <c r="E937" s="13"/>
      <c r="F937" s="13"/>
      <c r="G937" s="13"/>
      <c r="H937" s="13"/>
      <c r="I937" s="13"/>
      <c r="J937" s="13"/>
      <c r="K937" s="13"/>
      <c r="L937" s="13"/>
      <c r="M937" s="13"/>
      <c r="N937" s="13"/>
      <c r="O937" s="13"/>
      <c r="P937" s="13"/>
      <c r="Q937" s="13"/>
      <c r="R937" s="13"/>
      <c r="S937" s="13"/>
      <c r="T937" s="13"/>
      <c r="U937" s="13"/>
      <c r="V937" s="13"/>
      <c r="W937" s="13"/>
      <c r="X937" s="13"/>
      <c r="Y937" s="13"/>
      <c r="Z937" s="13"/>
      <c r="AA937" s="13"/>
    </row>
    <row r="938" spans="1:27" ht="15.75" customHeight="1">
      <c r="A938" s="13"/>
      <c r="B938" s="13"/>
      <c r="C938" s="13"/>
      <c r="D938" s="13"/>
      <c r="E938" s="13"/>
      <c r="F938" s="13"/>
      <c r="G938" s="13"/>
      <c r="H938" s="13"/>
      <c r="I938" s="13"/>
      <c r="J938" s="13"/>
      <c r="K938" s="13"/>
      <c r="L938" s="13"/>
      <c r="M938" s="13"/>
      <c r="N938" s="13"/>
      <c r="O938" s="13"/>
      <c r="P938" s="13"/>
      <c r="Q938" s="13"/>
      <c r="R938" s="13"/>
      <c r="S938" s="13"/>
      <c r="T938" s="13"/>
      <c r="U938" s="13"/>
      <c r="V938" s="13"/>
      <c r="W938" s="13"/>
      <c r="X938" s="13"/>
      <c r="Y938" s="13"/>
      <c r="Z938" s="13"/>
      <c r="AA938" s="13"/>
    </row>
    <row r="939" spans="1:27" ht="15.75" customHeight="1">
      <c r="A939" s="13"/>
      <c r="B939" s="13"/>
      <c r="C939" s="13"/>
      <c r="D939" s="13"/>
      <c r="E939" s="13"/>
      <c r="F939" s="13"/>
      <c r="G939" s="13"/>
      <c r="H939" s="13"/>
      <c r="I939" s="13"/>
      <c r="J939" s="13"/>
      <c r="K939" s="13"/>
      <c r="L939" s="13"/>
      <c r="M939" s="13"/>
      <c r="N939" s="13"/>
      <c r="O939" s="13"/>
      <c r="P939" s="13"/>
      <c r="Q939" s="13"/>
      <c r="R939" s="13"/>
      <c r="S939" s="13"/>
      <c r="T939" s="13"/>
      <c r="U939" s="13"/>
      <c r="V939" s="13"/>
      <c r="W939" s="13"/>
      <c r="X939" s="13"/>
      <c r="Y939" s="13"/>
      <c r="Z939" s="13"/>
      <c r="AA939" s="13"/>
    </row>
    <row r="940" spans="1:27" ht="15.75" customHeight="1">
      <c r="A940" s="13"/>
      <c r="B940" s="13"/>
      <c r="C940" s="13"/>
      <c r="D940" s="13"/>
      <c r="E940" s="13"/>
      <c r="F940" s="13"/>
      <c r="G940" s="13"/>
      <c r="H940" s="13"/>
      <c r="I940" s="13"/>
      <c r="J940" s="13"/>
      <c r="K940" s="13"/>
      <c r="L940" s="13"/>
      <c r="M940" s="13"/>
      <c r="N940" s="13"/>
      <c r="O940" s="13"/>
      <c r="P940" s="13"/>
      <c r="Q940" s="13"/>
      <c r="R940" s="13"/>
      <c r="S940" s="13"/>
      <c r="T940" s="13"/>
      <c r="U940" s="13"/>
      <c r="V940" s="13"/>
      <c r="W940" s="13"/>
      <c r="X940" s="13"/>
      <c r="Y940" s="13"/>
      <c r="Z940" s="13"/>
      <c r="AA940" s="13"/>
    </row>
    <row r="941" spans="1:27" ht="15.75" customHeight="1">
      <c r="A941" s="13"/>
      <c r="B941" s="13"/>
      <c r="C941" s="13"/>
      <c r="D941" s="13"/>
      <c r="E941" s="13"/>
      <c r="F941" s="13"/>
      <c r="G941" s="13"/>
      <c r="H941" s="13"/>
      <c r="I941" s="13"/>
      <c r="J941" s="13"/>
      <c r="K941" s="13"/>
      <c r="L941" s="13"/>
      <c r="M941" s="13"/>
      <c r="N941" s="13"/>
      <c r="O941" s="13"/>
      <c r="P941" s="13"/>
      <c r="Q941" s="13"/>
      <c r="R941" s="13"/>
      <c r="S941" s="13"/>
      <c r="T941" s="13"/>
      <c r="U941" s="13"/>
      <c r="V941" s="13"/>
      <c r="W941" s="13"/>
      <c r="X941" s="13"/>
      <c r="Y941" s="13"/>
      <c r="Z941" s="13"/>
      <c r="AA941" s="13"/>
    </row>
    <row r="942" spans="1:27" ht="15.75" customHeight="1">
      <c r="A942" s="13"/>
      <c r="B942" s="13"/>
      <c r="C942" s="13"/>
      <c r="D942" s="13"/>
      <c r="E942" s="13"/>
      <c r="F942" s="13"/>
      <c r="G942" s="13"/>
      <c r="H942" s="13"/>
      <c r="I942" s="13"/>
      <c r="J942" s="13"/>
      <c r="K942" s="13"/>
      <c r="L942" s="13"/>
      <c r="M942" s="13"/>
      <c r="N942" s="13"/>
      <c r="O942" s="13"/>
      <c r="P942" s="13"/>
      <c r="Q942" s="13"/>
      <c r="R942" s="13"/>
      <c r="S942" s="13"/>
      <c r="T942" s="13"/>
      <c r="U942" s="13"/>
      <c r="V942" s="13"/>
      <c r="W942" s="13"/>
      <c r="X942" s="13"/>
      <c r="Y942" s="13"/>
      <c r="Z942" s="13"/>
      <c r="AA942" s="13"/>
    </row>
    <row r="943" spans="1:27" ht="15.75" customHeight="1">
      <c r="A943" s="13"/>
      <c r="B943" s="13"/>
      <c r="C943" s="13"/>
      <c r="D943" s="13"/>
      <c r="E943" s="13"/>
      <c r="F943" s="13"/>
      <c r="G943" s="13"/>
      <c r="H943" s="13"/>
      <c r="I943" s="13"/>
      <c r="J943" s="13"/>
      <c r="K943" s="13"/>
      <c r="L943" s="13"/>
      <c r="M943" s="13"/>
      <c r="N943" s="13"/>
      <c r="O943" s="13"/>
      <c r="P943" s="13"/>
      <c r="Q943" s="13"/>
      <c r="R943" s="13"/>
      <c r="S943" s="13"/>
      <c r="T943" s="13"/>
      <c r="U943" s="13"/>
      <c r="V943" s="13"/>
      <c r="W943" s="13"/>
      <c r="X943" s="13"/>
      <c r="Y943" s="13"/>
      <c r="Z943" s="13"/>
      <c r="AA943" s="13"/>
    </row>
    <row r="944" spans="1:27" ht="15.75" customHeight="1">
      <c r="A944" s="13"/>
      <c r="B944" s="13"/>
      <c r="C944" s="13"/>
      <c r="D944" s="13"/>
      <c r="E944" s="13"/>
      <c r="F944" s="13"/>
      <c r="G944" s="13"/>
      <c r="H944" s="13"/>
      <c r="I944" s="13"/>
      <c r="J944" s="13"/>
      <c r="K944" s="13"/>
      <c r="L944" s="13"/>
      <c r="M944" s="13"/>
      <c r="N944" s="13"/>
      <c r="O944" s="13"/>
      <c r="P944" s="13"/>
      <c r="Q944" s="13"/>
      <c r="R944" s="13"/>
      <c r="S944" s="13"/>
      <c r="T944" s="13"/>
      <c r="U944" s="13"/>
      <c r="V944" s="13"/>
      <c r="W944" s="13"/>
      <c r="X944" s="13"/>
      <c r="Y944" s="13"/>
      <c r="Z944" s="13"/>
      <c r="AA944" s="13"/>
    </row>
    <row r="945" spans="1:27" ht="15.75" customHeight="1">
      <c r="A945" s="13"/>
      <c r="B945" s="13"/>
      <c r="C945" s="13"/>
      <c r="D945" s="13"/>
      <c r="E945" s="13"/>
      <c r="F945" s="13"/>
      <c r="G945" s="13"/>
      <c r="H945" s="13"/>
      <c r="I945" s="13"/>
      <c r="J945" s="13"/>
      <c r="K945" s="13"/>
      <c r="L945" s="13"/>
      <c r="M945" s="13"/>
      <c r="N945" s="13"/>
      <c r="O945" s="13"/>
      <c r="P945" s="13"/>
      <c r="Q945" s="13"/>
      <c r="R945" s="13"/>
      <c r="S945" s="13"/>
      <c r="T945" s="13"/>
      <c r="U945" s="13"/>
      <c r="V945" s="13"/>
      <c r="W945" s="13"/>
      <c r="X945" s="13"/>
      <c r="Y945" s="13"/>
      <c r="Z945" s="13"/>
      <c r="AA945" s="13"/>
    </row>
    <row r="946" spans="1:27" ht="15.75" customHeight="1">
      <c r="A946" s="13"/>
      <c r="B946" s="13"/>
      <c r="C946" s="13"/>
      <c r="D946" s="13"/>
      <c r="E946" s="13"/>
      <c r="F946" s="13"/>
      <c r="G946" s="13"/>
      <c r="H946" s="13"/>
      <c r="I946" s="13"/>
      <c r="J946" s="13"/>
      <c r="K946" s="13"/>
      <c r="L946" s="13"/>
      <c r="M946" s="13"/>
      <c r="N946" s="13"/>
      <c r="O946" s="13"/>
      <c r="P946" s="13"/>
      <c r="Q946" s="13"/>
      <c r="R946" s="13"/>
      <c r="S946" s="13"/>
      <c r="T946" s="13"/>
      <c r="U946" s="13"/>
      <c r="V946" s="13"/>
      <c r="W946" s="13"/>
      <c r="X946" s="13"/>
      <c r="Y946" s="13"/>
      <c r="Z946" s="13"/>
      <c r="AA946" s="13"/>
    </row>
    <row r="947" spans="1:27" ht="15.75" customHeight="1">
      <c r="A947" s="13"/>
      <c r="B947" s="13"/>
      <c r="C947" s="13"/>
      <c r="D947" s="13"/>
      <c r="E947" s="13"/>
      <c r="F947" s="13"/>
      <c r="G947" s="13"/>
      <c r="H947" s="13"/>
      <c r="I947" s="13"/>
      <c r="J947" s="13"/>
      <c r="K947" s="13"/>
      <c r="L947" s="13"/>
      <c r="M947" s="13"/>
      <c r="N947" s="13"/>
      <c r="O947" s="13"/>
      <c r="P947" s="13"/>
      <c r="Q947" s="13"/>
      <c r="R947" s="13"/>
      <c r="S947" s="13"/>
      <c r="T947" s="13"/>
      <c r="U947" s="13"/>
      <c r="V947" s="13"/>
      <c r="W947" s="13"/>
      <c r="X947" s="13"/>
      <c r="Y947" s="13"/>
      <c r="Z947" s="13"/>
      <c r="AA947" s="13"/>
    </row>
    <row r="948" spans="1:27" ht="15.75" customHeight="1">
      <c r="A948" s="13"/>
      <c r="B948" s="13"/>
      <c r="C948" s="13"/>
      <c r="D948" s="13"/>
      <c r="E948" s="13"/>
      <c r="F948" s="13"/>
      <c r="G948" s="13"/>
      <c r="H948" s="13"/>
      <c r="I948" s="13"/>
      <c r="J948" s="13"/>
      <c r="K948" s="13"/>
      <c r="L948" s="13"/>
      <c r="M948" s="13"/>
      <c r="N948" s="13"/>
      <c r="O948" s="13"/>
      <c r="P948" s="13"/>
      <c r="Q948" s="13"/>
      <c r="R948" s="13"/>
      <c r="S948" s="13"/>
      <c r="T948" s="13"/>
      <c r="U948" s="13"/>
      <c r="V948" s="13"/>
      <c r="W948" s="13"/>
      <c r="X948" s="13"/>
      <c r="Y948" s="13"/>
      <c r="Z948" s="13"/>
      <c r="AA948" s="13"/>
    </row>
    <row r="949" spans="1:27" ht="15.75" customHeight="1">
      <c r="A949" s="13"/>
      <c r="B949" s="13"/>
      <c r="C949" s="13"/>
      <c r="D949" s="13"/>
      <c r="E949" s="13"/>
      <c r="F949" s="13"/>
      <c r="G949" s="13"/>
      <c r="H949" s="13"/>
      <c r="I949" s="13"/>
      <c r="J949" s="13"/>
      <c r="K949" s="13"/>
      <c r="L949" s="13"/>
      <c r="M949" s="13"/>
      <c r="N949" s="13"/>
      <c r="O949" s="13"/>
      <c r="P949" s="13"/>
      <c r="Q949" s="13"/>
      <c r="R949" s="13"/>
      <c r="S949" s="13"/>
      <c r="T949" s="13"/>
      <c r="U949" s="13"/>
      <c r="V949" s="13"/>
      <c r="W949" s="13"/>
      <c r="X949" s="13"/>
      <c r="Y949" s="13"/>
      <c r="Z949" s="13"/>
      <c r="AA949" s="13"/>
    </row>
    <row r="950" spans="1:27" ht="15.75" customHeight="1">
      <c r="A950" s="13"/>
      <c r="B950" s="13"/>
      <c r="C950" s="13"/>
      <c r="D950" s="13"/>
      <c r="E950" s="13"/>
      <c r="F950" s="13"/>
      <c r="G950" s="13"/>
      <c r="H950" s="13"/>
      <c r="I950" s="13"/>
      <c r="J950" s="13"/>
      <c r="K950" s="13"/>
      <c r="L950" s="13"/>
      <c r="M950" s="13"/>
      <c r="N950" s="13"/>
      <c r="O950" s="13"/>
      <c r="P950" s="13"/>
      <c r="Q950" s="13"/>
      <c r="R950" s="13"/>
      <c r="S950" s="13"/>
      <c r="T950" s="13"/>
      <c r="U950" s="13"/>
      <c r="V950" s="13"/>
      <c r="W950" s="13"/>
      <c r="X950" s="13"/>
      <c r="Y950" s="13"/>
      <c r="Z950" s="13"/>
      <c r="AA950" s="13"/>
    </row>
    <row r="951" spans="1:27" ht="15.75" customHeight="1">
      <c r="A951" s="13"/>
      <c r="B951" s="13"/>
      <c r="C951" s="13"/>
      <c r="D951" s="13"/>
      <c r="E951" s="13"/>
      <c r="F951" s="13"/>
      <c r="G951" s="13"/>
      <c r="H951" s="13"/>
      <c r="I951" s="13"/>
      <c r="J951" s="13"/>
      <c r="K951" s="13"/>
      <c r="L951" s="13"/>
      <c r="M951" s="13"/>
      <c r="N951" s="13"/>
      <c r="O951" s="13"/>
      <c r="P951" s="13"/>
      <c r="Q951" s="13"/>
      <c r="R951" s="13"/>
      <c r="S951" s="13"/>
      <c r="T951" s="13"/>
      <c r="U951" s="13"/>
      <c r="V951" s="13"/>
      <c r="W951" s="13"/>
      <c r="X951" s="13"/>
      <c r="Y951" s="13"/>
      <c r="Z951" s="13"/>
      <c r="AA951" s="13"/>
    </row>
    <row r="952" spans="1:27" ht="15.75" customHeight="1">
      <c r="A952" s="13"/>
      <c r="B952" s="13"/>
      <c r="C952" s="13"/>
      <c r="D952" s="13"/>
      <c r="E952" s="13"/>
      <c r="F952" s="13"/>
      <c r="G952" s="13"/>
      <c r="H952" s="13"/>
      <c r="I952" s="13"/>
      <c r="J952" s="13"/>
      <c r="K952" s="13"/>
      <c r="L952" s="13"/>
      <c r="M952" s="13"/>
      <c r="N952" s="13"/>
      <c r="O952" s="13"/>
      <c r="P952" s="13"/>
      <c r="Q952" s="13"/>
      <c r="R952" s="13"/>
      <c r="S952" s="13"/>
      <c r="T952" s="13"/>
      <c r="U952" s="13"/>
      <c r="V952" s="13"/>
      <c r="W952" s="13"/>
      <c r="X952" s="13"/>
      <c r="Y952" s="13"/>
      <c r="Z952" s="13"/>
      <c r="AA952" s="13"/>
    </row>
    <row r="953" spans="1:27" ht="15.75" customHeight="1">
      <c r="A953" s="13"/>
      <c r="B953" s="13"/>
      <c r="C953" s="13"/>
      <c r="D953" s="13"/>
      <c r="E953" s="13"/>
      <c r="F953" s="13"/>
      <c r="G953" s="13"/>
      <c r="H953" s="13"/>
      <c r="I953" s="13"/>
      <c r="J953" s="13"/>
      <c r="K953" s="13"/>
      <c r="L953" s="13"/>
      <c r="M953" s="13"/>
      <c r="N953" s="13"/>
      <c r="O953" s="13"/>
      <c r="P953" s="13"/>
      <c r="Q953" s="13"/>
      <c r="R953" s="13"/>
      <c r="S953" s="13"/>
      <c r="T953" s="13"/>
      <c r="U953" s="13"/>
      <c r="V953" s="13"/>
      <c r="W953" s="13"/>
      <c r="X953" s="13"/>
      <c r="Y953" s="13"/>
      <c r="Z953" s="13"/>
      <c r="AA953" s="13"/>
    </row>
    <row r="954" spans="1:27" ht="15.75" customHeight="1">
      <c r="A954" s="13"/>
      <c r="B954" s="13"/>
      <c r="C954" s="13"/>
      <c r="D954" s="13"/>
      <c r="E954" s="13"/>
      <c r="F954" s="13"/>
      <c r="G954" s="13"/>
      <c r="H954" s="13"/>
      <c r="I954" s="13"/>
      <c r="J954" s="13"/>
      <c r="K954" s="13"/>
      <c r="L954" s="13"/>
      <c r="M954" s="13"/>
      <c r="N954" s="13"/>
      <c r="O954" s="13"/>
      <c r="P954" s="13"/>
      <c r="Q954" s="13"/>
      <c r="R954" s="13"/>
      <c r="S954" s="13"/>
      <c r="T954" s="13"/>
      <c r="U954" s="13"/>
      <c r="V954" s="13"/>
      <c r="W954" s="13"/>
      <c r="X954" s="13"/>
      <c r="Y954" s="13"/>
      <c r="Z954" s="13"/>
      <c r="AA954" s="13"/>
    </row>
    <row r="955" spans="1:27" ht="15.75" customHeight="1">
      <c r="A955" s="13"/>
      <c r="B955" s="13"/>
      <c r="C955" s="13"/>
      <c r="D955" s="13"/>
      <c r="E955" s="13"/>
      <c r="F955" s="13"/>
      <c r="G955" s="13"/>
      <c r="H955" s="13"/>
      <c r="I955" s="13"/>
      <c r="J955" s="13"/>
      <c r="K955" s="13"/>
      <c r="L955" s="13"/>
      <c r="M955" s="13"/>
      <c r="N955" s="13"/>
      <c r="O955" s="13"/>
      <c r="P955" s="13"/>
      <c r="Q955" s="13"/>
      <c r="R955" s="13"/>
      <c r="S955" s="13"/>
      <c r="T955" s="13"/>
      <c r="U955" s="13"/>
      <c r="V955" s="13"/>
      <c r="W955" s="13"/>
      <c r="X955" s="13"/>
      <c r="Y955" s="13"/>
      <c r="Z955" s="13"/>
      <c r="AA955" s="13"/>
    </row>
    <row r="956" spans="1:27" ht="15.75" customHeight="1">
      <c r="A956" s="13"/>
      <c r="B956" s="13"/>
      <c r="C956" s="13"/>
      <c r="D956" s="13"/>
      <c r="E956" s="13"/>
      <c r="F956" s="13"/>
      <c r="G956" s="13"/>
      <c r="H956" s="13"/>
      <c r="I956" s="13"/>
      <c r="J956" s="13"/>
      <c r="K956" s="13"/>
      <c r="L956" s="13"/>
      <c r="M956" s="13"/>
      <c r="N956" s="13"/>
      <c r="O956" s="13"/>
      <c r="P956" s="13"/>
      <c r="Q956" s="13"/>
      <c r="R956" s="13"/>
      <c r="S956" s="13"/>
      <c r="T956" s="13"/>
      <c r="U956" s="13"/>
      <c r="V956" s="13"/>
      <c r="W956" s="13"/>
      <c r="X956" s="13"/>
      <c r="Y956" s="13"/>
      <c r="Z956" s="13"/>
      <c r="AA956" s="13"/>
    </row>
    <row r="957" spans="1:27" ht="15.75" customHeight="1">
      <c r="A957" s="13"/>
      <c r="B957" s="13"/>
      <c r="C957" s="13"/>
      <c r="D957" s="13"/>
      <c r="E957" s="13"/>
      <c r="F957" s="13"/>
      <c r="G957" s="13"/>
      <c r="H957" s="13"/>
      <c r="I957" s="13"/>
      <c r="J957" s="13"/>
      <c r="K957" s="13"/>
      <c r="L957" s="13"/>
      <c r="M957" s="13"/>
      <c r="N957" s="13"/>
      <c r="O957" s="13"/>
      <c r="P957" s="13"/>
      <c r="Q957" s="13"/>
      <c r="R957" s="13"/>
      <c r="S957" s="13"/>
      <c r="T957" s="13"/>
      <c r="U957" s="13"/>
      <c r="V957" s="13"/>
      <c r="W957" s="13"/>
      <c r="X957" s="13"/>
      <c r="Y957" s="13"/>
      <c r="Z957" s="13"/>
      <c r="AA957" s="13"/>
    </row>
    <row r="958" spans="1:27" ht="15.75" customHeight="1">
      <c r="A958" s="13"/>
      <c r="B958" s="13"/>
      <c r="C958" s="13"/>
      <c r="D958" s="13"/>
      <c r="E958" s="13"/>
      <c r="F958" s="13"/>
      <c r="G958" s="13"/>
      <c r="H958" s="13"/>
      <c r="I958" s="13"/>
      <c r="J958" s="13"/>
      <c r="K958" s="13"/>
      <c r="L958" s="13"/>
      <c r="M958" s="13"/>
      <c r="N958" s="13"/>
      <c r="O958" s="13"/>
      <c r="P958" s="13"/>
      <c r="Q958" s="13"/>
      <c r="R958" s="13"/>
      <c r="S958" s="13"/>
      <c r="T958" s="13"/>
      <c r="U958" s="13"/>
      <c r="V958" s="13"/>
      <c r="W958" s="13"/>
      <c r="X958" s="13"/>
      <c r="Y958" s="13"/>
      <c r="Z958" s="13"/>
      <c r="AA958" s="13"/>
    </row>
    <row r="959" spans="1:27" ht="15.75" customHeight="1">
      <c r="A959" s="13"/>
      <c r="B959" s="13"/>
      <c r="C959" s="13"/>
      <c r="D959" s="13"/>
      <c r="E959" s="13"/>
      <c r="F959" s="13"/>
      <c r="G959" s="13"/>
      <c r="H959" s="13"/>
      <c r="I959" s="13"/>
      <c r="J959" s="13"/>
      <c r="K959" s="13"/>
      <c r="L959" s="13"/>
      <c r="M959" s="13"/>
      <c r="N959" s="13"/>
      <c r="O959" s="13"/>
      <c r="P959" s="13"/>
      <c r="Q959" s="13"/>
      <c r="R959" s="13"/>
      <c r="S959" s="13"/>
      <c r="T959" s="13"/>
      <c r="U959" s="13"/>
      <c r="V959" s="13"/>
      <c r="W959" s="13"/>
      <c r="X959" s="13"/>
      <c r="Y959" s="13"/>
      <c r="Z959" s="13"/>
      <c r="AA959" s="13"/>
    </row>
    <row r="960" spans="1:27" ht="15.75" customHeight="1">
      <c r="A960" s="13"/>
      <c r="B960" s="13"/>
      <c r="C960" s="13"/>
      <c r="D960" s="13"/>
      <c r="E960" s="13"/>
      <c r="F960" s="13"/>
      <c r="G960" s="13"/>
      <c r="H960" s="13"/>
      <c r="I960" s="13"/>
      <c r="J960" s="13"/>
      <c r="K960" s="13"/>
      <c r="L960" s="13"/>
      <c r="M960" s="13"/>
      <c r="N960" s="13"/>
      <c r="O960" s="13"/>
      <c r="P960" s="13"/>
      <c r="Q960" s="13"/>
      <c r="R960" s="13"/>
      <c r="S960" s="13"/>
      <c r="T960" s="13"/>
      <c r="U960" s="13"/>
      <c r="V960" s="13"/>
      <c r="W960" s="13"/>
      <c r="X960" s="13"/>
      <c r="Y960" s="13"/>
      <c r="Z960" s="13"/>
      <c r="AA960" s="13"/>
    </row>
    <row r="961" spans="1:27" ht="15.75" customHeight="1">
      <c r="A961" s="13"/>
      <c r="B961" s="13"/>
      <c r="C961" s="13"/>
      <c r="D961" s="13"/>
      <c r="E961" s="13"/>
      <c r="F961" s="13"/>
      <c r="G961" s="13"/>
      <c r="H961" s="13"/>
      <c r="I961" s="13"/>
      <c r="J961" s="13"/>
      <c r="K961" s="13"/>
      <c r="L961" s="13"/>
      <c r="M961" s="13"/>
      <c r="N961" s="13"/>
      <c r="O961" s="13"/>
      <c r="P961" s="13"/>
      <c r="Q961" s="13"/>
      <c r="R961" s="13"/>
      <c r="S961" s="13"/>
      <c r="T961" s="13"/>
      <c r="U961" s="13"/>
      <c r="V961" s="13"/>
      <c r="W961" s="13"/>
      <c r="X961" s="13"/>
      <c r="Y961" s="13"/>
      <c r="Z961" s="13"/>
      <c r="AA961" s="13"/>
    </row>
    <row r="962" spans="1:27" ht="15.75" customHeight="1">
      <c r="A962" s="13"/>
      <c r="B962" s="13"/>
      <c r="C962" s="13"/>
      <c r="D962" s="13"/>
      <c r="E962" s="13"/>
      <c r="F962" s="13"/>
      <c r="G962" s="13"/>
      <c r="H962" s="13"/>
      <c r="I962" s="13"/>
      <c r="J962" s="13"/>
      <c r="K962" s="13"/>
      <c r="L962" s="13"/>
      <c r="M962" s="13"/>
      <c r="N962" s="13"/>
      <c r="O962" s="13"/>
      <c r="P962" s="13"/>
      <c r="Q962" s="13"/>
      <c r="R962" s="13"/>
      <c r="S962" s="13"/>
      <c r="T962" s="13"/>
      <c r="U962" s="13"/>
      <c r="V962" s="13"/>
      <c r="W962" s="13"/>
      <c r="X962" s="13"/>
      <c r="Y962" s="13"/>
      <c r="Z962" s="13"/>
      <c r="AA962" s="13"/>
    </row>
    <row r="963" spans="1:27" ht="15.75" customHeight="1">
      <c r="A963" s="13"/>
      <c r="B963" s="13"/>
      <c r="C963" s="13"/>
      <c r="D963" s="13"/>
      <c r="E963" s="13"/>
      <c r="F963" s="13"/>
      <c r="G963" s="13"/>
      <c r="H963" s="13"/>
      <c r="I963" s="13"/>
      <c r="J963" s="13"/>
      <c r="K963" s="13"/>
      <c r="L963" s="13"/>
      <c r="M963" s="13"/>
      <c r="N963" s="13"/>
      <c r="O963" s="13"/>
      <c r="P963" s="13"/>
      <c r="Q963" s="13"/>
      <c r="R963" s="13"/>
      <c r="S963" s="13"/>
      <c r="T963" s="13"/>
      <c r="U963" s="13"/>
      <c r="V963" s="13"/>
      <c r="W963" s="13"/>
      <c r="X963" s="13"/>
      <c r="Y963" s="13"/>
      <c r="Z963" s="13"/>
      <c r="AA963" s="13"/>
    </row>
    <row r="964" spans="1:27" ht="15.75" customHeight="1">
      <c r="A964" s="13"/>
      <c r="B964" s="13"/>
      <c r="C964" s="13"/>
      <c r="D964" s="13"/>
      <c r="E964" s="13"/>
      <c r="F964" s="13"/>
      <c r="G964" s="13"/>
      <c r="H964" s="13"/>
      <c r="I964" s="13"/>
      <c r="J964" s="13"/>
      <c r="K964" s="13"/>
      <c r="L964" s="13"/>
      <c r="M964" s="13"/>
      <c r="N964" s="13"/>
      <c r="O964" s="13"/>
      <c r="P964" s="13"/>
      <c r="Q964" s="13"/>
      <c r="R964" s="13"/>
      <c r="S964" s="13"/>
      <c r="T964" s="13"/>
      <c r="U964" s="13"/>
      <c r="V964" s="13"/>
      <c r="W964" s="13"/>
      <c r="X964" s="13"/>
      <c r="Y964" s="13"/>
      <c r="Z964" s="13"/>
      <c r="AA964" s="13"/>
    </row>
    <row r="965" spans="1:27" ht="15.75" customHeight="1">
      <c r="A965" s="13"/>
      <c r="B965" s="13"/>
      <c r="C965" s="13"/>
      <c r="D965" s="13"/>
      <c r="E965" s="13"/>
      <c r="F965" s="13"/>
      <c r="G965" s="13"/>
      <c r="H965" s="13"/>
      <c r="I965" s="13"/>
      <c r="J965" s="13"/>
      <c r="K965" s="13"/>
      <c r="L965" s="13"/>
      <c r="M965" s="13"/>
      <c r="N965" s="13"/>
      <c r="O965" s="13"/>
      <c r="P965" s="13"/>
      <c r="Q965" s="13"/>
      <c r="R965" s="13"/>
      <c r="S965" s="13"/>
      <c r="T965" s="13"/>
      <c r="U965" s="13"/>
      <c r="V965" s="13"/>
      <c r="W965" s="13"/>
      <c r="X965" s="13"/>
      <c r="Y965" s="13"/>
      <c r="Z965" s="13"/>
      <c r="AA965" s="13"/>
    </row>
    <row r="966" spans="1:27" ht="15.75" customHeight="1">
      <c r="A966" s="13"/>
      <c r="B966" s="13"/>
      <c r="C966" s="13"/>
      <c r="D966" s="13"/>
      <c r="E966" s="13"/>
      <c r="F966" s="13"/>
      <c r="G966" s="13"/>
      <c r="H966" s="13"/>
      <c r="I966" s="13"/>
      <c r="J966" s="13"/>
      <c r="K966" s="13"/>
      <c r="L966" s="13"/>
      <c r="M966" s="13"/>
      <c r="N966" s="13"/>
      <c r="O966" s="13"/>
      <c r="P966" s="13"/>
      <c r="Q966" s="13"/>
      <c r="R966" s="13"/>
      <c r="S966" s="13"/>
      <c r="T966" s="13"/>
      <c r="U966" s="13"/>
      <c r="V966" s="13"/>
      <c r="W966" s="13"/>
      <c r="X966" s="13"/>
      <c r="Y966" s="13"/>
      <c r="Z966" s="13"/>
      <c r="AA966" s="13"/>
    </row>
    <row r="967" spans="1:27" ht="15.75" customHeight="1">
      <c r="A967" s="13"/>
      <c r="B967" s="13"/>
      <c r="C967" s="13"/>
      <c r="D967" s="13"/>
      <c r="E967" s="13"/>
      <c r="F967" s="13"/>
      <c r="G967" s="13"/>
      <c r="H967" s="13"/>
      <c r="I967" s="13"/>
      <c r="J967" s="13"/>
      <c r="K967" s="13"/>
      <c r="L967" s="13"/>
      <c r="M967" s="13"/>
      <c r="N967" s="13"/>
      <c r="O967" s="13"/>
      <c r="P967" s="13"/>
      <c r="Q967" s="13"/>
      <c r="R967" s="13"/>
      <c r="S967" s="13"/>
      <c r="T967" s="13"/>
      <c r="U967" s="13"/>
      <c r="V967" s="13"/>
      <c r="W967" s="13"/>
      <c r="X967" s="13"/>
      <c r="Y967" s="13"/>
      <c r="Z967" s="13"/>
      <c r="AA967" s="13"/>
    </row>
    <row r="968" spans="1:27" ht="15.75" customHeight="1">
      <c r="A968" s="13"/>
      <c r="B968" s="13"/>
      <c r="C968" s="13"/>
      <c r="D968" s="13"/>
      <c r="E968" s="13"/>
      <c r="F968" s="13"/>
      <c r="G968" s="13"/>
      <c r="H968" s="13"/>
      <c r="I968" s="13"/>
      <c r="J968" s="13"/>
      <c r="K968" s="13"/>
      <c r="L968" s="13"/>
      <c r="M968" s="13"/>
      <c r="N968" s="13"/>
      <c r="O968" s="13"/>
      <c r="P968" s="13"/>
      <c r="Q968" s="13"/>
      <c r="R968" s="13"/>
      <c r="S968" s="13"/>
      <c r="T968" s="13"/>
      <c r="U968" s="13"/>
      <c r="V968" s="13"/>
      <c r="W968" s="13"/>
      <c r="X968" s="13"/>
      <c r="Y968" s="13"/>
      <c r="Z968" s="13"/>
      <c r="AA968" s="13"/>
    </row>
    <row r="969" spans="1:27" ht="15.75" customHeight="1">
      <c r="A969" s="13"/>
      <c r="B969" s="13"/>
      <c r="C969" s="13"/>
      <c r="D969" s="13"/>
      <c r="E969" s="13"/>
      <c r="F969" s="13"/>
      <c r="G969" s="13"/>
      <c r="H969" s="13"/>
      <c r="I969" s="13"/>
      <c r="J969" s="13"/>
      <c r="K969" s="13"/>
      <c r="L969" s="13"/>
      <c r="M969" s="13"/>
      <c r="N969" s="13"/>
      <c r="O969" s="13"/>
      <c r="P969" s="13"/>
      <c r="Q969" s="13"/>
      <c r="R969" s="13"/>
      <c r="S969" s="13"/>
      <c r="T969" s="13"/>
      <c r="U969" s="13"/>
      <c r="V969" s="13"/>
      <c r="W969" s="13"/>
      <c r="X969" s="13"/>
      <c r="Y969" s="13"/>
      <c r="Z969" s="13"/>
      <c r="AA969" s="13"/>
    </row>
    <row r="970" spans="1:27" ht="15.75" customHeight="1">
      <c r="A970" s="13"/>
      <c r="B970" s="13"/>
      <c r="C970" s="13"/>
      <c r="D970" s="13"/>
      <c r="E970" s="13"/>
      <c r="F970" s="13"/>
      <c r="G970" s="13"/>
      <c r="H970" s="13"/>
      <c r="I970" s="13"/>
      <c r="J970" s="13"/>
      <c r="K970" s="13"/>
      <c r="L970" s="13"/>
      <c r="M970" s="13"/>
      <c r="N970" s="13"/>
      <c r="O970" s="13"/>
      <c r="P970" s="13"/>
      <c r="Q970" s="13"/>
      <c r="R970" s="13"/>
      <c r="S970" s="13"/>
      <c r="T970" s="13"/>
      <c r="U970" s="13"/>
      <c r="V970" s="13"/>
      <c r="W970" s="13"/>
      <c r="X970" s="13"/>
      <c r="Y970" s="13"/>
      <c r="Z970" s="13"/>
      <c r="AA970" s="13"/>
    </row>
    <row r="971" spans="1:27" ht="15.75" customHeight="1">
      <c r="A971" s="13"/>
      <c r="B971" s="13"/>
      <c r="C971" s="13"/>
      <c r="D971" s="13"/>
      <c r="E971" s="13"/>
      <c r="F971" s="13"/>
      <c r="G971" s="13"/>
      <c r="H971" s="13"/>
      <c r="I971" s="13"/>
      <c r="J971" s="13"/>
      <c r="K971" s="13"/>
      <c r="L971" s="13"/>
      <c r="M971" s="13"/>
      <c r="N971" s="13"/>
      <c r="O971" s="13"/>
      <c r="P971" s="13"/>
      <c r="Q971" s="13"/>
      <c r="R971" s="13"/>
      <c r="S971" s="13"/>
      <c r="T971" s="13"/>
      <c r="U971" s="13"/>
      <c r="V971" s="13"/>
      <c r="W971" s="13"/>
      <c r="X971" s="13"/>
      <c r="Y971" s="13"/>
      <c r="Z971" s="13"/>
      <c r="AA971" s="13"/>
    </row>
    <row r="972" spans="1:27" ht="15.75" customHeight="1">
      <c r="A972" s="13"/>
      <c r="B972" s="13"/>
      <c r="C972" s="13"/>
      <c r="D972" s="13"/>
      <c r="E972" s="13"/>
      <c r="F972" s="13"/>
      <c r="G972" s="13"/>
      <c r="H972" s="13"/>
      <c r="I972" s="13"/>
      <c r="J972" s="13"/>
      <c r="K972" s="13"/>
      <c r="L972" s="13"/>
      <c r="M972" s="13"/>
      <c r="N972" s="13"/>
      <c r="O972" s="13"/>
      <c r="P972" s="13"/>
      <c r="Q972" s="13"/>
      <c r="R972" s="13"/>
      <c r="S972" s="13"/>
      <c r="T972" s="13"/>
      <c r="U972" s="13"/>
      <c r="V972" s="13"/>
      <c r="W972" s="13"/>
      <c r="X972" s="13"/>
      <c r="Y972" s="13"/>
      <c r="Z972" s="13"/>
      <c r="AA972" s="13"/>
    </row>
    <row r="973" spans="1:27" ht="15.75" customHeight="1">
      <c r="A973" s="13"/>
      <c r="B973" s="13"/>
      <c r="C973" s="13"/>
      <c r="D973" s="13"/>
      <c r="E973" s="13"/>
      <c r="F973" s="13"/>
      <c r="G973" s="13"/>
      <c r="H973" s="13"/>
      <c r="I973" s="13"/>
      <c r="J973" s="13"/>
      <c r="K973" s="13"/>
      <c r="L973" s="13"/>
      <c r="M973" s="13"/>
      <c r="N973" s="13"/>
      <c r="O973" s="13"/>
      <c r="P973" s="13"/>
      <c r="Q973" s="13"/>
      <c r="R973" s="13"/>
      <c r="S973" s="13"/>
      <c r="T973" s="13"/>
      <c r="U973" s="13"/>
      <c r="V973" s="13"/>
      <c r="W973" s="13"/>
      <c r="X973" s="13"/>
      <c r="Y973" s="13"/>
      <c r="Z973" s="13"/>
      <c r="AA973" s="13"/>
    </row>
    <row r="974" spans="1:27" ht="15.75" customHeight="1">
      <c r="A974" s="13"/>
      <c r="B974" s="13"/>
      <c r="C974" s="13"/>
      <c r="D974" s="13"/>
      <c r="E974" s="13"/>
      <c r="F974" s="13"/>
      <c r="G974" s="13"/>
      <c r="H974" s="13"/>
      <c r="I974" s="13"/>
      <c r="J974" s="13"/>
      <c r="K974" s="13"/>
      <c r="L974" s="13"/>
      <c r="M974" s="13"/>
      <c r="N974" s="13"/>
      <c r="O974" s="13"/>
      <c r="P974" s="13"/>
      <c r="Q974" s="13"/>
      <c r="R974" s="13"/>
      <c r="S974" s="13"/>
      <c r="T974" s="13"/>
      <c r="U974" s="13"/>
      <c r="V974" s="13"/>
      <c r="W974" s="13"/>
      <c r="X974" s="13"/>
      <c r="Y974" s="13"/>
      <c r="Z974" s="13"/>
      <c r="AA974" s="13"/>
    </row>
    <row r="975" spans="1:27" ht="15.75" customHeight="1">
      <c r="A975" s="13"/>
      <c r="B975" s="13"/>
      <c r="C975" s="13"/>
      <c r="D975" s="13"/>
      <c r="E975" s="13"/>
      <c r="F975" s="13"/>
      <c r="G975" s="13"/>
      <c r="H975" s="13"/>
      <c r="I975" s="13"/>
      <c r="J975" s="13"/>
      <c r="K975" s="13"/>
      <c r="L975" s="13"/>
      <c r="M975" s="13"/>
      <c r="N975" s="13"/>
      <c r="O975" s="13"/>
      <c r="P975" s="13"/>
      <c r="Q975" s="13"/>
      <c r="R975" s="13"/>
      <c r="S975" s="13"/>
      <c r="T975" s="13"/>
      <c r="U975" s="13"/>
      <c r="V975" s="13"/>
      <c r="W975" s="13"/>
      <c r="X975" s="13"/>
      <c r="Y975" s="13"/>
      <c r="Z975" s="13"/>
      <c r="AA975" s="13"/>
    </row>
    <row r="976" spans="1:27" ht="15.75" customHeight="1">
      <c r="A976" s="13"/>
      <c r="B976" s="13"/>
      <c r="C976" s="13"/>
      <c r="D976" s="13"/>
      <c r="E976" s="13"/>
      <c r="F976" s="13"/>
      <c r="G976" s="13"/>
      <c r="H976" s="13"/>
      <c r="I976" s="13"/>
      <c r="J976" s="13"/>
      <c r="K976" s="13"/>
      <c r="L976" s="13"/>
      <c r="M976" s="13"/>
      <c r="N976" s="13"/>
      <c r="O976" s="13"/>
      <c r="P976" s="13"/>
      <c r="Q976" s="13"/>
      <c r="R976" s="13"/>
      <c r="S976" s="13"/>
      <c r="T976" s="13"/>
      <c r="U976" s="13"/>
      <c r="V976" s="13"/>
      <c r="W976" s="13"/>
      <c r="X976" s="13"/>
      <c r="Y976" s="13"/>
      <c r="Z976" s="13"/>
      <c r="AA976" s="13"/>
    </row>
    <row r="977" spans="1:27" ht="15.75" customHeight="1">
      <c r="A977" s="13"/>
      <c r="B977" s="13"/>
      <c r="C977" s="13"/>
      <c r="D977" s="13"/>
      <c r="E977" s="13"/>
      <c r="F977" s="13"/>
      <c r="G977" s="13"/>
      <c r="H977" s="13"/>
      <c r="I977" s="13"/>
      <c r="J977" s="13"/>
      <c r="K977" s="13"/>
      <c r="L977" s="13"/>
      <c r="M977" s="13"/>
      <c r="N977" s="13"/>
      <c r="O977" s="13"/>
      <c r="P977" s="13"/>
      <c r="Q977" s="13"/>
      <c r="R977" s="13"/>
      <c r="S977" s="13"/>
      <c r="T977" s="13"/>
      <c r="U977" s="13"/>
      <c r="V977" s="13"/>
      <c r="W977" s="13"/>
      <c r="X977" s="13"/>
      <c r="Y977" s="13"/>
      <c r="Z977" s="13"/>
      <c r="AA977" s="13"/>
    </row>
    <row r="978" spans="1:27" ht="15.75" customHeight="1">
      <c r="A978" s="13"/>
      <c r="B978" s="13"/>
      <c r="C978" s="13"/>
      <c r="D978" s="13"/>
      <c r="E978" s="13"/>
      <c r="F978" s="13"/>
      <c r="G978" s="13"/>
      <c r="H978" s="13"/>
      <c r="I978" s="13"/>
      <c r="J978" s="13"/>
      <c r="K978" s="13"/>
      <c r="L978" s="13"/>
      <c r="M978" s="13"/>
      <c r="N978" s="13"/>
      <c r="O978" s="13"/>
      <c r="P978" s="13"/>
      <c r="Q978" s="13"/>
      <c r="R978" s="13"/>
      <c r="S978" s="13"/>
      <c r="T978" s="13"/>
      <c r="U978" s="13"/>
      <c r="V978" s="13"/>
      <c r="W978" s="13"/>
      <c r="X978" s="13"/>
      <c r="Y978" s="13"/>
      <c r="Z978" s="13"/>
      <c r="AA978" s="13"/>
    </row>
    <row r="979" spans="1:27" ht="15.75" customHeight="1">
      <c r="A979" s="13"/>
      <c r="B979" s="13"/>
      <c r="C979" s="13"/>
      <c r="D979" s="13"/>
      <c r="E979" s="13"/>
      <c r="F979" s="13"/>
      <c r="G979" s="13"/>
      <c r="H979" s="13"/>
      <c r="I979" s="13"/>
      <c r="J979" s="13"/>
      <c r="K979" s="13"/>
      <c r="L979" s="13"/>
      <c r="M979" s="13"/>
      <c r="N979" s="13"/>
      <c r="O979" s="13"/>
      <c r="P979" s="13"/>
      <c r="Q979" s="13"/>
      <c r="R979" s="13"/>
      <c r="S979" s="13"/>
      <c r="T979" s="13"/>
      <c r="U979" s="13"/>
      <c r="V979" s="13"/>
      <c r="W979" s="13"/>
      <c r="X979" s="13"/>
      <c r="Y979" s="13"/>
      <c r="Z979" s="13"/>
      <c r="AA979" s="13"/>
    </row>
    <row r="980" spans="1:27" ht="15.75" customHeight="1">
      <c r="A980" s="13"/>
      <c r="B980" s="13"/>
      <c r="C980" s="13"/>
      <c r="D980" s="13"/>
      <c r="E980" s="13"/>
      <c r="F980" s="13"/>
      <c r="G980" s="13"/>
      <c r="H980" s="13"/>
      <c r="I980" s="13"/>
      <c r="J980" s="13"/>
      <c r="K980" s="13"/>
      <c r="L980" s="13"/>
      <c r="M980" s="13"/>
      <c r="N980" s="13"/>
      <c r="O980" s="13"/>
      <c r="P980" s="13"/>
      <c r="Q980" s="13"/>
      <c r="R980" s="13"/>
      <c r="S980" s="13"/>
      <c r="T980" s="13"/>
      <c r="U980" s="13"/>
      <c r="V980" s="13"/>
      <c r="W980" s="13"/>
      <c r="X980" s="13"/>
      <c r="Y980" s="13"/>
      <c r="Z980" s="13"/>
      <c r="AA980" s="13"/>
    </row>
    <row r="981" spans="1:27" ht="15.75" customHeight="1">
      <c r="A981" s="13"/>
      <c r="B981" s="13"/>
      <c r="C981" s="13"/>
      <c r="D981" s="13"/>
      <c r="E981" s="13"/>
      <c r="F981" s="13"/>
      <c r="G981" s="13"/>
      <c r="H981" s="13"/>
      <c r="I981" s="13"/>
      <c r="J981" s="13"/>
      <c r="K981" s="13"/>
      <c r="L981" s="13"/>
      <c r="M981" s="13"/>
      <c r="N981" s="13"/>
      <c r="O981" s="13"/>
      <c r="P981" s="13"/>
      <c r="Q981" s="13"/>
      <c r="R981" s="13"/>
      <c r="S981" s="13"/>
      <c r="T981" s="13"/>
      <c r="U981" s="13"/>
      <c r="V981" s="13"/>
      <c r="W981" s="13"/>
      <c r="X981" s="13"/>
      <c r="Y981" s="13"/>
      <c r="Z981" s="13"/>
      <c r="AA981" s="13"/>
    </row>
    <row r="982" spans="1:27" ht="15.75" customHeight="1">
      <c r="A982" s="13"/>
      <c r="B982" s="13"/>
      <c r="C982" s="13"/>
      <c r="D982" s="13"/>
      <c r="E982" s="13"/>
      <c r="F982" s="13"/>
      <c r="G982" s="13"/>
      <c r="H982" s="13"/>
      <c r="I982" s="13"/>
      <c r="J982" s="13"/>
      <c r="K982" s="13"/>
      <c r="L982" s="13"/>
      <c r="M982" s="13"/>
      <c r="N982" s="13"/>
      <c r="O982" s="13"/>
      <c r="P982" s="13"/>
      <c r="Q982" s="13"/>
      <c r="R982" s="13"/>
      <c r="S982" s="13"/>
      <c r="T982" s="13"/>
      <c r="U982" s="13"/>
      <c r="V982" s="13"/>
      <c r="W982" s="13"/>
      <c r="X982" s="13"/>
      <c r="Y982" s="13"/>
      <c r="Z982" s="13"/>
      <c r="AA982" s="13"/>
    </row>
    <row r="983" spans="1:27" ht="15.75" customHeight="1">
      <c r="A983" s="13"/>
      <c r="B983" s="13"/>
      <c r="C983" s="13"/>
      <c r="D983" s="13"/>
      <c r="E983" s="13"/>
      <c r="F983" s="13"/>
      <c r="G983" s="13"/>
      <c r="H983" s="13"/>
      <c r="I983" s="13"/>
      <c r="J983" s="13"/>
      <c r="K983" s="13"/>
      <c r="L983" s="13"/>
      <c r="M983" s="13"/>
      <c r="N983" s="13"/>
      <c r="O983" s="13"/>
      <c r="P983" s="13"/>
      <c r="Q983" s="13"/>
      <c r="R983" s="13"/>
      <c r="S983" s="13"/>
      <c r="T983" s="13"/>
      <c r="U983" s="13"/>
      <c r="V983" s="13"/>
      <c r="W983" s="13"/>
      <c r="X983" s="13"/>
      <c r="Y983" s="13"/>
      <c r="Z983" s="13"/>
      <c r="AA983" s="13"/>
    </row>
    <row r="984" spans="1:27" ht="15.75" customHeight="1">
      <c r="A984" s="13"/>
      <c r="B984" s="13"/>
      <c r="C984" s="13"/>
      <c r="D984" s="13"/>
      <c r="E984" s="13"/>
      <c r="F984" s="13"/>
      <c r="G984" s="13"/>
      <c r="H984" s="13"/>
      <c r="I984" s="13"/>
      <c r="J984" s="13"/>
      <c r="K984" s="13"/>
      <c r="L984" s="13"/>
      <c r="M984" s="13"/>
      <c r="N984" s="13"/>
      <c r="O984" s="13"/>
      <c r="P984" s="13"/>
      <c r="Q984" s="13"/>
      <c r="R984" s="13"/>
      <c r="S984" s="13"/>
      <c r="T984" s="13"/>
      <c r="U984" s="13"/>
      <c r="V984" s="13"/>
      <c r="W984" s="13"/>
      <c r="X984" s="13"/>
      <c r="Y984" s="13"/>
      <c r="Z984" s="13"/>
      <c r="AA984" s="13"/>
    </row>
    <row r="985" spans="1:27" ht="15.75" customHeight="1">
      <c r="A985" s="13"/>
      <c r="B985" s="13"/>
      <c r="C985" s="13"/>
      <c r="D985" s="13"/>
      <c r="E985" s="13"/>
      <c r="F985" s="13"/>
      <c r="G985" s="13"/>
      <c r="H985" s="13"/>
      <c r="I985" s="13"/>
      <c r="J985" s="13"/>
      <c r="K985" s="13"/>
      <c r="L985" s="13"/>
      <c r="M985" s="13"/>
      <c r="N985" s="13"/>
      <c r="O985" s="13"/>
      <c r="P985" s="13"/>
      <c r="Q985" s="13"/>
      <c r="R985" s="13"/>
      <c r="S985" s="13"/>
      <c r="T985" s="13"/>
      <c r="U985" s="13"/>
      <c r="V985" s="13"/>
      <c r="W985" s="13"/>
      <c r="X985" s="13"/>
      <c r="Y985" s="13"/>
      <c r="Z985" s="13"/>
      <c r="AA985" s="13"/>
    </row>
    <row r="986" spans="1:27" ht="15.75" customHeight="1">
      <c r="A986" s="13"/>
      <c r="B986" s="13"/>
      <c r="C986" s="13"/>
      <c r="D986" s="13"/>
      <c r="E986" s="13"/>
      <c r="F986" s="13"/>
      <c r="G986" s="13"/>
      <c r="H986" s="13"/>
      <c r="I986" s="13"/>
      <c r="J986" s="13"/>
      <c r="K986" s="13"/>
      <c r="L986" s="13"/>
      <c r="M986" s="13"/>
      <c r="N986" s="13"/>
      <c r="O986" s="13"/>
      <c r="P986" s="13"/>
      <c r="Q986" s="13"/>
      <c r="R986" s="13"/>
      <c r="S986" s="13"/>
      <c r="T986" s="13"/>
      <c r="U986" s="13"/>
      <c r="V986" s="13"/>
      <c r="W986" s="13"/>
      <c r="X986" s="13"/>
      <c r="Y986" s="13"/>
      <c r="Z986" s="13"/>
      <c r="AA986" s="13"/>
    </row>
    <row r="987" spans="1:27" ht="15.75" customHeight="1">
      <c r="A987" s="13"/>
      <c r="B987" s="13"/>
      <c r="C987" s="13"/>
      <c r="D987" s="13"/>
      <c r="E987" s="13"/>
      <c r="F987" s="13"/>
      <c r="G987" s="13"/>
      <c r="H987" s="13"/>
      <c r="I987" s="13"/>
      <c r="J987" s="13"/>
      <c r="K987" s="13"/>
      <c r="L987" s="13"/>
      <c r="M987" s="13"/>
      <c r="N987" s="13"/>
      <c r="O987" s="13"/>
      <c r="P987" s="13"/>
      <c r="Q987" s="13"/>
      <c r="R987" s="13"/>
      <c r="S987" s="13"/>
      <c r="T987" s="13"/>
      <c r="U987" s="13"/>
      <c r="V987" s="13"/>
      <c r="W987" s="13"/>
      <c r="X987" s="13"/>
      <c r="Y987" s="13"/>
      <c r="Z987" s="13"/>
      <c r="AA987" s="13"/>
    </row>
    <row r="988" spans="1:27" ht="15.75" customHeight="1">
      <c r="A988" s="13"/>
      <c r="B988" s="13"/>
      <c r="C988" s="13"/>
      <c r="D988" s="13"/>
      <c r="E988" s="13"/>
      <c r="F988" s="13"/>
      <c r="G988" s="13"/>
      <c r="H988" s="13"/>
      <c r="I988" s="13"/>
      <c r="J988" s="13"/>
      <c r="K988" s="13"/>
      <c r="L988" s="13"/>
      <c r="M988" s="13"/>
      <c r="N988" s="13"/>
      <c r="O988" s="13"/>
      <c r="P988" s="13"/>
      <c r="Q988" s="13"/>
      <c r="R988" s="13"/>
      <c r="S988" s="13"/>
      <c r="T988" s="13"/>
      <c r="U988" s="13"/>
      <c r="V988" s="13"/>
      <c r="W988" s="13"/>
      <c r="X988" s="13"/>
      <c r="Y988" s="13"/>
      <c r="Z988" s="13"/>
      <c r="AA988" s="13"/>
    </row>
    <row r="989" spans="1:27" ht="15.75" customHeight="1">
      <c r="A989" s="13"/>
      <c r="B989" s="13"/>
      <c r="C989" s="13"/>
      <c r="D989" s="13"/>
      <c r="E989" s="13"/>
      <c r="F989" s="13"/>
      <c r="G989" s="13"/>
      <c r="H989" s="13"/>
      <c r="I989" s="13"/>
      <c r="J989" s="13"/>
      <c r="K989" s="13"/>
      <c r="L989" s="13"/>
      <c r="M989" s="13"/>
      <c r="N989" s="13"/>
      <c r="O989" s="13"/>
      <c r="P989" s="13"/>
      <c r="Q989" s="13"/>
      <c r="R989" s="13"/>
      <c r="S989" s="13"/>
      <c r="T989" s="13"/>
      <c r="U989" s="13"/>
      <c r="V989" s="13"/>
      <c r="W989" s="13"/>
      <c r="X989" s="13"/>
      <c r="Y989" s="13"/>
      <c r="Z989" s="13"/>
      <c r="AA989" s="13"/>
    </row>
    <row r="990" spans="1:27" ht="15.75" customHeight="1">
      <c r="A990" s="13"/>
      <c r="B990" s="13"/>
      <c r="C990" s="13"/>
      <c r="D990" s="13"/>
      <c r="E990" s="13"/>
      <c r="F990" s="13"/>
      <c r="G990" s="13"/>
      <c r="H990" s="13"/>
      <c r="I990" s="13"/>
      <c r="J990" s="13"/>
      <c r="K990" s="13"/>
      <c r="L990" s="13"/>
      <c r="M990" s="13"/>
      <c r="N990" s="13"/>
      <c r="O990" s="13"/>
      <c r="P990" s="13"/>
      <c r="Q990" s="13"/>
      <c r="R990" s="13"/>
      <c r="S990" s="13"/>
      <c r="T990" s="13"/>
      <c r="U990" s="13"/>
      <c r="V990" s="13"/>
      <c r="W990" s="13"/>
      <c r="X990" s="13"/>
      <c r="Y990" s="13"/>
      <c r="Z990" s="13"/>
      <c r="AA990" s="13"/>
    </row>
    <row r="991" spans="1:27" ht="15.75" customHeight="1">
      <c r="A991" s="13"/>
      <c r="B991" s="13"/>
      <c r="C991" s="13"/>
      <c r="D991" s="13"/>
      <c r="E991" s="13"/>
      <c r="F991" s="13"/>
      <c r="G991" s="13"/>
      <c r="H991" s="13"/>
      <c r="I991" s="13"/>
      <c r="J991" s="13"/>
      <c r="K991" s="13"/>
      <c r="L991" s="13"/>
      <c r="M991" s="13"/>
      <c r="N991" s="13"/>
      <c r="O991" s="13"/>
      <c r="P991" s="13"/>
      <c r="Q991" s="13"/>
      <c r="R991" s="13"/>
      <c r="S991" s="13"/>
      <c r="T991" s="13"/>
      <c r="U991" s="13"/>
      <c r="V991" s="13"/>
      <c r="W991" s="13"/>
      <c r="X991" s="13"/>
      <c r="Y991" s="13"/>
      <c r="Z991" s="13"/>
      <c r="AA991" s="13"/>
    </row>
    <row r="992" spans="1:27" ht="15.75" customHeight="1">
      <c r="A992" s="13"/>
      <c r="B992" s="13"/>
      <c r="C992" s="13"/>
      <c r="D992" s="13"/>
      <c r="E992" s="13"/>
      <c r="F992" s="13"/>
      <c r="G992" s="13"/>
      <c r="H992" s="13"/>
      <c r="I992" s="13"/>
      <c r="J992" s="13"/>
      <c r="K992" s="13"/>
      <c r="L992" s="13"/>
      <c r="M992" s="13"/>
      <c r="N992" s="13"/>
      <c r="O992" s="13"/>
      <c r="P992" s="13"/>
      <c r="Q992" s="13"/>
      <c r="R992" s="13"/>
      <c r="S992" s="13"/>
      <c r="T992" s="13"/>
      <c r="U992" s="13"/>
      <c r="V992" s="13"/>
      <c r="W992" s="13"/>
      <c r="X992" s="13"/>
      <c r="Y992" s="13"/>
      <c r="Z992" s="13"/>
      <c r="AA992" s="13"/>
    </row>
    <row r="993" spans="1:27" ht="15.75" customHeight="1">
      <c r="A993" s="13"/>
      <c r="B993" s="13"/>
      <c r="C993" s="13"/>
      <c r="D993" s="13"/>
      <c r="E993" s="13"/>
      <c r="F993" s="13"/>
      <c r="G993" s="13"/>
      <c r="H993" s="13"/>
      <c r="I993" s="13"/>
      <c r="J993" s="13"/>
      <c r="K993" s="13"/>
      <c r="L993" s="13"/>
      <c r="M993" s="13"/>
      <c r="N993" s="13"/>
      <c r="O993" s="13"/>
      <c r="P993" s="13"/>
      <c r="Q993" s="13"/>
      <c r="R993" s="13"/>
      <c r="S993" s="13"/>
      <c r="T993" s="13"/>
      <c r="U993" s="13"/>
      <c r="V993" s="13"/>
      <c r="W993" s="13"/>
      <c r="X993" s="13"/>
      <c r="Y993" s="13"/>
      <c r="Z993" s="13"/>
      <c r="AA993" s="13"/>
    </row>
    <row r="994" spans="1:27" ht="15.75" customHeight="1">
      <c r="A994" s="13"/>
      <c r="B994" s="13"/>
      <c r="C994" s="13"/>
      <c r="D994" s="13"/>
      <c r="E994" s="13"/>
      <c r="F994" s="13"/>
      <c r="G994" s="13"/>
      <c r="H994" s="13"/>
      <c r="I994" s="13"/>
      <c r="J994" s="13"/>
      <c r="K994" s="13"/>
      <c r="L994" s="13"/>
      <c r="M994" s="13"/>
      <c r="N994" s="13"/>
      <c r="O994" s="13"/>
      <c r="P994" s="13"/>
      <c r="Q994" s="13"/>
      <c r="R994" s="13"/>
      <c r="S994" s="13"/>
      <c r="T994" s="13"/>
      <c r="U994" s="13"/>
      <c r="V994" s="13"/>
      <c r="W994" s="13"/>
      <c r="X994" s="13"/>
      <c r="Y994" s="13"/>
      <c r="Z994" s="13"/>
      <c r="AA994" s="13"/>
    </row>
    <row r="995" spans="1:27" ht="15.75" customHeight="1">
      <c r="A995" s="13"/>
      <c r="B995" s="13"/>
      <c r="C995" s="13"/>
      <c r="D995" s="13"/>
      <c r="E995" s="13"/>
      <c r="F995" s="13"/>
      <c r="G995" s="13"/>
      <c r="H995" s="13"/>
      <c r="I995" s="13"/>
      <c r="J995" s="13"/>
      <c r="K995" s="13"/>
      <c r="L995" s="13"/>
      <c r="M995" s="13"/>
      <c r="N995" s="13"/>
      <c r="O995" s="13"/>
      <c r="P995" s="13"/>
      <c r="Q995" s="13"/>
      <c r="R995" s="13"/>
      <c r="S995" s="13"/>
      <c r="T995" s="13"/>
      <c r="U995" s="13"/>
      <c r="V995" s="13"/>
      <c r="W995" s="13"/>
      <c r="X995" s="13"/>
      <c r="Y995" s="13"/>
      <c r="Z995" s="13"/>
      <c r="AA995" s="13"/>
    </row>
    <row r="996" spans="1:27" ht="15.75" customHeight="1">
      <c r="A996" s="13"/>
      <c r="B996" s="13"/>
      <c r="C996" s="13"/>
      <c r="D996" s="13"/>
      <c r="E996" s="13"/>
      <c r="F996" s="13"/>
      <c r="G996" s="13"/>
      <c r="H996" s="13"/>
      <c r="I996" s="13"/>
      <c r="J996" s="13"/>
      <c r="K996" s="13"/>
      <c r="L996" s="13"/>
      <c r="M996" s="13"/>
      <c r="N996" s="13"/>
      <c r="O996" s="13"/>
      <c r="P996" s="13"/>
      <c r="Q996" s="13"/>
      <c r="R996" s="13"/>
      <c r="S996" s="13"/>
      <c r="T996" s="13"/>
      <c r="U996" s="13"/>
      <c r="V996" s="13"/>
      <c r="W996" s="13"/>
      <c r="X996" s="13"/>
      <c r="Y996" s="13"/>
      <c r="Z996" s="13"/>
      <c r="AA996" s="13"/>
    </row>
    <row r="997" spans="1:27" ht="15.75" customHeight="1">
      <c r="A997" s="13"/>
      <c r="B997" s="13"/>
      <c r="C997" s="13"/>
      <c r="D997" s="13"/>
      <c r="E997" s="13"/>
      <c r="F997" s="13"/>
      <c r="G997" s="13"/>
      <c r="H997" s="13"/>
      <c r="I997" s="13"/>
      <c r="J997" s="13"/>
      <c r="K997" s="13"/>
      <c r="L997" s="13"/>
      <c r="M997" s="13"/>
      <c r="N997" s="13"/>
      <c r="O997" s="13"/>
      <c r="P997" s="13"/>
      <c r="Q997" s="13"/>
      <c r="R997" s="13"/>
      <c r="S997" s="13"/>
      <c r="T997" s="13"/>
      <c r="U997" s="13"/>
      <c r="V997" s="13"/>
      <c r="W997" s="13"/>
      <c r="X997" s="13"/>
      <c r="Y997" s="13"/>
      <c r="Z997" s="13"/>
      <c r="AA997" s="13"/>
    </row>
    <row r="998" spans="1:27" ht="15.75" customHeight="1">
      <c r="A998" s="13"/>
      <c r="B998" s="13"/>
      <c r="C998" s="13"/>
      <c r="D998" s="13"/>
      <c r="E998" s="13"/>
      <c r="F998" s="13"/>
      <c r="G998" s="13"/>
      <c r="H998" s="13"/>
      <c r="I998" s="13"/>
      <c r="J998" s="13"/>
      <c r="K998" s="13"/>
      <c r="L998" s="13"/>
      <c r="M998" s="13"/>
      <c r="N998" s="13"/>
      <c r="O998" s="13"/>
      <c r="P998" s="13"/>
      <c r="Q998" s="13"/>
      <c r="R998" s="13"/>
      <c r="S998" s="13"/>
      <c r="T998" s="13"/>
      <c r="U998" s="13"/>
      <c r="V998" s="13"/>
      <c r="W998" s="13"/>
      <c r="X998" s="13"/>
      <c r="Y998" s="13"/>
      <c r="Z998" s="13"/>
      <c r="AA998" s="13"/>
    </row>
    <row r="999" spans="1:27" ht="15.75" customHeight="1">
      <c r="A999" s="13"/>
      <c r="B999" s="13"/>
      <c r="C999" s="13"/>
      <c r="D999" s="13"/>
      <c r="E999" s="13"/>
      <c r="F999" s="13"/>
      <c r="G999" s="13"/>
      <c r="H999" s="13"/>
      <c r="I999" s="13"/>
      <c r="J999" s="13"/>
      <c r="K999" s="13"/>
      <c r="L999" s="13"/>
      <c r="M999" s="13"/>
      <c r="N999" s="13"/>
      <c r="O999" s="13"/>
      <c r="P999" s="13"/>
      <c r="Q999" s="13"/>
      <c r="R999" s="13"/>
      <c r="S999" s="13"/>
      <c r="T999" s="13"/>
      <c r="U999" s="13"/>
      <c r="V999" s="13"/>
      <c r="W999" s="13"/>
      <c r="X999" s="13"/>
      <c r="Y999" s="13"/>
      <c r="Z999" s="13"/>
      <c r="AA999" s="13"/>
    </row>
    <row r="1000" spans="1:27" ht="15.75" customHeight="1">
      <c r="A1000" s="13"/>
      <c r="B1000" s="13"/>
      <c r="C1000" s="13"/>
      <c r="D1000" s="13"/>
      <c r="E1000" s="13"/>
      <c r="F1000" s="13"/>
      <c r="G1000" s="13"/>
      <c r="H1000" s="13"/>
      <c r="I1000" s="13"/>
      <c r="J1000" s="13"/>
      <c r="K1000" s="13"/>
      <c r="L1000" s="13"/>
      <c r="M1000" s="13"/>
      <c r="N1000" s="13"/>
      <c r="O1000" s="13"/>
      <c r="P1000" s="13"/>
      <c r="Q1000" s="13"/>
      <c r="R1000" s="13"/>
      <c r="S1000" s="13"/>
      <c r="T1000" s="13"/>
      <c r="U1000" s="13"/>
      <c r="V1000" s="13"/>
      <c r="W1000" s="13"/>
      <c r="X1000" s="13"/>
      <c r="Y1000" s="13"/>
      <c r="Z1000" s="13"/>
      <c r="AA1000" s="13"/>
    </row>
  </sheetData>
  <mergeCells count="16">
    <mergeCell ref="C2:R27"/>
    <mergeCell ref="C29:R31"/>
    <mergeCell ref="C34:D34"/>
    <mergeCell ref="G34:K34"/>
    <mergeCell ref="L34:M34"/>
    <mergeCell ref="C36:G36"/>
    <mergeCell ref="J37:P37"/>
    <mergeCell ref="I51:K51"/>
    <mergeCell ref="I57:K57"/>
    <mergeCell ref="I39:K39"/>
    <mergeCell ref="I44:K44"/>
    <mergeCell ref="I46:K46"/>
    <mergeCell ref="I47:K47"/>
    <mergeCell ref="I48:K48"/>
    <mergeCell ref="I49:K49"/>
    <mergeCell ref="I50:K50"/>
  </mergeCells>
  <conditionalFormatting sqref="I48:K48">
    <cfRule type="cellIs" dxfId="6" priority="1" operator="equal">
      <formula>"Please review, does not tie to EOYR"</formula>
    </cfRule>
  </conditionalFormatting>
  <conditionalFormatting sqref="I44:K44">
    <cfRule type="cellIs" dxfId="5" priority="2" operator="equal">
      <formula>"Please review, does not tie to EOYR"</formula>
    </cfRule>
  </conditionalFormatting>
  <conditionalFormatting sqref="I57:K57">
    <cfRule type="cellIs" dxfId="4" priority="3" operator="equal">
      <formula>"Please review, does not tie to EOYR"</formula>
    </cfRule>
  </conditionalFormatting>
  <conditionalFormatting sqref="I61:K61">
    <cfRule type="cellIs" dxfId="3" priority="4" operator="equal">
      <formula>"Please review, does not tie to EOYR"</formula>
    </cfRule>
  </conditionalFormatting>
  <conditionalFormatting sqref="I46:K46">
    <cfRule type="cellIs" dxfId="2" priority="5" operator="equal">
      <formula>"Please review, does not tie to EOYR"</formula>
    </cfRule>
  </conditionalFormatting>
  <conditionalFormatting sqref="I50:K50">
    <cfRule type="cellIs" dxfId="1" priority="6" operator="equal">
      <formula>"Please review, does not tie to EOYR"</formula>
    </cfRule>
  </conditionalFormatting>
  <conditionalFormatting sqref="I47:K47">
    <cfRule type="cellIs" dxfId="0" priority="7" operator="equal">
      <formula>"Please review, does not tie to EOYR"</formula>
    </cfRule>
  </conditionalFormatting>
  <dataValidations count="1">
    <dataValidation type="list" allowBlank="1" showInputMessage="1" showErrorMessage="1" prompt=" - " sqref="F42" xr:uid="{00000000-0002-0000-0B00-000000000000}">
      <formula1>"N/A"</formula1>
    </dataValidation>
  </dataValidations>
  <hyperlinks>
    <hyperlink ref="B17" r:id="rId1" xr:uid="{00000000-0004-0000-0B00-000000000000}"/>
    <hyperlink ref="B18" r:id="rId2" xr:uid="{00000000-0004-0000-0B00-000001000000}"/>
    <hyperlink ref="B25" r:id="rId3" xr:uid="{00000000-0004-0000-0B00-000002000000}"/>
    <hyperlink ref="B26" r:id="rId4" xr:uid="{00000000-0004-0000-0B00-000003000000}"/>
    <hyperlink ref="B27" r:id="rId5" xr:uid="{00000000-0004-0000-0B00-000004000000}"/>
    <hyperlink ref="B32" r:id="rId6" xr:uid="{00000000-0004-0000-0B00-000005000000}"/>
    <hyperlink ref="L57" r:id="rId7" xr:uid="{00000000-0004-0000-0B00-000006000000}"/>
    <hyperlink ref="L58" r:id="rId8" xr:uid="{00000000-0004-0000-0B00-000007000000}"/>
  </hyperlinks>
  <pageMargins left="0.7" right="0.7" top="0.75" bottom="0.75" header="0" footer="0"/>
  <pageSetup orientation="landscape"/>
  <drawing r:id="rId9"/>
  <legacyDrawing r:id="rId1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3"/>
  <dimension ref="A1:Z1000"/>
  <sheetViews>
    <sheetView workbookViewId="0"/>
  </sheetViews>
  <sheetFormatPr defaultColWidth="11.21875" defaultRowHeight="15" customHeight="1"/>
  <cols>
    <col min="1" max="1" width="4.109375" customWidth="1"/>
    <col min="2" max="2" width="4.6640625" customWidth="1"/>
    <col min="3" max="3" width="5.109375" customWidth="1"/>
    <col min="4" max="4" width="33.109375" customWidth="1"/>
    <col min="5" max="12" width="9" customWidth="1"/>
    <col min="13" max="26" width="8" customWidth="1"/>
  </cols>
  <sheetData>
    <row r="1" spans="1:26">
      <c r="A1" s="1" t="s">
        <v>2175</v>
      </c>
      <c r="B1" s="1"/>
      <c r="C1" s="1"/>
      <c r="D1" s="1"/>
      <c r="E1" s="1"/>
      <c r="F1" s="1"/>
      <c r="G1" s="1"/>
      <c r="H1" s="1"/>
      <c r="I1" s="1"/>
      <c r="J1" s="1"/>
      <c r="K1" s="1"/>
      <c r="L1" s="1"/>
      <c r="M1" s="1"/>
      <c r="N1" s="1"/>
      <c r="O1" s="1"/>
      <c r="P1" s="1"/>
      <c r="Q1" s="1"/>
      <c r="R1" s="1"/>
      <c r="S1" s="1"/>
      <c r="T1" s="1"/>
      <c r="U1" s="1"/>
      <c r="V1" s="1"/>
      <c r="W1" s="1"/>
      <c r="X1" s="1"/>
      <c r="Y1" s="1"/>
      <c r="Z1" s="1"/>
    </row>
    <row r="2" spans="1:26">
      <c r="A2" s="1"/>
      <c r="B2" s="1"/>
      <c r="C2" s="1"/>
      <c r="D2" s="1"/>
      <c r="E2" s="1"/>
      <c r="F2" s="1"/>
      <c r="G2" s="1"/>
      <c r="H2" s="1"/>
      <c r="I2" s="1"/>
      <c r="J2" s="1"/>
      <c r="K2" s="1"/>
      <c r="L2" s="1"/>
      <c r="M2" s="1"/>
      <c r="N2" s="1"/>
      <c r="O2" s="1"/>
      <c r="P2" s="1"/>
      <c r="Q2" s="1"/>
      <c r="R2" s="1"/>
      <c r="S2" s="1"/>
      <c r="T2" s="1"/>
      <c r="U2" s="1"/>
      <c r="V2" s="1"/>
      <c r="W2" s="1"/>
      <c r="X2" s="1"/>
      <c r="Y2" s="1"/>
      <c r="Z2" s="1"/>
    </row>
    <row r="3" spans="1:26">
      <c r="A3" s="1"/>
      <c r="B3" s="1"/>
      <c r="C3" s="1"/>
      <c r="D3" s="1"/>
      <c r="E3" s="1"/>
      <c r="F3" s="1"/>
      <c r="G3" s="1"/>
      <c r="H3" s="1"/>
      <c r="I3" s="1"/>
      <c r="J3" s="1"/>
      <c r="K3" s="1"/>
      <c r="L3" s="1"/>
      <c r="M3" s="1"/>
      <c r="N3" s="1"/>
      <c r="O3" s="1"/>
      <c r="P3" s="1"/>
      <c r="Q3" s="1"/>
      <c r="R3" s="1"/>
      <c r="S3" s="1"/>
      <c r="T3" s="1"/>
      <c r="U3" s="1"/>
      <c r="V3" s="1"/>
      <c r="W3" s="1"/>
      <c r="X3" s="1"/>
      <c r="Y3" s="1"/>
      <c r="Z3" s="1"/>
    </row>
    <row r="4" spans="1:26" ht="15.75">
      <c r="A4" s="55" t="s">
        <v>2171</v>
      </c>
      <c r="B4" s="55" t="s">
        <v>2176</v>
      </c>
      <c r="C4" s="55"/>
      <c r="D4" s="55"/>
      <c r="E4" s="1"/>
      <c r="F4" s="1"/>
      <c r="G4" s="1"/>
      <c r="H4" s="1"/>
      <c r="I4" s="1"/>
      <c r="J4" s="1"/>
      <c r="K4" s="1"/>
      <c r="L4" s="1"/>
      <c r="M4" s="1"/>
      <c r="N4" s="1"/>
      <c r="O4" s="1"/>
      <c r="P4" s="1"/>
      <c r="Q4" s="1"/>
      <c r="R4" s="1"/>
      <c r="S4" s="1"/>
      <c r="T4" s="1"/>
      <c r="U4" s="1"/>
      <c r="V4" s="1"/>
      <c r="W4" s="1"/>
      <c r="X4" s="1"/>
      <c r="Y4" s="1"/>
      <c r="Z4" s="1"/>
    </row>
    <row r="5" spans="1:26">
      <c r="A5" s="4"/>
      <c r="B5" s="1"/>
      <c r="C5" s="1"/>
      <c r="D5" s="1"/>
      <c r="E5" s="1"/>
      <c r="F5" s="1"/>
      <c r="G5" s="1"/>
      <c r="H5" s="1"/>
      <c r="I5" s="576" t="s">
        <v>2177</v>
      </c>
      <c r="J5" s="318"/>
      <c r="K5" s="1"/>
      <c r="L5" s="1"/>
      <c r="M5" s="1"/>
      <c r="N5" s="1"/>
      <c r="O5" s="1"/>
      <c r="P5" s="1"/>
      <c r="Q5" s="1"/>
      <c r="R5" s="1"/>
      <c r="S5" s="1"/>
      <c r="T5" s="1"/>
      <c r="U5" s="1"/>
      <c r="V5" s="1"/>
      <c r="W5" s="1"/>
      <c r="X5" s="1"/>
      <c r="Y5" s="1"/>
      <c r="Z5" s="1"/>
    </row>
    <row r="6" spans="1:26">
      <c r="A6" s="1"/>
      <c r="B6" s="577" t="s">
        <v>2178</v>
      </c>
      <c r="C6" s="577" t="s">
        <v>2179</v>
      </c>
      <c r="D6" s="577" t="s">
        <v>2180</v>
      </c>
      <c r="E6" s="577" t="s">
        <v>2181</v>
      </c>
      <c r="F6" s="577" t="s">
        <v>2182</v>
      </c>
      <c r="G6" s="1"/>
      <c r="H6" s="1"/>
      <c r="I6" s="578"/>
      <c r="J6" s="319">
        <f ca="1">IF(SUM(J7:J156)&gt;0,1,0)</f>
        <v>0</v>
      </c>
      <c r="K6" s="1"/>
      <c r="L6" s="1"/>
      <c r="M6" s="1"/>
      <c r="N6" s="1"/>
      <c r="O6" s="1"/>
      <c r="P6" s="1"/>
      <c r="Q6" s="1"/>
      <c r="R6" s="1"/>
      <c r="S6" s="1"/>
      <c r="T6" s="1"/>
      <c r="U6" s="1"/>
      <c r="V6" s="1"/>
      <c r="W6" s="1"/>
      <c r="X6" s="1"/>
      <c r="Y6" s="1"/>
      <c r="Z6" s="1"/>
    </row>
    <row r="7" spans="1:26">
      <c r="A7" s="1"/>
      <c r="B7" s="168">
        <v>3599</v>
      </c>
      <c r="C7" s="1" t="s">
        <v>2183</v>
      </c>
      <c r="D7" s="1" t="s">
        <v>2184</v>
      </c>
      <c r="E7" s="1">
        <f ca="1">'eoy23'!E831</f>
        <v>8692170</v>
      </c>
      <c r="F7" s="1">
        <f>'eoy23'!E1100</f>
        <v>8789401</v>
      </c>
      <c r="G7" s="1"/>
      <c r="H7" s="1"/>
      <c r="I7" s="579" t="str">
        <f>IF(OR(schools!C2="000",schools!C2=""),"1",(SUMIF(data!$A$8:$AB$13001,schools!C2,data!$AB$8:$AB$13001)))</f>
        <v>1</v>
      </c>
      <c r="J7" s="580">
        <f t="shared" ref="J7:J156" si="0">IF(I7&gt;0,0,1)</f>
        <v>0</v>
      </c>
      <c r="K7" s="1"/>
      <c r="L7" s="1"/>
      <c r="M7" s="1"/>
      <c r="N7" s="1"/>
      <c r="O7" s="1"/>
      <c r="P7" s="1"/>
      <c r="Q7" s="1"/>
      <c r="R7" s="1"/>
      <c r="S7" s="1"/>
      <c r="T7" s="1"/>
      <c r="U7" s="1"/>
      <c r="V7" s="1"/>
      <c r="W7" s="1"/>
      <c r="X7" s="1"/>
      <c r="Y7" s="1"/>
      <c r="Z7" s="1"/>
    </row>
    <row r="8" spans="1:26">
      <c r="A8" s="1"/>
      <c r="B8" s="168">
        <v>3599</v>
      </c>
      <c r="C8" s="1" t="s">
        <v>2185</v>
      </c>
      <c r="D8" s="1" t="s">
        <v>2186</v>
      </c>
      <c r="E8" s="1">
        <f ca="1">'eoy23'!F831</f>
        <v>4324006</v>
      </c>
      <c r="F8" s="1">
        <f>'eoy23'!F1100</f>
        <v>4220432</v>
      </c>
      <c r="G8" s="1"/>
      <c r="H8" s="1"/>
      <c r="I8" s="579">
        <f ca="1">IF(OR(schools!C3="000",schools!C3=""),"1",(SUMIF(data!$A$8:$AB$13001,schools!C3,data!$AB$8:$AB$13001)))</f>
        <v>3414448</v>
      </c>
      <c r="J8" s="580">
        <f t="shared" ca="1" si="0"/>
        <v>0</v>
      </c>
      <c r="K8" s="1"/>
      <c r="L8" s="1"/>
      <c r="M8" s="1"/>
      <c r="N8" s="1"/>
      <c r="O8" s="1"/>
      <c r="P8" s="1"/>
      <c r="Q8" s="1"/>
      <c r="R8" s="1"/>
      <c r="S8" s="1"/>
      <c r="T8" s="1"/>
      <c r="U8" s="1"/>
      <c r="V8" s="1"/>
      <c r="W8" s="1"/>
      <c r="X8" s="1"/>
      <c r="Y8" s="1"/>
      <c r="Z8" s="1"/>
    </row>
    <row r="9" spans="1:26">
      <c r="A9" s="1"/>
      <c r="B9" s="168">
        <v>3599</v>
      </c>
      <c r="C9" s="1" t="s">
        <v>2187</v>
      </c>
      <c r="D9" s="1" t="s">
        <v>2188</v>
      </c>
      <c r="E9" s="1">
        <f ca="1">'eoy23'!G831</f>
        <v>0</v>
      </c>
      <c r="F9" s="1">
        <f>'eoy23'!G1100</f>
        <v>0</v>
      </c>
      <c r="G9" s="1"/>
      <c r="H9" s="1"/>
      <c r="I9" s="579">
        <f ca="1">IF(OR(schools!C4="000",schools!C4=""),"1",(SUMIF(data!$A$8:$AB$13001,schools!C4,data!$AB$8:$AB$13001)))</f>
        <v>3182843</v>
      </c>
      <c r="J9" s="580">
        <f t="shared" ca="1" si="0"/>
        <v>0</v>
      </c>
      <c r="K9" s="1"/>
      <c r="L9" s="1"/>
      <c r="M9" s="1"/>
      <c r="N9" s="1"/>
      <c r="O9" s="1"/>
      <c r="P9" s="1"/>
      <c r="Q9" s="1"/>
      <c r="R9" s="1"/>
      <c r="S9" s="1"/>
      <c r="T9" s="1"/>
      <c r="U9" s="1"/>
      <c r="V9" s="1"/>
      <c r="W9" s="1"/>
      <c r="X9" s="1"/>
      <c r="Y9" s="1"/>
      <c r="Z9" s="1"/>
    </row>
    <row r="10" spans="1:26">
      <c r="A10" s="1"/>
      <c r="B10" s="168"/>
      <c r="C10" s="1"/>
      <c r="D10" s="4" t="s">
        <v>2189</v>
      </c>
      <c r="E10" s="581">
        <f t="shared" ref="E10:F10" ca="1" si="1">SUM(E7:E9)</f>
        <v>13016176</v>
      </c>
      <c r="F10" s="581">
        <f t="shared" si="1"/>
        <v>13009833</v>
      </c>
      <c r="G10" s="1"/>
      <c r="H10" s="1"/>
      <c r="I10" s="579">
        <f ca="1">IF(OR(schools!C5="000",schools!C5=""),"1",(SUMIF(data!$A$8:$AB$13001,schools!C5,data!$AB$8:$AB$13001)))</f>
        <v>3574237</v>
      </c>
      <c r="J10" s="580">
        <f t="shared" ca="1" si="0"/>
        <v>0</v>
      </c>
      <c r="K10" s="1"/>
      <c r="L10" s="1"/>
      <c r="M10" s="1"/>
      <c r="N10" s="1"/>
      <c r="O10" s="1"/>
      <c r="P10" s="1"/>
      <c r="Q10" s="1"/>
      <c r="R10" s="1"/>
      <c r="S10" s="1"/>
      <c r="T10" s="1"/>
      <c r="U10" s="1"/>
      <c r="V10" s="1"/>
      <c r="W10" s="1"/>
      <c r="X10" s="1"/>
      <c r="Y10" s="1"/>
      <c r="Z10" s="1"/>
    </row>
    <row r="11" spans="1:26">
      <c r="A11" s="1"/>
      <c r="B11" s="168"/>
      <c r="C11" s="1"/>
      <c r="D11" s="1"/>
      <c r="E11" s="1"/>
      <c r="F11" s="1"/>
      <c r="G11" s="1"/>
      <c r="H11" s="1"/>
      <c r="I11" s="579">
        <f ca="1">IF(OR(schools!C6="000",schools!C6=""),"1",(SUMIF(data!$A$8:$AB$13001,schools!C6,data!$AB$8:$AB$13001)))</f>
        <v>4547044</v>
      </c>
      <c r="J11" s="580">
        <f t="shared" ca="1" si="0"/>
        <v>0</v>
      </c>
      <c r="K11" s="1"/>
      <c r="L11" s="1"/>
      <c r="M11" s="1"/>
      <c r="N11" s="1"/>
      <c r="O11" s="1"/>
      <c r="P11" s="1"/>
      <c r="Q11" s="1"/>
      <c r="R11" s="1"/>
      <c r="S11" s="1"/>
      <c r="T11" s="1"/>
      <c r="U11" s="1"/>
      <c r="V11" s="1"/>
      <c r="W11" s="1"/>
      <c r="X11" s="1"/>
      <c r="Y11" s="1"/>
      <c r="Z11" s="1"/>
    </row>
    <row r="12" spans="1:26">
      <c r="A12" s="1"/>
      <c r="B12" s="168">
        <v>3599</v>
      </c>
      <c r="C12" s="1" t="s">
        <v>2190</v>
      </c>
      <c r="D12" s="168" t="s">
        <v>2191</v>
      </c>
      <c r="E12" s="1">
        <f ca="1">'eoy23'!H831</f>
        <v>0</v>
      </c>
      <c r="F12" s="1">
        <f>'eoy23'!H$1100</f>
        <v>0</v>
      </c>
      <c r="G12" s="1"/>
      <c r="H12" s="1"/>
      <c r="I12" s="579">
        <f ca="1">IF(OR(schools!C7="000",schools!C7=""),"1",(SUMIF(data!$A$8:$AB$13001,schools!C7,data!$AB$8:$AB$13001)))</f>
        <v>127484</v>
      </c>
      <c r="J12" s="580">
        <f t="shared" ca="1" si="0"/>
        <v>0</v>
      </c>
      <c r="K12" s="1"/>
      <c r="L12" s="1"/>
      <c r="M12" s="1"/>
      <c r="N12" s="1"/>
      <c r="O12" s="1"/>
      <c r="P12" s="1"/>
      <c r="Q12" s="1"/>
      <c r="R12" s="1"/>
      <c r="S12" s="1"/>
      <c r="T12" s="1"/>
      <c r="U12" s="1"/>
      <c r="V12" s="1"/>
      <c r="W12" s="1"/>
      <c r="X12" s="1"/>
      <c r="Y12" s="1"/>
      <c r="Z12" s="1"/>
    </row>
    <row r="13" spans="1:26">
      <c r="A13" s="1"/>
      <c r="C13" s="1"/>
      <c r="D13" s="1"/>
      <c r="E13" s="1"/>
      <c r="F13" s="1"/>
      <c r="G13" s="1"/>
      <c r="H13" s="1"/>
      <c r="I13" s="579" t="str">
        <f>IF(OR(schools!C8="000",schools!C8=""),"1",(SUMIF(data!$A$8:$AB$13001,schools!C8,data!$AB$8:$AB$13001)))</f>
        <v>1</v>
      </c>
      <c r="J13" s="580">
        <f t="shared" si="0"/>
        <v>0</v>
      </c>
      <c r="K13" s="1"/>
      <c r="L13" s="1"/>
      <c r="M13" s="1"/>
      <c r="N13" s="1"/>
      <c r="O13" s="1"/>
      <c r="P13" s="1"/>
      <c r="Q13" s="1"/>
      <c r="R13" s="1"/>
      <c r="S13" s="1"/>
      <c r="T13" s="1"/>
      <c r="U13" s="1"/>
      <c r="V13" s="1"/>
      <c r="W13" s="1"/>
      <c r="X13" s="1"/>
      <c r="Y13" s="1"/>
      <c r="Z13" s="1"/>
    </row>
    <row r="14" spans="1:26">
      <c r="A14" s="1"/>
      <c r="C14" s="1"/>
      <c r="D14" s="4" t="s">
        <v>2192</v>
      </c>
      <c r="E14" s="581">
        <f t="shared" ref="E14:F14" ca="1" si="2">E10+E12</f>
        <v>13016176</v>
      </c>
      <c r="F14" s="581">
        <f t="shared" si="2"/>
        <v>13009833</v>
      </c>
      <c r="G14" s="1"/>
      <c r="H14" s="1"/>
      <c r="I14" s="579" t="str">
        <f>IF(OR(schools!C9="000",schools!C9=""),"1",(SUMIF(data!$A$8:$AB$13001,schools!C9,data!$AB$8:$AB$13001)))</f>
        <v>1</v>
      </c>
      <c r="J14" s="580">
        <f t="shared" si="0"/>
        <v>0</v>
      </c>
      <c r="K14" s="1"/>
      <c r="L14" s="1"/>
      <c r="M14" s="1"/>
      <c r="N14" s="1"/>
      <c r="O14" s="1"/>
      <c r="P14" s="1"/>
      <c r="Q14" s="1"/>
      <c r="R14" s="1"/>
      <c r="S14" s="1"/>
      <c r="T14" s="1"/>
      <c r="U14" s="1"/>
      <c r="V14" s="1"/>
      <c r="W14" s="1"/>
      <c r="X14" s="1"/>
      <c r="Y14" s="1"/>
      <c r="Z14" s="1"/>
    </row>
    <row r="15" spans="1:26">
      <c r="A15" s="1"/>
      <c r="B15" s="168"/>
      <c r="C15" s="1"/>
      <c r="D15" s="1"/>
      <c r="E15" s="320" t="s">
        <v>2193</v>
      </c>
      <c r="F15" s="320" t="s">
        <v>2194</v>
      </c>
      <c r="G15" s="1"/>
      <c r="H15" s="1"/>
      <c r="I15" s="579" t="str">
        <f>IF(OR(schools!C10="000",schools!C10=""),"1",(SUMIF(data!$A$8:$AB$13001,schools!C10,data!$AB$8:$AB$13001)))</f>
        <v>1</v>
      </c>
      <c r="J15" s="580">
        <f t="shared" si="0"/>
        <v>0</v>
      </c>
      <c r="K15" s="1"/>
      <c r="L15" s="1"/>
      <c r="M15" s="1"/>
      <c r="N15" s="1"/>
      <c r="O15" s="1"/>
      <c r="P15" s="1"/>
      <c r="Q15" s="1"/>
      <c r="R15" s="1"/>
      <c r="S15" s="1"/>
      <c r="T15" s="1"/>
      <c r="U15" s="1"/>
      <c r="V15" s="1"/>
      <c r="W15" s="1"/>
      <c r="X15" s="1"/>
      <c r="Y15" s="1"/>
      <c r="Z15" s="1"/>
    </row>
    <row r="16" spans="1:26">
      <c r="A16" s="1"/>
      <c r="B16" s="168"/>
      <c r="C16" s="1"/>
      <c r="D16" s="4" t="s">
        <v>2195</v>
      </c>
      <c r="E16" s="582">
        <f t="shared" ref="E16:F16" ca="1" si="3">IF(E14&gt;0,E10/E14,1)</f>
        <v>1</v>
      </c>
      <c r="F16" s="582">
        <f t="shared" si="3"/>
        <v>1</v>
      </c>
      <c r="G16" s="1"/>
      <c r="H16" s="1"/>
      <c r="I16" s="579" t="str">
        <f>IF(OR(schools!C11="000",schools!C11=""),"1",(SUMIF(data!$A$8:$AB$13001,schools!C11,data!$AB$8:$AB$13001)))</f>
        <v>1</v>
      </c>
      <c r="J16" s="580">
        <f t="shared" si="0"/>
        <v>0</v>
      </c>
      <c r="K16" s="1"/>
      <c r="L16" s="1"/>
      <c r="M16" s="1"/>
      <c r="N16" s="1"/>
      <c r="O16" s="1"/>
      <c r="P16" s="1"/>
      <c r="Q16" s="1"/>
      <c r="R16" s="1"/>
      <c r="S16" s="1"/>
      <c r="T16" s="1"/>
      <c r="U16" s="1"/>
      <c r="V16" s="1"/>
      <c r="W16" s="1"/>
      <c r="X16" s="1"/>
      <c r="Y16" s="1"/>
      <c r="Z16" s="1"/>
    </row>
    <row r="17" spans="1:26">
      <c r="A17" s="1"/>
      <c r="B17" s="168"/>
      <c r="C17" s="1"/>
      <c r="D17" s="1"/>
      <c r="E17" s="1"/>
      <c r="F17" s="1"/>
      <c r="G17" s="1"/>
      <c r="H17" s="1"/>
      <c r="I17" s="579" t="str">
        <f>IF(OR(schools!C12="000",schools!C12=""),"1",(SUMIF(data!$A$8:$AB$13001,schools!C12,data!$AB$8:$AB$13001)))</f>
        <v>1</v>
      </c>
      <c r="J17" s="580">
        <f t="shared" si="0"/>
        <v>0</v>
      </c>
      <c r="K17" s="1"/>
      <c r="L17" s="1"/>
      <c r="M17" s="1"/>
      <c r="N17" s="1"/>
      <c r="O17" s="1"/>
      <c r="P17" s="1"/>
      <c r="Q17" s="1"/>
      <c r="R17" s="1"/>
      <c r="S17" s="1"/>
      <c r="T17" s="1"/>
      <c r="U17" s="1"/>
      <c r="V17" s="1"/>
      <c r="W17" s="1"/>
      <c r="X17" s="1"/>
      <c r="Y17" s="1"/>
      <c r="Z17" s="1"/>
    </row>
    <row r="18" spans="1:26" ht="15.75">
      <c r="A18" s="55" t="s">
        <v>2196</v>
      </c>
      <c r="B18" s="55" t="s">
        <v>2197</v>
      </c>
      <c r="C18" s="1"/>
      <c r="D18" s="1"/>
      <c r="E18" s="1"/>
      <c r="F18" s="1"/>
      <c r="G18" s="1"/>
      <c r="H18" s="1"/>
      <c r="I18" s="579" t="str">
        <f>IF(OR(schools!C13="000",schools!C13=""),"1",(SUMIF(data!$A$8:$AB$13001,schools!C13,data!$AB$8:$AB$13001)))</f>
        <v>1</v>
      </c>
      <c r="J18" s="580">
        <f t="shared" si="0"/>
        <v>0</v>
      </c>
      <c r="K18" s="1"/>
      <c r="L18" s="1"/>
      <c r="M18" s="1"/>
      <c r="N18" s="1"/>
      <c r="O18" s="1"/>
      <c r="P18" s="1"/>
      <c r="Q18" s="1"/>
      <c r="R18" s="1"/>
      <c r="S18" s="1"/>
      <c r="T18" s="1"/>
      <c r="U18" s="1"/>
      <c r="V18" s="1"/>
      <c r="W18" s="1"/>
      <c r="X18" s="1"/>
      <c r="Y18" s="1"/>
      <c r="Z18" s="1"/>
    </row>
    <row r="19" spans="1:26">
      <c r="A19" s="1"/>
      <c r="B19" s="168"/>
      <c r="C19" s="1"/>
      <c r="D19" s="1"/>
      <c r="E19" s="1"/>
      <c r="F19" s="1"/>
      <c r="G19" s="1"/>
      <c r="H19" s="1"/>
      <c r="I19" s="579" t="str">
        <f>IF(OR(schools!C14="000",schools!C14=""),"1",(SUMIF(data!$A$8:$AB$13001,schools!C14,data!$AB$8:$AB$13001)))</f>
        <v>1</v>
      </c>
      <c r="J19" s="580">
        <f t="shared" si="0"/>
        <v>0</v>
      </c>
      <c r="K19" s="1"/>
      <c r="L19" s="1"/>
      <c r="M19" s="1"/>
      <c r="N19" s="1"/>
      <c r="O19" s="1"/>
      <c r="P19" s="1"/>
      <c r="Q19" s="1"/>
      <c r="R19" s="1"/>
      <c r="S19" s="1"/>
      <c r="T19" s="1"/>
      <c r="U19" s="1"/>
      <c r="V19" s="1"/>
      <c r="W19" s="1"/>
      <c r="X19" s="1"/>
      <c r="Y19" s="1"/>
      <c r="Z19" s="1"/>
    </row>
    <row r="20" spans="1:26">
      <c r="A20" s="1"/>
      <c r="B20" s="168">
        <v>1110</v>
      </c>
      <c r="C20" s="1" t="s">
        <v>2198</v>
      </c>
      <c r="D20" s="1" t="s">
        <v>2199</v>
      </c>
      <c r="E20" s="1">
        <f>'eoy23'!I66</f>
        <v>5027</v>
      </c>
      <c r="F20" s="1"/>
      <c r="G20" s="1"/>
      <c r="H20" s="1"/>
      <c r="I20" s="579" t="str">
        <f>IF(OR(schools!C15="000",schools!C15=""),"1",(SUMIF(data!$A$8:$AB$13001,schools!C15,data!$AB$8:$AB$13001)))</f>
        <v>1</v>
      </c>
      <c r="J20" s="580">
        <f t="shared" si="0"/>
        <v>0</v>
      </c>
      <c r="K20" s="1"/>
      <c r="L20" s="1"/>
      <c r="M20" s="1"/>
      <c r="N20" s="1"/>
      <c r="O20" s="1"/>
      <c r="P20" s="1"/>
      <c r="Q20" s="1"/>
      <c r="R20" s="1"/>
      <c r="S20" s="1"/>
      <c r="T20" s="1"/>
      <c r="U20" s="1"/>
      <c r="V20" s="1"/>
      <c r="W20" s="1"/>
      <c r="X20" s="1"/>
      <c r="Y20" s="1"/>
      <c r="Z20" s="1"/>
    </row>
    <row r="21" spans="1:26" ht="15.75" customHeight="1">
      <c r="A21" s="1"/>
      <c r="B21" s="168">
        <v>1210</v>
      </c>
      <c r="C21" s="1" t="s">
        <v>2198</v>
      </c>
      <c r="D21" s="1" t="s">
        <v>2200</v>
      </c>
      <c r="E21" s="1">
        <f>'eoy23'!I74</f>
        <v>319750</v>
      </c>
      <c r="F21" s="1"/>
      <c r="G21" s="1"/>
      <c r="H21" s="1"/>
      <c r="I21" s="579" t="str">
        <f>IF(OR(schools!C16="000",schools!C16=""),"1",(SUMIF(data!$A$8:$AB$13001,schools!C16,data!$AB$8:$AB$13001)))</f>
        <v>1</v>
      </c>
      <c r="J21" s="580">
        <f t="shared" si="0"/>
        <v>0</v>
      </c>
      <c r="K21" s="1"/>
      <c r="L21" s="1"/>
      <c r="M21" s="1"/>
      <c r="N21" s="1"/>
      <c r="O21" s="1"/>
      <c r="P21" s="1"/>
      <c r="Q21" s="1"/>
      <c r="R21" s="1"/>
      <c r="S21" s="1"/>
      <c r="T21" s="1"/>
      <c r="U21" s="1"/>
      <c r="V21" s="1"/>
      <c r="W21" s="1"/>
      <c r="X21" s="1"/>
      <c r="Y21" s="1"/>
      <c r="Z21" s="1"/>
    </row>
    <row r="22" spans="1:26" ht="15.75" customHeight="1">
      <c r="A22" s="1"/>
      <c r="B22" s="168">
        <v>1220</v>
      </c>
      <c r="C22" s="1" t="s">
        <v>2198</v>
      </c>
      <c r="D22" s="1" t="s">
        <v>2201</v>
      </c>
      <c r="E22" s="1">
        <f>'eoy23'!I82</f>
        <v>0</v>
      </c>
      <c r="F22" s="1"/>
      <c r="G22" s="1"/>
      <c r="H22" s="1"/>
      <c r="I22" s="579" t="str">
        <f>IF(OR(schools!C17="000",schools!C17=""),"1",(SUMIF(data!$A$8:$AB$13001,schools!C17,data!$AB$8:$AB$13001)))</f>
        <v>1</v>
      </c>
      <c r="J22" s="580">
        <f t="shared" si="0"/>
        <v>0</v>
      </c>
      <c r="K22" s="1"/>
      <c r="L22" s="1"/>
      <c r="M22" s="1"/>
      <c r="N22" s="1"/>
      <c r="O22" s="1"/>
      <c r="P22" s="1"/>
      <c r="Q22" s="1"/>
      <c r="R22" s="1"/>
      <c r="S22" s="1"/>
      <c r="T22" s="1"/>
      <c r="U22" s="1"/>
      <c r="V22" s="1"/>
      <c r="W22" s="1"/>
      <c r="X22" s="1"/>
      <c r="Y22" s="1"/>
      <c r="Z22" s="1"/>
    </row>
    <row r="23" spans="1:26" ht="15.75" customHeight="1">
      <c r="A23" s="1"/>
      <c r="B23" s="168">
        <v>1230</v>
      </c>
      <c r="C23" s="1" t="s">
        <v>2198</v>
      </c>
      <c r="D23" s="1" t="s">
        <v>2202</v>
      </c>
      <c r="E23" s="1">
        <f>'eoy23'!I90</f>
        <v>44656</v>
      </c>
      <c r="F23" s="1"/>
      <c r="G23" s="1" t="s">
        <v>98</v>
      </c>
      <c r="H23" s="1"/>
      <c r="I23" s="579" t="str">
        <f>IF(OR(schools!C18="000",schools!C18=""),"1",(SUMIF(data!$A$8:$AB$13001,schools!C18,data!$AB$8:$AB$13001)))</f>
        <v>1</v>
      </c>
      <c r="J23" s="580">
        <f t="shared" si="0"/>
        <v>0</v>
      </c>
      <c r="K23" s="1"/>
      <c r="L23" s="1"/>
      <c r="M23" s="1"/>
      <c r="N23" s="1"/>
      <c r="O23" s="1"/>
      <c r="P23" s="1"/>
      <c r="Q23" s="1"/>
      <c r="R23" s="1"/>
      <c r="S23" s="1"/>
      <c r="T23" s="1"/>
      <c r="U23" s="1"/>
      <c r="V23" s="1"/>
      <c r="W23" s="1"/>
      <c r="X23" s="1"/>
      <c r="Y23" s="1"/>
      <c r="Z23" s="1"/>
    </row>
    <row r="24" spans="1:26" ht="15.75" customHeight="1">
      <c r="A24" s="1"/>
      <c r="B24" s="168">
        <v>1410</v>
      </c>
      <c r="C24" s="1" t="s">
        <v>2198</v>
      </c>
      <c r="D24" s="1" t="s">
        <v>2203</v>
      </c>
      <c r="E24" s="1">
        <f>'eoy23'!I98</f>
        <v>91185</v>
      </c>
      <c r="F24" s="1"/>
      <c r="G24" s="1"/>
      <c r="H24" s="1"/>
      <c r="I24" s="579" t="str">
        <f>IF(OR(schools!C19="000",schools!C19=""),"1",(SUMIF(data!$A$8:$AB$13001,schools!C19,data!$AB$8:$AB$13001)))</f>
        <v>1</v>
      </c>
      <c r="J24" s="580">
        <f t="shared" si="0"/>
        <v>0</v>
      </c>
      <c r="K24" s="1"/>
      <c r="L24" s="1"/>
      <c r="M24" s="1"/>
      <c r="N24" s="1"/>
      <c r="O24" s="1"/>
      <c r="P24" s="1"/>
      <c r="Q24" s="1"/>
      <c r="R24" s="1"/>
      <c r="S24" s="1"/>
      <c r="T24" s="1"/>
      <c r="U24" s="1"/>
      <c r="V24" s="1"/>
      <c r="W24" s="1"/>
      <c r="X24" s="1"/>
      <c r="Y24" s="1"/>
      <c r="Z24" s="1"/>
    </row>
    <row r="25" spans="1:26" ht="15.75" customHeight="1">
      <c r="A25" s="1"/>
      <c r="B25" s="168">
        <v>1420</v>
      </c>
      <c r="C25" s="1" t="s">
        <v>2198</v>
      </c>
      <c r="D25" s="1" t="s">
        <v>2204</v>
      </c>
      <c r="E25" s="1">
        <f>'eoy23'!I106</f>
        <v>64250</v>
      </c>
      <c r="F25" s="1"/>
      <c r="G25" s="1"/>
      <c r="H25" s="1"/>
      <c r="I25" s="579" t="str">
        <f>IF(OR(schools!C20="000",schools!C20=""),"1",(SUMIF(data!$A$8:$AB$13001,schools!C20,data!$AB$8:$AB$13001)))</f>
        <v>1</v>
      </c>
      <c r="J25" s="580">
        <f t="shared" si="0"/>
        <v>0</v>
      </c>
      <c r="K25" s="1"/>
      <c r="L25" s="1"/>
      <c r="M25" s="1"/>
      <c r="N25" s="1"/>
      <c r="O25" s="1"/>
      <c r="P25" s="1"/>
      <c r="Q25" s="1"/>
      <c r="R25" s="1"/>
      <c r="S25" s="1"/>
      <c r="T25" s="1"/>
      <c r="U25" s="1"/>
      <c r="V25" s="1"/>
      <c r="W25" s="1"/>
      <c r="X25" s="1"/>
      <c r="Y25" s="1"/>
      <c r="Z25" s="1"/>
    </row>
    <row r="26" spans="1:26" ht="15.75" customHeight="1">
      <c r="A26" s="1"/>
      <c r="B26" s="168">
        <v>1430</v>
      </c>
      <c r="C26" s="1" t="s">
        <v>2198</v>
      </c>
      <c r="D26" s="1" t="s">
        <v>2205</v>
      </c>
      <c r="E26" s="1">
        <f>'eoy23'!I114</f>
        <v>36200</v>
      </c>
      <c r="F26" s="1"/>
      <c r="G26" s="1"/>
      <c r="H26" s="1"/>
      <c r="I26" s="579" t="str">
        <f>IF(OR(schools!C21="000",schools!C21=""),"1",(SUMIF(data!$A$8:$AB$13001,schools!C21,data!$AB$8:$AB$13001)))</f>
        <v>1</v>
      </c>
      <c r="J26" s="580">
        <f t="shared" si="0"/>
        <v>0</v>
      </c>
      <c r="K26" s="1"/>
      <c r="L26" s="1"/>
      <c r="M26" s="1"/>
      <c r="N26" s="1"/>
      <c r="O26" s="1"/>
      <c r="P26" s="1"/>
      <c r="Q26" s="1"/>
      <c r="R26" s="1"/>
      <c r="S26" s="1"/>
      <c r="T26" s="1"/>
      <c r="U26" s="1"/>
      <c r="V26" s="1"/>
      <c r="W26" s="1"/>
      <c r="X26" s="1"/>
      <c r="Y26" s="1"/>
      <c r="Z26" s="1"/>
    </row>
    <row r="27" spans="1:26" ht="15.75" customHeight="1">
      <c r="A27" s="1"/>
      <c r="B27" s="168">
        <v>1450</v>
      </c>
      <c r="C27" s="1" t="s">
        <v>2198</v>
      </c>
      <c r="D27" s="1" t="s">
        <v>2206</v>
      </c>
      <c r="E27" s="1">
        <f>'eoy23'!I124</f>
        <v>408245</v>
      </c>
      <c r="F27" s="1"/>
      <c r="G27" s="1"/>
      <c r="H27" s="1"/>
      <c r="I27" s="579" t="str">
        <f>IF(OR(schools!C22="000",schools!C22=""),"1",(SUMIF(data!$A$8:$AB$13001,schools!C22,data!$AB$8:$AB$13001)))</f>
        <v>1</v>
      </c>
      <c r="J27" s="580">
        <f t="shared" si="0"/>
        <v>0</v>
      </c>
      <c r="K27" s="1"/>
      <c r="L27" s="1"/>
      <c r="M27" s="1"/>
      <c r="N27" s="1"/>
      <c r="O27" s="1"/>
      <c r="P27" s="1"/>
      <c r="Q27" s="1"/>
      <c r="R27" s="1"/>
      <c r="S27" s="1"/>
      <c r="T27" s="1"/>
      <c r="U27" s="1"/>
      <c r="V27" s="1"/>
      <c r="W27" s="1"/>
      <c r="X27" s="1"/>
      <c r="Y27" s="1"/>
      <c r="Z27" s="1"/>
    </row>
    <row r="28" spans="1:26" ht="15.75" customHeight="1">
      <c r="A28" s="1"/>
      <c r="B28" s="168"/>
      <c r="C28" s="1"/>
      <c r="D28" s="1"/>
      <c r="E28" s="1"/>
      <c r="F28" s="1"/>
      <c r="G28" s="1"/>
      <c r="H28" s="1"/>
      <c r="I28" s="579" t="str">
        <f>IF(OR(schools!C23="000",schools!C23=""),"1",(SUMIF(data!$A$8:$AB$13001,schools!C23,data!$AB$8:$AB$13001)))</f>
        <v>1</v>
      </c>
      <c r="J28" s="580">
        <f t="shared" si="0"/>
        <v>0</v>
      </c>
      <c r="K28" s="1"/>
      <c r="L28" s="1"/>
      <c r="M28" s="1"/>
      <c r="N28" s="1"/>
      <c r="O28" s="1"/>
      <c r="P28" s="1"/>
      <c r="Q28" s="1"/>
      <c r="R28" s="1"/>
      <c r="S28" s="1"/>
      <c r="T28" s="1"/>
      <c r="U28" s="1"/>
      <c r="V28" s="1"/>
      <c r="W28" s="1"/>
      <c r="X28" s="1"/>
      <c r="Y28" s="1"/>
      <c r="Z28" s="1"/>
    </row>
    <row r="29" spans="1:26" ht="15.75" customHeight="1">
      <c r="A29" s="1"/>
      <c r="B29" s="168"/>
      <c r="C29" s="1"/>
      <c r="D29" s="4" t="s">
        <v>2207</v>
      </c>
      <c r="E29" s="581">
        <f>SUM(E20:E27)</f>
        <v>969313</v>
      </c>
      <c r="F29" s="321" t="s">
        <v>2208</v>
      </c>
      <c r="G29" s="1"/>
      <c r="H29" s="1"/>
      <c r="I29" s="579" t="str">
        <f>IF(OR(schools!C24="000",schools!C24=""),"1",(SUMIF(data!$A$8:$AB$13001,schools!C24,data!$AB$8:$AB$13001)))</f>
        <v>1</v>
      </c>
      <c r="J29" s="580">
        <f t="shared" si="0"/>
        <v>0</v>
      </c>
      <c r="K29" s="1"/>
      <c r="L29" s="1"/>
      <c r="M29" s="1"/>
      <c r="N29" s="1"/>
      <c r="O29" s="1"/>
      <c r="P29" s="1"/>
      <c r="Q29" s="1"/>
      <c r="R29" s="1"/>
      <c r="S29" s="1"/>
      <c r="T29" s="1"/>
      <c r="U29" s="1"/>
      <c r="V29" s="1"/>
      <c r="W29" s="1"/>
      <c r="X29" s="1"/>
      <c r="Y29" s="1"/>
      <c r="Z29" s="1"/>
    </row>
    <row r="30" spans="1:26" ht="15.75" customHeight="1">
      <c r="A30" s="1"/>
      <c r="B30" s="168"/>
      <c r="C30" s="1"/>
      <c r="D30" s="1"/>
      <c r="E30" s="1"/>
      <c r="F30" s="1"/>
      <c r="G30" s="1"/>
      <c r="H30" s="1"/>
      <c r="I30" s="579" t="str">
        <f>IF(OR(schools!C25="000",schools!C25=""),"1",(SUMIF(data!$A$8:$AB$13001,schools!C25,data!$AB$8:$AB$13001)))</f>
        <v>1</v>
      </c>
      <c r="J30" s="580">
        <f t="shared" si="0"/>
        <v>0</v>
      </c>
      <c r="K30" s="1"/>
      <c r="L30" s="1"/>
      <c r="M30" s="1"/>
      <c r="N30" s="1"/>
      <c r="O30" s="1"/>
      <c r="P30" s="1"/>
      <c r="Q30" s="1"/>
      <c r="R30" s="1"/>
      <c r="S30" s="1"/>
      <c r="T30" s="1"/>
      <c r="U30" s="1"/>
      <c r="V30" s="1"/>
      <c r="W30" s="1"/>
      <c r="X30" s="1"/>
      <c r="Y30" s="1"/>
      <c r="Z30" s="1"/>
    </row>
    <row r="31" spans="1:26" ht="15.75" customHeight="1">
      <c r="A31" s="1"/>
      <c r="B31" s="1"/>
      <c r="C31" s="1"/>
      <c r="D31" s="1"/>
      <c r="E31" s="1"/>
      <c r="G31" s="1"/>
      <c r="H31" s="1"/>
      <c r="I31" s="579" t="str">
        <f>IF(OR(schools!C26="000",schools!C26=""),"1",(SUMIF(data!$A$8:$AB$13001,schools!C26,data!$AB$8:$AB$13001)))</f>
        <v>1</v>
      </c>
      <c r="J31" s="580">
        <f t="shared" si="0"/>
        <v>0</v>
      </c>
      <c r="K31" s="1"/>
      <c r="L31" s="1"/>
      <c r="M31" s="1"/>
      <c r="N31" s="1"/>
      <c r="O31" s="1"/>
      <c r="P31" s="1"/>
      <c r="Q31" s="1"/>
      <c r="R31" s="1"/>
      <c r="S31" s="1"/>
      <c r="T31" s="1"/>
      <c r="U31" s="1"/>
      <c r="V31" s="1"/>
      <c r="W31" s="1"/>
      <c r="X31" s="1"/>
      <c r="Y31" s="1"/>
      <c r="Z31" s="1"/>
    </row>
    <row r="32" spans="1:26" ht="15.75" customHeight="1">
      <c r="A32" s="1"/>
      <c r="B32" s="1"/>
      <c r="C32" s="1"/>
      <c r="D32" s="1"/>
      <c r="E32" s="1"/>
      <c r="F32" s="1"/>
      <c r="G32" s="1"/>
      <c r="H32" s="1"/>
      <c r="I32" s="579" t="str">
        <f>IF(OR(schools!C27="000",schools!C27=""),"1",(SUMIF(data!$A$8:$AB$13001,schools!C27,data!$AB$8:$AB$13001)))</f>
        <v>1</v>
      </c>
      <c r="J32" s="580">
        <f t="shared" si="0"/>
        <v>0</v>
      </c>
      <c r="K32" s="1"/>
      <c r="L32" s="1"/>
      <c r="M32" s="1"/>
      <c r="N32" s="1"/>
      <c r="O32" s="1"/>
      <c r="P32" s="1"/>
      <c r="Q32" s="1"/>
      <c r="R32" s="1"/>
      <c r="S32" s="1"/>
      <c r="T32" s="1"/>
      <c r="U32" s="1"/>
      <c r="V32" s="1"/>
      <c r="W32" s="1"/>
      <c r="X32" s="1"/>
      <c r="Y32" s="1"/>
      <c r="Z32" s="1"/>
    </row>
    <row r="33" spans="1:26" ht="15.75" customHeight="1">
      <c r="A33" s="55" t="s">
        <v>2209</v>
      </c>
      <c r="B33" s="55" t="s">
        <v>2210</v>
      </c>
      <c r="C33" s="1"/>
      <c r="D33" s="1"/>
      <c r="E33" s="1"/>
      <c r="F33" s="1"/>
      <c r="G33" s="1"/>
      <c r="H33" s="1"/>
      <c r="I33" s="579" t="str">
        <f>IF(OR(schools!C28="000",schools!C28=""),"1",(SUMIF(data!$A$8:$AB$13001,schools!C28,data!$AB$8:$AB$13001)))</f>
        <v>1</v>
      </c>
      <c r="J33" s="580">
        <f t="shared" si="0"/>
        <v>0</v>
      </c>
      <c r="K33" s="1"/>
      <c r="L33" s="1"/>
      <c r="M33" s="1"/>
      <c r="N33" s="1"/>
      <c r="O33" s="1"/>
      <c r="P33" s="1"/>
      <c r="Q33" s="1"/>
      <c r="R33" s="1"/>
      <c r="S33" s="1"/>
      <c r="T33" s="1"/>
      <c r="U33" s="1"/>
      <c r="V33" s="1"/>
      <c r="W33" s="1"/>
      <c r="X33" s="1"/>
      <c r="Y33" s="1"/>
      <c r="Z33" s="1"/>
    </row>
    <row r="34" spans="1:26" ht="15.75" customHeight="1">
      <c r="A34" s="1"/>
      <c r="B34" s="1"/>
      <c r="C34" s="1"/>
      <c r="D34" s="1"/>
      <c r="E34" s="1"/>
      <c r="F34" s="1"/>
      <c r="G34" s="1"/>
      <c r="H34" s="1"/>
      <c r="I34" s="579" t="str">
        <f>IF(OR(schools!C29="000",schools!C29=""),"1",(SUMIF(data!$A$8:$AB$13001,schools!C29,data!$AB$8:$AB$13001)))</f>
        <v>1</v>
      </c>
      <c r="J34" s="580">
        <f t="shared" si="0"/>
        <v>0</v>
      </c>
      <c r="K34" s="1"/>
      <c r="L34" s="1"/>
      <c r="M34" s="1"/>
      <c r="N34" s="1"/>
      <c r="O34" s="1"/>
      <c r="P34" s="1"/>
      <c r="Q34" s="1"/>
      <c r="R34" s="1"/>
      <c r="S34" s="1"/>
      <c r="T34" s="1"/>
      <c r="U34" s="1"/>
      <c r="V34" s="1"/>
      <c r="W34" s="1"/>
      <c r="X34" s="1"/>
      <c r="Y34" s="1"/>
      <c r="Z34" s="1"/>
    </row>
    <row r="35" spans="1:26" ht="15.75" customHeight="1">
      <c r="A35" s="1"/>
      <c r="B35" s="1"/>
      <c r="C35" s="1"/>
      <c r="D35" s="1" t="s">
        <v>2211</v>
      </c>
      <c r="E35" s="322">
        <v>36828</v>
      </c>
      <c r="F35" s="321" t="s">
        <v>2212</v>
      </c>
      <c r="G35" s="1"/>
      <c r="H35" s="1"/>
      <c r="I35" s="579" t="str">
        <f>IF(OR(schools!C30="000",schools!C30=""),"1",(SUMIF(data!$A$8:$AB$13001,schools!C30,data!$AB$8:$AB$13001)))</f>
        <v>1</v>
      </c>
      <c r="J35" s="580">
        <f t="shared" si="0"/>
        <v>0</v>
      </c>
      <c r="K35" s="1"/>
      <c r="L35" s="1"/>
      <c r="M35" s="1"/>
      <c r="N35" s="1"/>
      <c r="O35" s="1"/>
      <c r="P35" s="1"/>
      <c r="Q35" s="1"/>
      <c r="R35" s="1"/>
      <c r="S35" s="1"/>
      <c r="T35" s="1"/>
      <c r="U35" s="1"/>
      <c r="V35" s="1"/>
      <c r="W35" s="1"/>
      <c r="X35" s="1"/>
      <c r="Y35" s="1"/>
      <c r="Z35" s="1"/>
    </row>
    <row r="36" spans="1:26" ht="15.75" customHeight="1">
      <c r="A36" s="1"/>
      <c r="B36" s="1"/>
      <c r="C36" s="1"/>
      <c r="D36" s="1"/>
      <c r="E36" s="1"/>
      <c r="F36" s="1"/>
      <c r="G36" s="1"/>
      <c r="H36" s="1"/>
      <c r="I36" s="579" t="str">
        <f>IF(OR(schools!C31="000",schools!C31=""),"1",(SUMIF(data!$A$8:$AB$13001,schools!C31,data!$AB$8:$AB$13001)))</f>
        <v>1</v>
      </c>
      <c r="J36" s="580">
        <f t="shared" si="0"/>
        <v>0</v>
      </c>
      <c r="K36" s="1"/>
      <c r="L36" s="1"/>
      <c r="M36" s="1"/>
      <c r="N36" s="1"/>
      <c r="O36" s="1"/>
      <c r="P36" s="1"/>
      <c r="Q36" s="1"/>
      <c r="R36" s="1"/>
      <c r="S36" s="1"/>
      <c r="T36" s="1"/>
      <c r="U36" s="1"/>
      <c r="V36" s="1"/>
      <c r="W36" s="1"/>
      <c r="X36" s="1"/>
      <c r="Y36" s="1"/>
      <c r="Z36" s="1"/>
    </row>
    <row r="37" spans="1:26" ht="15.75" customHeight="1">
      <c r="A37" s="55" t="s">
        <v>2213</v>
      </c>
      <c r="C37" s="1"/>
      <c r="D37" s="1"/>
      <c r="E37" s="322"/>
      <c r="F37" s="1"/>
      <c r="G37" s="1"/>
      <c r="H37" s="1"/>
      <c r="I37" s="579" t="str">
        <f>IF(OR(schools!C32="000",schools!C32=""),"1",(SUMIF(data!$A$8:$AB$13001,schools!C32,data!$AB$8:$AB$13001)))</f>
        <v>1</v>
      </c>
      <c r="J37" s="580">
        <f t="shared" si="0"/>
        <v>0</v>
      </c>
      <c r="K37" s="1"/>
      <c r="L37" s="1"/>
      <c r="M37" s="1"/>
      <c r="N37" s="1"/>
      <c r="O37" s="1"/>
      <c r="P37" s="1"/>
      <c r="Q37" s="1"/>
      <c r="R37" s="1"/>
      <c r="S37" s="1"/>
      <c r="T37" s="1"/>
      <c r="U37" s="1"/>
      <c r="V37" s="1"/>
      <c r="W37" s="1"/>
      <c r="X37" s="1"/>
      <c r="Y37" s="1"/>
      <c r="Z37" s="1"/>
    </row>
    <row r="38" spans="1:26" ht="15.75" customHeight="1">
      <c r="A38" s="1">
        <v>1</v>
      </c>
      <c r="B38" s="1" t="s">
        <v>1263</v>
      </c>
      <c r="C38" s="1" t="s">
        <v>1262</v>
      </c>
      <c r="D38" s="1">
        <v>1</v>
      </c>
      <c r="E38" s="1" t="s">
        <v>2214</v>
      </c>
      <c r="F38" s="1"/>
      <c r="G38" s="1"/>
      <c r="H38" s="1"/>
      <c r="I38" s="579" t="str">
        <f>IF(OR(schools!C33="000",schools!C33=""),"1",(SUMIF(data!$A$8:$AB$13001,schools!C33,data!$AB$8:$AB$13001)))</f>
        <v>1</v>
      </c>
      <c r="J38" s="580">
        <f t="shared" si="0"/>
        <v>0</v>
      </c>
      <c r="K38" s="1"/>
      <c r="L38" s="1"/>
      <c r="M38" s="1"/>
      <c r="N38" s="1"/>
      <c r="O38" s="1"/>
      <c r="P38" s="1"/>
      <c r="Q38" s="1"/>
      <c r="R38" s="1"/>
      <c r="S38" s="1"/>
      <c r="T38" s="1"/>
      <c r="U38" s="1"/>
      <c r="V38" s="1"/>
      <c r="W38" s="1"/>
      <c r="X38" s="1"/>
      <c r="Y38" s="1"/>
      <c r="Z38" s="1"/>
    </row>
    <row r="39" spans="1:26" ht="15.75" customHeight="1">
      <c r="A39" s="1">
        <v>2</v>
      </c>
      <c r="B39" s="1" t="s">
        <v>1265</v>
      </c>
      <c r="C39" s="1" t="s">
        <v>1264</v>
      </c>
      <c r="D39" s="1">
        <v>1</v>
      </c>
      <c r="E39" s="1" t="s">
        <v>2214</v>
      </c>
      <c r="F39" s="1"/>
      <c r="G39" s="1"/>
      <c r="H39" s="1"/>
      <c r="I39" s="579" t="str">
        <f>IF(OR(schools!C34="000",schools!C34=""),"1",(SUMIF(data!$A$8:$AB$13001,schools!C34,data!$AB$8:$AB$13001)))</f>
        <v>1</v>
      </c>
      <c r="J39" s="580">
        <f t="shared" si="0"/>
        <v>0</v>
      </c>
      <c r="K39" s="1"/>
      <c r="L39" s="1"/>
      <c r="M39" s="1"/>
      <c r="N39" s="1"/>
      <c r="O39" s="1"/>
      <c r="P39" s="1"/>
      <c r="Q39" s="1"/>
      <c r="R39" s="1"/>
      <c r="S39" s="1"/>
      <c r="T39" s="1"/>
      <c r="U39" s="1"/>
      <c r="V39" s="1"/>
      <c r="W39" s="1"/>
      <c r="X39" s="1"/>
      <c r="Y39" s="1"/>
      <c r="Z39" s="1"/>
    </row>
    <row r="40" spans="1:26" ht="15.75" customHeight="1">
      <c r="A40" s="1">
        <v>3</v>
      </c>
      <c r="B40" s="1" t="s">
        <v>1267</v>
      </c>
      <c r="C40" s="1" t="s">
        <v>1266</v>
      </c>
      <c r="D40" s="1">
        <v>1</v>
      </c>
      <c r="E40" s="1" t="s">
        <v>2214</v>
      </c>
      <c r="F40" s="1"/>
      <c r="G40" s="1"/>
      <c r="H40" s="1"/>
      <c r="I40" s="579" t="str">
        <f>IF(OR(schools!C35="000",schools!C35=""),"1",(SUMIF(data!$A$8:$AB$13001,schools!C35,data!$AB$8:$AB$13001)))</f>
        <v>1</v>
      </c>
      <c r="J40" s="580">
        <f t="shared" si="0"/>
        <v>0</v>
      </c>
      <c r="K40" s="1"/>
      <c r="L40" s="1"/>
      <c r="M40" s="1"/>
      <c r="N40" s="1"/>
      <c r="O40" s="1"/>
      <c r="P40" s="1"/>
      <c r="Q40" s="1"/>
      <c r="R40" s="1"/>
      <c r="S40" s="1"/>
      <c r="T40" s="1"/>
      <c r="U40" s="1"/>
      <c r="V40" s="1"/>
      <c r="W40" s="1"/>
      <c r="X40" s="1"/>
      <c r="Y40" s="1"/>
      <c r="Z40" s="1"/>
    </row>
    <row r="41" spans="1:26" ht="15.75" customHeight="1">
      <c r="A41" s="1">
        <v>4</v>
      </c>
      <c r="B41" s="1" t="s">
        <v>1269</v>
      </c>
      <c r="C41" s="1" t="s">
        <v>1268</v>
      </c>
      <c r="D41" s="1">
        <v>0</v>
      </c>
      <c r="E41" s="1" t="s">
        <v>2214</v>
      </c>
      <c r="F41" s="1"/>
      <c r="G41" s="1"/>
      <c r="H41" s="1"/>
      <c r="I41" s="579" t="str">
        <f>IF(OR(schools!C36="000",schools!C36=""),"1",(SUMIF(data!$A$8:$AB$13001,schools!C36,data!$AB$8:$AB$13001)))</f>
        <v>1</v>
      </c>
      <c r="J41" s="580">
        <f t="shared" si="0"/>
        <v>0</v>
      </c>
      <c r="K41" s="1"/>
      <c r="L41" s="1"/>
      <c r="M41" s="1"/>
      <c r="N41" s="1"/>
      <c r="O41" s="1"/>
      <c r="P41" s="1"/>
      <c r="Q41" s="1"/>
      <c r="R41" s="1"/>
      <c r="S41" s="1"/>
      <c r="T41" s="1"/>
      <c r="U41" s="1"/>
      <c r="V41" s="1"/>
      <c r="W41" s="1"/>
      <c r="X41" s="1"/>
      <c r="Y41" s="1"/>
      <c r="Z41" s="1"/>
    </row>
    <row r="42" spans="1:26" ht="15.75" customHeight="1">
      <c r="A42" s="1">
        <v>5</v>
      </c>
      <c r="B42" s="1" t="s">
        <v>1271</v>
      </c>
      <c r="C42" s="1" t="s">
        <v>1270</v>
      </c>
      <c r="D42" s="1">
        <v>1</v>
      </c>
      <c r="E42" s="1" t="s">
        <v>2215</v>
      </c>
      <c r="F42" s="1"/>
      <c r="G42" s="1"/>
      <c r="H42" s="1"/>
      <c r="I42" s="579" t="str">
        <f>IF(OR(schools!C37="000",schools!C37=""),"1",(SUMIF(data!$A$8:$AB$13001,schools!C37,data!$AB$8:$AB$13001)))</f>
        <v>1</v>
      </c>
      <c r="J42" s="580">
        <f t="shared" si="0"/>
        <v>0</v>
      </c>
      <c r="K42" s="1"/>
      <c r="L42" s="1"/>
      <c r="M42" s="1"/>
      <c r="N42" s="1"/>
      <c r="O42" s="1"/>
      <c r="P42" s="1"/>
      <c r="Q42" s="1"/>
      <c r="R42" s="1"/>
      <c r="S42" s="1"/>
      <c r="T42" s="1"/>
      <c r="U42" s="1"/>
      <c r="V42" s="1"/>
      <c r="W42" s="1"/>
      <c r="X42" s="1"/>
      <c r="Y42" s="1"/>
      <c r="Z42" s="1"/>
    </row>
    <row r="43" spans="1:26" ht="15.75" customHeight="1">
      <c r="A43" s="1">
        <v>6</v>
      </c>
      <c r="B43" s="1" t="s">
        <v>1273</v>
      </c>
      <c r="C43" s="1" t="s">
        <v>1272</v>
      </c>
      <c r="D43" s="1">
        <v>0</v>
      </c>
      <c r="E43" s="1" t="s">
        <v>2214</v>
      </c>
      <c r="F43" s="1"/>
      <c r="G43" s="1"/>
      <c r="H43" s="1"/>
      <c r="I43" s="579" t="str">
        <f>IF(OR(schools!C38="000",schools!C38=""),"1",(SUMIF(data!$A$8:$AB$13001,schools!C38,data!$AB$8:$AB$13001)))</f>
        <v>1</v>
      </c>
      <c r="J43" s="580">
        <f t="shared" si="0"/>
        <v>0</v>
      </c>
      <c r="K43" s="1"/>
      <c r="L43" s="1"/>
      <c r="M43" s="1"/>
      <c r="N43" s="1"/>
      <c r="O43" s="1"/>
      <c r="P43" s="1"/>
      <c r="Q43" s="1"/>
      <c r="R43" s="1"/>
      <c r="S43" s="1"/>
      <c r="T43" s="1"/>
      <c r="U43" s="1"/>
      <c r="V43" s="1"/>
      <c r="W43" s="1"/>
      <c r="X43" s="1"/>
      <c r="Y43" s="1"/>
      <c r="Z43" s="1"/>
    </row>
    <row r="44" spans="1:26" ht="15.75" customHeight="1">
      <c r="A44" s="1">
        <v>7</v>
      </c>
      <c r="B44" s="1" t="s">
        <v>1275</v>
      </c>
      <c r="C44" s="1" t="s">
        <v>1274</v>
      </c>
      <c r="D44" s="1">
        <v>1</v>
      </c>
      <c r="E44" s="1" t="s">
        <v>2214</v>
      </c>
      <c r="F44" s="1"/>
      <c r="G44" s="1"/>
      <c r="H44" s="1"/>
      <c r="I44" s="579" t="str">
        <f>IF(OR(schools!C39="000",schools!C39=""),"1",(SUMIF(data!$A$8:$AB$13001,schools!C39,data!$AB$8:$AB$13001)))</f>
        <v>1</v>
      </c>
      <c r="J44" s="580">
        <f t="shared" si="0"/>
        <v>0</v>
      </c>
      <c r="K44" s="1"/>
      <c r="L44" s="1"/>
      <c r="M44" s="1"/>
      <c r="N44" s="1"/>
      <c r="O44" s="1"/>
      <c r="P44" s="1"/>
      <c r="Q44" s="1"/>
      <c r="R44" s="1"/>
      <c r="S44" s="1"/>
      <c r="T44" s="1"/>
      <c r="U44" s="1"/>
      <c r="V44" s="1"/>
      <c r="W44" s="1"/>
      <c r="X44" s="1"/>
      <c r="Y44" s="1"/>
      <c r="Z44" s="1"/>
    </row>
    <row r="45" spans="1:26" ht="15.75" customHeight="1">
      <c r="A45" s="1">
        <v>8</v>
      </c>
      <c r="B45" s="1" t="s">
        <v>1277</v>
      </c>
      <c r="C45" s="1" t="s">
        <v>1276</v>
      </c>
      <c r="D45" s="1">
        <v>1</v>
      </c>
      <c r="E45" s="1" t="s">
        <v>2214</v>
      </c>
      <c r="F45" s="1"/>
      <c r="G45" s="1"/>
      <c r="H45" s="1"/>
      <c r="I45" s="579" t="str">
        <f>IF(OR(schools!C40="000",schools!C40=""),"1",(SUMIF(data!$A$8:$AB$13001,schools!C40,data!$AB$8:$AB$13001)))</f>
        <v>1</v>
      </c>
      <c r="J45" s="580">
        <f t="shared" si="0"/>
        <v>0</v>
      </c>
      <c r="K45" s="1"/>
      <c r="L45" s="1"/>
      <c r="M45" s="1"/>
      <c r="N45" s="1"/>
      <c r="O45" s="1"/>
      <c r="P45" s="1"/>
      <c r="Q45" s="1"/>
      <c r="R45" s="1"/>
      <c r="S45" s="1"/>
      <c r="T45" s="1"/>
      <c r="U45" s="1"/>
      <c r="V45" s="1"/>
      <c r="W45" s="1"/>
      <c r="X45" s="1"/>
      <c r="Y45" s="1"/>
      <c r="Z45" s="1"/>
    </row>
    <row r="46" spans="1:26" ht="15.75" customHeight="1">
      <c r="A46" s="1">
        <v>9</v>
      </c>
      <c r="B46" s="1" t="s">
        <v>1279</v>
      </c>
      <c r="C46" s="1" t="s">
        <v>1278</v>
      </c>
      <c r="D46" s="1">
        <v>1</v>
      </c>
      <c r="E46" s="1" t="s">
        <v>2214</v>
      </c>
      <c r="F46" s="1"/>
      <c r="G46" s="1"/>
      <c r="H46" s="1"/>
      <c r="I46" s="579" t="str">
        <f>IF(OR(schools!C41="000",schools!C41=""),"1",(SUMIF(data!$A$8:$AB$13001,schools!C41,data!$AB$8:$AB$13001)))</f>
        <v>1</v>
      </c>
      <c r="J46" s="580">
        <f t="shared" si="0"/>
        <v>0</v>
      </c>
      <c r="K46" s="1"/>
      <c r="L46" s="1"/>
      <c r="M46" s="1"/>
      <c r="N46" s="1"/>
      <c r="O46" s="1"/>
      <c r="P46" s="1"/>
      <c r="Q46" s="1"/>
      <c r="R46" s="1"/>
      <c r="S46" s="1"/>
      <c r="T46" s="1"/>
      <c r="U46" s="1"/>
      <c r="V46" s="1"/>
      <c r="W46" s="1"/>
      <c r="X46" s="1"/>
      <c r="Y46" s="1"/>
      <c r="Z46" s="1"/>
    </row>
    <row r="47" spans="1:26" ht="15.75" customHeight="1">
      <c r="A47" s="1">
        <v>10</v>
      </c>
      <c r="B47" s="1" t="s">
        <v>1280</v>
      </c>
      <c r="C47" s="1" t="s">
        <v>1054</v>
      </c>
      <c r="D47" s="1">
        <v>1</v>
      </c>
      <c r="E47" s="1" t="s">
        <v>2214</v>
      </c>
      <c r="F47" s="1"/>
      <c r="G47" s="1"/>
      <c r="H47" s="1"/>
      <c r="I47" s="579" t="str">
        <f>IF(OR(schools!C42="000",schools!C42=""),"1",(SUMIF(data!$A$8:$AB$13001,schools!C42,data!$AB$8:$AB$13001)))</f>
        <v>1</v>
      </c>
      <c r="J47" s="580">
        <f t="shared" si="0"/>
        <v>0</v>
      </c>
      <c r="K47" s="1"/>
      <c r="L47" s="1"/>
      <c r="M47" s="1"/>
      <c r="N47" s="1"/>
      <c r="O47" s="1"/>
      <c r="P47" s="1"/>
      <c r="Q47" s="1"/>
      <c r="R47" s="1"/>
      <c r="S47" s="1"/>
      <c r="T47" s="1"/>
      <c r="U47" s="1"/>
      <c r="V47" s="1"/>
      <c r="W47" s="1"/>
      <c r="X47" s="1"/>
      <c r="Y47" s="1"/>
      <c r="Z47" s="1"/>
    </row>
    <row r="48" spans="1:26" ht="15.75" customHeight="1">
      <c r="A48" s="1">
        <v>11</v>
      </c>
      <c r="B48" s="1" t="s">
        <v>1282</v>
      </c>
      <c r="C48" s="1" t="s">
        <v>1281</v>
      </c>
      <c r="D48" s="1">
        <v>0</v>
      </c>
      <c r="E48" s="1" t="s">
        <v>2214</v>
      </c>
      <c r="F48" s="1"/>
      <c r="G48" s="1"/>
      <c r="H48" s="1"/>
      <c r="I48" s="579" t="str">
        <f>IF(OR(schools!C43="000",schools!C43=""),"1",(SUMIF(data!$A$8:$AB$13001,schools!C43,data!$AB$8:$AB$13001)))</f>
        <v>1</v>
      </c>
      <c r="J48" s="580">
        <f t="shared" si="0"/>
        <v>0</v>
      </c>
      <c r="K48" s="1"/>
      <c r="L48" s="1"/>
      <c r="M48" s="1"/>
      <c r="N48" s="1"/>
      <c r="O48" s="1"/>
      <c r="P48" s="1"/>
      <c r="Q48" s="1"/>
      <c r="R48" s="1"/>
      <c r="S48" s="1"/>
      <c r="T48" s="1"/>
      <c r="U48" s="1"/>
      <c r="V48" s="1"/>
      <c r="W48" s="1"/>
      <c r="X48" s="1"/>
      <c r="Y48" s="1"/>
      <c r="Z48" s="1"/>
    </row>
    <row r="49" spans="1:26" ht="15.75" customHeight="1">
      <c r="A49" s="1">
        <v>12</v>
      </c>
      <c r="B49" s="1" t="s">
        <v>1284</v>
      </c>
      <c r="C49" s="1" t="s">
        <v>1283</v>
      </c>
      <c r="D49" s="1">
        <v>0</v>
      </c>
      <c r="E49" s="1" t="s">
        <v>2214</v>
      </c>
      <c r="F49" s="1"/>
      <c r="G49" s="1"/>
      <c r="H49" s="1"/>
      <c r="I49" s="579" t="str">
        <f>IF(OR(schools!C44="000",schools!C44=""),"1",(SUMIF(data!$A$8:$AB$13001,schools!C44,data!$AB$8:$AB$13001)))</f>
        <v>1</v>
      </c>
      <c r="J49" s="580">
        <f t="shared" si="0"/>
        <v>0</v>
      </c>
      <c r="K49" s="1"/>
      <c r="L49" s="1"/>
      <c r="M49" s="1"/>
      <c r="N49" s="1"/>
      <c r="O49" s="1"/>
      <c r="P49" s="1"/>
      <c r="Q49" s="1"/>
      <c r="R49" s="1"/>
      <c r="S49" s="1"/>
      <c r="T49" s="1"/>
      <c r="U49" s="1"/>
      <c r="V49" s="1"/>
      <c r="W49" s="1"/>
      <c r="X49" s="1"/>
      <c r="Y49" s="1"/>
      <c r="Z49" s="1"/>
    </row>
    <row r="50" spans="1:26" ht="15.75" customHeight="1">
      <c r="A50" s="1">
        <v>13</v>
      </c>
      <c r="B50" s="1" t="s">
        <v>1286</v>
      </c>
      <c r="C50" s="1" t="s">
        <v>1285</v>
      </c>
      <c r="D50" s="1">
        <v>0</v>
      </c>
      <c r="E50" s="1" t="s">
        <v>2214</v>
      </c>
      <c r="F50" s="1"/>
      <c r="G50" s="1"/>
      <c r="H50" s="1"/>
      <c r="I50" s="579" t="str">
        <f>IF(OR(schools!C45="000",schools!C45=""),"1",(SUMIF(data!$A$8:$AB$13001,schools!C45,data!$AB$8:$AB$13001)))</f>
        <v>1</v>
      </c>
      <c r="J50" s="580">
        <f t="shared" si="0"/>
        <v>0</v>
      </c>
      <c r="K50" s="1"/>
      <c r="L50" s="1"/>
      <c r="M50" s="1"/>
      <c r="N50" s="1"/>
      <c r="O50" s="1"/>
      <c r="P50" s="1"/>
      <c r="Q50" s="1"/>
      <c r="R50" s="1"/>
      <c r="S50" s="1"/>
      <c r="T50" s="1"/>
      <c r="U50" s="1"/>
      <c r="V50" s="1"/>
      <c r="W50" s="1"/>
      <c r="X50" s="1"/>
      <c r="Y50" s="1"/>
      <c r="Z50" s="1"/>
    </row>
    <row r="51" spans="1:26" ht="15.75" customHeight="1">
      <c r="A51" s="1">
        <v>14</v>
      </c>
      <c r="B51" s="1" t="s">
        <v>1288</v>
      </c>
      <c r="C51" s="1" t="s">
        <v>1287</v>
      </c>
      <c r="D51" s="1">
        <v>1</v>
      </c>
      <c r="E51" s="1" t="s">
        <v>2214</v>
      </c>
      <c r="F51" s="1"/>
      <c r="G51" s="1"/>
      <c r="H51" s="1"/>
      <c r="I51" s="579" t="str">
        <f>IF(OR(schools!C46="000",schools!C46=""),"1",(SUMIF(data!$A$8:$AB$13001,schools!C46,data!$AB$8:$AB$13001)))</f>
        <v>1</v>
      </c>
      <c r="J51" s="580">
        <f t="shared" si="0"/>
        <v>0</v>
      </c>
      <c r="K51" s="1"/>
      <c r="L51" s="1"/>
      <c r="M51" s="1"/>
      <c r="N51" s="1"/>
      <c r="O51" s="1"/>
      <c r="P51" s="1"/>
      <c r="Q51" s="1"/>
      <c r="R51" s="1"/>
      <c r="S51" s="1"/>
      <c r="T51" s="1"/>
      <c r="U51" s="1"/>
      <c r="V51" s="1"/>
      <c r="W51" s="1"/>
      <c r="X51" s="1"/>
      <c r="Y51" s="1"/>
      <c r="Z51" s="1"/>
    </row>
    <row r="52" spans="1:26" ht="15.75" customHeight="1">
      <c r="A52" s="1">
        <v>15</v>
      </c>
      <c r="B52" s="1" t="s">
        <v>1290</v>
      </c>
      <c r="C52" s="1" t="s">
        <v>1289</v>
      </c>
      <c r="D52" s="1">
        <v>0</v>
      </c>
      <c r="E52" s="1" t="s">
        <v>2214</v>
      </c>
      <c r="F52" s="1"/>
      <c r="G52" s="1"/>
      <c r="H52" s="1"/>
      <c r="I52" s="579" t="str">
        <f>IF(OR(schools!C47="000",schools!C47=""),"1",(SUMIF(data!$A$8:$AB$13001,schools!C47,data!$AB$8:$AB$13001)))</f>
        <v>1</v>
      </c>
      <c r="J52" s="580">
        <f t="shared" si="0"/>
        <v>0</v>
      </c>
      <c r="K52" s="1"/>
      <c r="L52" s="1"/>
      <c r="M52" s="1"/>
      <c r="N52" s="1"/>
      <c r="O52" s="1"/>
      <c r="P52" s="1"/>
      <c r="Q52" s="1"/>
      <c r="R52" s="1"/>
      <c r="S52" s="1"/>
      <c r="T52" s="1"/>
      <c r="U52" s="1"/>
      <c r="V52" s="1"/>
      <c r="W52" s="1"/>
      <c r="X52" s="1"/>
      <c r="Y52" s="1"/>
      <c r="Z52" s="1"/>
    </row>
    <row r="53" spans="1:26" ht="15.75" customHeight="1">
      <c r="A53" s="1">
        <v>16</v>
      </c>
      <c r="B53" s="1" t="s">
        <v>1292</v>
      </c>
      <c r="C53" s="1" t="s">
        <v>1291</v>
      </c>
      <c r="D53" s="1">
        <v>1</v>
      </c>
      <c r="E53" s="1" t="s">
        <v>2215</v>
      </c>
      <c r="F53" s="1"/>
      <c r="G53" s="1"/>
      <c r="H53" s="1"/>
      <c r="I53" s="579" t="str">
        <f>IF(OR(schools!C48="000",schools!C48=""),"1",(SUMIF(data!$A$8:$AB$13001,schools!C48,data!$AB$8:$AB$13001)))</f>
        <v>1</v>
      </c>
      <c r="J53" s="580">
        <f t="shared" si="0"/>
        <v>0</v>
      </c>
      <c r="K53" s="1"/>
      <c r="L53" s="1"/>
      <c r="M53" s="1"/>
      <c r="N53" s="1"/>
      <c r="O53" s="1"/>
      <c r="P53" s="1"/>
      <c r="Q53" s="1"/>
      <c r="R53" s="1"/>
      <c r="S53" s="1"/>
      <c r="T53" s="1"/>
      <c r="U53" s="1"/>
      <c r="V53" s="1"/>
      <c r="W53" s="1"/>
      <c r="X53" s="1"/>
      <c r="Y53" s="1"/>
      <c r="Z53" s="1"/>
    </row>
    <row r="54" spans="1:26" ht="15.75" customHeight="1">
      <c r="A54" s="1">
        <v>17</v>
      </c>
      <c r="B54" s="1" t="s">
        <v>1294</v>
      </c>
      <c r="C54" s="1" t="s">
        <v>1293</v>
      </c>
      <c r="D54" s="1">
        <v>1</v>
      </c>
      <c r="E54" s="1" t="s">
        <v>2214</v>
      </c>
      <c r="F54" s="1"/>
      <c r="G54" s="1"/>
      <c r="H54" s="1"/>
      <c r="I54" s="579" t="str">
        <f>IF(OR(schools!C49="000",schools!C49=""),"1",(SUMIF(data!$A$8:$AB$13001,schools!C49,data!$AB$8:$AB$13001)))</f>
        <v>1</v>
      </c>
      <c r="J54" s="580">
        <f t="shared" si="0"/>
        <v>0</v>
      </c>
      <c r="K54" s="1"/>
      <c r="L54" s="1"/>
      <c r="M54" s="1"/>
      <c r="N54" s="1"/>
      <c r="O54" s="1"/>
      <c r="P54" s="1"/>
      <c r="Q54" s="1"/>
      <c r="R54" s="1"/>
      <c r="S54" s="1"/>
      <c r="T54" s="1"/>
      <c r="U54" s="1"/>
      <c r="V54" s="1"/>
      <c r="W54" s="1"/>
      <c r="X54" s="1"/>
      <c r="Y54" s="1"/>
      <c r="Z54" s="1"/>
    </row>
    <row r="55" spans="1:26" ht="15.75" customHeight="1">
      <c r="A55" s="1">
        <v>18</v>
      </c>
      <c r="B55" s="1" t="s">
        <v>1296</v>
      </c>
      <c r="C55" s="1" t="s">
        <v>1295</v>
      </c>
      <c r="D55" s="1">
        <v>1</v>
      </c>
      <c r="E55" s="1" t="s">
        <v>2214</v>
      </c>
      <c r="F55" s="1"/>
      <c r="G55" s="1"/>
      <c r="H55" s="1"/>
      <c r="I55" s="579" t="str">
        <f>IF(OR(schools!C50="000",schools!C50=""),"1",(SUMIF(data!$A$8:$AB$13001,schools!C50,data!$AB$8:$AB$13001)))</f>
        <v>1</v>
      </c>
      <c r="J55" s="580">
        <f t="shared" si="0"/>
        <v>0</v>
      </c>
      <c r="K55" s="1"/>
      <c r="L55" s="1"/>
      <c r="M55" s="1"/>
      <c r="N55" s="1"/>
      <c r="O55" s="1"/>
      <c r="P55" s="1"/>
      <c r="Q55" s="1"/>
      <c r="R55" s="1"/>
      <c r="S55" s="1"/>
      <c r="T55" s="1"/>
      <c r="U55" s="1"/>
      <c r="V55" s="1"/>
      <c r="W55" s="1"/>
      <c r="X55" s="1"/>
      <c r="Y55" s="1"/>
      <c r="Z55" s="1"/>
    </row>
    <row r="56" spans="1:26" ht="15.75" customHeight="1">
      <c r="A56" s="1">
        <v>19</v>
      </c>
      <c r="B56" s="1" t="s">
        <v>1298</v>
      </c>
      <c r="C56" s="1" t="s">
        <v>1297</v>
      </c>
      <c r="D56" s="1">
        <v>0</v>
      </c>
      <c r="E56" s="1" t="s">
        <v>2214</v>
      </c>
      <c r="F56" s="1"/>
      <c r="G56" s="1"/>
      <c r="H56" s="1"/>
      <c r="I56" s="579" t="str">
        <f>IF(OR(schools!C51="000",schools!C51=""),"1",(SUMIF(data!$A$8:$AB$13001,schools!C51,data!$AB$8:$AB$13001)))</f>
        <v>1</v>
      </c>
      <c r="J56" s="580">
        <f t="shared" si="0"/>
        <v>0</v>
      </c>
      <c r="K56" s="1"/>
      <c r="L56" s="1"/>
      <c r="M56" s="1"/>
      <c r="N56" s="1"/>
      <c r="O56" s="1"/>
      <c r="P56" s="1"/>
      <c r="Q56" s="1"/>
      <c r="R56" s="1"/>
      <c r="S56" s="1"/>
      <c r="T56" s="1"/>
      <c r="U56" s="1"/>
      <c r="V56" s="1"/>
      <c r="W56" s="1"/>
      <c r="X56" s="1"/>
      <c r="Y56" s="1"/>
      <c r="Z56" s="1"/>
    </row>
    <row r="57" spans="1:26" ht="15.75" customHeight="1">
      <c r="A57" s="1">
        <v>20</v>
      </c>
      <c r="B57" s="1" t="s">
        <v>1300</v>
      </c>
      <c r="C57" s="1" t="s">
        <v>1299</v>
      </c>
      <c r="D57" s="1">
        <v>1</v>
      </c>
      <c r="E57" s="1" t="s">
        <v>2214</v>
      </c>
      <c r="F57" s="1"/>
      <c r="G57" s="1"/>
      <c r="H57" s="1"/>
      <c r="I57" s="579" t="str">
        <f>IF(OR(schools!C52="000",schools!C52=""),"1",(SUMIF(data!$A$8:$AB$13001,schools!C52,data!$AB$8:$AB$13001)))</f>
        <v>1</v>
      </c>
      <c r="J57" s="580">
        <f t="shared" si="0"/>
        <v>0</v>
      </c>
      <c r="K57" s="1"/>
      <c r="L57" s="1"/>
      <c r="M57" s="1"/>
      <c r="N57" s="1"/>
      <c r="O57" s="1"/>
      <c r="P57" s="1"/>
      <c r="Q57" s="1"/>
      <c r="R57" s="1"/>
      <c r="S57" s="1"/>
      <c r="T57" s="1"/>
      <c r="U57" s="1"/>
      <c r="V57" s="1"/>
      <c r="W57" s="1"/>
      <c r="X57" s="1"/>
      <c r="Y57" s="1"/>
      <c r="Z57" s="1"/>
    </row>
    <row r="58" spans="1:26" ht="15.75" customHeight="1">
      <c r="A58" s="1">
        <v>21</v>
      </c>
      <c r="B58" s="1" t="s">
        <v>1302</v>
      </c>
      <c r="C58" s="1" t="s">
        <v>1301</v>
      </c>
      <c r="D58" s="1">
        <v>0</v>
      </c>
      <c r="E58" s="1" t="s">
        <v>2214</v>
      </c>
      <c r="F58" s="1"/>
      <c r="G58" s="1"/>
      <c r="H58" s="1"/>
      <c r="I58" s="579" t="str">
        <f>IF(OR(schools!C53="000",schools!C53=""),"1",(SUMIF(data!$A$8:$AB$13001,schools!C53,data!$AB$8:$AB$13001)))</f>
        <v>1</v>
      </c>
      <c r="J58" s="580">
        <f t="shared" si="0"/>
        <v>0</v>
      </c>
      <c r="K58" s="1"/>
      <c r="L58" s="1"/>
      <c r="M58" s="1"/>
      <c r="N58" s="1"/>
      <c r="O58" s="1"/>
      <c r="P58" s="1"/>
      <c r="Q58" s="1"/>
      <c r="R58" s="1"/>
      <c r="S58" s="1"/>
      <c r="T58" s="1"/>
      <c r="U58" s="1"/>
      <c r="V58" s="1"/>
      <c r="W58" s="1"/>
      <c r="X58" s="1"/>
      <c r="Y58" s="1"/>
      <c r="Z58" s="1"/>
    </row>
    <row r="59" spans="1:26" ht="15.75" customHeight="1">
      <c r="A59" s="1">
        <v>22</v>
      </c>
      <c r="B59" s="1" t="s">
        <v>1304</v>
      </c>
      <c r="C59" s="1" t="s">
        <v>1303</v>
      </c>
      <c r="D59" s="1">
        <v>0</v>
      </c>
      <c r="E59" s="1" t="s">
        <v>2214</v>
      </c>
      <c r="F59" s="1"/>
      <c r="G59" s="1"/>
      <c r="H59" s="1"/>
      <c r="I59" s="579" t="str">
        <f>IF(OR(schools!C54="000",schools!C54=""),"1",(SUMIF(data!$A$8:$AB$13001,schools!C54,data!$AB$8:$AB$13001)))</f>
        <v>1</v>
      </c>
      <c r="J59" s="580">
        <f t="shared" si="0"/>
        <v>0</v>
      </c>
      <c r="K59" s="1"/>
      <c r="L59" s="1"/>
      <c r="M59" s="1"/>
      <c r="N59" s="1"/>
      <c r="O59" s="1"/>
      <c r="P59" s="1"/>
      <c r="Q59" s="1"/>
      <c r="R59" s="1"/>
      <c r="S59" s="1"/>
      <c r="T59" s="1"/>
      <c r="U59" s="1"/>
      <c r="V59" s="1"/>
      <c r="W59" s="1"/>
      <c r="X59" s="1"/>
      <c r="Y59" s="1"/>
      <c r="Z59" s="1"/>
    </row>
    <row r="60" spans="1:26" ht="15.75" customHeight="1">
      <c r="A60" s="1">
        <v>23</v>
      </c>
      <c r="B60" s="1" t="s">
        <v>1306</v>
      </c>
      <c r="C60" s="1" t="s">
        <v>1305</v>
      </c>
      <c r="D60" s="1">
        <v>1</v>
      </c>
      <c r="E60" s="1" t="s">
        <v>2214</v>
      </c>
      <c r="F60" s="1"/>
      <c r="G60" s="1"/>
      <c r="H60" s="1"/>
      <c r="I60" s="579" t="str">
        <f>IF(OR(schools!C55="000",schools!C55=""),"1",(SUMIF(data!$A$8:$AB$13001,schools!C55,data!$AB$8:$AB$13001)))</f>
        <v>1</v>
      </c>
      <c r="J60" s="580">
        <f t="shared" si="0"/>
        <v>0</v>
      </c>
      <c r="K60" s="1"/>
      <c r="L60" s="1"/>
      <c r="M60" s="1"/>
      <c r="N60" s="1"/>
      <c r="O60" s="1"/>
      <c r="P60" s="1"/>
      <c r="Q60" s="1"/>
      <c r="R60" s="1"/>
      <c r="S60" s="1"/>
      <c r="T60" s="1"/>
      <c r="U60" s="1"/>
      <c r="V60" s="1"/>
      <c r="W60" s="1"/>
      <c r="X60" s="1"/>
      <c r="Y60" s="1"/>
      <c r="Z60" s="1"/>
    </row>
    <row r="61" spans="1:26" ht="15.75" customHeight="1">
      <c r="A61" s="1">
        <v>24</v>
      </c>
      <c r="B61" s="1" t="s">
        <v>1308</v>
      </c>
      <c r="C61" s="1" t="s">
        <v>1307</v>
      </c>
      <c r="D61" s="1">
        <v>1</v>
      </c>
      <c r="E61" s="1" t="s">
        <v>2214</v>
      </c>
      <c r="F61" s="1"/>
      <c r="G61" s="1"/>
      <c r="H61" s="1"/>
      <c r="I61" s="579" t="str">
        <f>IF(OR(schools!C56="000",schools!C56=""),"1",(SUMIF(data!$A$8:$AB$13001,schools!C56,data!$AB$8:$AB$13001)))</f>
        <v>1</v>
      </c>
      <c r="J61" s="580">
        <f t="shared" si="0"/>
        <v>0</v>
      </c>
      <c r="K61" s="1"/>
      <c r="L61" s="1"/>
      <c r="M61" s="1"/>
      <c r="N61" s="1"/>
      <c r="O61" s="1"/>
      <c r="P61" s="1"/>
      <c r="Q61" s="1"/>
      <c r="R61" s="1"/>
      <c r="S61" s="1"/>
      <c r="T61" s="1"/>
      <c r="U61" s="1"/>
      <c r="V61" s="1"/>
      <c r="W61" s="1"/>
      <c r="X61" s="1"/>
      <c r="Y61" s="1"/>
      <c r="Z61" s="1"/>
    </row>
    <row r="62" spans="1:26" ht="15.75" customHeight="1">
      <c r="A62" s="1">
        <v>25</v>
      </c>
      <c r="B62" s="1" t="s">
        <v>1309</v>
      </c>
      <c r="C62" s="1" t="s">
        <v>1248</v>
      </c>
      <c r="D62" s="1">
        <v>1</v>
      </c>
      <c r="E62" s="1" t="s">
        <v>2214</v>
      </c>
      <c r="F62" s="1"/>
      <c r="G62" s="1"/>
      <c r="H62" s="1"/>
      <c r="I62" s="579" t="str">
        <f>IF(OR(schools!C57="000",schools!C57=""),"1",(SUMIF(data!$A$8:$AB$13001,schools!C57,data!$AB$8:$AB$13001)))</f>
        <v>1</v>
      </c>
      <c r="J62" s="580">
        <f t="shared" si="0"/>
        <v>0</v>
      </c>
      <c r="K62" s="1"/>
      <c r="L62" s="1"/>
      <c r="M62" s="1"/>
      <c r="N62" s="1"/>
      <c r="O62" s="1"/>
      <c r="P62" s="1"/>
      <c r="Q62" s="1"/>
      <c r="R62" s="1"/>
      <c r="S62" s="1"/>
      <c r="T62" s="1"/>
      <c r="U62" s="1"/>
      <c r="V62" s="1"/>
      <c r="W62" s="1"/>
      <c r="X62" s="1"/>
      <c r="Y62" s="1"/>
      <c r="Z62" s="1"/>
    </row>
    <row r="63" spans="1:26" ht="15.75" customHeight="1">
      <c r="A63" s="1">
        <v>26</v>
      </c>
      <c r="B63" s="1" t="s">
        <v>1311</v>
      </c>
      <c r="C63" s="1" t="s">
        <v>1310</v>
      </c>
      <c r="D63" s="1">
        <v>1</v>
      </c>
      <c r="E63" s="1" t="s">
        <v>2215</v>
      </c>
      <c r="F63" s="1"/>
      <c r="G63" s="1"/>
      <c r="H63" s="1"/>
      <c r="I63" s="579" t="str">
        <f>IF(OR(schools!C58="000",schools!C58=""),"1",(SUMIF(data!$A$8:$AB$13001,schools!C58,data!$AB$8:$AB$13001)))</f>
        <v>1</v>
      </c>
      <c r="J63" s="580">
        <f t="shared" si="0"/>
        <v>0</v>
      </c>
      <c r="K63" s="1"/>
      <c r="L63" s="1"/>
      <c r="M63" s="1"/>
      <c r="N63" s="1"/>
      <c r="O63" s="1"/>
      <c r="P63" s="1"/>
      <c r="Q63" s="1"/>
      <c r="R63" s="1"/>
      <c r="S63" s="1"/>
      <c r="T63" s="1"/>
      <c r="U63" s="1"/>
      <c r="V63" s="1"/>
      <c r="W63" s="1"/>
      <c r="X63" s="1"/>
      <c r="Y63" s="1"/>
      <c r="Z63" s="1"/>
    </row>
    <row r="64" spans="1:26" ht="15.75" customHeight="1">
      <c r="A64" s="1">
        <v>27</v>
      </c>
      <c r="B64" s="1" t="s">
        <v>1313</v>
      </c>
      <c r="C64" s="1" t="s">
        <v>1312</v>
      </c>
      <c r="D64" s="1">
        <v>1</v>
      </c>
      <c r="E64" s="1" t="s">
        <v>2214</v>
      </c>
      <c r="F64" s="1"/>
      <c r="G64" s="1"/>
      <c r="H64" s="1"/>
      <c r="I64" s="579" t="str">
        <f>IF(OR(schools!C59="000",schools!C59=""),"1",(SUMIF(data!$A$8:$AB$13001,schools!C59,data!$AB$8:$AB$13001)))</f>
        <v>1</v>
      </c>
      <c r="J64" s="580">
        <f t="shared" si="0"/>
        <v>0</v>
      </c>
      <c r="K64" s="1"/>
      <c r="L64" s="1"/>
      <c r="M64" s="1"/>
      <c r="N64" s="1"/>
      <c r="O64" s="1"/>
      <c r="P64" s="1"/>
      <c r="Q64" s="1"/>
      <c r="R64" s="1"/>
      <c r="S64" s="1"/>
      <c r="T64" s="1"/>
      <c r="U64" s="1"/>
      <c r="V64" s="1"/>
      <c r="W64" s="1"/>
      <c r="X64" s="1"/>
      <c r="Y64" s="1"/>
      <c r="Z64" s="1"/>
    </row>
    <row r="65" spans="1:26" ht="15.75" customHeight="1">
      <c r="A65" s="1">
        <v>28</v>
      </c>
      <c r="B65" s="1" t="s">
        <v>1315</v>
      </c>
      <c r="C65" s="1" t="s">
        <v>1314</v>
      </c>
      <c r="D65" s="1">
        <v>0</v>
      </c>
      <c r="E65" s="1" t="s">
        <v>2214</v>
      </c>
      <c r="F65" s="1"/>
      <c r="G65" s="1"/>
      <c r="H65" s="1"/>
      <c r="I65" s="579" t="str">
        <f>IF(OR(schools!C60="000",schools!C60=""),"1",(SUMIF(data!$A$8:$AB$13001,schools!C60,data!$AB$8:$AB$13001)))</f>
        <v>1</v>
      </c>
      <c r="J65" s="580">
        <f t="shared" si="0"/>
        <v>0</v>
      </c>
      <c r="K65" s="1"/>
      <c r="L65" s="1"/>
      <c r="M65" s="1"/>
      <c r="N65" s="1"/>
      <c r="O65" s="1"/>
      <c r="P65" s="1"/>
      <c r="Q65" s="1"/>
      <c r="R65" s="1"/>
      <c r="S65" s="1"/>
      <c r="T65" s="1"/>
      <c r="U65" s="1"/>
      <c r="V65" s="1"/>
      <c r="W65" s="1"/>
      <c r="X65" s="1"/>
      <c r="Y65" s="1"/>
      <c r="Z65" s="1"/>
    </row>
    <row r="66" spans="1:26" ht="15.75" customHeight="1">
      <c r="A66" s="1">
        <v>29</v>
      </c>
      <c r="B66" s="1" t="s">
        <v>1317</v>
      </c>
      <c r="C66" s="1" t="s">
        <v>1316</v>
      </c>
      <c r="D66" s="1">
        <v>0</v>
      </c>
      <c r="E66" s="1" t="s">
        <v>2214</v>
      </c>
      <c r="F66" s="1"/>
      <c r="G66" s="1"/>
      <c r="H66" s="1"/>
      <c r="I66" s="579" t="str">
        <f>IF(OR(schools!C61="000",schools!C61=""),"1",(SUMIF(data!$A$8:$AB$13001,schools!C61,data!$AB$8:$AB$13001)))</f>
        <v>1</v>
      </c>
      <c r="J66" s="580">
        <f t="shared" si="0"/>
        <v>0</v>
      </c>
      <c r="K66" s="1"/>
      <c r="L66" s="1"/>
      <c r="M66" s="1"/>
      <c r="N66" s="1"/>
      <c r="O66" s="1"/>
      <c r="P66" s="1"/>
      <c r="Q66" s="1"/>
      <c r="R66" s="1"/>
      <c r="S66" s="1"/>
      <c r="T66" s="1"/>
      <c r="U66" s="1"/>
      <c r="V66" s="1"/>
      <c r="W66" s="1"/>
      <c r="X66" s="1"/>
      <c r="Y66" s="1"/>
      <c r="Z66" s="1"/>
    </row>
    <row r="67" spans="1:26" ht="15.75" customHeight="1">
      <c r="A67" s="1">
        <v>30</v>
      </c>
      <c r="B67" s="1" t="s">
        <v>1319</v>
      </c>
      <c r="C67" s="1" t="s">
        <v>1318</v>
      </c>
      <c r="D67" s="1">
        <v>1</v>
      </c>
      <c r="E67" s="1" t="s">
        <v>2214</v>
      </c>
      <c r="F67" s="1"/>
      <c r="G67" s="1"/>
      <c r="H67" s="1"/>
      <c r="I67" s="579" t="str">
        <f>IF(OR(schools!C62="000",schools!C62=""),"1",(SUMIF(data!$A$8:$AB$13001,schools!C62,data!$AB$8:$AB$13001)))</f>
        <v>1</v>
      </c>
      <c r="J67" s="580">
        <f t="shared" si="0"/>
        <v>0</v>
      </c>
      <c r="K67" s="1"/>
      <c r="L67" s="1"/>
      <c r="M67" s="1"/>
      <c r="N67" s="1"/>
      <c r="O67" s="1"/>
      <c r="P67" s="1"/>
      <c r="Q67" s="1"/>
      <c r="R67" s="1"/>
      <c r="S67" s="1"/>
      <c r="T67" s="1"/>
      <c r="U67" s="1"/>
      <c r="V67" s="1"/>
      <c r="W67" s="1"/>
      <c r="X67" s="1"/>
      <c r="Y67" s="1"/>
      <c r="Z67" s="1"/>
    </row>
    <row r="68" spans="1:26" ht="15.75" customHeight="1">
      <c r="A68" s="323">
        <v>31</v>
      </c>
      <c r="B68" s="323" t="s">
        <v>1321</v>
      </c>
      <c r="C68" s="323" t="s">
        <v>1320</v>
      </c>
      <c r="D68" s="323">
        <v>1</v>
      </c>
      <c r="E68" s="1" t="s">
        <v>2214</v>
      </c>
      <c r="F68" s="1"/>
      <c r="G68" s="1"/>
      <c r="H68" s="1"/>
      <c r="I68" s="579" t="str">
        <f>IF(OR(schools!C63="000",schools!C63=""),"1",(SUMIF(data!$A$8:$AB$13001,schools!C63,data!$AB$8:$AB$13001)))</f>
        <v>1</v>
      </c>
      <c r="J68" s="580">
        <f t="shared" si="0"/>
        <v>0</v>
      </c>
      <c r="K68" s="1"/>
      <c r="L68" s="1"/>
      <c r="M68" s="1"/>
      <c r="N68" s="1"/>
      <c r="O68" s="1"/>
      <c r="P68" s="1"/>
      <c r="Q68" s="1"/>
      <c r="R68" s="1"/>
      <c r="S68" s="1"/>
      <c r="T68" s="1"/>
      <c r="U68" s="1"/>
      <c r="V68" s="1"/>
      <c r="W68" s="1"/>
      <c r="X68" s="1"/>
      <c r="Y68" s="1"/>
      <c r="Z68" s="1"/>
    </row>
    <row r="69" spans="1:26" ht="15.75" customHeight="1">
      <c r="A69" s="1">
        <v>32</v>
      </c>
      <c r="B69" s="1" t="s">
        <v>1323</v>
      </c>
      <c r="C69" s="1" t="s">
        <v>1322</v>
      </c>
      <c r="D69" s="1">
        <v>0</v>
      </c>
      <c r="E69" s="1" t="s">
        <v>2214</v>
      </c>
      <c r="F69" s="1"/>
      <c r="G69" s="1"/>
      <c r="H69" s="1"/>
      <c r="I69" s="579" t="str">
        <f>IF(OR(schools!C64="000",schools!C64=""),"1",(SUMIF(data!$A$8:$AB$13001,schools!C64,data!$AB$8:$AB$13001)))</f>
        <v>1</v>
      </c>
      <c r="J69" s="580">
        <f t="shared" si="0"/>
        <v>0</v>
      </c>
      <c r="K69" s="1"/>
      <c r="L69" s="1"/>
      <c r="M69" s="1"/>
      <c r="N69" s="1"/>
      <c r="O69" s="1"/>
      <c r="P69" s="1"/>
      <c r="Q69" s="1"/>
      <c r="R69" s="1"/>
      <c r="S69" s="1"/>
      <c r="T69" s="1"/>
      <c r="U69" s="1"/>
      <c r="V69" s="1"/>
      <c r="W69" s="1"/>
      <c r="X69" s="1"/>
      <c r="Y69" s="1"/>
      <c r="Z69" s="1"/>
    </row>
    <row r="70" spans="1:26" ht="15.75" customHeight="1">
      <c r="A70" s="1">
        <v>33</v>
      </c>
      <c r="B70" s="1" t="s">
        <v>1325</v>
      </c>
      <c r="C70" s="1" t="s">
        <v>1324</v>
      </c>
      <c r="D70" s="1">
        <v>0</v>
      </c>
      <c r="E70" s="1" t="s">
        <v>2214</v>
      </c>
      <c r="F70" s="1"/>
      <c r="G70" s="1"/>
      <c r="H70" s="1"/>
      <c r="I70" s="579" t="str">
        <f>IF(OR(schools!C65="000",schools!C65=""),"1",(SUMIF(data!$A$8:$AB$13001,schools!C65,data!$AB$8:$AB$13001)))</f>
        <v>1</v>
      </c>
      <c r="J70" s="580">
        <f t="shared" si="0"/>
        <v>0</v>
      </c>
      <c r="K70" s="1"/>
      <c r="L70" s="1"/>
      <c r="M70" s="1"/>
      <c r="N70" s="1"/>
      <c r="O70" s="1"/>
      <c r="P70" s="1"/>
      <c r="Q70" s="1"/>
      <c r="R70" s="1"/>
      <c r="S70" s="1"/>
      <c r="T70" s="1"/>
      <c r="U70" s="1"/>
      <c r="V70" s="1"/>
      <c r="W70" s="1"/>
      <c r="X70" s="1"/>
      <c r="Y70" s="1"/>
      <c r="Z70" s="1"/>
    </row>
    <row r="71" spans="1:26" ht="15.75" customHeight="1">
      <c r="A71" s="1">
        <v>34</v>
      </c>
      <c r="B71" s="1" t="s">
        <v>1327</v>
      </c>
      <c r="C71" s="1" t="s">
        <v>1326</v>
      </c>
      <c r="D71" s="1">
        <v>0</v>
      </c>
      <c r="E71" s="1" t="s">
        <v>2214</v>
      </c>
      <c r="F71" s="1"/>
      <c r="G71" s="1"/>
      <c r="H71" s="1"/>
      <c r="I71" s="579" t="str">
        <f>IF(OR(schools!C66="000",schools!C66=""),"1",(SUMIF(data!$A$8:$AB$13001,schools!C66,data!$AB$8:$AB$13001)))</f>
        <v>1</v>
      </c>
      <c r="J71" s="580">
        <f t="shared" si="0"/>
        <v>0</v>
      </c>
      <c r="K71" s="1"/>
      <c r="L71" s="1"/>
      <c r="M71" s="1"/>
      <c r="N71" s="1"/>
      <c r="O71" s="1"/>
      <c r="P71" s="1"/>
      <c r="Q71" s="1"/>
      <c r="R71" s="1"/>
      <c r="S71" s="1"/>
      <c r="T71" s="1"/>
      <c r="U71" s="1"/>
      <c r="V71" s="1"/>
      <c r="W71" s="1"/>
      <c r="X71" s="1"/>
      <c r="Y71" s="1"/>
      <c r="Z71" s="1"/>
    </row>
    <row r="72" spans="1:26" ht="15.75" customHeight="1">
      <c r="A72" s="1">
        <v>35</v>
      </c>
      <c r="B72" s="1" t="s">
        <v>1329</v>
      </c>
      <c r="C72" s="1" t="s">
        <v>1328</v>
      </c>
      <c r="D72" s="1">
        <v>1</v>
      </c>
      <c r="E72" s="1" t="s">
        <v>2215</v>
      </c>
      <c r="F72" s="1"/>
      <c r="G72" s="1"/>
      <c r="H72" s="1"/>
      <c r="I72" s="579" t="str">
        <f>IF(OR(schools!C67="000",schools!C67=""),"1",(SUMIF(data!$A$8:$AB$13001,schools!C67,data!$AB$8:$AB$13001)))</f>
        <v>1</v>
      </c>
      <c r="J72" s="580">
        <f t="shared" si="0"/>
        <v>0</v>
      </c>
      <c r="K72" s="1"/>
      <c r="L72" s="1"/>
      <c r="M72" s="1"/>
      <c r="N72" s="1"/>
      <c r="O72" s="1"/>
      <c r="P72" s="1"/>
      <c r="Q72" s="1"/>
      <c r="R72" s="1"/>
      <c r="S72" s="1"/>
      <c r="T72" s="1"/>
      <c r="U72" s="1"/>
      <c r="V72" s="1"/>
      <c r="W72" s="1"/>
      <c r="X72" s="1"/>
      <c r="Y72" s="1"/>
      <c r="Z72" s="1"/>
    </row>
    <row r="73" spans="1:26" ht="15.75" customHeight="1">
      <c r="A73" s="1">
        <v>36</v>
      </c>
      <c r="B73" s="1" t="s">
        <v>1331</v>
      </c>
      <c r="C73" s="1" t="s">
        <v>1330</v>
      </c>
      <c r="D73" s="1">
        <v>1</v>
      </c>
      <c r="E73" s="1" t="s">
        <v>2214</v>
      </c>
      <c r="F73" s="1"/>
      <c r="G73" s="1"/>
      <c r="H73" s="1"/>
      <c r="I73" s="579" t="str">
        <f>IF(OR(schools!C68="000",schools!C68=""),"1",(SUMIF(data!$A$8:$AB$13001,schools!C68,data!$AB$8:$AB$13001)))</f>
        <v>1</v>
      </c>
      <c r="J73" s="580">
        <f t="shared" si="0"/>
        <v>0</v>
      </c>
      <c r="K73" s="1"/>
      <c r="L73" s="1"/>
      <c r="M73" s="1"/>
      <c r="N73" s="1"/>
      <c r="O73" s="1"/>
      <c r="P73" s="1"/>
      <c r="Q73" s="1"/>
      <c r="R73" s="1"/>
      <c r="S73" s="1"/>
      <c r="T73" s="1"/>
      <c r="U73" s="1"/>
      <c r="V73" s="1"/>
      <c r="W73" s="1"/>
      <c r="X73" s="1"/>
      <c r="Y73" s="1"/>
      <c r="Z73" s="1"/>
    </row>
    <row r="74" spans="1:26" ht="15.75" customHeight="1">
      <c r="A74" s="1">
        <v>37</v>
      </c>
      <c r="B74" s="1" t="s">
        <v>1333</v>
      </c>
      <c r="C74" s="1" t="s">
        <v>1332</v>
      </c>
      <c r="D74" s="1">
        <v>1</v>
      </c>
      <c r="E74" s="1" t="s">
        <v>2214</v>
      </c>
      <c r="F74" s="1"/>
      <c r="G74" s="1"/>
      <c r="H74" s="1"/>
      <c r="I74" s="579" t="str">
        <f>IF(OR(schools!C69="000",schools!C69=""),"1",(SUMIF(data!$A$8:$AB$13001,schools!C69,data!$AB$8:$AB$13001)))</f>
        <v>1</v>
      </c>
      <c r="J74" s="580">
        <f t="shared" si="0"/>
        <v>0</v>
      </c>
      <c r="K74" s="1"/>
      <c r="L74" s="1"/>
      <c r="M74" s="1"/>
      <c r="N74" s="1"/>
      <c r="O74" s="1"/>
      <c r="P74" s="1"/>
      <c r="Q74" s="1"/>
      <c r="R74" s="1"/>
      <c r="S74" s="1"/>
      <c r="T74" s="1"/>
      <c r="U74" s="1"/>
      <c r="V74" s="1"/>
      <c r="W74" s="1"/>
      <c r="X74" s="1"/>
      <c r="Y74" s="1"/>
      <c r="Z74" s="1"/>
    </row>
    <row r="75" spans="1:26" ht="15.75" customHeight="1">
      <c r="A75" s="1">
        <v>38</v>
      </c>
      <c r="B75" s="1" t="s">
        <v>1335</v>
      </c>
      <c r="C75" s="1" t="s">
        <v>1334</v>
      </c>
      <c r="D75" s="1">
        <v>1</v>
      </c>
      <c r="E75" s="1" t="s">
        <v>2214</v>
      </c>
      <c r="F75" s="1"/>
      <c r="G75" s="1"/>
      <c r="H75" s="1"/>
      <c r="I75" s="579" t="str">
        <f>IF(OR(schools!C70="000",schools!C70=""),"1",(SUMIF(data!$A$8:$AB$13001,schools!C70,data!$AB$8:$AB$13001)))</f>
        <v>1</v>
      </c>
      <c r="J75" s="580">
        <f t="shared" si="0"/>
        <v>0</v>
      </c>
      <c r="K75" s="1"/>
      <c r="L75" s="1"/>
      <c r="M75" s="1"/>
      <c r="N75" s="1"/>
      <c r="O75" s="1"/>
      <c r="P75" s="1"/>
      <c r="Q75" s="1"/>
      <c r="R75" s="1"/>
      <c r="S75" s="1"/>
      <c r="T75" s="1"/>
      <c r="U75" s="1"/>
      <c r="V75" s="1"/>
      <c r="W75" s="1"/>
      <c r="X75" s="1"/>
      <c r="Y75" s="1"/>
      <c r="Z75" s="1"/>
    </row>
    <row r="76" spans="1:26" ht="15.75" customHeight="1">
      <c r="A76" s="1">
        <v>39</v>
      </c>
      <c r="B76" s="1" t="s">
        <v>1337</v>
      </c>
      <c r="C76" s="1" t="s">
        <v>1336</v>
      </c>
      <c r="D76" s="1">
        <v>0</v>
      </c>
      <c r="E76" s="1" t="s">
        <v>2214</v>
      </c>
      <c r="F76" s="1"/>
      <c r="G76" s="1"/>
      <c r="H76" s="1"/>
      <c r="I76" s="579" t="str">
        <f>IF(OR(schools!C71="000",schools!C71=""),"1",(SUMIF(data!$A$8:$AB$13001,schools!C71,data!$AB$8:$AB$13001)))</f>
        <v>1</v>
      </c>
      <c r="J76" s="580">
        <f t="shared" si="0"/>
        <v>0</v>
      </c>
      <c r="K76" s="1"/>
      <c r="L76" s="1"/>
      <c r="M76" s="1"/>
      <c r="N76" s="1"/>
      <c r="O76" s="1"/>
      <c r="P76" s="1"/>
      <c r="Q76" s="1"/>
      <c r="R76" s="1"/>
      <c r="S76" s="1"/>
      <c r="T76" s="1"/>
      <c r="U76" s="1"/>
      <c r="V76" s="1"/>
      <c r="W76" s="1"/>
      <c r="X76" s="1"/>
      <c r="Y76" s="1"/>
      <c r="Z76" s="1"/>
    </row>
    <row r="77" spans="1:26" ht="15.75" customHeight="1">
      <c r="A77" s="1">
        <v>40</v>
      </c>
      <c r="B77" s="1" t="s">
        <v>1339</v>
      </c>
      <c r="C77" s="1" t="s">
        <v>1338</v>
      </c>
      <c r="D77" s="1">
        <v>1</v>
      </c>
      <c r="E77" s="1" t="s">
        <v>2214</v>
      </c>
      <c r="F77" s="1"/>
      <c r="G77" s="1"/>
      <c r="H77" s="1"/>
      <c r="I77" s="579" t="str">
        <f>IF(OR(schools!C72="000",schools!C72=""),"1",(SUMIF(data!$A$8:$AB$13001,schools!C72,data!$AB$8:$AB$13001)))</f>
        <v>1</v>
      </c>
      <c r="J77" s="580">
        <f t="shared" si="0"/>
        <v>0</v>
      </c>
      <c r="K77" s="1"/>
      <c r="L77" s="1"/>
      <c r="M77" s="1"/>
      <c r="N77" s="1"/>
      <c r="O77" s="1"/>
      <c r="P77" s="1"/>
      <c r="Q77" s="1"/>
      <c r="R77" s="1"/>
      <c r="S77" s="1"/>
      <c r="T77" s="1"/>
      <c r="U77" s="1"/>
      <c r="V77" s="1"/>
      <c r="W77" s="1"/>
      <c r="X77" s="1"/>
      <c r="Y77" s="1"/>
      <c r="Z77" s="1"/>
    </row>
    <row r="78" spans="1:26" ht="15.75" customHeight="1">
      <c r="A78" s="1">
        <v>41</v>
      </c>
      <c r="B78" s="1" t="s">
        <v>1341</v>
      </c>
      <c r="C78" s="1" t="s">
        <v>1340</v>
      </c>
      <c r="D78" s="1">
        <v>1</v>
      </c>
      <c r="E78" s="1" t="s">
        <v>2214</v>
      </c>
      <c r="F78" s="1"/>
      <c r="G78" s="1"/>
      <c r="H78" s="1"/>
      <c r="I78" s="579" t="str">
        <f>IF(OR(schools!C73="000",schools!C73=""),"1",(SUMIF(data!$A$8:$AB$13001,schools!C73,data!$AB$8:$AB$13001)))</f>
        <v>1</v>
      </c>
      <c r="J78" s="580">
        <f t="shared" si="0"/>
        <v>0</v>
      </c>
      <c r="K78" s="1"/>
      <c r="L78" s="1"/>
      <c r="M78" s="1"/>
      <c r="N78" s="1"/>
      <c r="O78" s="1"/>
      <c r="P78" s="1"/>
      <c r="Q78" s="1"/>
      <c r="R78" s="1"/>
      <c r="S78" s="1"/>
      <c r="T78" s="1"/>
      <c r="U78" s="1"/>
      <c r="V78" s="1"/>
      <c r="W78" s="1"/>
      <c r="X78" s="1"/>
      <c r="Y78" s="1"/>
      <c r="Z78" s="1"/>
    </row>
    <row r="79" spans="1:26" ht="15.75" customHeight="1">
      <c r="A79" s="1">
        <v>42</v>
      </c>
      <c r="B79" s="1" t="s">
        <v>1343</v>
      </c>
      <c r="C79" s="1" t="s">
        <v>1342</v>
      </c>
      <c r="D79" s="1">
        <v>0</v>
      </c>
      <c r="E79" s="1" t="s">
        <v>2214</v>
      </c>
      <c r="F79" s="1"/>
      <c r="G79" s="1"/>
      <c r="H79" s="1"/>
      <c r="I79" s="579" t="str">
        <f>IF(OR(schools!C74="000",schools!C74=""),"1",(SUMIF(data!$A$8:$AB$13001,schools!C74,data!$AB$8:$AB$13001)))</f>
        <v>1</v>
      </c>
      <c r="J79" s="580">
        <f t="shared" si="0"/>
        <v>0</v>
      </c>
      <c r="K79" s="1"/>
      <c r="L79" s="1"/>
      <c r="M79" s="1"/>
      <c r="N79" s="1"/>
      <c r="O79" s="1"/>
      <c r="P79" s="1"/>
      <c r="Q79" s="1"/>
      <c r="R79" s="1"/>
      <c r="S79" s="1"/>
      <c r="T79" s="1"/>
      <c r="U79" s="1"/>
      <c r="V79" s="1"/>
      <c r="W79" s="1"/>
      <c r="X79" s="1"/>
      <c r="Y79" s="1"/>
      <c r="Z79" s="1"/>
    </row>
    <row r="80" spans="1:26" ht="15.75" customHeight="1">
      <c r="A80" s="1">
        <v>43</v>
      </c>
      <c r="B80" s="1" t="s">
        <v>1345</v>
      </c>
      <c r="C80" s="1" t="s">
        <v>1344</v>
      </c>
      <c r="D80" s="1">
        <v>1</v>
      </c>
      <c r="E80" s="1" t="s">
        <v>2214</v>
      </c>
      <c r="F80" s="1"/>
      <c r="G80" s="1"/>
      <c r="H80" s="1"/>
      <c r="I80" s="579" t="str">
        <f>IF(OR(schools!C75="000",schools!C75=""),"1",(SUMIF(data!$A$8:$AB$13001,schools!C75,data!$AB$8:$AB$13001)))</f>
        <v>1</v>
      </c>
      <c r="J80" s="580">
        <f t="shared" si="0"/>
        <v>0</v>
      </c>
      <c r="K80" s="1"/>
      <c r="L80" s="1"/>
      <c r="M80" s="1"/>
      <c r="N80" s="1"/>
      <c r="O80" s="1"/>
      <c r="P80" s="1"/>
      <c r="Q80" s="1"/>
      <c r="R80" s="1"/>
      <c r="S80" s="1"/>
      <c r="T80" s="1"/>
      <c r="U80" s="1"/>
      <c r="V80" s="1"/>
      <c r="W80" s="1"/>
      <c r="X80" s="1"/>
      <c r="Y80" s="1"/>
      <c r="Z80" s="1"/>
    </row>
    <row r="81" spans="1:26" ht="15.75" customHeight="1">
      <c r="A81" s="1">
        <v>44</v>
      </c>
      <c r="B81" s="1" t="s">
        <v>1347</v>
      </c>
      <c r="C81" s="1" t="s">
        <v>1346</v>
      </c>
      <c r="D81" s="1">
        <v>1</v>
      </c>
      <c r="E81" s="1" t="s">
        <v>2214</v>
      </c>
      <c r="F81" s="1"/>
      <c r="G81" s="1"/>
      <c r="H81" s="1"/>
      <c r="I81" s="579" t="str">
        <f>IF(OR(schools!C76="000",schools!C76=""),"1",(SUMIF(data!$A$8:$AB$13001,schools!C76,data!$AB$8:$AB$13001)))</f>
        <v>1</v>
      </c>
      <c r="J81" s="580">
        <f t="shared" si="0"/>
        <v>0</v>
      </c>
      <c r="K81" s="1"/>
      <c r="L81" s="1"/>
      <c r="M81" s="1"/>
      <c r="N81" s="1"/>
      <c r="O81" s="1"/>
      <c r="P81" s="1"/>
      <c r="Q81" s="1"/>
      <c r="R81" s="1"/>
      <c r="S81" s="1"/>
      <c r="T81" s="1"/>
      <c r="U81" s="1"/>
      <c r="V81" s="1"/>
      <c r="W81" s="1"/>
      <c r="X81" s="1"/>
      <c r="Y81" s="1"/>
      <c r="Z81" s="1"/>
    </row>
    <row r="82" spans="1:26" ht="15.75" customHeight="1">
      <c r="A82" s="1">
        <v>45</v>
      </c>
      <c r="B82" s="1" t="s">
        <v>1349</v>
      </c>
      <c r="C82" s="1" t="s">
        <v>1348</v>
      </c>
      <c r="D82" s="1">
        <v>1</v>
      </c>
      <c r="E82" s="1" t="s">
        <v>2214</v>
      </c>
      <c r="F82" s="1"/>
      <c r="G82" s="1"/>
      <c r="H82" s="1"/>
      <c r="I82" s="579" t="str">
        <f>IF(OR(schools!C77="000",schools!C77=""),"1",(SUMIF(data!$A$8:$AB$13001,schools!C77,data!$AB$8:$AB$13001)))</f>
        <v>1</v>
      </c>
      <c r="J82" s="580">
        <f t="shared" si="0"/>
        <v>0</v>
      </c>
      <c r="K82" s="1"/>
      <c r="L82" s="1"/>
      <c r="M82" s="1"/>
      <c r="N82" s="1"/>
      <c r="O82" s="1"/>
      <c r="P82" s="1"/>
      <c r="Q82" s="1"/>
      <c r="R82" s="1"/>
      <c r="S82" s="1"/>
      <c r="T82" s="1"/>
      <c r="U82" s="1"/>
      <c r="V82" s="1"/>
      <c r="W82" s="1"/>
      <c r="X82" s="1"/>
      <c r="Y82" s="1"/>
      <c r="Z82" s="1"/>
    </row>
    <row r="83" spans="1:26" ht="15.75" customHeight="1">
      <c r="A83" s="1">
        <v>46</v>
      </c>
      <c r="B83" s="1" t="s">
        <v>1351</v>
      </c>
      <c r="C83" s="1" t="s">
        <v>1350</v>
      </c>
      <c r="D83" s="1">
        <v>1</v>
      </c>
      <c r="E83" s="1" t="s">
        <v>2215</v>
      </c>
      <c r="F83" s="1"/>
      <c r="G83" s="1"/>
      <c r="H83" s="1"/>
      <c r="I83" s="579" t="str">
        <f>IF(OR(schools!C78="000",schools!C78=""),"1",(SUMIF(data!$A$8:$AB$13001,schools!C78,data!$AB$8:$AB$13001)))</f>
        <v>1</v>
      </c>
      <c r="J83" s="580">
        <f t="shared" si="0"/>
        <v>0</v>
      </c>
      <c r="K83" s="1"/>
      <c r="L83" s="1"/>
      <c r="M83" s="1"/>
      <c r="N83" s="1"/>
      <c r="O83" s="1"/>
      <c r="P83" s="1"/>
      <c r="Q83" s="1"/>
      <c r="R83" s="1"/>
      <c r="S83" s="1"/>
      <c r="T83" s="1"/>
      <c r="U83" s="1"/>
      <c r="V83" s="1"/>
      <c r="W83" s="1"/>
      <c r="X83" s="1"/>
      <c r="Y83" s="1"/>
      <c r="Z83" s="1"/>
    </row>
    <row r="84" spans="1:26" ht="15.75" customHeight="1">
      <c r="A84" s="1">
        <v>47</v>
      </c>
      <c r="B84" s="1" t="s">
        <v>1353</v>
      </c>
      <c r="C84" s="1" t="s">
        <v>1352</v>
      </c>
      <c r="D84" s="1">
        <v>0</v>
      </c>
      <c r="E84" s="1" t="s">
        <v>2214</v>
      </c>
      <c r="F84" s="1"/>
      <c r="G84" s="1"/>
      <c r="H84" s="1"/>
      <c r="I84" s="579" t="str">
        <f>IF(OR(schools!C79="000",schools!C79=""),"1",(SUMIF(data!$A$8:$AB$13001,schools!C79,data!$AB$8:$AB$13001)))</f>
        <v>1</v>
      </c>
      <c r="J84" s="580">
        <f t="shared" si="0"/>
        <v>0</v>
      </c>
      <c r="K84" s="1"/>
      <c r="L84" s="1"/>
      <c r="M84" s="1"/>
      <c r="N84" s="1"/>
      <c r="O84" s="1"/>
      <c r="P84" s="1"/>
      <c r="Q84" s="1"/>
      <c r="R84" s="1"/>
      <c r="S84" s="1"/>
      <c r="T84" s="1"/>
      <c r="U84" s="1"/>
      <c r="V84" s="1"/>
      <c r="W84" s="1"/>
      <c r="X84" s="1"/>
      <c r="Y84" s="1"/>
      <c r="Z84" s="1"/>
    </row>
    <row r="85" spans="1:26" ht="15.75" customHeight="1">
      <c r="A85" s="1">
        <v>48</v>
      </c>
      <c r="B85" s="1" t="s">
        <v>1355</v>
      </c>
      <c r="C85" s="1" t="s">
        <v>1354</v>
      </c>
      <c r="D85" s="1">
        <v>1</v>
      </c>
      <c r="E85" s="1" t="s">
        <v>2214</v>
      </c>
      <c r="F85" s="1"/>
      <c r="G85" s="1"/>
      <c r="H85" s="1"/>
      <c r="I85" s="579" t="str">
        <f>IF(OR(schools!C80="000",schools!C80=""),"1",(SUMIF(data!$A$8:$AB$13001,schools!C80,data!$AB$8:$AB$13001)))</f>
        <v>1</v>
      </c>
      <c r="J85" s="580">
        <f t="shared" si="0"/>
        <v>0</v>
      </c>
      <c r="K85" s="1"/>
      <c r="L85" s="1"/>
      <c r="M85" s="1"/>
      <c r="N85" s="1"/>
      <c r="O85" s="1"/>
      <c r="P85" s="1"/>
      <c r="Q85" s="1"/>
      <c r="R85" s="1"/>
      <c r="S85" s="1"/>
      <c r="T85" s="1"/>
      <c r="U85" s="1"/>
      <c r="V85" s="1"/>
      <c r="W85" s="1"/>
      <c r="X85" s="1"/>
      <c r="Y85" s="1"/>
      <c r="Z85" s="1"/>
    </row>
    <row r="86" spans="1:26" ht="15.75" customHeight="1">
      <c r="A86" s="1">
        <v>49</v>
      </c>
      <c r="B86" s="1" t="s">
        <v>1357</v>
      </c>
      <c r="C86" s="1" t="s">
        <v>1356</v>
      </c>
      <c r="D86" s="1">
        <v>1</v>
      </c>
      <c r="E86" s="1" t="s">
        <v>2215</v>
      </c>
      <c r="F86" s="1"/>
      <c r="G86" s="1"/>
      <c r="H86" s="1"/>
      <c r="I86" s="579" t="str">
        <f>IF(OR(schools!C81="000",schools!C81=""),"1",(SUMIF(data!$A$8:$AB$13001,schools!C81,data!$AB$8:$AB$13001)))</f>
        <v>1</v>
      </c>
      <c r="J86" s="580">
        <f t="shared" si="0"/>
        <v>0</v>
      </c>
      <c r="K86" s="1"/>
      <c r="L86" s="1"/>
      <c r="M86" s="1"/>
      <c r="N86" s="1"/>
      <c r="O86" s="1"/>
      <c r="P86" s="1"/>
      <c r="Q86" s="1"/>
      <c r="R86" s="1"/>
      <c r="S86" s="1"/>
      <c r="T86" s="1"/>
      <c r="U86" s="1"/>
      <c r="V86" s="1"/>
      <c r="W86" s="1"/>
      <c r="X86" s="1"/>
      <c r="Y86" s="1"/>
      <c r="Z86" s="1"/>
    </row>
    <row r="87" spans="1:26" ht="15.75" customHeight="1">
      <c r="A87" s="1">
        <v>50</v>
      </c>
      <c r="B87" s="1" t="s">
        <v>1359</v>
      </c>
      <c r="C87" s="1" t="s">
        <v>1358</v>
      </c>
      <c r="D87" s="1">
        <v>1</v>
      </c>
      <c r="E87" s="1" t="s">
        <v>2214</v>
      </c>
      <c r="F87" s="1"/>
      <c r="G87" s="1"/>
      <c r="H87" s="1"/>
      <c r="I87" s="579" t="str">
        <f>IF(OR(schools!C82="000",schools!C82=""),"1",(SUMIF(data!$A$8:$AB$13001,schools!C82,data!$AB$8:$AB$13001)))</f>
        <v>1</v>
      </c>
      <c r="J87" s="580">
        <f t="shared" si="0"/>
        <v>0</v>
      </c>
      <c r="K87" s="1"/>
      <c r="L87" s="1"/>
      <c r="M87" s="1"/>
      <c r="N87" s="1"/>
      <c r="O87" s="1"/>
      <c r="P87" s="1"/>
      <c r="Q87" s="1"/>
      <c r="R87" s="1"/>
      <c r="S87" s="1"/>
      <c r="T87" s="1"/>
      <c r="U87" s="1"/>
      <c r="V87" s="1"/>
      <c r="W87" s="1"/>
      <c r="X87" s="1"/>
      <c r="Y87" s="1"/>
      <c r="Z87" s="1"/>
    </row>
    <row r="88" spans="1:26" ht="15.75" customHeight="1">
      <c r="A88" s="1">
        <v>51</v>
      </c>
      <c r="B88" s="1" t="s">
        <v>1361</v>
      </c>
      <c r="C88" s="1" t="s">
        <v>1360</v>
      </c>
      <c r="D88" s="1">
        <v>1</v>
      </c>
      <c r="E88" s="1" t="s">
        <v>2214</v>
      </c>
      <c r="F88" s="1"/>
      <c r="G88" s="1"/>
      <c r="H88" s="1"/>
      <c r="I88" s="579" t="str">
        <f>IF(OR(schools!C83="000",schools!C83=""),"1",(SUMIF(data!$A$8:$AB$13001,schools!C83,data!$AB$8:$AB$13001)))</f>
        <v>1</v>
      </c>
      <c r="J88" s="580">
        <f t="shared" si="0"/>
        <v>0</v>
      </c>
      <c r="K88" s="1"/>
      <c r="L88" s="1"/>
      <c r="M88" s="1"/>
      <c r="N88" s="1"/>
      <c r="O88" s="1"/>
      <c r="P88" s="1"/>
      <c r="Q88" s="1"/>
      <c r="R88" s="1"/>
      <c r="S88" s="1"/>
      <c r="T88" s="1"/>
      <c r="U88" s="1"/>
      <c r="V88" s="1"/>
      <c r="W88" s="1"/>
      <c r="X88" s="1"/>
      <c r="Y88" s="1"/>
      <c r="Z88" s="1"/>
    </row>
    <row r="89" spans="1:26" ht="15.75" customHeight="1">
      <c r="A89" s="1">
        <v>52</v>
      </c>
      <c r="B89" s="1" t="s">
        <v>1363</v>
      </c>
      <c r="C89" s="1" t="s">
        <v>1362</v>
      </c>
      <c r="D89" s="1">
        <v>1</v>
      </c>
      <c r="E89" s="1" t="s">
        <v>2214</v>
      </c>
      <c r="F89" s="1"/>
      <c r="G89" s="1"/>
      <c r="H89" s="1"/>
      <c r="I89" s="579" t="str">
        <f>IF(OR(schools!C84="000",schools!C84=""),"1",(SUMIF(data!$A$8:$AB$13001,schools!C84,data!$AB$8:$AB$13001)))</f>
        <v>1</v>
      </c>
      <c r="J89" s="580">
        <f t="shared" si="0"/>
        <v>0</v>
      </c>
      <c r="K89" s="1"/>
      <c r="L89" s="1"/>
      <c r="M89" s="1"/>
      <c r="N89" s="1"/>
      <c r="O89" s="1"/>
      <c r="P89" s="1"/>
      <c r="Q89" s="1"/>
      <c r="R89" s="1"/>
      <c r="S89" s="1"/>
      <c r="T89" s="1"/>
      <c r="U89" s="1"/>
      <c r="V89" s="1"/>
      <c r="W89" s="1"/>
      <c r="X89" s="1"/>
      <c r="Y89" s="1"/>
      <c r="Z89" s="1"/>
    </row>
    <row r="90" spans="1:26" ht="15.75" customHeight="1">
      <c r="A90" s="1">
        <v>53</v>
      </c>
      <c r="B90" s="1" t="s">
        <v>1365</v>
      </c>
      <c r="C90" s="1" t="s">
        <v>1364</v>
      </c>
      <c r="D90" s="1">
        <v>0</v>
      </c>
      <c r="E90" s="1" t="s">
        <v>2214</v>
      </c>
      <c r="F90" s="1"/>
      <c r="G90" s="1"/>
      <c r="H90" s="1"/>
      <c r="I90" s="579" t="str">
        <f>IF(OR(schools!C85="000",schools!C85=""),"1",(SUMIF(data!$A$8:$AB$13001,schools!C85,data!$AB$8:$AB$13001)))</f>
        <v>1</v>
      </c>
      <c r="J90" s="580">
        <f t="shared" si="0"/>
        <v>0</v>
      </c>
      <c r="K90" s="1"/>
      <c r="L90" s="1"/>
      <c r="M90" s="1"/>
      <c r="N90" s="1"/>
      <c r="O90" s="1"/>
      <c r="P90" s="1"/>
      <c r="Q90" s="1"/>
      <c r="R90" s="1"/>
      <c r="S90" s="1"/>
      <c r="T90" s="1"/>
      <c r="U90" s="1"/>
      <c r="V90" s="1"/>
      <c r="W90" s="1"/>
      <c r="X90" s="1"/>
      <c r="Y90" s="1"/>
      <c r="Z90" s="1"/>
    </row>
    <row r="91" spans="1:26" ht="15.75" customHeight="1">
      <c r="A91" s="1">
        <v>54</v>
      </c>
      <c r="B91" s="1" t="s">
        <v>1367</v>
      </c>
      <c r="C91" s="1" t="s">
        <v>1366</v>
      </c>
      <c r="D91" s="1">
        <v>0</v>
      </c>
      <c r="E91" s="1" t="s">
        <v>2214</v>
      </c>
      <c r="F91" s="1"/>
      <c r="G91" s="1"/>
      <c r="H91" s="1"/>
      <c r="I91" s="579" t="str">
        <f>IF(OR(schools!C86="000",schools!C86=""),"1",(SUMIF(data!$A$8:$AB$13001,schools!C86,data!$AB$8:$AB$13001)))</f>
        <v>1</v>
      </c>
      <c r="J91" s="580">
        <f t="shared" si="0"/>
        <v>0</v>
      </c>
      <c r="K91" s="1"/>
      <c r="L91" s="1"/>
      <c r="M91" s="1"/>
      <c r="N91" s="1"/>
      <c r="O91" s="1"/>
      <c r="P91" s="1"/>
      <c r="Q91" s="1"/>
      <c r="R91" s="1"/>
      <c r="S91" s="1"/>
      <c r="T91" s="1"/>
      <c r="U91" s="1"/>
      <c r="V91" s="1"/>
      <c r="W91" s="1"/>
      <c r="X91" s="1"/>
      <c r="Y91" s="1"/>
      <c r="Z91" s="1"/>
    </row>
    <row r="92" spans="1:26" ht="15.75" customHeight="1">
      <c r="A92" s="1">
        <v>55</v>
      </c>
      <c r="B92" s="1" t="s">
        <v>1369</v>
      </c>
      <c r="C92" s="1" t="s">
        <v>1368</v>
      </c>
      <c r="D92" s="1">
        <v>0</v>
      </c>
      <c r="E92" s="1" t="s">
        <v>2214</v>
      </c>
      <c r="F92" s="1"/>
      <c r="G92" s="1"/>
      <c r="H92" s="1"/>
      <c r="I92" s="579" t="str">
        <f>IF(OR(schools!C87="000",schools!C87=""),"1",(SUMIF(data!$A$8:$AB$13001,schools!C87,data!$AB$8:$AB$13001)))</f>
        <v>1</v>
      </c>
      <c r="J92" s="580">
        <f t="shared" si="0"/>
        <v>0</v>
      </c>
      <c r="K92" s="1"/>
      <c r="L92" s="1"/>
      <c r="M92" s="1"/>
      <c r="N92" s="1"/>
      <c r="O92" s="1"/>
      <c r="P92" s="1"/>
      <c r="Q92" s="1"/>
      <c r="R92" s="1"/>
      <c r="S92" s="1"/>
      <c r="T92" s="1"/>
      <c r="U92" s="1"/>
      <c r="V92" s="1"/>
      <c r="W92" s="1"/>
      <c r="X92" s="1"/>
      <c r="Y92" s="1"/>
      <c r="Z92" s="1"/>
    </row>
    <row r="93" spans="1:26" ht="15.75" customHeight="1">
      <c r="A93" s="1">
        <v>56</v>
      </c>
      <c r="B93" s="1" t="s">
        <v>1371</v>
      </c>
      <c r="C93" s="1" t="s">
        <v>1370</v>
      </c>
      <c r="D93" s="1">
        <v>1</v>
      </c>
      <c r="E93" s="1" t="s">
        <v>2214</v>
      </c>
      <c r="F93" s="1"/>
      <c r="G93" s="1"/>
      <c r="H93" s="1"/>
      <c r="I93" s="579" t="str">
        <f>IF(OR(schools!C88="000",schools!C88=""),"1",(SUMIF(data!$A$8:$AB$13001,schools!C88,data!$AB$8:$AB$13001)))</f>
        <v>1</v>
      </c>
      <c r="J93" s="580">
        <f t="shared" si="0"/>
        <v>0</v>
      </c>
      <c r="K93" s="1"/>
      <c r="L93" s="1"/>
      <c r="M93" s="1"/>
      <c r="N93" s="1"/>
      <c r="O93" s="1"/>
      <c r="P93" s="1"/>
      <c r="Q93" s="1"/>
      <c r="R93" s="1"/>
      <c r="S93" s="1"/>
      <c r="T93" s="1"/>
      <c r="U93" s="1"/>
      <c r="V93" s="1"/>
      <c r="W93" s="1"/>
      <c r="X93" s="1"/>
      <c r="Y93" s="1"/>
      <c r="Z93" s="1"/>
    </row>
    <row r="94" spans="1:26" ht="15.75" customHeight="1">
      <c r="A94" s="1">
        <v>57</v>
      </c>
      <c r="B94" s="1" t="s">
        <v>1373</v>
      </c>
      <c r="C94" s="1" t="s">
        <v>1372</v>
      </c>
      <c r="D94" s="1">
        <v>1</v>
      </c>
      <c r="E94" s="1" t="s">
        <v>2214</v>
      </c>
      <c r="F94" s="1"/>
      <c r="G94" s="1"/>
      <c r="H94" s="1"/>
      <c r="I94" s="579" t="str">
        <f>IF(OR(schools!C89="000",schools!C89=""),"1",(SUMIF(data!$A$8:$AB$13001,schools!C89,data!$AB$8:$AB$13001)))</f>
        <v>1</v>
      </c>
      <c r="J94" s="580">
        <f t="shared" si="0"/>
        <v>0</v>
      </c>
      <c r="K94" s="1"/>
      <c r="L94" s="1"/>
      <c r="M94" s="1"/>
      <c r="N94" s="1"/>
      <c r="O94" s="1"/>
      <c r="P94" s="1"/>
      <c r="Q94" s="1"/>
      <c r="R94" s="1"/>
      <c r="S94" s="1"/>
      <c r="T94" s="1"/>
      <c r="U94" s="1"/>
      <c r="V94" s="1"/>
      <c r="W94" s="1"/>
      <c r="X94" s="1"/>
      <c r="Y94" s="1"/>
      <c r="Z94" s="1"/>
    </row>
    <row r="95" spans="1:26" ht="15.75" customHeight="1">
      <c r="A95" s="1">
        <v>58</v>
      </c>
      <c r="B95" s="1" t="s">
        <v>1375</v>
      </c>
      <c r="C95" s="1" t="s">
        <v>1374</v>
      </c>
      <c r="D95" s="1">
        <v>0</v>
      </c>
      <c r="E95" s="1" t="s">
        <v>2214</v>
      </c>
      <c r="F95" s="1"/>
      <c r="G95" s="1"/>
      <c r="H95" s="1"/>
      <c r="I95" s="579" t="str">
        <f>IF(OR(schools!C90="000",schools!C90=""),"1",(SUMIF(data!$A$8:$AB$13001,schools!C90,data!$AB$8:$AB$13001)))</f>
        <v>1</v>
      </c>
      <c r="J95" s="580">
        <f t="shared" si="0"/>
        <v>0</v>
      </c>
      <c r="K95" s="1"/>
      <c r="L95" s="1"/>
      <c r="M95" s="1"/>
      <c r="N95" s="1"/>
      <c r="O95" s="1"/>
      <c r="P95" s="1"/>
      <c r="Q95" s="1"/>
      <c r="R95" s="1"/>
      <c r="S95" s="1"/>
      <c r="T95" s="1"/>
      <c r="U95" s="1"/>
      <c r="V95" s="1"/>
      <c r="W95" s="1"/>
      <c r="X95" s="1"/>
      <c r="Y95" s="1"/>
      <c r="Z95" s="1"/>
    </row>
    <row r="96" spans="1:26" ht="15.75" customHeight="1">
      <c r="A96" s="1">
        <v>59</v>
      </c>
      <c r="B96" s="1" t="s">
        <v>1377</v>
      </c>
      <c r="C96" s="1" t="s">
        <v>1376</v>
      </c>
      <c r="D96" s="1">
        <v>0</v>
      </c>
      <c r="E96" s="1" t="s">
        <v>2214</v>
      </c>
      <c r="F96" s="1"/>
      <c r="G96" s="1"/>
      <c r="H96" s="1"/>
      <c r="I96" s="579" t="str">
        <f>IF(OR(schools!C91="000",schools!C91=""),"1",(SUMIF(data!$A$8:$AB$13001,schools!C91,data!$AB$8:$AB$13001)))</f>
        <v>1</v>
      </c>
      <c r="J96" s="580">
        <f t="shared" si="0"/>
        <v>0</v>
      </c>
      <c r="K96" s="1"/>
      <c r="L96" s="1"/>
      <c r="M96" s="1"/>
      <c r="N96" s="1"/>
      <c r="O96" s="1"/>
      <c r="P96" s="1"/>
      <c r="Q96" s="1"/>
      <c r="R96" s="1"/>
      <c r="S96" s="1"/>
      <c r="T96" s="1"/>
      <c r="U96" s="1"/>
      <c r="V96" s="1"/>
      <c r="W96" s="1"/>
      <c r="X96" s="1"/>
      <c r="Y96" s="1"/>
      <c r="Z96" s="1"/>
    </row>
    <row r="97" spans="1:26" ht="15.75" customHeight="1">
      <c r="A97" s="1">
        <v>60</v>
      </c>
      <c r="B97" s="1" t="s">
        <v>1379</v>
      </c>
      <c r="C97" s="1" t="s">
        <v>1378</v>
      </c>
      <c r="D97" s="1">
        <v>0</v>
      </c>
      <c r="E97" s="1" t="s">
        <v>2214</v>
      </c>
      <c r="F97" s="1"/>
      <c r="G97" s="1"/>
      <c r="H97" s="1"/>
      <c r="I97" s="579" t="str">
        <f>IF(OR(schools!C92="000",schools!C92=""),"1",(SUMIF(data!$A$8:$AB$13001,schools!C92,data!$AB$8:$AB$13001)))</f>
        <v>1</v>
      </c>
      <c r="J97" s="580">
        <f t="shared" si="0"/>
        <v>0</v>
      </c>
      <c r="K97" s="1"/>
      <c r="L97" s="1"/>
      <c r="M97" s="1"/>
      <c r="N97" s="1"/>
      <c r="O97" s="1"/>
      <c r="P97" s="1"/>
      <c r="Q97" s="1"/>
      <c r="R97" s="1"/>
      <c r="S97" s="1"/>
      <c r="T97" s="1"/>
      <c r="U97" s="1"/>
      <c r="V97" s="1"/>
      <c r="W97" s="1"/>
      <c r="X97" s="1"/>
      <c r="Y97" s="1"/>
      <c r="Z97" s="1"/>
    </row>
    <row r="98" spans="1:26" ht="15.75" customHeight="1">
      <c r="A98" s="1">
        <v>61</v>
      </c>
      <c r="B98" s="1" t="s">
        <v>1381</v>
      </c>
      <c r="C98" s="1" t="s">
        <v>1380</v>
      </c>
      <c r="D98" s="1">
        <v>1</v>
      </c>
      <c r="E98" s="1" t="s">
        <v>2215</v>
      </c>
      <c r="F98" s="1"/>
      <c r="G98" s="1"/>
      <c r="H98" s="1"/>
      <c r="I98" s="579" t="str">
        <f>IF(OR(schools!C93="000",schools!C93=""),"1",(SUMIF(data!$A$8:$AB$13001,schools!C93,data!$AB$8:$AB$13001)))</f>
        <v>1</v>
      </c>
      <c r="J98" s="580">
        <f t="shared" si="0"/>
        <v>0</v>
      </c>
      <c r="K98" s="1"/>
      <c r="L98" s="1"/>
      <c r="M98" s="1"/>
      <c r="N98" s="1"/>
      <c r="O98" s="1"/>
      <c r="P98" s="1"/>
      <c r="Q98" s="1"/>
      <c r="R98" s="1"/>
      <c r="S98" s="1"/>
      <c r="T98" s="1"/>
      <c r="U98" s="1"/>
      <c r="V98" s="1"/>
      <c r="W98" s="1"/>
      <c r="X98" s="1"/>
      <c r="Y98" s="1"/>
      <c r="Z98" s="1"/>
    </row>
    <row r="99" spans="1:26" ht="15.75" customHeight="1">
      <c r="A99" s="1">
        <v>62</v>
      </c>
      <c r="B99" s="1" t="s">
        <v>1383</v>
      </c>
      <c r="C99" s="1" t="s">
        <v>1382</v>
      </c>
      <c r="D99" s="1">
        <v>0</v>
      </c>
      <c r="E99" s="1" t="s">
        <v>2214</v>
      </c>
      <c r="F99" s="1"/>
      <c r="G99" s="1"/>
      <c r="H99" s="1"/>
      <c r="I99" s="579" t="str">
        <f>IF(OR(schools!C94="000",schools!C94=""),"1",(SUMIF(data!$A$8:$AB$13001,schools!C94,data!$AB$8:$AB$13001)))</f>
        <v>1</v>
      </c>
      <c r="J99" s="580">
        <f t="shared" si="0"/>
        <v>0</v>
      </c>
      <c r="K99" s="1"/>
      <c r="L99" s="1"/>
      <c r="M99" s="1"/>
      <c r="N99" s="1"/>
      <c r="O99" s="1"/>
      <c r="P99" s="1"/>
      <c r="Q99" s="1"/>
      <c r="R99" s="1"/>
      <c r="S99" s="1"/>
      <c r="T99" s="1"/>
      <c r="U99" s="1"/>
      <c r="V99" s="1"/>
      <c r="W99" s="1"/>
      <c r="X99" s="1"/>
      <c r="Y99" s="1"/>
      <c r="Z99" s="1"/>
    </row>
    <row r="100" spans="1:26" ht="15.75" customHeight="1">
      <c r="A100" s="1">
        <v>63</v>
      </c>
      <c r="B100" s="1" t="s">
        <v>1385</v>
      </c>
      <c r="C100" s="1" t="s">
        <v>1384</v>
      </c>
      <c r="D100" s="1">
        <v>1</v>
      </c>
      <c r="E100" s="1" t="s">
        <v>2214</v>
      </c>
      <c r="F100" s="1"/>
      <c r="G100" s="1"/>
      <c r="H100" s="1"/>
      <c r="I100" s="579" t="str">
        <f>IF(OR(schools!C95="000",schools!C95=""),"1",(SUMIF(data!$A$8:$AB$13001,schools!C95,data!$AB$8:$AB$13001)))</f>
        <v>1</v>
      </c>
      <c r="J100" s="580">
        <f t="shared" si="0"/>
        <v>0</v>
      </c>
      <c r="K100" s="1"/>
      <c r="L100" s="1"/>
      <c r="M100" s="1"/>
      <c r="N100" s="1"/>
      <c r="O100" s="1"/>
      <c r="P100" s="1"/>
      <c r="Q100" s="1"/>
      <c r="R100" s="1"/>
      <c r="S100" s="1"/>
      <c r="T100" s="1"/>
      <c r="U100" s="1"/>
      <c r="V100" s="1"/>
      <c r="W100" s="1"/>
      <c r="X100" s="1"/>
      <c r="Y100" s="1"/>
      <c r="Z100" s="1"/>
    </row>
    <row r="101" spans="1:26" ht="15.75" customHeight="1">
      <c r="A101" s="1">
        <v>64</v>
      </c>
      <c r="B101" s="1" t="s">
        <v>1387</v>
      </c>
      <c r="C101" s="1" t="s">
        <v>1386</v>
      </c>
      <c r="D101" s="1">
        <v>1</v>
      </c>
      <c r="E101" s="1" t="s">
        <v>2215</v>
      </c>
      <c r="F101" s="1"/>
      <c r="G101" s="1"/>
      <c r="H101" s="1"/>
      <c r="I101" s="579" t="str">
        <f>IF(OR(schools!C96="000",schools!C96=""),"1",(SUMIF(data!$A$8:$AB$13001,schools!C96,data!$AB$8:$AB$13001)))</f>
        <v>1</v>
      </c>
      <c r="J101" s="580">
        <f t="shared" si="0"/>
        <v>0</v>
      </c>
      <c r="K101" s="1"/>
      <c r="L101" s="1"/>
      <c r="M101" s="1"/>
      <c r="N101" s="1"/>
      <c r="O101" s="1"/>
      <c r="P101" s="1"/>
      <c r="Q101" s="1"/>
      <c r="R101" s="1"/>
      <c r="S101" s="1"/>
      <c r="T101" s="1"/>
      <c r="U101" s="1"/>
      <c r="V101" s="1"/>
      <c r="W101" s="1"/>
      <c r="X101" s="1"/>
      <c r="Y101" s="1"/>
      <c r="Z101" s="1"/>
    </row>
    <row r="102" spans="1:26" ht="15.75" customHeight="1">
      <c r="A102" s="1">
        <v>65</v>
      </c>
      <c r="B102" s="1" t="s">
        <v>1389</v>
      </c>
      <c r="C102" s="1" t="s">
        <v>1388</v>
      </c>
      <c r="D102" s="1">
        <v>1</v>
      </c>
      <c r="E102" s="1" t="s">
        <v>2214</v>
      </c>
      <c r="F102" s="1"/>
      <c r="G102" s="1"/>
      <c r="H102" s="1"/>
      <c r="I102" s="579" t="str">
        <f>IF(OR(schools!C97="000",schools!C97=""),"1",(SUMIF(data!$A$8:$AB$13001,schools!C97,data!$AB$8:$AB$13001)))</f>
        <v>1</v>
      </c>
      <c r="J102" s="580">
        <f t="shared" si="0"/>
        <v>0</v>
      </c>
      <c r="K102" s="1"/>
      <c r="L102" s="1"/>
      <c r="M102" s="1"/>
      <c r="N102" s="1"/>
      <c r="O102" s="1"/>
      <c r="P102" s="1"/>
      <c r="Q102" s="1"/>
      <c r="R102" s="1"/>
      <c r="S102" s="1"/>
      <c r="T102" s="1"/>
      <c r="U102" s="1"/>
      <c r="V102" s="1"/>
      <c r="W102" s="1"/>
      <c r="X102" s="1"/>
      <c r="Y102" s="1"/>
      <c r="Z102" s="1"/>
    </row>
    <row r="103" spans="1:26" ht="15.75" customHeight="1">
      <c r="A103" s="1">
        <v>66</v>
      </c>
      <c r="B103" s="1" t="s">
        <v>1391</v>
      </c>
      <c r="C103" s="1" t="s">
        <v>1390</v>
      </c>
      <c r="D103" s="1">
        <v>0</v>
      </c>
      <c r="E103" s="1" t="s">
        <v>2214</v>
      </c>
      <c r="F103" s="1"/>
      <c r="G103" s="1"/>
      <c r="H103" s="1"/>
      <c r="I103" s="579" t="str">
        <f>IF(OR(schools!C98="000",schools!C98=""),"1",(SUMIF(data!$A$8:$AB$13001,schools!C98,data!$AB$8:$AB$13001)))</f>
        <v>1</v>
      </c>
      <c r="J103" s="580">
        <f t="shared" si="0"/>
        <v>0</v>
      </c>
      <c r="K103" s="1"/>
      <c r="L103" s="1"/>
      <c r="M103" s="1"/>
      <c r="N103" s="1"/>
      <c r="O103" s="1"/>
      <c r="P103" s="1"/>
      <c r="Q103" s="1"/>
      <c r="R103" s="1"/>
      <c r="S103" s="1"/>
      <c r="T103" s="1"/>
      <c r="U103" s="1"/>
      <c r="V103" s="1"/>
      <c r="W103" s="1"/>
      <c r="X103" s="1"/>
      <c r="Y103" s="1"/>
      <c r="Z103" s="1"/>
    </row>
    <row r="104" spans="1:26" ht="15.75" customHeight="1">
      <c r="A104" s="1">
        <v>67</v>
      </c>
      <c r="B104" s="1" t="s">
        <v>1393</v>
      </c>
      <c r="C104" s="1" t="s">
        <v>1392</v>
      </c>
      <c r="D104" s="1">
        <v>1</v>
      </c>
      <c r="E104" s="1" t="s">
        <v>2214</v>
      </c>
      <c r="F104" s="1"/>
      <c r="G104" s="1"/>
      <c r="H104" s="1"/>
      <c r="I104" s="579" t="str">
        <f>IF(OR(schools!C99="000",schools!C99=""),"1",(SUMIF(data!$A$8:$AB$13001,schools!C99,data!$AB$8:$AB$13001)))</f>
        <v>1</v>
      </c>
      <c r="J104" s="580">
        <f t="shared" si="0"/>
        <v>0</v>
      </c>
      <c r="K104" s="1"/>
      <c r="L104" s="1"/>
      <c r="M104" s="1"/>
      <c r="N104" s="1"/>
      <c r="O104" s="1"/>
      <c r="P104" s="1"/>
      <c r="Q104" s="1"/>
      <c r="R104" s="1"/>
      <c r="S104" s="1"/>
      <c r="T104" s="1"/>
      <c r="U104" s="1"/>
      <c r="V104" s="1"/>
      <c r="W104" s="1"/>
      <c r="X104" s="1"/>
      <c r="Y104" s="1"/>
      <c r="Z104" s="1"/>
    </row>
    <row r="105" spans="1:26" ht="15.75" customHeight="1">
      <c r="A105" s="1">
        <v>68</v>
      </c>
      <c r="B105" s="1" t="s">
        <v>1395</v>
      </c>
      <c r="C105" s="1" t="s">
        <v>1394</v>
      </c>
      <c r="D105" s="1">
        <v>1</v>
      </c>
      <c r="E105" s="1" t="s">
        <v>2214</v>
      </c>
      <c r="F105" s="1"/>
      <c r="G105" s="1"/>
      <c r="H105" s="1"/>
      <c r="I105" s="579" t="str">
        <f>IF(OR(schools!C100="000",schools!C100=""),"1",(SUMIF(data!$A$8:$AB$13001,schools!C100,data!$AB$8:$AB$13001)))</f>
        <v>1</v>
      </c>
      <c r="J105" s="580">
        <f t="shared" si="0"/>
        <v>0</v>
      </c>
      <c r="K105" s="1"/>
      <c r="L105" s="1"/>
      <c r="M105" s="1"/>
      <c r="N105" s="1"/>
      <c r="O105" s="1"/>
      <c r="P105" s="1"/>
      <c r="Q105" s="1"/>
      <c r="R105" s="1"/>
      <c r="S105" s="1"/>
      <c r="T105" s="1"/>
      <c r="U105" s="1"/>
      <c r="V105" s="1"/>
      <c r="W105" s="1"/>
      <c r="X105" s="1"/>
      <c r="Y105" s="1"/>
      <c r="Z105" s="1"/>
    </row>
    <row r="106" spans="1:26" ht="15.75" customHeight="1">
      <c r="A106" s="1">
        <v>69</v>
      </c>
      <c r="B106" s="1" t="s">
        <v>1397</v>
      </c>
      <c r="C106" s="1" t="s">
        <v>1396</v>
      </c>
      <c r="D106" s="1">
        <v>0</v>
      </c>
      <c r="E106" s="1" t="s">
        <v>2214</v>
      </c>
      <c r="F106" s="1"/>
      <c r="G106" s="1"/>
      <c r="H106" s="1"/>
      <c r="I106" s="579" t="str">
        <f>IF(OR(schools!C101="000",schools!C101=""),"1",(SUMIF(data!$A$8:$AB$13001,schools!C101,data!$AB$8:$AB$13001)))</f>
        <v>1</v>
      </c>
      <c r="J106" s="580">
        <f t="shared" si="0"/>
        <v>0</v>
      </c>
      <c r="K106" s="1"/>
      <c r="L106" s="1"/>
      <c r="M106" s="1"/>
      <c r="N106" s="1"/>
      <c r="O106" s="1"/>
      <c r="P106" s="1"/>
      <c r="Q106" s="1"/>
      <c r="R106" s="1"/>
      <c r="S106" s="1"/>
      <c r="T106" s="1"/>
      <c r="U106" s="1"/>
      <c r="V106" s="1"/>
      <c r="W106" s="1"/>
      <c r="X106" s="1"/>
      <c r="Y106" s="1"/>
      <c r="Z106" s="1"/>
    </row>
    <row r="107" spans="1:26" ht="15.75" customHeight="1">
      <c r="A107" s="1">
        <v>70</v>
      </c>
      <c r="B107" s="1" t="s">
        <v>1399</v>
      </c>
      <c r="C107" s="1" t="s">
        <v>1398</v>
      </c>
      <c r="D107" s="1">
        <v>0</v>
      </c>
      <c r="E107" s="1" t="s">
        <v>2214</v>
      </c>
      <c r="F107" s="1"/>
      <c r="G107" s="1"/>
      <c r="H107" s="1"/>
      <c r="I107" s="579" t="str">
        <f>IF(OR(schools!C102="000",schools!C102=""),"1",(SUMIF(data!$A$8:$AB$13001,schools!C102,data!$AB$8:$AB$13001)))</f>
        <v>1</v>
      </c>
      <c r="J107" s="580">
        <f t="shared" si="0"/>
        <v>0</v>
      </c>
      <c r="K107" s="1"/>
      <c r="L107" s="1"/>
      <c r="M107" s="1"/>
      <c r="N107" s="1"/>
      <c r="O107" s="1"/>
      <c r="P107" s="1"/>
      <c r="Q107" s="1"/>
      <c r="R107" s="1"/>
      <c r="S107" s="1"/>
      <c r="T107" s="1"/>
      <c r="U107" s="1"/>
      <c r="V107" s="1"/>
      <c r="W107" s="1"/>
      <c r="X107" s="1"/>
      <c r="Y107" s="1"/>
      <c r="Z107" s="1"/>
    </row>
    <row r="108" spans="1:26" ht="15.75" customHeight="1">
      <c r="A108" s="1">
        <v>71</v>
      </c>
      <c r="B108" s="1" t="s">
        <v>1401</v>
      </c>
      <c r="C108" s="1" t="s">
        <v>1400</v>
      </c>
      <c r="D108" s="1">
        <v>1</v>
      </c>
      <c r="E108" s="1" t="s">
        <v>2214</v>
      </c>
      <c r="F108" s="1"/>
      <c r="G108" s="1"/>
      <c r="H108" s="1"/>
      <c r="I108" s="579" t="str">
        <f>IF(OR(schools!C103="000",schools!C103=""),"1",(SUMIF(data!$A$8:$AB$13001,schools!C103,data!$AB$8:$AB$13001)))</f>
        <v>1</v>
      </c>
      <c r="J108" s="580">
        <f t="shared" si="0"/>
        <v>0</v>
      </c>
      <c r="K108" s="1"/>
      <c r="L108" s="1"/>
      <c r="M108" s="1"/>
      <c r="N108" s="1"/>
      <c r="O108" s="1"/>
      <c r="P108" s="1"/>
      <c r="Q108" s="1"/>
      <c r="R108" s="1"/>
      <c r="S108" s="1"/>
      <c r="T108" s="1"/>
      <c r="U108" s="1"/>
      <c r="V108" s="1"/>
      <c r="W108" s="1"/>
      <c r="X108" s="1"/>
      <c r="Y108" s="1"/>
      <c r="Z108" s="1"/>
    </row>
    <row r="109" spans="1:26" ht="15.75" customHeight="1">
      <c r="A109" s="1">
        <v>72</v>
      </c>
      <c r="B109" s="1" t="s">
        <v>1403</v>
      </c>
      <c r="C109" s="1" t="s">
        <v>1402</v>
      </c>
      <c r="D109" s="1">
        <v>1</v>
      </c>
      <c r="E109" s="1" t="s">
        <v>2214</v>
      </c>
      <c r="F109" s="1"/>
      <c r="G109" s="1"/>
      <c r="H109" s="1"/>
      <c r="I109" s="579" t="str">
        <f>IF(OR(schools!C104="000",schools!C104=""),"1",(SUMIF(data!$A$8:$AB$13001,schools!C104,data!$AB$8:$AB$13001)))</f>
        <v>1</v>
      </c>
      <c r="J109" s="580">
        <f t="shared" si="0"/>
        <v>0</v>
      </c>
      <c r="K109" s="1"/>
      <c r="L109" s="1"/>
      <c r="M109" s="1"/>
      <c r="N109" s="1"/>
      <c r="O109" s="1"/>
      <c r="P109" s="1"/>
      <c r="Q109" s="1"/>
      <c r="R109" s="1"/>
      <c r="S109" s="1"/>
      <c r="T109" s="1"/>
      <c r="U109" s="1"/>
      <c r="V109" s="1"/>
      <c r="W109" s="1"/>
      <c r="X109" s="1"/>
      <c r="Y109" s="1"/>
      <c r="Z109" s="1"/>
    </row>
    <row r="110" spans="1:26" ht="15.75" customHeight="1">
      <c r="A110" s="1">
        <v>73</v>
      </c>
      <c r="B110" s="1" t="s">
        <v>1405</v>
      </c>
      <c r="C110" s="1" t="s">
        <v>1404</v>
      </c>
      <c r="D110" s="1">
        <v>1</v>
      </c>
      <c r="E110" s="1" t="s">
        <v>2214</v>
      </c>
      <c r="F110" s="1"/>
      <c r="G110" s="1"/>
      <c r="H110" s="1"/>
      <c r="I110" s="579" t="str">
        <f>IF(OR(schools!C105="000",schools!C105=""),"1",(SUMIF(data!$A$8:$AB$13001,schools!C105,data!$AB$8:$AB$13001)))</f>
        <v>1</v>
      </c>
      <c r="J110" s="580">
        <f t="shared" si="0"/>
        <v>0</v>
      </c>
      <c r="K110" s="1"/>
      <c r="L110" s="1"/>
      <c r="M110" s="1"/>
      <c r="N110" s="1"/>
      <c r="O110" s="1"/>
      <c r="P110" s="1"/>
      <c r="Q110" s="1"/>
      <c r="R110" s="1"/>
      <c r="S110" s="1"/>
      <c r="T110" s="1"/>
      <c r="U110" s="1"/>
      <c r="V110" s="1"/>
      <c r="W110" s="1"/>
      <c r="X110" s="1"/>
      <c r="Y110" s="1"/>
      <c r="Z110" s="1"/>
    </row>
    <row r="111" spans="1:26" ht="15.75" customHeight="1">
      <c r="A111" s="1">
        <v>74</v>
      </c>
      <c r="B111" s="1" t="s">
        <v>1407</v>
      </c>
      <c r="C111" s="1" t="s">
        <v>1406</v>
      </c>
      <c r="D111" s="1">
        <v>1</v>
      </c>
      <c r="E111" s="1" t="s">
        <v>2214</v>
      </c>
      <c r="F111" s="1"/>
      <c r="G111" s="1"/>
      <c r="H111" s="1"/>
      <c r="I111" s="579" t="str">
        <f>IF(OR(schools!C106="000",schools!C106=""),"1",(SUMIF(data!$A$8:$AB$13001,schools!C106,data!$AB$8:$AB$13001)))</f>
        <v>1</v>
      </c>
      <c r="J111" s="580">
        <f t="shared" si="0"/>
        <v>0</v>
      </c>
      <c r="K111" s="1"/>
      <c r="L111" s="1"/>
      <c r="M111" s="1"/>
      <c r="N111" s="1"/>
      <c r="O111" s="1"/>
      <c r="P111" s="1"/>
      <c r="Q111" s="1"/>
      <c r="R111" s="1"/>
      <c r="S111" s="1"/>
      <c r="T111" s="1"/>
      <c r="U111" s="1"/>
      <c r="V111" s="1"/>
      <c r="W111" s="1"/>
      <c r="X111" s="1"/>
      <c r="Y111" s="1"/>
      <c r="Z111" s="1"/>
    </row>
    <row r="112" spans="1:26" ht="15.75" customHeight="1">
      <c r="A112" s="1">
        <v>75</v>
      </c>
      <c r="B112" s="1" t="s">
        <v>1409</v>
      </c>
      <c r="C112" s="1" t="s">
        <v>1408</v>
      </c>
      <c r="D112" s="1">
        <v>0</v>
      </c>
      <c r="E112" s="1" t="s">
        <v>2214</v>
      </c>
      <c r="F112" s="1"/>
      <c r="G112" s="1"/>
      <c r="H112" s="1"/>
      <c r="I112" s="579" t="str">
        <f>IF(OR(schools!C107="000",schools!C107=""),"1",(SUMIF(data!$A$8:$AB$13001,schools!C107,data!$AB$8:$AB$13001)))</f>
        <v>1</v>
      </c>
      <c r="J112" s="580">
        <f t="shared" si="0"/>
        <v>0</v>
      </c>
      <c r="K112" s="1"/>
      <c r="L112" s="1"/>
      <c r="M112" s="1"/>
      <c r="N112" s="1"/>
      <c r="O112" s="1"/>
      <c r="P112" s="1"/>
      <c r="Q112" s="1"/>
      <c r="R112" s="1"/>
      <c r="S112" s="1"/>
      <c r="T112" s="1"/>
      <c r="U112" s="1"/>
      <c r="V112" s="1"/>
      <c r="W112" s="1"/>
      <c r="X112" s="1"/>
      <c r="Y112" s="1"/>
      <c r="Z112" s="1"/>
    </row>
    <row r="113" spans="1:26" ht="15.75" customHeight="1">
      <c r="A113" s="1">
        <v>76</v>
      </c>
      <c r="B113" s="1" t="s">
        <v>1411</v>
      </c>
      <c r="C113" s="1" t="s">
        <v>1410</v>
      </c>
      <c r="D113" s="1">
        <v>0</v>
      </c>
      <c r="E113" s="1" t="s">
        <v>2214</v>
      </c>
      <c r="F113" s="1"/>
      <c r="G113" s="1"/>
      <c r="H113" s="1"/>
      <c r="I113" s="579" t="str">
        <f>IF(OR(schools!C108="000",schools!C108=""),"1",(SUMIF(data!$A$8:$AB$13001,schools!C108,data!$AB$8:$AB$13001)))</f>
        <v>1</v>
      </c>
      <c r="J113" s="580">
        <f t="shared" si="0"/>
        <v>0</v>
      </c>
      <c r="K113" s="1"/>
      <c r="L113" s="1"/>
      <c r="M113" s="1"/>
      <c r="N113" s="1"/>
      <c r="O113" s="1"/>
      <c r="P113" s="1"/>
      <c r="Q113" s="1"/>
      <c r="R113" s="1"/>
      <c r="S113" s="1"/>
      <c r="T113" s="1"/>
      <c r="U113" s="1"/>
      <c r="V113" s="1"/>
      <c r="W113" s="1"/>
      <c r="X113" s="1"/>
      <c r="Y113" s="1"/>
      <c r="Z113" s="1"/>
    </row>
    <row r="114" spans="1:26" ht="15.75" customHeight="1">
      <c r="A114" s="1">
        <v>77</v>
      </c>
      <c r="B114" s="1" t="s">
        <v>1413</v>
      </c>
      <c r="C114" s="1" t="s">
        <v>1412</v>
      </c>
      <c r="D114" s="1">
        <v>1</v>
      </c>
      <c r="E114" s="1" t="s">
        <v>2214</v>
      </c>
      <c r="F114" s="1"/>
      <c r="G114" s="1"/>
      <c r="H114" s="1"/>
      <c r="I114" s="579" t="str">
        <f>IF(OR(schools!C109="000",schools!C109=""),"1",(SUMIF(data!$A$8:$AB$13001,schools!C109,data!$AB$8:$AB$13001)))</f>
        <v>1</v>
      </c>
      <c r="J114" s="580">
        <f t="shared" si="0"/>
        <v>0</v>
      </c>
      <c r="K114" s="1"/>
      <c r="L114" s="1"/>
      <c r="M114" s="1"/>
      <c r="N114" s="1"/>
      <c r="O114" s="1"/>
      <c r="P114" s="1"/>
      <c r="Q114" s="1"/>
      <c r="R114" s="1"/>
      <c r="S114" s="1"/>
      <c r="T114" s="1"/>
      <c r="U114" s="1"/>
      <c r="V114" s="1"/>
      <c r="W114" s="1"/>
      <c r="X114" s="1"/>
      <c r="Y114" s="1"/>
      <c r="Z114" s="1"/>
    </row>
    <row r="115" spans="1:26" ht="15.75" customHeight="1">
      <c r="A115" s="1">
        <v>78</v>
      </c>
      <c r="B115" s="1" t="s">
        <v>1415</v>
      </c>
      <c r="C115" s="1" t="s">
        <v>1414</v>
      </c>
      <c r="D115" s="1">
        <v>1</v>
      </c>
      <c r="E115" s="1" t="s">
        <v>2214</v>
      </c>
      <c r="F115" s="1"/>
      <c r="G115" s="1"/>
      <c r="H115" s="1"/>
      <c r="I115" s="579" t="str">
        <f>IF(OR(schools!C110="000",schools!C110=""),"1",(SUMIF(data!$A$8:$AB$13001,schools!C110,data!$AB$8:$AB$13001)))</f>
        <v>1</v>
      </c>
      <c r="J115" s="580">
        <f t="shared" si="0"/>
        <v>0</v>
      </c>
      <c r="K115" s="1"/>
      <c r="L115" s="1"/>
      <c r="M115" s="1"/>
      <c r="N115" s="1"/>
      <c r="O115" s="1"/>
      <c r="P115" s="1"/>
      <c r="Q115" s="1"/>
      <c r="R115" s="1"/>
      <c r="S115" s="1"/>
      <c r="T115" s="1"/>
      <c r="U115" s="1"/>
      <c r="V115" s="1"/>
      <c r="W115" s="1"/>
      <c r="X115" s="1"/>
      <c r="Y115" s="1"/>
      <c r="Z115" s="1"/>
    </row>
    <row r="116" spans="1:26" ht="15.75" customHeight="1">
      <c r="A116" s="1">
        <v>79</v>
      </c>
      <c r="B116" s="1" t="s">
        <v>1417</v>
      </c>
      <c r="C116" s="1" t="s">
        <v>1416</v>
      </c>
      <c r="D116" s="1">
        <v>1</v>
      </c>
      <c r="E116" s="1" t="s">
        <v>2214</v>
      </c>
      <c r="F116" s="1"/>
      <c r="G116" s="1"/>
      <c r="H116" s="1"/>
      <c r="I116" s="579" t="str">
        <f>IF(OR(schools!C111="000",schools!C111=""),"1",(SUMIF(data!$A$8:$AB$13001,schools!C111,data!$AB$8:$AB$13001)))</f>
        <v>1</v>
      </c>
      <c r="J116" s="580">
        <f t="shared" si="0"/>
        <v>0</v>
      </c>
      <c r="K116" s="1"/>
      <c r="L116" s="1"/>
      <c r="M116" s="1"/>
      <c r="N116" s="1"/>
      <c r="O116" s="1"/>
      <c r="P116" s="1"/>
      <c r="Q116" s="1"/>
      <c r="R116" s="1"/>
      <c r="S116" s="1"/>
      <c r="T116" s="1"/>
      <c r="U116" s="1"/>
      <c r="V116" s="1"/>
      <c r="W116" s="1"/>
      <c r="X116" s="1"/>
      <c r="Y116" s="1"/>
      <c r="Z116" s="1"/>
    </row>
    <row r="117" spans="1:26" ht="15.75" customHeight="1">
      <c r="A117" s="1">
        <v>80</v>
      </c>
      <c r="B117" s="1" t="s">
        <v>1419</v>
      </c>
      <c r="C117" s="1" t="s">
        <v>1418</v>
      </c>
      <c r="D117" s="1">
        <v>0</v>
      </c>
      <c r="E117" s="1" t="s">
        <v>2214</v>
      </c>
      <c r="F117" s="1"/>
      <c r="G117" s="1"/>
      <c r="H117" s="1"/>
      <c r="I117" s="579" t="str">
        <f>IF(OR(schools!C112="000",schools!C112=""),"1",(SUMIF(data!$A$8:$AB$13001,schools!C112,data!$AB$8:$AB$13001)))</f>
        <v>1</v>
      </c>
      <c r="J117" s="580">
        <f t="shared" si="0"/>
        <v>0</v>
      </c>
      <c r="K117" s="1"/>
      <c r="L117" s="1"/>
      <c r="M117" s="1"/>
      <c r="N117" s="1"/>
      <c r="O117" s="1"/>
      <c r="P117" s="1"/>
      <c r="Q117" s="1"/>
      <c r="R117" s="1"/>
      <c r="S117" s="1"/>
      <c r="T117" s="1"/>
      <c r="U117" s="1"/>
      <c r="V117" s="1"/>
      <c r="W117" s="1"/>
      <c r="X117" s="1"/>
      <c r="Y117" s="1"/>
      <c r="Z117" s="1"/>
    </row>
    <row r="118" spans="1:26" ht="15.75" customHeight="1">
      <c r="A118" s="1">
        <v>81</v>
      </c>
      <c r="B118" s="1" t="s">
        <v>1421</v>
      </c>
      <c r="C118" s="1" t="s">
        <v>1420</v>
      </c>
      <c r="D118" s="1">
        <v>0</v>
      </c>
      <c r="E118" s="1" t="s">
        <v>2214</v>
      </c>
      <c r="F118" s="1"/>
      <c r="G118" s="1"/>
      <c r="H118" s="1"/>
      <c r="I118" s="579" t="str">
        <f>IF(OR(schools!C113="000",schools!C113=""),"1",(SUMIF(data!$A$8:$AB$13001,schools!C113,data!$AB$8:$AB$13001)))</f>
        <v>1</v>
      </c>
      <c r="J118" s="580">
        <f t="shared" si="0"/>
        <v>0</v>
      </c>
      <c r="K118" s="1"/>
      <c r="L118" s="1"/>
      <c r="M118" s="1"/>
      <c r="N118" s="1"/>
      <c r="O118" s="1"/>
      <c r="P118" s="1"/>
      <c r="Q118" s="1"/>
      <c r="R118" s="1"/>
      <c r="S118" s="1"/>
      <c r="T118" s="1"/>
      <c r="U118" s="1"/>
      <c r="V118" s="1"/>
      <c r="W118" s="1"/>
      <c r="X118" s="1"/>
      <c r="Y118" s="1"/>
      <c r="Z118" s="1"/>
    </row>
    <row r="119" spans="1:26" ht="15.75" customHeight="1">
      <c r="A119" s="1">
        <v>82</v>
      </c>
      <c r="B119" s="1" t="s">
        <v>1423</v>
      </c>
      <c r="C119" s="1" t="s">
        <v>1422</v>
      </c>
      <c r="D119" s="1">
        <v>1</v>
      </c>
      <c r="E119" s="1" t="s">
        <v>2215</v>
      </c>
      <c r="F119" s="1"/>
      <c r="G119" s="1"/>
      <c r="H119" s="1"/>
      <c r="I119" s="579" t="str">
        <f>IF(OR(schools!C114="000",schools!C114=""),"1",(SUMIF(data!$A$8:$AB$13001,schools!C114,data!$AB$8:$AB$13001)))</f>
        <v>1</v>
      </c>
      <c r="J119" s="580">
        <f t="shared" si="0"/>
        <v>0</v>
      </c>
      <c r="K119" s="1"/>
      <c r="L119" s="1"/>
      <c r="M119" s="1"/>
      <c r="N119" s="1"/>
      <c r="O119" s="1"/>
      <c r="P119" s="1"/>
      <c r="Q119" s="1"/>
      <c r="R119" s="1"/>
      <c r="S119" s="1"/>
      <c r="T119" s="1"/>
      <c r="U119" s="1"/>
      <c r="V119" s="1"/>
      <c r="W119" s="1"/>
      <c r="X119" s="1"/>
      <c r="Y119" s="1"/>
      <c r="Z119" s="1"/>
    </row>
    <row r="120" spans="1:26" ht="15.75" customHeight="1">
      <c r="A120" s="1">
        <v>83</v>
      </c>
      <c r="B120" s="1" t="s">
        <v>1425</v>
      </c>
      <c r="C120" s="1" t="s">
        <v>1424</v>
      </c>
      <c r="D120" s="1">
        <v>1</v>
      </c>
      <c r="E120" s="1" t="s">
        <v>2214</v>
      </c>
      <c r="F120" s="1"/>
      <c r="G120" s="1"/>
      <c r="H120" s="1"/>
      <c r="I120" s="579" t="str">
        <f>IF(OR(schools!C115="000",schools!C115=""),"1",(SUMIF(data!$A$8:$AB$13001,schools!C115,data!$AB$8:$AB$13001)))</f>
        <v>1</v>
      </c>
      <c r="J120" s="580">
        <f t="shared" si="0"/>
        <v>0</v>
      </c>
      <c r="K120" s="1"/>
      <c r="L120" s="1"/>
      <c r="M120" s="1"/>
      <c r="N120" s="1"/>
      <c r="O120" s="1"/>
      <c r="P120" s="1"/>
      <c r="Q120" s="1"/>
      <c r="R120" s="1"/>
      <c r="S120" s="1"/>
      <c r="T120" s="1"/>
      <c r="U120" s="1"/>
      <c r="V120" s="1"/>
      <c r="W120" s="1"/>
      <c r="X120" s="1"/>
      <c r="Y120" s="1"/>
      <c r="Z120" s="1"/>
    </row>
    <row r="121" spans="1:26" ht="15.75" customHeight="1">
      <c r="A121" s="1">
        <v>84</v>
      </c>
      <c r="B121" s="1" t="s">
        <v>1427</v>
      </c>
      <c r="C121" s="1" t="s">
        <v>1426</v>
      </c>
      <c r="D121" s="1">
        <v>0</v>
      </c>
      <c r="E121" s="1" t="s">
        <v>2214</v>
      </c>
      <c r="F121" s="1"/>
      <c r="G121" s="1"/>
      <c r="H121" s="1"/>
      <c r="I121" s="579" t="str">
        <f>IF(OR(schools!C116="000",schools!C116=""),"1",(SUMIF(data!$A$8:$AB$13001,schools!C116,data!$AB$8:$AB$13001)))</f>
        <v>1</v>
      </c>
      <c r="J121" s="580">
        <f t="shared" si="0"/>
        <v>0</v>
      </c>
      <c r="K121" s="1"/>
      <c r="L121" s="1"/>
      <c r="M121" s="1"/>
      <c r="N121" s="1"/>
      <c r="O121" s="1"/>
      <c r="P121" s="1"/>
      <c r="Q121" s="1"/>
      <c r="R121" s="1"/>
      <c r="S121" s="1"/>
      <c r="T121" s="1"/>
      <c r="U121" s="1"/>
      <c r="V121" s="1"/>
      <c r="W121" s="1"/>
      <c r="X121" s="1"/>
      <c r="Y121" s="1"/>
      <c r="Z121" s="1"/>
    </row>
    <row r="122" spans="1:26" ht="15.75" customHeight="1">
      <c r="A122" s="1">
        <v>85</v>
      </c>
      <c r="B122" s="1" t="s">
        <v>1429</v>
      </c>
      <c r="C122" s="1" t="s">
        <v>1428</v>
      </c>
      <c r="D122" s="1">
        <v>1</v>
      </c>
      <c r="E122" s="1" t="s">
        <v>2214</v>
      </c>
      <c r="F122" s="1"/>
      <c r="G122" s="1"/>
      <c r="H122" s="1"/>
      <c r="I122" s="579" t="str">
        <f>IF(OR(schools!C117="000",schools!C117=""),"1",(SUMIF(data!$A$8:$AB$13001,schools!C117,data!$AB$8:$AB$13001)))</f>
        <v>1</v>
      </c>
      <c r="J122" s="580">
        <f t="shared" si="0"/>
        <v>0</v>
      </c>
      <c r="K122" s="1"/>
      <c r="L122" s="1"/>
      <c r="M122" s="1"/>
      <c r="N122" s="1"/>
      <c r="O122" s="1"/>
      <c r="P122" s="1"/>
      <c r="Q122" s="1"/>
      <c r="R122" s="1"/>
      <c r="S122" s="1"/>
      <c r="T122" s="1"/>
      <c r="U122" s="1"/>
      <c r="V122" s="1"/>
      <c r="W122" s="1"/>
      <c r="X122" s="1"/>
      <c r="Y122" s="1"/>
      <c r="Z122" s="1"/>
    </row>
    <row r="123" spans="1:26" ht="15.75" customHeight="1">
      <c r="A123" s="1">
        <v>86</v>
      </c>
      <c r="B123" s="1" t="s">
        <v>1431</v>
      </c>
      <c r="C123" s="1" t="s">
        <v>1430</v>
      </c>
      <c r="D123" s="1">
        <v>1</v>
      </c>
      <c r="E123" s="1" t="s">
        <v>2215</v>
      </c>
      <c r="F123" s="1"/>
      <c r="G123" s="1"/>
      <c r="H123" s="1"/>
      <c r="I123" s="579" t="str">
        <f>IF(OR(schools!C118="000",schools!C118=""),"1",(SUMIF(data!$A$8:$AB$13001,schools!C118,data!$AB$8:$AB$13001)))</f>
        <v>1</v>
      </c>
      <c r="J123" s="580">
        <f t="shared" si="0"/>
        <v>0</v>
      </c>
      <c r="K123" s="1"/>
      <c r="L123" s="1"/>
      <c r="M123" s="1"/>
      <c r="N123" s="1"/>
      <c r="O123" s="1"/>
      <c r="P123" s="1"/>
      <c r="Q123" s="1"/>
      <c r="R123" s="1"/>
      <c r="S123" s="1"/>
      <c r="T123" s="1"/>
      <c r="U123" s="1"/>
      <c r="V123" s="1"/>
      <c r="W123" s="1"/>
      <c r="X123" s="1"/>
      <c r="Y123" s="1"/>
      <c r="Z123" s="1"/>
    </row>
    <row r="124" spans="1:26" ht="15.75" customHeight="1">
      <c r="A124" s="1">
        <v>87</v>
      </c>
      <c r="B124" s="1" t="s">
        <v>1433</v>
      </c>
      <c r="C124" s="1" t="s">
        <v>1432</v>
      </c>
      <c r="D124" s="1">
        <v>1</v>
      </c>
      <c r="E124" s="1" t="s">
        <v>2215</v>
      </c>
      <c r="F124" s="1"/>
      <c r="G124" s="1"/>
      <c r="H124" s="1"/>
      <c r="I124" s="579" t="str">
        <f>IF(OR(schools!C119="000",schools!C119=""),"1",(SUMIF(data!$A$8:$AB$13001,schools!C119,data!$AB$8:$AB$13001)))</f>
        <v>1</v>
      </c>
      <c r="J124" s="580">
        <f t="shared" si="0"/>
        <v>0</v>
      </c>
      <c r="K124" s="1"/>
      <c r="L124" s="1"/>
      <c r="M124" s="1"/>
      <c r="N124" s="1"/>
      <c r="O124" s="1"/>
      <c r="P124" s="1"/>
      <c r="Q124" s="1"/>
      <c r="R124" s="1"/>
      <c r="S124" s="1"/>
      <c r="T124" s="1"/>
      <c r="U124" s="1"/>
      <c r="V124" s="1"/>
      <c r="W124" s="1"/>
      <c r="X124" s="1"/>
      <c r="Y124" s="1"/>
      <c r="Z124" s="1"/>
    </row>
    <row r="125" spans="1:26" ht="15.75" customHeight="1">
      <c r="A125" s="1">
        <v>88</v>
      </c>
      <c r="B125" s="1" t="s">
        <v>1435</v>
      </c>
      <c r="C125" s="1" t="s">
        <v>1434</v>
      </c>
      <c r="D125" s="1">
        <v>1</v>
      </c>
      <c r="E125" s="1" t="s">
        <v>2214</v>
      </c>
      <c r="F125" s="1"/>
      <c r="G125" s="1"/>
      <c r="H125" s="1"/>
      <c r="I125" s="579" t="str">
        <f>IF(OR(schools!C120="000",schools!C120=""),"1",(SUMIF(data!$A$8:$AB$13001,schools!C120,data!$AB$8:$AB$13001)))</f>
        <v>1</v>
      </c>
      <c r="J125" s="580">
        <f t="shared" si="0"/>
        <v>0</v>
      </c>
      <c r="K125" s="1"/>
      <c r="L125" s="1"/>
      <c r="M125" s="1"/>
      <c r="N125" s="1"/>
      <c r="O125" s="1"/>
      <c r="P125" s="1"/>
      <c r="Q125" s="1"/>
      <c r="R125" s="1"/>
      <c r="S125" s="1"/>
      <c r="T125" s="1"/>
      <c r="U125" s="1"/>
      <c r="V125" s="1"/>
      <c r="W125" s="1"/>
      <c r="X125" s="1"/>
      <c r="Y125" s="1"/>
      <c r="Z125" s="1"/>
    </row>
    <row r="126" spans="1:26" ht="15.75" customHeight="1">
      <c r="A126" s="1">
        <v>89</v>
      </c>
      <c r="B126" s="1" t="s">
        <v>1437</v>
      </c>
      <c r="C126" s="1" t="s">
        <v>1436</v>
      </c>
      <c r="D126" s="1">
        <v>1</v>
      </c>
      <c r="E126" s="1" t="s">
        <v>2214</v>
      </c>
      <c r="F126" s="1"/>
      <c r="G126" s="1"/>
      <c r="H126" s="1"/>
      <c r="I126" s="579" t="str">
        <f>IF(OR(schools!C121="000",schools!C121=""),"1",(SUMIF(data!$A$8:$AB$13001,schools!C121,data!$AB$8:$AB$13001)))</f>
        <v>1</v>
      </c>
      <c r="J126" s="580">
        <f t="shared" si="0"/>
        <v>0</v>
      </c>
      <c r="K126" s="1"/>
      <c r="L126" s="1"/>
      <c r="M126" s="1"/>
      <c r="N126" s="1"/>
      <c r="O126" s="1"/>
      <c r="P126" s="1"/>
      <c r="Q126" s="1"/>
      <c r="R126" s="1"/>
      <c r="S126" s="1"/>
      <c r="T126" s="1"/>
      <c r="U126" s="1"/>
      <c r="V126" s="1"/>
      <c r="W126" s="1"/>
      <c r="X126" s="1"/>
      <c r="Y126" s="1"/>
      <c r="Z126" s="1"/>
    </row>
    <row r="127" spans="1:26" ht="15.75" customHeight="1">
      <c r="A127" s="1">
        <v>90</v>
      </c>
      <c r="B127" s="1" t="s">
        <v>1439</v>
      </c>
      <c r="C127" s="1" t="s">
        <v>1438</v>
      </c>
      <c r="D127" s="1">
        <v>0</v>
      </c>
      <c r="E127" s="1" t="s">
        <v>2214</v>
      </c>
      <c r="F127" s="1"/>
      <c r="G127" s="1"/>
      <c r="H127" s="1"/>
      <c r="I127" s="579" t="str">
        <f>IF(OR(schools!C122="000",schools!C122=""),"1",(SUMIF(data!$A$8:$AB$13001,schools!C122,data!$AB$8:$AB$13001)))</f>
        <v>1</v>
      </c>
      <c r="J127" s="580">
        <f t="shared" si="0"/>
        <v>0</v>
      </c>
      <c r="K127" s="1"/>
      <c r="L127" s="1"/>
      <c r="M127" s="1"/>
      <c r="N127" s="1"/>
      <c r="O127" s="1"/>
      <c r="P127" s="1"/>
      <c r="Q127" s="1"/>
      <c r="R127" s="1"/>
      <c r="S127" s="1"/>
      <c r="T127" s="1"/>
      <c r="U127" s="1"/>
      <c r="V127" s="1"/>
      <c r="W127" s="1"/>
      <c r="X127" s="1"/>
      <c r="Y127" s="1"/>
      <c r="Z127" s="1"/>
    </row>
    <row r="128" spans="1:26" ht="15.75" customHeight="1">
      <c r="A128" s="1">
        <v>91</v>
      </c>
      <c r="B128" s="1" t="s">
        <v>1441</v>
      </c>
      <c r="C128" s="1" t="s">
        <v>1440</v>
      </c>
      <c r="D128" s="1">
        <v>1</v>
      </c>
      <c r="E128" s="1" t="s">
        <v>2214</v>
      </c>
      <c r="F128" s="1"/>
      <c r="G128" s="1"/>
      <c r="H128" s="1"/>
      <c r="I128" s="579" t="str">
        <f>IF(OR(schools!C123="000",schools!C123=""),"1",(SUMIF(data!$A$8:$AB$13001,schools!C123,data!$AB$8:$AB$13001)))</f>
        <v>1</v>
      </c>
      <c r="J128" s="580">
        <f t="shared" si="0"/>
        <v>0</v>
      </c>
      <c r="K128" s="1"/>
      <c r="L128" s="1"/>
      <c r="M128" s="1"/>
      <c r="N128" s="1"/>
      <c r="O128" s="1"/>
      <c r="P128" s="1"/>
      <c r="Q128" s="1"/>
      <c r="R128" s="1"/>
      <c r="S128" s="1"/>
      <c r="T128" s="1"/>
      <c r="U128" s="1"/>
      <c r="V128" s="1"/>
      <c r="W128" s="1"/>
      <c r="X128" s="1"/>
      <c r="Y128" s="1"/>
      <c r="Z128" s="1"/>
    </row>
    <row r="129" spans="1:26" ht="15.75" customHeight="1">
      <c r="A129" s="1">
        <v>92</v>
      </c>
      <c r="B129" s="1" t="s">
        <v>1443</v>
      </c>
      <c r="C129" s="1" t="s">
        <v>1442</v>
      </c>
      <c r="D129" s="1">
        <v>0</v>
      </c>
      <c r="E129" s="1" t="s">
        <v>2214</v>
      </c>
      <c r="F129" s="1"/>
      <c r="G129" s="1"/>
      <c r="H129" s="1"/>
      <c r="I129" s="579" t="str">
        <f>IF(OR(schools!C124="000",schools!C124=""),"1",(SUMIF(data!$A$8:$AB$13001,schools!C124,data!$AB$8:$AB$13001)))</f>
        <v>1</v>
      </c>
      <c r="J129" s="580">
        <f t="shared" si="0"/>
        <v>0</v>
      </c>
      <c r="K129" s="1"/>
      <c r="L129" s="1"/>
      <c r="M129" s="1"/>
      <c r="N129" s="1"/>
      <c r="O129" s="1"/>
      <c r="P129" s="1"/>
      <c r="Q129" s="1"/>
      <c r="R129" s="1"/>
      <c r="S129" s="1"/>
      <c r="T129" s="1"/>
      <c r="U129" s="1"/>
      <c r="V129" s="1"/>
      <c r="W129" s="1"/>
      <c r="X129" s="1"/>
      <c r="Y129" s="1"/>
      <c r="Z129" s="1"/>
    </row>
    <row r="130" spans="1:26" ht="15.75" customHeight="1">
      <c r="A130" s="1">
        <v>93</v>
      </c>
      <c r="B130" s="1" t="s">
        <v>1445</v>
      </c>
      <c r="C130" s="1" t="s">
        <v>1444</v>
      </c>
      <c r="D130" s="1">
        <v>1</v>
      </c>
      <c r="E130" s="1" t="s">
        <v>2215</v>
      </c>
      <c r="F130" s="1"/>
      <c r="G130" s="1"/>
      <c r="H130" s="1"/>
      <c r="I130" s="579" t="str">
        <f>IF(OR(schools!C125="000",schools!C125=""),"1",(SUMIF(data!$A$8:$AB$13001,schools!C125,data!$AB$8:$AB$13001)))</f>
        <v>1</v>
      </c>
      <c r="J130" s="580">
        <f t="shared" si="0"/>
        <v>0</v>
      </c>
      <c r="K130" s="1"/>
      <c r="L130" s="1"/>
      <c r="M130" s="1"/>
      <c r="N130" s="1"/>
      <c r="O130" s="1"/>
      <c r="P130" s="1"/>
      <c r="Q130" s="1"/>
      <c r="R130" s="1"/>
      <c r="S130" s="1"/>
      <c r="T130" s="1"/>
      <c r="U130" s="1"/>
      <c r="V130" s="1"/>
      <c r="W130" s="1"/>
      <c r="X130" s="1"/>
      <c r="Y130" s="1"/>
      <c r="Z130" s="1"/>
    </row>
    <row r="131" spans="1:26" ht="15.75" customHeight="1">
      <c r="A131" s="1">
        <v>94</v>
      </c>
      <c r="B131" s="1" t="s">
        <v>1447</v>
      </c>
      <c r="C131" s="1" t="s">
        <v>1446</v>
      </c>
      <c r="D131" s="1">
        <v>1</v>
      </c>
      <c r="E131" s="1" t="s">
        <v>2214</v>
      </c>
      <c r="F131" s="1"/>
      <c r="G131" s="1"/>
      <c r="H131" s="1"/>
      <c r="I131" s="579" t="str">
        <f>IF(OR(schools!C126="000",schools!C126=""),"1",(SUMIF(data!$A$8:$AB$13001,schools!C126,data!$AB$8:$AB$13001)))</f>
        <v>1</v>
      </c>
      <c r="J131" s="580">
        <f t="shared" si="0"/>
        <v>0</v>
      </c>
      <c r="K131" s="1"/>
      <c r="L131" s="1"/>
      <c r="M131" s="1"/>
      <c r="N131" s="1"/>
      <c r="O131" s="1"/>
      <c r="P131" s="1"/>
      <c r="Q131" s="1"/>
      <c r="R131" s="1"/>
      <c r="S131" s="1"/>
      <c r="T131" s="1"/>
      <c r="U131" s="1"/>
      <c r="V131" s="1"/>
      <c r="W131" s="1"/>
      <c r="X131" s="1"/>
      <c r="Y131" s="1"/>
      <c r="Z131" s="1"/>
    </row>
    <row r="132" spans="1:26" ht="15.75" customHeight="1">
      <c r="A132" s="1">
        <v>95</v>
      </c>
      <c r="B132" s="1" t="s">
        <v>1449</v>
      </c>
      <c r="C132" s="1" t="s">
        <v>1448</v>
      </c>
      <c r="D132" s="1">
        <v>1</v>
      </c>
      <c r="E132" s="1" t="s">
        <v>2214</v>
      </c>
      <c r="F132" s="1"/>
      <c r="G132" s="1"/>
      <c r="H132" s="1"/>
      <c r="I132" s="579" t="str">
        <f>IF(OR(schools!C127="000",schools!C127=""),"1",(SUMIF(data!$A$8:$AB$13001,schools!C127,data!$AB$8:$AB$13001)))</f>
        <v>1</v>
      </c>
      <c r="J132" s="580">
        <f t="shared" si="0"/>
        <v>0</v>
      </c>
      <c r="K132" s="1"/>
      <c r="L132" s="1"/>
      <c r="M132" s="1"/>
      <c r="N132" s="1"/>
      <c r="O132" s="1"/>
      <c r="P132" s="1"/>
      <c r="Q132" s="1"/>
      <c r="R132" s="1"/>
      <c r="S132" s="1"/>
      <c r="T132" s="1"/>
      <c r="U132" s="1"/>
      <c r="V132" s="1"/>
      <c r="W132" s="1"/>
      <c r="X132" s="1"/>
      <c r="Y132" s="1"/>
      <c r="Z132" s="1"/>
    </row>
    <row r="133" spans="1:26" ht="15.75" customHeight="1">
      <c r="A133" s="1">
        <v>96</v>
      </c>
      <c r="B133" s="1" t="s">
        <v>1451</v>
      </c>
      <c r="C133" s="1" t="s">
        <v>1450</v>
      </c>
      <c r="D133" s="1">
        <v>1</v>
      </c>
      <c r="E133" s="1" t="s">
        <v>2214</v>
      </c>
      <c r="F133" s="1"/>
      <c r="G133" s="1"/>
      <c r="H133" s="1"/>
      <c r="I133" s="579" t="str">
        <f>IF(OR(schools!C128="000",schools!C128=""),"1",(SUMIF(data!$A$8:$AB$13001,schools!C128,data!$AB$8:$AB$13001)))</f>
        <v>1</v>
      </c>
      <c r="J133" s="580">
        <f t="shared" si="0"/>
        <v>0</v>
      </c>
      <c r="K133" s="1"/>
      <c r="L133" s="1"/>
      <c r="M133" s="1"/>
      <c r="N133" s="1"/>
      <c r="O133" s="1"/>
      <c r="P133" s="1"/>
      <c r="Q133" s="1"/>
      <c r="R133" s="1"/>
      <c r="S133" s="1"/>
      <c r="T133" s="1"/>
      <c r="U133" s="1"/>
      <c r="V133" s="1"/>
      <c r="W133" s="1"/>
      <c r="X133" s="1"/>
      <c r="Y133" s="1"/>
      <c r="Z133" s="1"/>
    </row>
    <row r="134" spans="1:26" ht="15.75" customHeight="1">
      <c r="A134" s="1">
        <v>97</v>
      </c>
      <c r="B134" s="1" t="s">
        <v>1453</v>
      </c>
      <c r="C134" s="1" t="s">
        <v>1452</v>
      </c>
      <c r="D134" s="1">
        <v>1</v>
      </c>
      <c r="E134" s="1" t="s">
        <v>2214</v>
      </c>
      <c r="F134" s="1"/>
      <c r="G134" s="1"/>
      <c r="H134" s="1"/>
      <c r="I134" s="579" t="str">
        <f>IF(OR(schools!C129="000",schools!C129=""),"1",(SUMIF(data!$A$8:$AB$13001,schools!C129,data!$AB$8:$AB$13001)))</f>
        <v>1</v>
      </c>
      <c r="J134" s="580">
        <f t="shared" si="0"/>
        <v>0</v>
      </c>
      <c r="K134" s="1"/>
      <c r="L134" s="1"/>
      <c r="M134" s="1"/>
      <c r="N134" s="1"/>
      <c r="O134" s="1"/>
      <c r="P134" s="1"/>
      <c r="Q134" s="1"/>
      <c r="R134" s="1"/>
      <c r="S134" s="1"/>
      <c r="T134" s="1"/>
      <c r="U134" s="1"/>
      <c r="V134" s="1"/>
      <c r="W134" s="1"/>
      <c r="X134" s="1"/>
      <c r="Y134" s="1"/>
      <c r="Z134" s="1"/>
    </row>
    <row r="135" spans="1:26" ht="15.75" customHeight="1">
      <c r="A135" s="1">
        <v>98</v>
      </c>
      <c r="B135" s="1" t="s">
        <v>1455</v>
      </c>
      <c r="C135" s="1" t="s">
        <v>1454</v>
      </c>
      <c r="D135" s="1">
        <v>1</v>
      </c>
      <c r="E135" s="1" t="s">
        <v>2214</v>
      </c>
      <c r="F135" s="1"/>
      <c r="G135" s="1"/>
      <c r="H135" s="1"/>
      <c r="I135" s="579" t="str">
        <f>IF(OR(schools!C130="000",schools!C130=""),"1",(SUMIF(data!$A$8:$AB$13001,schools!C130,data!$AB$8:$AB$13001)))</f>
        <v>1</v>
      </c>
      <c r="J135" s="580">
        <f t="shared" si="0"/>
        <v>0</v>
      </c>
      <c r="K135" s="1"/>
      <c r="L135" s="1"/>
      <c r="M135" s="1"/>
      <c r="N135" s="1"/>
      <c r="O135" s="1"/>
      <c r="P135" s="1"/>
      <c r="Q135" s="1"/>
      <c r="R135" s="1"/>
      <c r="S135" s="1"/>
      <c r="T135" s="1"/>
      <c r="U135" s="1"/>
      <c r="V135" s="1"/>
      <c r="W135" s="1"/>
      <c r="X135" s="1"/>
      <c r="Y135" s="1"/>
      <c r="Z135" s="1"/>
    </row>
    <row r="136" spans="1:26" ht="15.75" customHeight="1">
      <c r="A136" s="1">
        <v>99</v>
      </c>
      <c r="B136" s="1" t="s">
        <v>1457</v>
      </c>
      <c r="C136" s="1" t="s">
        <v>1456</v>
      </c>
      <c r="D136" s="1">
        <v>1</v>
      </c>
      <c r="E136" s="1" t="s">
        <v>2214</v>
      </c>
      <c r="F136" s="1"/>
      <c r="G136" s="1"/>
      <c r="H136" s="1"/>
      <c r="I136" s="579" t="str">
        <f>IF(OR(schools!C131="000",schools!C131=""),"1",(SUMIF(data!$A$8:$AB$13001,schools!C131,data!$AB$8:$AB$13001)))</f>
        <v>1</v>
      </c>
      <c r="J136" s="580">
        <f t="shared" si="0"/>
        <v>0</v>
      </c>
      <c r="K136" s="1"/>
      <c r="L136" s="1"/>
      <c r="M136" s="1"/>
      <c r="N136" s="1"/>
      <c r="O136" s="1"/>
      <c r="P136" s="1"/>
      <c r="Q136" s="1"/>
      <c r="R136" s="1"/>
      <c r="S136" s="1"/>
      <c r="T136" s="1"/>
      <c r="U136" s="1"/>
      <c r="V136" s="1"/>
      <c r="W136" s="1"/>
      <c r="X136" s="1"/>
      <c r="Y136" s="1"/>
      <c r="Z136" s="1"/>
    </row>
    <row r="137" spans="1:26" ht="15.75" customHeight="1">
      <c r="A137" s="1">
        <v>100</v>
      </c>
      <c r="B137" s="1" t="s">
        <v>1459</v>
      </c>
      <c r="C137" s="1" t="s">
        <v>1458</v>
      </c>
      <c r="D137" s="1">
        <v>1</v>
      </c>
      <c r="E137" s="1" t="s">
        <v>2214</v>
      </c>
      <c r="F137" s="1"/>
      <c r="G137" s="1"/>
      <c r="H137" s="1"/>
      <c r="I137" s="579" t="str">
        <f>IF(OR(schools!C132="000",schools!C132=""),"1",(SUMIF(data!$A$8:$AB$13001,schools!C132,data!$AB$8:$AB$13001)))</f>
        <v>1</v>
      </c>
      <c r="J137" s="580">
        <f t="shared" si="0"/>
        <v>0</v>
      </c>
      <c r="K137" s="1"/>
      <c r="L137" s="1"/>
      <c r="M137" s="1"/>
      <c r="N137" s="1"/>
      <c r="O137" s="1"/>
      <c r="P137" s="1"/>
      <c r="Q137" s="1"/>
      <c r="R137" s="1"/>
      <c r="S137" s="1"/>
      <c r="T137" s="1"/>
      <c r="U137" s="1"/>
      <c r="V137" s="1"/>
      <c r="W137" s="1"/>
      <c r="X137" s="1"/>
      <c r="Y137" s="1"/>
      <c r="Z137" s="1"/>
    </row>
    <row r="138" spans="1:26" ht="15.75" customHeight="1">
      <c r="A138" s="1">
        <v>101</v>
      </c>
      <c r="B138" s="1" t="s">
        <v>1461</v>
      </c>
      <c r="C138" s="1" t="s">
        <v>1460</v>
      </c>
      <c r="D138" s="1">
        <v>1</v>
      </c>
      <c r="E138" s="1" t="s">
        <v>2214</v>
      </c>
      <c r="F138" s="1"/>
      <c r="G138" s="1"/>
      <c r="H138" s="1"/>
      <c r="I138" s="579" t="str">
        <f>IF(OR(schools!C133="000",schools!C133=""),"1",(SUMIF(data!$A$8:$AB$13001,schools!C133,data!$AB$8:$AB$13001)))</f>
        <v>1</v>
      </c>
      <c r="J138" s="580">
        <f t="shared" si="0"/>
        <v>0</v>
      </c>
      <c r="K138" s="1"/>
      <c r="L138" s="1"/>
      <c r="M138" s="1"/>
      <c r="N138" s="1"/>
      <c r="O138" s="1"/>
      <c r="P138" s="1"/>
      <c r="Q138" s="1"/>
      <c r="R138" s="1"/>
      <c r="S138" s="1"/>
      <c r="T138" s="1"/>
      <c r="U138" s="1"/>
      <c r="V138" s="1"/>
      <c r="W138" s="1"/>
      <c r="X138" s="1"/>
      <c r="Y138" s="1"/>
      <c r="Z138" s="1"/>
    </row>
    <row r="139" spans="1:26" ht="15.75" customHeight="1">
      <c r="A139" s="1">
        <v>102</v>
      </c>
      <c r="B139" s="1" t="s">
        <v>1463</v>
      </c>
      <c r="C139" s="1" t="s">
        <v>1462</v>
      </c>
      <c r="D139" s="1">
        <v>0</v>
      </c>
      <c r="E139" s="1" t="s">
        <v>2214</v>
      </c>
      <c r="F139" s="1"/>
      <c r="G139" s="1"/>
      <c r="H139" s="1"/>
      <c r="I139" s="579" t="str">
        <f>IF(OR(schools!C134="000",schools!C134=""),"1",(SUMIF(data!$A$8:$AB$13001,schools!C134,data!$AB$8:$AB$13001)))</f>
        <v>1</v>
      </c>
      <c r="J139" s="580">
        <f t="shared" si="0"/>
        <v>0</v>
      </c>
      <c r="K139" s="1"/>
      <c r="L139" s="1"/>
      <c r="M139" s="1"/>
      <c r="N139" s="1"/>
      <c r="O139" s="1"/>
      <c r="P139" s="1"/>
      <c r="Q139" s="1"/>
      <c r="R139" s="1"/>
      <c r="S139" s="1"/>
      <c r="T139" s="1"/>
      <c r="U139" s="1"/>
      <c r="V139" s="1"/>
      <c r="W139" s="1"/>
      <c r="X139" s="1"/>
      <c r="Y139" s="1"/>
      <c r="Z139" s="1"/>
    </row>
    <row r="140" spans="1:26" ht="15.75" customHeight="1">
      <c r="A140" s="1">
        <v>103</v>
      </c>
      <c r="B140" s="1" t="s">
        <v>1465</v>
      </c>
      <c r="C140" s="1" t="s">
        <v>1464</v>
      </c>
      <c r="D140" s="1">
        <v>1</v>
      </c>
      <c r="E140" s="1" t="s">
        <v>2214</v>
      </c>
      <c r="F140" s="1"/>
      <c r="G140" s="1"/>
      <c r="H140" s="1"/>
      <c r="I140" s="579" t="str">
        <f>IF(OR(schools!C135="000",schools!C135=""),"1",(SUMIF(data!$A$8:$AB$13001,schools!C135,data!$AB$8:$AB$13001)))</f>
        <v>1</v>
      </c>
      <c r="J140" s="580">
        <f t="shared" si="0"/>
        <v>0</v>
      </c>
      <c r="K140" s="1"/>
      <c r="L140" s="1"/>
      <c r="M140" s="1"/>
      <c r="N140" s="1"/>
      <c r="O140" s="1"/>
      <c r="P140" s="1"/>
      <c r="Q140" s="1"/>
      <c r="R140" s="1"/>
      <c r="S140" s="1"/>
      <c r="T140" s="1"/>
      <c r="U140" s="1"/>
      <c r="V140" s="1"/>
      <c r="W140" s="1"/>
      <c r="X140" s="1"/>
      <c r="Y140" s="1"/>
      <c r="Z140" s="1"/>
    </row>
    <row r="141" spans="1:26" ht="15.75" customHeight="1">
      <c r="A141" s="1">
        <v>104</v>
      </c>
      <c r="B141" s="1" t="s">
        <v>2216</v>
      </c>
      <c r="C141" s="1" t="s">
        <v>1466</v>
      </c>
      <c r="D141" s="1">
        <v>0</v>
      </c>
      <c r="E141" s="1" t="s">
        <v>2214</v>
      </c>
      <c r="F141" s="1"/>
      <c r="G141" s="1"/>
      <c r="H141" s="1"/>
      <c r="I141" s="579" t="str">
        <f>IF(OR(schools!C136="000",schools!C136=""),"1",(SUMIF(data!$A$8:$AB$13001,schools!C136,data!$AB$8:$AB$13001)))</f>
        <v>1</v>
      </c>
      <c r="J141" s="580">
        <f t="shared" si="0"/>
        <v>0</v>
      </c>
      <c r="K141" s="1"/>
      <c r="L141" s="1"/>
      <c r="M141" s="1"/>
      <c r="N141" s="1"/>
      <c r="O141" s="1"/>
      <c r="P141" s="1"/>
      <c r="Q141" s="1"/>
      <c r="R141" s="1"/>
      <c r="S141" s="1"/>
      <c r="T141" s="1"/>
      <c r="U141" s="1"/>
      <c r="V141" s="1"/>
      <c r="W141" s="1"/>
      <c r="X141" s="1"/>
      <c r="Y141" s="1"/>
      <c r="Z141" s="1"/>
    </row>
    <row r="142" spans="1:26" ht="15.75" customHeight="1">
      <c r="A142" s="1">
        <v>105</v>
      </c>
      <c r="B142" s="1" t="s">
        <v>1469</v>
      </c>
      <c r="C142" s="1" t="s">
        <v>1468</v>
      </c>
      <c r="D142" s="1">
        <v>1</v>
      </c>
      <c r="E142" s="1" t="s">
        <v>2214</v>
      </c>
      <c r="F142" s="1"/>
      <c r="G142" s="1"/>
      <c r="H142" s="1"/>
      <c r="I142" s="579" t="str">
        <f>IF(OR(schools!C137="000",schools!C137=""),"1",(SUMIF(data!$A$8:$AB$13001,schools!C137,data!$AB$8:$AB$13001)))</f>
        <v>1</v>
      </c>
      <c r="J142" s="580">
        <f t="shared" si="0"/>
        <v>0</v>
      </c>
      <c r="K142" s="1"/>
      <c r="L142" s="1"/>
      <c r="M142" s="1"/>
      <c r="N142" s="1"/>
      <c r="O142" s="1"/>
      <c r="P142" s="1"/>
      <c r="Q142" s="1"/>
      <c r="R142" s="1"/>
      <c r="S142" s="1"/>
      <c r="T142" s="1"/>
      <c r="U142" s="1"/>
      <c r="V142" s="1"/>
      <c r="W142" s="1"/>
      <c r="X142" s="1"/>
      <c r="Y142" s="1"/>
      <c r="Z142" s="1"/>
    </row>
    <row r="143" spans="1:26" ht="15.75" customHeight="1">
      <c r="A143" s="1">
        <v>106</v>
      </c>
      <c r="B143" s="1" t="s">
        <v>1471</v>
      </c>
      <c r="C143" s="1" t="s">
        <v>1470</v>
      </c>
      <c r="D143" s="1">
        <v>0</v>
      </c>
      <c r="E143" s="1" t="s">
        <v>2214</v>
      </c>
      <c r="F143" s="1"/>
      <c r="G143" s="1"/>
      <c r="H143" s="1"/>
      <c r="I143" s="579" t="str">
        <f>IF(OR(schools!C138="000",schools!C138=""),"1",(SUMIF(data!$A$8:$AB$13001,schools!C138,data!$AB$8:$AB$13001)))</f>
        <v>1</v>
      </c>
      <c r="J143" s="580">
        <f t="shared" si="0"/>
        <v>0</v>
      </c>
      <c r="K143" s="1"/>
      <c r="L143" s="1"/>
      <c r="M143" s="1"/>
      <c r="N143" s="1"/>
      <c r="O143" s="1"/>
      <c r="P143" s="1"/>
      <c r="Q143" s="1"/>
      <c r="R143" s="1"/>
      <c r="S143" s="1"/>
      <c r="T143" s="1"/>
      <c r="U143" s="1"/>
      <c r="V143" s="1"/>
      <c r="W143" s="1"/>
      <c r="X143" s="1"/>
      <c r="Y143" s="1"/>
      <c r="Z143" s="1"/>
    </row>
    <row r="144" spans="1:26" ht="15.75" customHeight="1">
      <c r="A144" s="1">
        <v>107</v>
      </c>
      <c r="B144" s="1" t="s">
        <v>1473</v>
      </c>
      <c r="C144" s="1" t="s">
        <v>1472</v>
      </c>
      <c r="D144" s="1">
        <v>1</v>
      </c>
      <c r="E144" s="1" t="s">
        <v>2214</v>
      </c>
      <c r="F144" s="1"/>
      <c r="G144" s="1"/>
      <c r="H144" s="1"/>
      <c r="I144" s="579" t="str">
        <f>IF(OR(schools!C139="000",schools!C139=""),"1",(SUMIF(data!$A$8:$AB$13001,schools!C139,data!$AB$8:$AB$13001)))</f>
        <v>1</v>
      </c>
      <c r="J144" s="580">
        <f t="shared" si="0"/>
        <v>0</v>
      </c>
      <c r="K144" s="1"/>
      <c r="L144" s="1"/>
      <c r="M144" s="1"/>
      <c r="N144" s="1"/>
      <c r="O144" s="1"/>
      <c r="P144" s="1"/>
      <c r="Q144" s="1"/>
      <c r="R144" s="1"/>
      <c r="S144" s="1"/>
      <c r="T144" s="1"/>
      <c r="U144" s="1"/>
      <c r="V144" s="1"/>
      <c r="W144" s="1"/>
      <c r="X144" s="1"/>
      <c r="Y144" s="1"/>
      <c r="Z144" s="1"/>
    </row>
    <row r="145" spans="1:26" ht="15.75" customHeight="1">
      <c r="A145" s="1">
        <v>108</v>
      </c>
      <c r="B145" s="1" t="s">
        <v>1475</v>
      </c>
      <c r="C145" s="1" t="s">
        <v>1474</v>
      </c>
      <c r="D145" s="1">
        <v>0</v>
      </c>
      <c r="E145" s="1" t="s">
        <v>2214</v>
      </c>
      <c r="F145" s="1"/>
      <c r="G145" s="1"/>
      <c r="H145" s="1"/>
      <c r="I145" s="579" t="str">
        <f>IF(OR(schools!C140="000",schools!C140=""),"1",(SUMIF(data!$A$8:$AB$13001,schools!C140,data!$AB$8:$AB$13001)))</f>
        <v>1</v>
      </c>
      <c r="J145" s="580">
        <f t="shared" si="0"/>
        <v>0</v>
      </c>
      <c r="K145" s="1"/>
      <c r="L145" s="1"/>
      <c r="M145" s="1"/>
      <c r="N145" s="1"/>
      <c r="O145" s="1"/>
      <c r="P145" s="1"/>
      <c r="Q145" s="1"/>
      <c r="R145" s="1"/>
      <c r="S145" s="1"/>
      <c r="T145" s="1"/>
      <c r="U145" s="1"/>
      <c r="V145" s="1"/>
      <c r="W145" s="1"/>
      <c r="X145" s="1"/>
      <c r="Y145" s="1"/>
      <c r="Z145" s="1"/>
    </row>
    <row r="146" spans="1:26" ht="15.75" customHeight="1">
      <c r="A146" s="1">
        <v>109</v>
      </c>
      <c r="B146" s="1" t="s">
        <v>1477</v>
      </c>
      <c r="C146" s="1" t="s">
        <v>1476</v>
      </c>
      <c r="D146" s="1">
        <v>0</v>
      </c>
      <c r="E146" s="1" t="s">
        <v>2215</v>
      </c>
      <c r="F146" s="1"/>
      <c r="G146" s="1"/>
      <c r="H146" s="1"/>
      <c r="I146" s="579" t="str">
        <f>IF(OR(schools!C141="000",schools!C141=""),"1",(SUMIF(data!$A$8:$AB$13001,schools!C141,data!$AB$8:$AB$13001)))</f>
        <v>1</v>
      </c>
      <c r="J146" s="580">
        <f t="shared" si="0"/>
        <v>0</v>
      </c>
      <c r="K146" s="1"/>
      <c r="L146" s="1"/>
      <c r="M146" s="1"/>
      <c r="N146" s="1"/>
      <c r="O146" s="1"/>
      <c r="P146" s="1"/>
      <c r="Q146" s="1"/>
      <c r="R146" s="1"/>
      <c r="S146" s="1"/>
      <c r="T146" s="1"/>
      <c r="U146" s="1"/>
      <c r="V146" s="1"/>
      <c r="W146" s="1"/>
      <c r="X146" s="1"/>
      <c r="Y146" s="1"/>
      <c r="Z146" s="1"/>
    </row>
    <row r="147" spans="1:26" ht="15.75" customHeight="1">
      <c r="A147" s="1">
        <v>110</v>
      </c>
      <c r="B147" s="1" t="s">
        <v>1479</v>
      </c>
      <c r="C147" s="1" t="s">
        <v>1478</v>
      </c>
      <c r="D147" s="1">
        <v>1</v>
      </c>
      <c r="E147" s="1" t="s">
        <v>2214</v>
      </c>
      <c r="F147" s="1"/>
      <c r="G147" s="1"/>
      <c r="H147" s="1"/>
      <c r="I147" s="579" t="str">
        <f>IF(OR(schools!C142="000",schools!C142=""),"1",(SUMIF(data!$A$8:$AB$13001,schools!C142,data!$AB$8:$AB$13001)))</f>
        <v>1</v>
      </c>
      <c r="J147" s="580">
        <f t="shared" si="0"/>
        <v>0</v>
      </c>
      <c r="K147" s="1"/>
      <c r="L147" s="1"/>
      <c r="M147" s="1"/>
      <c r="N147" s="1"/>
      <c r="O147" s="1"/>
      <c r="P147" s="1"/>
      <c r="Q147" s="1"/>
      <c r="R147" s="1"/>
      <c r="S147" s="1"/>
      <c r="T147" s="1"/>
      <c r="U147" s="1"/>
      <c r="V147" s="1"/>
      <c r="W147" s="1"/>
      <c r="X147" s="1"/>
      <c r="Y147" s="1"/>
      <c r="Z147" s="1"/>
    </row>
    <row r="148" spans="1:26" ht="15.75" customHeight="1">
      <c r="A148" s="1">
        <v>111</v>
      </c>
      <c r="B148" s="1" t="s">
        <v>1481</v>
      </c>
      <c r="C148" s="1" t="s">
        <v>1480</v>
      </c>
      <c r="D148" s="1">
        <v>1</v>
      </c>
      <c r="E148" s="1" t="s">
        <v>2214</v>
      </c>
      <c r="F148" s="1"/>
      <c r="G148" s="1"/>
      <c r="H148" s="1"/>
      <c r="I148" s="579" t="str">
        <f>IF(OR(schools!C143="000",schools!C143=""),"1",(SUMIF(data!$A$8:$AB$13001,schools!C143,data!$AB$8:$AB$13001)))</f>
        <v>1</v>
      </c>
      <c r="J148" s="580">
        <f t="shared" si="0"/>
        <v>0</v>
      </c>
      <c r="K148" s="1"/>
      <c r="L148" s="1"/>
      <c r="M148" s="1"/>
      <c r="N148" s="1"/>
      <c r="O148" s="1"/>
      <c r="P148" s="1"/>
      <c r="Q148" s="1"/>
      <c r="R148" s="1"/>
      <c r="S148" s="1"/>
      <c r="T148" s="1"/>
      <c r="U148" s="1"/>
      <c r="V148" s="1"/>
      <c r="W148" s="1"/>
      <c r="X148" s="1"/>
      <c r="Y148" s="1"/>
      <c r="Z148" s="1"/>
    </row>
    <row r="149" spans="1:26" ht="15.75" customHeight="1">
      <c r="A149" s="1">
        <v>112</v>
      </c>
      <c r="B149" s="1" t="s">
        <v>1483</v>
      </c>
      <c r="C149" s="1" t="s">
        <v>1482</v>
      </c>
      <c r="D149" s="1">
        <v>0</v>
      </c>
      <c r="E149" s="1" t="s">
        <v>2214</v>
      </c>
      <c r="F149" s="1"/>
      <c r="G149" s="1"/>
      <c r="H149" s="1"/>
      <c r="I149" s="579" t="str">
        <f>IF(OR(schools!C144="000",schools!C144=""),"1",(SUMIF(data!$A$8:$AB$13001,schools!C144,data!$AB$8:$AB$13001)))</f>
        <v>1</v>
      </c>
      <c r="J149" s="580">
        <f t="shared" si="0"/>
        <v>0</v>
      </c>
      <c r="K149" s="1"/>
      <c r="L149" s="1"/>
      <c r="M149" s="1"/>
      <c r="N149" s="1"/>
      <c r="O149" s="1"/>
      <c r="P149" s="1"/>
      <c r="Q149" s="1"/>
      <c r="R149" s="1"/>
      <c r="S149" s="1"/>
      <c r="T149" s="1"/>
      <c r="U149" s="1"/>
      <c r="V149" s="1"/>
      <c r="W149" s="1"/>
      <c r="X149" s="1"/>
      <c r="Y149" s="1"/>
      <c r="Z149" s="1"/>
    </row>
    <row r="150" spans="1:26" ht="15.75" customHeight="1">
      <c r="A150" s="1">
        <v>113</v>
      </c>
      <c r="B150" s="1" t="s">
        <v>1485</v>
      </c>
      <c r="C150" s="1" t="s">
        <v>1484</v>
      </c>
      <c r="D150" s="1">
        <v>0</v>
      </c>
      <c r="E150" s="1" t="s">
        <v>2214</v>
      </c>
      <c r="F150" s="1"/>
      <c r="G150" s="1"/>
      <c r="H150" s="1"/>
      <c r="I150" s="579" t="str">
        <f>IF(OR(schools!C145="000",schools!C145=""),"1",(SUMIF(data!$A$8:$AB$13001,schools!C145,data!$AB$8:$AB$13001)))</f>
        <v>1</v>
      </c>
      <c r="J150" s="580">
        <f t="shared" si="0"/>
        <v>0</v>
      </c>
      <c r="K150" s="1"/>
      <c r="L150" s="1"/>
      <c r="M150" s="1"/>
      <c r="N150" s="1"/>
      <c r="O150" s="1"/>
      <c r="P150" s="1"/>
      <c r="Q150" s="1"/>
      <c r="R150" s="1"/>
      <c r="S150" s="1"/>
      <c r="T150" s="1"/>
      <c r="U150" s="1"/>
      <c r="V150" s="1"/>
      <c r="W150" s="1"/>
      <c r="X150" s="1"/>
      <c r="Y150" s="1"/>
      <c r="Z150" s="1"/>
    </row>
    <row r="151" spans="1:26" ht="15.75" customHeight="1">
      <c r="A151" s="1">
        <v>114</v>
      </c>
      <c r="B151" s="1" t="s">
        <v>1487</v>
      </c>
      <c r="C151" s="1" t="s">
        <v>1486</v>
      </c>
      <c r="D151" s="1">
        <v>1</v>
      </c>
      <c r="E151" s="1" t="s">
        <v>2214</v>
      </c>
      <c r="F151" s="1"/>
      <c r="G151" s="1"/>
      <c r="H151" s="1"/>
      <c r="I151" s="579" t="str">
        <f>IF(OR(schools!C146="000",schools!C146=""),"1",(SUMIF(data!$A$8:$AB$13001,schools!C146,data!$AB$8:$AB$13001)))</f>
        <v>1</v>
      </c>
      <c r="J151" s="580">
        <f t="shared" si="0"/>
        <v>0</v>
      </c>
      <c r="K151" s="1"/>
      <c r="L151" s="1"/>
      <c r="M151" s="1"/>
      <c r="N151" s="1"/>
      <c r="O151" s="1"/>
      <c r="P151" s="1"/>
      <c r="Q151" s="1"/>
      <c r="R151" s="1"/>
      <c r="S151" s="1"/>
      <c r="T151" s="1"/>
      <c r="U151" s="1"/>
      <c r="V151" s="1"/>
      <c r="W151" s="1"/>
      <c r="X151" s="1"/>
      <c r="Y151" s="1"/>
      <c r="Z151" s="1"/>
    </row>
    <row r="152" spans="1:26" ht="15.75" customHeight="1">
      <c r="A152" s="1">
        <v>115</v>
      </c>
      <c r="B152" s="1" t="s">
        <v>1489</v>
      </c>
      <c r="C152" s="1" t="s">
        <v>1488</v>
      </c>
      <c r="D152" s="1">
        <v>0</v>
      </c>
      <c r="E152" s="1" t="s">
        <v>2214</v>
      </c>
      <c r="F152" s="1"/>
      <c r="G152" s="1"/>
      <c r="H152" s="1"/>
      <c r="I152" s="579" t="str">
        <f>IF(OR(schools!C147="000",schools!C147=""),"1",(SUMIF(data!$A$8:$AB$13001,schools!C147,data!$AB$8:$AB$13001)))</f>
        <v>1</v>
      </c>
      <c r="J152" s="580">
        <f t="shared" si="0"/>
        <v>0</v>
      </c>
      <c r="K152" s="1"/>
      <c r="L152" s="1"/>
      <c r="M152" s="1"/>
      <c r="N152" s="1"/>
      <c r="O152" s="1"/>
      <c r="P152" s="1"/>
      <c r="Q152" s="1"/>
      <c r="R152" s="1"/>
      <c r="S152" s="1"/>
      <c r="T152" s="1"/>
      <c r="U152" s="1"/>
      <c r="V152" s="1"/>
      <c r="W152" s="1"/>
      <c r="X152" s="1"/>
      <c r="Y152" s="1"/>
      <c r="Z152" s="1"/>
    </row>
    <row r="153" spans="1:26" ht="15.75" customHeight="1">
      <c r="A153" s="1">
        <v>116</v>
      </c>
      <c r="B153" s="1" t="s">
        <v>1491</v>
      </c>
      <c r="C153" s="1" t="s">
        <v>1490</v>
      </c>
      <c r="D153" s="1">
        <v>0</v>
      </c>
      <c r="E153" s="1" t="s">
        <v>2214</v>
      </c>
      <c r="F153" s="1"/>
      <c r="G153" s="1"/>
      <c r="H153" s="1"/>
      <c r="I153" s="579" t="str">
        <f>IF(OR(schools!C148="000",schools!C148=""),"1",(SUMIF(data!$A$8:$AB$13001,schools!C148,data!$AB$8:$AB$13001)))</f>
        <v>1</v>
      </c>
      <c r="J153" s="580">
        <f t="shared" si="0"/>
        <v>0</v>
      </c>
      <c r="K153" s="1"/>
      <c r="L153" s="1"/>
      <c r="M153" s="1"/>
      <c r="N153" s="1"/>
      <c r="O153" s="1"/>
      <c r="P153" s="1"/>
      <c r="Q153" s="1"/>
      <c r="R153" s="1"/>
      <c r="S153" s="1"/>
      <c r="T153" s="1"/>
      <c r="U153" s="1"/>
      <c r="V153" s="1"/>
      <c r="W153" s="1"/>
      <c r="X153" s="1"/>
      <c r="Y153" s="1"/>
      <c r="Z153" s="1"/>
    </row>
    <row r="154" spans="1:26" ht="15.75" customHeight="1">
      <c r="A154" s="1">
        <v>117</v>
      </c>
      <c r="B154" s="1" t="s">
        <v>1493</v>
      </c>
      <c r="C154" s="1" t="s">
        <v>1492</v>
      </c>
      <c r="D154" s="1">
        <v>1</v>
      </c>
      <c r="E154" s="1" t="s">
        <v>2215</v>
      </c>
      <c r="F154" s="1"/>
      <c r="G154" s="1"/>
      <c r="H154" s="1"/>
      <c r="I154" s="579" t="str">
        <f>IF(OR(schools!C149="000",schools!C149=""),"1",(SUMIF(data!$A$8:$AB$13001,schools!C149,data!$AB$8:$AB$13001)))</f>
        <v>1</v>
      </c>
      <c r="J154" s="580">
        <f t="shared" si="0"/>
        <v>0</v>
      </c>
      <c r="K154" s="1"/>
      <c r="L154" s="1"/>
      <c r="M154" s="1"/>
      <c r="N154" s="1"/>
      <c r="O154" s="1"/>
      <c r="P154" s="1"/>
      <c r="Q154" s="1"/>
      <c r="R154" s="1"/>
      <c r="S154" s="1"/>
      <c r="T154" s="1"/>
      <c r="U154" s="1"/>
      <c r="V154" s="1"/>
      <c r="W154" s="1"/>
      <c r="X154" s="1"/>
      <c r="Y154" s="1"/>
      <c r="Z154" s="1"/>
    </row>
    <row r="155" spans="1:26" ht="15.75" customHeight="1">
      <c r="A155" s="1">
        <v>118</v>
      </c>
      <c r="B155" s="1" t="s">
        <v>1495</v>
      </c>
      <c r="C155" s="1" t="s">
        <v>1494</v>
      </c>
      <c r="D155" s="1">
        <v>1</v>
      </c>
      <c r="E155" s="1" t="s">
        <v>2214</v>
      </c>
      <c r="F155" s="1"/>
      <c r="G155" s="1"/>
      <c r="H155" s="1"/>
      <c r="I155" s="579" t="str">
        <f>IF(OR(schools!C150="000",schools!C150=""),"1",(SUMIF(data!$A$8:$AB$13001,schools!C150,data!$AB$8:$AB$13001)))</f>
        <v>1</v>
      </c>
      <c r="J155" s="580">
        <f t="shared" si="0"/>
        <v>0</v>
      </c>
      <c r="K155" s="1"/>
      <c r="L155" s="1"/>
      <c r="M155" s="1"/>
      <c r="N155" s="1"/>
      <c r="O155" s="1"/>
      <c r="P155" s="1"/>
      <c r="Q155" s="1"/>
      <c r="R155" s="1"/>
      <c r="S155" s="1"/>
      <c r="T155" s="1"/>
      <c r="U155" s="1"/>
      <c r="V155" s="1"/>
      <c r="W155" s="1"/>
      <c r="X155" s="1"/>
      <c r="Y155" s="1"/>
      <c r="Z155" s="1"/>
    </row>
    <row r="156" spans="1:26" ht="15.75" customHeight="1">
      <c r="A156" s="1">
        <v>119</v>
      </c>
      <c r="B156" s="1" t="s">
        <v>1497</v>
      </c>
      <c r="C156" s="1" t="s">
        <v>1496</v>
      </c>
      <c r="D156" s="1">
        <v>0</v>
      </c>
      <c r="E156" s="1" t="s">
        <v>2214</v>
      </c>
      <c r="F156" s="1"/>
      <c r="G156" s="1"/>
      <c r="H156" s="1"/>
      <c r="I156" s="579" t="str">
        <f>IF(OR(schools!C151="000",schools!C151=""),"1",(SUMIF(data!$A$8:$AB$13001,schools!C151,data!$AB$8:$AB$13001)))</f>
        <v>1</v>
      </c>
      <c r="J156" s="583">
        <f t="shared" si="0"/>
        <v>0</v>
      </c>
      <c r="K156" s="1"/>
      <c r="L156" s="1"/>
      <c r="M156" s="1"/>
      <c r="N156" s="1"/>
      <c r="O156" s="1"/>
      <c r="P156" s="1"/>
      <c r="Q156" s="1"/>
      <c r="R156" s="1"/>
      <c r="S156" s="1"/>
      <c r="T156" s="1"/>
      <c r="U156" s="1"/>
      <c r="V156" s="1"/>
      <c r="W156" s="1"/>
      <c r="X156" s="1"/>
      <c r="Y156" s="1"/>
      <c r="Z156" s="1"/>
    </row>
    <row r="157" spans="1:26" ht="15.75" customHeight="1">
      <c r="A157" s="1">
        <v>120</v>
      </c>
      <c r="B157" s="1" t="s">
        <v>1499</v>
      </c>
      <c r="C157" s="1" t="s">
        <v>1498</v>
      </c>
      <c r="D157" s="1">
        <v>0</v>
      </c>
      <c r="E157" s="1" t="s">
        <v>2214</v>
      </c>
      <c r="F157" s="1"/>
      <c r="G157" s="1"/>
      <c r="H157" s="1"/>
      <c r="I157" s="1"/>
      <c r="J157" s="1"/>
      <c r="K157" s="1"/>
      <c r="L157" s="1"/>
      <c r="M157" s="1"/>
      <c r="N157" s="1"/>
      <c r="O157" s="1"/>
      <c r="P157" s="1"/>
      <c r="Q157" s="1"/>
      <c r="R157" s="1"/>
      <c r="S157" s="1"/>
      <c r="T157" s="1"/>
      <c r="U157" s="1"/>
      <c r="V157" s="1"/>
      <c r="W157" s="1"/>
      <c r="X157" s="1"/>
      <c r="Y157" s="1"/>
      <c r="Z157" s="1"/>
    </row>
    <row r="158" spans="1:26" ht="15.75" customHeight="1">
      <c r="A158" s="1">
        <v>121</v>
      </c>
      <c r="B158" s="1" t="s">
        <v>1501</v>
      </c>
      <c r="C158" s="1" t="s">
        <v>1500</v>
      </c>
      <c r="D158" s="1">
        <v>1</v>
      </c>
      <c r="E158" s="1" t="s">
        <v>2215</v>
      </c>
      <c r="F158" s="1"/>
      <c r="G158" s="1"/>
      <c r="H158" s="1"/>
      <c r="I158" s="1"/>
      <c r="J158" s="1"/>
      <c r="K158" s="1"/>
      <c r="L158" s="1"/>
      <c r="M158" s="1"/>
      <c r="N158" s="1"/>
      <c r="O158" s="1"/>
      <c r="P158" s="1"/>
      <c r="Q158" s="1"/>
      <c r="R158" s="1"/>
      <c r="S158" s="1"/>
      <c r="T158" s="1"/>
      <c r="U158" s="1"/>
      <c r="V158" s="1"/>
      <c r="W158" s="1"/>
      <c r="X158" s="1"/>
      <c r="Y158" s="1"/>
      <c r="Z158" s="1"/>
    </row>
    <row r="159" spans="1:26" ht="15.75" customHeight="1">
      <c r="A159" s="1">
        <v>122</v>
      </c>
      <c r="B159" s="1" t="s">
        <v>1503</v>
      </c>
      <c r="C159" s="1" t="s">
        <v>1502</v>
      </c>
      <c r="D159" s="1">
        <v>1</v>
      </c>
      <c r="E159" s="1" t="s">
        <v>2214</v>
      </c>
      <c r="F159" s="1"/>
      <c r="G159" s="1"/>
      <c r="H159" s="1"/>
      <c r="I159" s="1"/>
      <c r="J159" s="1"/>
      <c r="K159" s="1"/>
      <c r="L159" s="1"/>
      <c r="M159" s="1"/>
      <c r="N159" s="1"/>
      <c r="O159" s="1"/>
      <c r="P159" s="1"/>
      <c r="Q159" s="1"/>
      <c r="R159" s="1"/>
      <c r="S159" s="1"/>
      <c r="T159" s="1"/>
      <c r="U159" s="1"/>
      <c r="V159" s="1"/>
      <c r="W159" s="1"/>
      <c r="X159" s="1"/>
      <c r="Y159" s="1"/>
      <c r="Z159" s="1"/>
    </row>
    <row r="160" spans="1:26" ht="15.75" customHeight="1">
      <c r="A160" s="1">
        <v>123</v>
      </c>
      <c r="B160" s="1" t="s">
        <v>1505</v>
      </c>
      <c r="C160" s="1" t="s">
        <v>1504</v>
      </c>
      <c r="D160" s="1">
        <v>0</v>
      </c>
      <c r="E160" s="1" t="s">
        <v>2214</v>
      </c>
      <c r="F160" s="1"/>
      <c r="G160" s="1"/>
      <c r="H160" s="1"/>
      <c r="I160" s="1"/>
      <c r="J160" s="1"/>
      <c r="K160" s="1"/>
      <c r="L160" s="1"/>
      <c r="M160" s="1"/>
      <c r="N160" s="1"/>
      <c r="O160" s="1"/>
      <c r="P160" s="1"/>
      <c r="Q160" s="1"/>
      <c r="R160" s="1"/>
      <c r="S160" s="1"/>
      <c r="T160" s="1"/>
      <c r="U160" s="1"/>
      <c r="V160" s="1"/>
      <c r="W160" s="1"/>
      <c r="X160" s="1"/>
      <c r="Y160" s="1"/>
      <c r="Z160" s="1"/>
    </row>
    <row r="161" spans="1:26" ht="15.75" customHeight="1">
      <c r="A161" s="1">
        <v>124</v>
      </c>
      <c r="B161" s="1" t="s">
        <v>1507</v>
      </c>
      <c r="C161" s="1" t="s">
        <v>1506</v>
      </c>
      <c r="D161" s="1">
        <v>0</v>
      </c>
      <c r="E161" s="1" t="s">
        <v>2214</v>
      </c>
      <c r="F161" s="1"/>
      <c r="G161" s="1"/>
      <c r="H161" s="1"/>
      <c r="I161" s="1"/>
      <c r="J161" s="1"/>
      <c r="K161" s="1"/>
      <c r="L161" s="1"/>
      <c r="M161" s="1"/>
      <c r="N161" s="1"/>
      <c r="O161" s="1"/>
      <c r="P161" s="1"/>
      <c r="Q161" s="1"/>
      <c r="R161" s="1"/>
      <c r="S161" s="1"/>
      <c r="T161" s="1"/>
      <c r="U161" s="1"/>
      <c r="V161" s="1"/>
      <c r="W161" s="1"/>
      <c r="X161" s="1"/>
      <c r="Y161" s="1"/>
      <c r="Z161" s="1"/>
    </row>
    <row r="162" spans="1:26" ht="15.75" customHeight="1">
      <c r="A162" s="1">
        <v>125</v>
      </c>
      <c r="B162" s="1" t="s">
        <v>1509</v>
      </c>
      <c r="C162" s="1" t="s">
        <v>1508</v>
      </c>
      <c r="D162" s="1">
        <v>1</v>
      </c>
      <c r="E162" s="1" t="s">
        <v>2214</v>
      </c>
      <c r="F162" s="1"/>
      <c r="G162" s="1"/>
      <c r="H162" s="1"/>
      <c r="I162" s="1"/>
      <c r="J162" s="1"/>
      <c r="K162" s="1"/>
      <c r="L162" s="1"/>
      <c r="M162" s="1"/>
      <c r="N162" s="1"/>
      <c r="O162" s="1"/>
      <c r="P162" s="1"/>
      <c r="Q162" s="1"/>
      <c r="R162" s="1"/>
      <c r="S162" s="1"/>
      <c r="T162" s="1"/>
      <c r="U162" s="1"/>
      <c r="V162" s="1"/>
      <c r="W162" s="1"/>
      <c r="X162" s="1"/>
      <c r="Y162" s="1"/>
      <c r="Z162" s="1"/>
    </row>
    <row r="163" spans="1:26" ht="15.75" customHeight="1">
      <c r="A163" s="1">
        <v>126</v>
      </c>
      <c r="B163" s="1" t="s">
        <v>1511</v>
      </c>
      <c r="C163" s="1" t="s">
        <v>1510</v>
      </c>
      <c r="D163" s="1">
        <v>0</v>
      </c>
      <c r="E163" s="1" t="s">
        <v>2214</v>
      </c>
      <c r="F163" s="1"/>
      <c r="G163" s="1"/>
      <c r="H163" s="1"/>
      <c r="I163" s="1"/>
      <c r="J163" s="1"/>
      <c r="K163" s="1"/>
      <c r="L163" s="1"/>
      <c r="M163" s="1"/>
      <c r="N163" s="1"/>
      <c r="O163" s="1"/>
      <c r="P163" s="1"/>
      <c r="Q163" s="1"/>
      <c r="R163" s="1"/>
      <c r="S163" s="1"/>
      <c r="T163" s="1"/>
      <c r="U163" s="1"/>
      <c r="V163" s="1"/>
      <c r="W163" s="1"/>
      <c r="X163" s="1"/>
      <c r="Y163" s="1"/>
      <c r="Z163" s="1"/>
    </row>
    <row r="164" spans="1:26" ht="15.75" customHeight="1">
      <c r="A164" s="1">
        <v>127</v>
      </c>
      <c r="B164" s="1" t="s">
        <v>1513</v>
      </c>
      <c r="C164" s="1" t="s">
        <v>1512</v>
      </c>
      <c r="D164" s="1">
        <v>1</v>
      </c>
      <c r="E164" s="1" t="s">
        <v>2215</v>
      </c>
      <c r="F164" s="1"/>
      <c r="G164" s="1"/>
      <c r="H164" s="1"/>
      <c r="I164" s="1"/>
      <c r="J164" s="1"/>
      <c r="K164" s="1"/>
      <c r="L164" s="1"/>
      <c r="M164" s="1"/>
      <c r="N164" s="1"/>
      <c r="O164" s="1"/>
      <c r="P164" s="1"/>
      <c r="Q164" s="1"/>
      <c r="R164" s="1"/>
      <c r="S164" s="1"/>
      <c r="T164" s="1"/>
      <c r="U164" s="1"/>
      <c r="V164" s="1"/>
      <c r="W164" s="1"/>
      <c r="X164" s="1"/>
      <c r="Y164" s="1"/>
      <c r="Z164" s="1"/>
    </row>
    <row r="165" spans="1:26" ht="15.75" customHeight="1">
      <c r="A165" s="1">
        <v>128</v>
      </c>
      <c r="B165" s="1" t="s">
        <v>1515</v>
      </c>
      <c r="C165" s="1" t="s">
        <v>1514</v>
      </c>
      <c r="D165" s="1">
        <v>1</v>
      </c>
      <c r="E165" s="1" t="s">
        <v>2214</v>
      </c>
      <c r="F165" s="1"/>
      <c r="G165" s="1"/>
      <c r="H165" s="1"/>
      <c r="I165" s="1"/>
      <c r="J165" s="1"/>
      <c r="K165" s="1"/>
      <c r="L165" s="1"/>
      <c r="M165" s="1"/>
      <c r="N165" s="1"/>
      <c r="O165" s="1"/>
      <c r="P165" s="1"/>
      <c r="Q165" s="1"/>
      <c r="R165" s="1"/>
      <c r="S165" s="1"/>
      <c r="T165" s="1"/>
      <c r="U165" s="1"/>
      <c r="V165" s="1"/>
      <c r="W165" s="1"/>
      <c r="X165" s="1"/>
      <c r="Y165" s="1"/>
      <c r="Z165" s="1"/>
    </row>
    <row r="166" spans="1:26" ht="15.75" customHeight="1">
      <c r="A166" s="1">
        <v>129</v>
      </c>
      <c r="B166" s="1" t="s">
        <v>1517</v>
      </c>
      <c r="C166" s="1" t="s">
        <v>1516</v>
      </c>
      <c r="D166" s="1">
        <v>0</v>
      </c>
      <c r="E166" s="1" t="s">
        <v>2214</v>
      </c>
      <c r="F166" s="1"/>
      <c r="G166" s="1"/>
      <c r="H166" s="1"/>
      <c r="I166" s="1"/>
      <c r="J166" s="1"/>
      <c r="K166" s="1"/>
      <c r="L166" s="1"/>
      <c r="M166" s="1"/>
      <c r="N166" s="1"/>
      <c r="O166" s="1"/>
      <c r="P166" s="1"/>
      <c r="Q166" s="1"/>
      <c r="R166" s="1"/>
      <c r="S166" s="1"/>
      <c r="T166" s="1"/>
      <c r="U166" s="1"/>
      <c r="V166" s="1"/>
      <c r="W166" s="1"/>
      <c r="X166" s="1"/>
      <c r="Y166" s="1"/>
      <c r="Z166" s="1"/>
    </row>
    <row r="167" spans="1:26" ht="15.75" customHeight="1">
      <c r="A167" s="1">
        <v>130</v>
      </c>
      <c r="B167" s="1" t="s">
        <v>1519</v>
      </c>
      <c r="C167" s="1" t="s">
        <v>1518</v>
      </c>
      <c r="D167" s="1">
        <v>0</v>
      </c>
      <c r="E167" s="1" t="s">
        <v>2214</v>
      </c>
      <c r="F167" s="1"/>
      <c r="G167" s="1"/>
      <c r="H167" s="1"/>
      <c r="I167" s="1"/>
      <c r="J167" s="1"/>
      <c r="K167" s="1"/>
      <c r="L167" s="1"/>
      <c r="M167" s="1"/>
      <c r="N167" s="1"/>
      <c r="O167" s="1"/>
      <c r="P167" s="1"/>
      <c r="Q167" s="1"/>
      <c r="R167" s="1"/>
      <c r="S167" s="1"/>
      <c r="T167" s="1"/>
      <c r="U167" s="1"/>
      <c r="V167" s="1"/>
      <c r="W167" s="1"/>
      <c r="X167" s="1"/>
      <c r="Y167" s="1"/>
      <c r="Z167" s="1"/>
    </row>
    <row r="168" spans="1:26" ht="15.75" customHeight="1">
      <c r="A168" s="1">
        <v>131</v>
      </c>
      <c r="B168" s="1" t="s">
        <v>1521</v>
      </c>
      <c r="C168" s="1" t="s">
        <v>1520</v>
      </c>
      <c r="D168" s="1">
        <v>1</v>
      </c>
      <c r="E168" s="1" t="s">
        <v>2215</v>
      </c>
      <c r="F168" s="1"/>
      <c r="G168" s="1"/>
      <c r="H168" s="1"/>
      <c r="I168" s="1"/>
      <c r="J168" s="1"/>
      <c r="K168" s="1"/>
      <c r="L168" s="1"/>
      <c r="M168" s="1"/>
      <c r="N168" s="1"/>
      <c r="O168" s="1"/>
      <c r="P168" s="1"/>
      <c r="Q168" s="1"/>
      <c r="R168" s="1"/>
      <c r="S168" s="1"/>
      <c r="T168" s="1"/>
      <c r="U168" s="1"/>
      <c r="V168" s="1"/>
      <c r="W168" s="1"/>
      <c r="X168" s="1"/>
      <c r="Y168" s="1"/>
      <c r="Z168" s="1"/>
    </row>
    <row r="169" spans="1:26" ht="15.75" customHeight="1">
      <c r="A169" s="1">
        <v>132</v>
      </c>
      <c r="B169" s="1" t="s">
        <v>1523</v>
      </c>
      <c r="C169" s="1" t="s">
        <v>1522</v>
      </c>
      <c r="D169" s="1">
        <v>0</v>
      </c>
      <c r="E169" s="1" t="s">
        <v>2214</v>
      </c>
      <c r="F169" s="1"/>
      <c r="G169" s="1"/>
      <c r="H169" s="1"/>
      <c r="I169" s="1"/>
      <c r="J169" s="1"/>
      <c r="K169" s="1"/>
      <c r="L169" s="1"/>
      <c r="M169" s="1"/>
      <c r="N169" s="1"/>
      <c r="O169" s="1"/>
      <c r="P169" s="1"/>
      <c r="Q169" s="1"/>
      <c r="R169" s="1"/>
      <c r="S169" s="1"/>
      <c r="T169" s="1"/>
      <c r="U169" s="1"/>
      <c r="V169" s="1"/>
      <c r="W169" s="1"/>
      <c r="X169" s="1"/>
      <c r="Y169" s="1"/>
      <c r="Z169" s="1"/>
    </row>
    <row r="170" spans="1:26" ht="15.75" customHeight="1">
      <c r="A170" s="1">
        <v>133</v>
      </c>
      <c r="B170" s="1" t="s">
        <v>1525</v>
      </c>
      <c r="C170" s="1" t="s">
        <v>1524</v>
      </c>
      <c r="D170" s="1">
        <v>1</v>
      </c>
      <c r="E170" s="1" t="s">
        <v>2214</v>
      </c>
      <c r="F170" s="1"/>
      <c r="G170" s="1"/>
      <c r="H170" s="1"/>
      <c r="I170" s="1"/>
      <c r="J170" s="1"/>
      <c r="K170" s="1"/>
      <c r="L170" s="1"/>
      <c r="M170" s="1"/>
      <c r="N170" s="1"/>
      <c r="O170" s="1"/>
      <c r="P170" s="1"/>
      <c r="Q170" s="1"/>
      <c r="R170" s="1"/>
      <c r="S170" s="1"/>
      <c r="T170" s="1"/>
      <c r="U170" s="1"/>
      <c r="V170" s="1"/>
      <c r="W170" s="1"/>
      <c r="X170" s="1"/>
      <c r="Y170" s="1"/>
      <c r="Z170" s="1"/>
    </row>
    <row r="171" spans="1:26" ht="15.75" customHeight="1">
      <c r="A171" s="1">
        <v>134</v>
      </c>
      <c r="B171" s="1" t="s">
        <v>1527</v>
      </c>
      <c r="C171" s="1" t="s">
        <v>1526</v>
      </c>
      <c r="D171" s="1">
        <v>0</v>
      </c>
      <c r="E171" s="1" t="s">
        <v>2214</v>
      </c>
      <c r="F171" s="1"/>
      <c r="G171" s="1"/>
      <c r="H171" s="1"/>
      <c r="I171" s="1"/>
      <c r="J171" s="1"/>
      <c r="K171" s="1"/>
      <c r="L171" s="1"/>
      <c r="M171" s="1"/>
      <c r="N171" s="1"/>
      <c r="O171" s="1"/>
      <c r="P171" s="1"/>
      <c r="Q171" s="1"/>
      <c r="R171" s="1"/>
      <c r="S171" s="1"/>
      <c r="T171" s="1"/>
      <c r="U171" s="1"/>
      <c r="V171" s="1"/>
      <c r="W171" s="1"/>
      <c r="X171" s="1"/>
      <c r="Y171" s="1"/>
      <c r="Z171" s="1"/>
    </row>
    <row r="172" spans="1:26" ht="15.75" customHeight="1">
      <c r="A172" s="1">
        <v>135</v>
      </c>
      <c r="B172" s="1" t="s">
        <v>1529</v>
      </c>
      <c r="C172" s="1" t="s">
        <v>1528</v>
      </c>
      <c r="D172" s="1">
        <v>1</v>
      </c>
      <c r="E172" s="1" t="s">
        <v>2214</v>
      </c>
      <c r="F172" s="1"/>
      <c r="G172" s="1"/>
      <c r="H172" s="1"/>
      <c r="I172" s="1"/>
      <c r="J172" s="1"/>
      <c r="K172" s="1"/>
      <c r="L172" s="1"/>
      <c r="M172" s="1"/>
      <c r="N172" s="1"/>
      <c r="O172" s="1"/>
      <c r="P172" s="1"/>
      <c r="Q172" s="1"/>
      <c r="R172" s="1"/>
      <c r="S172" s="1"/>
      <c r="T172" s="1"/>
      <c r="U172" s="1"/>
      <c r="V172" s="1"/>
      <c r="W172" s="1"/>
      <c r="X172" s="1"/>
      <c r="Y172" s="1"/>
      <c r="Z172" s="1"/>
    </row>
    <row r="173" spans="1:26" ht="15.75" customHeight="1">
      <c r="A173" s="1">
        <v>136</v>
      </c>
      <c r="B173" s="1" t="s">
        <v>1530</v>
      </c>
      <c r="C173" s="1" t="s">
        <v>2217</v>
      </c>
      <c r="D173" s="1">
        <v>1</v>
      </c>
      <c r="E173" s="1" t="s">
        <v>2214</v>
      </c>
      <c r="F173" s="1"/>
      <c r="G173" s="1"/>
      <c r="H173" s="1"/>
      <c r="I173" s="1"/>
      <c r="J173" s="1"/>
      <c r="K173" s="1"/>
      <c r="L173" s="1"/>
      <c r="M173" s="1"/>
      <c r="N173" s="1"/>
      <c r="O173" s="1"/>
      <c r="P173" s="1"/>
      <c r="Q173" s="1"/>
      <c r="R173" s="1"/>
      <c r="S173" s="1"/>
      <c r="T173" s="1"/>
      <c r="U173" s="1"/>
      <c r="V173" s="1"/>
      <c r="W173" s="1"/>
      <c r="X173" s="1"/>
      <c r="Y173" s="1"/>
      <c r="Z173" s="1"/>
    </row>
    <row r="174" spans="1:26" ht="15.75" customHeight="1">
      <c r="A174" s="1">
        <v>137</v>
      </c>
      <c r="B174" s="1" t="s">
        <v>1532</v>
      </c>
      <c r="C174" s="1" t="s">
        <v>1531</v>
      </c>
      <c r="D174" s="1">
        <v>1</v>
      </c>
      <c r="E174" s="1" t="s">
        <v>2215</v>
      </c>
      <c r="F174" s="1"/>
      <c r="G174" s="1"/>
      <c r="H174" s="1"/>
      <c r="I174" s="1"/>
      <c r="J174" s="1"/>
      <c r="K174" s="1"/>
      <c r="L174" s="1"/>
      <c r="M174" s="1"/>
      <c r="N174" s="1"/>
      <c r="O174" s="1"/>
      <c r="P174" s="1"/>
      <c r="Q174" s="1"/>
      <c r="R174" s="1"/>
      <c r="S174" s="1"/>
      <c r="T174" s="1"/>
      <c r="U174" s="1"/>
      <c r="V174" s="1"/>
      <c r="W174" s="1"/>
      <c r="X174" s="1"/>
      <c r="Y174" s="1"/>
      <c r="Z174" s="1"/>
    </row>
    <row r="175" spans="1:26" ht="15.75" customHeight="1">
      <c r="A175" s="1">
        <v>138</v>
      </c>
      <c r="B175" s="1" t="s">
        <v>1534</v>
      </c>
      <c r="C175" s="1" t="s">
        <v>1533</v>
      </c>
      <c r="D175" s="1">
        <v>1</v>
      </c>
      <c r="E175" s="1" t="s">
        <v>2214</v>
      </c>
      <c r="F175" s="1"/>
      <c r="G175" s="1"/>
      <c r="H175" s="1"/>
      <c r="I175" s="1"/>
      <c r="J175" s="1"/>
      <c r="K175" s="1"/>
      <c r="L175" s="1"/>
      <c r="M175" s="1"/>
      <c r="N175" s="1"/>
      <c r="O175" s="1"/>
      <c r="P175" s="1"/>
      <c r="Q175" s="1"/>
      <c r="R175" s="1"/>
      <c r="S175" s="1"/>
      <c r="T175" s="1"/>
      <c r="U175" s="1"/>
      <c r="V175" s="1"/>
      <c r="W175" s="1"/>
      <c r="X175" s="1"/>
      <c r="Y175" s="1"/>
      <c r="Z175" s="1"/>
    </row>
    <row r="176" spans="1:26" ht="15.75" customHeight="1">
      <c r="A176" s="1">
        <v>139</v>
      </c>
      <c r="B176" s="1" t="s">
        <v>1535</v>
      </c>
      <c r="C176" s="1" t="s">
        <v>2218</v>
      </c>
      <c r="D176" s="1">
        <v>1</v>
      </c>
      <c r="E176" s="1" t="s">
        <v>2214</v>
      </c>
      <c r="F176" s="1"/>
      <c r="G176" s="1"/>
      <c r="H176" s="1"/>
      <c r="I176" s="1"/>
      <c r="J176" s="1"/>
      <c r="K176" s="1"/>
      <c r="L176" s="1"/>
      <c r="M176" s="1"/>
      <c r="N176" s="1"/>
      <c r="O176" s="1"/>
      <c r="P176" s="1"/>
      <c r="Q176" s="1"/>
      <c r="R176" s="1"/>
      <c r="S176" s="1"/>
      <c r="T176" s="1"/>
      <c r="U176" s="1"/>
      <c r="V176" s="1"/>
      <c r="W176" s="1"/>
      <c r="X176" s="1"/>
      <c r="Y176" s="1"/>
      <c r="Z176" s="1"/>
    </row>
    <row r="177" spans="1:26" ht="15.75" customHeight="1">
      <c r="A177" s="1">
        <v>140</v>
      </c>
      <c r="B177" s="1" t="s">
        <v>1537</v>
      </c>
      <c r="C177" s="1" t="s">
        <v>1536</v>
      </c>
      <c r="D177" s="1">
        <v>0</v>
      </c>
      <c r="E177" s="1" t="s">
        <v>2214</v>
      </c>
      <c r="F177" s="1"/>
      <c r="G177" s="1"/>
      <c r="H177" s="1"/>
      <c r="I177" s="1"/>
      <c r="J177" s="1"/>
      <c r="K177" s="1"/>
      <c r="L177" s="1"/>
      <c r="M177" s="1"/>
      <c r="N177" s="1"/>
      <c r="O177" s="1"/>
      <c r="P177" s="1"/>
      <c r="Q177" s="1"/>
      <c r="R177" s="1"/>
      <c r="S177" s="1"/>
      <c r="T177" s="1"/>
      <c r="U177" s="1"/>
      <c r="V177" s="1"/>
      <c r="W177" s="1"/>
      <c r="X177" s="1"/>
      <c r="Y177" s="1"/>
      <c r="Z177" s="1"/>
    </row>
    <row r="178" spans="1:26" ht="15.75" customHeight="1">
      <c r="A178" s="1">
        <v>141</v>
      </c>
      <c r="B178" s="1" t="s">
        <v>1539</v>
      </c>
      <c r="C178" s="1" t="s">
        <v>1538</v>
      </c>
      <c r="D178" s="1">
        <v>1</v>
      </c>
      <c r="E178" s="1" t="s">
        <v>2214</v>
      </c>
      <c r="F178" s="1"/>
      <c r="G178" s="1"/>
      <c r="H178" s="1"/>
      <c r="I178" s="1"/>
      <c r="J178" s="1"/>
      <c r="K178" s="1"/>
      <c r="L178" s="1"/>
      <c r="M178" s="1"/>
      <c r="N178" s="1"/>
      <c r="O178" s="1"/>
      <c r="P178" s="1"/>
      <c r="Q178" s="1"/>
      <c r="R178" s="1"/>
      <c r="S178" s="1"/>
      <c r="T178" s="1"/>
      <c r="U178" s="1"/>
      <c r="V178" s="1"/>
      <c r="W178" s="1"/>
      <c r="X178" s="1"/>
      <c r="Y178" s="1"/>
      <c r="Z178" s="1"/>
    </row>
    <row r="179" spans="1:26" ht="15.75" customHeight="1">
      <c r="A179" s="1">
        <v>142</v>
      </c>
      <c r="B179" s="1" t="s">
        <v>1541</v>
      </c>
      <c r="C179" s="1" t="s">
        <v>1540</v>
      </c>
      <c r="D179" s="1">
        <v>1</v>
      </c>
      <c r="E179" s="1" t="s">
        <v>2215</v>
      </c>
      <c r="F179" s="1"/>
      <c r="G179" s="1"/>
      <c r="H179" s="1"/>
      <c r="I179" s="1"/>
      <c r="J179" s="1"/>
      <c r="K179" s="1"/>
      <c r="L179" s="1"/>
      <c r="M179" s="1"/>
      <c r="N179" s="1"/>
      <c r="O179" s="1"/>
      <c r="P179" s="1"/>
      <c r="Q179" s="1"/>
      <c r="R179" s="1"/>
      <c r="S179" s="1"/>
      <c r="T179" s="1"/>
      <c r="U179" s="1"/>
      <c r="V179" s="1"/>
      <c r="W179" s="1"/>
      <c r="X179" s="1"/>
      <c r="Y179" s="1"/>
      <c r="Z179" s="1"/>
    </row>
    <row r="180" spans="1:26" ht="15.75" customHeight="1">
      <c r="A180" s="1">
        <v>143</v>
      </c>
      <c r="B180" s="1" t="s">
        <v>1543</v>
      </c>
      <c r="C180" s="1" t="s">
        <v>1542</v>
      </c>
      <c r="D180" s="1">
        <v>0</v>
      </c>
      <c r="E180" s="1" t="s">
        <v>2214</v>
      </c>
      <c r="F180" s="1"/>
      <c r="G180" s="1"/>
      <c r="H180" s="1"/>
      <c r="I180" s="1"/>
      <c r="J180" s="1"/>
      <c r="K180" s="1"/>
      <c r="L180" s="1"/>
      <c r="M180" s="1"/>
      <c r="N180" s="1"/>
      <c r="O180" s="1"/>
      <c r="P180" s="1"/>
      <c r="Q180" s="1"/>
      <c r="R180" s="1"/>
      <c r="S180" s="1"/>
      <c r="T180" s="1"/>
      <c r="U180" s="1"/>
      <c r="V180" s="1"/>
      <c r="W180" s="1"/>
      <c r="X180" s="1"/>
      <c r="Y180" s="1"/>
      <c r="Z180" s="1"/>
    </row>
    <row r="181" spans="1:26" ht="15.75" customHeight="1">
      <c r="A181" s="1">
        <v>144</v>
      </c>
      <c r="B181" s="1" t="s">
        <v>1544</v>
      </c>
      <c r="C181" s="1" t="s">
        <v>2219</v>
      </c>
      <c r="D181" s="1">
        <v>1</v>
      </c>
      <c r="E181" s="1" t="s">
        <v>2214</v>
      </c>
      <c r="F181" s="1"/>
      <c r="G181" s="1"/>
      <c r="H181" s="1"/>
      <c r="I181" s="1"/>
      <c r="J181" s="1"/>
      <c r="K181" s="1"/>
      <c r="L181" s="1"/>
      <c r="M181" s="1"/>
      <c r="N181" s="1"/>
      <c r="O181" s="1"/>
      <c r="P181" s="1"/>
      <c r="Q181" s="1"/>
      <c r="R181" s="1"/>
      <c r="S181" s="1"/>
      <c r="T181" s="1"/>
      <c r="U181" s="1"/>
      <c r="V181" s="1"/>
      <c r="W181" s="1"/>
      <c r="X181" s="1"/>
      <c r="Y181" s="1"/>
      <c r="Z181" s="1"/>
    </row>
    <row r="182" spans="1:26" ht="15.75" customHeight="1">
      <c r="A182" s="1">
        <v>145</v>
      </c>
      <c r="B182" s="1" t="s">
        <v>1546</v>
      </c>
      <c r="C182" s="1" t="s">
        <v>1545</v>
      </c>
      <c r="D182" s="1">
        <v>1</v>
      </c>
      <c r="E182" s="1" t="s">
        <v>2214</v>
      </c>
      <c r="F182" s="1"/>
      <c r="G182" s="1"/>
      <c r="H182" s="1"/>
      <c r="I182" s="1"/>
      <c r="J182" s="1"/>
      <c r="K182" s="1"/>
      <c r="L182" s="1"/>
      <c r="M182" s="1"/>
      <c r="N182" s="1"/>
      <c r="O182" s="1"/>
      <c r="P182" s="1"/>
      <c r="Q182" s="1"/>
      <c r="R182" s="1"/>
      <c r="S182" s="1"/>
      <c r="T182" s="1"/>
      <c r="U182" s="1"/>
      <c r="V182" s="1"/>
      <c r="W182" s="1"/>
      <c r="X182" s="1"/>
      <c r="Y182" s="1"/>
      <c r="Z182" s="1"/>
    </row>
    <row r="183" spans="1:26" ht="15.75" customHeight="1">
      <c r="A183" s="1">
        <v>146</v>
      </c>
      <c r="B183" s="1" t="s">
        <v>1548</v>
      </c>
      <c r="C183" s="1" t="s">
        <v>1547</v>
      </c>
      <c r="D183" s="1">
        <v>0</v>
      </c>
      <c r="E183" s="1" t="s">
        <v>2214</v>
      </c>
      <c r="F183" s="1"/>
      <c r="G183" s="1"/>
      <c r="H183" s="1"/>
      <c r="I183" s="1"/>
      <c r="J183" s="1"/>
      <c r="K183" s="1"/>
      <c r="L183" s="1"/>
      <c r="M183" s="1"/>
      <c r="N183" s="1"/>
      <c r="O183" s="1"/>
      <c r="P183" s="1"/>
      <c r="Q183" s="1"/>
      <c r="R183" s="1"/>
      <c r="S183" s="1"/>
      <c r="T183" s="1"/>
      <c r="U183" s="1"/>
      <c r="V183" s="1"/>
      <c r="W183" s="1"/>
      <c r="X183" s="1"/>
      <c r="Y183" s="1"/>
      <c r="Z183" s="1"/>
    </row>
    <row r="184" spans="1:26" ht="15.75" customHeight="1">
      <c r="A184" s="1">
        <v>147</v>
      </c>
      <c r="B184" s="1" t="s">
        <v>1550</v>
      </c>
      <c r="C184" s="1" t="s">
        <v>1549</v>
      </c>
      <c r="D184" s="1">
        <v>0</v>
      </c>
      <c r="E184" s="1" t="s">
        <v>2214</v>
      </c>
      <c r="F184" s="1"/>
      <c r="G184" s="1"/>
      <c r="H184" s="1"/>
      <c r="I184" s="1"/>
      <c r="J184" s="1"/>
      <c r="K184" s="1"/>
      <c r="L184" s="1"/>
      <c r="M184" s="1"/>
      <c r="N184" s="1"/>
      <c r="O184" s="1"/>
      <c r="P184" s="1"/>
      <c r="Q184" s="1"/>
      <c r="R184" s="1"/>
      <c r="S184" s="1"/>
      <c r="T184" s="1"/>
      <c r="U184" s="1"/>
      <c r="V184" s="1"/>
      <c r="W184" s="1"/>
      <c r="X184" s="1"/>
      <c r="Y184" s="1"/>
      <c r="Z184" s="1"/>
    </row>
    <row r="185" spans="1:26" ht="15.75" customHeight="1">
      <c r="A185" s="1">
        <v>148</v>
      </c>
      <c r="B185" s="1" t="s">
        <v>1552</v>
      </c>
      <c r="C185" s="1" t="s">
        <v>1551</v>
      </c>
      <c r="D185" s="1">
        <v>0</v>
      </c>
      <c r="E185" s="1" t="s">
        <v>2214</v>
      </c>
      <c r="F185" s="1"/>
      <c r="G185" s="1"/>
      <c r="H185" s="1"/>
      <c r="I185" s="1"/>
      <c r="J185" s="1"/>
      <c r="K185" s="1"/>
      <c r="L185" s="1"/>
      <c r="M185" s="1"/>
      <c r="N185" s="1"/>
      <c r="O185" s="1"/>
      <c r="P185" s="1"/>
      <c r="Q185" s="1"/>
      <c r="R185" s="1"/>
      <c r="S185" s="1"/>
      <c r="T185" s="1"/>
      <c r="U185" s="1"/>
      <c r="V185" s="1"/>
      <c r="W185" s="1"/>
      <c r="X185" s="1"/>
      <c r="Y185" s="1"/>
      <c r="Z185" s="1"/>
    </row>
    <row r="186" spans="1:26" ht="15.75" customHeight="1">
      <c r="A186" s="1">
        <v>149</v>
      </c>
      <c r="B186" s="1" t="s">
        <v>1554</v>
      </c>
      <c r="C186" s="1" t="s">
        <v>1553</v>
      </c>
      <c r="D186" s="1">
        <v>1</v>
      </c>
      <c r="E186" s="1" t="s">
        <v>2214</v>
      </c>
      <c r="F186" s="1"/>
      <c r="G186" s="1"/>
      <c r="H186" s="1"/>
      <c r="I186" s="1"/>
      <c r="J186" s="1"/>
      <c r="K186" s="1"/>
      <c r="L186" s="1"/>
      <c r="M186" s="1"/>
      <c r="N186" s="1"/>
      <c r="O186" s="1"/>
      <c r="P186" s="1"/>
      <c r="Q186" s="1"/>
      <c r="R186" s="1"/>
      <c r="S186" s="1"/>
      <c r="T186" s="1"/>
      <c r="U186" s="1"/>
      <c r="V186" s="1"/>
      <c r="W186" s="1"/>
      <c r="X186" s="1"/>
      <c r="Y186" s="1"/>
      <c r="Z186" s="1"/>
    </row>
    <row r="187" spans="1:26" ht="15.75" customHeight="1">
      <c r="A187" s="1">
        <v>150</v>
      </c>
      <c r="B187" s="1" t="s">
        <v>1556</v>
      </c>
      <c r="C187" s="1" t="s">
        <v>1555</v>
      </c>
      <c r="D187" s="1">
        <v>1</v>
      </c>
      <c r="E187" s="1" t="s">
        <v>2215</v>
      </c>
      <c r="F187" s="1"/>
      <c r="G187" s="1"/>
      <c r="H187" s="1"/>
      <c r="I187" s="1"/>
      <c r="J187" s="1"/>
      <c r="K187" s="1"/>
      <c r="L187" s="1"/>
      <c r="M187" s="1"/>
      <c r="N187" s="1"/>
      <c r="O187" s="1"/>
      <c r="P187" s="1"/>
      <c r="Q187" s="1"/>
      <c r="R187" s="1"/>
      <c r="S187" s="1"/>
      <c r="T187" s="1"/>
      <c r="U187" s="1"/>
      <c r="V187" s="1"/>
      <c r="W187" s="1"/>
      <c r="X187" s="1"/>
      <c r="Y187" s="1"/>
      <c r="Z187" s="1"/>
    </row>
    <row r="188" spans="1:26" ht="15.75" customHeight="1">
      <c r="A188" s="1">
        <v>151</v>
      </c>
      <c r="B188" s="1" t="s">
        <v>1558</v>
      </c>
      <c r="C188" s="1" t="s">
        <v>1557</v>
      </c>
      <c r="D188" s="1">
        <v>1</v>
      </c>
      <c r="E188" s="1" t="s">
        <v>2215</v>
      </c>
      <c r="F188" s="1"/>
      <c r="G188" s="1"/>
      <c r="H188" s="1"/>
      <c r="I188" s="1"/>
      <c r="J188" s="1"/>
      <c r="K188" s="1"/>
      <c r="L188" s="1"/>
      <c r="M188" s="1"/>
      <c r="N188" s="1"/>
      <c r="O188" s="1"/>
      <c r="P188" s="1"/>
      <c r="Q188" s="1"/>
      <c r="R188" s="1"/>
      <c r="S188" s="1"/>
      <c r="T188" s="1"/>
      <c r="U188" s="1"/>
      <c r="V188" s="1"/>
      <c r="W188" s="1"/>
      <c r="X188" s="1"/>
      <c r="Y188" s="1"/>
      <c r="Z188" s="1"/>
    </row>
    <row r="189" spans="1:26" ht="15.75" customHeight="1">
      <c r="A189" s="1">
        <v>152</v>
      </c>
      <c r="B189" s="1" t="s">
        <v>1560</v>
      </c>
      <c r="C189" s="1" t="s">
        <v>1559</v>
      </c>
      <c r="D189" s="1">
        <v>1</v>
      </c>
      <c r="E189" s="1" t="s">
        <v>2215</v>
      </c>
      <c r="F189" s="1"/>
      <c r="G189" s="1"/>
      <c r="H189" s="1"/>
      <c r="I189" s="1"/>
      <c r="J189" s="1"/>
      <c r="K189" s="1"/>
      <c r="L189" s="1"/>
      <c r="M189" s="1"/>
      <c r="N189" s="1"/>
      <c r="O189" s="1"/>
      <c r="P189" s="1"/>
      <c r="Q189" s="1"/>
      <c r="R189" s="1"/>
      <c r="S189" s="1"/>
      <c r="T189" s="1"/>
      <c r="U189" s="1"/>
      <c r="V189" s="1"/>
      <c r="W189" s="1"/>
      <c r="X189" s="1"/>
      <c r="Y189" s="1"/>
      <c r="Z189" s="1"/>
    </row>
    <row r="190" spans="1:26" ht="15.75" customHeight="1">
      <c r="A190" s="1">
        <v>153</v>
      </c>
      <c r="B190" s="1" t="s">
        <v>1562</v>
      </c>
      <c r="C190" s="1" t="s">
        <v>1561</v>
      </c>
      <c r="D190" s="1">
        <v>1</v>
      </c>
      <c r="E190" s="1" t="s">
        <v>2215</v>
      </c>
      <c r="F190" s="1"/>
      <c r="G190" s="1"/>
      <c r="H190" s="1"/>
      <c r="I190" s="1"/>
      <c r="J190" s="1"/>
      <c r="K190" s="1"/>
      <c r="L190" s="1"/>
      <c r="M190" s="1"/>
      <c r="N190" s="1"/>
      <c r="O190" s="1"/>
      <c r="P190" s="1"/>
      <c r="Q190" s="1"/>
      <c r="R190" s="1"/>
      <c r="S190" s="1"/>
      <c r="T190" s="1"/>
      <c r="U190" s="1"/>
      <c r="V190" s="1"/>
      <c r="W190" s="1"/>
      <c r="X190" s="1"/>
      <c r="Y190" s="1"/>
      <c r="Z190" s="1"/>
    </row>
    <row r="191" spans="1:26" ht="15.75" customHeight="1">
      <c r="A191" s="1">
        <v>154</v>
      </c>
      <c r="B191" s="1" t="s">
        <v>1564</v>
      </c>
      <c r="C191" s="1" t="s">
        <v>1563</v>
      </c>
      <c r="D191" s="1">
        <v>1</v>
      </c>
      <c r="E191" s="1" t="s">
        <v>2214</v>
      </c>
      <c r="F191" s="1"/>
      <c r="G191" s="1"/>
      <c r="H191" s="1"/>
      <c r="I191" s="1"/>
      <c r="J191" s="1"/>
      <c r="K191" s="1"/>
      <c r="L191" s="1"/>
      <c r="M191" s="1"/>
      <c r="N191" s="1"/>
      <c r="O191" s="1"/>
      <c r="P191" s="1"/>
      <c r="Q191" s="1"/>
      <c r="R191" s="1"/>
      <c r="S191" s="1"/>
      <c r="T191" s="1"/>
      <c r="U191" s="1"/>
      <c r="V191" s="1"/>
      <c r="W191" s="1"/>
      <c r="X191" s="1"/>
      <c r="Y191" s="1"/>
      <c r="Z191" s="1"/>
    </row>
    <row r="192" spans="1:26" ht="15.75" customHeight="1">
      <c r="A192" s="1">
        <v>155</v>
      </c>
      <c r="B192" s="1" t="s">
        <v>1566</v>
      </c>
      <c r="C192" s="1" t="s">
        <v>1565</v>
      </c>
      <c r="D192" s="1">
        <v>1</v>
      </c>
      <c r="E192" s="1" t="s">
        <v>2214</v>
      </c>
      <c r="F192" s="1"/>
      <c r="G192" s="1"/>
      <c r="H192" s="1"/>
      <c r="I192" s="1"/>
      <c r="J192" s="1"/>
      <c r="K192" s="1"/>
      <c r="L192" s="1"/>
      <c r="M192" s="1"/>
      <c r="N192" s="1"/>
      <c r="O192" s="1"/>
      <c r="P192" s="1"/>
      <c r="Q192" s="1"/>
      <c r="R192" s="1"/>
      <c r="S192" s="1"/>
      <c r="T192" s="1"/>
      <c r="U192" s="1"/>
      <c r="V192" s="1"/>
      <c r="W192" s="1"/>
      <c r="X192" s="1"/>
      <c r="Y192" s="1"/>
      <c r="Z192" s="1"/>
    </row>
    <row r="193" spans="1:26" ht="15.75" customHeight="1">
      <c r="A193" s="1">
        <v>156</v>
      </c>
      <c r="B193" s="1" t="s">
        <v>1568</v>
      </c>
      <c r="C193" s="1" t="s">
        <v>1567</v>
      </c>
      <c r="D193" s="1">
        <v>0</v>
      </c>
      <c r="E193" s="1" t="s">
        <v>2214</v>
      </c>
      <c r="F193" s="1"/>
      <c r="G193" s="1"/>
      <c r="H193" s="1"/>
      <c r="I193" s="1"/>
      <c r="J193" s="1"/>
      <c r="K193" s="1"/>
      <c r="L193" s="1"/>
      <c r="M193" s="1"/>
      <c r="N193" s="1"/>
      <c r="O193" s="1"/>
      <c r="P193" s="1"/>
      <c r="Q193" s="1"/>
      <c r="R193" s="1"/>
      <c r="S193" s="1"/>
      <c r="T193" s="1"/>
      <c r="U193" s="1"/>
      <c r="V193" s="1"/>
      <c r="W193" s="1"/>
      <c r="X193" s="1"/>
      <c r="Y193" s="1"/>
      <c r="Z193" s="1"/>
    </row>
    <row r="194" spans="1:26" ht="15.75" customHeight="1">
      <c r="A194" s="1">
        <v>157</v>
      </c>
      <c r="B194" s="1" t="s">
        <v>1570</v>
      </c>
      <c r="C194" s="1" t="s">
        <v>1569</v>
      </c>
      <c r="D194" s="1">
        <v>1</v>
      </c>
      <c r="E194" s="1" t="s">
        <v>2214</v>
      </c>
      <c r="F194" s="1"/>
      <c r="G194" s="1"/>
      <c r="H194" s="1"/>
      <c r="I194" s="1"/>
      <c r="J194" s="1"/>
      <c r="K194" s="1"/>
      <c r="L194" s="1"/>
      <c r="M194" s="1"/>
      <c r="N194" s="1"/>
      <c r="O194" s="1"/>
      <c r="P194" s="1"/>
      <c r="Q194" s="1"/>
      <c r="R194" s="1"/>
      <c r="S194" s="1"/>
      <c r="T194" s="1"/>
      <c r="U194" s="1"/>
      <c r="V194" s="1"/>
      <c r="W194" s="1"/>
      <c r="X194" s="1"/>
      <c r="Y194" s="1"/>
      <c r="Z194" s="1"/>
    </row>
    <row r="195" spans="1:26" ht="15.75" customHeight="1">
      <c r="A195" s="1">
        <v>158</v>
      </c>
      <c r="B195" s="1" t="s">
        <v>1572</v>
      </c>
      <c r="C195" s="1" t="s">
        <v>1571</v>
      </c>
      <c r="D195" s="1">
        <v>1</v>
      </c>
      <c r="E195" s="1" t="s">
        <v>2214</v>
      </c>
      <c r="F195" s="1"/>
      <c r="G195" s="1"/>
      <c r="H195" s="1"/>
      <c r="I195" s="1"/>
      <c r="J195" s="1"/>
      <c r="K195" s="1"/>
      <c r="L195" s="1"/>
      <c r="M195" s="1"/>
      <c r="N195" s="1"/>
      <c r="O195" s="1"/>
      <c r="P195" s="1"/>
      <c r="Q195" s="1"/>
      <c r="R195" s="1"/>
      <c r="S195" s="1"/>
      <c r="T195" s="1"/>
      <c r="U195" s="1"/>
      <c r="V195" s="1"/>
      <c r="W195" s="1"/>
      <c r="X195" s="1"/>
      <c r="Y195" s="1"/>
      <c r="Z195" s="1"/>
    </row>
    <row r="196" spans="1:26" ht="15.75" customHeight="1">
      <c r="A196" s="1">
        <v>159</v>
      </c>
      <c r="B196" s="1" t="s">
        <v>1574</v>
      </c>
      <c r="C196" s="1" t="s">
        <v>1573</v>
      </c>
      <c r="D196" s="1">
        <v>1</v>
      </c>
      <c r="E196" s="1" t="s">
        <v>2215</v>
      </c>
      <c r="F196" s="1"/>
      <c r="G196" s="1"/>
      <c r="H196" s="1"/>
      <c r="I196" s="1"/>
      <c r="J196" s="1"/>
      <c r="K196" s="1"/>
      <c r="L196" s="1"/>
      <c r="M196" s="1"/>
      <c r="N196" s="1"/>
      <c r="O196" s="1"/>
      <c r="P196" s="1"/>
      <c r="Q196" s="1"/>
      <c r="R196" s="1"/>
      <c r="S196" s="1"/>
      <c r="T196" s="1"/>
      <c r="U196" s="1"/>
      <c r="V196" s="1"/>
      <c r="W196" s="1"/>
      <c r="X196" s="1"/>
      <c r="Y196" s="1"/>
      <c r="Z196" s="1"/>
    </row>
    <row r="197" spans="1:26" ht="15.75" customHeight="1">
      <c r="A197" s="1">
        <v>160</v>
      </c>
      <c r="B197" s="1" t="s">
        <v>1576</v>
      </c>
      <c r="C197" s="1" t="s">
        <v>1575</v>
      </c>
      <c r="D197" s="1">
        <v>1</v>
      </c>
      <c r="E197" s="1" t="s">
        <v>2214</v>
      </c>
      <c r="F197" s="1"/>
      <c r="G197" s="1"/>
      <c r="H197" s="1"/>
      <c r="I197" s="1"/>
      <c r="J197" s="1"/>
      <c r="K197" s="1"/>
      <c r="L197" s="1"/>
      <c r="M197" s="1"/>
      <c r="N197" s="1"/>
      <c r="O197" s="1"/>
      <c r="P197" s="1"/>
      <c r="Q197" s="1"/>
      <c r="R197" s="1"/>
      <c r="S197" s="1"/>
      <c r="T197" s="1"/>
      <c r="U197" s="1"/>
      <c r="V197" s="1"/>
      <c r="W197" s="1"/>
      <c r="X197" s="1"/>
      <c r="Y197" s="1"/>
      <c r="Z197" s="1"/>
    </row>
    <row r="198" spans="1:26" ht="15.75" customHeight="1">
      <c r="A198" s="1">
        <v>161</v>
      </c>
      <c r="B198" s="1" t="s">
        <v>1578</v>
      </c>
      <c r="C198" s="1" t="s">
        <v>1577</v>
      </c>
      <c r="D198" s="1">
        <v>1</v>
      </c>
      <c r="E198" s="1" t="s">
        <v>2215</v>
      </c>
      <c r="F198" s="1"/>
      <c r="G198" s="1"/>
      <c r="H198" s="1"/>
      <c r="I198" s="1"/>
      <c r="J198" s="1"/>
      <c r="K198" s="1"/>
      <c r="L198" s="1"/>
      <c r="M198" s="1"/>
      <c r="N198" s="1"/>
      <c r="O198" s="1"/>
      <c r="P198" s="1"/>
      <c r="Q198" s="1"/>
      <c r="R198" s="1"/>
      <c r="S198" s="1"/>
      <c r="T198" s="1"/>
      <c r="U198" s="1"/>
      <c r="V198" s="1"/>
      <c r="W198" s="1"/>
      <c r="X198" s="1"/>
      <c r="Y198" s="1"/>
      <c r="Z198" s="1"/>
    </row>
    <row r="199" spans="1:26" ht="15.75" customHeight="1">
      <c r="A199" s="1">
        <v>162</v>
      </c>
      <c r="B199" s="1" t="s">
        <v>1579</v>
      </c>
      <c r="C199" s="1" t="s">
        <v>14</v>
      </c>
      <c r="D199" s="1">
        <v>1</v>
      </c>
      <c r="E199" s="1" t="s">
        <v>2214</v>
      </c>
      <c r="F199" s="1"/>
      <c r="G199" s="1"/>
      <c r="H199" s="1"/>
      <c r="I199" s="1"/>
      <c r="J199" s="1"/>
      <c r="K199" s="1"/>
      <c r="L199" s="1"/>
      <c r="M199" s="1"/>
      <c r="N199" s="1"/>
      <c r="O199" s="1"/>
      <c r="P199" s="1"/>
      <c r="Q199" s="1"/>
      <c r="R199" s="1"/>
      <c r="S199" s="1"/>
      <c r="T199" s="1"/>
      <c r="U199" s="1"/>
      <c r="V199" s="1"/>
      <c r="W199" s="1"/>
      <c r="X199" s="1"/>
      <c r="Y199" s="1"/>
      <c r="Z199" s="1"/>
    </row>
    <row r="200" spans="1:26" ht="15.75" customHeight="1">
      <c r="A200" s="1">
        <v>163</v>
      </c>
      <c r="B200" s="1" t="s">
        <v>1581</v>
      </c>
      <c r="C200" s="1" t="s">
        <v>1580</v>
      </c>
      <c r="D200" s="1">
        <v>1</v>
      </c>
      <c r="E200" s="1" t="s">
        <v>2215</v>
      </c>
      <c r="F200" s="1"/>
      <c r="G200" s="1"/>
      <c r="H200" s="1"/>
      <c r="I200" s="1"/>
      <c r="J200" s="1"/>
      <c r="K200" s="1"/>
      <c r="L200" s="1"/>
      <c r="M200" s="1"/>
      <c r="N200" s="1"/>
      <c r="O200" s="1"/>
      <c r="P200" s="1"/>
      <c r="Q200" s="1"/>
      <c r="R200" s="1"/>
      <c r="S200" s="1"/>
      <c r="T200" s="1"/>
      <c r="U200" s="1"/>
      <c r="V200" s="1"/>
      <c r="W200" s="1"/>
      <c r="X200" s="1"/>
      <c r="Y200" s="1"/>
      <c r="Z200" s="1"/>
    </row>
    <row r="201" spans="1:26" ht="15.75" customHeight="1">
      <c r="A201" s="1">
        <v>164</v>
      </c>
      <c r="B201" s="1" t="s">
        <v>1583</v>
      </c>
      <c r="C201" s="1" t="s">
        <v>1582</v>
      </c>
      <c r="D201" s="1">
        <v>1</v>
      </c>
      <c r="E201" s="1" t="s">
        <v>2214</v>
      </c>
      <c r="F201" s="1"/>
      <c r="G201" s="1"/>
      <c r="H201" s="1"/>
      <c r="I201" s="1"/>
      <c r="J201" s="1"/>
      <c r="K201" s="1"/>
      <c r="L201" s="1"/>
      <c r="M201" s="1"/>
      <c r="N201" s="1"/>
      <c r="O201" s="1"/>
      <c r="P201" s="1"/>
      <c r="Q201" s="1"/>
      <c r="R201" s="1"/>
      <c r="S201" s="1"/>
      <c r="T201" s="1"/>
      <c r="U201" s="1"/>
      <c r="V201" s="1"/>
      <c r="W201" s="1"/>
      <c r="X201" s="1"/>
      <c r="Y201" s="1"/>
      <c r="Z201" s="1"/>
    </row>
    <row r="202" spans="1:26" ht="15.75" customHeight="1">
      <c r="A202" s="1">
        <v>165</v>
      </c>
      <c r="B202" s="1" t="s">
        <v>1585</v>
      </c>
      <c r="C202" s="1" t="s">
        <v>1584</v>
      </c>
      <c r="D202" s="1">
        <v>1</v>
      </c>
      <c r="E202" s="1" t="s">
        <v>2214</v>
      </c>
      <c r="F202" s="1"/>
      <c r="G202" s="1"/>
      <c r="H202" s="1"/>
      <c r="I202" s="1"/>
      <c r="J202" s="1"/>
      <c r="K202" s="1"/>
      <c r="L202" s="1"/>
      <c r="M202" s="1"/>
      <c r="N202" s="1"/>
      <c r="O202" s="1"/>
      <c r="P202" s="1"/>
      <c r="Q202" s="1"/>
      <c r="R202" s="1"/>
      <c r="S202" s="1"/>
      <c r="T202" s="1"/>
      <c r="U202" s="1"/>
      <c r="V202" s="1"/>
      <c r="W202" s="1"/>
      <c r="X202" s="1"/>
      <c r="Y202" s="1"/>
      <c r="Z202" s="1"/>
    </row>
    <row r="203" spans="1:26" ht="15.75" customHeight="1">
      <c r="A203" s="1">
        <v>166</v>
      </c>
      <c r="B203" s="1" t="s">
        <v>1587</v>
      </c>
      <c r="C203" s="1" t="s">
        <v>1586</v>
      </c>
      <c r="D203" s="1">
        <v>0</v>
      </c>
      <c r="E203" s="1" t="s">
        <v>2214</v>
      </c>
      <c r="F203" s="1"/>
      <c r="G203" s="1"/>
      <c r="H203" s="1"/>
      <c r="I203" s="1"/>
      <c r="J203" s="1"/>
      <c r="K203" s="1"/>
      <c r="L203" s="1"/>
      <c r="M203" s="1"/>
      <c r="N203" s="1"/>
      <c r="O203" s="1"/>
      <c r="P203" s="1"/>
      <c r="Q203" s="1"/>
      <c r="R203" s="1"/>
      <c r="S203" s="1"/>
      <c r="T203" s="1"/>
      <c r="U203" s="1"/>
      <c r="V203" s="1"/>
      <c r="W203" s="1"/>
      <c r="X203" s="1"/>
      <c r="Y203" s="1"/>
      <c r="Z203" s="1"/>
    </row>
    <row r="204" spans="1:26" ht="15.75" customHeight="1">
      <c r="A204" s="1">
        <v>167</v>
      </c>
      <c r="B204" s="1" t="s">
        <v>1589</v>
      </c>
      <c r="C204" s="1" t="s">
        <v>1588</v>
      </c>
      <c r="D204" s="1">
        <v>1</v>
      </c>
      <c r="E204" s="1" t="s">
        <v>2214</v>
      </c>
      <c r="F204" s="1"/>
      <c r="G204" s="1"/>
      <c r="H204" s="1"/>
      <c r="I204" s="1"/>
      <c r="J204" s="1"/>
      <c r="K204" s="1"/>
      <c r="L204" s="1"/>
      <c r="M204" s="1"/>
      <c r="N204" s="1"/>
      <c r="O204" s="1"/>
      <c r="P204" s="1"/>
      <c r="Q204" s="1"/>
      <c r="R204" s="1"/>
      <c r="S204" s="1"/>
      <c r="T204" s="1"/>
      <c r="U204" s="1"/>
      <c r="V204" s="1"/>
      <c r="W204" s="1"/>
      <c r="X204" s="1"/>
      <c r="Y204" s="1"/>
      <c r="Z204" s="1"/>
    </row>
    <row r="205" spans="1:26" ht="15.75" customHeight="1">
      <c r="A205" s="1">
        <v>168</v>
      </c>
      <c r="B205" s="1" t="s">
        <v>1591</v>
      </c>
      <c r="C205" s="1" t="s">
        <v>1590</v>
      </c>
      <c r="D205" s="1">
        <v>1</v>
      </c>
      <c r="E205" s="1" t="s">
        <v>2214</v>
      </c>
      <c r="F205" s="1"/>
      <c r="G205" s="1"/>
      <c r="H205" s="1"/>
      <c r="I205" s="1"/>
      <c r="J205" s="1"/>
      <c r="K205" s="1"/>
      <c r="L205" s="1"/>
      <c r="M205" s="1"/>
      <c r="N205" s="1"/>
      <c r="O205" s="1"/>
      <c r="P205" s="1"/>
      <c r="Q205" s="1"/>
      <c r="R205" s="1"/>
      <c r="S205" s="1"/>
      <c r="T205" s="1"/>
      <c r="U205" s="1"/>
      <c r="V205" s="1"/>
      <c r="W205" s="1"/>
      <c r="X205" s="1"/>
      <c r="Y205" s="1"/>
      <c r="Z205" s="1"/>
    </row>
    <row r="206" spans="1:26" ht="15.75" customHeight="1">
      <c r="A206" s="1">
        <v>169</v>
      </c>
      <c r="B206" s="1" t="s">
        <v>1593</v>
      </c>
      <c r="C206" s="1" t="s">
        <v>1592</v>
      </c>
      <c r="D206" s="1">
        <v>1</v>
      </c>
      <c r="E206" s="1" t="s">
        <v>2214</v>
      </c>
      <c r="F206" s="1"/>
      <c r="G206" s="1"/>
      <c r="H206" s="1"/>
      <c r="I206" s="1"/>
      <c r="J206" s="1"/>
      <c r="K206" s="1"/>
      <c r="L206" s="1"/>
      <c r="M206" s="1"/>
      <c r="N206" s="1"/>
      <c r="O206" s="1"/>
      <c r="P206" s="1"/>
      <c r="Q206" s="1"/>
      <c r="R206" s="1"/>
      <c r="S206" s="1"/>
      <c r="T206" s="1"/>
      <c r="U206" s="1"/>
      <c r="V206" s="1"/>
      <c r="W206" s="1"/>
      <c r="X206" s="1"/>
      <c r="Y206" s="1"/>
      <c r="Z206" s="1"/>
    </row>
    <row r="207" spans="1:26" ht="15.75" customHeight="1">
      <c r="A207" s="1">
        <v>170</v>
      </c>
      <c r="B207" s="1" t="s">
        <v>1595</v>
      </c>
      <c r="C207" s="1" t="s">
        <v>1594</v>
      </c>
      <c r="D207" s="1">
        <v>1</v>
      </c>
      <c r="E207" s="1" t="s">
        <v>2214</v>
      </c>
      <c r="F207" s="1"/>
      <c r="G207" s="1"/>
      <c r="H207" s="1"/>
      <c r="I207" s="1"/>
      <c r="J207" s="1"/>
      <c r="K207" s="1"/>
      <c r="L207" s="1"/>
      <c r="M207" s="1"/>
      <c r="N207" s="1"/>
      <c r="O207" s="1"/>
      <c r="P207" s="1"/>
      <c r="Q207" s="1"/>
      <c r="R207" s="1"/>
      <c r="S207" s="1"/>
      <c r="T207" s="1"/>
      <c r="U207" s="1"/>
      <c r="V207" s="1"/>
      <c r="W207" s="1"/>
      <c r="X207" s="1"/>
      <c r="Y207" s="1"/>
      <c r="Z207" s="1"/>
    </row>
    <row r="208" spans="1:26" ht="15.75" customHeight="1">
      <c r="A208" s="1">
        <v>171</v>
      </c>
      <c r="B208" s="1" t="s">
        <v>1597</v>
      </c>
      <c r="C208" s="1" t="s">
        <v>1596</v>
      </c>
      <c r="D208" s="1">
        <v>1</v>
      </c>
      <c r="E208" s="1" t="s">
        <v>2215</v>
      </c>
      <c r="F208" s="1"/>
      <c r="G208" s="1"/>
      <c r="H208" s="1"/>
      <c r="I208" s="1"/>
      <c r="J208" s="1"/>
      <c r="K208" s="1"/>
      <c r="L208" s="1"/>
      <c r="M208" s="1"/>
      <c r="N208" s="1"/>
      <c r="O208" s="1"/>
      <c r="P208" s="1"/>
      <c r="Q208" s="1"/>
      <c r="R208" s="1"/>
      <c r="S208" s="1"/>
      <c r="T208" s="1"/>
      <c r="U208" s="1"/>
      <c r="V208" s="1"/>
      <c r="W208" s="1"/>
      <c r="X208" s="1"/>
      <c r="Y208" s="1"/>
      <c r="Z208" s="1"/>
    </row>
    <row r="209" spans="1:26" ht="15.75" customHeight="1">
      <c r="A209" s="1">
        <v>172</v>
      </c>
      <c r="B209" s="1" t="s">
        <v>1599</v>
      </c>
      <c r="C209" s="1" t="s">
        <v>1598</v>
      </c>
      <c r="D209" s="1">
        <v>1</v>
      </c>
      <c r="E209" s="1" t="s">
        <v>2214</v>
      </c>
      <c r="F209" s="1"/>
      <c r="G209" s="1"/>
      <c r="H209" s="1"/>
      <c r="I209" s="1"/>
      <c r="J209" s="1"/>
      <c r="K209" s="1"/>
      <c r="L209" s="1"/>
      <c r="M209" s="1"/>
      <c r="N209" s="1"/>
      <c r="O209" s="1"/>
      <c r="P209" s="1"/>
      <c r="Q209" s="1"/>
      <c r="R209" s="1"/>
      <c r="S209" s="1"/>
      <c r="T209" s="1"/>
      <c r="U209" s="1"/>
      <c r="V209" s="1"/>
      <c r="W209" s="1"/>
      <c r="X209" s="1"/>
      <c r="Y209" s="1"/>
      <c r="Z209" s="1"/>
    </row>
    <row r="210" spans="1:26" ht="15.75" customHeight="1">
      <c r="A210" s="1">
        <v>173</v>
      </c>
      <c r="B210" s="1" t="s">
        <v>1601</v>
      </c>
      <c r="C210" s="1" t="s">
        <v>1600</v>
      </c>
      <c r="D210" s="1">
        <v>1</v>
      </c>
      <c r="E210" s="1" t="s">
        <v>2214</v>
      </c>
      <c r="F210" s="1"/>
      <c r="G210" s="1"/>
      <c r="H210" s="1"/>
      <c r="I210" s="1"/>
      <c r="J210" s="1"/>
      <c r="K210" s="1"/>
      <c r="L210" s="1"/>
      <c r="M210" s="1"/>
      <c r="N210" s="1"/>
      <c r="O210" s="1"/>
      <c r="P210" s="1"/>
      <c r="Q210" s="1"/>
      <c r="R210" s="1"/>
      <c r="S210" s="1"/>
      <c r="T210" s="1"/>
      <c r="U210" s="1"/>
      <c r="V210" s="1"/>
      <c r="W210" s="1"/>
      <c r="X210" s="1"/>
      <c r="Y210" s="1"/>
      <c r="Z210" s="1"/>
    </row>
    <row r="211" spans="1:26" ht="15.75" customHeight="1">
      <c r="A211" s="1">
        <v>174</v>
      </c>
      <c r="B211" s="1" t="s">
        <v>1603</v>
      </c>
      <c r="C211" s="1" t="s">
        <v>1602</v>
      </c>
      <c r="D211" s="1">
        <v>1</v>
      </c>
      <c r="E211" s="1" t="s">
        <v>2214</v>
      </c>
      <c r="F211" s="1"/>
      <c r="G211" s="1"/>
      <c r="H211" s="1"/>
      <c r="I211" s="1"/>
      <c r="J211" s="1"/>
      <c r="K211" s="1"/>
      <c r="L211" s="1"/>
      <c r="M211" s="1"/>
      <c r="N211" s="1"/>
      <c r="O211" s="1"/>
      <c r="P211" s="1"/>
      <c r="Q211" s="1"/>
      <c r="R211" s="1"/>
      <c r="S211" s="1"/>
      <c r="T211" s="1"/>
      <c r="U211" s="1"/>
      <c r="V211" s="1"/>
      <c r="W211" s="1"/>
      <c r="X211" s="1"/>
      <c r="Y211" s="1"/>
      <c r="Z211" s="1"/>
    </row>
    <row r="212" spans="1:26" ht="15.75" customHeight="1">
      <c r="A212" s="1">
        <v>175</v>
      </c>
      <c r="B212" s="1" t="s">
        <v>1605</v>
      </c>
      <c r="C212" s="1" t="s">
        <v>1604</v>
      </c>
      <c r="D212" s="1">
        <v>1</v>
      </c>
      <c r="E212" s="1" t="s">
        <v>2214</v>
      </c>
      <c r="F212" s="1"/>
      <c r="G212" s="1"/>
      <c r="H212" s="1"/>
      <c r="I212" s="1"/>
      <c r="J212" s="1"/>
      <c r="K212" s="1"/>
      <c r="L212" s="1"/>
      <c r="M212" s="1"/>
      <c r="N212" s="1"/>
      <c r="O212" s="1"/>
      <c r="P212" s="1"/>
      <c r="Q212" s="1"/>
      <c r="R212" s="1"/>
      <c r="S212" s="1"/>
      <c r="T212" s="1"/>
      <c r="U212" s="1"/>
      <c r="V212" s="1"/>
      <c r="W212" s="1"/>
      <c r="X212" s="1"/>
      <c r="Y212" s="1"/>
      <c r="Z212" s="1"/>
    </row>
    <row r="213" spans="1:26" ht="15.75" customHeight="1">
      <c r="A213" s="1">
        <v>176</v>
      </c>
      <c r="B213" s="1" t="s">
        <v>1607</v>
      </c>
      <c r="C213" s="1" t="s">
        <v>1606</v>
      </c>
      <c r="D213" s="1">
        <v>1</v>
      </c>
      <c r="E213" s="1" t="s">
        <v>2215</v>
      </c>
      <c r="F213" s="1"/>
      <c r="G213" s="1"/>
      <c r="H213" s="1"/>
      <c r="I213" s="1"/>
      <c r="J213" s="1"/>
      <c r="K213" s="1"/>
      <c r="L213" s="1"/>
      <c r="M213" s="1"/>
      <c r="N213" s="1"/>
      <c r="O213" s="1"/>
      <c r="P213" s="1"/>
      <c r="Q213" s="1"/>
      <c r="R213" s="1"/>
      <c r="S213" s="1"/>
      <c r="T213" s="1"/>
      <c r="U213" s="1"/>
      <c r="V213" s="1"/>
      <c r="W213" s="1"/>
      <c r="X213" s="1"/>
      <c r="Y213" s="1"/>
      <c r="Z213" s="1"/>
    </row>
    <row r="214" spans="1:26" ht="15.75" customHeight="1">
      <c r="A214" s="1">
        <v>177</v>
      </c>
      <c r="B214" s="1" t="s">
        <v>1609</v>
      </c>
      <c r="C214" s="1" t="s">
        <v>1608</v>
      </c>
      <c r="D214" s="1">
        <v>1</v>
      </c>
      <c r="E214" s="1" t="s">
        <v>2214</v>
      </c>
      <c r="F214" s="1"/>
      <c r="G214" s="1"/>
      <c r="H214" s="1"/>
      <c r="I214" s="1"/>
      <c r="J214" s="1"/>
      <c r="K214" s="1"/>
      <c r="L214" s="1"/>
      <c r="M214" s="1"/>
      <c r="N214" s="1"/>
      <c r="O214" s="1"/>
      <c r="P214" s="1"/>
      <c r="Q214" s="1"/>
      <c r="R214" s="1"/>
      <c r="S214" s="1"/>
      <c r="T214" s="1"/>
      <c r="U214" s="1"/>
      <c r="V214" s="1"/>
      <c r="W214" s="1"/>
      <c r="X214" s="1"/>
      <c r="Y214" s="1"/>
      <c r="Z214" s="1"/>
    </row>
    <row r="215" spans="1:26" ht="15.75" customHeight="1">
      <c r="A215" s="1">
        <v>178</v>
      </c>
      <c r="B215" s="1" t="s">
        <v>1611</v>
      </c>
      <c r="C215" s="1" t="s">
        <v>1610</v>
      </c>
      <c r="D215" s="1">
        <v>1</v>
      </c>
      <c r="E215" s="1" t="s">
        <v>2214</v>
      </c>
      <c r="F215" s="1"/>
      <c r="G215" s="1"/>
      <c r="H215" s="1"/>
      <c r="I215" s="1"/>
      <c r="J215" s="1"/>
      <c r="K215" s="1"/>
      <c r="L215" s="1"/>
      <c r="M215" s="1"/>
      <c r="N215" s="1"/>
      <c r="O215" s="1"/>
      <c r="P215" s="1"/>
      <c r="Q215" s="1"/>
      <c r="R215" s="1"/>
      <c r="S215" s="1"/>
      <c r="T215" s="1"/>
      <c r="U215" s="1"/>
      <c r="V215" s="1"/>
      <c r="W215" s="1"/>
      <c r="X215" s="1"/>
      <c r="Y215" s="1"/>
      <c r="Z215" s="1"/>
    </row>
    <row r="216" spans="1:26" ht="15.75" customHeight="1">
      <c r="A216" s="1">
        <v>179</v>
      </c>
      <c r="B216" s="1" t="s">
        <v>1613</v>
      </c>
      <c r="C216" s="1" t="s">
        <v>1612</v>
      </c>
      <c r="D216" s="1">
        <v>0</v>
      </c>
      <c r="E216" s="1" t="s">
        <v>2214</v>
      </c>
      <c r="F216" s="1"/>
      <c r="G216" s="1"/>
      <c r="H216" s="1"/>
      <c r="I216" s="1"/>
      <c r="J216" s="1"/>
      <c r="K216" s="1"/>
      <c r="L216" s="1"/>
      <c r="M216" s="1"/>
      <c r="N216" s="1"/>
      <c r="O216" s="1"/>
      <c r="P216" s="1"/>
      <c r="Q216" s="1"/>
      <c r="R216" s="1"/>
      <c r="S216" s="1"/>
      <c r="T216" s="1"/>
      <c r="U216" s="1"/>
      <c r="V216" s="1"/>
      <c r="W216" s="1"/>
      <c r="X216" s="1"/>
      <c r="Y216" s="1"/>
      <c r="Z216" s="1"/>
    </row>
    <row r="217" spans="1:26" ht="15.75" customHeight="1">
      <c r="A217" s="1">
        <v>180</v>
      </c>
      <c r="B217" s="1" t="s">
        <v>1615</v>
      </c>
      <c r="C217" s="1" t="s">
        <v>1614</v>
      </c>
      <c r="D217" s="1">
        <v>0</v>
      </c>
      <c r="E217" s="1" t="s">
        <v>2214</v>
      </c>
      <c r="F217" s="1"/>
      <c r="G217" s="1"/>
      <c r="H217" s="1"/>
      <c r="I217" s="1"/>
      <c r="J217" s="1"/>
      <c r="K217" s="1"/>
      <c r="L217" s="1"/>
      <c r="M217" s="1"/>
      <c r="N217" s="1"/>
      <c r="O217" s="1"/>
      <c r="P217" s="1"/>
      <c r="Q217" s="1"/>
      <c r="R217" s="1"/>
      <c r="S217" s="1"/>
      <c r="T217" s="1"/>
      <c r="U217" s="1"/>
      <c r="V217" s="1"/>
      <c r="W217" s="1"/>
      <c r="X217" s="1"/>
      <c r="Y217" s="1"/>
      <c r="Z217" s="1"/>
    </row>
    <row r="218" spans="1:26" ht="15.75" customHeight="1">
      <c r="A218" s="1">
        <v>181</v>
      </c>
      <c r="B218" s="1" t="s">
        <v>1617</v>
      </c>
      <c r="C218" s="1" t="s">
        <v>1616</v>
      </c>
      <c r="D218" s="1">
        <v>1</v>
      </c>
      <c r="E218" s="1" t="s">
        <v>2214</v>
      </c>
      <c r="F218" s="1"/>
      <c r="G218" s="1"/>
      <c r="H218" s="1"/>
      <c r="I218" s="1"/>
      <c r="J218" s="1"/>
      <c r="K218" s="1"/>
      <c r="L218" s="1"/>
      <c r="M218" s="1"/>
      <c r="N218" s="1"/>
      <c r="O218" s="1"/>
      <c r="P218" s="1"/>
      <c r="Q218" s="1"/>
      <c r="R218" s="1"/>
      <c r="S218" s="1"/>
      <c r="T218" s="1"/>
      <c r="U218" s="1"/>
      <c r="V218" s="1"/>
      <c r="W218" s="1"/>
      <c r="X218" s="1"/>
      <c r="Y218" s="1"/>
      <c r="Z218" s="1"/>
    </row>
    <row r="219" spans="1:26" ht="15.75" customHeight="1">
      <c r="A219" s="1">
        <v>182</v>
      </c>
      <c r="B219" s="1" t="s">
        <v>1619</v>
      </c>
      <c r="C219" s="1" t="s">
        <v>1618</v>
      </c>
      <c r="D219" s="1">
        <v>1</v>
      </c>
      <c r="E219" s="1" t="s">
        <v>2214</v>
      </c>
      <c r="F219" s="1"/>
      <c r="G219" s="1"/>
      <c r="H219" s="1"/>
      <c r="I219" s="1"/>
      <c r="J219" s="1"/>
      <c r="K219" s="1"/>
      <c r="L219" s="1"/>
      <c r="M219" s="1"/>
      <c r="N219" s="1"/>
      <c r="O219" s="1"/>
      <c r="P219" s="1"/>
      <c r="Q219" s="1"/>
      <c r="R219" s="1"/>
      <c r="S219" s="1"/>
      <c r="T219" s="1"/>
      <c r="U219" s="1"/>
      <c r="V219" s="1"/>
      <c r="W219" s="1"/>
      <c r="X219" s="1"/>
      <c r="Y219" s="1"/>
      <c r="Z219" s="1"/>
    </row>
    <row r="220" spans="1:26" ht="15.75" customHeight="1">
      <c r="A220" s="1">
        <v>183</v>
      </c>
      <c r="B220" s="1" t="s">
        <v>1621</v>
      </c>
      <c r="C220" s="1" t="s">
        <v>1620</v>
      </c>
      <c r="D220" s="1">
        <v>0</v>
      </c>
      <c r="E220" s="1" t="s">
        <v>2214</v>
      </c>
      <c r="F220" s="1"/>
      <c r="G220" s="1"/>
      <c r="H220" s="1"/>
      <c r="I220" s="1"/>
      <c r="J220" s="1"/>
      <c r="K220" s="1"/>
      <c r="L220" s="1"/>
      <c r="M220" s="1"/>
      <c r="N220" s="1"/>
      <c r="O220" s="1"/>
      <c r="P220" s="1"/>
      <c r="Q220" s="1"/>
      <c r="R220" s="1"/>
      <c r="S220" s="1"/>
      <c r="T220" s="1"/>
      <c r="U220" s="1"/>
      <c r="V220" s="1"/>
      <c r="W220" s="1"/>
      <c r="X220" s="1"/>
      <c r="Y220" s="1"/>
      <c r="Z220" s="1"/>
    </row>
    <row r="221" spans="1:26" ht="15.75" customHeight="1">
      <c r="A221" s="1">
        <v>184</v>
      </c>
      <c r="B221" s="1" t="s">
        <v>1623</v>
      </c>
      <c r="C221" s="1" t="s">
        <v>1622</v>
      </c>
      <c r="D221" s="1">
        <v>1</v>
      </c>
      <c r="E221" s="1" t="s">
        <v>2214</v>
      </c>
      <c r="F221" s="1"/>
      <c r="G221" s="1"/>
      <c r="H221" s="1"/>
      <c r="I221" s="1"/>
      <c r="J221" s="1"/>
      <c r="K221" s="1"/>
      <c r="L221" s="1"/>
      <c r="M221" s="1"/>
      <c r="N221" s="1"/>
      <c r="O221" s="1"/>
      <c r="P221" s="1"/>
      <c r="Q221" s="1"/>
      <c r="R221" s="1"/>
      <c r="S221" s="1"/>
      <c r="T221" s="1"/>
      <c r="U221" s="1"/>
      <c r="V221" s="1"/>
      <c r="W221" s="1"/>
      <c r="X221" s="1"/>
      <c r="Y221" s="1"/>
      <c r="Z221" s="1"/>
    </row>
    <row r="222" spans="1:26" ht="15.75" customHeight="1">
      <c r="A222" s="1">
        <v>185</v>
      </c>
      <c r="B222" s="1" t="s">
        <v>1625</v>
      </c>
      <c r="C222" s="1" t="s">
        <v>1624</v>
      </c>
      <c r="D222" s="1">
        <v>1</v>
      </c>
      <c r="E222" s="1" t="s">
        <v>2214</v>
      </c>
      <c r="F222" s="1"/>
      <c r="G222" s="1"/>
      <c r="H222" s="1"/>
      <c r="I222" s="1"/>
      <c r="J222" s="1"/>
      <c r="K222" s="1"/>
      <c r="L222" s="1"/>
      <c r="M222" s="1"/>
      <c r="N222" s="1"/>
      <c r="O222" s="1"/>
      <c r="P222" s="1"/>
      <c r="Q222" s="1"/>
      <c r="R222" s="1"/>
      <c r="S222" s="1"/>
      <c r="T222" s="1"/>
      <c r="U222" s="1"/>
      <c r="V222" s="1"/>
      <c r="W222" s="1"/>
      <c r="X222" s="1"/>
      <c r="Y222" s="1"/>
      <c r="Z222" s="1"/>
    </row>
    <row r="223" spans="1:26" ht="15.75" customHeight="1">
      <c r="A223" s="1">
        <v>186</v>
      </c>
      <c r="B223" s="1" t="s">
        <v>1627</v>
      </c>
      <c r="C223" s="1" t="s">
        <v>1626</v>
      </c>
      <c r="D223" s="1">
        <v>1</v>
      </c>
      <c r="E223" s="1" t="s">
        <v>2214</v>
      </c>
      <c r="F223" s="1"/>
      <c r="G223" s="1"/>
      <c r="H223" s="1"/>
      <c r="I223" s="1"/>
      <c r="J223" s="1"/>
      <c r="K223" s="1"/>
      <c r="L223" s="1"/>
      <c r="M223" s="1"/>
      <c r="N223" s="1"/>
      <c r="O223" s="1"/>
      <c r="P223" s="1"/>
      <c r="Q223" s="1"/>
      <c r="R223" s="1"/>
      <c r="S223" s="1"/>
      <c r="T223" s="1"/>
      <c r="U223" s="1"/>
      <c r="V223" s="1"/>
      <c r="W223" s="1"/>
      <c r="X223" s="1"/>
      <c r="Y223" s="1"/>
      <c r="Z223" s="1"/>
    </row>
    <row r="224" spans="1:26" ht="15.75" customHeight="1">
      <c r="A224" s="1">
        <v>187</v>
      </c>
      <c r="B224" s="1" t="s">
        <v>1629</v>
      </c>
      <c r="C224" s="1" t="s">
        <v>1628</v>
      </c>
      <c r="D224" s="1">
        <v>1</v>
      </c>
      <c r="E224" s="1" t="s">
        <v>2214</v>
      </c>
      <c r="F224" s="1"/>
      <c r="G224" s="1"/>
      <c r="H224" s="1"/>
      <c r="I224" s="1"/>
      <c r="J224" s="1"/>
      <c r="K224" s="1"/>
      <c r="L224" s="1"/>
      <c r="M224" s="1"/>
      <c r="N224" s="1"/>
      <c r="O224" s="1"/>
      <c r="P224" s="1"/>
      <c r="Q224" s="1"/>
      <c r="R224" s="1"/>
      <c r="S224" s="1"/>
      <c r="T224" s="1"/>
      <c r="U224" s="1"/>
      <c r="V224" s="1"/>
      <c r="W224" s="1"/>
      <c r="X224" s="1"/>
      <c r="Y224" s="1"/>
      <c r="Z224" s="1"/>
    </row>
    <row r="225" spans="1:26" ht="15.75" customHeight="1">
      <c r="A225" s="1">
        <v>188</v>
      </c>
      <c r="B225" s="1" t="s">
        <v>1631</v>
      </c>
      <c r="C225" s="1" t="s">
        <v>1630</v>
      </c>
      <c r="D225" s="1">
        <v>0</v>
      </c>
      <c r="E225" s="1" t="s">
        <v>2214</v>
      </c>
      <c r="F225" s="1"/>
      <c r="G225" s="1"/>
      <c r="H225" s="1"/>
      <c r="I225" s="1"/>
      <c r="J225" s="1"/>
      <c r="K225" s="1"/>
      <c r="L225" s="1"/>
      <c r="M225" s="1"/>
      <c r="N225" s="1"/>
      <c r="O225" s="1"/>
      <c r="P225" s="1"/>
      <c r="Q225" s="1"/>
      <c r="R225" s="1"/>
      <c r="S225" s="1"/>
      <c r="T225" s="1"/>
      <c r="U225" s="1"/>
      <c r="V225" s="1"/>
      <c r="W225" s="1"/>
      <c r="X225" s="1"/>
      <c r="Y225" s="1"/>
      <c r="Z225" s="1"/>
    </row>
    <row r="226" spans="1:26" ht="15.75" customHeight="1">
      <c r="A226" s="1">
        <v>189</v>
      </c>
      <c r="B226" s="1" t="s">
        <v>1633</v>
      </c>
      <c r="C226" s="1" t="s">
        <v>1632</v>
      </c>
      <c r="D226" s="1">
        <v>1</v>
      </c>
      <c r="E226" s="1" t="s">
        <v>2214</v>
      </c>
      <c r="F226" s="1"/>
      <c r="G226" s="1"/>
      <c r="H226" s="1"/>
      <c r="I226" s="1"/>
      <c r="J226" s="1"/>
      <c r="K226" s="1"/>
      <c r="L226" s="1"/>
      <c r="M226" s="1"/>
      <c r="N226" s="1"/>
      <c r="O226" s="1"/>
      <c r="P226" s="1"/>
      <c r="Q226" s="1"/>
      <c r="R226" s="1"/>
      <c r="S226" s="1"/>
      <c r="T226" s="1"/>
      <c r="U226" s="1"/>
      <c r="V226" s="1"/>
      <c r="W226" s="1"/>
      <c r="X226" s="1"/>
      <c r="Y226" s="1"/>
      <c r="Z226" s="1"/>
    </row>
    <row r="227" spans="1:26" ht="15.75" customHeight="1">
      <c r="A227" s="1">
        <v>190</v>
      </c>
      <c r="B227" s="1" t="s">
        <v>1635</v>
      </c>
      <c r="C227" s="1" t="s">
        <v>1634</v>
      </c>
      <c r="D227" s="1">
        <v>0</v>
      </c>
      <c r="E227" s="1" t="s">
        <v>2214</v>
      </c>
      <c r="F227" s="1"/>
      <c r="G227" s="1"/>
      <c r="H227" s="1"/>
      <c r="I227" s="1"/>
      <c r="J227" s="1"/>
      <c r="K227" s="1"/>
      <c r="L227" s="1"/>
      <c r="M227" s="1"/>
      <c r="N227" s="1"/>
      <c r="O227" s="1"/>
      <c r="P227" s="1"/>
      <c r="Q227" s="1"/>
      <c r="R227" s="1"/>
      <c r="S227" s="1"/>
      <c r="T227" s="1"/>
      <c r="U227" s="1"/>
      <c r="V227" s="1"/>
      <c r="W227" s="1"/>
      <c r="X227" s="1"/>
      <c r="Y227" s="1"/>
      <c r="Z227" s="1"/>
    </row>
    <row r="228" spans="1:26" ht="15.75" customHeight="1">
      <c r="A228" s="1">
        <v>191</v>
      </c>
      <c r="B228" s="1" t="s">
        <v>1637</v>
      </c>
      <c r="C228" s="1" t="s">
        <v>1636</v>
      </c>
      <c r="D228" s="1">
        <v>1</v>
      </c>
      <c r="E228" s="1" t="s">
        <v>2214</v>
      </c>
      <c r="F228" s="1"/>
      <c r="G228" s="1"/>
      <c r="H228" s="1"/>
      <c r="I228" s="1"/>
      <c r="J228" s="1"/>
      <c r="K228" s="1"/>
      <c r="L228" s="1"/>
      <c r="M228" s="1"/>
      <c r="N228" s="1"/>
      <c r="O228" s="1"/>
      <c r="P228" s="1"/>
      <c r="Q228" s="1"/>
      <c r="R228" s="1"/>
      <c r="S228" s="1"/>
      <c r="T228" s="1"/>
      <c r="U228" s="1"/>
      <c r="V228" s="1"/>
      <c r="W228" s="1"/>
      <c r="X228" s="1"/>
      <c r="Y228" s="1"/>
      <c r="Z228" s="1"/>
    </row>
    <row r="229" spans="1:26" ht="15.75" customHeight="1">
      <c r="A229" s="1">
        <v>192</v>
      </c>
      <c r="B229" s="1" t="s">
        <v>1639</v>
      </c>
      <c r="C229" s="1" t="s">
        <v>1638</v>
      </c>
      <c r="D229" s="1">
        <v>0</v>
      </c>
      <c r="E229" s="1" t="s">
        <v>2214</v>
      </c>
      <c r="F229" s="1"/>
      <c r="G229" s="1"/>
      <c r="H229" s="1"/>
      <c r="I229" s="1"/>
      <c r="J229" s="1"/>
      <c r="K229" s="1"/>
      <c r="L229" s="1"/>
      <c r="M229" s="1"/>
      <c r="N229" s="1"/>
      <c r="O229" s="1"/>
      <c r="P229" s="1"/>
      <c r="Q229" s="1"/>
      <c r="R229" s="1"/>
      <c r="S229" s="1"/>
      <c r="T229" s="1"/>
      <c r="U229" s="1"/>
      <c r="V229" s="1"/>
      <c r="W229" s="1"/>
      <c r="X229" s="1"/>
      <c r="Y229" s="1"/>
      <c r="Z229" s="1"/>
    </row>
    <row r="230" spans="1:26" ht="15.75" customHeight="1">
      <c r="A230" s="1">
        <v>193</v>
      </c>
      <c r="B230" s="1" t="s">
        <v>1641</v>
      </c>
      <c r="C230" s="1" t="s">
        <v>1640</v>
      </c>
      <c r="D230" s="1">
        <v>0</v>
      </c>
      <c r="E230" s="1" t="s">
        <v>2214</v>
      </c>
      <c r="F230" s="1"/>
      <c r="G230" s="1"/>
      <c r="H230" s="1"/>
      <c r="I230" s="1"/>
      <c r="J230" s="1"/>
      <c r="K230" s="1"/>
      <c r="L230" s="1"/>
      <c r="M230" s="1"/>
      <c r="N230" s="1"/>
      <c r="O230" s="1"/>
      <c r="P230" s="1"/>
      <c r="Q230" s="1"/>
      <c r="R230" s="1"/>
      <c r="S230" s="1"/>
      <c r="T230" s="1"/>
      <c r="U230" s="1"/>
      <c r="V230" s="1"/>
      <c r="W230" s="1"/>
      <c r="X230" s="1"/>
      <c r="Y230" s="1"/>
      <c r="Z230" s="1"/>
    </row>
    <row r="231" spans="1:26" ht="15.75" customHeight="1">
      <c r="A231" s="1">
        <v>194</v>
      </c>
      <c r="B231" s="1" t="s">
        <v>1643</v>
      </c>
      <c r="C231" s="1" t="s">
        <v>1642</v>
      </c>
      <c r="D231" s="1">
        <v>0</v>
      </c>
      <c r="E231" s="1" t="s">
        <v>2214</v>
      </c>
      <c r="F231" s="1"/>
      <c r="G231" s="1"/>
      <c r="H231" s="1"/>
      <c r="I231" s="1"/>
      <c r="J231" s="1"/>
      <c r="K231" s="1"/>
      <c r="L231" s="1"/>
      <c r="M231" s="1"/>
      <c r="N231" s="1"/>
      <c r="O231" s="1"/>
      <c r="P231" s="1"/>
      <c r="Q231" s="1"/>
      <c r="R231" s="1"/>
      <c r="S231" s="1"/>
      <c r="T231" s="1"/>
      <c r="U231" s="1"/>
      <c r="V231" s="1"/>
      <c r="W231" s="1"/>
      <c r="X231" s="1"/>
      <c r="Y231" s="1"/>
      <c r="Z231" s="1"/>
    </row>
    <row r="232" spans="1:26" ht="15.75" customHeight="1">
      <c r="A232" s="1">
        <v>195</v>
      </c>
      <c r="B232" s="1" t="s">
        <v>1645</v>
      </c>
      <c r="C232" s="1" t="s">
        <v>1644</v>
      </c>
      <c r="D232" s="1">
        <v>0</v>
      </c>
      <c r="E232" s="1" t="s">
        <v>2215</v>
      </c>
      <c r="F232" s="1"/>
      <c r="G232" s="1"/>
      <c r="H232" s="1"/>
      <c r="I232" s="1"/>
      <c r="J232" s="1"/>
      <c r="K232" s="1"/>
      <c r="L232" s="1"/>
      <c r="M232" s="1"/>
      <c r="N232" s="1"/>
      <c r="O232" s="1"/>
      <c r="P232" s="1"/>
      <c r="Q232" s="1"/>
      <c r="R232" s="1"/>
      <c r="S232" s="1"/>
      <c r="T232" s="1"/>
      <c r="U232" s="1"/>
      <c r="V232" s="1"/>
      <c r="W232" s="1"/>
      <c r="X232" s="1"/>
      <c r="Y232" s="1"/>
      <c r="Z232" s="1"/>
    </row>
    <row r="233" spans="1:26" ht="15.75" customHeight="1">
      <c r="A233" s="1">
        <v>196</v>
      </c>
      <c r="B233" s="1" t="s">
        <v>1647</v>
      </c>
      <c r="C233" s="1" t="s">
        <v>1646</v>
      </c>
      <c r="D233" s="1">
        <v>1</v>
      </c>
      <c r="E233" s="1" t="s">
        <v>2214</v>
      </c>
      <c r="F233" s="1"/>
      <c r="G233" s="1"/>
      <c r="H233" s="1"/>
      <c r="I233" s="1"/>
      <c r="J233" s="1"/>
      <c r="K233" s="1"/>
      <c r="L233" s="1"/>
      <c r="M233" s="1"/>
      <c r="N233" s="1"/>
      <c r="O233" s="1"/>
      <c r="P233" s="1"/>
      <c r="Q233" s="1"/>
      <c r="R233" s="1"/>
      <c r="S233" s="1"/>
      <c r="T233" s="1"/>
      <c r="U233" s="1"/>
      <c r="V233" s="1"/>
      <c r="W233" s="1"/>
      <c r="X233" s="1"/>
      <c r="Y233" s="1"/>
      <c r="Z233" s="1"/>
    </row>
    <row r="234" spans="1:26" ht="15.75" customHeight="1">
      <c r="A234" s="1">
        <v>197</v>
      </c>
      <c r="B234" s="1" t="s">
        <v>1649</v>
      </c>
      <c r="C234" s="1" t="s">
        <v>1648</v>
      </c>
      <c r="D234" s="1">
        <v>1</v>
      </c>
      <c r="E234" s="1" t="s">
        <v>2215</v>
      </c>
      <c r="F234" s="1"/>
      <c r="G234" s="1"/>
      <c r="H234" s="1"/>
      <c r="I234" s="1"/>
      <c r="J234" s="1"/>
      <c r="K234" s="1"/>
      <c r="L234" s="1"/>
      <c r="M234" s="1"/>
      <c r="N234" s="1"/>
      <c r="O234" s="1"/>
      <c r="P234" s="1"/>
      <c r="Q234" s="1"/>
      <c r="R234" s="1"/>
      <c r="S234" s="1"/>
      <c r="T234" s="1"/>
      <c r="U234" s="1"/>
      <c r="V234" s="1"/>
      <c r="W234" s="1"/>
      <c r="X234" s="1"/>
      <c r="Y234" s="1"/>
      <c r="Z234" s="1"/>
    </row>
    <row r="235" spans="1:26" ht="15.75" customHeight="1">
      <c r="A235" s="1">
        <v>198</v>
      </c>
      <c r="B235" s="1" t="s">
        <v>1651</v>
      </c>
      <c r="C235" s="1" t="s">
        <v>1650</v>
      </c>
      <c r="D235" s="1">
        <v>1</v>
      </c>
      <c r="E235" s="1" t="s">
        <v>2214</v>
      </c>
      <c r="F235" s="1"/>
      <c r="G235" s="1"/>
      <c r="H235" s="1"/>
      <c r="I235" s="1"/>
      <c r="J235" s="1"/>
      <c r="K235" s="1"/>
      <c r="L235" s="1"/>
      <c r="M235" s="1"/>
      <c r="N235" s="1"/>
      <c r="O235" s="1"/>
      <c r="P235" s="1"/>
      <c r="Q235" s="1"/>
      <c r="R235" s="1"/>
      <c r="S235" s="1"/>
      <c r="T235" s="1"/>
      <c r="U235" s="1"/>
      <c r="V235" s="1"/>
      <c r="W235" s="1"/>
      <c r="X235" s="1"/>
      <c r="Y235" s="1"/>
      <c r="Z235" s="1"/>
    </row>
    <row r="236" spans="1:26" ht="15.75" customHeight="1">
      <c r="A236" s="1">
        <v>199</v>
      </c>
      <c r="B236" s="1" t="s">
        <v>1653</v>
      </c>
      <c r="C236" s="1" t="s">
        <v>1652</v>
      </c>
      <c r="D236" s="1">
        <v>1</v>
      </c>
      <c r="E236" s="1" t="s">
        <v>2214</v>
      </c>
      <c r="F236" s="1"/>
      <c r="G236" s="1"/>
      <c r="H236" s="1"/>
      <c r="I236" s="1"/>
      <c r="J236" s="1"/>
      <c r="K236" s="1"/>
      <c r="L236" s="1"/>
      <c r="M236" s="1"/>
      <c r="N236" s="1"/>
      <c r="O236" s="1"/>
      <c r="P236" s="1"/>
      <c r="Q236" s="1"/>
      <c r="R236" s="1"/>
      <c r="S236" s="1"/>
      <c r="T236" s="1"/>
      <c r="U236" s="1"/>
      <c r="V236" s="1"/>
      <c r="W236" s="1"/>
      <c r="X236" s="1"/>
      <c r="Y236" s="1"/>
      <c r="Z236" s="1"/>
    </row>
    <row r="237" spans="1:26" ht="15.75" customHeight="1">
      <c r="A237" s="1">
        <v>200</v>
      </c>
      <c r="B237" s="1" t="s">
        <v>1655</v>
      </c>
      <c r="C237" s="1" t="s">
        <v>1654</v>
      </c>
      <c r="D237" s="1">
        <v>0</v>
      </c>
      <c r="E237" s="1" t="s">
        <v>2215</v>
      </c>
      <c r="F237" s="1"/>
      <c r="G237" s="1"/>
      <c r="H237" s="1"/>
      <c r="I237" s="1"/>
      <c r="J237" s="1"/>
      <c r="K237" s="1"/>
      <c r="L237" s="1"/>
      <c r="M237" s="1"/>
      <c r="N237" s="1"/>
      <c r="O237" s="1"/>
      <c r="P237" s="1"/>
      <c r="Q237" s="1"/>
      <c r="R237" s="1"/>
      <c r="S237" s="1"/>
      <c r="T237" s="1"/>
      <c r="U237" s="1"/>
      <c r="V237" s="1"/>
      <c r="W237" s="1"/>
      <c r="X237" s="1"/>
      <c r="Y237" s="1"/>
      <c r="Z237" s="1"/>
    </row>
    <row r="238" spans="1:26" ht="15.75" customHeight="1">
      <c r="A238" s="1">
        <v>201</v>
      </c>
      <c r="B238" s="1" t="s">
        <v>1657</v>
      </c>
      <c r="C238" s="1" t="s">
        <v>1656</v>
      </c>
      <c r="D238" s="1">
        <v>1</v>
      </c>
      <c r="E238" s="1" t="s">
        <v>2214</v>
      </c>
      <c r="F238" s="1"/>
      <c r="G238" s="1"/>
      <c r="H238" s="1"/>
      <c r="I238" s="1"/>
      <c r="J238" s="1"/>
      <c r="K238" s="1"/>
      <c r="L238" s="1"/>
      <c r="M238" s="1"/>
      <c r="N238" s="1"/>
      <c r="O238" s="1"/>
      <c r="P238" s="1"/>
      <c r="Q238" s="1"/>
      <c r="R238" s="1"/>
      <c r="S238" s="1"/>
      <c r="T238" s="1"/>
      <c r="U238" s="1"/>
      <c r="V238" s="1"/>
      <c r="W238" s="1"/>
      <c r="X238" s="1"/>
      <c r="Y238" s="1"/>
      <c r="Z238" s="1"/>
    </row>
    <row r="239" spans="1:26" ht="15.75" customHeight="1">
      <c r="A239" s="1">
        <v>202</v>
      </c>
      <c r="B239" s="1" t="s">
        <v>1659</v>
      </c>
      <c r="C239" s="1" t="s">
        <v>1658</v>
      </c>
      <c r="D239" s="1">
        <v>0</v>
      </c>
      <c r="E239" s="1" t="s">
        <v>2214</v>
      </c>
      <c r="F239" s="1"/>
      <c r="G239" s="1"/>
      <c r="H239" s="1"/>
      <c r="I239" s="1"/>
      <c r="J239" s="1"/>
      <c r="K239" s="1"/>
      <c r="L239" s="1"/>
      <c r="M239" s="1"/>
      <c r="N239" s="1"/>
      <c r="O239" s="1"/>
      <c r="P239" s="1"/>
      <c r="Q239" s="1"/>
      <c r="R239" s="1"/>
      <c r="S239" s="1"/>
      <c r="T239" s="1"/>
      <c r="U239" s="1"/>
      <c r="V239" s="1"/>
      <c r="W239" s="1"/>
      <c r="X239" s="1"/>
      <c r="Y239" s="1"/>
      <c r="Z239" s="1"/>
    </row>
    <row r="240" spans="1:26" ht="15.75" customHeight="1">
      <c r="A240" s="1">
        <v>203</v>
      </c>
      <c r="B240" s="1" t="s">
        <v>1661</v>
      </c>
      <c r="C240" s="1" t="s">
        <v>1660</v>
      </c>
      <c r="D240" s="1">
        <v>0</v>
      </c>
      <c r="E240" s="1" t="s">
        <v>2214</v>
      </c>
      <c r="F240" s="1"/>
      <c r="G240" s="1"/>
      <c r="H240" s="1"/>
      <c r="I240" s="1"/>
      <c r="J240" s="1"/>
      <c r="K240" s="1"/>
      <c r="L240" s="1"/>
      <c r="M240" s="1"/>
      <c r="N240" s="1"/>
      <c r="O240" s="1"/>
      <c r="P240" s="1"/>
      <c r="Q240" s="1"/>
      <c r="R240" s="1"/>
      <c r="S240" s="1"/>
      <c r="T240" s="1"/>
      <c r="U240" s="1"/>
      <c r="V240" s="1"/>
      <c r="W240" s="1"/>
      <c r="X240" s="1"/>
      <c r="Y240" s="1"/>
      <c r="Z240" s="1"/>
    </row>
    <row r="241" spans="1:26" ht="15.75" customHeight="1">
      <c r="A241" s="1">
        <v>204</v>
      </c>
      <c r="B241" s="1" t="s">
        <v>1663</v>
      </c>
      <c r="C241" s="1" t="s">
        <v>1662</v>
      </c>
      <c r="D241" s="1">
        <v>1</v>
      </c>
      <c r="E241" s="1" t="s">
        <v>2214</v>
      </c>
      <c r="F241" s="1"/>
      <c r="G241" s="1"/>
      <c r="H241" s="1"/>
      <c r="I241" s="1"/>
      <c r="J241" s="1"/>
      <c r="K241" s="1"/>
      <c r="L241" s="1"/>
      <c r="M241" s="1"/>
      <c r="N241" s="1"/>
      <c r="O241" s="1"/>
      <c r="P241" s="1"/>
      <c r="Q241" s="1"/>
      <c r="R241" s="1"/>
      <c r="S241" s="1"/>
      <c r="T241" s="1"/>
      <c r="U241" s="1"/>
      <c r="V241" s="1"/>
      <c r="W241" s="1"/>
      <c r="X241" s="1"/>
      <c r="Y241" s="1"/>
      <c r="Z241" s="1"/>
    </row>
    <row r="242" spans="1:26" ht="15.75" customHeight="1">
      <c r="A242" s="1">
        <v>205</v>
      </c>
      <c r="B242" s="1" t="s">
        <v>1665</v>
      </c>
      <c r="C242" s="1" t="s">
        <v>1664</v>
      </c>
      <c r="D242" s="1">
        <v>0</v>
      </c>
      <c r="E242" s="1" t="s">
        <v>2214</v>
      </c>
      <c r="F242" s="1"/>
      <c r="G242" s="1"/>
      <c r="H242" s="1"/>
      <c r="I242" s="1"/>
      <c r="J242" s="1"/>
      <c r="K242" s="1"/>
      <c r="L242" s="1"/>
      <c r="M242" s="1"/>
      <c r="N242" s="1"/>
      <c r="O242" s="1"/>
      <c r="P242" s="1"/>
      <c r="Q242" s="1"/>
      <c r="R242" s="1"/>
      <c r="S242" s="1"/>
      <c r="T242" s="1"/>
      <c r="U242" s="1"/>
      <c r="V242" s="1"/>
      <c r="W242" s="1"/>
      <c r="X242" s="1"/>
      <c r="Y242" s="1"/>
      <c r="Z242" s="1"/>
    </row>
    <row r="243" spans="1:26" ht="15.75" customHeight="1">
      <c r="A243" s="1">
        <v>206</v>
      </c>
      <c r="B243" s="1" t="s">
        <v>1667</v>
      </c>
      <c r="C243" s="1" t="s">
        <v>1666</v>
      </c>
      <c r="D243" s="1">
        <v>0</v>
      </c>
      <c r="E243" s="1" t="s">
        <v>2214</v>
      </c>
      <c r="F243" s="1"/>
      <c r="G243" s="1"/>
      <c r="H243" s="1"/>
      <c r="I243" s="1"/>
      <c r="J243" s="1"/>
      <c r="K243" s="1"/>
      <c r="L243" s="1"/>
      <c r="M243" s="1"/>
      <c r="N243" s="1"/>
      <c r="O243" s="1"/>
      <c r="P243" s="1"/>
      <c r="Q243" s="1"/>
      <c r="R243" s="1"/>
      <c r="S243" s="1"/>
      <c r="T243" s="1"/>
      <c r="U243" s="1"/>
      <c r="V243" s="1"/>
      <c r="W243" s="1"/>
      <c r="X243" s="1"/>
      <c r="Y243" s="1"/>
      <c r="Z243" s="1"/>
    </row>
    <row r="244" spans="1:26" ht="15.75" customHeight="1">
      <c r="A244" s="1">
        <v>207</v>
      </c>
      <c r="B244" s="1" t="s">
        <v>1669</v>
      </c>
      <c r="C244" s="1" t="s">
        <v>1668</v>
      </c>
      <c r="D244" s="1">
        <v>1</v>
      </c>
      <c r="E244" s="1" t="s">
        <v>2215</v>
      </c>
      <c r="F244" s="1"/>
      <c r="G244" s="1"/>
      <c r="H244" s="1"/>
      <c r="I244" s="1"/>
      <c r="J244" s="1"/>
      <c r="K244" s="1"/>
      <c r="L244" s="1"/>
      <c r="M244" s="1"/>
      <c r="N244" s="1"/>
      <c r="O244" s="1"/>
      <c r="P244" s="1"/>
      <c r="Q244" s="1"/>
      <c r="R244" s="1"/>
      <c r="S244" s="1"/>
      <c r="T244" s="1"/>
      <c r="U244" s="1"/>
      <c r="V244" s="1"/>
      <c r="W244" s="1"/>
      <c r="X244" s="1"/>
      <c r="Y244" s="1"/>
      <c r="Z244" s="1"/>
    </row>
    <row r="245" spans="1:26" ht="15.75" customHeight="1">
      <c r="A245" s="1">
        <v>208</v>
      </c>
      <c r="B245" s="1" t="s">
        <v>1671</v>
      </c>
      <c r="C245" s="1" t="s">
        <v>1670</v>
      </c>
      <c r="D245" s="1">
        <v>1</v>
      </c>
      <c r="E245" s="1" t="s">
        <v>2214</v>
      </c>
      <c r="F245" s="1"/>
      <c r="G245" s="1"/>
      <c r="H245" s="1"/>
      <c r="I245" s="1"/>
      <c r="J245" s="1"/>
      <c r="K245" s="1"/>
      <c r="L245" s="1"/>
      <c r="M245" s="1"/>
      <c r="N245" s="1"/>
      <c r="O245" s="1"/>
      <c r="P245" s="1"/>
      <c r="Q245" s="1"/>
      <c r="R245" s="1"/>
      <c r="S245" s="1"/>
      <c r="T245" s="1"/>
      <c r="U245" s="1"/>
      <c r="V245" s="1"/>
      <c r="W245" s="1"/>
      <c r="X245" s="1"/>
      <c r="Y245" s="1"/>
      <c r="Z245" s="1"/>
    </row>
    <row r="246" spans="1:26" ht="15.75" customHeight="1">
      <c r="A246" s="1">
        <v>209</v>
      </c>
      <c r="B246" s="1" t="s">
        <v>1673</v>
      </c>
      <c r="C246" s="1" t="s">
        <v>1672</v>
      </c>
      <c r="D246" s="1">
        <v>1</v>
      </c>
      <c r="E246" s="1" t="s">
        <v>2214</v>
      </c>
      <c r="F246" s="1"/>
      <c r="G246" s="1"/>
      <c r="H246" s="1"/>
      <c r="I246" s="1"/>
      <c r="J246" s="1"/>
      <c r="K246" s="1"/>
      <c r="L246" s="1"/>
      <c r="M246" s="1"/>
      <c r="N246" s="1"/>
      <c r="O246" s="1"/>
      <c r="P246" s="1"/>
      <c r="Q246" s="1"/>
      <c r="R246" s="1"/>
      <c r="S246" s="1"/>
      <c r="T246" s="1"/>
      <c r="U246" s="1"/>
      <c r="V246" s="1"/>
      <c r="W246" s="1"/>
      <c r="X246" s="1"/>
      <c r="Y246" s="1"/>
      <c r="Z246" s="1"/>
    </row>
    <row r="247" spans="1:26" ht="15.75" customHeight="1">
      <c r="A247" s="1">
        <v>210</v>
      </c>
      <c r="B247" s="1" t="s">
        <v>1675</v>
      </c>
      <c r="C247" s="1" t="s">
        <v>1674</v>
      </c>
      <c r="D247" s="1">
        <v>1</v>
      </c>
      <c r="E247" s="1" t="s">
        <v>2215</v>
      </c>
      <c r="F247" s="1"/>
      <c r="G247" s="1"/>
      <c r="H247" s="1"/>
      <c r="I247" s="1"/>
      <c r="J247" s="1"/>
      <c r="K247" s="1"/>
      <c r="L247" s="1"/>
      <c r="M247" s="1"/>
      <c r="N247" s="1"/>
      <c r="O247" s="1"/>
      <c r="P247" s="1"/>
      <c r="Q247" s="1"/>
      <c r="R247" s="1"/>
      <c r="S247" s="1"/>
      <c r="T247" s="1"/>
      <c r="U247" s="1"/>
      <c r="V247" s="1"/>
      <c r="W247" s="1"/>
      <c r="X247" s="1"/>
      <c r="Y247" s="1"/>
      <c r="Z247" s="1"/>
    </row>
    <row r="248" spans="1:26" ht="15.75" customHeight="1">
      <c r="A248" s="1">
        <v>211</v>
      </c>
      <c r="B248" s="1" t="s">
        <v>1677</v>
      </c>
      <c r="C248" s="1" t="s">
        <v>1676</v>
      </c>
      <c r="D248" s="1">
        <v>1</v>
      </c>
      <c r="E248" s="1" t="s">
        <v>2214</v>
      </c>
      <c r="F248" s="1"/>
      <c r="G248" s="1"/>
      <c r="H248" s="1"/>
      <c r="I248" s="1"/>
      <c r="J248" s="1"/>
      <c r="K248" s="1"/>
      <c r="L248" s="1"/>
      <c r="M248" s="1"/>
      <c r="N248" s="1"/>
      <c r="O248" s="1"/>
      <c r="P248" s="1"/>
      <c r="Q248" s="1"/>
      <c r="R248" s="1"/>
      <c r="S248" s="1"/>
      <c r="T248" s="1"/>
      <c r="U248" s="1"/>
      <c r="V248" s="1"/>
      <c r="W248" s="1"/>
      <c r="X248" s="1"/>
      <c r="Y248" s="1"/>
      <c r="Z248" s="1"/>
    </row>
    <row r="249" spans="1:26" ht="15.75" customHeight="1">
      <c r="A249" s="1">
        <v>212</v>
      </c>
      <c r="B249" s="1" t="s">
        <v>1679</v>
      </c>
      <c r="C249" s="1" t="s">
        <v>1678</v>
      </c>
      <c r="D249" s="1">
        <v>1</v>
      </c>
      <c r="E249" s="1" t="s">
        <v>2214</v>
      </c>
      <c r="F249" s="1"/>
      <c r="G249" s="1"/>
      <c r="H249" s="1"/>
      <c r="I249" s="1"/>
      <c r="J249" s="1"/>
      <c r="K249" s="1"/>
      <c r="L249" s="1"/>
      <c r="M249" s="1"/>
      <c r="N249" s="1"/>
      <c r="O249" s="1"/>
      <c r="P249" s="1"/>
      <c r="Q249" s="1"/>
      <c r="R249" s="1"/>
      <c r="S249" s="1"/>
      <c r="T249" s="1"/>
      <c r="U249" s="1"/>
      <c r="V249" s="1"/>
      <c r="W249" s="1"/>
      <c r="X249" s="1"/>
      <c r="Y249" s="1"/>
      <c r="Z249" s="1"/>
    </row>
    <row r="250" spans="1:26" ht="15.75" customHeight="1">
      <c r="A250" s="1">
        <v>213</v>
      </c>
      <c r="B250" s="1" t="s">
        <v>1681</v>
      </c>
      <c r="C250" s="1" t="s">
        <v>1680</v>
      </c>
      <c r="D250" s="1">
        <v>1</v>
      </c>
      <c r="E250" s="1" t="s">
        <v>2214</v>
      </c>
      <c r="F250" s="1"/>
      <c r="G250" s="1"/>
      <c r="H250" s="1"/>
      <c r="I250" s="1"/>
      <c r="J250" s="1"/>
      <c r="K250" s="1"/>
      <c r="L250" s="1"/>
      <c r="M250" s="1"/>
      <c r="N250" s="1"/>
      <c r="O250" s="1"/>
      <c r="P250" s="1"/>
      <c r="Q250" s="1"/>
      <c r="R250" s="1"/>
      <c r="S250" s="1"/>
      <c r="T250" s="1"/>
      <c r="U250" s="1"/>
      <c r="V250" s="1"/>
      <c r="W250" s="1"/>
      <c r="X250" s="1"/>
      <c r="Y250" s="1"/>
      <c r="Z250" s="1"/>
    </row>
    <row r="251" spans="1:26" ht="15.75" customHeight="1">
      <c r="A251" s="1">
        <v>214</v>
      </c>
      <c r="B251" s="1" t="s">
        <v>1683</v>
      </c>
      <c r="C251" s="1" t="s">
        <v>1682</v>
      </c>
      <c r="D251" s="1">
        <v>1</v>
      </c>
      <c r="E251" s="1" t="s">
        <v>2214</v>
      </c>
      <c r="F251" s="1"/>
      <c r="G251" s="1"/>
      <c r="H251" s="1"/>
      <c r="I251" s="1"/>
      <c r="J251" s="1"/>
      <c r="K251" s="1"/>
      <c r="L251" s="1"/>
      <c r="M251" s="1"/>
      <c r="N251" s="1"/>
      <c r="O251" s="1"/>
      <c r="P251" s="1"/>
      <c r="Q251" s="1"/>
      <c r="R251" s="1"/>
      <c r="S251" s="1"/>
      <c r="T251" s="1"/>
      <c r="U251" s="1"/>
      <c r="V251" s="1"/>
      <c r="W251" s="1"/>
      <c r="X251" s="1"/>
      <c r="Y251" s="1"/>
      <c r="Z251" s="1"/>
    </row>
    <row r="252" spans="1:26" ht="15.75" customHeight="1">
      <c r="A252" s="1">
        <v>215</v>
      </c>
      <c r="B252" s="1" t="s">
        <v>1685</v>
      </c>
      <c r="C252" s="1" t="s">
        <v>1684</v>
      </c>
      <c r="D252" s="1">
        <v>1</v>
      </c>
      <c r="E252" s="1" t="s">
        <v>2214</v>
      </c>
      <c r="F252" s="1"/>
      <c r="G252" s="1"/>
      <c r="H252" s="1"/>
      <c r="I252" s="1"/>
      <c r="J252" s="1"/>
      <c r="K252" s="1"/>
      <c r="L252" s="1"/>
      <c r="M252" s="1"/>
      <c r="N252" s="1"/>
      <c r="O252" s="1"/>
      <c r="P252" s="1"/>
      <c r="Q252" s="1"/>
      <c r="R252" s="1"/>
      <c r="S252" s="1"/>
      <c r="T252" s="1"/>
      <c r="U252" s="1"/>
      <c r="V252" s="1"/>
      <c r="W252" s="1"/>
      <c r="X252" s="1"/>
      <c r="Y252" s="1"/>
      <c r="Z252" s="1"/>
    </row>
    <row r="253" spans="1:26" ht="15.75" customHeight="1">
      <c r="A253" s="1">
        <v>216</v>
      </c>
      <c r="B253" s="1" t="s">
        <v>1687</v>
      </c>
      <c r="C253" s="1" t="s">
        <v>1686</v>
      </c>
      <c r="D253" s="1">
        <v>0</v>
      </c>
      <c r="E253" s="1" t="s">
        <v>2214</v>
      </c>
      <c r="F253" s="1"/>
      <c r="G253" s="1"/>
      <c r="H253" s="1"/>
      <c r="I253" s="1"/>
      <c r="J253" s="1"/>
      <c r="K253" s="1"/>
      <c r="L253" s="1"/>
      <c r="M253" s="1"/>
      <c r="N253" s="1"/>
      <c r="O253" s="1"/>
      <c r="P253" s="1"/>
      <c r="Q253" s="1"/>
      <c r="R253" s="1"/>
      <c r="S253" s="1"/>
      <c r="T253" s="1"/>
      <c r="U253" s="1"/>
      <c r="V253" s="1"/>
      <c r="W253" s="1"/>
      <c r="X253" s="1"/>
      <c r="Y253" s="1"/>
      <c r="Z253" s="1"/>
    </row>
    <row r="254" spans="1:26" ht="15.75" customHeight="1">
      <c r="A254" s="1">
        <v>217</v>
      </c>
      <c r="B254" s="1" t="s">
        <v>1689</v>
      </c>
      <c r="C254" s="1" t="s">
        <v>1688</v>
      </c>
      <c r="D254" s="1">
        <v>1</v>
      </c>
      <c r="E254" s="1" t="s">
        <v>2214</v>
      </c>
      <c r="F254" s="1"/>
      <c r="G254" s="1"/>
      <c r="H254" s="1"/>
      <c r="I254" s="1"/>
      <c r="J254" s="1"/>
      <c r="K254" s="1"/>
      <c r="L254" s="1"/>
      <c r="M254" s="1"/>
      <c r="N254" s="1"/>
      <c r="O254" s="1"/>
      <c r="P254" s="1"/>
      <c r="Q254" s="1"/>
      <c r="R254" s="1"/>
      <c r="S254" s="1"/>
      <c r="T254" s="1"/>
      <c r="U254" s="1"/>
      <c r="V254" s="1"/>
      <c r="W254" s="1"/>
      <c r="X254" s="1"/>
      <c r="Y254" s="1"/>
      <c r="Z254" s="1"/>
    </row>
    <row r="255" spans="1:26" ht="15.75" customHeight="1">
      <c r="A255" s="1">
        <v>218</v>
      </c>
      <c r="B255" s="1" t="s">
        <v>1691</v>
      </c>
      <c r="C255" s="1" t="s">
        <v>1690</v>
      </c>
      <c r="D255" s="1">
        <v>1</v>
      </c>
      <c r="E255" s="1" t="s">
        <v>2214</v>
      </c>
      <c r="F255" s="1"/>
      <c r="G255" s="1"/>
      <c r="H255" s="1"/>
      <c r="I255" s="1"/>
      <c r="J255" s="1"/>
      <c r="K255" s="1"/>
      <c r="L255" s="1"/>
      <c r="M255" s="1"/>
      <c r="N255" s="1"/>
      <c r="O255" s="1"/>
      <c r="P255" s="1"/>
      <c r="Q255" s="1"/>
      <c r="R255" s="1"/>
      <c r="S255" s="1"/>
      <c r="T255" s="1"/>
      <c r="U255" s="1"/>
      <c r="V255" s="1"/>
      <c r="W255" s="1"/>
      <c r="X255" s="1"/>
      <c r="Y255" s="1"/>
      <c r="Z255" s="1"/>
    </row>
    <row r="256" spans="1:26" ht="15.75" customHeight="1">
      <c r="A256" s="1">
        <v>219</v>
      </c>
      <c r="B256" s="1" t="s">
        <v>1693</v>
      </c>
      <c r="C256" s="1" t="s">
        <v>1692</v>
      </c>
      <c r="D256" s="1">
        <v>1</v>
      </c>
      <c r="E256" s="1" t="s">
        <v>2214</v>
      </c>
      <c r="F256" s="1"/>
      <c r="G256" s="1"/>
      <c r="H256" s="1"/>
      <c r="I256" s="1"/>
      <c r="J256" s="1"/>
      <c r="K256" s="1"/>
      <c r="L256" s="1"/>
      <c r="M256" s="1"/>
      <c r="N256" s="1"/>
      <c r="O256" s="1"/>
      <c r="P256" s="1"/>
      <c r="Q256" s="1"/>
      <c r="R256" s="1"/>
      <c r="S256" s="1"/>
      <c r="T256" s="1"/>
      <c r="U256" s="1"/>
      <c r="V256" s="1"/>
      <c r="W256" s="1"/>
      <c r="X256" s="1"/>
      <c r="Y256" s="1"/>
      <c r="Z256" s="1"/>
    </row>
    <row r="257" spans="1:26" ht="15.75" customHeight="1">
      <c r="A257" s="1">
        <v>220</v>
      </c>
      <c r="B257" s="1" t="s">
        <v>1695</v>
      </c>
      <c r="C257" s="1" t="s">
        <v>1694</v>
      </c>
      <c r="D257" s="1">
        <v>1</v>
      </c>
      <c r="E257" s="1" t="s">
        <v>2214</v>
      </c>
      <c r="F257" s="1"/>
      <c r="G257" s="1"/>
      <c r="H257" s="1"/>
      <c r="I257" s="1"/>
      <c r="J257" s="1"/>
      <c r="K257" s="1"/>
      <c r="L257" s="1"/>
      <c r="M257" s="1"/>
      <c r="N257" s="1"/>
      <c r="O257" s="1"/>
      <c r="P257" s="1"/>
      <c r="Q257" s="1"/>
      <c r="R257" s="1"/>
      <c r="S257" s="1"/>
      <c r="T257" s="1"/>
      <c r="U257" s="1"/>
      <c r="V257" s="1"/>
      <c r="W257" s="1"/>
      <c r="X257" s="1"/>
      <c r="Y257" s="1"/>
      <c r="Z257" s="1"/>
    </row>
    <row r="258" spans="1:26" ht="15.75" customHeight="1">
      <c r="A258" s="1">
        <v>221</v>
      </c>
      <c r="B258" s="1" t="s">
        <v>1697</v>
      </c>
      <c r="C258" s="1" t="s">
        <v>1696</v>
      </c>
      <c r="D258" s="1">
        <v>1</v>
      </c>
      <c r="E258" s="1" t="s">
        <v>2214</v>
      </c>
      <c r="F258" s="1"/>
      <c r="G258" s="1"/>
      <c r="H258" s="1"/>
      <c r="I258" s="1"/>
      <c r="J258" s="1"/>
      <c r="K258" s="1"/>
      <c r="L258" s="1"/>
      <c r="M258" s="1"/>
      <c r="N258" s="1"/>
      <c r="O258" s="1"/>
      <c r="P258" s="1"/>
      <c r="Q258" s="1"/>
      <c r="R258" s="1"/>
      <c r="S258" s="1"/>
      <c r="T258" s="1"/>
      <c r="U258" s="1"/>
      <c r="V258" s="1"/>
      <c r="W258" s="1"/>
      <c r="X258" s="1"/>
      <c r="Y258" s="1"/>
      <c r="Z258" s="1"/>
    </row>
    <row r="259" spans="1:26" ht="15.75" customHeight="1">
      <c r="A259" s="1">
        <v>222</v>
      </c>
      <c r="B259" s="1" t="s">
        <v>1699</v>
      </c>
      <c r="C259" s="1" t="s">
        <v>1698</v>
      </c>
      <c r="D259" s="1">
        <v>0</v>
      </c>
      <c r="E259" s="1" t="s">
        <v>2214</v>
      </c>
      <c r="F259" s="1"/>
      <c r="G259" s="1"/>
      <c r="H259" s="1"/>
      <c r="I259" s="1"/>
      <c r="J259" s="1"/>
      <c r="K259" s="1"/>
      <c r="L259" s="1"/>
      <c r="M259" s="1"/>
      <c r="N259" s="1"/>
      <c r="O259" s="1"/>
      <c r="P259" s="1"/>
      <c r="Q259" s="1"/>
      <c r="R259" s="1"/>
      <c r="S259" s="1"/>
      <c r="T259" s="1"/>
      <c r="U259" s="1"/>
      <c r="V259" s="1"/>
      <c r="W259" s="1"/>
      <c r="X259" s="1"/>
      <c r="Y259" s="1"/>
      <c r="Z259" s="1"/>
    </row>
    <row r="260" spans="1:26" ht="15.75" customHeight="1">
      <c r="A260" s="1">
        <v>223</v>
      </c>
      <c r="B260" s="1" t="s">
        <v>1701</v>
      </c>
      <c r="C260" s="1" t="s">
        <v>1700</v>
      </c>
      <c r="D260" s="1">
        <v>1</v>
      </c>
      <c r="E260" s="1" t="s">
        <v>2214</v>
      </c>
      <c r="F260" s="1"/>
      <c r="G260" s="1"/>
      <c r="H260" s="1"/>
      <c r="I260" s="1"/>
      <c r="J260" s="1"/>
      <c r="K260" s="1"/>
      <c r="L260" s="1"/>
      <c r="M260" s="1"/>
      <c r="N260" s="1"/>
      <c r="O260" s="1"/>
      <c r="P260" s="1"/>
      <c r="Q260" s="1"/>
      <c r="R260" s="1"/>
      <c r="S260" s="1"/>
      <c r="T260" s="1"/>
      <c r="U260" s="1"/>
      <c r="V260" s="1"/>
      <c r="W260" s="1"/>
      <c r="X260" s="1"/>
      <c r="Y260" s="1"/>
      <c r="Z260" s="1"/>
    </row>
    <row r="261" spans="1:26" ht="15.75" customHeight="1">
      <c r="A261" s="1">
        <v>224</v>
      </c>
      <c r="B261" s="1" t="s">
        <v>1703</v>
      </c>
      <c r="C261" s="1" t="s">
        <v>1702</v>
      </c>
      <c r="D261" s="1">
        <v>1</v>
      </c>
      <c r="E261" s="1" t="s">
        <v>2214</v>
      </c>
      <c r="F261" s="1"/>
      <c r="G261" s="1"/>
      <c r="H261" s="1"/>
      <c r="I261" s="1"/>
      <c r="J261" s="1"/>
      <c r="K261" s="1"/>
      <c r="L261" s="1"/>
      <c r="M261" s="1"/>
      <c r="N261" s="1"/>
      <c r="O261" s="1"/>
      <c r="P261" s="1"/>
      <c r="Q261" s="1"/>
      <c r="R261" s="1"/>
      <c r="S261" s="1"/>
      <c r="T261" s="1"/>
      <c r="U261" s="1"/>
      <c r="V261" s="1"/>
      <c r="W261" s="1"/>
      <c r="X261" s="1"/>
      <c r="Y261" s="1"/>
      <c r="Z261" s="1"/>
    </row>
    <row r="262" spans="1:26" ht="15.75" customHeight="1">
      <c r="A262" s="1">
        <v>225</v>
      </c>
      <c r="B262" s="1" t="s">
        <v>1705</v>
      </c>
      <c r="C262" s="1" t="s">
        <v>1704</v>
      </c>
      <c r="D262" s="1">
        <v>0</v>
      </c>
      <c r="E262" s="1" t="s">
        <v>2214</v>
      </c>
      <c r="F262" s="1"/>
      <c r="G262" s="1"/>
      <c r="H262" s="1"/>
      <c r="I262" s="1"/>
      <c r="J262" s="1"/>
      <c r="K262" s="1"/>
      <c r="L262" s="1"/>
      <c r="M262" s="1"/>
      <c r="N262" s="1"/>
      <c r="O262" s="1"/>
      <c r="P262" s="1"/>
      <c r="Q262" s="1"/>
      <c r="R262" s="1"/>
      <c r="S262" s="1"/>
      <c r="T262" s="1"/>
      <c r="U262" s="1"/>
      <c r="V262" s="1"/>
      <c r="W262" s="1"/>
      <c r="X262" s="1"/>
      <c r="Y262" s="1"/>
      <c r="Z262" s="1"/>
    </row>
    <row r="263" spans="1:26" ht="15.75" customHeight="1">
      <c r="A263" s="1">
        <v>226</v>
      </c>
      <c r="B263" s="1" t="s">
        <v>1707</v>
      </c>
      <c r="C263" s="1" t="s">
        <v>1706</v>
      </c>
      <c r="D263" s="1">
        <v>1</v>
      </c>
      <c r="E263" s="1" t="s">
        <v>2214</v>
      </c>
      <c r="F263" s="1"/>
      <c r="G263" s="1"/>
      <c r="H263" s="1"/>
      <c r="I263" s="1"/>
      <c r="J263" s="1"/>
      <c r="K263" s="1"/>
      <c r="L263" s="1"/>
      <c r="M263" s="1"/>
      <c r="N263" s="1"/>
      <c r="O263" s="1"/>
      <c r="P263" s="1"/>
      <c r="Q263" s="1"/>
      <c r="R263" s="1"/>
      <c r="S263" s="1"/>
      <c r="T263" s="1"/>
      <c r="U263" s="1"/>
      <c r="V263" s="1"/>
      <c r="W263" s="1"/>
      <c r="X263" s="1"/>
      <c r="Y263" s="1"/>
      <c r="Z263" s="1"/>
    </row>
    <row r="264" spans="1:26" ht="15.75" customHeight="1">
      <c r="A264" s="1">
        <v>227</v>
      </c>
      <c r="B264" s="1" t="s">
        <v>1709</v>
      </c>
      <c r="C264" s="1" t="s">
        <v>1708</v>
      </c>
      <c r="D264" s="1">
        <v>1</v>
      </c>
      <c r="E264" s="1" t="s">
        <v>2214</v>
      </c>
      <c r="F264" s="1"/>
      <c r="G264" s="1"/>
      <c r="H264" s="1"/>
      <c r="I264" s="1"/>
      <c r="J264" s="1"/>
      <c r="K264" s="1"/>
      <c r="L264" s="1"/>
      <c r="M264" s="1"/>
      <c r="N264" s="1"/>
      <c r="O264" s="1"/>
      <c r="P264" s="1"/>
      <c r="Q264" s="1"/>
      <c r="R264" s="1"/>
      <c r="S264" s="1"/>
      <c r="T264" s="1"/>
      <c r="U264" s="1"/>
      <c r="V264" s="1"/>
      <c r="W264" s="1"/>
      <c r="X264" s="1"/>
      <c r="Y264" s="1"/>
      <c r="Z264" s="1"/>
    </row>
    <row r="265" spans="1:26" ht="15.75" customHeight="1">
      <c r="A265" s="1">
        <v>228</v>
      </c>
      <c r="B265" s="1" t="s">
        <v>1711</v>
      </c>
      <c r="C265" s="1" t="s">
        <v>1710</v>
      </c>
      <c r="D265" s="1">
        <v>0</v>
      </c>
      <c r="E265" s="1" t="s">
        <v>2214</v>
      </c>
      <c r="F265" s="1"/>
      <c r="G265" s="1"/>
      <c r="H265" s="1"/>
      <c r="I265" s="1"/>
      <c r="J265" s="1"/>
      <c r="K265" s="1"/>
      <c r="L265" s="1"/>
      <c r="M265" s="1"/>
      <c r="N265" s="1"/>
      <c r="O265" s="1"/>
      <c r="P265" s="1"/>
      <c r="Q265" s="1"/>
      <c r="R265" s="1"/>
      <c r="S265" s="1"/>
      <c r="T265" s="1"/>
      <c r="U265" s="1"/>
      <c r="V265" s="1"/>
      <c r="W265" s="1"/>
      <c r="X265" s="1"/>
      <c r="Y265" s="1"/>
      <c r="Z265" s="1"/>
    </row>
    <row r="266" spans="1:26" ht="15.75" customHeight="1">
      <c r="A266" s="1">
        <v>229</v>
      </c>
      <c r="B266" s="1" t="s">
        <v>1713</v>
      </c>
      <c r="C266" s="1" t="s">
        <v>1712</v>
      </c>
      <c r="D266" s="1">
        <v>1</v>
      </c>
      <c r="E266" s="1" t="s">
        <v>2214</v>
      </c>
      <c r="F266" s="1"/>
      <c r="G266" s="1"/>
      <c r="H266" s="1"/>
      <c r="I266" s="1"/>
      <c r="J266" s="1"/>
      <c r="K266" s="1"/>
      <c r="L266" s="1"/>
      <c r="M266" s="1"/>
      <c r="N266" s="1"/>
      <c r="O266" s="1"/>
      <c r="P266" s="1"/>
      <c r="Q266" s="1"/>
      <c r="R266" s="1"/>
      <c r="S266" s="1"/>
      <c r="T266" s="1"/>
      <c r="U266" s="1"/>
      <c r="V266" s="1"/>
      <c r="W266" s="1"/>
      <c r="X266" s="1"/>
      <c r="Y266" s="1"/>
      <c r="Z266" s="1"/>
    </row>
    <row r="267" spans="1:26" ht="15.75" customHeight="1">
      <c r="A267" s="1">
        <v>230</v>
      </c>
      <c r="B267" s="1" t="s">
        <v>1715</v>
      </c>
      <c r="C267" s="1" t="s">
        <v>1714</v>
      </c>
      <c r="D267" s="1">
        <v>1</v>
      </c>
      <c r="E267" s="1" t="s">
        <v>2214</v>
      </c>
      <c r="F267" s="1"/>
      <c r="G267" s="1"/>
      <c r="H267" s="1"/>
      <c r="I267" s="1"/>
      <c r="J267" s="1"/>
      <c r="K267" s="1"/>
      <c r="L267" s="1"/>
      <c r="M267" s="1"/>
      <c r="N267" s="1"/>
      <c r="O267" s="1"/>
      <c r="P267" s="1"/>
      <c r="Q267" s="1"/>
      <c r="R267" s="1"/>
      <c r="S267" s="1"/>
      <c r="T267" s="1"/>
      <c r="U267" s="1"/>
      <c r="V267" s="1"/>
      <c r="W267" s="1"/>
      <c r="X267" s="1"/>
      <c r="Y267" s="1"/>
      <c r="Z267" s="1"/>
    </row>
    <row r="268" spans="1:26" ht="15.75" customHeight="1">
      <c r="A268" s="1">
        <v>231</v>
      </c>
      <c r="B268" s="1" t="s">
        <v>1717</v>
      </c>
      <c r="C268" s="1" t="s">
        <v>1716</v>
      </c>
      <c r="D268" s="1">
        <v>0</v>
      </c>
      <c r="E268" s="1" t="s">
        <v>2215</v>
      </c>
      <c r="F268" s="1"/>
      <c r="G268" s="1"/>
      <c r="H268" s="1"/>
      <c r="I268" s="1"/>
      <c r="J268" s="1"/>
      <c r="K268" s="1"/>
      <c r="L268" s="1"/>
      <c r="M268" s="1"/>
      <c r="N268" s="1"/>
      <c r="O268" s="1"/>
      <c r="P268" s="1"/>
      <c r="Q268" s="1"/>
      <c r="R268" s="1"/>
      <c r="S268" s="1"/>
      <c r="T268" s="1"/>
      <c r="U268" s="1"/>
      <c r="V268" s="1"/>
      <c r="W268" s="1"/>
      <c r="X268" s="1"/>
      <c r="Y268" s="1"/>
      <c r="Z268" s="1"/>
    </row>
    <row r="269" spans="1:26" ht="15.75" customHeight="1">
      <c r="A269" s="1">
        <v>232</v>
      </c>
      <c r="B269" s="1" t="s">
        <v>1719</v>
      </c>
      <c r="C269" s="1" t="s">
        <v>1718</v>
      </c>
      <c r="D269" s="1">
        <v>0</v>
      </c>
      <c r="E269" s="1" t="s">
        <v>2214</v>
      </c>
      <c r="F269" s="1"/>
      <c r="G269" s="1"/>
      <c r="H269" s="1"/>
      <c r="I269" s="1"/>
      <c r="J269" s="1"/>
      <c r="K269" s="1"/>
      <c r="L269" s="1"/>
      <c r="M269" s="1"/>
      <c r="N269" s="1"/>
      <c r="O269" s="1"/>
      <c r="P269" s="1"/>
      <c r="Q269" s="1"/>
      <c r="R269" s="1"/>
      <c r="S269" s="1"/>
      <c r="T269" s="1"/>
      <c r="U269" s="1"/>
      <c r="V269" s="1"/>
      <c r="W269" s="1"/>
      <c r="X269" s="1"/>
      <c r="Y269" s="1"/>
      <c r="Z269" s="1"/>
    </row>
    <row r="270" spans="1:26" ht="15.75" customHeight="1">
      <c r="A270" s="1">
        <v>233</v>
      </c>
      <c r="B270" s="1" t="s">
        <v>1721</v>
      </c>
      <c r="C270" s="1" t="s">
        <v>1720</v>
      </c>
      <c r="D270" s="1">
        <v>0</v>
      </c>
      <c r="E270" s="1" t="s">
        <v>2214</v>
      </c>
      <c r="F270" s="1"/>
      <c r="G270" s="1"/>
      <c r="H270" s="1"/>
      <c r="I270" s="1"/>
      <c r="J270" s="1"/>
      <c r="K270" s="1"/>
      <c r="L270" s="1"/>
      <c r="M270" s="1"/>
      <c r="N270" s="1"/>
      <c r="O270" s="1"/>
      <c r="P270" s="1"/>
      <c r="Q270" s="1"/>
      <c r="R270" s="1"/>
      <c r="S270" s="1"/>
      <c r="T270" s="1"/>
      <c r="U270" s="1"/>
      <c r="V270" s="1"/>
      <c r="W270" s="1"/>
      <c r="X270" s="1"/>
      <c r="Y270" s="1"/>
      <c r="Z270" s="1"/>
    </row>
    <row r="271" spans="1:26" ht="15.75" customHeight="1">
      <c r="A271" s="1">
        <v>234</v>
      </c>
      <c r="B271" s="1" t="s">
        <v>1723</v>
      </c>
      <c r="C271" s="1" t="s">
        <v>1722</v>
      </c>
      <c r="D271" s="1">
        <v>1</v>
      </c>
      <c r="E271" s="1" t="s">
        <v>2214</v>
      </c>
      <c r="F271" s="1"/>
      <c r="G271" s="1"/>
      <c r="H271" s="1"/>
      <c r="I271" s="1"/>
      <c r="J271" s="1"/>
      <c r="K271" s="1"/>
      <c r="L271" s="1"/>
      <c r="M271" s="1"/>
      <c r="N271" s="1"/>
      <c r="O271" s="1"/>
      <c r="P271" s="1"/>
      <c r="Q271" s="1"/>
      <c r="R271" s="1"/>
      <c r="S271" s="1"/>
      <c r="T271" s="1"/>
      <c r="U271" s="1"/>
      <c r="V271" s="1"/>
      <c r="W271" s="1"/>
      <c r="X271" s="1"/>
      <c r="Y271" s="1"/>
      <c r="Z271" s="1"/>
    </row>
    <row r="272" spans="1:26" ht="15.75" customHeight="1">
      <c r="A272" s="1">
        <v>235</v>
      </c>
      <c r="B272" s="1" t="s">
        <v>1725</v>
      </c>
      <c r="C272" s="1" t="s">
        <v>1724</v>
      </c>
      <c r="D272" s="1">
        <v>0</v>
      </c>
      <c r="E272" s="1" t="s">
        <v>2214</v>
      </c>
      <c r="F272" s="1"/>
      <c r="G272" s="1"/>
      <c r="H272" s="1"/>
      <c r="I272" s="1"/>
      <c r="J272" s="1"/>
      <c r="K272" s="1"/>
      <c r="L272" s="1"/>
      <c r="M272" s="1"/>
      <c r="N272" s="1"/>
      <c r="O272" s="1"/>
      <c r="P272" s="1"/>
      <c r="Q272" s="1"/>
      <c r="R272" s="1"/>
      <c r="S272" s="1"/>
      <c r="T272" s="1"/>
      <c r="U272" s="1"/>
      <c r="V272" s="1"/>
      <c r="W272" s="1"/>
      <c r="X272" s="1"/>
      <c r="Y272" s="1"/>
      <c r="Z272" s="1"/>
    </row>
    <row r="273" spans="1:26" ht="15.75" customHeight="1">
      <c r="A273" s="1">
        <v>236</v>
      </c>
      <c r="B273" s="1" t="s">
        <v>1727</v>
      </c>
      <c r="C273" s="1" t="s">
        <v>1726</v>
      </c>
      <c r="D273" s="1">
        <v>1</v>
      </c>
      <c r="E273" s="1" t="s">
        <v>2215</v>
      </c>
      <c r="F273" s="1"/>
      <c r="G273" s="1"/>
      <c r="H273" s="1"/>
      <c r="I273" s="1"/>
      <c r="J273" s="1"/>
      <c r="K273" s="1"/>
      <c r="L273" s="1"/>
      <c r="M273" s="1"/>
      <c r="N273" s="1"/>
      <c r="O273" s="1"/>
      <c r="P273" s="1"/>
      <c r="Q273" s="1"/>
      <c r="R273" s="1"/>
      <c r="S273" s="1"/>
      <c r="T273" s="1"/>
      <c r="U273" s="1"/>
      <c r="V273" s="1"/>
      <c r="W273" s="1"/>
      <c r="X273" s="1"/>
      <c r="Y273" s="1"/>
      <c r="Z273" s="1"/>
    </row>
    <row r="274" spans="1:26" ht="15.75" customHeight="1">
      <c r="A274" s="1">
        <v>237</v>
      </c>
      <c r="B274" s="1" t="s">
        <v>1729</v>
      </c>
      <c r="C274" s="1" t="s">
        <v>1728</v>
      </c>
      <c r="D274" s="1">
        <v>0</v>
      </c>
      <c r="E274" s="1" t="s">
        <v>2214</v>
      </c>
      <c r="F274" s="1"/>
      <c r="G274" s="1"/>
      <c r="H274" s="1"/>
      <c r="I274" s="1"/>
      <c r="J274" s="1"/>
      <c r="K274" s="1"/>
      <c r="L274" s="1"/>
      <c r="M274" s="1"/>
      <c r="N274" s="1"/>
      <c r="O274" s="1"/>
      <c r="P274" s="1"/>
      <c r="Q274" s="1"/>
      <c r="R274" s="1"/>
      <c r="S274" s="1"/>
      <c r="T274" s="1"/>
      <c r="U274" s="1"/>
      <c r="V274" s="1"/>
      <c r="W274" s="1"/>
      <c r="X274" s="1"/>
      <c r="Y274" s="1"/>
      <c r="Z274" s="1"/>
    </row>
    <row r="275" spans="1:26" ht="15.75" customHeight="1">
      <c r="A275" s="1">
        <v>238</v>
      </c>
      <c r="B275" s="1" t="s">
        <v>1731</v>
      </c>
      <c r="C275" s="1" t="s">
        <v>1730</v>
      </c>
      <c r="D275" s="1">
        <v>1</v>
      </c>
      <c r="E275" s="1" t="s">
        <v>2214</v>
      </c>
      <c r="F275" s="1"/>
      <c r="G275" s="1"/>
      <c r="H275" s="1"/>
      <c r="I275" s="1"/>
      <c r="J275" s="1"/>
      <c r="K275" s="1"/>
      <c r="L275" s="1"/>
      <c r="M275" s="1"/>
      <c r="N275" s="1"/>
      <c r="O275" s="1"/>
      <c r="P275" s="1"/>
      <c r="Q275" s="1"/>
      <c r="R275" s="1"/>
      <c r="S275" s="1"/>
      <c r="T275" s="1"/>
      <c r="U275" s="1"/>
      <c r="V275" s="1"/>
      <c r="W275" s="1"/>
      <c r="X275" s="1"/>
      <c r="Y275" s="1"/>
      <c r="Z275" s="1"/>
    </row>
    <row r="276" spans="1:26" ht="15.75" customHeight="1">
      <c r="A276" s="1">
        <v>239</v>
      </c>
      <c r="B276" s="1" t="s">
        <v>1733</v>
      </c>
      <c r="C276" s="1" t="s">
        <v>1732</v>
      </c>
      <c r="D276" s="1">
        <v>1</v>
      </c>
      <c r="E276" s="1" t="s">
        <v>2215</v>
      </c>
      <c r="F276" s="1"/>
      <c r="G276" s="1"/>
      <c r="H276" s="1"/>
      <c r="I276" s="1"/>
      <c r="J276" s="1"/>
      <c r="K276" s="1"/>
      <c r="L276" s="1"/>
      <c r="M276" s="1"/>
      <c r="N276" s="1"/>
      <c r="O276" s="1"/>
      <c r="P276" s="1"/>
      <c r="Q276" s="1"/>
      <c r="R276" s="1"/>
      <c r="S276" s="1"/>
      <c r="T276" s="1"/>
      <c r="U276" s="1"/>
      <c r="V276" s="1"/>
      <c r="W276" s="1"/>
      <c r="X276" s="1"/>
      <c r="Y276" s="1"/>
      <c r="Z276" s="1"/>
    </row>
    <row r="277" spans="1:26" ht="15.75" customHeight="1">
      <c r="A277" s="1">
        <v>240</v>
      </c>
      <c r="B277" s="1" t="s">
        <v>1735</v>
      </c>
      <c r="C277" s="1" t="s">
        <v>1734</v>
      </c>
      <c r="D277" s="1">
        <v>1</v>
      </c>
      <c r="E277" s="1" t="s">
        <v>2214</v>
      </c>
      <c r="F277" s="1"/>
      <c r="G277" s="1"/>
      <c r="H277" s="1"/>
      <c r="I277" s="1"/>
      <c r="J277" s="1"/>
      <c r="K277" s="1"/>
      <c r="L277" s="1"/>
      <c r="M277" s="1"/>
      <c r="N277" s="1"/>
      <c r="O277" s="1"/>
      <c r="P277" s="1"/>
      <c r="Q277" s="1"/>
      <c r="R277" s="1"/>
      <c r="S277" s="1"/>
      <c r="T277" s="1"/>
      <c r="U277" s="1"/>
      <c r="V277" s="1"/>
      <c r="W277" s="1"/>
      <c r="X277" s="1"/>
      <c r="Y277" s="1"/>
      <c r="Z277" s="1"/>
    </row>
    <row r="278" spans="1:26" ht="15.75" customHeight="1">
      <c r="A278" s="1">
        <v>241</v>
      </c>
      <c r="B278" s="1" t="s">
        <v>1737</v>
      </c>
      <c r="C278" s="1" t="s">
        <v>1736</v>
      </c>
      <c r="D278" s="1">
        <v>0</v>
      </c>
      <c r="E278" s="1" t="s">
        <v>2214</v>
      </c>
      <c r="F278" s="1"/>
      <c r="G278" s="1"/>
      <c r="H278" s="1"/>
      <c r="I278" s="1"/>
      <c r="J278" s="1"/>
      <c r="K278" s="1"/>
      <c r="L278" s="1"/>
      <c r="M278" s="1"/>
      <c r="N278" s="1"/>
      <c r="O278" s="1"/>
      <c r="P278" s="1"/>
      <c r="Q278" s="1"/>
      <c r="R278" s="1"/>
      <c r="S278" s="1"/>
      <c r="T278" s="1"/>
      <c r="U278" s="1"/>
      <c r="V278" s="1"/>
      <c r="W278" s="1"/>
      <c r="X278" s="1"/>
      <c r="Y278" s="1"/>
      <c r="Z278" s="1"/>
    </row>
    <row r="279" spans="1:26" ht="15.75" customHeight="1">
      <c r="A279" s="1">
        <v>242</v>
      </c>
      <c r="B279" s="1" t="s">
        <v>1739</v>
      </c>
      <c r="C279" s="1" t="s">
        <v>1738</v>
      </c>
      <c r="D279" s="1">
        <v>1</v>
      </c>
      <c r="E279" s="1" t="s">
        <v>2214</v>
      </c>
      <c r="F279" s="1"/>
      <c r="G279" s="1"/>
      <c r="H279" s="1"/>
      <c r="I279" s="1"/>
      <c r="J279" s="1"/>
      <c r="K279" s="1"/>
      <c r="L279" s="1"/>
      <c r="M279" s="1"/>
      <c r="N279" s="1"/>
      <c r="O279" s="1"/>
      <c r="P279" s="1"/>
      <c r="Q279" s="1"/>
      <c r="R279" s="1"/>
      <c r="S279" s="1"/>
      <c r="T279" s="1"/>
      <c r="U279" s="1"/>
      <c r="V279" s="1"/>
      <c r="W279" s="1"/>
      <c r="X279" s="1"/>
      <c r="Y279" s="1"/>
      <c r="Z279" s="1"/>
    </row>
    <row r="280" spans="1:26" ht="15.75" customHeight="1">
      <c r="A280" s="1">
        <v>243</v>
      </c>
      <c r="B280" s="1" t="s">
        <v>1741</v>
      </c>
      <c r="C280" s="1" t="s">
        <v>1740</v>
      </c>
      <c r="D280" s="1">
        <v>1</v>
      </c>
      <c r="E280" s="1" t="s">
        <v>2215</v>
      </c>
      <c r="F280" s="1"/>
      <c r="G280" s="1"/>
      <c r="H280" s="1"/>
      <c r="I280" s="1"/>
      <c r="J280" s="1"/>
      <c r="K280" s="1"/>
      <c r="L280" s="1"/>
      <c r="M280" s="1"/>
      <c r="N280" s="1"/>
      <c r="O280" s="1"/>
      <c r="P280" s="1"/>
      <c r="Q280" s="1"/>
      <c r="R280" s="1"/>
      <c r="S280" s="1"/>
      <c r="T280" s="1"/>
      <c r="U280" s="1"/>
      <c r="V280" s="1"/>
      <c r="W280" s="1"/>
      <c r="X280" s="1"/>
      <c r="Y280" s="1"/>
      <c r="Z280" s="1"/>
    </row>
    <row r="281" spans="1:26" ht="15.75" customHeight="1">
      <c r="A281" s="1">
        <v>244</v>
      </c>
      <c r="B281" s="1" t="s">
        <v>1743</v>
      </c>
      <c r="C281" s="1" t="s">
        <v>1742</v>
      </c>
      <c r="D281" s="1">
        <v>1</v>
      </c>
      <c r="E281" s="1" t="s">
        <v>2214</v>
      </c>
      <c r="F281" s="1"/>
      <c r="G281" s="1"/>
      <c r="H281" s="1"/>
      <c r="I281" s="1"/>
      <c r="J281" s="1"/>
      <c r="K281" s="1"/>
      <c r="L281" s="1"/>
      <c r="M281" s="1"/>
      <c r="N281" s="1"/>
      <c r="O281" s="1"/>
      <c r="P281" s="1"/>
      <c r="Q281" s="1"/>
      <c r="R281" s="1"/>
      <c r="S281" s="1"/>
      <c r="T281" s="1"/>
      <c r="U281" s="1"/>
      <c r="V281" s="1"/>
      <c r="W281" s="1"/>
      <c r="X281" s="1"/>
      <c r="Y281" s="1"/>
      <c r="Z281" s="1"/>
    </row>
    <row r="282" spans="1:26" ht="15.75" customHeight="1">
      <c r="A282" s="1">
        <v>245</v>
      </c>
      <c r="B282" s="1" t="s">
        <v>1745</v>
      </c>
      <c r="C282" s="1" t="s">
        <v>1744</v>
      </c>
      <c r="D282" s="1">
        <v>0</v>
      </c>
      <c r="E282" s="1" t="s">
        <v>2214</v>
      </c>
      <c r="F282" s="1"/>
      <c r="G282" s="1"/>
      <c r="H282" s="1"/>
      <c r="I282" s="1"/>
      <c r="J282" s="1"/>
      <c r="K282" s="1"/>
      <c r="L282" s="1"/>
      <c r="M282" s="1"/>
      <c r="N282" s="1"/>
      <c r="O282" s="1"/>
      <c r="P282" s="1"/>
      <c r="Q282" s="1"/>
      <c r="R282" s="1"/>
      <c r="S282" s="1"/>
      <c r="T282" s="1"/>
      <c r="U282" s="1"/>
      <c r="V282" s="1"/>
      <c r="W282" s="1"/>
      <c r="X282" s="1"/>
      <c r="Y282" s="1"/>
      <c r="Z282" s="1"/>
    </row>
    <row r="283" spans="1:26" ht="15.75" customHeight="1">
      <c r="A283" s="1">
        <v>246</v>
      </c>
      <c r="B283" s="1" t="s">
        <v>1747</v>
      </c>
      <c r="C283" s="1" t="s">
        <v>1746</v>
      </c>
      <c r="D283" s="1">
        <v>1</v>
      </c>
      <c r="E283" s="1" t="s">
        <v>2214</v>
      </c>
      <c r="F283" s="1"/>
      <c r="G283" s="1"/>
      <c r="H283" s="1"/>
      <c r="I283" s="1"/>
      <c r="J283" s="1"/>
      <c r="K283" s="1"/>
      <c r="L283" s="1"/>
      <c r="M283" s="1"/>
      <c r="N283" s="1"/>
      <c r="O283" s="1"/>
      <c r="P283" s="1"/>
      <c r="Q283" s="1"/>
      <c r="R283" s="1"/>
      <c r="S283" s="1"/>
      <c r="T283" s="1"/>
      <c r="U283" s="1"/>
      <c r="V283" s="1"/>
      <c r="W283" s="1"/>
      <c r="X283" s="1"/>
      <c r="Y283" s="1"/>
      <c r="Z283" s="1"/>
    </row>
    <row r="284" spans="1:26" ht="15.75" customHeight="1">
      <c r="A284" s="1">
        <v>247</v>
      </c>
      <c r="B284" s="1" t="s">
        <v>1749</v>
      </c>
      <c r="C284" s="1" t="s">
        <v>1748</v>
      </c>
      <c r="D284" s="1">
        <v>0</v>
      </c>
      <c r="E284" s="1" t="s">
        <v>2214</v>
      </c>
      <c r="F284" s="1"/>
      <c r="G284" s="1"/>
      <c r="H284" s="1"/>
      <c r="I284" s="1"/>
      <c r="J284" s="1"/>
      <c r="K284" s="1"/>
      <c r="L284" s="1"/>
      <c r="M284" s="1"/>
      <c r="N284" s="1"/>
      <c r="O284" s="1"/>
      <c r="P284" s="1"/>
      <c r="Q284" s="1"/>
      <c r="R284" s="1"/>
      <c r="S284" s="1"/>
      <c r="T284" s="1"/>
      <c r="U284" s="1"/>
      <c r="V284" s="1"/>
      <c r="W284" s="1"/>
      <c r="X284" s="1"/>
      <c r="Y284" s="1"/>
      <c r="Z284" s="1"/>
    </row>
    <row r="285" spans="1:26" ht="15.75" customHeight="1">
      <c r="A285" s="1">
        <v>248</v>
      </c>
      <c r="B285" s="1" t="s">
        <v>1751</v>
      </c>
      <c r="C285" s="1" t="s">
        <v>1750</v>
      </c>
      <c r="D285" s="1">
        <v>1</v>
      </c>
      <c r="E285" s="1" t="s">
        <v>2214</v>
      </c>
      <c r="F285" s="1"/>
      <c r="G285" s="1"/>
      <c r="H285" s="1"/>
      <c r="I285" s="1"/>
      <c r="J285" s="1"/>
      <c r="K285" s="1"/>
      <c r="L285" s="1"/>
      <c r="M285" s="1"/>
      <c r="N285" s="1"/>
      <c r="O285" s="1"/>
      <c r="P285" s="1"/>
      <c r="Q285" s="1"/>
      <c r="R285" s="1"/>
      <c r="S285" s="1"/>
      <c r="T285" s="1"/>
      <c r="U285" s="1"/>
      <c r="V285" s="1"/>
      <c r="W285" s="1"/>
      <c r="X285" s="1"/>
      <c r="Y285" s="1"/>
      <c r="Z285" s="1"/>
    </row>
    <row r="286" spans="1:26" ht="15.75" customHeight="1">
      <c r="A286" s="1">
        <v>249</v>
      </c>
      <c r="B286" s="1" t="s">
        <v>1753</v>
      </c>
      <c r="C286" s="1" t="s">
        <v>1752</v>
      </c>
      <c r="D286" s="1">
        <v>1</v>
      </c>
      <c r="E286" s="1" t="s">
        <v>2215</v>
      </c>
      <c r="F286" s="1"/>
      <c r="G286" s="1"/>
      <c r="H286" s="1"/>
      <c r="I286" s="1"/>
      <c r="J286" s="1"/>
      <c r="K286" s="1"/>
      <c r="L286" s="1"/>
      <c r="M286" s="1"/>
      <c r="N286" s="1"/>
      <c r="O286" s="1"/>
      <c r="P286" s="1"/>
      <c r="Q286" s="1"/>
      <c r="R286" s="1"/>
      <c r="S286" s="1"/>
      <c r="T286" s="1"/>
      <c r="U286" s="1"/>
      <c r="V286" s="1"/>
      <c r="W286" s="1"/>
      <c r="X286" s="1"/>
      <c r="Y286" s="1"/>
      <c r="Z286" s="1"/>
    </row>
    <row r="287" spans="1:26" ht="15.75" customHeight="1">
      <c r="A287" s="1">
        <v>250</v>
      </c>
      <c r="B287" s="1" t="s">
        <v>1755</v>
      </c>
      <c r="C287" s="1" t="s">
        <v>1754</v>
      </c>
      <c r="D287" s="1">
        <v>1</v>
      </c>
      <c r="E287" s="1" t="s">
        <v>2214</v>
      </c>
      <c r="F287" s="1"/>
      <c r="G287" s="1"/>
      <c r="H287" s="1"/>
      <c r="I287" s="1"/>
      <c r="J287" s="1"/>
      <c r="K287" s="1"/>
      <c r="L287" s="1"/>
      <c r="M287" s="1"/>
      <c r="N287" s="1"/>
      <c r="O287" s="1"/>
      <c r="P287" s="1"/>
      <c r="Q287" s="1"/>
      <c r="R287" s="1"/>
      <c r="S287" s="1"/>
      <c r="T287" s="1"/>
      <c r="U287" s="1"/>
      <c r="V287" s="1"/>
      <c r="W287" s="1"/>
      <c r="X287" s="1"/>
      <c r="Y287" s="1"/>
      <c r="Z287" s="1"/>
    </row>
    <row r="288" spans="1:26" ht="15.75" customHeight="1">
      <c r="A288" s="1">
        <v>251</v>
      </c>
      <c r="B288" s="1" t="s">
        <v>1757</v>
      </c>
      <c r="C288" s="1" t="s">
        <v>1756</v>
      </c>
      <c r="D288" s="1">
        <v>1</v>
      </c>
      <c r="E288" s="1" t="s">
        <v>2214</v>
      </c>
      <c r="F288" s="1"/>
      <c r="G288" s="1"/>
      <c r="H288" s="1"/>
      <c r="I288" s="1"/>
      <c r="J288" s="1"/>
      <c r="K288" s="1"/>
      <c r="L288" s="1"/>
      <c r="M288" s="1"/>
      <c r="N288" s="1"/>
      <c r="O288" s="1"/>
      <c r="P288" s="1"/>
      <c r="Q288" s="1"/>
      <c r="R288" s="1"/>
      <c r="S288" s="1"/>
      <c r="T288" s="1"/>
      <c r="U288" s="1"/>
      <c r="V288" s="1"/>
      <c r="W288" s="1"/>
      <c r="X288" s="1"/>
      <c r="Y288" s="1"/>
      <c r="Z288" s="1"/>
    </row>
    <row r="289" spans="1:26" ht="15.75" customHeight="1">
      <c r="A289" s="1">
        <v>252</v>
      </c>
      <c r="B289" s="1" t="s">
        <v>1759</v>
      </c>
      <c r="C289" s="1" t="s">
        <v>1758</v>
      </c>
      <c r="D289" s="1">
        <v>1</v>
      </c>
      <c r="E289" s="1" t="s">
        <v>2214</v>
      </c>
      <c r="F289" s="1"/>
      <c r="G289" s="1"/>
      <c r="H289" s="1"/>
      <c r="I289" s="1"/>
      <c r="J289" s="1"/>
      <c r="K289" s="1"/>
      <c r="L289" s="1"/>
      <c r="M289" s="1"/>
      <c r="N289" s="1"/>
      <c r="O289" s="1"/>
      <c r="P289" s="1"/>
      <c r="Q289" s="1"/>
      <c r="R289" s="1"/>
      <c r="S289" s="1"/>
      <c r="T289" s="1"/>
      <c r="U289" s="1"/>
      <c r="V289" s="1"/>
      <c r="W289" s="1"/>
      <c r="X289" s="1"/>
      <c r="Y289" s="1"/>
      <c r="Z289" s="1"/>
    </row>
    <row r="290" spans="1:26" ht="15.75" customHeight="1">
      <c r="A290" s="1">
        <v>253</v>
      </c>
      <c r="B290" s="1" t="s">
        <v>1761</v>
      </c>
      <c r="C290" s="1" t="s">
        <v>1760</v>
      </c>
      <c r="D290" s="1">
        <v>1</v>
      </c>
      <c r="E290" s="1" t="s">
        <v>2215</v>
      </c>
      <c r="F290" s="1"/>
      <c r="G290" s="1"/>
      <c r="H290" s="1"/>
      <c r="I290" s="1"/>
      <c r="J290" s="1"/>
      <c r="K290" s="1"/>
      <c r="L290" s="1"/>
      <c r="M290" s="1"/>
      <c r="N290" s="1"/>
      <c r="O290" s="1"/>
      <c r="P290" s="1"/>
      <c r="Q290" s="1"/>
      <c r="R290" s="1"/>
      <c r="S290" s="1"/>
      <c r="T290" s="1"/>
      <c r="U290" s="1"/>
      <c r="V290" s="1"/>
      <c r="W290" s="1"/>
      <c r="X290" s="1"/>
      <c r="Y290" s="1"/>
      <c r="Z290" s="1"/>
    </row>
    <row r="291" spans="1:26" ht="15.75" customHeight="1">
      <c r="A291" s="1">
        <v>254</v>
      </c>
      <c r="B291" s="1" t="s">
        <v>1763</v>
      </c>
      <c r="C291" s="1" t="s">
        <v>1762</v>
      </c>
      <c r="D291" s="1">
        <v>0</v>
      </c>
      <c r="E291" s="1" t="s">
        <v>2214</v>
      </c>
      <c r="F291" s="1"/>
      <c r="G291" s="1"/>
      <c r="H291" s="1"/>
      <c r="I291" s="1"/>
      <c r="J291" s="1"/>
      <c r="K291" s="1"/>
      <c r="L291" s="1"/>
      <c r="M291" s="1"/>
      <c r="N291" s="1"/>
      <c r="O291" s="1"/>
      <c r="P291" s="1"/>
      <c r="Q291" s="1"/>
      <c r="R291" s="1"/>
      <c r="S291" s="1"/>
      <c r="T291" s="1"/>
      <c r="U291" s="1"/>
      <c r="V291" s="1"/>
      <c r="W291" s="1"/>
      <c r="X291" s="1"/>
      <c r="Y291" s="1"/>
      <c r="Z291" s="1"/>
    </row>
    <row r="292" spans="1:26" ht="15.75" customHeight="1">
      <c r="A292" s="1">
        <v>255</v>
      </c>
      <c r="B292" s="1" t="s">
        <v>1765</v>
      </c>
      <c r="C292" s="1" t="s">
        <v>1764</v>
      </c>
      <c r="D292" s="1">
        <v>0</v>
      </c>
      <c r="E292" s="1" t="s">
        <v>2214</v>
      </c>
      <c r="F292" s="1"/>
      <c r="G292" s="1"/>
      <c r="H292" s="1"/>
      <c r="I292" s="1"/>
      <c r="J292" s="1"/>
      <c r="K292" s="1"/>
      <c r="L292" s="1"/>
      <c r="M292" s="1"/>
      <c r="N292" s="1"/>
      <c r="O292" s="1"/>
      <c r="P292" s="1"/>
      <c r="Q292" s="1"/>
      <c r="R292" s="1"/>
      <c r="S292" s="1"/>
      <c r="T292" s="1"/>
      <c r="U292" s="1"/>
      <c r="V292" s="1"/>
      <c r="W292" s="1"/>
      <c r="X292" s="1"/>
      <c r="Y292" s="1"/>
      <c r="Z292" s="1"/>
    </row>
    <row r="293" spans="1:26" ht="15.75" customHeight="1">
      <c r="A293" s="1">
        <v>256</v>
      </c>
      <c r="B293" s="1" t="s">
        <v>1767</v>
      </c>
      <c r="C293" s="1" t="s">
        <v>1766</v>
      </c>
      <c r="D293" s="1">
        <v>0</v>
      </c>
      <c r="E293" s="1" t="s">
        <v>2214</v>
      </c>
      <c r="F293" s="1"/>
      <c r="G293" s="1"/>
      <c r="H293" s="1"/>
      <c r="I293" s="1"/>
      <c r="J293" s="1"/>
      <c r="K293" s="1"/>
      <c r="L293" s="1"/>
      <c r="M293" s="1"/>
      <c r="N293" s="1"/>
      <c r="O293" s="1"/>
      <c r="P293" s="1"/>
      <c r="Q293" s="1"/>
      <c r="R293" s="1"/>
      <c r="S293" s="1"/>
      <c r="T293" s="1"/>
      <c r="U293" s="1"/>
      <c r="V293" s="1"/>
      <c r="W293" s="1"/>
      <c r="X293" s="1"/>
      <c r="Y293" s="1"/>
      <c r="Z293" s="1"/>
    </row>
    <row r="294" spans="1:26" ht="15.75" customHeight="1">
      <c r="A294" s="1">
        <v>257</v>
      </c>
      <c r="B294" s="1" t="s">
        <v>1769</v>
      </c>
      <c r="C294" s="1" t="s">
        <v>1768</v>
      </c>
      <c r="D294" s="1">
        <v>0</v>
      </c>
      <c r="E294" s="1" t="s">
        <v>2214</v>
      </c>
      <c r="F294" s="1"/>
      <c r="G294" s="1"/>
      <c r="H294" s="1"/>
      <c r="I294" s="1"/>
      <c r="J294" s="1"/>
      <c r="K294" s="1"/>
      <c r="L294" s="1"/>
      <c r="M294" s="1"/>
      <c r="N294" s="1"/>
      <c r="O294" s="1"/>
      <c r="P294" s="1"/>
      <c r="Q294" s="1"/>
      <c r="R294" s="1"/>
      <c r="S294" s="1"/>
      <c r="T294" s="1"/>
      <c r="U294" s="1"/>
      <c r="V294" s="1"/>
      <c r="W294" s="1"/>
      <c r="X294" s="1"/>
      <c r="Y294" s="1"/>
      <c r="Z294" s="1"/>
    </row>
    <row r="295" spans="1:26" ht="15.75" customHeight="1">
      <c r="A295" s="1">
        <v>258</v>
      </c>
      <c r="B295" s="1" t="s">
        <v>1771</v>
      </c>
      <c r="C295" s="1" t="s">
        <v>1770</v>
      </c>
      <c r="D295" s="1">
        <v>1</v>
      </c>
      <c r="E295" s="1" t="s">
        <v>2214</v>
      </c>
      <c r="F295" s="1"/>
      <c r="G295" s="1"/>
      <c r="H295" s="1"/>
      <c r="I295" s="1"/>
      <c r="J295" s="1"/>
      <c r="K295" s="1"/>
      <c r="L295" s="1"/>
      <c r="M295" s="1"/>
      <c r="N295" s="1"/>
      <c r="O295" s="1"/>
      <c r="P295" s="1"/>
      <c r="Q295" s="1"/>
      <c r="R295" s="1"/>
      <c r="S295" s="1"/>
      <c r="T295" s="1"/>
      <c r="U295" s="1"/>
      <c r="V295" s="1"/>
      <c r="W295" s="1"/>
      <c r="X295" s="1"/>
      <c r="Y295" s="1"/>
      <c r="Z295" s="1"/>
    </row>
    <row r="296" spans="1:26" ht="15.75" customHeight="1">
      <c r="A296" s="1">
        <v>259</v>
      </c>
      <c r="B296" s="1" t="s">
        <v>1773</v>
      </c>
      <c r="C296" s="1" t="s">
        <v>1772</v>
      </c>
      <c r="D296" s="1">
        <v>0</v>
      </c>
      <c r="E296" s="1" t="s">
        <v>2214</v>
      </c>
      <c r="F296" s="1"/>
      <c r="G296" s="1"/>
      <c r="H296" s="1"/>
      <c r="I296" s="1"/>
      <c r="J296" s="1"/>
      <c r="K296" s="1"/>
      <c r="L296" s="1"/>
      <c r="M296" s="1"/>
      <c r="N296" s="1"/>
      <c r="O296" s="1"/>
      <c r="P296" s="1"/>
      <c r="Q296" s="1"/>
      <c r="R296" s="1"/>
      <c r="S296" s="1"/>
      <c r="T296" s="1"/>
      <c r="U296" s="1"/>
      <c r="V296" s="1"/>
      <c r="W296" s="1"/>
      <c r="X296" s="1"/>
      <c r="Y296" s="1"/>
      <c r="Z296" s="1"/>
    </row>
    <row r="297" spans="1:26" ht="15.75" customHeight="1">
      <c r="A297" s="1">
        <v>260</v>
      </c>
      <c r="B297" s="1" t="s">
        <v>1775</v>
      </c>
      <c r="C297" s="1" t="s">
        <v>1774</v>
      </c>
      <c r="D297" s="1">
        <v>0</v>
      </c>
      <c r="E297" s="1" t="s">
        <v>2214</v>
      </c>
      <c r="F297" s="1"/>
      <c r="G297" s="1"/>
      <c r="H297" s="1"/>
      <c r="I297" s="1"/>
      <c r="J297" s="1"/>
      <c r="K297" s="1"/>
      <c r="L297" s="1"/>
      <c r="M297" s="1"/>
      <c r="N297" s="1"/>
      <c r="O297" s="1"/>
      <c r="P297" s="1"/>
      <c r="Q297" s="1"/>
      <c r="R297" s="1"/>
      <c r="S297" s="1"/>
      <c r="T297" s="1"/>
      <c r="U297" s="1"/>
      <c r="V297" s="1"/>
      <c r="W297" s="1"/>
      <c r="X297" s="1"/>
      <c r="Y297" s="1"/>
      <c r="Z297" s="1"/>
    </row>
    <row r="298" spans="1:26" ht="15.75" customHeight="1">
      <c r="A298" s="1">
        <v>261</v>
      </c>
      <c r="B298" s="1" t="s">
        <v>1777</v>
      </c>
      <c r="C298" s="1" t="s">
        <v>1776</v>
      </c>
      <c r="D298" s="1">
        <v>1</v>
      </c>
      <c r="E298" s="1" t="s">
        <v>2214</v>
      </c>
      <c r="F298" s="1"/>
      <c r="G298" s="1"/>
      <c r="H298" s="1"/>
      <c r="I298" s="1"/>
      <c r="J298" s="1"/>
      <c r="K298" s="1"/>
      <c r="L298" s="1"/>
      <c r="M298" s="1"/>
      <c r="N298" s="1"/>
      <c r="O298" s="1"/>
      <c r="P298" s="1"/>
      <c r="Q298" s="1"/>
      <c r="R298" s="1"/>
      <c r="S298" s="1"/>
      <c r="T298" s="1"/>
      <c r="U298" s="1"/>
      <c r="V298" s="1"/>
      <c r="W298" s="1"/>
      <c r="X298" s="1"/>
      <c r="Y298" s="1"/>
      <c r="Z298" s="1"/>
    </row>
    <row r="299" spans="1:26" ht="15.75" customHeight="1">
      <c r="A299" s="1">
        <v>262</v>
      </c>
      <c r="B299" s="1" t="s">
        <v>1779</v>
      </c>
      <c r="C299" s="1" t="s">
        <v>1778</v>
      </c>
      <c r="D299" s="1">
        <v>1</v>
      </c>
      <c r="E299" s="1" t="s">
        <v>2214</v>
      </c>
      <c r="F299" s="1"/>
      <c r="G299" s="1"/>
      <c r="H299" s="1"/>
      <c r="I299" s="1"/>
      <c r="J299" s="1"/>
      <c r="K299" s="1"/>
      <c r="L299" s="1"/>
      <c r="M299" s="1"/>
      <c r="N299" s="1"/>
      <c r="O299" s="1"/>
      <c r="P299" s="1"/>
      <c r="Q299" s="1"/>
      <c r="R299" s="1"/>
      <c r="S299" s="1"/>
      <c r="T299" s="1"/>
      <c r="U299" s="1"/>
      <c r="V299" s="1"/>
      <c r="W299" s="1"/>
      <c r="X299" s="1"/>
      <c r="Y299" s="1"/>
      <c r="Z299" s="1"/>
    </row>
    <row r="300" spans="1:26" ht="15.75" customHeight="1">
      <c r="A300" s="1">
        <v>263</v>
      </c>
      <c r="B300" s="1" t="s">
        <v>1781</v>
      </c>
      <c r="C300" s="1" t="s">
        <v>1780</v>
      </c>
      <c r="D300" s="1">
        <v>1</v>
      </c>
      <c r="E300" s="1" t="s">
        <v>2214</v>
      </c>
      <c r="F300" s="1"/>
      <c r="G300" s="1"/>
      <c r="H300" s="1"/>
      <c r="I300" s="1"/>
      <c r="J300" s="1"/>
      <c r="K300" s="1"/>
      <c r="L300" s="1"/>
      <c r="M300" s="1"/>
      <c r="N300" s="1"/>
      <c r="O300" s="1"/>
      <c r="P300" s="1"/>
      <c r="Q300" s="1"/>
      <c r="R300" s="1"/>
      <c r="S300" s="1"/>
      <c r="T300" s="1"/>
      <c r="U300" s="1"/>
      <c r="V300" s="1"/>
      <c r="W300" s="1"/>
      <c r="X300" s="1"/>
      <c r="Y300" s="1"/>
      <c r="Z300" s="1"/>
    </row>
    <row r="301" spans="1:26" ht="15.75" customHeight="1">
      <c r="A301" s="1">
        <v>264</v>
      </c>
      <c r="B301" s="1" t="s">
        <v>1783</v>
      </c>
      <c r="C301" s="1" t="s">
        <v>1782</v>
      </c>
      <c r="D301" s="1">
        <v>1</v>
      </c>
      <c r="E301" s="1" t="s">
        <v>2214</v>
      </c>
      <c r="F301" s="1"/>
      <c r="G301" s="1"/>
      <c r="H301" s="1"/>
      <c r="I301" s="1"/>
      <c r="J301" s="1"/>
      <c r="K301" s="1"/>
      <c r="L301" s="1"/>
      <c r="M301" s="1"/>
      <c r="N301" s="1"/>
      <c r="O301" s="1"/>
      <c r="P301" s="1"/>
      <c r="Q301" s="1"/>
      <c r="R301" s="1"/>
      <c r="S301" s="1"/>
      <c r="T301" s="1"/>
      <c r="U301" s="1"/>
      <c r="V301" s="1"/>
      <c r="W301" s="1"/>
      <c r="X301" s="1"/>
      <c r="Y301" s="1"/>
      <c r="Z301" s="1"/>
    </row>
    <row r="302" spans="1:26" ht="15.75" customHeight="1">
      <c r="A302" s="1">
        <v>265</v>
      </c>
      <c r="B302" s="1" t="s">
        <v>1785</v>
      </c>
      <c r="C302" s="1" t="s">
        <v>1784</v>
      </c>
      <c r="D302" s="1">
        <v>1</v>
      </c>
      <c r="E302" s="1" t="s">
        <v>2214</v>
      </c>
      <c r="F302" s="1"/>
      <c r="G302" s="1"/>
      <c r="H302" s="1"/>
      <c r="I302" s="1"/>
      <c r="J302" s="1"/>
      <c r="K302" s="1"/>
      <c r="L302" s="1"/>
      <c r="M302" s="1"/>
      <c r="N302" s="1"/>
      <c r="O302" s="1"/>
      <c r="P302" s="1"/>
      <c r="Q302" s="1"/>
      <c r="R302" s="1"/>
      <c r="S302" s="1"/>
      <c r="T302" s="1"/>
      <c r="U302" s="1"/>
      <c r="V302" s="1"/>
      <c r="W302" s="1"/>
      <c r="X302" s="1"/>
      <c r="Y302" s="1"/>
      <c r="Z302" s="1"/>
    </row>
    <row r="303" spans="1:26" ht="15.75" customHeight="1">
      <c r="A303" s="1">
        <v>266</v>
      </c>
      <c r="B303" s="1" t="s">
        <v>1787</v>
      </c>
      <c r="C303" s="1" t="s">
        <v>1786</v>
      </c>
      <c r="D303" s="1">
        <v>1</v>
      </c>
      <c r="E303" s="1" t="s">
        <v>2214</v>
      </c>
      <c r="F303" s="1"/>
      <c r="G303" s="1"/>
      <c r="H303" s="1"/>
      <c r="I303" s="1"/>
      <c r="J303" s="1"/>
      <c r="K303" s="1"/>
      <c r="L303" s="1"/>
      <c r="M303" s="1"/>
      <c r="N303" s="1"/>
      <c r="O303" s="1"/>
      <c r="P303" s="1"/>
      <c r="Q303" s="1"/>
      <c r="R303" s="1"/>
      <c r="S303" s="1"/>
      <c r="T303" s="1"/>
      <c r="U303" s="1"/>
      <c r="V303" s="1"/>
      <c r="W303" s="1"/>
      <c r="X303" s="1"/>
      <c r="Y303" s="1"/>
      <c r="Z303" s="1"/>
    </row>
    <row r="304" spans="1:26" ht="15.75" customHeight="1">
      <c r="A304" s="1">
        <v>267</v>
      </c>
      <c r="B304" s="1" t="s">
        <v>1789</v>
      </c>
      <c r="C304" s="1" t="s">
        <v>1788</v>
      </c>
      <c r="D304" s="1">
        <v>0</v>
      </c>
      <c r="E304" s="1" t="s">
        <v>2214</v>
      </c>
      <c r="F304" s="1"/>
      <c r="G304" s="1"/>
      <c r="H304" s="1"/>
      <c r="I304" s="1"/>
      <c r="J304" s="1"/>
      <c r="K304" s="1"/>
      <c r="L304" s="1"/>
      <c r="M304" s="1"/>
      <c r="N304" s="1"/>
      <c r="O304" s="1"/>
      <c r="P304" s="1"/>
      <c r="Q304" s="1"/>
      <c r="R304" s="1"/>
      <c r="S304" s="1"/>
      <c r="T304" s="1"/>
      <c r="U304" s="1"/>
      <c r="V304" s="1"/>
      <c r="W304" s="1"/>
      <c r="X304" s="1"/>
      <c r="Y304" s="1"/>
      <c r="Z304" s="1"/>
    </row>
    <row r="305" spans="1:26" ht="15.75" customHeight="1">
      <c r="A305" s="1">
        <v>268</v>
      </c>
      <c r="B305" s="1" t="s">
        <v>1791</v>
      </c>
      <c r="C305" s="1" t="s">
        <v>1790</v>
      </c>
      <c r="D305" s="1">
        <v>0</v>
      </c>
      <c r="E305" s="1" t="s">
        <v>2214</v>
      </c>
      <c r="F305" s="1"/>
      <c r="G305" s="1"/>
      <c r="H305" s="1"/>
      <c r="I305" s="1"/>
      <c r="J305" s="1"/>
      <c r="K305" s="1"/>
      <c r="L305" s="1"/>
      <c r="M305" s="1"/>
      <c r="N305" s="1"/>
      <c r="O305" s="1"/>
      <c r="P305" s="1"/>
      <c r="Q305" s="1"/>
      <c r="R305" s="1"/>
      <c r="S305" s="1"/>
      <c r="T305" s="1"/>
      <c r="U305" s="1"/>
      <c r="V305" s="1"/>
      <c r="W305" s="1"/>
      <c r="X305" s="1"/>
      <c r="Y305" s="1"/>
      <c r="Z305" s="1"/>
    </row>
    <row r="306" spans="1:26" ht="15.75" customHeight="1">
      <c r="A306" s="1">
        <v>269</v>
      </c>
      <c r="B306" s="1" t="s">
        <v>1793</v>
      </c>
      <c r="C306" s="1" t="s">
        <v>1792</v>
      </c>
      <c r="D306" s="1">
        <v>1</v>
      </c>
      <c r="E306" s="1" t="s">
        <v>2214</v>
      </c>
      <c r="F306" s="1"/>
      <c r="G306" s="1"/>
      <c r="H306" s="1"/>
      <c r="I306" s="1"/>
      <c r="J306" s="1"/>
      <c r="K306" s="1"/>
      <c r="L306" s="1"/>
      <c r="M306" s="1"/>
      <c r="N306" s="1"/>
      <c r="O306" s="1"/>
      <c r="P306" s="1"/>
      <c r="Q306" s="1"/>
      <c r="R306" s="1"/>
      <c r="S306" s="1"/>
      <c r="T306" s="1"/>
      <c r="U306" s="1"/>
      <c r="V306" s="1"/>
      <c r="W306" s="1"/>
      <c r="X306" s="1"/>
      <c r="Y306" s="1"/>
      <c r="Z306" s="1"/>
    </row>
    <row r="307" spans="1:26" ht="15.75" customHeight="1">
      <c r="A307" s="1">
        <v>270</v>
      </c>
      <c r="B307" s="1" t="s">
        <v>1795</v>
      </c>
      <c r="C307" s="1" t="s">
        <v>1794</v>
      </c>
      <c r="D307" s="1">
        <v>0</v>
      </c>
      <c r="E307" s="1" t="s">
        <v>2214</v>
      </c>
      <c r="F307" s="1"/>
      <c r="G307" s="1"/>
      <c r="H307" s="1"/>
      <c r="I307" s="1"/>
      <c r="J307" s="1"/>
      <c r="K307" s="1"/>
      <c r="L307" s="1"/>
      <c r="M307" s="1"/>
      <c r="N307" s="1"/>
      <c r="O307" s="1"/>
      <c r="P307" s="1"/>
      <c r="Q307" s="1"/>
      <c r="R307" s="1"/>
      <c r="S307" s="1"/>
      <c r="T307" s="1"/>
      <c r="U307" s="1"/>
      <c r="V307" s="1"/>
      <c r="W307" s="1"/>
      <c r="X307" s="1"/>
      <c r="Y307" s="1"/>
      <c r="Z307" s="1"/>
    </row>
    <row r="308" spans="1:26" ht="15.75" customHeight="1">
      <c r="A308" s="1">
        <v>271</v>
      </c>
      <c r="B308" s="1" t="s">
        <v>1797</v>
      </c>
      <c r="C308" s="1" t="s">
        <v>1796</v>
      </c>
      <c r="D308" s="1">
        <v>1</v>
      </c>
      <c r="E308" s="1" t="s">
        <v>2215</v>
      </c>
      <c r="F308" s="1"/>
      <c r="G308" s="1"/>
      <c r="H308" s="1"/>
      <c r="I308" s="1"/>
      <c r="J308" s="1"/>
      <c r="K308" s="1"/>
      <c r="L308" s="1"/>
      <c r="M308" s="1"/>
      <c r="N308" s="1"/>
      <c r="O308" s="1"/>
      <c r="P308" s="1"/>
      <c r="Q308" s="1"/>
      <c r="R308" s="1"/>
      <c r="S308" s="1"/>
      <c r="T308" s="1"/>
      <c r="U308" s="1"/>
      <c r="V308" s="1"/>
      <c r="W308" s="1"/>
      <c r="X308" s="1"/>
      <c r="Y308" s="1"/>
      <c r="Z308" s="1"/>
    </row>
    <row r="309" spans="1:26" ht="15.75" customHeight="1">
      <c r="A309" s="1">
        <v>272</v>
      </c>
      <c r="B309" s="1" t="s">
        <v>1799</v>
      </c>
      <c r="C309" s="1" t="s">
        <v>1798</v>
      </c>
      <c r="D309" s="1">
        <v>1</v>
      </c>
      <c r="E309" s="1" t="s">
        <v>2214</v>
      </c>
      <c r="F309" s="1"/>
      <c r="G309" s="1"/>
      <c r="H309" s="1"/>
      <c r="I309" s="1"/>
      <c r="J309" s="1"/>
      <c r="K309" s="1"/>
      <c r="L309" s="1"/>
      <c r="M309" s="1"/>
      <c r="N309" s="1"/>
      <c r="O309" s="1"/>
      <c r="P309" s="1"/>
      <c r="Q309" s="1"/>
      <c r="R309" s="1"/>
      <c r="S309" s="1"/>
      <c r="T309" s="1"/>
      <c r="U309" s="1"/>
      <c r="V309" s="1"/>
      <c r="W309" s="1"/>
      <c r="X309" s="1"/>
      <c r="Y309" s="1"/>
      <c r="Z309" s="1"/>
    </row>
    <row r="310" spans="1:26" ht="15.75" customHeight="1">
      <c r="A310" s="1">
        <v>273</v>
      </c>
      <c r="B310" s="1" t="s">
        <v>1801</v>
      </c>
      <c r="C310" s="1" t="s">
        <v>1800</v>
      </c>
      <c r="D310" s="1">
        <v>1</v>
      </c>
      <c r="E310" s="1" t="s">
        <v>2214</v>
      </c>
      <c r="F310" s="1"/>
      <c r="G310" s="1"/>
      <c r="H310" s="1"/>
      <c r="I310" s="1"/>
      <c r="J310" s="1"/>
      <c r="K310" s="1"/>
      <c r="L310" s="1"/>
      <c r="M310" s="1"/>
      <c r="N310" s="1"/>
      <c r="O310" s="1"/>
      <c r="P310" s="1"/>
      <c r="Q310" s="1"/>
      <c r="R310" s="1"/>
      <c r="S310" s="1"/>
      <c r="T310" s="1"/>
      <c r="U310" s="1"/>
      <c r="V310" s="1"/>
      <c r="W310" s="1"/>
      <c r="X310" s="1"/>
      <c r="Y310" s="1"/>
      <c r="Z310" s="1"/>
    </row>
    <row r="311" spans="1:26" ht="15.75" customHeight="1">
      <c r="A311" s="1">
        <v>274</v>
      </c>
      <c r="B311" s="1" t="s">
        <v>1803</v>
      </c>
      <c r="C311" s="1" t="s">
        <v>1802</v>
      </c>
      <c r="D311" s="1">
        <v>1</v>
      </c>
      <c r="E311" s="1" t="s">
        <v>2215</v>
      </c>
      <c r="F311" s="1"/>
      <c r="G311" s="1"/>
      <c r="H311" s="1"/>
      <c r="I311" s="1"/>
      <c r="J311" s="1"/>
      <c r="K311" s="1"/>
      <c r="L311" s="1"/>
      <c r="M311" s="1"/>
      <c r="N311" s="1"/>
      <c r="O311" s="1"/>
      <c r="P311" s="1"/>
      <c r="Q311" s="1"/>
      <c r="R311" s="1"/>
      <c r="S311" s="1"/>
      <c r="T311" s="1"/>
      <c r="U311" s="1"/>
      <c r="V311" s="1"/>
      <c r="W311" s="1"/>
      <c r="X311" s="1"/>
      <c r="Y311" s="1"/>
      <c r="Z311" s="1"/>
    </row>
    <row r="312" spans="1:26" ht="15.75" customHeight="1">
      <c r="A312" s="1">
        <v>275</v>
      </c>
      <c r="B312" s="1" t="s">
        <v>1805</v>
      </c>
      <c r="C312" s="1" t="s">
        <v>1804</v>
      </c>
      <c r="D312" s="1">
        <v>1</v>
      </c>
      <c r="E312" s="1" t="s">
        <v>2214</v>
      </c>
      <c r="F312" s="1"/>
      <c r="G312" s="1"/>
      <c r="H312" s="1"/>
      <c r="I312" s="1"/>
      <c r="J312" s="1"/>
      <c r="K312" s="1"/>
      <c r="L312" s="1"/>
      <c r="M312" s="1"/>
      <c r="N312" s="1"/>
      <c r="O312" s="1"/>
      <c r="P312" s="1"/>
      <c r="Q312" s="1"/>
      <c r="R312" s="1"/>
      <c r="S312" s="1"/>
      <c r="T312" s="1"/>
      <c r="U312" s="1"/>
      <c r="V312" s="1"/>
      <c r="W312" s="1"/>
      <c r="X312" s="1"/>
      <c r="Y312" s="1"/>
      <c r="Z312" s="1"/>
    </row>
    <row r="313" spans="1:26" ht="15.75" customHeight="1">
      <c r="A313" s="1">
        <v>276</v>
      </c>
      <c r="B313" s="1" t="s">
        <v>1807</v>
      </c>
      <c r="C313" s="1" t="s">
        <v>1806</v>
      </c>
      <c r="D313" s="1">
        <v>1</v>
      </c>
      <c r="E313" s="1" t="s">
        <v>2214</v>
      </c>
      <c r="F313" s="1"/>
      <c r="G313" s="1"/>
      <c r="H313" s="1"/>
      <c r="I313" s="1"/>
      <c r="J313" s="1"/>
      <c r="K313" s="1"/>
      <c r="L313" s="1"/>
      <c r="M313" s="1"/>
      <c r="N313" s="1"/>
      <c r="O313" s="1"/>
      <c r="P313" s="1"/>
      <c r="Q313" s="1"/>
      <c r="R313" s="1"/>
      <c r="S313" s="1"/>
      <c r="T313" s="1"/>
      <c r="U313" s="1"/>
      <c r="V313" s="1"/>
      <c r="W313" s="1"/>
      <c r="X313" s="1"/>
      <c r="Y313" s="1"/>
      <c r="Z313" s="1"/>
    </row>
    <row r="314" spans="1:26" ht="15.75" customHeight="1">
      <c r="A314" s="1">
        <v>277</v>
      </c>
      <c r="B314" s="1" t="s">
        <v>1809</v>
      </c>
      <c r="C314" s="1" t="s">
        <v>1808</v>
      </c>
      <c r="D314" s="1">
        <v>1</v>
      </c>
      <c r="E314" s="1" t="s">
        <v>2214</v>
      </c>
      <c r="F314" s="1"/>
      <c r="G314" s="1"/>
      <c r="H314" s="1"/>
      <c r="I314" s="1"/>
      <c r="J314" s="1"/>
      <c r="K314" s="1"/>
      <c r="L314" s="1"/>
      <c r="M314" s="1"/>
      <c r="N314" s="1"/>
      <c r="O314" s="1"/>
      <c r="P314" s="1"/>
      <c r="Q314" s="1"/>
      <c r="R314" s="1"/>
      <c r="S314" s="1"/>
      <c r="T314" s="1"/>
      <c r="U314" s="1"/>
      <c r="V314" s="1"/>
      <c r="W314" s="1"/>
      <c r="X314" s="1"/>
      <c r="Y314" s="1"/>
      <c r="Z314" s="1"/>
    </row>
    <row r="315" spans="1:26" ht="15.75" customHeight="1">
      <c r="A315" s="1">
        <v>278</v>
      </c>
      <c r="B315" s="1" t="s">
        <v>1811</v>
      </c>
      <c r="C315" s="1" t="s">
        <v>1810</v>
      </c>
      <c r="D315" s="1">
        <v>1</v>
      </c>
      <c r="E315" s="1" t="s">
        <v>2215</v>
      </c>
      <c r="F315" s="1"/>
      <c r="G315" s="1"/>
      <c r="H315" s="1"/>
      <c r="I315" s="1"/>
      <c r="J315" s="1"/>
      <c r="K315" s="1"/>
      <c r="L315" s="1"/>
      <c r="M315" s="1"/>
      <c r="N315" s="1"/>
      <c r="O315" s="1"/>
      <c r="P315" s="1"/>
      <c r="Q315" s="1"/>
      <c r="R315" s="1"/>
      <c r="S315" s="1"/>
      <c r="T315" s="1"/>
      <c r="U315" s="1"/>
      <c r="V315" s="1"/>
      <c r="W315" s="1"/>
      <c r="X315" s="1"/>
      <c r="Y315" s="1"/>
      <c r="Z315" s="1"/>
    </row>
    <row r="316" spans="1:26" ht="15.75" customHeight="1">
      <c r="A316" s="1">
        <v>279</v>
      </c>
      <c r="B316" s="1" t="s">
        <v>1813</v>
      </c>
      <c r="C316" s="1" t="s">
        <v>1812</v>
      </c>
      <c r="D316" s="1">
        <v>0</v>
      </c>
      <c r="E316" s="1" t="s">
        <v>2214</v>
      </c>
      <c r="F316" s="1"/>
      <c r="G316" s="1"/>
      <c r="H316" s="1"/>
      <c r="I316" s="1"/>
      <c r="J316" s="1"/>
      <c r="K316" s="1"/>
      <c r="L316" s="1"/>
      <c r="M316" s="1"/>
      <c r="N316" s="1"/>
      <c r="O316" s="1"/>
      <c r="P316" s="1"/>
      <c r="Q316" s="1"/>
      <c r="R316" s="1"/>
      <c r="S316" s="1"/>
      <c r="T316" s="1"/>
      <c r="U316" s="1"/>
      <c r="V316" s="1"/>
      <c r="W316" s="1"/>
      <c r="X316" s="1"/>
      <c r="Y316" s="1"/>
      <c r="Z316" s="1"/>
    </row>
    <row r="317" spans="1:26" ht="15.75" customHeight="1">
      <c r="A317" s="1">
        <v>280</v>
      </c>
      <c r="B317" s="1" t="s">
        <v>1815</v>
      </c>
      <c r="C317" s="1" t="s">
        <v>1814</v>
      </c>
      <c r="D317" s="1">
        <v>0</v>
      </c>
      <c r="E317" s="1" t="s">
        <v>2214</v>
      </c>
      <c r="F317" s="1"/>
      <c r="G317" s="1"/>
      <c r="H317" s="1"/>
      <c r="I317" s="1"/>
      <c r="J317" s="1"/>
      <c r="K317" s="1"/>
      <c r="L317" s="1"/>
      <c r="M317" s="1"/>
      <c r="N317" s="1"/>
      <c r="O317" s="1"/>
      <c r="P317" s="1"/>
      <c r="Q317" s="1"/>
      <c r="R317" s="1"/>
      <c r="S317" s="1"/>
      <c r="T317" s="1"/>
      <c r="U317" s="1"/>
      <c r="V317" s="1"/>
      <c r="W317" s="1"/>
      <c r="X317" s="1"/>
      <c r="Y317" s="1"/>
      <c r="Z317" s="1"/>
    </row>
    <row r="318" spans="1:26" ht="15.75" customHeight="1">
      <c r="A318" s="1">
        <v>281</v>
      </c>
      <c r="B318" s="1" t="s">
        <v>1817</v>
      </c>
      <c r="C318" s="1" t="s">
        <v>1816</v>
      </c>
      <c r="D318" s="1">
        <v>1</v>
      </c>
      <c r="E318" s="1" t="s">
        <v>2215</v>
      </c>
      <c r="F318" s="1"/>
      <c r="G318" s="1"/>
      <c r="H318" s="1"/>
      <c r="I318" s="1"/>
      <c r="J318" s="1"/>
      <c r="K318" s="1"/>
      <c r="L318" s="1"/>
      <c r="M318" s="1"/>
      <c r="N318" s="1"/>
      <c r="O318" s="1"/>
      <c r="P318" s="1"/>
      <c r="Q318" s="1"/>
      <c r="R318" s="1"/>
      <c r="S318" s="1"/>
      <c r="T318" s="1"/>
      <c r="U318" s="1"/>
      <c r="V318" s="1"/>
      <c r="W318" s="1"/>
      <c r="X318" s="1"/>
      <c r="Y318" s="1"/>
      <c r="Z318" s="1"/>
    </row>
    <row r="319" spans="1:26" ht="15.75" customHeight="1">
      <c r="A319" s="1">
        <v>282</v>
      </c>
      <c r="B319" s="1" t="s">
        <v>1819</v>
      </c>
      <c r="C319" s="1" t="s">
        <v>1818</v>
      </c>
      <c r="D319" s="1">
        <v>0</v>
      </c>
      <c r="E319" s="1" t="s">
        <v>2214</v>
      </c>
      <c r="F319" s="1"/>
      <c r="G319" s="1"/>
      <c r="H319" s="1"/>
      <c r="I319" s="1"/>
      <c r="J319" s="1"/>
      <c r="K319" s="1"/>
      <c r="L319" s="1"/>
      <c r="M319" s="1"/>
      <c r="N319" s="1"/>
      <c r="O319" s="1"/>
      <c r="P319" s="1"/>
      <c r="Q319" s="1"/>
      <c r="R319" s="1"/>
      <c r="S319" s="1"/>
      <c r="T319" s="1"/>
      <c r="U319" s="1"/>
      <c r="V319" s="1"/>
      <c r="W319" s="1"/>
      <c r="X319" s="1"/>
      <c r="Y319" s="1"/>
      <c r="Z319" s="1"/>
    </row>
    <row r="320" spans="1:26" ht="15.75" customHeight="1">
      <c r="A320" s="1">
        <v>283</v>
      </c>
      <c r="B320" s="1" t="s">
        <v>1821</v>
      </c>
      <c r="C320" s="1" t="s">
        <v>1820</v>
      </c>
      <c r="D320" s="1">
        <v>0</v>
      </c>
      <c r="E320" s="1" t="s">
        <v>2214</v>
      </c>
      <c r="F320" s="1"/>
      <c r="G320" s="1"/>
      <c r="H320" s="1"/>
      <c r="I320" s="1"/>
      <c r="J320" s="1"/>
      <c r="K320" s="1"/>
      <c r="L320" s="1"/>
      <c r="M320" s="1"/>
      <c r="N320" s="1"/>
      <c r="O320" s="1"/>
      <c r="P320" s="1"/>
      <c r="Q320" s="1"/>
      <c r="R320" s="1"/>
      <c r="S320" s="1"/>
      <c r="T320" s="1"/>
      <c r="U320" s="1"/>
      <c r="V320" s="1"/>
      <c r="W320" s="1"/>
      <c r="X320" s="1"/>
      <c r="Y320" s="1"/>
      <c r="Z320" s="1"/>
    </row>
    <row r="321" spans="1:26" ht="15.75" customHeight="1">
      <c r="A321" s="1">
        <v>284</v>
      </c>
      <c r="B321" s="1" t="s">
        <v>1823</v>
      </c>
      <c r="C321" s="1" t="s">
        <v>1822</v>
      </c>
      <c r="D321" s="1">
        <v>1</v>
      </c>
      <c r="E321" s="1" t="s">
        <v>2214</v>
      </c>
      <c r="F321" s="1"/>
      <c r="G321" s="1"/>
      <c r="H321" s="1"/>
      <c r="I321" s="1"/>
      <c r="J321" s="1"/>
      <c r="K321" s="1"/>
      <c r="L321" s="1"/>
      <c r="M321" s="1"/>
      <c r="N321" s="1"/>
      <c r="O321" s="1"/>
      <c r="P321" s="1"/>
      <c r="Q321" s="1"/>
      <c r="R321" s="1"/>
      <c r="S321" s="1"/>
      <c r="T321" s="1"/>
      <c r="U321" s="1"/>
      <c r="V321" s="1"/>
      <c r="W321" s="1"/>
      <c r="X321" s="1"/>
      <c r="Y321" s="1"/>
      <c r="Z321" s="1"/>
    </row>
    <row r="322" spans="1:26" ht="15.75" customHeight="1">
      <c r="A322" s="1">
        <v>285</v>
      </c>
      <c r="B322" s="1" t="s">
        <v>1825</v>
      </c>
      <c r="C322" s="1" t="s">
        <v>1824</v>
      </c>
      <c r="D322" s="1">
        <v>1</v>
      </c>
      <c r="E322" s="1" t="s">
        <v>2214</v>
      </c>
      <c r="F322" s="1"/>
      <c r="G322" s="1"/>
      <c r="H322" s="1"/>
      <c r="I322" s="1"/>
      <c r="J322" s="1"/>
      <c r="K322" s="1"/>
      <c r="L322" s="1"/>
      <c r="M322" s="1"/>
      <c r="N322" s="1"/>
      <c r="O322" s="1"/>
      <c r="P322" s="1"/>
      <c r="Q322" s="1"/>
      <c r="R322" s="1"/>
      <c r="S322" s="1"/>
      <c r="T322" s="1"/>
      <c r="U322" s="1"/>
      <c r="V322" s="1"/>
      <c r="W322" s="1"/>
      <c r="X322" s="1"/>
      <c r="Y322" s="1"/>
      <c r="Z322" s="1"/>
    </row>
    <row r="323" spans="1:26" ht="15.75" customHeight="1">
      <c r="A323" s="1">
        <v>286</v>
      </c>
      <c r="B323" s="1" t="s">
        <v>1827</v>
      </c>
      <c r="C323" s="1" t="s">
        <v>1826</v>
      </c>
      <c r="D323" s="1">
        <v>0</v>
      </c>
      <c r="E323" s="1" t="s">
        <v>2214</v>
      </c>
      <c r="F323" s="1"/>
      <c r="G323" s="1"/>
      <c r="H323" s="1"/>
      <c r="I323" s="1"/>
      <c r="J323" s="1"/>
      <c r="K323" s="1"/>
      <c r="L323" s="1"/>
      <c r="M323" s="1"/>
      <c r="N323" s="1"/>
      <c r="O323" s="1"/>
      <c r="P323" s="1"/>
      <c r="Q323" s="1"/>
      <c r="R323" s="1"/>
      <c r="S323" s="1"/>
      <c r="T323" s="1"/>
      <c r="U323" s="1"/>
      <c r="V323" s="1"/>
      <c r="W323" s="1"/>
      <c r="X323" s="1"/>
      <c r="Y323" s="1"/>
      <c r="Z323" s="1"/>
    </row>
    <row r="324" spans="1:26" ht="15.75" customHeight="1">
      <c r="A324" s="1">
        <v>287</v>
      </c>
      <c r="B324" s="1" t="s">
        <v>1829</v>
      </c>
      <c r="C324" s="1" t="s">
        <v>1828</v>
      </c>
      <c r="D324" s="1">
        <v>1</v>
      </c>
      <c r="E324" s="1" t="s">
        <v>2214</v>
      </c>
      <c r="F324" s="1"/>
      <c r="G324" s="1"/>
      <c r="H324" s="1"/>
      <c r="I324" s="1"/>
      <c r="J324" s="1"/>
      <c r="K324" s="1"/>
      <c r="L324" s="1"/>
      <c r="M324" s="1"/>
      <c r="N324" s="1"/>
      <c r="O324" s="1"/>
      <c r="P324" s="1"/>
      <c r="Q324" s="1"/>
      <c r="R324" s="1"/>
      <c r="S324" s="1"/>
      <c r="T324" s="1"/>
      <c r="U324" s="1"/>
      <c r="V324" s="1"/>
      <c r="W324" s="1"/>
      <c r="X324" s="1"/>
      <c r="Y324" s="1"/>
      <c r="Z324" s="1"/>
    </row>
    <row r="325" spans="1:26" ht="15.75" customHeight="1">
      <c r="A325" s="1">
        <v>288</v>
      </c>
      <c r="B325" s="1" t="s">
        <v>1831</v>
      </c>
      <c r="C325" s="1" t="s">
        <v>1830</v>
      </c>
      <c r="D325" s="1">
        <v>1</v>
      </c>
      <c r="E325" s="1" t="s">
        <v>2214</v>
      </c>
      <c r="F325" s="1"/>
      <c r="G325" s="1"/>
      <c r="H325" s="1"/>
      <c r="I325" s="1"/>
      <c r="J325" s="1"/>
      <c r="K325" s="1"/>
      <c r="L325" s="1"/>
      <c r="M325" s="1"/>
      <c r="N325" s="1"/>
      <c r="O325" s="1"/>
      <c r="P325" s="1"/>
      <c r="Q325" s="1"/>
      <c r="R325" s="1"/>
      <c r="S325" s="1"/>
      <c r="T325" s="1"/>
      <c r="U325" s="1"/>
      <c r="V325" s="1"/>
      <c r="W325" s="1"/>
      <c r="X325" s="1"/>
      <c r="Y325" s="1"/>
      <c r="Z325" s="1"/>
    </row>
    <row r="326" spans="1:26" ht="15.75" customHeight="1">
      <c r="A326" s="1">
        <v>289</v>
      </c>
      <c r="B326" s="1" t="s">
        <v>1833</v>
      </c>
      <c r="C326" s="1" t="s">
        <v>1832</v>
      </c>
      <c r="D326" s="1">
        <v>1</v>
      </c>
      <c r="E326" s="1" t="s">
        <v>2214</v>
      </c>
      <c r="F326" s="1"/>
      <c r="G326" s="1"/>
      <c r="H326" s="1"/>
      <c r="I326" s="1"/>
      <c r="J326" s="1"/>
      <c r="K326" s="1"/>
      <c r="L326" s="1"/>
      <c r="M326" s="1"/>
      <c r="N326" s="1"/>
      <c r="O326" s="1"/>
      <c r="P326" s="1"/>
      <c r="Q326" s="1"/>
      <c r="R326" s="1"/>
      <c r="S326" s="1"/>
      <c r="T326" s="1"/>
      <c r="U326" s="1"/>
      <c r="V326" s="1"/>
      <c r="W326" s="1"/>
      <c r="X326" s="1"/>
      <c r="Y326" s="1"/>
      <c r="Z326" s="1"/>
    </row>
    <row r="327" spans="1:26" ht="15.75" customHeight="1">
      <c r="A327" s="1">
        <v>290</v>
      </c>
      <c r="B327" s="1" t="s">
        <v>1835</v>
      </c>
      <c r="C327" s="1" t="s">
        <v>1834</v>
      </c>
      <c r="D327" s="1">
        <v>1</v>
      </c>
      <c r="E327" s="1" t="s">
        <v>2214</v>
      </c>
      <c r="F327" s="1"/>
      <c r="G327" s="1"/>
      <c r="H327" s="1"/>
      <c r="I327" s="1"/>
      <c r="J327" s="1"/>
      <c r="K327" s="1"/>
      <c r="L327" s="1"/>
      <c r="M327" s="1"/>
      <c r="N327" s="1"/>
      <c r="O327" s="1"/>
      <c r="P327" s="1"/>
      <c r="Q327" s="1"/>
      <c r="R327" s="1"/>
      <c r="S327" s="1"/>
      <c r="T327" s="1"/>
      <c r="U327" s="1"/>
      <c r="V327" s="1"/>
      <c r="W327" s="1"/>
      <c r="X327" s="1"/>
      <c r="Y327" s="1"/>
      <c r="Z327" s="1"/>
    </row>
    <row r="328" spans="1:26" ht="15.75" customHeight="1">
      <c r="A328" s="1">
        <v>291</v>
      </c>
      <c r="B328" s="1" t="s">
        <v>1837</v>
      </c>
      <c r="C328" s="1" t="s">
        <v>1836</v>
      </c>
      <c r="D328" s="1">
        <v>1</v>
      </c>
      <c r="E328" s="1" t="s">
        <v>2214</v>
      </c>
      <c r="F328" s="1"/>
      <c r="G328" s="1"/>
      <c r="H328" s="1"/>
      <c r="I328" s="1"/>
      <c r="J328" s="1"/>
      <c r="K328" s="1"/>
      <c r="L328" s="1"/>
      <c r="M328" s="1"/>
      <c r="N328" s="1"/>
      <c r="O328" s="1"/>
      <c r="P328" s="1"/>
      <c r="Q328" s="1"/>
      <c r="R328" s="1"/>
      <c r="S328" s="1"/>
      <c r="T328" s="1"/>
      <c r="U328" s="1"/>
      <c r="V328" s="1"/>
      <c r="W328" s="1"/>
      <c r="X328" s="1"/>
      <c r="Y328" s="1"/>
      <c r="Z328" s="1"/>
    </row>
    <row r="329" spans="1:26" ht="15.75" customHeight="1">
      <c r="A329" s="1">
        <v>292</v>
      </c>
      <c r="B329" s="1" t="s">
        <v>1839</v>
      </c>
      <c r="C329" s="1" t="s">
        <v>1838</v>
      </c>
      <c r="D329" s="1">
        <v>1</v>
      </c>
      <c r="E329" s="1" t="s">
        <v>2214</v>
      </c>
      <c r="F329" s="1"/>
      <c r="G329" s="1"/>
      <c r="H329" s="1"/>
      <c r="I329" s="1"/>
      <c r="J329" s="1"/>
      <c r="K329" s="1"/>
      <c r="L329" s="1"/>
      <c r="M329" s="1"/>
      <c r="N329" s="1"/>
      <c r="O329" s="1"/>
      <c r="P329" s="1"/>
      <c r="Q329" s="1"/>
      <c r="R329" s="1"/>
      <c r="S329" s="1"/>
      <c r="T329" s="1"/>
      <c r="U329" s="1"/>
      <c r="V329" s="1"/>
      <c r="W329" s="1"/>
      <c r="X329" s="1"/>
      <c r="Y329" s="1"/>
      <c r="Z329" s="1"/>
    </row>
    <row r="330" spans="1:26" ht="15.75" customHeight="1">
      <c r="A330" s="1">
        <v>293</v>
      </c>
      <c r="B330" s="1" t="s">
        <v>1841</v>
      </c>
      <c r="C330" s="1" t="s">
        <v>1840</v>
      </c>
      <c r="D330" s="1">
        <v>1</v>
      </c>
      <c r="E330" s="1" t="s">
        <v>2214</v>
      </c>
      <c r="F330" s="1"/>
      <c r="G330" s="1"/>
      <c r="H330" s="1"/>
      <c r="I330" s="1"/>
      <c r="J330" s="1"/>
      <c r="K330" s="1"/>
      <c r="L330" s="1"/>
      <c r="M330" s="1"/>
      <c r="N330" s="1"/>
      <c r="O330" s="1"/>
      <c r="P330" s="1"/>
      <c r="Q330" s="1"/>
      <c r="R330" s="1"/>
      <c r="S330" s="1"/>
      <c r="T330" s="1"/>
      <c r="U330" s="1"/>
      <c r="V330" s="1"/>
      <c r="W330" s="1"/>
      <c r="X330" s="1"/>
      <c r="Y330" s="1"/>
      <c r="Z330" s="1"/>
    </row>
    <row r="331" spans="1:26" ht="15.75" customHeight="1">
      <c r="A331" s="1">
        <v>294</v>
      </c>
      <c r="B331" s="1" t="s">
        <v>1843</v>
      </c>
      <c r="C331" s="1" t="s">
        <v>1842</v>
      </c>
      <c r="D331" s="1">
        <v>0</v>
      </c>
      <c r="E331" s="1" t="s">
        <v>2214</v>
      </c>
      <c r="F331" s="1"/>
      <c r="G331" s="1"/>
      <c r="H331" s="1"/>
      <c r="I331" s="1"/>
      <c r="J331" s="1"/>
      <c r="K331" s="1"/>
      <c r="L331" s="1"/>
      <c r="M331" s="1"/>
      <c r="N331" s="1"/>
      <c r="O331" s="1"/>
      <c r="P331" s="1"/>
      <c r="Q331" s="1"/>
      <c r="R331" s="1"/>
      <c r="S331" s="1"/>
      <c r="T331" s="1"/>
      <c r="U331" s="1"/>
      <c r="V331" s="1"/>
      <c r="W331" s="1"/>
      <c r="X331" s="1"/>
      <c r="Y331" s="1"/>
      <c r="Z331" s="1"/>
    </row>
    <row r="332" spans="1:26" ht="15.75" customHeight="1">
      <c r="A332" s="1">
        <v>295</v>
      </c>
      <c r="B332" s="1" t="s">
        <v>1845</v>
      </c>
      <c r="C332" s="1" t="s">
        <v>1844</v>
      </c>
      <c r="D332" s="1">
        <v>1</v>
      </c>
      <c r="E332" s="1" t="s">
        <v>2214</v>
      </c>
      <c r="F332" s="1"/>
      <c r="G332" s="1"/>
      <c r="H332" s="1"/>
      <c r="I332" s="1"/>
      <c r="J332" s="1"/>
      <c r="K332" s="1"/>
      <c r="L332" s="1"/>
      <c r="M332" s="1"/>
      <c r="N332" s="1"/>
      <c r="O332" s="1"/>
      <c r="P332" s="1"/>
      <c r="Q332" s="1"/>
      <c r="R332" s="1"/>
      <c r="S332" s="1"/>
      <c r="T332" s="1"/>
      <c r="U332" s="1"/>
      <c r="V332" s="1"/>
      <c r="W332" s="1"/>
      <c r="X332" s="1"/>
      <c r="Y332" s="1"/>
      <c r="Z332" s="1"/>
    </row>
    <row r="333" spans="1:26" ht="15.75" customHeight="1">
      <c r="A333" s="1">
        <v>296</v>
      </c>
      <c r="B333" s="1" t="s">
        <v>1847</v>
      </c>
      <c r="C333" s="1" t="s">
        <v>1846</v>
      </c>
      <c r="D333" s="1">
        <v>1</v>
      </c>
      <c r="E333" s="1" t="s">
        <v>2214</v>
      </c>
      <c r="F333" s="1"/>
      <c r="G333" s="1"/>
      <c r="H333" s="1"/>
      <c r="I333" s="1"/>
      <c r="J333" s="1"/>
      <c r="K333" s="1"/>
      <c r="L333" s="1"/>
      <c r="M333" s="1"/>
      <c r="N333" s="1"/>
      <c r="O333" s="1"/>
      <c r="P333" s="1"/>
      <c r="Q333" s="1"/>
      <c r="R333" s="1"/>
      <c r="S333" s="1"/>
      <c r="T333" s="1"/>
      <c r="U333" s="1"/>
      <c r="V333" s="1"/>
      <c r="W333" s="1"/>
      <c r="X333" s="1"/>
      <c r="Y333" s="1"/>
      <c r="Z333" s="1"/>
    </row>
    <row r="334" spans="1:26" ht="15.75" customHeight="1">
      <c r="A334" s="1">
        <v>297</v>
      </c>
      <c r="B334" s="1" t="s">
        <v>1849</v>
      </c>
      <c r="C334" s="1" t="s">
        <v>1848</v>
      </c>
      <c r="D334" s="1">
        <v>0</v>
      </c>
      <c r="E334" s="1" t="s">
        <v>2214</v>
      </c>
      <c r="F334" s="1"/>
      <c r="G334" s="1"/>
      <c r="H334" s="1"/>
      <c r="I334" s="1"/>
      <c r="J334" s="1"/>
      <c r="K334" s="1"/>
      <c r="L334" s="1"/>
      <c r="M334" s="1"/>
      <c r="N334" s="1"/>
      <c r="O334" s="1"/>
      <c r="P334" s="1"/>
      <c r="Q334" s="1"/>
      <c r="R334" s="1"/>
      <c r="S334" s="1"/>
      <c r="T334" s="1"/>
      <c r="U334" s="1"/>
      <c r="V334" s="1"/>
      <c r="W334" s="1"/>
      <c r="X334" s="1"/>
      <c r="Y334" s="1"/>
      <c r="Z334" s="1"/>
    </row>
    <row r="335" spans="1:26" ht="15.75" customHeight="1">
      <c r="A335" s="1">
        <v>298</v>
      </c>
      <c r="B335" s="1" t="s">
        <v>1851</v>
      </c>
      <c r="C335" s="1" t="s">
        <v>1850</v>
      </c>
      <c r="D335" s="1">
        <v>1</v>
      </c>
      <c r="E335" s="1" t="s">
        <v>2214</v>
      </c>
      <c r="F335" s="1"/>
      <c r="G335" s="1"/>
      <c r="H335" s="1"/>
      <c r="I335" s="1"/>
      <c r="J335" s="1"/>
      <c r="K335" s="1"/>
      <c r="L335" s="1"/>
      <c r="M335" s="1"/>
      <c r="N335" s="1"/>
      <c r="O335" s="1"/>
      <c r="P335" s="1"/>
      <c r="Q335" s="1"/>
      <c r="R335" s="1"/>
      <c r="S335" s="1"/>
      <c r="T335" s="1"/>
      <c r="U335" s="1"/>
      <c r="V335" s="1"/>
      <c r="W335" s="1"/>
      <c r="X335" s="1"/>
      <c r="Y335" s="1"/>
      <c r="Z335" s="1"/>
    </row>
    <row r="336" spans="1:26" ht="15.75" customHeight="1">
      <c r="A336" s="1">
        <v>299</v>
      </c>
      <c r="B336" s="1" t="s">
        <v>1853</v>
      </c>
      <c r="C336" s="1" t="s">
        <v>1852</v>
      </c>
      <c r="D336" s="1">
        <v>0</v>
      </c>
      <c r="E336" s="1" t="s">
        <v>2214</v>
      </c>
      <c r="F336" s="1"/>
      <c r="G336" s="1"/>
      <c r="H336" s="1"/>
      <c r="I336" s="1"/>
      <c r="J336" s="1"/>
      <c r="K336" s="1"/>
      <c r="L336" s="1"/>
      <c r="M336" s="1"/>
      <c r="N336" s="1"/>
      <c r="O336" s="1"/>
      <c r="P336" s="1"/>
      <c r="Q336" s="1"/>
      <c r="R336" s="1"/>
      <c r="S336" s="1"/>
      <c r="T336" s="1"/>
      <c r="U336" s="1"/>
      <c r="V336" s="1"/>
      <c r="W336" s="1"/>
      <c r="X336" s="1"/>
      <c r="Y336" s="1"/>
      <c r="Z336" s="1"/>
    </row>
    <row r="337" spans="1:26" ht="15.75" customHeight="1">
      <c r="A337" s="1">
        <v>300</v>
      </c>
      <c r="B337" s="1" t="s">
        <v>1855</v>
      </c>
      <c r="C337" s="1" t="s">
        <v>1854</v>
      </c>
      <c r="D337" s="1">
        <v>1</v>
      </c>
      <c r="E337" s="1" t="s">
        <v>2214</v>
      </c>
      <c r="F337" s="1"/>
      <c r="G337" s="1"/>
      <c r="H337" s="1"/>
      <c r="I337" s="1"/>
      <c r="J337" s="1"/>
      <c r="K337" s="1"/>
      <c r="L337" s="1"/>
      <c r="M337" s="1"/>
      <c r="N337" s="1"/>
      <c r="O337" s="1"/>
      <c r="P337" s="1"/>
      <c r="Q337" s="1"/>
      <c r="R337" s="1"/>
      <c r="S337" s="1"/>
      <c r="T337" s="1"/>
      <c r="U337" s="1"/>
      <c r="V337" s="1"/>
      <c r="W337" s="1"/>
      <c r="X337" s="1"/>
      <c r="Y337" s="1"/>
      <c r="Z337" s="1"/>
    </row>
    <row r="338" spans="1:26" ht="15.75" customHeight="1">
      <c r="A338" s="1">
        <v>301</v>
      </c>
      <c r="B338" s="1" t="s">
        <v>1857</v>
      </c>
      <c r="C338" s="1" t="s">
        <v>1856</v>
      </c>
      <c r="D338" s="1">
        <v>1</v>
      </c>
      <c r="E338" s="1" t="s">
        <v>2214</v>
      </c>
      <c r="F338" s="1"/>
      <c r="G338" s="1"/>
      <c r="H338" s="1"/>
      <c r="I338" s="1"/>
      <c r="J338" s="1"/>
      <c r="K338" s="1"/>
      <c r="L338" s="1"/>
      <c r="M338" s="1"/>
      <c r="N338" s="1"/>
      <c r="O338" s="1"/>
      <c r="P338" s="1"/>
      <c r="Q338" s="1"/>
      <c r="R338" s="1"/>
      <c r="S338" s="1"/>
      <c r="T338" s="1"/>
      <c r="U338" s="1"/>
      <c r="V338" s="1"/>
      <c r="W338" s="1"/>
      <c r="X338" s="1"/>
      <c r="Y338" s="1"/>
      <c r="Z338" s="1"/>
    </row>
    <row r="339" spans="1:26" ht="15.75" customHeight="1">
      <c r="A339" s="1">
        <v>302</v>
      </c>
      <c r="B339" s="1" t="s">
        <v>1859</v>
      </c>
      <c r="C339" s="1" t="s">
        <v>1858</v>
      </c>
      <c r="D339" s="1">
        <v>0</v>
      </c>
      <c r="E339" s="1" t="s">
        <v>2215</v>
      </c>
      <c r="F339" s="1"/>
      <c r="G339" s="1"/>
      <c r="H339" s="1"/>
      <c r="I339" s="1"/>
      <c r="J339" s="1"/>
      <c r="K339" s="1"/>
      <c r="L339" s="1"/>
      <c r="M339" s="1"/>
      <c r="N339" s="1"/>
      <c r="O339" s="1"/>
      <c r="P339" s="1"/>
      <c r="Q339" s="1"/>
      <c r="R339" s="1"/>
      <c r="S339" s="1"/>
      <c r="T339" s="1"/>
      <c r="U339" s="1"/>
      <c r="V339" s="1"/>
      <c r="W339" s="1"/>
      <c r="X339" s="1"/>
      <c r="Y339" s="1"/>
      <c r="Z339" s="1"/>
    </row>
    <row r="340" spans="1:26" ht="15.75" customHeight="1">
      <c r="A340" s="1">
        <v>303</v>
      </c>
      <c r="B340" s="1" t="s">
        <v>1861</v>
      </c>
      <c r="C340" s="1" t="s">
        <v>1860</v>
      </c>
      <c r="D340" s="1">
        <v>0</v>
      </c>
      <c r="E340" s="1" t="s">
        <v>2214</v>
      </c>
      <c r="F340" s="1"/>
      <c r="G340" s="1"/>
      <c r="H340" s="1"/>
      <c r="I340" s="1"/>
      <c r="J340" s="1"/>
      <c r="K340" s="1"/>
      <c r="L340" s="1"/>
      <c r="M340" s="1"/>
      <c r="N340" s="1"/>
      <c r="O340" s="1"/>
      <c r="P340" s="1"/>
      <c r="Q340" s="1"/>
      <c r="R340" s="1"/>
      <c r="S340" s="1"/>
      <c r="T340" s="1"/>
      <c r="U340" s="1"/>
      <c r="V340" s="1"/>
      <c r="W340" s="1"/>
      <c r="X340" s="1"/>
      <c r="Y340" s="1"/>
      <c r="Z340" s="1"/>
    </row>
    <row r="341" spans="1:26" ht="15.75" customHeight="1">
      <c r="A341" s="1">
        <v>304</v>
      </c>
      <c r="B341" s="1" t="s">
        <v>1863</v>
      </c>
      <c r="C341" s="1" t="s">
        <v>1862</v>
      </c>
      <c r="D341" s="1">
        <v>1</v>
      </c>
      <c r="E341" s="1" t="s">
        <v>2214</v>
      </c>
      <c r="F341" s="1"/>
      <c r="G341" s="1"/>
      <c r="H341" s="1"/>
      <c r="I341" s="1"/>
      <c r="J341" s="1"/>
      <c r="K341" s="1"/>
      <c r="L341" s="1"/>
      <c r="M341" s="1"/>
      <c r="N341" s="1"/>
      <c r="O341" s="1"/>
      <c r="P341" s="1"/>
      <c r="Q341" s="1"/>
      <c r="R341" s="1"/>
      <c r="S341" s="1"/>
      <c r="T341" s="1"/>
      <c r="U341" s="1"/>
      <c r="V341" s="1"/>
      <c r="W341" s="1"/>
      <c r="X341" s="1"/>
      <c r="Y341" s="1"/>
      <c r="Z341" s="1"/>
    </row>
    <row r="342" spans="1:26" ht="15.75" customHeight="1">
      <c r="A342" s="1">
        <v>305</v>
      </c>
      <c r="B342" s="1" t="s">
        <v>1864</v>
      </c>
      <c r="C342" s="1" t="s">
        <v>1249</v>
      </c>
      <c r="D342" s="1">
        <v>1</v>
      </c>
      <c r="E342" s="1" t="s">
        <v>2214</v>
      </c>
      <c r="F342" s="1"/>
      <c r="G342" s="1"/>
      <c r="H342" s="1"/>
      <c r="I342" s="1"/>
      <c r="J342" s="1"/>
      <c r="K342" s="1"/>
      <c r="L342" s="1"/>
      <c r="M342" s="1"/>
      <c r="N342" s="1"/>
      <c r="O342" s="1"/>
      <c r="P342" s="1"/>
      <c r="Q342" s="1"/>
      <c r="R342" s="1"/>
      <c r="S342" s="1"/>
      <c r="T342" s="1"/>
      <c r="U342" s="1"/>
      <c r="V342" s="1"/>
      <c r="W342" s="1"/>
      <c r="X342" s="1"/>
      <c r="Y342" s="1"/>
      <c r="Z342" s="1"/>
    </row>
    <row r="343" spans="1:26" ht="15.75" customHeight="1">
      <c r="A343" s="1">
        <v>306</v>
      </c>
      <c r="B343" s="1" t="s">
        <v>1866</v>
      </c>
      <c r="C343" s="1" t="s">
        <v>1865</v>
      </c>
      <c r="D343" s="1">
        <v>1</v>
      </c>
      <c r="E343" s="1" t="s">
        <v>2214</v>
      </c>
      <c r="F343" s="1"/>
      <c r="G343" s="1"/>
      <c r="H343" s="1"/>
      <c r="I343" s="1"/>
      <c r="J343" s="1"/>
      <c r="K343" s="1"/>
      <c r="L343" s="1"/>
      <c r="M343" s="1"/>
      <c r="N343" s="1"/>
      <c r="O343" s="1"/>
      <c r="P343" s="1"/>
      <c r="Q343" s="1"/>
      <c r="R343" s="1"/>
      <c r="S343" s="1"/>
      <c r="T343" s="1"/>
      <c r="U343" s="1"/>
      <c r="V343" s="1"/>
      <c r="W343" s="1"/>
      <c r="X343" s="1"/>
      <c r="Y343" s="1"/>
      <c r="Z343" s="1"/>
    </row>
    <row r="344" spans="1:26" ht="15.75" customHeight="1">
      <c r="A344" s="1">
        <v>307</v>
      </c>
      <c r="B344" s="1" t="s">
        <v>1868</v>
      </c>
      <c r="C344" s="1" t="s">
        <v>1867</v>
      </c>
      <c r="D344" s="1">
        <v>1</v>
      </c>
      <c r="E344" s="1" t="s">
        <v>2214</v>
      </c>
      <c r="F344" s="1"/>
      <c r="G344" s="1"/>
      <c r="H344" s="1"/>
      <c r="I344" s="1"/>
      <c r="J344" s="1"/>
      <c r="K344" s="1"/>
      <c r="L344" s="1"/>
      <c r="M344" s="1"/>
      <c r="N344" s="1"/>
      <c r="O344" s="1"/>
      <c r="P344" s="1"/>
      <c r="Q344" s="1"/>
      <c r="R344" s="1"/>
      <c r="S344" s="1"/>
      <c r="T344" s="1"/>
      <c r="U344" s="1"/>
      <c r="V344" s="1"/>
      <c r="W344" s="1"/>
      <c r="X344" s="1"/>
      <c r="Y344" s="1"/>
      <c r="Z344" s="1"/>
    </row>
    <row r="345" spans="1:26" ht="15.75" customHeight="1">
      <c r="A345" s="1">
        <v>308</v>
      </c>
      <c r="B345" s="1" t="s">
        <v>1870</v>
      </c>
      <c r="C345" s="1" t="s">
        <v>1869</v>
      </c>
      <c r="D345" s="1">
        <v>1</v>
      </c>
      <c r="E345" s="1" t="s">
        <v>2215</v>
      </c>
      <c r="F345" s="1"/>
      <c r="G345" s="1"/>
      <c r="H345" s="1"/>
      <c r="I345" s="1"/>
      <c r="J345" s="1"/>
      <c r="K345" s="1"/>
      <c r="L345" s="1"/>
      <c r="M345" s="1"/>
      <c r="N345" s="1"/>
      <c r="O345" s="1"/>
      <c r="P345" s="1"/>
      <c r="Q345" s="1"/>
      <c r="R345" s="1"/>
      <c r="S345" s="1"/>
      <c r="T345" s="1"/>
      <c r="U345" s="1"/>
      <c r="V345" s="1"/>
      <c r="W345" s="1"/>
      <c r="X345" s="1"/>
      <c r="Y345" s="1"/>
      <c r="Z345" s="1"/>
    </row>
    <row r="346" spans="1:26" ht="15.75" customHeight="1">
      <c r="A346" s="1">
        <v>309</v>
      </c>
      <c r="B346" s="1" t="s">
        <v>1872</v>
      </c>
      <c r="C346" s="1" t="s">
        <v>1871</v>
      </c>
      <c r="D346" s="1">
        <v>1</v>
      </c>
      <c r="E346" s="1" t="s">
        <v>2214</v>
      </c>
      <c r="F346" s="1"/>
      <c r="G346" s="1"/>
      <c r="H346" s="1"/>
      <c r="I346" s="1"/>
      <c r="J346" s="1"/>
      <c r="K346" s="1"/>
      <c r="L346" s="1"/>
      <c r="M346" s="1"/>
      <c r="N346" s="1"/>
      <c r="O346" s="1"/>
      <c r="P346" s="1"/>
      <c r="Q346" s="1"/>
      <c r="R346" s="1"/>
      <c r="S346" s="1"/>
      <c r="T346" s="1"/>
      <c r="U346" s="1"/>
      <c r="V346" s="1"/>
      <c r="W346" s="1"/>
      <c r="X346" s="1"/>
      <c r="Y346" s="1"/>
      <c r="Z346" s="1"/>
    </row>
    <row r="347" spans="1:26" ht="15.75" customHeight="1">
      <c r="A347" s="1">
        <v>310</v>
      </c>
      <c r="B347" s="1" t="s">
        <v>1874</v>
      </c>
      <c r="C347" s="1" t="s">
        <v>1873</v>
      </c>
      <c r="D347" s="1">
        <v>1</v>
      </c>
      <c r="E347" s="1" t="s">
        <v>2214</v>
      </c>
      <c r="F347" s="1"/>
      <c r="G347" s="1"/>
      <c r="H347" s="1"/>
      <c r="I347" s="1"/>
      <c r="J347" s="1"/>
      <c r="K347" s="1"/>
      <c r="L347" s="1"/>
      <c r="M347" s="1"/>
      <c r="N347" s="1"/>
      <c r="O347" s="1"/>
      <c r="P347" s="1"/>
      <c r="Q347" s="1"/>
      <c r="R347" s="1"/>
      <c r="S347" s="1"/>
      <c r="T347" s="1"/>
      <c r="U347" s="1"/>
      <c r="V347" s="1"/>
      <c r="W347" s="1"/>
      <c r="X347" s="1"/>
      <c r="Y347" s="1"/>
      <c r="Z347" s="1"/>
    </row>
    <row r="348" spans="1:26" ht="15.75" customHeight="1">
      <c r="A348" s="1">
        <v>311</v>
      </c>
      <c r="B348" s="1" t="s">
        <v>1876</v>
      </c>
      <c r="C348" s="1" t="s">
        <v>1875</v>
      </c>
      <c r="D348" s="1">
        <v>0</v>
      </c>
      <c r="E348" s="1" t="s">
        <v>2214</v>
      </c>
      <c r="F348" s="1"/>
      <c r="G348" s="1"/>
      <c r="H348" s="1"/>
      <c r="I348" s="1"/>
      <c r="J348" s="1"/>
      <c r="K348" s="1"/>
      <c r="L348" s="1"/>
      <c r="M348" s="1"/>
      <c r="N348" s="1"/>
      <c r="O348" s="1"/>
      <c r="P348" s="1"/>
      <c r="Q348" s="1"/>
      <c r="R348" s="1"/>
      <c r="S348" s="1"/>
      <c r="T348" s="1"/>
      <c r="U348" s="1"/>
      <c r="V348" s="1"/>
      <c r="W348" s="1"/>
      <c r="X348" s="1"/>
      <c r="Y348" s="1"/>
      <c r="Z348" s="1"/>
    </row>
    <row r="349" spans="1:26" ht="15.75" customHeight="1">
      <c r="A349" s="1">
        <v>312</v>
      </c>
      <c r="B349" s="1" t="s">
        <v>1878</v>
      </c>
      <c r="C349" s="1" t="s">
        <v>1877</v>
      </c>
      <c r="D349" s="1">
        <v>0</v>
      </c>
      <c r="E349" s="1" t="s">
        <v>2214</v>
      </c>
      <c r="F349" s="1"/>
      <c r="G349" s="1"/>
      <c r="H349" s="1"/>
      <c r="I349" s="1"/>
      <c r="J349" s="1"/>
      <c r="K349" s="1"/>
      <c r="L349" s="1"/>
      <c r="M349" s="1"/>
      <c r="N349" s="1"/>
      <c r="O349" s="1"/>
      <c r="P349" s="1"/>
      <c r="Q349" s="1"/>
      <c r="R349" s="1"/>
      <c r="S349" s="1"/>
      <c r="T349" s="1"/>
      <c r="U349" s="1"/>
      <c r="V349" s="1"/>
      <c r="W349" s="1"/>
      <c r="X349" s="1"/>
      <c r="Y349" s="1"/>
      <c r="Z349" s="1"/>
    </row>
    <row r="350" spans="1:26" ht="15.75" customHeight="1">
      <c r="A350" s="1">
        <v>313</v>
      </c>
      <c r="B350" s="1" t="s">
        <v>1880</v>
      </c>
      <c r="C350" s="1" t="s">
        <v>1879</v>
      </c>
      <c r="D350" s="1">
        <v>0</v>
      </c>
      <c r="E350" s="1" t="s">
        <v>2214</v>
      </c>
      <c r="F350" s="1"/>
      <c r="G350" s="1"/>
      <c r="H350" s="1"/>
      <c r="I350" s="1"/>
      <c r="J350" s="1"/>
      <c r="K350" s="1"/>
      <c r="L350" s="1"/>
      <c r="M350" s="1"/>
      <c r="N350" s="1"/>
      <c r="O350" s="1"/>
      <c r="P350" s="1"/>
      <c r="Q350" s="1"/>
      <c r="R350" s="1"/>
      <c r="S350" s="1"/>
      <c r="T350" s="1"/>
      <c r="U350" s="1"/>
      <c r="V350" s="1"/>
      <c r="W350" s="1"/>
      <c r="X350" s="1"/>
      <c r="Y350" s="1"/>
      <c r="Z350" s="1"/>
    </row>
    <row r="351" spans="1:26" ht="15.75" customHeight="1">
      <c r="A351" s="1">
        <v>314</v>
      </c>
      <c r="B351" s="1" t="s">
        <v>1882</v>
      </c>
      <c r="C351" s="1" t="s">
        <v>1881</v>
      </c>
      <c r="D351" s="1">
        <v>1</v>
      </c>
      <c r="E351" s="1" t="s">
        <v>2215</v>
      </c>
      <c r="F351" s="1"/>
      <c r="G351" s="1"/>
      <c r="H351" s="1"/>
      <c r="I351" s="1"/>
      <c r="J351" s="1"/>
      <c r="K351" s="1"/>
      <c r="L351" s="1"/>
      <c r="M351" s="1"/>
      <c r="N351" s="1"/>
      <c r="O351" s="1"/>
      <c r="P351" s="1"/>
      <c r="Q351" s="1"/>
      <c r="R351" s="1"/>
      <c r="S351" s="1"/>
      <c r="T351" s="1"/>
      <c r="U351" s="1"/>
      <c r="V351" s="1"/>
      <c r="W351" s="1"/>
      <c r="X351" s="1"/>
      <c r="Y351" s="1"/>
      <c r="Z351" s="1"/>
    </row>
    <row r="352" spans="1:26" ht="15.75" customHeight="1">
      <c r="A352" s="1">
        <v>315</v>
      </c>
      <c r="B352" s="1" t="s">
        <v>1884</v>
      </c>
      <c r="C352" s="1" t="s">
        <v>1883</v>
      </c>
      <c r="D352" s="1">
        <v>1</v>
      </c>
      <c r="E352" s="1" t="s">
        <v>2215</v>
      </c>
      <c r="F352" s="1"/>
      <c r="G352" s="1"/>
      <c r="H352" s="1"/>
      <c r="I352" s="1"/>
      <c r="J352" s="1"/>
      <c r="K352" s="1"/>
      <c r="L352" s="1"/>
      <c r="M352" s="1"/>
      <c r="N352" s="1"/>
      <c r="O352" s="1"/>
      <c r="P352" s="1"/>
      <c r="Q352" s="1"/>
      <c r="R352" s="1"/>
      <c r="S352" s="1"/>
      <c r="T352" s="1"/>
      <c r="U352" s="1"/>
      <c r="V352" s="1"/>
      <c r="W352" s="1"/>
      <c r="X352" s="1"/>
      <c r="Y352" s="1"/>
      <c r="Z352" s="1"/>
    </row>
    <row r="353" spans="1:26" ht="15.75" customHeight="1">
      <c r="A353" s="1">
        <v>316</v>
      </c>
      <c r="B353" s="1" t="s">
        <v>1886</v>
      </c>
      <c r="C353" s="1" t="s">
        <v>1885</v>
      </c>
      <c r="D353" s="1">
        <v>1</v>
      </c>
      <c r="E353" s="1" t="s">
        <v>2214</v>
      </c>
      <c r="F353" s="1"/>
      <c r="G353" s="1"/>
      <c r="H353" s="1"/>
      <c r="I353" s="1"/>
      <c r="J353" s="1"/>
      <c r="K353" s="1"/>
      <c r="L353" s="1"/>
      <c r="M353" s="1"/>
      <c r="N353" s="1"/>
      <c r="O353" s="1"/>
      <c r="P353" s="1"/>
      <c r="Q353" s="1"/>
      <c r="R353" s="1"/>
      <c r="S353" s="1"/>
      <c r="T353" s="1"/>
      <c r="U353" s="1"/>
      <c r="V353" s="1"/>
      <c r="W353" s="1"/>
      <c r="X353" s="1"/>
      <c r="Y353" s="1"/>
      <c r="Z353" s="1"/>
    </row>
    <row r="354" spans="1:26" ht="15.75" customHeight="1">
      <c r="A354" s="1">
        <v>317</v>
      </c>
      <c r="B354" s="1" t="s">
        <v>1888</v>
      </c>
      <c r="C354" s="1" t="s">
        <v>1887</v>
      </c>
      <c r="D354" s="1">
        <v>1</v>
      </c>
      <c r="E354" s="1" t="s">
        <v>2215</v>
      </c>
      <c r="F354" s="1"/>
      <c r="G354" s="1"/>
      <c r="H354" s="1"/>
      <c r="I354" s="1"/>
      <c r="J354" s="1"/>
      <c r="K354" s="1"/>
      <c r="L354" s="1"/>
      <c r="M354" s="1"/>
      <c r="N354" s="1"/>
      <c r="O354" s="1"/>
      <c r="P354" s="1"/>
      <c r="Q354" s="1"/>
      <c r="R354" s="1"/>
      <c r="S354" s="1"/>
      <c r="T354" s="1"/>
      <c r="U354" s="1"/>
      <c r="V354" s="1"/>
      <c r="W354" s="1"/>
      <c r="X354" s="1"/>
      <c r="Y354" s="1"/>
      <c r="Z354" s="1"/>
    </row>
    <row r="355" spans="1:26" ht="15.75" customHeight="1">
      <c r="A355" s="1">
        <v>318</v>
      </c>
      <c r="B355" s="1" t="s">
        <v>1890</v>
      </c>
      <c r="C355" s="1" t="s">
        <v>1889</v>
      </c>
      <c r="D355" s="1">
        <v>1</v>
      </c>
      <c r="E355" s="1" t="s">
        <v>2214</v>
      </c>
      <c r="F355" s="1"/>
      <c r="G355" s="1"/>
      <c r="H355" s="1"/>
      <c r="I355" s="1"/>
      <c r="J355" s="1"/>
      <c r="K355" s="1"/>
      <c r="L355" s="1"/>
      <c r="M355" s="1"/>
      <c r="N355" s="1"/>
      <c r="O355" s="1"/>
      <c r="P355" s="1"/>
      <c r="Q355" s="1"/>
      <c r="R355" s="1"/>
      <c r="S355" s="1"/>
      <c r="T355" s="1"/>
      <c r="U355" s="1"/>
      <c r="V355" s="1"/>
      <c r="W355" s="1"/>
      <c r="X355" s="1"/>
      <c r="Y355" s="1"/>
      <c r="Z355" s="1"/>
    </row>
    <row r="356" spans="1:26" ht="15.75" customHeight="1">
      <c r="A356" s="1">
        <v>319</v>
      </c>
      <c r="B356" s="1" t="s">
        <v>1892</v>
      </c>
      <c r="C356" s="1" t="s">
        <v>1891</v>
      </c>
      <c r="D356" s="1">
        <v>0</v>
      </c>
      <c r="E356" s="1" t="s">
        <v>2214</v>
      </c>
      <c r="F356" s="1"/>
      <c r="G356" s="1"/>
      <c r="H356" s="1"/>
      <c r="I356" s="1"/>
      <c r="J356" s="1"/>
      <c r="K356" s="1"/>
      <c r="L356" s="1"/>
      <c r="M356" s="1"/>
      <c r="N356" s="1"/>
      <c r="O356" s="1"/>
      <c r="P356" s="1"/>
      <c r="Q356" s="1"/>
      <c r="R356" s="1"/>
      <c r="S356" s="1"/>
      <c r="T356" s="1"/>
      <c r="U356" s="1"/>
      <c r="V356" s="1"/>
      <c r="W356" s="1"/>
      <c r="X356" s="1"/>
      <c r="Y356" s="1"/>
      <c r="Z356" s="1"/>
    </row>
    <row r="357" spans="1:26" ht="15.75" customHeight="1">
      <c r="A357" s="1">
        <v>320</v>
      </c>
      <c r="B357" s="1" t="s">
        <v>1894</v>
      </c>
      <c r="C357" s="1" t="s">
        <v>1893</v>
      </c>
      <c r="D357" s="1">
        <v>0</v>
      </c>
      <c r="E357" s="1" t="s">
        <v>2214</v>
      </c>
      <c r="F357" s="1"/>
      <c r="G357" s="1"/>
      <c r="H357" s="1"/>
      <c r="I357" s="1"/>
      <c r="J357" s="1"/>
      <c r="K357" s="1"/>
      <c r="L357" s="1"/>
      <c r="M357" s="1"/>
      <c r="N357" s="1"/>
      <c r="O357" s="1"/>
      <c r="P357" s="1"/>
      <c r="Q357" s="1"/>
      <c r="R357" s="1"/>
      <c r="S357" s="1"/>
      <c r="T357" s="1"/>
      <c r="U357" s="1"/>
      <c r="V357" s="1"/>
      <c r="W357" s="1"/>
      <c r="X357" s="1"/>
      <c r="Y357" s="1"/>
      <c r="Z357" s="1"/>
    </row>
    <row r="358" spans="1:26" ht="15.75" customHeight="1">
      <c r="A358" s="1">
        <v>321</v>
      </c>
      <c r="B358" s="1" t="s">
        <v>1896</v>
      </c>
      <c r="C358" s="1" t="s">
        <v>1895</v>
      </c>
      <c r="D358" s="1">
        <v>1</v>
      </c>
      <c r="E358" s="1" t="s">
        <v>2214</v>
      </c>
      <c r="F358" s="1"/>
      <c r="G358" s="1"/>
      <c r="H358" s="1"/>
      <c r="I358" s="1"/>
      <c r="J358" s="1"/>
      <c r="K358" s="1"/>
      <c r="L358" s="1"/>
      <c r="M358" s="1"/>
      <c r="N358" s="1"/>
      <c r="O358" s="1"/>
      <c r="P358" s="1"/>
      <c r="Q358" s="1"/>
      <c r="R358" s="1"/>
      <c r="S358" s="1"/>
      <c r="T358" s="1"/>
      <c r="U358" s="1"/>
      <c r="V358" s="1"/>
      <c r="W358" s="1"/>
      <c r="X358" s="1"/>
      <c r="Y358" s="1"/>
      <c r="Z358" s="1"/>
    </row>
    <row r="359" spans="1:26" ht="15.75" customHeight="1">
      <c r="A359" s="1">
        <v>322</v>
      </c>
      <c r="B359" s="1" t="s">
        <v>1898</v>
      </c>
      <c r="C359" s="1" t="s">
        <v>1897</v>
      </c>
      <c r="D359" s="1">
        <v>1</v>
      </c>
      <c r="E359" s="1" t="s">
        <v>2215</v>
      </c>
      <c r="F359" s="1"/>
      <c r="G359" s="1"/>
      <c r="H359" s="1"/>
      <c r="I359" s="1"/>
      <c r="J359" s="1"/>
      <c r="K359" s="1"/>
      <c r="L359" s="1"/>
      <c r="M359" s="1"/>
      <c r="N359" s="1"/>
      <c r="O359" s="1"/>
      <c r="P359" s="1"/>
      <c r="Q359" s="1"/>
      <c r="R359" s="1"/>
      <c r="S359" s="1"/>
      <c r="T359" s="1"/>
      <c r="U359" s="1"/>
      <c r="V359" s="1"/>
      <c r="W359" s="1"/>
      <c r="X359" s="1"/>
      <c r="Y359" s="1"/>
      <c r="Z359" s="1"/>
    </row>
    <row r="360" spans="1:26" ht="15.75" customHeight="1">
      <c r="A360" s="1">
        <v>323</v>
      </c>
      <c r="B360" s="1" t="s">
        <v>1900</v>
      </c>
      <c r="C360" s="1" t="s">
        <v>1899</v>
      </c>
      <c r="D360" s="1">
        <v>1</v>
      </c>
      <c r="E360" s="1" t="s">
        <v>2214</v>
      </c>
      <c r="F360" s="1"/>
      <c r="G360" s="1"/>
      <c r="H360" s="1"/>
      <c r="I360" s="1"/>
      <c r="J360" s="1"/>
      <c r="K360" s="1"/>
      <c r="L360" s="1"/>
      <c r="M360" s="1"/>
      <c r="N360" s="1"/>
      <c r="O360" s="1"/>
      <c r="P360" s="1"/>
      <c r="Q360" s="1"/>
      <c r="R360" s="1"/>
      <c r="S360" s="1"/>
      <c r="T360" s="1"/>
      <c r="U360" s="1"/>
      <c r="V360" s="1"/>
      <c r="W360" s="1"/>
      <c r="X360" s="1"/>
      <c r="Y360" s="1"/>
      <c r="Z360" s="1"/>
    </row>
    <row r="361" spans="1:26" ht="15.75" customHeight="1">
      <c r="A361" s="1">
        <v>324</v>
      </c>
      <c r="B361" s="1" t="s">
        <v>1902</v>
      </c>
      <c r="C361" s="1" t="s">
        <v>1901</v>
      </c>
      <c r="D361" s="1">
        <v>0</v>
      </c>
      <c r="E361" s="1" t="s">
        <v>2214</v>
      </c>
      <c r="F361" s="1"/>
      <c r="G361" s="1"/>
      <c r="H361" s="1"/>
      <c r="I361" s="1"/>
      <c r="J361" s="1"/>
      <c r="K361" s="1"/>
      <c r="L361" s="1"/>
      <c r="M361" s="1"/>
      <c r="N361" s="1"/>
      <c r="O361" s="1"/>
      <c r="P361" s="1"/>
      <c r="Q361" s="1"/>
      <c r="R361" s="1"/>
      <c r="S361" s="1"/>
      <c r="T361" s="1"/>
      <c r="U361" s="1"/>
      <c r="V361" s="1"/>
      <c r="W361" s="1"/>
      <c r="X361" s="1"/>
      <c r="Y361" s="1"/>
      <c r="Z361" s="1"/>
    </row>
    <row r="362" spans="1:26" ht="15.75" customHeight="1">
      <c r="A362" s="1">
        <v>325</v>
      </c>
      <c r="B362" s="1" t="s">
        <v>1904</v>
      </c>
      <c r="C362" s="1" t="s">
        <v>1903</v>
      </c>
      <c r="D362" s="1">
        <v>1</v>
      </c>
      <c r="E362" s="1" t="s">
        <v>2215</v>
      </c>
      <c r="F362" s="1"/>
      <c r="G362" s="1"/>
      <c r="H362" s="1"/>
      <c r="I362" s="1"/>
      <c r="J362" s="1"/>
      <c r="K362" s="1"/>
      <c r="L362" s="1"/>
      <c r="M362" s="1"/>
      <c r="N362" s="1"/>
      <c r="O362" s="1"/>
      <c r="P362" s="1"/>
      <c r="Q362" s="1"/>
      <c r="R362" s="1"/>
      <c r="S362" s="1"/>
      <c r="T362" s="1"/>
      <c r="U362" s="1"/>
      <c r="V362" s="1"/>
      <c r="W362" s="1"/>
      <c r="X362" s="1"/>
      <c r="Y362" s="1"/>
      <c r="Z362" s="1"/>
    </row>
    <row r="363" spans="1:26" ht="15.75" customHeight="1">
      <c r="A363" s="1">
        <v>326</v>
      </c>
      <c r="B363" s="1" t="s">
        <v>1906</v>
      </c>
      <c r="C363" s="1" t="s">
        <v>1905</v>
      </c>
      <c r="D363" s="1">
        <v>1</v>
      </c>
      <c r="E363" s="1" t="s">
        <v>2214</v>
      </c>
      <c r="F363" s="1"/>
      <c r="G363" s="1"/>
      <c r="H363" s="1"/>
      <c r="I363" s="1"/>
      <c r="J363" s="1"/>
      <c r="K363" s="1"/>
      <c r="L363" s="1"/>
      <c r="M363" s="1"/>
      <c r="N363" s="1"/>
      <c r="O363" s="1"/>
      <c r="P363" s="1"/>
      <c r="Q363" s="1"/>
      <c r="R363" s="1"/>
      <c r="S363" s="1"/>
      <c r="T363" s="1"/>
      <c r="U363" s="1"/>
      <c r="V363" s="1"/>
      <c r="W363" s="1"/>
      <c r="X363" s="1"/>
      <c r="Y363" s="1"/>
      <c r="Z363" s="1"/>
    </row>
    <row r="364" spans="1:26" ht="15.75" customHeight="1">
      <c r="A364" s="1">
        <v>327</v>
      </c>
      <c r="B364" s="1" t="s">
        <v>1908</v>
      </c>
      <c r="C364" s="1" t="s">
        <v>1907</v>
      </c>
      <c r="D364" s="1">
        <v>1</v>
      </c>
      <c r="E364" s="1" t="s">
        <v>2214</v>
      </c>
      <c r="F364" s="1"/>
      <c r="G364" s="1"/>
      <c r="H364" s="1"/>
      <c r="I364" s="1"/>
      <c r="J364" s="1"/>
      <c r="K364" s="1"/>
      <c r="L364" s="1"/>
      <c r="M364" s="1"/>
      <c r="N364" s="1"/>
      <c r="O364" s="1"/>
      <c r="P364" s="1"/>
      <c r="Q364" s="1"/>
      <c r="R364" s="1"/>
      <c r="S364" s="1"/>
      <c r="T364" s="1"/>
      <c r="U364" s="1"/>
      <c r="V364" s="1"/>
      <c r="W364" s="1"/>
      <c r="X364" s="1"/>
      <c r="Y364" s="1"/>
      <c r="Z364" s="1"/>
    </row>
    <row r="365" spans="1:26" ht="15.75" customHeight="1">
      <c r="A365" s="1">
        <v>328</v>
      </c>
      <c r="B365" s="1" t="s">
        <v>1910</v>
      </c>
      <c r="C365" s="1" t="s">
        <v>1909</v>
      </c>
      <c r="D365" s="1">
        <v>0</v>
      </c>
      <c r="E365" s="1" t="s">
        <v>2214</v>
      </c>
      <c r="F365" s="1"/>
      <c r="G365" s="1"/>
      <c r="H365" s="1"/>
      <c r="I365" s="1"/>
      <c r="J365" s="1"/>
      <c r="K365" s="1"/>
      <c r="L365" s="1"/>
      <c r="M365" s="1"/>
      <c r="N365" s="1"/>
      <c r="O365" s="1"/>
      <c r="P365" s="1"/>
      <c r="Q365" s="1"/>
      <c r="R365" s="1"/>
      <c r="S365" s="1"/>
      <c r="T365" s="1"/>
      <c r="U365" s="1"/>
      <c r="V365" s="1"/>
      <c r="W365" s="1"/>
      <c r="X365" s="1"/>
      <c r="Y365" s="1"/>
      <c r="Z365" s="1"/>
    </row>
    <row r="366" spans="1:26" ht="15.75" customHeight="1">
      <c r="A366" s="1">
        <v>329</v>
      </c>
      <c r="B366" s="1" t="s">
        <v>1912</v>
      </c>
      <c r="C366" s="1" t="s">
        <v>1911</v>
      </c>
      <c r="D366" s="1">
        <v>0</v>
      </c>
      <c r="E366" s="1" t="s">
        <v>2214</v>
      </c>
      <c r="F366" s="1"/>
      <c r="G366" s="1"/>
      <c r="H366" s="1"/>
      <c r="I366" s="1"/>
      <c r="J366" s="1"/>
      <c r="K366" s="1"/>
      <c r="L366" s="1"/>
      <c r="M366" s="1"/>
      <c r="N366" s="1"/>
      <c r="O366" s="1"/>
      <c r="P366" s="1"/>
      <c r="Q366" s="1"/>
      <c r="R366" s="1"/>
      <c r="S366" s="1"/>
      <c r="T366" s="1"/>
      <c r="U366" s="1"/>
      <c r="V366" s="1"/>
      <c r="W366" s="1"/>
      <c r="X366" s="1"/>
      <c r="Y366" s="1"/>
      <c r="Z366" s="1"/>
    </row>
    <row r="367" spans="1:26" ht="15.75" customHeight="1">
      <c r="A367" s="1">
        <v>330</v>
      </c>
      <c r="B367" s="1" t="s">
        <v>1914</v>
      </c>
      <c r="C367" s="1" t="s">
        <v>1913</v>
      </c>
      <c r="D367" s="1">
        <v>1</v>
      </c>
      <c r="E367" s="1" t="s">
        <v>2215</v>
      </c>
      <c r="F367" s="1"/>
      <c r="G367" s="1"/>
      <c r="H367" s="1"/>
      <c r="I367" s="1"/>
      <c r="J367" s="1"/>
      <c r="K367" s="1"/>
      <c r="L367" s="1"/>
      <c r="M367" s="1"/>
      <c r="N367" s="1"/>
      <c r="O367" s="1"/>
      <c r="P367" s="1"/>
      <c r="Q367" s="1"/>
      <c r="R367" s="1"/>
      <c r="S367" s="1"/>
      <c r="T367" s="1"/>
      <c r="U367" s="1"/>
      <c r="V367" s="1"/>
      <c r="W367" s="1"/>
      <c r="X367" s="1"/>
      <c r="Y367" s="1"/>
      <c r="Z367" s="1"/>
    </row>
    <row r="368" spans="1:26" ht="15.75" customHeight="1">
      <c r="A368" s="1">
        <v>331</v>
      </c>
      <c r="B368" s="1" t="s">
        <v>1916</v>
      </c>
      <c r="C368" s="1" t="s">
        <v>1915</v>
      </c>
      <c r="D368" s="1">
        <v>1</v>
      </c>
      <c r="E368" s="1" t="s">
        <v>2214</v>
      </c>
      <c r="F368" s="1"/>
      <c r="G368" s="1"/>
      <c r="H368" s="1"/>
      <c r="I368" s="1"/>
      <c r="J368" s="1"/>
      <c r="K368" s="1"/>
      <c r="L368" s="1"/>
      <c r="M368" s="1"/>
      <c r="N368" s="1"/>
      <c r="O368" s="1"/>
      <c r="P368" s="1"/>
      <c r="Q368" s="1"/>
      <c r="R368" s="1"/>
      <c r="S368" s="1"/>
      <c r="T368" s="1"/>
      <c r="U368" s="1"/>
      <c r="V368" s="1"/>
      <c r="W368" s="1"/>
      <c r="X368" s="1"/>
      <c r="Y368" s="1"/>
      <c r="Z368" s="1"/>
    </row>
    <row r="369" spans="1:26" ht="15.75" customHeight="1">
      <c r="A369" s="1">
        <v>332</v>
      </c>
      <c r="B369" s="1" t="s">
        <v>1918</v>
      </c>
      <c r="C369" s="1" t="s">
        <v>1917</v>
      </c>
      <c r="D369" s="1">
        <v>1</v>
      </c>
      <c r="E369" s="1" t="s">
        <v>2215</v>
      </c>
      <c r="F369" s="1"/>
      <c r="G369" s="1"/>
      <c r="H369" s="1"/>
      <c r="I369" s="1"/>
      <c r="J369" s="1"/>
      <c r="K369" s="1"/>
      <c r="L369" s="1"/>
      <c r="M369" s="1"/>
      <c r="N369" s="1"/>
      <c r="O369" s="1"/>
      <c r="P369" s="1"/>
      <c r="Q369" s="1"/>
      <c r="R369" s="1"/>
      <c r="S369" s="1"/>
      <c r="T369" s="1"/>
      <c r="U369" s="1"/>
      <c r="V369" s="1"/>
      <c r="W369" s="1"/>
      <c r="X369" s="1"/>
      <c r="Y369" s="1"/>
      <c r="Z369" s="1"/>
    </row>
    <row r="370" spans="1:26" ht="15.75" customHeight="1">
      <c r="A370" s="1">
        <v>333</v>
      </c>
      <c r="B370" s="1" t="s">
        <v>1920</v>
      </c>
      <c r="C370" s="1" t="s">
        <v>1919</v>
      </c>
      <c r="D370" s="1">
        <v>0</v>
      </c>
      <c r="E370" s="1" t="s">
        <v>2214</v>
      </c>
      <c r="F370" s="1"/>
      <c r="G370" s="1"/>
      <c r="H370" s="1"/>
      <c r="I370" s="1"/>
      <c r="J370" s="1"/>
      <c r="K370" s="1"/>
      <c r="L370" s="1"/>
      <c r="M370" s="1"/>
      <c r="N370" s="1"/>
      <c r="O370" s="1"/>
      <c r="P370" s="1"/>
      <c r="Q370" s="1"/>
      <c r="R370" s="1"/>
      <c r="S370" s="1"/>
      <c r="T370" s="1"/>
      <c r="U370" s="1"/>
      <c r="V370" s="1"/>
      <c r="W370" s="1"/>
      <c r="X370" s="1"/>
      <c r="Y370" s="1"/>
      <c r="Z370" s="1"/>
    </row>
    <row r="371" spans="1:26" ht="15.75" customHeight="1">
      <c r="A371" s="1">
        <v>334</v>
      </c>
      <c r="B371" s="1" t="s">
        <v>1922</v>
      </c>
      <c r="C371" s="1" t="s">
        <v>1921</v>
      </c>
      <c r="D371" s="1">
        <v>0</v>
      </c>
      <c r="E371" s="1" t="s">
        <v>2214</v>
      </c>
      <c r="F371" s="1"/>
      <c r="G371" s="1"/>
      <c r="H371" s="1"/>
      <c r="I371" s="1"/>
      <c r="J371" s="1"/>
      <c r="K371" s="1"/>
      <c r="L371" s="1"/>
      <c r="M371" s="1"/>
      <c r="N371" s="1"/>
      <c r="O371" s="1"/>
      <c r="P371" s="1"/>
      <c r="Q371" s="1"/>
      <c r="R371" s="1"/>
      <c r="S371" s="1"/>
      <c r="T371" s="1"/>
      <c r="U371" s="1"/>
      <c r="V371" s="1"/>
      <c r="W371" s="1"/>
      <c r="X371" s="1"/>
      <c r="Y371" s="1"/>
      <c r="Z371" s="1"/>
    </row>
    <row r="372" spans="1:26" ht="15.75" customHeight="1">
      <c r="A372" s="1">
        <v>335</v>
      </c>
      <c r="B372" s="1" t="s">
        <v>1924</v>
      </c>
      <c r="C372" s="1" t="s">
        <v>1923</v>
      </c>
      <c r="D372" s="1">
        <v>1</v>
      </c>
      <c r="E372" s="1" t="s">
        <v>2214</v>
      </c>
      <c r="F372" s="1"/>
      <c r="G372" s="1"/>
      <c r="H372" s="1"/>
      <c r="I372" s="1"/>
      <c r="J372" s="1"/>
      <c r="K372" s="1"/>
      <c r="L372" s="1"/>
      <c r="M372" s="1"/>
      <c r="N372" s="1"/>
      <c r="O372" s="1"/>
      <c r="P372" s="1"/>
      <c r="Q372" s="1"/>
      <c r="R372" s="1"/>
      <c r="S372" s="1"/>
      <c r="T372" s="1"/>
      <c r="U372" s="1"/>
      <c r="V372" s="1"/>
      <c r="W372" s="1"/>
      <c r="X372" s="1"/>
      <c r="Y372" s="1"/>
      <c r="Z372" s="1"/>
    </row>
    <row r="373" spans="1:26" ht="15.75" customHeight="1">
      <c r="A373" s="1">
        <v>336</v>
      </c>
      <c r="B373" s="1" t="s">
        <v>1926</v>
      </c>
      <c r="C373" s="1" t="s">
        <v>1925</v>
      </c>
      <c r="D373" s="1">
        <v>1</v>
      </c>
      <c r="E373" s="1" t="s">
        <v>2215</v>
      </c>
      <c r="F373" s="1"/>
      <c r="G373" s="1"/>
      <c r="H373" s="1"/>
      <c r="I373" s="1"/>
      <c r="J373" s="1"/>
      <c r="K373" s="1"/>
      <c r="L373" s="1"/>
      <c r="M373" s="1"/>
      <c r="N373" s="1"/>
      <c r="O373" s="1"/>
      <c r="P373" s="1"/>
      <c r="Q373" s="1"/>
      <c r="R373" s="1"/>
      <c r="S373" s="1"/>
      <c r="T373" s="1"/>
      <c r="U373" s="1"/>
      <c r="V373" s="1"/>
      <c r="W373" s="1"/>
      <c r="X373" s="1"/>
      <c r="Y373" s="1"/>
      <c r="Z373" s="1"/>
    </row>
    <row r="374" spans="1:26" ht="15.75" customHeight="1">
      <c r="A374" s="1">
        <v>337</v>
      </c>
      <c r="B374" s="1" t="s">
        <v>1928</v>
      </c>
      <c r="C374" s="1" t="s">
        <v>1927</v>
      </c>
      <c r="D374" s="1">
        <v>1</v>
      </c>
      <c r="E374" s="1" t="s">
        <v>2214</v>
      </c>
      <c r="F374" s="1"/>
      <c r="G374" s="1"/>
      <c r="H374" s="1"/>
      <c r="I374" s="1"/>
      <c r="J374" s="1"/>
      <c r="K374" s="1"/>
      <c r="L374" s="1"/>
      <c r="M374" s="1"/>
      <c r="N374" s="1"/>
      <c r="O374" s="1"/>
      <c r="P374" s="1"/>
      <c r="Q374" s="1"/>
      <c r="R374" s="1"/>
      <c r="S374" s="1"/>
      <c r="T374" s="1"/>
      <c r="U374" s="1"/>
      <c r="V374" s="1"/>
      <c r="W374" s="1"/>
      <c r="X374" s="1"/>
      <c r="Y374" s="1"/>
      <c r="Z374" s="1"/>
    </row>
    <row r="375" spans="1:26" ht="15.75" customHeight="1">
      <c r="A375" s="1">
        <v>338</v>
      </c>
      <c r="B375" s="1" t="s">
        <v>1930</v>
      </c>
      <c r="C375" s="1" t="s">
        <v>1929</v>
      </c>
      <c r="D375" s="1">
        <v>0</v>
      </c>
      <c r="E375" s="1" t="s">
        <v>2214</v>
      </c>
      <c r="F375" s="1"/>
      <c r="G375" s="1"/>
      <c r="H375" s="1"/>
      <c r="I375" s="1"/>
      <c r="J375" s="1"/>
      <c r="K375" s="1"/>
      <c r="L375" s="1"/>
      <c r="M375" s="1"/>
      <c r="N375" s="1"/>
      <c r="O375" s="1"/>
      <c r="P375" s="1"/>
      <c r="Q375" s="1"/>
      <c r="R375" s="1"/>
      <c r="S375" s="1"/>
      <c r="T375" s="1"/>
      <c r="U375" s="1"/>
      <c r="V375" s="1"/>
      <c r="W375" s="1"/>
      <c r="X375" s="1"/>
      <c r="Y375" s="1"/>
      <c r="Z375" s="1"/>
    </row>
    <row r="376" spans="1:26" ht="15.75" customHeight="1">
      <c r="A376" s="1">
        <v>339</v>
      </c>
      <c r="B376" s="1" t="s">
        <v>1932</v>
      </c>
      <c r="C376" s="1" t="s">
        <v>1931</v>
      </c>
      <c r="D376" s="1">
        <v>0</v>
      </c>
      <c r="E376" s="1" t="s">
        <v>2214</v>
      </c>
      <c r="F376" s="1"/>
      <c r="G376" s="1"/>
      <c r="H376" s="1"/>
      <c r="I376" s="1"/>
      <c r="J376" s="1"/>
      <c r="K376" s="1"/>
      <c r="L376" s="1"/>
      <c r="M376" s="1"/>
      <c r="N376" s="1"/>
      <c r="O376" s="1"/>
      <c r="P376" s="1"/>
      <c r="Q376" s="1"/>
      <c r="R376" s="1"/>
      <c r="S376" s="1"/>
      <c r="T376" s="1"/>
      <c r="U376" s="1"/>
      <c r="V376" s="1"/>
      <c r="W376" s="1"/>
      <c r="X376" s="1"/>
      <c r="Y376" s="1"/>
      <c r="Z376" s="1"/>
    </row>
    <row r="377" spans="1:26" ht="15.75" customHeight="1">
      <c r="A377" s="1">
        <v>340</v>
      </c>
      <c r="B377" s="1" t="s">
        <v>1934</v>
      </c>
      <c r="C377" s="1" t="s">
        <v>1933</v>
      </c>
      <c r="D377" s="1">
        <v>1</v>
      </c>
      <c r="E377" s="1" t="s">
        <v>2214</v>
      </c>
      <c r="F377" s="1"/>
      <c r="G377" s="1"/>
      <c r="H377" s="1"/>
      <c r="I377" s="1"/>
      <c r="J377" s="1"/>
      <c r="K377" s="1"/>
      <c r="L377" s="1"/>
      <c r="M377" s="1"/>
      <c r="N377" s="1"/>
      <c r="O377" s="1"/>
      <c r="P377" s="1"/>
      <c r="Q377" s="1"/>
      <c r="R377" s="1"/>
      <c r="S377" s="1"/>
      <c r="T377" s="1"/>
      <c r="U377" s="1"/>
      <c r="V377" s="1"/>
      <c r="W377" s="1"/>
      <c r="X377" s="1"/>
      <c r="Y377" s="1"/>
      <c r="Z377" s="1"/>
    </row>
    <row r="378" spans="1:26" ht="15.75" customHeight="1">
      <c r="A378" s="1">
        <v>341</v>
      </c>
      <c r="B378" s="1" t="s">
        <v>1935</v>
      </c>
      <c r="C378" s="1" t="s">
        <v>2220</v>
      </c>
      <c r="D378" s="1">
        <v>0</v>
      </c>
      <c r="E378" s="1" t="s">
        <v>2214</v>
      </c>
      <c r="F378" s="1"/>
      <c r="G378" s="1"/>
      <c r="H378" s="1"/>
      <c r="I378" s="1"/>
      <c r="J378" s="1"/>
      <c r="K378" s="1"/>
      <c r="L378" s="1"/>
      <c r="M378" s="1"/>
      <c r="N378" s="1"/>
      <c r="O378" s="1"/>
      <c r="P378" s="1"/>
      <c r="Q378" s="1"/>
      <c r="R378" s="1"/>
      <c r="S378" s="1"/>
      <c r="T378" s="1"/>
      <c r="U378" s="1"/>
      <c r="V378" s="1"/>
      <c r="W378" s="1"/>
      <c r="X378" s="1"/>
      <c r="Y378" s="1"/>
      <c r="Z378" s="1"/>
    </row>
    <row r="379" spans="1:26" ht="15.75" customHeight="1">
      <c r="A379" s="1">
        <v>342</v>
      </c>
      <c r="B379" s="1" t="s">
        <v>1937</v>
      </c>
      <c r="C379" s="1" t="s">
        <v>1936</v>
      </c>
      <c r="D379" s="1">
        <v>1</v>
      </c>
      <c r="E379" s="1" t="s">
        <v>2214</v>
      </c>
      <c r="F379" s="1"/>
      <c r="G379" s="1"/>
      <c r="H379" s="1"/>
      <c r="I379" s="1"/>
      <c r="J379" s="1"/>
      <c r="K379" s="1"/>
      <c r="L379" s="1"/>
      <c r="M379" s="1"/>
      <c r="N379" s="1"/>
      <c r="O379" s="1"/>
      <c r="P379" s="1"/>
      <c r="Q379" s="1"/>
      <c r="R379" s="1"/>
      <c r="S379" s="1"/>
      <c r="T379" s="1"/>
      <c r="U379" s="1"/>
      <c r="V379" s="1"/>
      <c r="W379" s="1"/>
      <c r="X379" s="1"/>
      <c r="Y379" s="1"/>
      <c r="Z379" s="1"/>
    </row>
    <row r="380" spans="1:26" ht="15.75" customHeight="1">
      <c r="A380" s="1">
        <v>343</v>
      </c>
      <c r="B380" s="1" t="s">
        <v>1939</v>
      </c>
      <c r="C380" s="1" t="s">
        <v>1938</v>
      </c>
      <c r="D380" s="1">
        <v>1</v>
      </c>
      <c r="E380" s="1" t="s">
        <v>2214</v>
      </c>
      <c r="F380" s="1"/>
      <c r="G380" s="1"/>
      <c r="H380" s="1"/>
      <c r="I380" s="1"/>
      <c r="J380" s="1"/>
      <c r="K380" s="1"/>
      <c r="L380" s="1"/>
      <c r="M380" s="1"/>
      <c r="N380" s="1"/>
      <c r="O380" s="1"/>
      <c r="P380" s="1"/>
      <c r="Q380" s="1"/>
      <c r="R380" s="1"/>
      <c r="S380" s="1"/>
      <c r="T380" s="1"/>
      <c r="U380" s="1"/>
      <c r="V380" s="1"/>
      <c r="W380" s="1"/>
      <c r="X380" s="1"/>
      <c r="Y380" s="1"/>
      <c r="Z380" s="1"/>
    </row>
    <row r="381" spans="1:26" ht="15.75" customHeight="1">
      <c r="A381" s="1">
        <v>344</v>
      </c>
      <c r="B381" s="1" t="s">
        <v>1941</v>
      </c>
      <c r="C381" s="1" t="s">
        <v>1940</v>
      </c>
      <c r="D381" s="1">
        <v>1</v>
      </c>
      <c r="E381" s="1" t="s">
        <v>2214</v>
      </c>
      <c r="F381" s="1"/>
      <c r="G381" s="1"/>
      <c r="H381" s="1"/>
      <c r="I381" s="1"/>
      <c r="J381" s="1"/>
      <c r="K381" s="1"/>
      <c r="L381" s="1"/>
      <c r="M381" s="1"/>
      <c r="N381" s="1"/>
      <c r="O381" s="1"/>
      <c r="P381" s="1"/>
      <c r="Q381" s="1"/>
      <c r="R381" s="1"/>
      <c r="S381" s="1"/>
      <c r="T381" s="1"/>
      <c r="U381" s="1"/>
      <c r="V381" s="1"/>
      <c r="W381" s="1"/>
      <c r="X381" s="1"/>
      <c r="Y381" s="1"/>
      <c r="Z381" s="1"/>
    </row>
    <row r="382" spans="1:26" ht="15.75" customHeight="1">
      <c r="A382" s="1">
        <v>345</v>
      </c>
      <c r="B382" s="1" t="s">
        <v>1943</v>
      </c>
      <c r="C382" s="1" t="s">
        <v>1942</v>
      </c>
      <c r="D382" s="1">
        <v>0</v>
      </c>
      <c r="E382" s="1" t="s">
        <v>2214</v>
      </c>
      <c r="F382" s="1"/>
      <c r="G382" s="1"/>
      <c r="H382" s="1"/>
      <c r="I382" s="1"/>
      <c r="J382" s="1"/>
      <c r="K382" s="1"/>
      <c r="L382" s="1"/>
      <c r="M382" s="1"/>
      <c r="N382" s="1"/>
      <c r="O382" s="1"/>
      <c r="P382" s="1"/>
      <c r="Q382" s="1"/>
      <c r="R382" s="1"/>
      <c r="S382" s="1"/>
      <c r="T382" s="1"/>
      <c r="U382" s="1"/>
      <c r="V382" s="1"/>
      <c r="W382" s="1"/>
      <c r="X382" s="1"/>
      <c r="Y382" s="1"/>
      <c r="Z382" s="1"/>
    </row>
    <row r="383" spans="1:26" ht="15.75" customHeight="1">
      <c r="A383" s="1">
        <v>346</v>
      </c>
      <c r="B383" s="1" t="s">
        <v>1945</v>
      </c>
      <c r="C383" s="1" t="s">
        <v>1944</v>
      </c>
      <c r="D383" s="1">
        <v>1</v>
      </c>
      <c r="E383" s="1" t="s">
        <v>2214</v>
      </c>
      <c r="F383" s="1"/>
      <c r="G383" s="1"/>
      <c r="H383" s="1"/>
      <c r="I383" s="1"/>
      <c r="J383" s="1"/>
      <c r="K383" s="1"/>
      <c r="L383" s="1"/>
      <c r="M383" s="1"/>
      <c r="N383" s="1"/>
      <c r="O383" s="1"/>
      <c r="P383" s="1"/>
      <c r="Q383" s="1"/>
      <c r="R383" s="1"/>
      <c r="S383" s="1"/>
      <c r="T383" s="1"/>
      <c r="U383" s="1"/>
      <c r="V383" s="1"/>
      <c r="W383" s="1"/>
      <c r="X383" s="1"/>
      <c r="Y383" s="1"/>
      <c r="Z383" s="1"/>
    </row>
    <row r="384" spans="1:26" ht="15.75" customHeight="1">
      <c r="A384" s="1">
        <v>347</v>
      </c>
      <c r="B384" s="1" t="s">
        <v>1947</v>
      </c>
      <c r="C384" s="1" t="s">
        <v>1946</v>
      </c>
      <c r="D384" s="1">
        <v>1</v>
      </c>
      <c r="E384" s="1" t="s">
        <v>2214</v>
      </c>
      <c r="F384" s="1"/>
      <c r="G384" s="1"/>
      <c r="H384" s="1"/>
      <c r="I384" s="1"/>
      <c r="J384" s="1"/>
      <c r="K384" s="1"/>
      <c r="L384" s="1"/>
      <c r="M384" s="1"/>
      <c r="N384" s="1"/>
      <c r="O384" s="1"/>
      <c r="P384" s="1"/>
      <c r="Q384" s="1"/>
      <c r="R384" s="1"/>
      <c r="S384" s="1"/>
      <c r="T384" s="1"/>
      <c r="U384" s="1"/>
      <c r="V384" s="1"/>
      <c r="W384" s="1"/>
      <c r="X384" s="1"/>
      <c r="Y384" s="1"/>
      <c r="Z384" s="1"/>
    </row>
    <row r="385" spans="1:26" ht="15.75" customHeight="1">
      <c r="A385" s="1">
        <v>348</v>
      </c>
      <c r="B385" s="1" t="s">
        <v>1948</v>
      </c>
      <c r="C385" s="1" t="s">
        <v>2221</v>
      </c>
      <c r="D385" s="1">
        <v>1</v>
      </c>
      <c r="E385" s="1" t="s">
        <v>2215</v>
      </c>
      <c r="F385" s="1"/>
      <c r="G385" s="1"/>
      <c r="H385" s="1"/>
      <c r="I385" s="1"/>
      <c r="J385" s="1"/>
      <c r="K385" s="1"/>
      <c r="L385" s="1"/>
      <c r="M385" s="1"/>
      <c r="N385" s="1"/>
      <c r="O385" s="1"/>
      <c r="P385" s="1"/>
      <c r="Q385" s="1"/>
      <c r="R385" s="1"/>
      <c r="S385" s="1"/>
      <c r="T385" s="1"/>
      <c r="U385" s="1"/>
      <c r="V385" s="1"/>
      <c r="W385" s="1"/>
      <c r="X385" s="1"/>
      <c r="Y385" s="1"/>
      <c r="Z385" s="1"/>
    </row>
    <row r="386" spans="1:26" ht="15.75" customHeight="1">
      <c r="A386" s="1">
        <v>349</v>
      </c>
      <c r="B386" s="1" t="s">
        <v>1950</v>
      </c>
      <c r="C386" s="1" t="s">
        <v>1949</v>
      </c>
      <c r="D386" s="1">
        <v>1</v>
      </c>
      <c r="E386" s="1" t="s">
        <v>2215</v>
      </c>
      <c r="F386" s="1"/>
      <c r="G386" s="1"/>
      <c r="H386" s="1"/>
      <c r="I386" s="1"/>
      <c r="J386" s="1"/>
      <c r="K386" s="1"/>
      <c r="L386" s="1"/>
      <c r="M386" s="1"/>
      <c r="N386" s="1"/>
      <c r="O386" s="1"/>
      <c r="P386" s="1"/>
      <c r="Q386" s="1"/>
      <c r="R386" s="1"/>
      <c r="S386" s="1"/>
      <c r="T386" s="1"/>
      <c r="U386" s="1"/>
      <c r="V386" s="1"/>
      <c r="W386" s="1"/>
      <c r="X386" s="1"/>
      <c r="Y386" s="1"/>
      <c r="Z386" s="1"/>
    </row>
    <row r="387" spans="1:26" ht="15.75" customHeight="1">
      <c r="A387" s="1">
        <v>350</v>
      </c>
      <c r="B387" s="1" t="s">
        <v>1952</v>
      </c>
      <c r="C387" s="1" t="s">
        <v>1951</v>
      </c>
      <c r="D387" s="1">
        <v>1</v>
      </c>
      <c r="E387" s="1" t="s">
        <v>2214</v>
      </c>
      <c r="F387" s="1"/>
      <c r="G387" s="1"/>
      <c r="H387" s="1"/>
      <c r="I387" s="1"/>
      <c r="J387" s="1"/>
      <c r="K387" s="1"/>
      <c r="L387" s="1"/>
      <c r="M387" s="1"/>
      <c r="N387" s="1"/>
      <c r="O387" s="1"/>
      <c r="P387" s="1"/>
      <c r="Q387" s="1"/>
      <c r="R387" s="1"/>
      <c r="S387" s="1"/>
      <c r="T387" s="1"/>
      <c r="U387" s="1"/>
      <c r="V387" s="1"/>
      <c r="W387" s="1"/>
      <c r="X387" s="1"/>
      <c r="Y387" s="1"/>
      <c r="Z387" s="1"/>
    </row>
    <row r="388" spans="1:26" ht="15.75" customHeight="1">
      <c r="A388" s="1">
        <v>351</v>
      </c>
      <c r="B388" s="1" t="s">
        <v>1954</v>
      </c>
      <c r="C388" s="1" t="s">
        <v>1953</v>
      </c>
      <c r="D388" s="1">
        <v>0</v>
      </c>
      <c r="E388" s="1" t="s">
        <v>2214</v>
      </c>
      <c r="F388" s="1"/>
      <c r="G388" s="1"/>
      <c r="H388" s="1"/>
      <c r="I388" s="1"/>
      <c r="J388" s="1"/>
      <c r="K388" s="1"/>
      <c r="L388" s="1"/>
      <c r="M388" s="1"/>
      <c r="N388" s="1"/>
      <c r="O388" s="1"/>
      <c r="P388" s="1"/>
      <c r="Q388" s="1"/>
      <c r="R388" s="1"/>
      <c r="S388" s="1"/>
      <c r="T388" s="1"/>
      <c r="U388" s="1"/>
      <c r="V388" s="1"/>
      <c r="W388" s="1"/>
      <c r="X388" s="1"/>
      <c r="Y388" s="1"/>
      <c r="Z388" s="1"/>
    </row>
    <row r="389" spans="1:26" ht="15.75" customHeight="1">
      <c r="A389" s="1">
        <v>352</v>
      </c>
      <c r="B389" s="1" t="s">
        <v>1956</v>
      </c>
      <c r="C389" s="167">
        <v>352</v>
      </c>
      <c r="D389" s="1">
        <v>0</v>
      </c>
      <c r="E389" s="1" t="s">
        <v>2215</v>
      </c>
      <c r="F389" s="1"/>
      <c r="G389" s="1"/>
      <c r="H389" s="1"/>
      <c r="I389" s="1"/>
      <c r="J389" s="1"/>
      <c r="K389" s="1"/>
      <c r="L389" s="1"/>
      <c r="M389" s="1"/>
      <c r="N389" s="1"/>
      <c r="O389" s="1"/>
      <c r="P389" s="1"/>
      <c r="Q389" s="1"/>
      <c r="R389" s="1"/>
      <c r="S389" s="1"/>
      <c r="T389" s="1"/>
      <c r="U389" s="1"/>
      <c r="V389" s="1"/>
      <c r="W389" s="1"/>
      <c r="X389" s="1"/>
      <c r="Y389" s="1"/>
      <c r="Z389" s="1"/>
    </row>
    <row r="390" spans="1:26" ht="15.75" customHeight="1">
      <c r="A390" s="1">
        <v>406</v>
      </c>
      <c r="B390" s="1" t="s">
        <v>1958</v>
      </c>
      <c r="C390" s="1" t="s">
        <v>1957</v>
      </c>
      <c r="D390" s="1">
        <v>1</v>
      </c>
      <c r="E390" s="13"/>
      <c r="F390" s="1"/>
      <c r="G390" s="1"/>
      <c r="H390" s="1"/>
      <c r="I390" s="1"/>
      <c r="J390" s="1"/>
      <c r="K390" s="1"/>
      <c r="L390" s="1"/>
      <c r="M390" s="1"/>
      <c r="N390" s="1"/>
      <c r="O390" s="1"/>
      <c r="P390" s="1"/>
      <c r="Q390" s="1"/>
      <c r="R390" s="1"/>
      <c r="S390" s="1"/>
      <c r="T390" s="1"/>
      <c r="U390" s="1"/>
      <c r="V390" s="1"/>
      <c r="W390" s="1"/>
      <c r="X390" s="1"/>
      <c r="Y390" s="1"/>
      <c r="Z390" s="1"/>
    </row>
    <row r="391" spans="1:26" ht="15.75" customHeight="1">
      <c r="A391" s="1">
        <v>600</v>
      </c>
      <c r="B391" s="1" t="s">
        <v>1960</v>
      </c>
      <c r="C391" s="1" t="s">
        <v>1959</v>
      </c>
      <c r="D391" s="1">
        <v>1</v>
      </c>
      <c r="E391" s="13"/>
      <c r="F391" s="1"/>
      <c r="G391" s="1"/>
      <c r="H391" s="1"/>
      <c r="I391" s="1"/>
      <c r="J391" s="1"/>
      <c r="K391" s="1"/>
      <c r="L391" s="1"/>
      <c r="M391" s="1"/>
      <c r="N391" s="1"/>
      <c r="O391" s="1"/>
      <c r="P391" s="1"/>
      <c r="Q391" s="1"/>
      <c r="R391" s="1"/>
      <c r="S391" s="1"/>
      <c r="T391" s="1"/>
      <c r="U391" s="1"/>
      <c r="V391" s="1"/>
      <c r="W391" s="1"/>
      <c r="X391" s="1"/>
      <c r="Y391" s="1"/>
      <c r="Z391" s="1"/>
    </row>
    <row r="392" spans="1:26" ht="15.75" customHeight="1">
      <c r="A392" s="1">
        <v>603</v>
      </c>
      <c r="B392" s="1" t="s">
        <v>1962</v>
      </c>
      <c r="C392" s="1" t="s">
        <v>1961</v>
      </c>
      <c r="D392" s="1">
        <v>1</v>
      </c>
      <c r="E392" s="13"/>
      <c r="F392" s="1"/>
      <c r="G392" s="1"/>
      <c r="H392" s="1"/>
      <c r="I392" s="1"/>
      <c r="J392" s="1"/>
      <c r="K392" s="1"/>
      <c r="L392" s="1"/>
      <c r="M392" s="1"/>
      <c r="N392" s="1"/>
      <c r="O392" s="1"/>
      <c r="P392" s="1"/>
      <c r="Q392" s="1"/>
      <c r="R392" s="1"/>
      <c r="S392" s="1"/>
      <c r="T392" s="1"/>
      <c r="U392" s="1"/>
      <c r="V392" s="1"/>
      <c r="W392" s="1"/>
      <c r="X392" s="1"/>
      <c r="Y392" s="1"/>
      <c r="Z392" s="1"/>
    </row>
    <row r="393" spans="1:26" ht="15.75" customHeight="1">
      <c r="A393" s="1">
        <v>605</v>
      </c>
      <c r="B393" s="1" t="s">
        <v>1964</v>
      </c>
      <c r="C393" s="1" t="s">
        <v>1963</v>
      </c>
      <c r="D393" s="1">
        <v>1</v>
      </c>
      <c r="E393" s="13"/>
      <c r="F393" s="1"/>
      <c r="G393" s="1"/>
      <c r="H393" s="1"/>
      <c r="I393" s="1"/>
      <c r="J393" s="1"/>
      <c r="K393" s="1"/>
      <c r="L393" s="1"/>
      <c r="M393" s="1"/>
      <c r="N393" s="1"/>
      <c r="O393" s="1"/>
      <c r="P393" s="1"/>
      <c r="Q393" s="1"/>
      <c r="R393" s="1"/>
      <c r="S393" s="1"/>
      <c r="T393" s="1"/>
      <c r="U393" s="1"/>
      <c r="V393" s="1"/>
      <c r="W393" s="1"/>
      <c r="X393" s="1"/>
      <c r="Y393" s="1"/>
      <c r="Z393" s="1"/>
    </row>
    <row r="394" spans="1:26" ht="15.75" customHeight="1">
      <c r="A394" s="1">
        <v>610</v>
      </c>
      <c r="B394" s="1" t="s">
        <v>1966</v>
      </c>
      <c r="C394" s="1" t="s">
        <v>1965</v>
      </c>
      <c r="D394" s="1">
        <v>1</v>
      </c>
      <c r="E394" s="13"/>
      <c r="F394" s="1"/>
      <c r="G394" s="1"/>
      <c r="H394" s="1"/>
      <c r="I394" s="1"/>
      <c r="J394" s="1"/>
      <c r="K394" s="1"/>
      <c r="L394" s="1"/>
      <c r="M394" s="1"/>
      <c r="N394" s="1"/>
      <c r="O394" s="1"/>
      <c r="P394" s="1"/>
      <c r="Q394" s="1"/>
      <c r="R394" s="1"/>
      <c r="S394" s="1"/>
      <c r="T394" s="1"/>
      <c r="U394" s="1"/>
      <c r="V394" s="1"/>
      <c r="W394" s="1"/>
      <c r="X394" s="1"/>
      <c r="Y394" s="1"/>
      <c r="Z394" s="1"/>
    </row>
    <row r="395" spans="1:26" ht="15.75" customHeight="1">
      <c r="A395" s="1">
        <v>615</v>
      </c>
      <c r="B395" s="1" t="s">
        <v>1967</v>
      </c>
      <c r="C395" s="1" t="s">
        <v>2222</v>
      </c>
      <c r="D395" s="1">
        <v>1</v>
      </c>
      <c r="E395" s="13"/>
      <c r="F395" s="1"/>
      <c r="G395" s="1"/>
      <c r="H395" s="1"/>
      <c r="I395" s="1"/>
      <c r="J395" s="1"/>
      <c r="K395" s="1"/>
      <c r="L395" s="1"/>
      <c r="M395" s="1"/>
      <c r="N395" s="1"/>
      <c r="O395" s="1"/>
      <c r="P395" s="1"/>
      <c r="Q395" s="1"/>
      <c r="R395" s="1"/>
      <c r="S395" s="1"/>
      <c r="T395" s="1"/>
      <c r="U395" s="1"/>
      <c r="V395" s="1"/>
      <c r="W395" s="1"/>
      <c r="X395" s="1"/>
      <c r="Y395" s="1"/>
      <c r="Z395" s="1"/>
    </row>
    <row r="396" spans="1:26" ht="15.75" customHeight="1">
      <c r="A396" s="1">
        <v>616</v>
      </c>
      <c r="B396" s="1" t="s">
        <v>1969</v>
      </c>
      <c r="C396" s="167">
        <v>616</v>
      </c>
      <c r="D396" s="1">
        <v>1</v>
      </c>
      <c r="E396" s="13"/>
      <c r="F396" s="1"/>
      <c r="G396" s="1"/>
      <c r="H396" s="1"/>
      <c r="I396" s="1"/>
      <c r="J396" s="1"/>
      <c r="K396" s="1"/>
      <c r="L396" s="1"/>
      <c r="M396" s="1"/>
      <c r="N396" s="1"/>
      <c r="O396" s="1"/>
      <c r="P396" s="1"/>
      <c r="Q396" s="1"/>
      <c r="R396" s="1"/>
      <c r="S396" s="1"/>
      <c r="T396" s="1"/>
      <c r="U396" s="1"/>
      <c r="V396" s="1"/>
      <c r="W396" s="1"/>
      <c r="X396" s="1"/>
      <c r="Y396" s="1"/>
      <c r="Z396" s="1"/>
    </row>
    <row r="397" spans="1:26" ht="15.75" customHeight="1">
      <c r="A397" s="1">
        <v>618</v>
      </c>
      <c r="B397" s="1" t="s">
        <v>1971</v>
      </c>
      <c r="C397" s="1" t="s">
        <v>1970</v>
      </c>
      <c r="D397" s="1">
        <v>1</v>
      </c>
      <c r="E397" s="13"/>
      <c r="F397" s="1"/>
      <c r="G397" s="1"/>
      <c r="H397" s="1"/>
      <c r="I397" s="1"/>
      <c r="J397" s="1"/>
      <c r="K397" s="1"/>
      <c r="L397" s="1"/>
      <c r="M397" s="1"/>
      <c r="N397" s="1"/>
      <c r="O397" s="1"/>
      <c r="P397" s="1"/>
      <c r="Q397" s="1"/>
      <c r="R397" s="1"/>
      <c r="S397" s="1"/>
      <c r="T397" s="1"/>
      <c r="U397" s="1"/>
      <c r="V397" s="1"/>
      <c r="W397" s="1"/>
      <c r="X397" s="1"/>
      <c r="Y397" s="1"/>
      <c r="Z397" s="1"/>
    </row>
    <row r="398" spans="1:26" ht="15.75" customHeight="1">
      <c r="A398" s="1">
        <v>620</v>
      </c>
      <c r="B398" s="1" t="s">
        <v>1973</v>
      </c>
      <c r="C398" s="1" t="s">
        <v>1972</v>
      </c>
      <c r="D398" s="1">
        <v>1</v>
      </c>
      <c r="E398" s="13"/>
      <c r="F398" s="1"/>
      <c r="G398" s="1"/>
      <c r="H398" s="1"/>
      <c r="I398" s="1"/>
      <c r="J398" s="1"/>
      <c r="K398" s="1"/>
      <c r="L398" s="1"/>
      <c r="M398" s="1"/>
      <c r="N398" s="1"/>
      <c r="O398" s="1"/>
      <c r="P398" s="1"/>
      <c r="Q398" s="1"/>
      <c r="R398" s="1"/>
      <c r="S398" s="1"/>
      <c r="T398" s="1"/>
      <c r="U398" s="1"/>
      <c r="V398" s="1"/>
      <c r="W398" s="1"/>
      <c r="X398" s="1"/>
      <c r="Y398" s="1"/>
      <c r="Z398" s="1"/>
    </row>
    <row r="399" spans="1:26" ht="15.75" customHeight="1">
      <c r="A399" s="1">
        <v>622</v>
      </c>
      <c r="B399" s="1" t="s">
        <v>1975</v>
      </c>
      <c r="C399" s="1" t="s">
        <v>1974</v>
      </c>
      <c r="D399" s="1">
        <v>1</v>
      </c>
      <c r="E399" s="13"/>
      <c r="F399" s="1"/>
      <c r="G399" s="1"/>
      <c r="H399" s="1"/>
      <c r="I399" s="1"/>
      <c r="J399" s="1"/>
      <c r="K399" s="1"/>
      <c r="L399" s="1"/>
      <c r="M399" s="1"/>
      <c r="N399" s="1"/>
      <c r="O399" s="1"/>
      <c r="P399" s="1"/>
      <c r="Q399" s="1"/>
      <c r="R399" s="1"/>
      <c r="S399" s="1"/>
      <c r="T399" s="1"/>
      <c r="U399" s="1"/>
      <c r="V399" s="1"/>
      <c r="W399" s="1"/>
      <c r="X399" s="1"/>
      <c r="Y399" s="1"/>
      <c r="Z399" s="1"/>
    </row>
    <row r="400" spans="1:26" ht="15.75" customHeight="1">
      <c r="A400" s="1">
        <v>625</v>
      </c>
      <c r="B400" s="1" t="s">
        <v>1977</v>
      </c>
      <c r="C400" s="1" t="s">
        <v>1976</v>
      </c>
      <c r="D400" s="1">
        <v>1</v>
      </c>
      <c r="E400" s="13"/>
      <c r="F400" s="1"/>
      <c r="G400" s="1"/>
      <c r="H400" s="1"/>
      <c r="I400" s="1"/>
      <c r="J400" s="1"/>
      <c r="K400" s="1"/>
      <c r="L400" s="1"/>
      <c r="M400" s="1"/>
      <c r="N400" s="1"/>
      <c r="O400" s="1"/>
      <c r="P400" s="1"/>
      <c r="Q400" s="1"/>
      <c r="R400" s="1"/>
      <c r="S400" s="1"/>
      <c r="T400" s="1"/>
      <c r="U400" s="1"/>
      <c r="V400" s="1"/>
      <c r="W400" s="1"/>
      <c r="X400" s="1"/>
      <c r="Y400" s="1"/>
      <c r="Z400" s="1"/>
    </row>
    <row r="401" spans="1:26" ht="15.75" customHeight="1">
      <c r="A401" s="1">
        <v>632</v>
      </c>
      <c r="B401" s="1" t="s">
        <v>1979</v>
      </c>
      <c r="C401" s="1" t="s">
        <v>1978</v>
      </c>
      <c r="D401" s="1">
        <v>1</v>
      </c>
      <c r="E401" s="13"/>
      <c r="F401" s="1"/>
      <c r="G401" s="1"/>
      <c r="H401" s="1"/>
      <c r="I401" s="1"/>
      <c r="J401" s="1"/>
      <c r="K401" s="1"/>
      <c r="L401" s="1"/>
      <c r="M401" s="1"/>
      <c r="N401" s="1"/>
      <c r="O401" s="1"/>
      <c r="P401" s="1"/>
      <c r="Q401" s="1"/>
      <c r="R401" s="1"/>
      <c r="S401" s="1"/>
      <c r="T401" s="1"/>
      <c r="U401" s="1"/>
      <c r="V401" s="1"/>
      <c r="W401" s="1"/>
      <c r="X401" s="1"/>
      <c r="Y401" s="1"/>
      <c r="Z401" s="1"/>
    </row>
    <row r="402" spans="1:26" ht="15.75" customHeight="1">
      <c r="A402" s="1">
        <v>635</v>
      </c>
      <c r="B402" s="1" t="s">
        <v>1981</v>
      </c>
      <c r="C402" s="1" t="s">
        <v>1980</v>
      </c>
      <c r="D402" s="1">
        <v>1</v>
      </c>
      <c r="E402" s="13"/>
      <c r="F402" s="1"/>
      <c r="G402" s="1"/>
      <c r="H402" s="1"/>
      <c r="I402" s="1"/>
      <c r="J402" s="1"/>
      <c r="K402" s="1"/>
      <c r="L402" s="1"/>
      <c r="M402" s="1"/>
      <c r="N402" s="1"/>
      <c r="O402" s="1"/>
      <c r="P402" s="1"/>
      <c r="Q402" s="1"/>
      <c r="R402" s="1"/>
      <c r="S402" s="1"/>
      <c r="T402" s="1"/>
      <c r="U402" s="1"/>
      <c r="V402" s="1"/>
      <c r="W402" s="1"/>
      <c r="X402" s="1"/>
      <c r="Y402" s="1"/>
      <c r="Z402" s="1"/>
    </row>
    <row r="403" spans="1:26" ht="15.75" customHeight="1">
      <c r="A403" s="1">
        <v>640</v>
      </c>
      <c r="B403" s="1" t="s">
        <v>1983</v>
      </c>
      <c r="C403" s="1" t="s">
        <v>1982</v>
      </c>
      <c r="D403" s="1">
        <v>1</v>
      </c>
      <c r="E403" s="13"/>
      <c r="F403" s="1"/>
      <c r="G403" s="1"/>
      <c r="H403" s="1"/>
      <c r="I403" s="1"/>
      <c r="J403" s="1"/>
      <c r="K403" s="1"/>
      <c r="L403" s="1"/>
      <c r="M403" s="1"/>
      <c r="N403" s="1"/>
      <c r="O403" s="1"/>
      <c r="P403" s="1"/>
      <c r="Q403" s="1"/>
      <c r="R403" s="1"/>
      <c r="S403" s="1"/>
      <c r="T403" s="1"/>
      <c r="U403" s="1"/>
      <c r="V403" s="1"/>
      <c r="W403" s="1"/>
      <c r="X403" s="1"/>
      <c r="Y403" s="1"/>
      <c r="Z403" s="1"/>
    </row>
    <row r="404" spans="1:26" ht="15.75" customHeight="1">
      <c r="A404" s="1">
        <v>645</v>
      </c>
      <c r="B404" s="1" t="s">
        <v>1985</v>
      </c>
      <c r="C404" s="1" t="s">
        <v>1984</v>
      </c>
      <c r="D404" s="1">
        <v>1</v>
      </c>
      <c r="E404" s="13"/>
      <c r="F404" s="1"/>
      <c r="G404" s="1"/>
      <c r="H404" s="1"/>
      <c r="I404" s="1"/>
      <c r="J404" s="1"/>
      <c r="K404" s="1"/>
      <c r="L404" s="1"/>
      <c r="M404" s="1"/>
      <c r="N404" s="1"/>
      <c r="O404" s="1"/>
      <c r="P404" s="1"/>
      <c r="Q404" s="1"/>
      <c r="R404" s="1"/>
      <c r="S404" s="1"/>
      <c r="T404" s="1"/>
      <c r="U404" s="1"/>
      <c r="V404" s="1"/>
      <c r="W404" s="1"/>
      <c r="X404" s="1"/>
      <c r="Y404" s="1"/>
      <c r="Z404" s="1"/>
    </row>
    <row r="405" spans="1:26" ht="15.75" customHeight="1">
      <c r="A405" s="1">
        <v>650</v>
      </c>
      <c r="B405" s="1" t="s">
        <v>1987</v>
      </c>
      <c r="C405" s="1" t="s">
        <v>1986</v>
      </c>
      <c r="D405" s="1">
        <v>1</v>
      </c>
      <c r="E405" s="13"/>
      <c r="F405" s="1"/>
      <c r="G405" s="1"/>
      <c r="H405" s="1"/>
      <c r="I405" s="1"/>
      <c r="J405" s="1"/>
      <c r="K405" s="1"/>
      <c r="L405" s="1"/>
      <c r="M405" s="1"/>
      <c r="N405" s="1"/>
      <c r="O405" s="1"/>
      <c r="P405" s="1"/>
      <c r="Q405" s="1"/>
      <c r="R405" s="1"/>
      <c r="S405" s="1"/>
      <c r="T405" s="1"/>
      <c r="U405" s="1"/>
      <c r="V405" s="1"/>
      <c r="W405" s="1"/>
      <c r="X405" s="1"/>
      <c r="Y405" s="1"/>
      <c r="Z405" s="1"/>
    </row>
    <row r="406" spans="1:26" ht="15.75" customHeight="1">
      <c r="A406" s="1">
        <v>655</v>
      </c>
      <c r="B406" s="1" t="s">
        <v>1989</v>
      </c>
      <c r="C406" s="1" t="s">
        <v>1988</v>
      </c>
      <c r="D406" s="1">
        <v>1</v>
      </c>
      <c r="E406" s="13"/>
      <c r="F406" s="1"/>
      <c r="G406" s="1"/>
      <c r="H406" s="1"/>
      <c r="I406" s="1"/>
      <c r="J406" s="1"/>
      <c r="K406" s="1"/>
      <c r="L406" s="1"/>
      <c r="M406" s="1"/>
      <c r="N406" s="1"/>
      <c r="O406" s="1"/>
      <c r="P406" s="1"/>
      <c r="Q406" s="1"/>
      <c r="R406" s="1"/>
      <c r="S406" s="1"/>
      <c r="T406" s="1"/>
      <c r="U406" s="1"/>
      <c r="V406" s="1"/>
      <c r="W406" s="1"/>
      <c r="X406" s="1"/>
      <c r="Y406" s="1"/>
      <c r="Z406" s="1"/>
    </row>
    <row r="407" spans="1:26" ht="15.75" customHeight="1">
      <c r="A407" s="1">
        <v>658</v>
      </c>
      <c r="B407" s="1" t="s">
        <v>1991</v>
      </c>
      <c r="C407" s="1" t="s">
        <v>1990</v>
      </c>
      <c r="D407" s="1">
        <v>1</v>
      </c>
      <c r="E407" s="13"/>
      <c r="F407" s="1"/>
      <c r="G407" s="1"/>
      <c r="H407" s="1"/>
      <c r="I407" s="1"/>
      <c r="J407" s="1"/>
      <c r="K407" s="1"/>
      <c r="L407" s="1"/>
      <c r="M407" s="1"/>
      <c r="N407" s="1"/>
      <c r="O407" s="1"/>
      <c r="P407" s="1"/>
      <c r="Q407" s="1"/>
      <c r="R407" s="1"/>
      <c r="S407" s="1"/>
      <c r="T407" s="1"/>
      <c r="U407" s="1"/>
      <c r="V407" s="1"/>
      <c r="W407" s="1"/>
      <c r="X407" s="1"/>
      <c r="Y407" s="1"/>
      <c r="Z407" s="1"/>
    </row>
    <row r="408" spans="1:26" ht="15.75" customHeight="1">
      <c r="A408" s="1">
        <v>660</v>
      </c>
      <c r="B408" s="1" t="s">
        <v>1993</v>
      </c>
      <c r="C408" s="1" t="s">
        <v>1992</v>
      </c>
      <c r="D408" s="1">
        <v>1</v>
      </c>
      <c r="E408" s="13"/>
      <c r="F408" s="1"/>
      <c r="G408" s="1"/>
      <c r="H408" s="1"/>
      <c r="I408" s="1"/>
      <c r="J408" s="1"/>
      <c r="K408" s="1"/>
      <c r="L408" s="1"/>
      <c r="M408" s="1"/>
      <c r="N408" s="1"/>
      <c r="O408" s="1"/>
      <c r="P408" s="1"/>
      <c r="Q408" s="1"/>
      <c r="R408" s="1"/>
      <c r="S408" s="1"/>
      <c r="T408" s="1"/>
      <c r="U408" s="1"/>
      <c r="V408" s="1"/>
      <c r="W408" s="1"/>
      <c r="X408" s="1"/>
      <c r="Y408" s="1"/>
      <c r="Z408" s="1"/>
    </row>
    <row r="409" spans="1:26" ht="15.75" customHeight="1">
      <c r="A409" s="1">
        <v>662</v>
      </c>
      <c r="B409" s="1" t="s">
        <v>1995</v>
      </c>
      <c r="C409" s="1" t="s">
        <v>1994</v>
      </c>
      <c r="D409" s="1">
        <v>1</v>
      </c>
      <c r="E409" s="13"/>
      <c r="F409" s="1"/>
      <c r="G409" s="1"/>
      <c r="H409" s="1"/>
      <c r="I409" s="1"/>
      <c r="J409" s="1"/>
      <c r="K409" s="1"/>
      <c r="L409" s="1"/>
      <c r="M409" s="1"/>
      <c r="N409" s="1"/>
      <c r="O409" s="1"/>
      <c r="P409" s="1"/>
      <c r="Q409" s="1"/>
      <c r="R409" s="1"/>
      <c r="S409" s="1"/>
      <c r="T409" s="1"/>
      <c r="U409" s="1"/>
      <c r="V409" s="1"/>
      <c r="W409" s="1"/>
      <c r="X409" s="1"/>
      <c r="Y409" s="1"/>
      <c r="Z409" s="1"/>
    </row>
    <row r="410" spans="1:26" ht="15.75" customHeight="1">
      <c r="A410" s="1">
        <v>665</v>
      </c>
      <c r="B410" s="1" t="s">
        <v>1997</v>
      </c>
      <c r="C410" s="1" t="s">
        <v>1996</v>
      </c>
      <c r="D410" s="1">
        <v>1</v>
      </c>
      <c r="E410" s="13"/>
      <c r="F410" s="1"/>
      <c r="G410" s="1"/>
      <c r="H410" s="1"/>
      <c r="I410" s="1"/>
      <c r="J410" s="1"/>
      <c r="K410" s="1"/>
      <c r="L410" s="1"/>
      <c r="M410" s="1"/>
      <c r="N410" s="1"/>
      <c r="O410" s="1"/>
      <c r="P410" s="1"/>
      <c r="Q410" s="1"/>
      <c r="R410" s="1"/>
      <c r="S410" s="1"/>
      <c r="T410" s="1"/>
      <c r="U410" s="1"/>
      <c r="V410" s="1"/>
      <c r="W410" s="1"/>
      <c r="X410" s="1"/>
      <c r="Y410" s="1"/>
      <c r="Z410" s="1"/>
    </row>
    <row r="411" spans="1:26" ht="15.75" customHeight="1">
      <c r="A411" s="1">
        <v>670</v>
      </c>
      <c r="B411" s="1" t="s">
        <v>1999</v>
      </c>
      <c r="C411" s="1" t="s">
        <v>1998</v>
      </c>
      <c r="D411" s="1">
        <v>1</v>
      </c>
      <c r="E411" s="13"/>
      <c r="F411" s="1"/>
      <c r="G411" s="1"/>
      <c r="H411" s="1"/>
      <c r="I411" s="1"/>
      <c r="J411" s="1"/>
      <c r="K411" s="1"/>
      <c r="L411" s="1"/>
      <c r="M411" s="1"/>
      <c r="N411" s="1"/>
      <c r="O411" s="1"/>
      <c r="P411" s="1"/>
      <c r="Q411" s="1"/>
      <c r="R411" s="1"/>
      <c r="S411" s="1"/>
      <c r="T411" s="1"/>
      <c r="U411" s="1"/>
      <c r="V411" s="1"/>
      <c r="W411" s="1"/>
      <c r="X411" s="1"/>
      <c r="Y411" s="1"/>
      <c r="Z411" s="1"/>
    </row>
    <row r="412" spans="1:26" ht="15.75" customHeight="1">
      <c r="A412" s="1">
        <v>672</v>
      </c>
      <c r="B412" s="1" t="s">
        <v>2001</v>
      </c>
      <c r="C412" s="1" t="s">
        <v>2000</v>
      </c>
      <c r="D412" s="1">
        <v>1</v>
      </c>
      <c r="E412" s="13"/>
      <c r="F412" s="1"/>
      <c r="G412" s="1"/>
      <c r="H412" s="1"/>
      <c r="I412" s="1"/>
      <c r="J412" s="1"/>
      <c r="K412" s="1"/>
      <c r="L412" s="1"/>
      <c r="M412" s="1"/>
      <c r="N412" s="1"/>
      <c r="O412" s="1"/>
      <c r="P412" s="1"/>
      <c r="Q412" s="1"/>
      <c r="R412" s="1"/>
      <c r="S412" s="1"/>
      <c r="T412" s="1"/>
      <c r="U412" s="1"/>
      <c r="V412" s="1"/>
      <c r="W412" s="1"/>
      <c r="X412" s="1"/>
      <c r="Y412" s="1"/>
      <c r="Z412" s="1"/>
    </row>
    <row r="413" spans="1:26" ht="15.75" customHeight="1">
      <c r="A413" s="1">
        <v>673</v>
      </c>
      <c r="B413" s="1" t="s">
        <v>2003</v>
      </c>
      <c r="C413" s="1" t="s">
        <v>2002</v>
      </c>
      <c r="D413" s="1">
        <v>1</v>
      </c>
      <c r="E413" s="13"/>
      <c r="F413" s="1"/>
      <c r="G413" s="1"/>
      <c r="H413" s="1"/>
      <c r="I413" s="1"/>
      <c r="J413" s="1"/>
      <c r="K413" s="1"/>
      <c r="L413" s="1"/>
      <c r="M413" s="1"/>
      <c r="N413" s="1"/>
      <c r="O413" s="1"/>
      <c r="P413" s="1"/>
      <c r="Q413" s="1"/>
      <c r="R413" s="1"/>
      <c r="S413" s="1"/>
      <c r="T413" s="1"/>
      <c r="U413" s="1"/>
      <c r="V413" s="1"/>
      <c r="W413" s="1"/>
      <c r="X413" s="1"/>
      <c r="Y413" s="1"/>
      <c r="Z413" s="1"/>
    </row>
    <row r="414" spans="1:26" ht="15.75" customHeight="1">
      <c r="A414" s="1">
        <v>674</v>
      </c>
      <c r="B414" s="1" t="s">
        <v>2005</v>
      </c>
      <c r="C414" s="1" t="s">
        <v>2004</v>
      </c>
      <c r="D414" s="1">
        <v>1</v>
      </c>
      <c r="E414" s="13"/>
      <c r="F414" s="1"/>
      <c r="G414" s="1"/>
      <c r="H414" s="1"/>
      <c r="I414" s="1"/>
      <c r="J414" s="1"/>
      <c r="K414" s="1"/>
      <c r="L414" s="1"/>
      <c r="M414" s="1"/>
      <c r="N414" s="1"/>
      <c r="O414" s="1"/>
      <c r="P414" s="1"/>
      <c r="Q414" s="1"/>
      <c r="R414" s="1"/>
      <c r="S414" s="1"/>
      <c r="T414" s="1"/>
      <c r="U414" s="1"/>
      <c r="V414" s="1"/>
      <c r="W414" s="1"/>
      <c r="X414" s="1"/>
      <c r="Y414" s="1"/>
      <c r="Z414" s="1"/>
    </row>
    <row r="415" spans="1:26" ht="15.75" customHeight="1">
      <c r="A415" s="1">
        <v>675</v>
      </c>
      <c r="B415" s="1" t="s">
        <v>2006</v>
      </c>
      <c r="C415" s="1" t="s">
        <v>2223</v>
      </c>
      <c r="D415" s="1">
        <v>1</v>
      </c>
      <c r="E415" s="13"/>
      <c r="F415" s="1"/>
      <c r="G415" s="1"/>
      <c r="H415" s="1"/>
      <c r="I415" s="1"/>
      <c r="J415" s="1"/>
      <c r="K415" s="1"/>
      <c r="L415" s="1"/>
      <c r="M415" s="1"/>
      <c r="N415" s="1"/>
      <c r="O415" s="1"/>
      <c r="P415" s="1"/>
      <c r="Q415" s="1"/>
      <c r="R415" s="1"/>
      <c r="S415" s="1"/>
      <c r="T415" s="1"/>
      <c r="U415" s="1"/>
      <c r="V415" s="1"/>
      <c r="W415" s="1"/>
      <c r="X415" s="1"/>
      <c r="Y415" s="1"/>
      <c r="Z415" s="1"/>
    </row>
    <row r="416" spans="1:26" ht="15.75" customHeight="1">
      <c r="A416" s="1">
        <v>680</v>
      </c>
      <c r="B416" s="1" t="s">
        <v>2008</v>
      </c>
      <c r="C416" s="1" t="s">
        <v>2007</v>
      </c>
      <c r="D416" s="1">
        <v>1</v>
      </c>
      <c r="E416" s="13"/>
      <c r="F416" s="1"/>
      <c r="G416" s="1"/>
      <c r="H416" s="1"/>
      <c r="I416" s="1"/>
      <c r="J416" s="1"/>
      <c r="K416" s="1"/>
      <c r="L416" s="1"/>
      <c r="M416" s="1"/>
      <c r="N416" s="1"/>
      <c r="O416" s="1"/>
      <c r="P416" s="1"/>
      <c r="Q416" s="1"/>
      <c r="R416" s="1"/>
      <c r="S416" s="1"/>
      <c r="T416" s="1"/>
      <c r="U416" s="1"/>
      <c r="V416" s="1"/>
      <c r="W416" s="1"/>
      <c r="X416" s="1"/>
      <c r="Y416" s="1"/>
      <c r="Z416" s="1"/>
    </row>
    <row r="417" spans="1:26" ht="15.75" customHeight="1">
      <c r="A417" s="1">
        <v>683</v>
      </c>
      <c r="B417" s="1" t="s">
        <v>2010</v>
      </c>
      <c r="C417" s="1" t="s">
        <v>2009</v>
      </c>
      <c r="D417" s="1">
        <v>1</v>
      </c>
      <c r="E417" s="13"/>
      <c r="F417" s="1"/>
      <c r="G417" s="1"/>
      <c r="H417" s="1"/>
      <c r="I417" s="1"/>
      <c r="J417" s="1"/>
      <c r="K417" s="1"/>
      <c r="L417" s="1"/>
      <c r="M417" s="1"/>
      <c r="N417" s="1"/>
      <c r="O417" s="1"/>
      <c r="P417" s="1"/>
      <c r="Q417" s="1"/>
      <c r="R417" s="1"/>
      <c r="S417" s="1"/>
      <c r="T417" s="1"/>
      <c r="U417" s="1"/>
      <c r="V417" s="1"/>
      <c r="W417" s="1"/>
      <c r="X417" s="1"/>
      <c r="Y417" s="1"/>
      <c r="Z417" s="1"/>
    </row>
    <row r="418" spans="1:26" ht="15.75" customHeight="1">
      <c r="A418" s="1">
        <v>685</v>
      </c>
      <c r="B418" s="1" t="s">
        <v>2012</v>
      </c>
      <c r="C418" s="1" t="s">
        <v>2011</v>
      </c>
      <c r="D418" s="1">
        <v>1</v>
      </c>
      <c r="E418" s="13"/>
      <c r="F418" s="1"/>
      <c r="G418" s="1"/>
      <c r="H418" s="1"/>
      <c r="I418" s="1"/>
      <c r="J418" s="1"/>
      <c r="K418" s="1"/>
      <c r="L418" s="1"/>
      <c r="M418" s="1"/>
      <c r="N418" s="1"/>
      <c r="O418" s="1"/>
      <c r="P418" s="1"/>
      <c r="Q418" s="1"/>
      <c r="R418" s="1"/>
      <c r="S418" s="1"/>
      <c r="T418" s="1"/>
      <c r="U418" s="1"/>
      <c r="V418" s="1"/>
      <c r="W418" s="1"/>
      <c r="X418" s="1"/>
      <c r="Y418" s="1"/>
      <c r="Z418" s="1"/>
    </row>
    <row r="419" spans="1:26" ht="15.75" customHeight="1">
      <c r="A419" s="1">
        <v>690</v>
      </c>
      <c r="B419" s="1" t="s">
        <v>2014</v>
      </c>
      <c r="C419" s="1" t="s">
        <v>2013</v>
      </c>
      <c r="D419" s="1">
        <v>1</v>
      </c>
      <c r="E419" s="13"/>
      <c r="F419" s="1"/>
      <c r="G419" s="1"/>
      <c r="H419" s="1"/>
      <c r="I419" s="1"/>
      <c r="J419" s="1"/>
      <c r="K419" s="1"/>
      <c r="L419" s="1"/>
      <c r="M419" s="1"/>
      <c r="N419" s="1"/>
      <c r="O419" s="1"/>
      <c r="P419" s="1"/>
      <c r="Q419" s="1"/>
      <c r="R419" s="1"/>
      <c r="S419" s="1"/>
      <c r="T419" s="1"/>
      <c r="U419" s="1"/>
      <c r="V419" s="1"/>
      <c r="W419" s="1"/>
      <c r="X419" s="1"/>
      <c r="Y419" s="1"/>
      <c r="Z419" s="1"/>
    </row>
    <row r="420" spans="1:26" ht="15.75" customHeight="1">
      <c r="A420" s="1">
        <v>695</v>
      </c>
      <c r="B420" s="1" t="s">
        <v>2016</v>
      </c>
      <c r="C420" s="1" t="s">
        <v>2015</v>
      </c>
      <c r="D420" s="1">
        <v>1</v>
      </c>
      <c r="E420" s="13"/>
      <c r="F420" s="1"/>
      <c r="G420" s="1"/>
      <c r="H420" s="1"/>
      <c r="I420" s="1"/>
      <c r="J420" s="1"/>
      <c r="K420" s="1"/>
      <c r="L420" s="1"/>
      <c r="M420" s="1"/>
      <c r="N420" s="1"/>
      <c r="O420" s="1"/>
      <c r="P420" s="1"/>
      <c r="Q420" s="1"/>
      <c r="R420" s="1"/>
      <c r="S420" s="1"/>
      <c r="T420" s="1"/>
      <c r="U420" s="1"/>
      <c r="V420" s="1"/>
      <c r="W420" s="1"/>
      <c r="X420" s="1"/>
      <c r="Y420" s="1"/>
      <c r="Z420" s="1"/>
    </row>
    <row r="421" spans="1:26" ht="15.75" customHeight="1">
      <c r="A421" s="1">
        <v>698</v>
      </c>
      <c r="B421" s="1" t="s">
        <v>2017</v>
      </c>
      <c r="C421" s="167">
        <v>698</v>
      </c>
      <c r="D421" s="1">
        <v>1</v>
      </c>
      <c r="E421" s="13"/>
      <c r="F421" s="1"/>
      <c r="G421" s="1"/>
      <c r="H421" s="1"/>
      <c r="I421" s="1"/>
      <c r="J421" s="1"/>
      <c r="K421" s="1"/>
      <c r="L421" s="1"/>
      <c r="M421" s="1"/>
      <c r="N421" s="1"/>
      <c r="O421" s="1"/>
      <c r="P421" s="1"/>
      <c r="Q421" s="1"/>
      <c r="R421" s="1"/>
      <c r="S421" s="1"/>
      <c r="T421" s="1"/>
      <c r="U421" s="1"/>
      <c r="V421" s="1"/>
      <c r="W421" s="1"/>
      <c r="X421" s="1"/>
      <c r="Y421" s="1"/>
      <c r="Z421" s="1"/>
    </row>
    <row r="422" spans="1:26" ht="15.75" customHeight="1">
      <c r="A422" s="1">
        <v>700</v>
      </c>
      <c r="B422" s="1" t="s">
        <v>2019</v>
      </c>
      <c r="C422" s="1" t="s">
        <v>2018</v>
      </c>
      <c r="D422" s="1">
        <v>1</v>
      </c>
      <c r="E422" s="13"/>
      <c r="F422" s="1"/>
      <c r="G422" s="1"/>
      <c r="H422" s="1"/>
      <c r="I422" s="1"/>
      <c r="J422" s="1"/>
      <c r="K422" s="1"/>
      <c r="L422" s="1"/>
      <c r="M422" s="1"/>
      <c r="N422" s="1"/>
      <c r="O422" s="1"/>
      <c r="P422" s="1"/>
      <c r="Q422" s="1"/>
      <c r="R422" s="1"/>
      <c r="S422" s="1"/>
      <c r="T422" s="1"/>
      <c r="U422" s="1"/>
      <c r="V422" s="1"/>
      <c r="W422" s="1"/>
      <c r="X422" s="1"/>
      <c r="Y422" s="1"/>
      <c r="Z422" s="1"/>
    </row>
    <row r="423" spans="1:26" ht="15.75" customHeight="1">
      <c r="A423" s="1">
        <v>705</v>
      </c>
      <c r="B423" s="1" t="s">
        <v>2021</v>
      </c>
      <c r="C423" s="1" t="s">
        <v>2020</v>
      </c>
      <c r="D423" s="1">
        <v>1</v>
      </c>
      <c r="E423" s="13"/>
      <c r="F423" s="1"/>
      <c r="G423" s="1"/>
      <c r="H423" s="1"/>
      <c r="I423" s="1"/>
      <c r="J423" s="1"/>
      <c r="K423" s="1"/>
      <c r="L423" s="1"/>
      <c r="M423" s="1"/>
      <c r="N423" s="1"/>
      <c r="O423" s="1"/>
      <c r="P423" s="1"/>
      <c r="Q423" s="1"/>
      <c r="R423" s="1"/>
      <c r="S423" s="1"/>
      <c r="T423" s="1"/>
      <c r="U423" s="1"/>
      <c r="V423" s="1"/>
      <c r="W423" s="1"/>
      <c r="X423" s="1"/>
      <c r="Y423" s="1"/>
      <c r="Z423" s="1"/>
    </row>
    <row r="424" spans="1:26" ht="15.75" customHeight="1">
      <c r="A424" s="1">
        <v>710</v>
      </c>
      <c r="B424" s="1" t="s">
        <v>2023</v>
      </c>
      <c r="C424" s="1" t="s">
        <v>2022</v>
      </c>
      <c r="D424" s="1">
        <v>1</v>
      </c>
      <c r="E424" s="13"/>
      <c r="F424" s="1"/>
      <c r="G424" s="1"/>
      <c r="H424" s="1"/>
      <c r="I424" s="1"/>
      <c r="J424" s="1"/>
      <c r="K424" s="1"/>
      <c r="L424" s="1"/>
      <c r="M424" s="1"/>
      <c r="N424" s="1"/>
      <c r="O424" s="1"/>
      <c r="P424" s="1"/>
      <c r="Q424" s="1"/>
      <c r="R424" s="1"/>
      <c r="S424" s="1"/>
      <c r="T424" s="1"/>
      <c r="U424" s="1"/>
      <c r="V424" s="1"/>
      <c r="W424" s="1"/>
      <c r="X424" s="1"/>
      <c r="Y424" s="1"/>
      <c r="Z424" s="1"/>
    </row>
    <row r="425" spans="1:26" ht="15.75" customHeight="1">
      <c r="A425" s="1">
        <v>712</v>
      </c>
      <c r="B425" s="1" t="s">
        <v>2025</v>
      </c>
      <c r="C425" s="167">
        <v>712</v>
      </c>
      <c r="D425" s="1">
        <v>1</v>
      </c>
      <c r="E425" s="13"/>
      <c r="F425" s="1"/>
      <c r="G425" s="1"/>
      <c r="H425" s="1"/>
      <c r="I425" s="1"/>
      <c r="J425" s="1"/>
      <c r="K425" s="1"/>
      <c r="L425" s="1"/>
      <c r="M425" s="1"/>
      <c r="N425" s="1"/>
      <c r="O425" s="1"/>
      <c r="P425" s="1"/>
      <c r="Q425" s="1"/>
      <c r="R425" s="1"/>
      <c r="S425" s="1"/>
      <c r="T425" s="1"/>
      <c r="U425" s="1"/>
      <c r="V425" s="1"/>
      <c r="W425" s="1"/>
      <c r="X425" s="1"/>
      <c r="Y425" s="1"/>
      <c r="Z425" s="1"/>
    </row>
    <row r="426" spans="1:26" ht="15.75" customHeight="1">
      <c r="A426" s="1">
        <v>715</v>
      </c>
      <c r="B426" s="1" t="s">
        <v>2027</v>
      </c>
      <c r="C426" s="1" t="s">
        <v>2026</v>
      </c>
      <c r="D426" s="1">
        <v>1</v>
      </c>
      <c r="E426" s="13"/>
      <c r="F426" s="1"/>
      <c r="G426" s="1"/>
      <c r="H426" s="1"/>
      <c r="I426" s="1"/>
      <c r="J426" s="1"/>
      <c r="K426" s="1"/>
      <c r="L426" s="1"/>
      <c r="M426" s="1"/>
      <c r="N426" s="1"/>
      <c r="O426" s="1"/>
      <c r="P426" s="1"/>
      <c r="Q426" s="1"/>
      <c r="R426" s="1"/>
      <c r="S426" s="1"/>
      <c r="T426" s="1"/>
      <c r="U426" s="1"/>
      <c r="V426" s="1"/>
      <c r="W426" s="1"/>
      <c r="X426" s="1"/>
      <c r="Y426" s="1"/>
      <c r="Z426" s="1"/>
    </row>
    <row r="427" spans="1:26" ht="15.75" customHeight="1">
      <c r="A427" s="1">
        <v>717</v>
      </c>
      <c r="B427" s="1" t="s">
        <v>2029</v>
      </c>
      <c r="C427" s="1" t="s">
        <v>2028</v>
      </c>
      <c r="D427" s="1">
        <v>1</v>
      </c>
      <c r="E427" s="13"/>
      <c r="F427" s="1"/>
      <c r="G427" s="1"/>
      <c r="H427" s="1"/>
      <c r="I427" s="1"/>
      <c r="J427" s="1"/>
      <c r="K427" s="1"/>
      <c r="L427" s="1"/>
      <c r="M427" s="1"/>
      <c r="N427" s="1"/>
      <c r="O427" s="1"/>
      <c r="P427" s="1"/>
      <c r="Q427" s="1"/>
      <c r="R427" s="1"/>
      <c r="S427" s="1"/>
      <c r="T427" s="1"/>
      <c r="U427" s="1"/>
      <c r="V427" s="1"/>
      <c r="W427" s="1"/>
      <c r="X427" s="1"/>
      <c r="Y427" s="1"/>
      <c r="Z427" s="1"/>
    </row>
    <row r="428" spans="1:26" ht="15.75" customHeight="1">
      <c r="A428" s="1">
        <v>720</v>
      </c>
      <c r="B428" s="1" t="s">
        <v>2031</v>
      </c>
      <c r="C428" s="1" t="s">
        <v>2030</v>
      </c>
      <c r="D428" s="1">
        <v>1</v>
      </c>
      <c r="E428" s="13"/>
      <c r="F428" s="1"/>
      <c r="G428" s="1"/>
      <c r="H428" s="1"/>
      <c r="I428" s="1"/>
      <c r="J428" s="1"/>
      <c r="K428" s="1"/>
      <c r="L428" s="1"/>
      <c r="M428" s="1"/>
      <c r="N428" s="1"/>
      <c r="O428" s="1"/>
      <c r="P428" s="1"/>
      <c r="Q428" s="1"/>
      <c r="R428" s="1"/>
      <c r="S428" s="1"/>
      <c r="T428" s="1"/>
      <c r="U428" s="1"/>
      <c r="V428" s="1"/>
      <c r="W428" s="1"/>
      <c r="X428" s="1"/>
      <c r="Y428" s="1"/>
      <c r="Z428" s="1"/>
    </row>
    <row r="429" spans="1:26" ht="15.75" customHeight="1">
      <c r="A429" s="1">
        <v>725</v>
      </c>
      <c r="B429" s="1" t="s">
        <v>2033</v>
      </c>
      <c r="C429" s="1" t="s">
        <v>2032</v>
      </c>
      <c r="D429" s="1">
        <v>1</v>
      </c>
      <c r="E429" s="13"/>
      <c r="F429" s="1"/>
      <c r="G429" s="1"/>
      <c r="H429" s="1"/>
      <c r="I429" s="1"/>
      <c r="J429" s="1"/>
      <c r="K429" s="1"/>
      <c r="L429" s="1"/>
      <c r="M429" s="1"/>
      <c r="N429" s="1"/>
      <c r="O429" s="1"/>
      <c r="P429" s="1"/>
      <c r="Q429" s="1"/>
      <c r="R429" s="1"/>
      <c r="S429" s="1"/>
      <c r="T429" s="1"/>
      <c r="U429" s="1"/>
      <c r="V429" s="1"/>
      <c r="W429" s="1"/>
      <c r="X429" s="1"/>
      <c r="Y429" s="1"/>
      <c r="Z429" s="1"/>
    </row>
    <row r="430" spans="1:26" ht="15.75" customHeight="1">
      <c r="A430" s="1">
        <v>728</v>
      </c>
      <c r="B430" s="1" t="s">
        <v>2035</v>
      </c>
      <c r="C430" s="1" t="s">
        <v>2034</v>
      </c>
      <c r="D430" s="1">
        <v>1</v>
      </c>
      <c r="E430" s="13"/>
      <c r="F430" s="1"/>
      <c r="G430" s="1"/>
      <c r="H430" s="1"/>
      <c r="I430" s="1"/>
      <c r="J430" s="1"/>
      <c r="K430" s="1"/>
      <c r="L430" s="1"/>
      <c r="M430" s="1"/>
      <c r="N430" s="1"/>
      <c r="O430" s="1"/>
      <c r="P430" s="1"/>
      <c r="Q430" s="1"/>
      <c r="R430" s="1"/>
      <c r="S430" s="1"/>
      <c r="T430" s="1"/>
      <c r="U430" s="1"/>
      <c r="V430" s="1"/>
      <c r="W430" s="1"/>
      <c r="X430" s="1"/>
      <c r="Y430" s="1"/>
      <c r="Z430" s="1"/>
    </row>
    <row r="431" spans="1:26" ht="15.75" customHeight="1">
      <c r="A431" s="1">
        <v>730</v>
      </c>
      <c r="B431" s="1" t="s">
        <v>2037</v>
      </c>
      <c r="C431" s="1" t="s">
        <v>2036</v>
      </c>
      <c r="D431" s="1">
        <v>1</v>
      </c>
      <c r="E431" s="13"/>
      <c r="F431" s="1"/>
      <c r="G431" s="1"/>
      <c r="H431" s="1"/>
      <c r="I431" s="1"/>
      <c r="J431" s="1"/>
      <c r="K431" s="1"/>
      <c r="L431" s="1"/>
      <c r="M431" s="1"/>
      <c r="N431" s="1"/>
      <c r="O431" s="1"/>
      <c r="P431" s="1"/>
      <c r="Q431" s="1"/>
      <c r="R431" s="1"/>
      <c r="S431" s="1"/>
      <c r="T431" s="1"/>
      <c r="U431" s="1"/>
      <c r="V431" s="1"/>
      <c r="W431" s="1"/>
      <c r="X431" s="1"/>
      <c r="Y431" s="1"/>
      <c r="Z431" s="1"/>
    </row>
    <row r="432" spans="1:26" ht="15.75" customHeight="1">
      <c r="A432" s="1">
        <v>735</v>
      </c>
      <c r="B432" s="1" t="s">
        <v>2039</v>
      </c>
      <c r="C432" s="1" t="s">
        <v>2038</v>
      </c>
      <c r="D432" s="1">
        <v>1</v>
      </c>
      <c r="E432" s="13"/>
      <c r="F432" s="1"/>
      <c r="G432" s="1"/>
      <c r="H432" s="1"/>
      <c r="I432" s="1"/>
      <c r="J432" s="1"/>
      <c r="K432" s="1"/>
      <c r="L432" s="1"/>
      <c r="M432" s="1"/>
      <c r="N432" s="1"/>
      <c r="O432" s="1"/>
      <c r="P432" s="1"/>
      <c r="Q432" s="1"/>
      <c r="R432" s="1"/>
      <c r="S432" s="1"/>
      <c r="T432" s="1"/>
      <c r="U432" s="1"/>
      <c r="V432" s="1"/>
      <c r="W432" s="1"/>
      <c r="X432" s="1"/>
      <c r="Y432" s="1"/>
      <c r="Z432" s="1"/>
    </row>
    <row r="433" spans="1:26" ht="15.75" customHeight="1">
      <c r="A433" s="1">
        <v>740</v>
      </c>
      <c r="B433" s="1" t="s">
        <v>2041</v>
      </c>
      <c r="C433" s="1" t="s">
        <v>2040</v>
      </c>
      <c r="D433" s="1">
        <v>1</v>
      </c>
      <c r="E433" s="13"/>
      <c r="F433" s="1"/>
      <c r="G433" s="1"/>
      <c r="H433" s="1"/>
      <c r="I433" s="1"/>
      <c r="J433" s="1"/>
      <c r="K433" s="1"/>
      <c r="L433" s="1"/>
      <c r="M433" s="1"/>
      <c r="N433" s="1"/>
      <c r="O433" s="1"/>
      <c r="P433" s="1"/>
      <c r="Q433" s="1"/>
      <c r="R433" s="1"/>
      <c r="S433" s="1"/>
      <c r="T433" s="1"/>
      <c r="U433" s="1"/>
      <c r="V433" s="1"/>
      <c r="W433" s="1"/>
      <c r="X433" s="1"/>
      <c r="Y433" s="1"/>
      <c r="Z433" s="1"/>
    </row>
    <row r="434" spans="1:26" ht="15.75" customHeight="1">
      <c r="A434" s="1">
        <v>745</v>
      </c>
      <c r="B434" s="1" t="s">
        <v>2043</v>
      </c>
      <c r="C434" s="1" t="s">
        <v>2042</v>
      </c>
      <c r="D434" s="1">
        <v>1</v>
      </c>
      <c r="E434" s="13"/>
      <c r="F434" s="1"/>
      <c r="G434" s="1"/>
      <c r="H434" s="1"/>
      <c r="I434" s="1"/>
      <c r="J434" s="1"/>
      <c r="K434" s="1"/>
      <c r="L434" s="1"/>
      <c r="M434" s="1"/>
      <c r="N434" s="1"/>
      <c r="O434" s="1"/>
      <c r="P434" s="1"/>
      <c r="Q434" s="1"/>
      <c r="R434" s="1"/>
      <c r="S434" s="1"/>
      <c r="T434" s="1"/>
      <c r="U434" s="1"/>
      <c r="V434" s="1"/>
      <c r="W434" s="1"/>
      <c r="X434" s="1"/>
      <c r="Y434" s="1"/>
      <c r="Z434" s="1"/>
    </row>
    <row r="435" spans="1:26" ht="15.75" customHeight="1">
      <c r="A435" s="1">
        <v>750</v>
      </c>
      <c r="B435" s="1" t="s">
        <v>2045</v>
      </c>
      <c r="C435" s="1" t="s">
        <v>2044</v>
      </c>
      <c r="D435" s="1">
        <v>1</v>
      </c>
      <c r="E435" s="13"/>
      <c r="F435" s="1"/>
      <c r="G435" s="1"/>
      <c r="H435" s="1"/>
      <c r="I435" s="1"/>
      <c r="J435" s="1"/>
      <c r="K435" s="1"/>
      <c r="L435" s="1"/>
      <c r="M435" s="1"/>
      <c r="N435" s="1"/>
      <c r="O435" s="1"/>
      <c r="P435" s="1"/>
      <c r="Q435" s="1"/>
      <c r="R435" s="1"/>
      <c r="S435" s="1"/>
      <c r="T435" s="1"/>
      <c r="U435" s="1"/>
      <c r="V435" s="1"/>
      <c r="W435" s="1"/>
      <c r="X435" s="1"/>
      <c r="Y435" s="1"/>
      <c r="Z435" s="1"/>
    </row>
    <row r="436" spans="1:26" ht="15.75" customHeight="1">
      <c r="A436" s="1">
        <v>753</v>
      </c>
      <c r="B436" s="1" t="s">
        <v>2047</v>
      </c>
      <c r="C436" s="1" t="s">
        <v>2046</v>
      </c>
      <c r="D436" s="1">
        <v>1</v>
      </c>
      <c r="E436" s="13"/>
      <c r="F436" s="1"/>
      <c r="G436" s="1"/>
      <c r="H436" s="1"/>
      <c r="I436" s="1"/>
      <c r="J436" s="1"/>
      <c r="K436" s="1"/>
      <c r="L436" s="1"/>
      <c r="M436" s="1"/>
      <c r="N436" s="1"/>
      <c r="O436" s="1"/>
      <c r="P436" s="1"/>
      <c r="Q436" s="1"/>
      <c r="R436" s="1"/>
      <c r="S436" s="1"/>
      <c r="T436" s="1"/>
      <c r="U436" s="1"/>
      <c r="V436" s="1"/>
      <c r="W436" s="1"/>
      <c r="X436" s="1"/>
      <c r="Y436" s="1"/>
      <c r="Z436" s="1"/>
    </row>
    <row r="437" spans="1:26" ht="15.75" customHeight="1">
      <c r="A437" s="1">
        <v>755</v>
      </c>
      <c r="B437" s="1" t="s">
        <v>2049</v>
      </c>
      <c r="C437" s="1" t="s">
        <v>2048</v>
      </c>
      <c r="D437" s="1">
        <v>1</v>
      </c>
      <c r="E437" s="13"/>
      <c r="F437" s="1"/>
      <c r="G437" s="1"/>
      <c r="H437" s="1"/>
      <c r="I437" s="1"/>
      <c r="J437" s="1"/>
      <c r="K437" s="1"/>
      <c r="L437" s="1"/>
      <c r="M437" s="1"/>
      <c r="N437" s="1"/>
      <c r="O437" s="1"/>
      <c r="P437" s="1"/>
      <c r="Q437" s="1"/>
      <c r="R437" s="1"/>
      <c r="S437" s="1"/>
      <c r="T437" s="1"/>
      <c r="U437" s="1"/>
      <c r="V437" s="1"/>
      <c r="W437" s="1"/>
      <c r="X437" s="1"/>
      <c r="Y437" s="1"/>
      <c r="Z437" s="1"/>
    </row>
    <row r="438" spans="1:26" ht="15.75" customHeight="1">
      <c r="A438" s="1">
        <v>760</v>
      </c>
      <c r="B438" s="1" t="s">
        <v>2051</v>
      </c>
      <c r="C438" s="1" t="s">
        <v>2050</v>
      </c>
      <c r="D438" s="1">
        <v>1</v>
      </c>
      <c r="E438" s="13"/>
      <c r="F438" s="1"/>
      <c r="G438" s="1"/>
      <c r="H438" s="1"/>
      <c r="I438" s="1"/>
      <c r="J438" s="1"/>
      <c r="K438" s="1"/>
      <c r="L438" s="1"/>
      <c r="M438" s="1"/>
      <c r="N438" s="1"/>
      <c r="O438" s="1"/>
      <c r="P438" s="1"/>
      <c r="Q438" s="1"/>
      <c r="R438" s="1"/>
      <c r="S438" s="1"/>
      <c r="T438" s="1"/>
      <c r="U438" s="1"/>
      <c r="V438" s="1"/>
      <c r="W438" s="1"/>
      <c r="X438" s="1"/>
      <c r="Y438" s="1"/>
      <c r="Z438" s="1"/>
    </row>
    <row r="439" spans="1:26" ht="15.75" customHeight="1">
      <c r="A439" s="1">
        <v>763</v>
      </c>
      <c r="B439" s="1" t="s">
        <v>2053</v>
      </c>
      <c r="C439" s="167">
        <v>763</v>
      </c>
      <c r="D439" s="1">
        <v>1</v>
      </c>
      <c r="E439" s="13"/>
      <c r="F439" s="1"/>
      <c r="G439" s="1"/>
      <c r="H439" s="1"/>
      <c r="I439" s="1"/>
      <c r="J439" s="1"/>
      <c r="K439" s="1"/>
      <c r="L439" s="1"/>
      <c r="M439" s="1"/>
      <c r="N439" s="1"/>
      <c r="O439" s="1"/>
      <c r="P439" s="1"/>
      <c r="Q439" s="1"/>
      <c r="R439" s="1"/>
      <c r="S439" s="1"/>
      <c r="T439" s="1"/>
      <c r="U439" s="1"/>
      <c r="V439" s="1"/>
      <c r="W439" s="1"/>
      <c r="X439" s="1"/>
      <c r="Y439" s="1"/>
      <c r="Z439" s="1"/>
    </row>
    <row r="440" spans="1:26" ht="15.75" customHeight="1">
      <c r="A440" s="1">
        <v>765</v>
      </c>
      <c r="B440" s="1" t="s">
        <v>2055</v>
      </c>
      <c r="C440" s="1" t="s">
        <v>2054</v>
      </c>
      <c r="D440" s="1">
        <v>1</v>
      </c>
      <c r="E440" s="13"/>
      <c r="F440" s="1"/>
      <c r="G440" s="1"/>
      <c r="H440" s="1"/>
      <c r="I440" s="1"/>
      <c r="J440" s="1"/>
      <c r="K440" s="1"/>
      <c r="L440" s="1"/>
      <c r="M440" s="1"/>
      <c r="N440" s="1"/>
      <c r="O440" s="1"/>
      <c r="P440" s="1"/>
      <c r="Q440" s="1"/>
      <c r="R440" s="1"/>
      <c r="S440" s="1"/>
      <c r="T440" s="1"/>
      <c r="U440" s="1"/>
      <c r="V440" s="1"/>
      <c r="W440" s="1"/>
      <c r="X440" s="1"/>
      <c r="Y440" s="1"/>
      <c r="Z440" s="1"/>
    </row>
    <row r="441" spans="1:26" ht="15.75" customHeight="1">
      <c r="A441" s="1">
        <v>766</v>
      </c>
      <c r="B441" s="1" t="s">
        <v>2057</v>
      </c>
      <c r="C441" s="1" t="s">
        <v>2056</v>
      </c>
      <c r="D441" s="1">
        <v>1</v>
      </c>
      <c r="E441" s="13"/>
      <c r="F441" s="1"/>
      <c r="G441" s="1"/>
      <c r="H441" s="1"/>
      <c r="I441" s="1"/>
      <c r="J441" s="1"/>
      <c r="K441" s="1"/>
      <c r="L441" s="1"/>
      <c r="M441" s="1"/>
      <c r="N441" s="1"/>
      <c r="O441" s="1"/>
      <c r="P441" s="1"/>
      <c r="Q441" s="1"/>
      <c r="R441" s="1"/>
      <c r="S441" s="1"/>
      <c r="T441" s="1"/>
      <c r="U441" s="1"/>
      <c r="V441" s="1"/>
      <c r="W441" s="1"/>
      <c r="X441" s="1"/>
      <c r="Y441" s="1"/>
      <c r="Z441" s="1"/>
    </row>
    <row r="442" spans="1:26" ht="15.75" customHeight="1">
      <c r="A442" s="1">
        <v>767</v>
      </c>
      <c r="B442" s="1" t="s">
        <v>2059</v>
      </c>
      <c r="C442" s="1" t="s">
        <v>2058</v>
      </c>
      <c r="D442" s="1">
        <v>1</v>
      </c>
      <c r="E442" s="13"/>
      <c r="F442" s="1"/>
      <c r="G442" s="1"/>
      <c r="H442" s="1"/>
      <c r="I442" s="1"/>
      <c r="J442" s="1"/>
      <c r="K442" s="1"/>
      <c r="L442" s="1"/>
      <c r="M442" s="1"/>
      <c r="N442" s="1"/>
      <c r="O442" s="1"/>
      <c r="P442" s="1"/>
      <c r="Q442" s="1"/>
      <c r="R442" s="1"/>
      <c r="S442" s="1"/>
      <c r="T442" s="1"/>
      <c r="U442" s="1"/>
      <c r="V442" s="1"/>
      <c r="W442" s="1"/>
      <c r="X442" s="1"/>
      <c r="Y442" s="1"/>
      <c r="Z442" s="1"/>
    </row>
    <row r="443" spans="1:26" ht="15.75" customHeight="1">
      <c r="A443" s="1">
        <v>770</v>
      </c>
      <c r="B443" s="1" t="s">
        <v>2061</v>
      </c>
      <c r="C443" s="1" t="s">
        <v>2060</v>
      </c>
      <c r="D443" s="1">
        <v>1</v>
      </c>
      <c r="E443" s="13"/>
      <c r="F443" s="1"/>
      <c r="G443" s="1"/>
      <c r="H443" s="1"/>
      <c r="I443" s="1"/>
      <c r="J443" s="1"/>
      <c r="K443" s="1"/>
      <c r="L443" s="1"/>
      <c r="M443" s="1"/>
      <c r="N443" s="1"/>
      <c r="O443" s="1"/>
      <c r="P443" s="1"/>
      <c r="Q443" s="1"/>
      <c r="R443" s="1"/>
      <c r="S443" s="1"/>
      <c r="T443" s="1"/>
      <c r="U443" s="1"/>
      <c r="V443" s="1"/>
      <c r="W443" s="1"/>
      <c r="X443" s="1"/>
      <c r="Y443" s="1"/>
      <c r="Z443" s="1"/>
    </row>
    <row r="444" spans="1:26" ht="15.75" customHeight="1">
      <c r="A444" s="1">
        <v>773</v>
      </c>
      <c r="B444" s="1" t="s">
        <v>2063</v>
      </c>
      <c r="C444" s="1" t="s">
        <v>2062</v>
      </c>
      <c r="D444" s="1">
        <v>1</v>
      </c>
      <c r="E444" s="13"/>
      <c r="F444" s="1"/>
      <c r="G444" s="1"/>
      <c r="H444" s="1"/>
      <c r="I444" s="1"/>
      <c r="J444" s="1"/>
      <c r="K444" s="1"/>
      <c r="L444" s="1"/>
      <c r="M444" s="1"/>
      <c r="N444" s="1"/>
      <c r="O444" s="1"/>
      <c r="P444" s="1"/>
      <c r="Q444" s="1"/>
      <c r="R444" s="1"/>
      <c r="S444" s="1"/>
      <c r="T444" s="1"/>
      <c r="U444" s="1"/>
      <c r="V444" s="1"/>
      <c r="W444" s="1"/>
      <c r="X444" s="1"/>
      <c r="Y444" s="1"/>
      <c r="Z444" s="1"/>
    </row>
    <row r="445" spans="1:26" ht="15.75" customHeight="1">
      <c r="A445" s="1">
        <v>774</v>
      </c>
      <c r="B445" s="1" t="s">
        <v>2065</v>
      </c>
      <c r="C445" s="1" t="s">
        <v>2064</v>
      </c>
      <c r="D445" s="1">
        <v>1</v>
      </c>
      <c r="E445" s="13"/>
      <c r="F445" s="1"/>
      <c r="G445" s="1"/>
      <c r="H445" s="1"/>
      <c r="I445" s="1"/>
      <c r="J445" s="1"/>
      <c r="K445" s="1"/>
      <c r="L445" s="1"/>
      <c r="M445" s="1"/>
      <c r="N445" s="1"/>
      <c r="O445" s="1"/>
      <c r="P445" s="1"/>
      <c r="Q445" s="1"/>
      <c r="R445" s="1"/>
      <c r="S445" s="1"/>
      <c r="T445" s="1"/>
      <c r="U445" s="1"/>
      <c r="V445" s="1"/>
      <c r="W445" s="1"/>
      <c r="X445" s="1"/>
      <c r="Y445" s="1"/>
      <c r="Z445" s="1"/>
    </row>
    <row r="446" spans="1:26" ht="15.75" customHeight="1">
      <c r="A446" s="1">
        <v>775</v>
      </c>
      <c r="B446" s="1" t="s">
        <v>2067</v>
      </c>
      <c r="C446" s="1" t="s">
        <v>2066</v>
      </c>
      <c r="D446" s="1">
        <v>1</v>
      </c>
      <c r="E446" s="13"/>
      <c r="F446" s="1"/>
      <c r="G446" s="1"/>
      <c r="H446" s="1"/>
      <c r="I446" s="1"/>
      <c r="J446" s="1"/>
      <c r="K446" s="1"/>
      <c r="L446" s="1"/>
      <c r="M446" s="1"/>
      <c r="N446" s="1"/>
      <c r="O446" s="1"/>
      <c r="P446" s="1"/>
      <c r="Q446" s="1"/>
      <c r="R446" s="1"/>
      <c r="S446" s="1"/>
      <c r="T446" s="1"/>
      <c r="U446" s="1"/>
      <c r="V446" s="1"/>
      <c r="W446" s="1"/>
      <c r="X446" s="1"/>
      <c r="Y446" s="1"/>
      <c r="Z446" s="1"/>
    </row>
    <row r="447" spans="1:26" ht="15.75" customHeight="1">
      <c r="A447" s="1">
        <v>778</v>
      </c>
      <c r="B447" s="1" t="s">
        <v>2069</v>
      </c>
      <c r="C447" s="1" t="s">
        <v>2068</v>
      </c>
      <c r="D447" s="1">
        <v>1</v>
      </c>
      <c r="E447" s="13"/>
      <c r="F447" s="1"/>
      <c r="G447" s="1"/>
      <c r="H447" s="1"/>
      <c r="I447" s="1"/>
      <c r="J447" s="1"/>
      <c r="K447" s="1"/>
      <c r="L447" s="1"/>
      <c r="M447" s="1"/>
      <c r="N447" s="1"/>
      <c r="O447" s="1"/>
      <c r="P447" s="1"/>
      <c r="Q447" s="1"/>
      <c r="R447" s="1"/>
      <c r="S447" s="1"/>
      <c r="T447" s="1"/>
      <c r="U447" s="1"/>
      <c r="V447" s="1"/>
      <c r="W447" s="1"/>
      <c r="X447" s="1"/>
      <c r="Y447" s="1"/>
      <c r="Z447" s="1"/>
    </row>
    <row r="448" spans="1:26" ht="15.75" customHeight="1">
      <c r="A448" s="1">
        <v>780</v>
      </c>
      <c r="B448" s="1" t="s">
        <v>2071</v>
      </c>
      <c r="C448" s="1" t="s">
        <v>2070</v>
      </c>
      <c r="D448" s="1">
        <v>1</v>
      </c>
      <c r="E448" s="13"/>
      <c r="F448" s="1"/>
      <c r="G448" s="1"/>
      <c r="H448" s="1"/>
      <c r="I448" s="1"/>
      <c r="J448" s="1"/>
      <c r="K448" s="1"/>
      <c r="L448" s="1"/>
      <c r="M448" s="1"/>
      <c r="N448" s="1"/>
      <c r="O448" s="1"/>
      <c r="P448" s="1"/>
      <c r="Q448" s="1"/>
      <c r="R448" s="1"/>
      <c r="S448" s="1"/>
      <c r="T448" s="1"/>
      <c r="U448" s="1"/>
      <c r="V448" s="1"/>
      <c r="W448" s="1"/>
      <c r="X448" s="1"/>
      <c r="Y448" s="1"/>
      <c r="Z448" s="1"/>
    </row>
    <row r="449" spans="1:26" ht="15.75" customHeight="1">
      <c r="A449" s="1">
        <v>801</v>
      </c>
      <c r="B449" s="1" t="s">
        <v>2073</v>
      </c>
      <c r="C449" s="1" t="s">
        <v>2072</v>
      </c>
      <c r="D449" s="1">
        <v>1</v>
      </c>
      <c r="E449" s="13"/>
      <c r="F449" s="1"/>
      <c r="G449" s="1"/>
      <c r="H449" s="1"/>
      <c r="I449" s="1"/>
      <c r="J449" s="1"/>
      <c r="K449" s="1"/>
      <c r="L449" s="1"/>
      <c r="M449" s="1"/>
      <c r="N449" s="1"/>
      <c r="O449" s="1"/>
      <c r="P449" s="1"/>
      <c r="Q449" s="1"/>
      <c r="R449" s="1"/>
      <c r="S449" s="1"/>
      <c r="T449" s="1"/>
      <c r="U449" s="1"/>
      <c r="V449" s="1"/>
      <c r="W449" s="1"/>
      <c r="X449" s="1"/>
      <c r="Y449" s="1"/>
      <c r="Z449" s="1"/>
    </row>
    <row r="450" spans="1:26" ht="15.75" customHeight="1">
      <c r="A450" s="1">
        <v>805</v>
      </c>
      <c r="B450" s="1" t="s">
        <v>2075</v>
      </c>
      <c r="C450" s="1" t="s">
        <v>2074</v>
      </c>
      <c r="D450" s="1">
        <v>1</v>
      </c>
      <c r="E450" s="13"/>
      <c r="F450" s="1"/>
      <c r="G450" s="1"/>
      <c r="H450" s="1"/>
      <c r="I450" s="1"/>
      <c r="J450" s="1"/>
      <c r="K450" s="1"/>
      <c r="L450" s="1"/>
      <c r="M450" s="1"/>
      <c r="N450" s="1"/>
      <c r="O450" s="1"/>
      <c r="P450" s="1"/>
      <c r="Q450" s="1"/>
      <c r="R450" s="1"/>
      <c r="S450" s="1"/>
      <c r="T450" s="1"/>
      <c r="U450" s="1"/>
      <c r="V450" s="1"/>
      <c r="W450" s="1"/>
      <c r="X450" s="1"/>
      <c r="Y450" s="1"/>
      <c r="Z450" s="1"/>
    </row>
    <row r="451" spans="1:26" ht="15.75" customHeight="1">
      <c r="A451" s="1">
        <v>806</v>
      </c>
      <c r="B451" s="1" t="s">
        <v>2077</v>
      </c>
      <c r="C451" s="1" t="s">
        <v>2076</v>
      </c>
      <c r="D451" s="1">
        <v>1</v>
      </c>
      <c r="E451" s="13"/>
      <c r="F451" s="1"/>
      <c r="G451" s="1"/>
      <c r="H451" s="1"/>
      <c r="I451" s="1"/>
      <c r="J451" s="1"/>
      <c r="K451" s="1"/>
      <c r="L451" s="1"/>
      <c r="M451" s="1"/>
      <c r="N451" s="1"/>
      <c r="O451" s="1"/>
      <c r="P451" s="1"/>
      <c r="Q451" s="1"/>
      <c r="R451" s="1"/>
      <c r="S451" s="1"/>
      <c r="T451" s="1"/>
      <c r="U451" s="1"/>
      <c r="V451" s="1"/>
      <c r="W451" s="1"/>
      <c r="X451" s="1"/>
      <c r="Y451" s="1"/>
      <c r="Z451" s="1"/>
    </row>
    <row r="452" spans="1:26" ht="15.75" customHeight="1">
      <c r="A452" s="1">
        <v>810</v>
      </c>
      <c r="B452" s="1" t="s">
        <v>2079</v>
      </c>
      <c r="C452" s="1" t="s">
        <v>2078</v>
      </c>
      <c r="D452" s="1">
        <v>1</v>
      </c>
      <c r="E452" s="13"/>
      <c r="F452" s="1"/>
      <c r="G452" s="1"/>
      <c r="H452" s="1"/>
      <c r="I452" s="1"/>
      <c r="J452" s="1"/>
      <c r="K452" s="1"/>
      <c r="L452" s="1"/>
      <c r="M452" s="1"/>
      <c r="N452" s="1"/>
      <c r="O452" s="1"/>
      <c r="P452" s="1"/>
      <c r="Q452" s="1"/>
      <c r="R452" s="1"/>
      <c r="S452" s="1"/>
      <c r="T452" s="1"/>
      <c r="U452" s="1"/>
      <c r="V452" s="1"/>
      <c r="W452" s="1"/>
      <c r="X452" s="1"/>
      <c r="Y452" s="1"/>
      <c r="Z452" s="1"/>
    </row>
    <row r="453" spans="1:26" ht="15.75" customHeight="1">
      <c r="A453" s="1">
        <v>815</v>
      </c>
      <c r="B453" s="1" t="s">
        <v>2081</v>
      </c>
      <c r="C453" s="1" t="s">
        <v>2080</v>
      </c>
      <c r="D453" s="1">
        <v>1</v>
      </c>
      <c r="E453" s="13"/>
      <c r="F453" s="1"/>
      <c r="G453" s="1"/>
      <c r="H453" s="1"/>
      <c r="I453" s="1"/>
      <c r="J453" s="1"/>
      <c r="K453" s="1"/>
      <c r="L453" s="1"/>
      <c r="M453" s="1"/>
      <c r="N453" s="1"/>
      <c r="O453" s="1"/>
      <c r="P453" s="1"/>
      <c r="Q453" s="1"/>
      <c r="R453" s="1"/>
      <c r="S453" s="1"/>
      <c r="T453" s="1"/>
      <c r="U453" s="1"/>
      <c r="V453" s="1"/>
      <c r="W453" s="1"/>
      <c r="X453" s="1"/>
      <c r="Y453" s="1"/>
      <c r="Z453" s="1"/>
    </row>
    <row r="454" spans="1:26" ht="15.75" customHeight="1">
      <c r="A454" s="1">
        <v>817</v>
      </c>
      <c r="B454" s="1" t="s">
        <v>2083</v>
      </c>
      <c r="C454" s="167">
        <v>817</v>
      </c>
      <c r="D454" s="1">
        <v>1</v>
      </c>
      <c r="E454" s="13"/>
      <c r="F454" s="1"/>
      <c r="G454" s="1"/>
      <c r="H454" s="1"/>
      <c r="I454" s="1"/>
      <c r="J454" s="1"/>
      <c r="K454" s="1"/>
      <c r="L454" s="1"/>
      <c r="M454" s="1"/>
      <c r="N454" s="1"/>
      <c r="O454" s="1"/>
      <c r="P454" s="1"/>
      <c r="Q454" s="1"/>
      <c r="R454" s="1"/>
      <c r="S454" s="1"/>
      <c r="T454" s="1"/>
      <c r="U454" s="1"/>
      <c r="V454" s="1"/>
      <c r="W454" s="1"/>
      <c r="X454" s="1"/>
      <c r="Y454" s="1"/>
      <c r="Z454" s="1"/>
    </row>
    <row r="455" spans="1:26" ht="15.75" customHeight="1">
      <c r="A455" s="1">
        <v>818</v>
      </c>
      <c r="B455" s="1" t="s">
        <v>2085</v>
      </c>
      <c r="C455" s="1" t="s">
        <v>2084</v>
      </c>
      <c r="D455" s="1">
        <v>1</v>
      </c>
      <c r="E455" s="13"/>
      <c r="F455" s="1"/>
      <c r="G455" s="1"/>
      <c r="H455" s="1"/>
      <c r="I455" s="1"/>
      <c r="J455" s="1"/>
      <c r="K455" s="1"/>
      <c r="L455" s="1"/>
      <c r="M455" s="1"/>
      <c r="N455" s="1"/>
      <c r="O455" s="1"/>
      <c r="P455" s="1"/>
      <c r="Q455" s="1"/>
      <c r="R455" s="1"/>
      <c r="S455" s="1"/>
      <c r="T455" s="1"/>
      <c r="U455" s="1"/>
      <c r="V455" s="1"/>
      <c r="W455" s="1"/>
      <c r="X455" s="1"/>
      <c r="Y455" s="1"/>
      <c r="Z455" s="1"/>
    </row>
    <row r="456" spans="1:26" ht="15.75" customHeight="1">
      <c r="A456" s="1">
        <v>821</v>
      </c>
      <c r="B456" s="1" t="s">
        <v>2087</v>
      </c>
      <c r="C456" s="1" t="s">
        <v>2086</v>
      </c>
      <c r="D456" s="1">
        <v>1</v>
      </c>
      <c r="E456" s="13"/>
      <c r="F456" s="1"/>
      <c r="G456" s="1"/>
      <c r="H456" s="1"/>
      <c r="I456" s="1"/>
      <c r="J456" s="1"/>
      <c r="K456" s="1"/>
      <c r="L456" s="1"/>
      <c r="M456" s="1"/>
      <c r="N456" s="1"/>
      <c r="O456" s="1"/>
      <c r="P456" s="1"/>
      <c r="Q456" s="1"/>
      <c r="R456" s="1"/>
      <c r="S456" s="1"/>
      <c r="T456" s="1"/>
      <c r="U456" s="1"/>
      <c r="V456" s="1"/>
      <c r="W456" s="1"/>
      <c r="X456" s="1"/>
      <c r="Y456" s="1"/>
      <c r="Z456" s="1"/>
    </row>
    <row r="457" spans="1:26" ht="15.75" customHeight="1">
      <c r="A457" s="1">
        <v>823</v>
      </c>
      <c r="B457" s="1" t="s">
        <v>2089</v>
      </c>
      <c r="C457" s="1" t="s">
        <v>2088</v>
      </c>
      <c r="D457" s="1">
        <v>1</v>
      </c>
      <c r="E457" s="13"/>
      <c r="F457" s="1"/>
      <c r="G457" s="1"/>
      <c r="H457" s="1"/>
      <c r="I457" s="1"/>
      <c r="J457" s="1"/>
      <c r="K457" s="1"/>
      <c r="L457" s="1"/>
      <c r="M457" s="1"/>
      <c r="N457" s="1"/>
      <c r="O457" s="1"/>
      <c r="P457" s="1"/>
      <c r="Q457" s="1"/>
      <c r="R457" s="1"/>
      <c r="S457" s="1"/>
      <c r="T457" s="1"/>
      <c r="U457" s="1"/>
      <c r="V457" s="1"/>
      <c r="W457" s="1"/>
      <c r="X457" s="1"/>
      <c r="Y457" s="1"/>
      <c r="Z457" s="1"/>
    </row>
    <row r="458" spans="1:26" ht="15.75" customHeight="1">
      <c r="A458" s="1">
        <v>825</v>
      </c>
      <c r="B458" s="1" t="s">
        <v>2091</v>
      </c>
      <c r="C458" s="1" t="s">
        <v>2090</v>
      </c>
      <c r="D458" s="1">
        <v>1</v>
      </c>
      <c r="E458" s="13"/>
      <c r="F458" s="1"/>
      <c r="G458" s="1"/>
      <c r="H458" s="1"/>
      <c r="I458" s="1"/>
      <c r="J458" s="1"/>
      <c r="K458" s="1"/>
      <c r="L458" s="1"/>
      <c r="M458" s="1"/>
      <c r="N458" s="1"/>
      <c r="O458" s="1"/>
      <c r="P458" s="1"/>
      <c r="Q458" s="1"/>
      <c r="R458" s="1"/>
      <c r="S458" s="1"/>
      <c r="T458" s="1"/>
      <c r="U458" s="1"/>
      <c r="V458" s="1"/>
      <c r="W458" s="1"/>
      <c r="X458" s="1"/>
      <c r="Y458" s="1"/>
      <c r="Z458" s="1"/>
    </row>
    <row r="459" spans="1:26" ht="15.75" customHeight="1">
      <c r="A459" s="1">
        <v>828</v>
      </c>
      <c r="B459" s="1" t="s">
        <v>2093</v>
      </c>
      <c r="C459" s="1" t="s">
        <v>2092</v>
      </c>
      <c r="D459" s="1">
        <v>1</v>
      </c>
      <c r="E459" s="13"/>
      <c r="F459" s="1"/>
      <c r="G459" s="1"/>
      <c r="H459" s="1"/>
      <c r="I459" s="1"/>
      <c r="J459" s="1"/>
      <c r="K459" s="1"/>
      <c r="L459" s="1"/>
      <c r="M459" s="1"/>
      <c r="N459" s="1"/>
      <c r="O459" s="1"/>
      <c r="P459" s="1"/>
      <c r="Q459" s="1"/>
      <c r="R459" s="1"/>
      <c r="S459" s="1"/>
      <c r="T459" s="1"/>
      <c r="U459" s="1"/>
      <c r="V459" s="1"/>
      <c r="W459" s="1"/>
      <c r="X459" s="1"/>
      <c r="Y459" s="1"/>
      <c r="Z459" s="1"/>
    </row>
    <row r="460" spans="1:26" ht="15.75" customHeight="1">
      <c r="A460" s="1">
        <v>829</v>
      </c>
      <c r="B460" s="1" t="s">
        <v>2095</v>
      </c>
      <c r="C460" s="1" t="s">
        <v>2094</v>
      </c>
      <c r="D460" s="1">
        <v>1</v>
      </c>
      <c r="E460" s="13"/>
      <c r="F460" s="1"/>
      <c r="G460" s="1"/>
      <c r="H460" s="1"/>
      <c r="I460" s="1"/>
      <c r="J460" s="1"/>
      <c r="K460" s="1"/>
      <c r="L460" s="1"/>
      <c r="M460" s="1"/>
      <c r="N460" s="1"/>
      <c r="O460" s="1"/>
      <c r="P460" s="1"/>
      <c r="Q460" s="1"/>
      <c r="R460" s="1"/>
      <c r="S460" s="1"/>
      <c r="T460" s="1"/>
      <c r="U460" s="1"/>
      <c r="V460" s="1"/>
      <c r="W460" s="1"/>
      <c r="X460" s="1"/>
      <c r="Y460" s="1"/>
      <c r="Z460" s="1"/>
    </row>
    <row r="461" spans="1:26" ht="15.75" customHeight="1">
      <c r="A461" s="1">
        <v>830</v>
      </c>
      <c r="B461" s="1" t="s">
        <v>2097</v>
      </c>
      <c r="C461" s="1" t="s">
        <v>2096</v>
      </c>
      <c r="D461" s="1">
        <v>1</v>
      </c>
      <c r="E461" s="13"/>
      <c r="F461" s="1"/>
      <c r="G461" s="1"/>
      <c r="H461" s="1"/>
      <c r="I461" s="1"/>
      <c r="J461" s="1"/>
      <c r="K461" s="1"/>
      <c r="L461" s="1"/>
      <c r="M461" s="1"/>
      <c r="N461" s="1"/>
      <c r="O461" s="1"/>
      <c r="P461" s="1"/>
      <c r="Q461" s="1"/>
      <c r="R461" s="1"/>
      <c r="S461" s="1"/>
      <c r="T461" s="1"/>
      <c r="U461" s="1"/>
      <c r="V461" s="1"/>
      <c r="W461" s="1"/>
      <c r="X461" s="1"/>
      <c r="Y461" s="1"/>
      <c r="Z461" s="1"/>
    </row>
    <row r="462" spans="1:26" ht="15.75" customHeight="1">
      <c r="A462" s="1">
        <v>832</v>
      </c>
      <c r="B462" s="1" t="s">
        <v>2099</v>
      </c>
      <c r="C462" s="1" t="s">
        <v>2098</v>
      </c>
      <c r="D462" s="1">
        <v>1</v>
      </c>
      <c r="E462" s="13"/>
      <c r="F462" s="1"/>
      <c r="G462" s="1"/>
      <c r="H462" s="1"/>
      <c r="I462" s="1"/>
      <c r="J462" s="1"/>
      <c r="K462" s="1"/>
      <c r="L462" s="1"/>
      <c r="M462" s="1"/>
      <c r="N462" s="1"/>
      <c r="O462" s="1"/>
      <c r="P462" s="1"/>
      <c r="Q462" s="1"/>
      <c r="R462" s="1"/>
      <c r="S462" s="1"/>
      <c r="T462" s="1"/>
      <c r="U462" s="1"/>
      <c r="V462" s="1"/>
      <c r="W462" s="1"/>
      <c r="X462" s="1"/>
      <c r="Y462" s="1"/>
      <c r="Z462" s="1"/>
    </row>
    <row r="463" spans="1:26" ht="15.75" customHeight="1">
      <c r="A463" s="1">
        <v>851</v>
      </c>
      <c r="B463" s="1" t="s">
        <v>2101</v>
      </c>
      <c r="C463" s="1" t="s">
        <v>2100</v>
      </c>
      <c r="D463" s="1">
        <v>1</v>
      </c>
      <c r="E463" s="13"/>
      <c r="F463" s="1"/>
      <c r="G463" s="1"/>
      <c r="H463" s="1"/>
      <c r="I463" s="1"/>
      <c r="J463" s="1"/>
      <c r="K463" s="1"/>
      <c r="L463" s="1"/>
      <c r="M463" s="1"/>
      <c r="N463" s="1"/>
      <c r="O463" s="1"/>
      <c r="P463" s="1"/>
      <c r="Q463" s="1"/>
      <c r="R463" s="1"/>
      <c r="S463" s="1"/>
      <c r="T463" s="1"/>
      <c r="U463" s="1"/>
      <c r="V463" s="1"/>
      <c r="W463" s="1"/>
      <c r="X463" s="1"/>
      <c r="Y463" s="1"/>
      <c r="Z463" s="1"/>
    </row>
    <row r="464" spans="1:26" ht="15.75" customHeight="1">
      <c r="A464" s="1">
        <v>852</v>
      </c>
      <c r="B464" s="1" t="s">
        <v>2103</v>
      </c>
      <c r="C464" s="1" t="s">
        <v>2102</v>
      </c>
      <c r="D464" s="1">
        <v>1</v>
      </c>
      <c r="E464" s="13"/>
      <c r="F464" s="1"/>
      <c r="G464" s="1"/>
      <c r="H464" s="1"/>
      <c r="I464" s="1"/>
      <c r="J464" s="1"/>
      <c r="K464" s="1"/>
      <c r="L464" s="1"/>
      <c r="M464" s="1"/>
      <c r="N464" s="1"/>
      <c r="O464" s="1"/>
      <c r="P464" s="1"/>
      <c r="Q464" s="1"/>
      <c r="R464" s="1"/>
      <c r="S464" s="1"/>
      <c r="T464" s="1"/>
      <c r="U464" s="1"/>
      <c r="V464" s="1"/>
      <c r="W464" s="1"/>
      <c r="X464" s="1"/>
      <c r="Y464" s="1"/>
      <c r="Z464" s="1"/>
    </row>
    <row r="465" spans="1:26" ht="15.75" customHeight="1">
      <c r="A465" s="1">
        <v>853</v>
      </c>
      <c r="B465" s="1" t="s">
        <v>2105</v>
      </c>
      <c r="C465" s="1" t="s">
        <v>2104</v>
      </c>
      <c r="D465" s="1">
        <v>1</v>
      </c>
      <c r="E465" s="13"/>
      <c r="F465" s="1"/>
      <c r="G465" s="1"/>
      <c r="H465" s="1"/>
      <c r="I465" s="1"/>
      <c r="J465" s="1"/>
      <c r="K465" s="1"/>
      <c r="L465" s="1"/>
      <c r="M465" s="1"/>
      <c r="N465" s="1"/>
      <c r="O465" s="1"/>
      <c r="P465" s="1"/>
      <c r="Q465" s="1"/>
      <c r="R465" s="1"/>
      <c r="S465" s="1"/>
      <c r="T465" s="1"/>
      <c r="U465" s="1"/>
      <c r="V465" s="1"/>
      <c r="W465" s="1"/>
      <c r="X465" s="1"/>
      <c r="Y465" s="1"/>
      <c r="Z465" s="1"/>
    </row>
    <row r="466" spans="1:26" ht="15.75" customHeight="1">
      <c r="A466" s="1">
        <v>855</v>
      </c>
      <c r="B466" s="1" t="s">
        <v>2107</v>
      </c>
      <c r="C466" s="1" t="s">
        <v>2106</v>
      </c>
      <c r="D466" s="1">
        <v>1</v>
      </c>
      <c r="E466" s="13"/>
      <c r="F466" s="1"/>
      <c r="G466" s="1"/>
      <c r="H466" s="1"/>
      <c r="I466" s="1"/>
      <c r="J466" s="1"/>
      <c r="K466" s="1"/>
      <c r="L466" s="1"/>
      <c r="M466" s="1"/>
      <c r="N466" s="1"/>
      <c r="O466" s="1"/>
      <c r="P466" s="1"/>
      <c r="Q466" s="1"/>
      <c r="R466" s="1"/>
      <c r="S466" s="1"/>
      <c r="T466" s="1"/>
      <c r="U466" s="1"/>
      <c r="V466" s="1"/>
      <c r="W466" s="1"/>
      <c r="X466" s="1"/>
      <c r="Y466" s="1"/>
      <c r="Z466" s="1"/>
    </row>
    <row r="467" spans="1:26" ht="15.75" customHeight="1">
      <c r="A467" s="1">
        <v>860</v>
      </c>
      <c r="B467" s="1" t="s">
        <v>2109</v>
      </c>
      <c r="C467" s="1" t="s">
        <v>2108</v>
      </c>
      <c r="D467" s="1">
        <v>1</v>
      </c>
      <c r="E467" s="13"/>
      <c r="F467" s="1"/>
      <c r="G467" s="1"/>
      <c r="H467" s="1"/>
      <c r="I467" s="1"/>
      <c r="J467" s="1"/>
      <c r="K467" s="1"/>
      <c r="L467" s="1"/>
      <c r="M467" s="1"/>
      <c r="N467" s="1"/>
      <c r="O467" s="1"/>
      <c r="P467" s="1"/>
      <c r="Q467" s="1"/>
      <c r="R467" s="1"/>
      <c r="S467" s="1"/>
      <c r="T467" s="1"/>
      <c r="U467" s="1"/>
      <c r="V467" s="1"/>
      <c r="W467" s="1"/>
      <c r="X467" s="1"/>
      <c r="Y467" s="1"/>
      <c r="Z467" s="1"/>
    </row>
    <row r="468" spans="1:26" ht="15.75" customHeight="1">
      <c r="A468" s="1">
        <v>871</v>
      </c>
      <c r="B468" s="1" t="s">
        <v>2111</v>
      </c>
      <c r="C468" s="1" t="s">
        <v>2110</v>
      </c>
      <c r="D468" s="1">
        <v>1</v>
      </c>
      <c r="E468" s="13"/>
      <c r="F468" s="1"/>
      <c r="G468" s="1"/>
      <c r="H468" s="1"/>
      <c r="I468" s="1"/>
      <c r="J468" s="1"/>
      <c r="K468" s="1"/>
      <c r="L468" s="1"/>
      <c r="M468" s="1"/>
      <c r="N468" s="1"/>
      <c r="O468" s="1"/>
      <c r="P468" s="1"/>
      <c r="Q468" s="1"/>
      <c r="R468" s="1"/>
      <c r="S468" s="1"/>
      <c r="T468" s="1"/>
      <c r="U468" s="1"/>
      <c r="V468" s="1"/>
      <c r="W468" s="1"/>
      <c r="X468" s="1"/>
      <c r="Y468" s="1"/>
      <c r="Z468" s="1"/>
    </row>
    <row r="469" spans="1:26" ht="15.75" customHeight="1">
      <c r="A469" s="1">
        <v>872</v>
      </c>
      <c r="B469" s="1" t="s">
        <v>2113</v>
      </c>
      <c r="C469" s="1" t="s">
        <v>2112</v>
      </c>
      <c r="D469" s="1">
        <v>1</v>
      </c>
      <c r="E469" s="13"/>
      <c r="F469" s="1"/>
      <c r="G469" s="1"/>
      <c r="H469" s="1"/>
      <c r="I469" s="1"/>
      <c r="J469" s="1"/>
      <c r="K469" s="1"/>
      <c r="L469" s="1"/>
      <c r="M469" s="1"/>
      <c r="N469" s="1"/>
      <c r="O469" s="1"/>
      <c r="P469" s="1"/>
      <c r="Q469" s="1"/>
      <c r="R469" s="1"/>
      <c r="S469" s="1"/>
      <c r="T469" s="1"/>
      <c r="U469" s="1"/>
      <c r="V469" s="1"/>
      <c r="W469" s="1"/>
      <c r="X469" s="1"/>
      <c r="Y469" s="1"/>
      <c r="Z469" s="1"/>
    </row>
    <row r="470" spans="1:26" ht="15.75" customHeight="1">
      <c r="A470" s="1">
        <v>873</v>
      </c>
      <c r="B470" s="1" t="s">
        <v>2115</v>
      </c>
      <c r="C470" s="1" t="s">
        <v>2114</v>
      </c>
      <c r="D470" s="1">
        <v>1</v>
      </c>
      <c r="E470" s="13"/>
      <c r="F470" s="1"/>
      <c r="G470" s="1"/>
      <c r="H470" s="1"/>
      <c r="I470" s="1"/>
      <c r="J470" s="1"/>
      <c r="K470" s="1"/>
      <c r="L470" s="1"/>
      <c r="M470" s="1"/>
      <c r="N470" s="1"/>
      <c r="O470" s="1"/>
      <c r="P470" s="1"/>
      <c r="Q470" s="1"/>
      <c r="R470" s="1"/>
      <c r="S470" s="1"/>
      <c r="T470" s="1"/>
      <c r="U470" s="1"/>
      <c r="V470" s="1"/>
      <c r="W470" s="1"/>
      <c r="X470" s="1"/>
      <c r="Y470" s="1"/>
      <c r="Z470" s="1"/>
    </row>
    <row r="471" spans="1:26" ht="15.75" customHeight="1">
      <c r="A471" s="1">
        <v>876</v>
      </c>
      <c r="B471" s="1" t="s">
        <v>2117</v>
      </c>
      <c r="C471" s="1" t="s">
        <v>2116</v>
      </c>
      <c r="D471" s="1">
        <v>1</v>
      </c>
      <c r="E471" s="13"/>
      <c r="F471" s="1"/>
      <c r="G471" s="1"/>
      <c r="H471" s="1"/>
      <c r="I471" s="1"/>
      <c r="J471" s="1"/>
      <c r="K471" s="1"/>
      <c r="L471" s="1"/>
      <c r="M471" s="1"/>
      <c r="N471" s="1"/>
      <c r="O471" s="1"/>
      <c r="P471" s="1"/>
      <c r="Q471" s="1"/>
      <c r="R471" s="1"/>
      <c r="S471" s="1"/>
      <c r="T471" s="1"/>
      <c r="U471" s="1"/>
      <c r="V471" s="1"/>
      <c r="W471" s="1"/>
      <c r="X471" s="1"/>
      <c r="Y471" s="1"/>
      <c r="Z471" s="1"/>
    </row>
    <row r="472" spans="1:26" ht="15.75" customHeight="1">
      <c r="A472" s="1">
        <v>878</v>
      </c>
      <c r="B472" s="1" t="s">
        <v>2119</v>
      </c>
      <c r="C472" s="1" t="s">
        <v>2118</v>
      </c>
      <c r="D472" s="1">
        <v>1</v>
      </c>
      <c r="E472" s="13"/>
      <c r="F472" s="1"/>
      <c r="G472" s="1"/>
      <c r="H472" s="1"/>
      <c r="I472" s="1"/>
      <c r="J472" s="1"/>
      <c r="K472" s="1"/>
      <c r="L472" s="1"/>
      <c r="M472" s="1"/>
      <c r="N472" s="1"/>
      <c r="O472" s="1"/>
      <c r="P472" s="1"/>
      <c r="Q472" s="1"/>
      <c r="R472" s="1"/>
      <c r="S472" s="1"/>
      <c r="T472" s="1"/>
      <c r="U472" s="1"/>
      <c r="V472" s="1"/>
      <c r="W472" s="1"/>
      <c r="X472" s="1"/>
      <c r="Y472" s="1"/>
      <c r="Z472" s="1"/>
    </row>
    <row r="473" spans="1:26" ht="15.75" customHeight="1">
      <c r="A473" s="1">
        <v>879</v>
      </c>
      <c r="B473" s="1" t="s">
        <v>2121</v>
      </c>
      <c r="C473" s="1" t="s">
        <v>2120</v>
      </c>
      <c r="D473" s="1">
        <v>1</v>
      </c>
      <c r="E473" s="13"/>
      <c r="F473" s="1"/>
      <c r="G473" s="1"/>
      <c r="H473" s="1"/>
      <c r="I473" s="1"/>
      <c r="J473" s="1"/>
      <c r="K473" s="1"/>
      <c r="L473" s="1"/>
      <c r="M473" s="1"/>
      <c r="N473" s="1"/>
      <c r="O473" s="1"/>
      <c r="P473" s="1"/>
      <c r="Q473" s="1"/>
      <c r="R473" s="1"/>
      <c r="S473" s="1"/>
      <c r="T473" s="1"/>
      <c r="U473" s="1"/>
      <c r="V473" s="1"/>
      <c r="W473" s="1"/>
      <c r="X473" s="1"/>
      <c r="Y473" s="1"/>
      <c r="Z473" s="1"/>
    </row>
    <row r="474" spans="1:26" ht="15.75" customHeight="1">
      <c r="A474" s="1">
        <v>885</v>
      </c>
      <c r="B474" s="1" t="s">
        <v>2123</v>
      </c>
      <c r="C474" s="1" t="s">
        <v>2122</v>
      </c>
      <c r="D474" s="1">
        <v>1</v>
      </c>
      <c r="E474" s="13"/>
      <c r="F474" s="1"/>
      <c r="G474" s="1"/>
      <c r="H474" s="1"/>
      <c r="I474" s="1"/>
      <c r="J474" s="1"/>
      <c r="K474" s="1"/>
      <c r="L474" s="1"/>
      <c r="M474" s="1"/>
      <c r="N474" s="1"/>
      <c r="O474" s="1"/>
      <c r="P474" s="1"/>
      <c r="Q474" s="1"/>
      <c r="R474" s="1"/>
      <c r="S474" s="1"/>
      <c r="T474" s="1"/>
      <c r="U474" s="1"/>
      <c r="V474" s="1"/>
      <c r="W474" s="1"/>
      <c r="X474" s="1"/>
      <c r="Y474" s="1"/>
      <c r="Z474" s="1"/>
    </row>
    <row r="475" spans="1:26" ht="15.75" customHeight="1">
      <c r="A475" s="1">
        <v>910</v>
      </c>
      <c r="B475" s="1" t="s">
        <v>2125</v>
      </c>
      <c r="C475" s="1" t="s">
        <v>2124</v>
      </c>
      <c r="D475" s="1">
        <v>1</v>
      </c>
      <c r="E475" s="13"/>
      <c r="F475" s="1"/>
      <c r="G475" s="1"/>
      <c r="H475" s="1"/>
      <c r="I475" s="1"/>
      <c r="J475" s="1"/>
      <c r="K475" s="1"/>
      <c r="L475" s="1"/>
      <c r="M475" s="1"/>
      <c r="N475" s="1"/>
      <c r="O475" s="1"/>
      <c r="P475" s="1"/>
      <c r="Q475" s="1"/>
      <c r="R475" s="1"/>
      <c r="S475" s="1"/>
      <c r="T475" s="1"/>
      <c r="U475" s="1"/>
      <c r="V475" s="1"/>
      <c r="W475" s="1"/>
      <c r="X475" s="1"/>
      <c r="Y475" s="1"/>
      <c r="Z475" s="1"/>
    </row>
    <row r="476" spans="1:26" ht="15.75" customHeight="1">
      <c r="A476" s="1">
        <v>915</v>
      </c>
      <c r="B476" s="1" t="s">
        <v>2127</v>
      </c>
      <c r="C476" s="1" t="s">
        <v>2126</v>
      </c>
      <c r="D476" s="1">
        <v>1</v>
      </c>
      <c r="E476" s="1"/>
      <c r="F476" s="1"/>
      <c r="G476" s="1"/>
      <c r="H476" s="1"/>
      <c r="I476" s="1"/>
      <c r="J476" s="1"/>
      <c r="K476" s="1"/>
      <c r="L476" s="1"/>
      <c r="M476" s="1"/>
      <c r="N476" s="1"/>
      <c r="O476" s="1"/>
      <c r="P476" s="1"/>
      <c r="Q476" s="1"/>
      <c r="R476" s="1"/>
      <c r="S476" s="1"/>
      <c r="T476" s="1"/>
      <c r="U476" s="1"/>
      <c r="V476" s="1"/>
      <c r="W476" s="1"/>
      <c r="X476" s="1"/>
      <c r="Y476" s="1"/>
      <c r="Z476" s="1"/>
    </row>
    <row r="477" spans="1:26" ht="15.75" customHeight="1">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5.75" customHeight="1">
      <c r="A478" s="1"/>
      <c r="B478" s="1"/>
      <c r="C478" s="55" t="s">
        <v>2224</v>
      </c>
      <c r="D478" s="55" t="s">
        <v>2225</v>
      </c>
      <c r="E478" s="1"/>
      <c r="F478" s="1"/>
      <c r="G478" s="1"/>
      <c r="H478" s="1"/>
      <c r="I478" s="1"/>
      <c r="J478" s="1"/>
      <c r="K478" s="1"/>
      <c r="L478" s="1"/>
      <c r="M478" s="1"/>
      <c r="N478" s="1"/>
      <c r="O478" s="1"/>
      <c r="P478" s="1"/>
      <c r="Q478" s="1"/>
      <c r="R478" s="1"/>
      <c r="S478" s="1"/>
      <c r="T478" s="1"/>
      <c r="U478" s="1"/>
      <c r="V478" s="1"/>
      <c r="W478" s="1"/>
      <c r="X478" s="1"/>
      <c r="Y478" s="1"/>
      <c r="Z478" s="1"/>
    </row>
    <row r="479" spans="1:26" ht="15.75" customHeight="1">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5.75" customHeight="1">
      <c r="A480" s="1"/>
      <c r="B480" s="1"/>
      <c r="C480" s="324" t="s">
        <v>2226</v>
      </c>
      <c r="D480" s="1" t="s">
        <v>81</v>
      </c>
      <c r="E480" s="1">
        <f>'eoy23'!E1240</f>
        <v>5027</v>
      </c>
      <c r="F480" s="1"/>
      <c r="G480" s="325">
        <v>1110</v>
      </c>
      <c r="H480" s="324"/>
      <c r="I480" s="1"/>
      <c r="J480" s="1"/>
      <c r="K480" s="1"/>
      <c r="L480" s="1"/>
      <c r="M480" s="1"/>
      <c r="N480" s="1"/>
      <c r="O480" s="1"/>
      <c r="P480" s="1"/>
      <c r="Q480" s="1"/>
      <c r="R480" s="1"/>
      <c r="S480" s="1"/>
      <c r="T480" s="1"/>
      <c r="U480" s="1"/>
      <c r="V480" s="1"/>
      <c r="W480" s="1"/>
      <c r="X480" s="1"/>
      <c r="Y480" s="1"/>
      <c r="Z480" s="1"/>
    </row>
    <row r="481" spans="1:26" ht="15.75" customHeight="1">
      <c r="A481" s="1"/>
      <c r="B481" s="1"/>
      <c r="C481" s="324" t="s">
        <v>2226</v>
      </c>
      <c r="D481" s="1" t="s">
        <v>81</v>
      </c>
      <c r="E481" s="1">
        <f>'eoy23'!F1240</f>
        <v>0</v>
      </c>
      <c r="F481" s="1"/>
      <c r="G481" s="325">
        <v>1110</v>
      </c>
      <c r="H481" s="324"/>
      <c r="I481" s="1"/>
      <c r="J481" s="1"/>
      <c r="K481" s="1"/>
      <c r="L481" s="1"/>
      <c r="M481" s="1"/>
      <c r="N481" s="1"/>
      <c r="O481" s="1"/>
      <c r="P481" s="1"/>
      <c r="Q481" s="1"/>
      <c r="R481" s="1"/>
      <c r="S481" s="1"/>
      <c r="T481" s="1"/>
      <c r="U481" s="1"/>
      <c r="V481" s="1"/>
      <c r="W481" s="1"/>
      <c r="X481" s="1"/>
      <c r="Y481" s="1"/>
      <c r="Z481" s="1"/>
    </row>
    <row r="482" spans="1:26" ht="15.75" customHeight="1">
      <c r="A482" s="1"/>
      <c r="B482" s="1"/>
      <c r="C482" s="324" t="s">
        <v>2226</v>
      </c>
      <c r="D482" s="1" t="s">
        <v>88</v>
      </c>
      <c r="E482" s="1">
        <f>'eoy23'!E1241</f>
        <v>319750</v>
      </c>
      <c r="F482" s="1"/>
      <c r="G482" s="325">
        <v>1210</v>
      </c>
      <c r="H482" s="324"/>
      <c r="I482" s="1"/>
      <c r="J482" s="1"/>
      <c r="K482" s="1"/>
      <c r="L482" s="1"/>
      <c r="M482" s="1"/>
      <c r="N482" s="1"/>
      <c r="O482" s="1"/>
      <c r="P482" s="1"/>
      <c r="Q482" s="1"/>
      <c r="R482" s="1"/>
      <c r="S482" s="1"/>
      <c r="T482" s="1"/>
      <c r="U482" s="1"/>
      <c r="V482" s="1"/>
      <c r="W482" s="1"/>
      <c r="X482" s="1"/>
      <c r="Y482" s="1"/>
      <c r="Z482" s="1"/>
    </row>
    <row r="483" spans="1:26" ht="15.75" customHeight="1">
      <c r="A483" s="1"/>
      <c r="B483" s="1"/>
      <c r="C483" s="324" t="s">
        <v>2226</v>
      </c>
      <c r="D483" s="1" t="s">
        <v>90</v>
      </c>
      <c r="E483" s="1">
        <f>'eoy23'!E1242</f>
        <v>0</v>
      </c>
      <c r="F483" s="1"/>
      <c r="G483" s="325">
        <v>1220</v>
      </c>
      <c r="H483" s="324"/>
      <c r="I483" s="1"/>
      <c r="J483" s="1"/>
      <c r="K483" s="1"/>
      <c r="L483" s="1"/>
      <c r="M483" s="1"/>
      <c r="N483" s="1"/>
      <c r="O483" s="1"/>
      <c r="P483" s="1"/>
      <c r="Q483" s="1"/>
      <c r="R483" s="1"/>
      <c r="S483" s="1"/>
      <c r="T483" s="1"/>
      <c r="U483" s="1"/>
      <c r="V483" s="1"/>
      <c r="W483" s="1"/>
      <c r="X483" s="1"/>
      <c r="Y483" s="1"/>
      <c r="Z483" s="1"/>
    </row>
    <row r="484" spans="1:26" ht="15.75" customHeight="1">
      <c r="A484" s="1"/>
      <c r="B484" s="1"/>
      <c r="C484" s="324" t="s">
        <v>2226</v>
      </c>
      <c r="D484" s="1" t="s">
        <v>91</v>
      </c>
      <c r="E484" s="1">
        <f>'eoy23'!E1243</f>
        <v>44656</v>
      </c>
      <c r="F484" s="1"/>
      <c r="G484" s="325">
        <v>1230</v>
      </c>
      <c r="H484" s="324"/>
      <c r="I484" s="1"/>
      <c r="J484" s="1"/>
      <c r="K484" s="1"/>
      <c r="L484" s="1"/>
      <c r="M484" s="1"/>
      <c r="N484" s="1"/>
      <c r="O484" s="1"/>
      <c r="P484" s="1"/>
      <c r="Q484" s="1"/>
      <c r="R484" s="1"/>
      <c r="S484" s="1"/>
      <c r="T484" s="1"/>
      <c r="U484" s="1"/>
      <c r="V484" s="1"/>
      <c r="W484" s="1"/>
      <c r="X484" s="1"/>
      <c r="Y484" s="1"/>
      <c r="Z484" s="1"/>
    </row>
    <row r="485" spans="1:26" ht="15.75" customHeight="1">
      <c r="A485" s="1"/>
      <c r="B485" s="1"/>
      <c r="C485" s="324" t="s">
        <v>2226</v>
      </c>
      <c r="D485" s="1" t="s">
        <v>92</v>
      </c>
      <c r="E485" s="1">
        <f>'eoy23'!E1244</f>
        <v>91185</v>
      </c>
      <c r="F485" s="1"/>
      <c r="G485" s="325">
        <v>1410</v>
      </c>
      <c r="H485" s="324"/>
      <c r="I485" s="1"/>
      <c r="J485" s="1"/>
      <c r="K485" s="1"/>
      <c r="L485" s="1"/>
      <c r="M485" s="1"/>
      <c r="N485" s="1"/>
      <c r="O485" s="1"/>
      <c r="P485" s="1"/>
      <c r="Q485" s="1"/>
      <c r="R485" s="1"/>
      <c r="S485" s="1"/>
      <c r="T485" s="1"/>
      <c r="U485" s="1"/>
      <c r="V485" s="1"/>
      <c r="W485" s="1"/>
      <c r="X485" s="1"/>
      <c r="Y485" s="1"/>
      <c r="Z485" s="1"/>
    </row>
    <row r="486" spans="1:26" ht="15.75" customHeight="1">
      <c r="A486" s="1"/>
      <c r="B486" s="1"/>
      <c r="C486" s="324" t="s">
        <v>2226</v>
      </c>
      <c r="D486" s="1" t="s">
        <v>92</v>
      </c>
      <c r="E486" s="1">
        <f>'eoy23'!F1244</f>
        <v>236079</v>
      </c>
      <c r="F486" s="1"/>
      <c r="G486" s="325">
        <v>1410</v>
      </c>
      <c r="H486" s="324"/>
      <c r="I486" s="1"/>
      <c r="J486" s="1"/>
      <c r="K486" s="1"/>
      <c r="L486" s="1"/>
      <c r="M486" s="1"/>
      <c r="N486" s="1"/>
      <c r="O486" s="1"/>
      <c r="P486" s="1"/>
      <c r="Q486" s="1"/>
      <c r="R486" s="1"/>
      <c r="S486" s="1"/>
      <c r="T486" s="1"/>
      <c r="U486" s="1"/>
      <c r="V486" s="1"/>
      <c r="W486" s="1"/>
      <c r="X486" s="1"/>
      <c r="Y486" s="1"/>
      <c r="Z486" s="1"/>
    </row>
    <row r="487" spans="1:26" ht="15.75" customHeight="1">
      <c r="A487" s="1"/>
      <c r="B487" s="1"/>
      <c r="C487" s="324" t="s">
        <v>2226</v>
      </c>
      <c r="D487" s="1" t="s">
        <v>93</v>
      </c>
      <c r="E487" s="1">
        <f>'eoy23'!E1245</f>
        <v>64250</v>
      </c>
      <c r="F487" s="1"/>
      <c r="G487" s="325">
        <v>1420</v>
      </c>
      <c r="H487" s="324"/>
      <c r="I487" s="1"/>
      <c r="J487" s="1"/>
      <c r="K487" s="1"/>
      <c r="L487" s="1"/>
      <c r="M487" s="1"/>
      <c r="N487" s="1"/>
      <c r="O487" s="1"/>
      <c r="P487" s="1"/>
      <c r="Q487" s="1"/>
      <c r="R487" s="1"/>
      <c r="S487" s="1"/>
      <c r="T487" s="1"/>
      <c r="U487" s="1"/>
      <c r="V487" s="1"/>
      <c r="W487" s="1"/>
      <c r="X487" s="1"/>
      <c r="Y487" s="1"/>
      <c r="Z487" s="1"/>
    </row>
    <row r="488" spans="1:26" ht="15.75" customHeight="1">
      <c r="A488" s="1"/>
      <c r="B488" s="1"/>
      <c r="C488" s="324" t="s">
        <v>2226</v>
      </c>
      <c r="D488" s="1" t="s">
        <v>93</v>
      </c>
      <c r="E488" s="1">
        <f>'eoy23'!F1245</f>
        <v>0</v>
      </c>
      <c r="F488" s="1"/>
      <c r="G488" s="325">
        <v>1420</v>
      </c>
      <c r="H488" s="324"/>
      <c r="I488" s="1"/>
      <c r="J488" s="1"/>
      <c r="K488" s="1"/>
      <c r="L488" s="1"/>
      <c r="M488" s="1"/>
      <c r="N488" s="1"/>
      <c r="O488" s="1"/>
      <c r="P488" s="1"/>
      <c r="Q488" s="1"/>
      <c r="R488" s="1"/>
      <c r="S488" s="1"/>
      <c r="T488" s="1"/>
      <c r="U488" s="1"/>
      <c r="V488" s="1"/>
      <c r="W488" s="1"/>
      <c r="X488" s="1"/>
      <c r="Y488" s="1"/>
      <c r="Z488" s="1"/>
    </row>
    <row r="489" spans="1:26" ht="15.75" customHeight="1">
      <c r="A489" s="1"/>
      <c r="B489" s="1"/>
      <c r="C489" s="324" t="s">
        <v>2226</v>
      </c>
      <c r="D489" s="1" t="s">
        <v>234</v>
      </c>
      <c r="E489" s="1">
        <f>'eoy23'!E1246</f>
        <v>36200</v>
      </c>
      <c r="F489" s="1"/>
      <c r="G489" s="325">
        <v>1430</v>
      </c>
      <c r="H489" s="324"/>
      <c r="I489" s="1"/>
      <c r="J489" s="1"/>
      <c r="K489" s="1"/>
      <c r="L489" s="1"/>
      <c r="M489" s="1"/>
      <c r="N489" s="1"/>
      <c r="O489" s="1"/>
      <c r="P489" s="1"/>
      <c r="Q489" s="1"/>
      <c r="R489" s="1"/>
      <c r="S489" s="1"/>
      <c r="T489" s="1"/>
      <c r="U489" s="1"/>
      <c r="V489" s="1"/>
      <c r="W489" s="1"/>
      <c r="X489" s="1"/>
      <c r="Y489" s="1"/>
      <c r="Z489" s="1"/>
    </row>
    <row r="490" spans="1:26" ht="15.75" customHeight="1">
      <c r="A490" s="1"/>
      <c r="B490" s="1"/>
      <c r="C490" s="324" t="s">
        <v>2226</v>
      </c>
      <c r="D490" s="1" t="s">
        <v>234</v>
      </c>
      <c r="E490" s="1">
        <f>'eoy23'!F1246</f>
        <v>0</v>
      </c>
      <c r="F490" s="1"/>
      <c r="G490" s="325">
        <v>1430</v>
      </c>
      <c r="H490" s="324"/>
      <c r="I490" s="1"/>
      <c r="J490" s="1"/>
      <c r="K490" s="1"/>
      <c r="L490" s="1"/>
      <c r="M490" s="1"/>
      <c r="N490" s="1"/>
      <c r="O490" s="1"/>
      <c r="P490" s="1"/>
      <c r="Q490" s="1"/>
      <c r="R490" s="1"/>
      <c r="S490" s="1"/>
      <c r="T490" s="1"/>
      <c r="U490" s="1"/>
      <c r="V490" s="1"/>
      <c r="W490" s="1"/>
      <c r="X490" s="1"/>
      <c r="Y490" s="1"/>
      <c r="Z490" s="1"/>
    </row>
    <row r="491" spans="1:26" ht="15.75" customHeight="1">
      <c r="A491" s="1"/>
      <c r="B491" s="1"/>
      <c r="C491" s="324" t="s">
        <v>2226</v>
      </c>
      <c r="D491" s="1" t="s">
        <v>896</v>
      </c>
      <c r="E491" s="1">
        <f>'eoy23'!E1248</f>
        <v>408245</v>
      </c>
      <c r="F491" s="1"/>
      <c r="G491" s="325">
        <v>1450</v>
      </c>
      <c r="H491" s="324"/>
      <c r="I491" s="1"/>
      <c r="J491" s="1"/>
      <c r="K491" s="1"/>
      <c r="L491" s="1"/>
      <c r="M491" s="1"/>
      <c r="N491" s="1"/>
      <c r="O491" s="1"/>
      <c r="P491" s="1"/>
      <c r="Q491" s="1"/>
      <c r="R491" s="1"/>
      <c r="S491" s="1"/>
      <c r="T491" s="1"/>
      <c r="U491" s="1"/>
      <c r="V491" s="1"/>
      <c r="W491" s="1"/>
      <c r="X491" s="1"/>
      <c r="Y491" s="1"/>
      <c r="Z491" s="1"/>
    </row>
    <row r="492" spans="1:26" ht="15.75" customHeight="1">
      <c r="A492" s="1"/>
      <c r="B492" s="1"/>
      <c r="C492" s="324" t="s">
        <v>2226</v>
      </c>
      <c r="D492" s="1" t="s">
        <v>896</v>
      </c>
      <c r="E492" s="1">
        <f>'eoy23'!F1248</f>
        <v>0</v>
      </c>
      <c r="F492" s="1"/>
      <c r="G492" s="325">
        <v>1450</v>
      </c>
      <c r="H492" s="324"/>
      <c r="I492" s="1"/>
      <c r="J492" s="1"/>
      <c r="K492" s="1"/>
      <c r="L492" s="1"/>
      <c r="M492" s="1"/>
      <c r="N492" s="1"/>
      <c r="O492" s="1"/>
      <c r="P492" s="1"/>
      <c r="Q492" s="1"/>
      <c r="R492" s="1"/>
      <c r="S492" s="1"/>
      <c r="T492" s="1"/>
      <c r="U492" s="1"/>
      <c r="V492" s="1"/>
      <c r="W492" s="1"/>
      <c r="X492" s="1"/>
      <c r="Y492" s="1"/>
      <c r="Z492" s="1"/>
    </row>
    <row r="493" spans="1:26" ht="15.75" customHeight="1">
      <c r="A493" s="1"/>
      <c r="B493" s="1"/>
      <c r="C493" s="324" t="s">
        <v>2226</v>
      </c>
      <c r="D493" s="1" t="s">
        <v>245</v>
      </c>
      <c r="E493" s="1">
        <f>'eoy23'!E1284</f>
        <v>0</v>
      </c>
      <c r="F493" s="1"/>
      <c r="G493" s="325">
        <v>3600</v>
      </c>
      <c r="H493" s="324"/>
      <c r="I493" s="1"/>
      <c r="J493" s="1"/>
      <c r="K493" s="1"/>
      <c r="L493" s="1"/>
      <c r="M493" s="1"/>
      <c r="N493" s="1"/>
      <c r="O493" s="1"/>
      <c r="P493" s="1"/>
      <c r="Q493" s="1"/>
      <c r="R493" s="1"/>
      <c r="S493" s="1"/>
      <c r="T493" s="1"/>
      <c r="U493" s="1"/>
      <c r="V493" s="1"/>
      <c r="W493" s="1"/>
      <c r="X493" s="1"/>
      <c r="Y493" s="1"/>
      <c r="Z493" s="1"/>
    </row>
    <row r="494" spans="1:26" ht="15.75" customHeight="1">
      <c r="A494" s="1"/>
      <c r="B494" s="1"/>
      <c r="C494" s="324" t="s">
        <v>2226</v>
      </c>
      <c r="D494" s="1" t="s">
        <v>245</v>
      </c>
      <c r="E494" s="1">
        <f>'eoy23'!F1284</f>
        <v>0</v>
      </c>
      <c r="F494" s="1"/>
      <c r="G494" s="325">
        <v>3600</v>
      </c>
      <c r="H494" s="324"/>
      <c r="I494" s="1"/>
      <c r="J494" s="1"/>
      <c r="K494" s="1"/>
      <c r="L494" s="1"/>
      <c r="M494" s="1"/>
      <c r="N494" s="1"/>
      <c r="O494" s="1"/>
      <c r="P494" s="1"/>
      <c r="Q494" s="1"/>
      <c r="R494" s="1"/>
      <c r="S494" s="1"/>
      <c r="T494" s="1"/>
      <c r="U494" s="1"/>
      <c r="V494" s="1"/>
      <c r="W494" s="1"/>
      <c r="X494" s="1"/>
      <c r="Y494" s="1"/>
      <c r="Z494" s="1"/>
    </row>
    <row r="495" spans="1:26" ht="15.75" customHeight="1">
      <c r="A495" s="1"/>
      <c r="B495" s="1"/>
      <c r="C495" s="324" t="s">
        <v>2226</v>
      </c>
      <c r="D495" s="1" t="s">
        <v>135</v>
      </c>
      <c r="E495" s="1">
        <f>'eoy23'!E1285</f>
        <v>904869</v>
      </c>
      <c r="F495" s="1"/>
      <c r="G495" s="325">
        <v>4110</v>
      </c>
      <c r="H495" s="324"/>
      <c r="I495" s="1"/>
      <c r="J495" s="1"/>
      <c r="K495" s="1"/>
      <c r="L495" s="1"/>
      <c r="M495" s="1"/>
      <c r="N495" s="1"/>
      <c r="O495" s="1"/>
      <c r="P495" s="1"/>
      <c r="Q495" s="1"/>
      <c r="R495" s="1"/>
      <c r="S495" s="1"/>
      <c r="T495" s="1"/>
      <c r="U495" s="1"/>
      <c r="V495" s="1"/>
      <c r="W495" s="1"/>
      <c r="X495" s="1"/>
      <c r="Y495" s="1"/>
      <c r="Z495" s="1"/>
    </row>
    <row r="496" spans="1:26" ht="15.75" customHeight="1">
      <c r="A496" s="1"/>
      <c r="B496" s="1"/>
      <c r="C496" s="324" t="s">
        <v>2226</v>
      </c>
      <c r="D496" s="1" t="s">
        <v>135</v>
      </c>
      <c r="E496" s="1">
        <f>'eoy23'!F1285</f>
        <v>0</v>
      </c>
      <c r="F496" s="1"/>
      <c r="G496" s="325">
        <v>4110</v>
      </c>
      <c r="H496" s="324"/>
      <c r="I496" s="1"/>
      <c r="J496" s="1"/>
      <c r="K496" s="1"/>
      <c r="L496" s="1"/>
      <c r="M496" s="1"/>
      <c r="N496" s="1"/>
      <c r="O496" s="1"/>
      <c r="P496" s="1"/>
      <c r="Q496" s="1"/>
      <c r="R496" s="1"/>
      <c r="S496" s="1"/>
      <c r="T496" s="1"/>
      <c r="U496" s="1"/>
      <c r="V496" s="1"/>
      <c r="W496" s="1"/>
      <c r="X496" s="1"/>
      <c r="Y496" s="1"/>
      <c r="Z496" s="1"/>
    </row>
    <row r="497" spans="1:26" ht="15.75" customHeight="1">
      <c r="A497" s="1"/>
      <c r="B497" s="1"/>
      <c r="C497" s="324" t="s">
        <v>2226</v>
      </c>
      <c r="D497" s="1" t="s">
        <v>136</v>
      </c>
      <c r="E497" s="1">
        <f>'eoy23'!E1286</f>
        <v>139810</v>
      </c>
      <c r="F497" s="1"/>
      <c r="G497" s="325">
        <v>4120</v>
      </c>
      <c r="H497" s="324"/>
      <c r="I497" s="1"/>
      <c r="J497" s="1"/>
      <c r="K497" s="1"/>
      <c r="L497" s="1"/>
      <c r="M497" s="1"/>
      <c r="N497" s="1"/>
      <c r="O497" s="1"/>
      <c r="P497" s="1"/>
      <c r="Q497" s="1"/>
      <c r="R497" s="1"/>
      <c r="S497" s="1"/>
      <c r="T497" s="1"/>
      <c r="U497" s="1"/>
      <c r="V497" s="1"/>
      <c r="W497" s="1"/>
      <c r="X497" s="1"/>
      <c r="Y497" s="1"/>
      <c r="Z497" s="1"/>
    </row>
    <row r="498" spans="1:26" ht="15.75" customHeight="1">
      <c r="A498" s="1"/>
      <c r="B498" s="1"/>
      <c r="C498" s="324" t="s">
        <v>2226</v>
      </c>
      <c r="D498" s="1" t="s">
        <v>136</v>
      </c>
      <c r="E498" s="1">
        <f>'eoy23'!F1286</f>
        <v>0</v>
      </c>
      <c r="F498" s="1"/>
      <c r="G498" s="325">
        <v>4120</v>
      </c>
      <c r="H498" s="324"/>
      <c r="I498" s="1"/>
      <c r="J498" s="1"/>
      <c r="K498" s="1"/>
      <c r="L498" s="1"/>
      <c r="M498" s="1"/>
      <c r="N498" s="1"/>
      <c r="O498" s="1"/>
      <c r="P498" s="1"/>
      <c r="Q498" s="1"/>
      <c r="R498" s="1"/>
      <c r="S498" s="1"/>
      <c r="T498" s="1"/>
      <c r="U498" s="1"/>
      <c r="V498" s="1"/>
      <c r="W498" s="1"/>
      <c r="X498" s="1"/>
      <c r="Y498" s="1"/>
      <c r="Z498" s="1"/>
    </row>
    <row r="499" spans="1:26" ht="15.75" customHeight="1">
      <c r="A499" s="1"/>
      <c r="B499" s="1"/>
      <c r="C499" s="324" t="s">
        <v>2226</v>
      </c>
      <c r="D499" s="1" t="s">
        <v>137</v>
      </c>
      <c r="E499" s="1">
        <f>'eoy23'!E1287</f>
        <v>273345</v>
      </c>
      <c r="F499" s="1"/>
      <c r="G499" s="325">
        <v>4130</v>
      </c>
      <c r="H499" s="324"/>
      <c r="I499" s="1"/>
      <c r="J499" s="1"/>
      <c r="K499" s="1"/>
      <c r="L499" s="1"/>
      <c r="M499" s="1"/>
      <c r="N499" s="1"/>
      <c r="O499" s="1"/>
      <c r="P499" s="1"/>
      <c r="Q499" s="1"/>
      <c r="R499" s="1"/>
      <c r="S499" s="1"/>
      <c r="T499" s="1"/>
      <c r="U499" s="1"/>
      <c r="V499" s="1"/>
      <c r="W499" s="1"/>
      <c r="X499" s="1"/>
      <c r="Y499" s="1"/>
      <c r="Z499" s="1"/>
    </row>
    <row r="500" spans="1:26" ht="15.75" customHeight="1">
      <c r="A500" s="1"/>
      <c r="B500" s="1"/>
      <c r="C500" s="324" t="s">
        <v>2226</v>
      </c>
      <c r="D500" s="1" t="s">
        <v>137</v>
      </c>
      <c r="E500" s="1">
        <f>'eoy23'!F1287</f>
        <v>0</v>
      </c>
      <c r="F500" s="1"/>
      <c r="G500" s="325">
        <v>4130</v>
      </c>
      <c r="H500" s="324"/>
      <c r="I500" s="1"/>
      <c r="J500" s="1"/>
      <c r="K500" s="1"/>
      <c r="L500" s="1"/>
      <c r="M500" s="1"/>
      <c r="N500" s="1"/>
      <c r="O500" s="1"/>
      <c r="P500" s="1"/>
      <c r="Q500" s="1"/>
      <c r="R500" s="1"/>
      <c r="S500" s="1"/>
      <c r="T500" s="1"/>
      <c r="U500" s="1"/>
      <c r="V500" s="1"/>
      <c r="W500" s="1"/>
      <c r="X500" s="1"/>
      <c r="Y500" s="1"/>
      <c r="Z500" s="1"/>
    </row>
    <row r="501" spans="1:26" ht="15.75" customHeight="1">
      <c r="A501" s="1"/>
      <c r="B501" s="1"/>
      <c r="C501" s="324" t="s">
        <v>2226</v>
      </c>
      <c r="D501" s="1" t="s">
        <v>138</v>
      </c>
      <c r="E501" s="1">
        <f>'eoy23'!E1288</f>
        <v>23736</v>
      </c>
      <c r="F501" s="1"/>
      <c r="G501" s="325">
        <v>4210</v>
      </c>
      <c r="H501" s="324"/>
      <c r="I501" s="1"/>
      <c r="J501" s="1"/>
      <c r="K501" s="1"/>
      <c r="L501" s="1"/>
      <c r="M501" s="1"/>
      <c r="N501" s="1"/>
      <c r="O501" s="1"/>
      <c r="P501" s="1"/>
      <c r="Q501" s="1"/>
      <c r="R501" s="1"/>
      <c r="S501" s="1"/>
      <c r="T501" s="1"/>
      <c r="U501" s="1"/>
      <c r="V501" s="1"/>
      <c r="W501" s="1"/>
      <c r="X501" s="1"/>
      <c r="Y501" s="1"/>
      <c r="Z501" s="1"/>
    </row>
    <row r="502" spans="1:26" ht="15.75" customHeight="1">
      <c r="A502" s="1"/>
      <c r="B502" s="1"/>
      <c r="C502" s="324" t="s">
        <v>2226</v>
      </c>
      <c r="D502" s="1" t="s">
        <v>138</v>
      </c>
      <c r="E502" s="1">
        <f>'eoy23'!F1288</f>
        <v>113219</v>
      </c>
      <c r="F502" s="1"/>
      <c r="G502" s="325">
        <v>4210</v>
      </c>
      <c r="H502" s="324"/>
      <c r="I502" s="1"/>
      <c r="J502" s="1"/>
      <c r="K502" s="1"/>
      <c r="L502" s="1"/>
      <c r="M502" s="1"/>
      <c r="N502" s="1"/>
      <c r="O502" s="1"/>
      <c r="P502" s="1"/>
      <c r="Q502" s="1"/>
      <c r="R502" s="1"/>
      <c r="S502" s="1"/>
      <c r="T502" s="1"/>
      <c r="U502" s="1"/>
      <c r="V502" s="1"/>
      <c r="W502" s="1"/>
      <c r="X502" s="1"/>
      <c r="Y502" s="1"/>
      <c r="Z502" s="1"/>
    </row>
    <row r="503" spans="1:26" ht="15.75" customHeight="1">
      <c r="A503" s="1"/>
      <c r="B503" s="1"/>
      <c r="C503" s="324" t="s">
        <v>2226</v>
      </c>
      <c r="D503" s="1" t="s">
        <v>139</v>
      </c>
      <c r="E503" s="1">
        <f>'eoy23'!E1289</f>
        <v>159935</v>
      </c>
      <c r="F503" s="1"/>
      <c r="G503" s="325">
        <v>4220</v>
      </c>
      <c r="H503" s="324"/>
      <c r="I503" s="1"/>
      <c r="J503" s="1"/>
      <c r="K503" s="1"/>
      <c r="L503" s="1"/>
      <c r="M503" s="1"/>
      <c r="N503" s="1"/>
      <c r="O503" s="1"/>
      <c r="P503" s="1"/>
      <c r="Q503" s="1"/>
      <c r="R503" s="1"/>
      <c r="S503" s="1"/>
      <c r="T503" s="1"/>
      <c r="U503" s="1"/>
      <c r="V503" s="1"/>
      <c r="W503" s="1"/>
      <c r="X503" s="1"/>
      <c r="Y503" s="1"/>
      <c r="Z503" s="1"/>
    </row>
    <row r="504" spans="1:26" ht="15.75" customHeight="1">
      <c r="A504" s="1"/>
      <c r="B504" s="1"/>
      <c r="C504" s="324" t="s">
        <v>2226</v>
      </c>
      <c r="D504" s="1" t="s">
        <v>139</v>
      </c>
      <c r="E504" s="1">
        <f>'eoy23'!F1289</f>
        <v>0</v>
      </c>
      <c r="F504" s="1"/>
      <c r="G504" s="325">
        <v>4220</v>
      </c>
      <c r="H504" s="324"/>
      <c r="I504" s="1"/>
      <c r="J504" s="1"/>
      <c r="K504" s="1"/>
      <c r="L504" s="1"/>
      <c r="M504" s="1"/>
      <c r="N504" s="1"/>
      <c r="O504" s="1"/>
      <c r="P504" s="1"/>
      <c r="Q504" s="1"/>
      <c r="R504" s="1"/>
      <c r="S504" s="1"/>
      <c r="T504" s="1"/>
      <c r="U504" s="1"/>
      <c r="V504" s="1"/>
      <c r="W504" s="1"/>
      <c r="X504" s="1"/>
      <c r="Y504" s="1"/>
      <c r="Z504" s="1"/>
    </row>
    <row r="505" spans="1:26" ht="15.75" customHeight="1">
      <c r="A505" s="1"/>
      <c r="B505" s="1"/>
      <c r="C505" s="324" t="s">
        <v>2226</v>
      </c>
      <c r="D505" s="1" t="s">
        <v>140</v>
      </c>
      <c r="E505" s="1">
        <f>'eoy23'!E1290</f>
        <v>0</v>
      </c>
      <c r="F505" s="1"/>
      <c r="G505" s="325">
        <v>4225</v>
      </c>
      <c r="H505" s="324"/>
      <c r="I505" s="1"/>
      <c r="J505" s="1"/>
      <c r="K505" s="1"/>
      <c r="L505" s="1"/>
      <c r="M505" s="1"/>
      <c r="N505" s="1"/>
      <c r="O505" s="1"/>
      <c r="P505" s="1"/>
      <c r="Q505" s="1"/>
      <c r="R505" s="1"/>
      <c r="S505" s="1"/>
      <c r="T505" s="1"/>
      <c r="U505" s="1"/>
      <c r="V505" s="1"/>
      <c r="W505" s="1"/>
      <c r="X505" s="1"/>
      <c r="Y505" s="1"/>
      <c r="Z505" s="1"/>
    </row>
    <row r="506" spans="1:26" ht="15.75" customHeight="1">
      <c r="A506" s="1"/>
      <c r="B506" s="1"/>
      <c r="C506" s="324" t="s">
        <v>2226</v>
      </c>
      <c r="D506" s="1" t="s">
        <v>140</v>
      </c>
      <c r="E506" s="1">
        <f>'eoy23'!F1290</f>
        <v>0</v>
      </c>
      <c r="F506" s="1"/>
      <c r="G506" s="325">
        <v>4225</v>
      </c>
      <c r="H506" s="324"/>
      <c r="I506" s="1"/>
      <c r="J506" s="1"/>
      <c r="K506" s="1"/>
      <c r="L506" s="1"/>
      <c r="M506" s="1"/>
      <c r="N506" s="1"/>
      <c r="O506" s="1"/>
      <c r="P506" s="1"/>
      <c r="Q506" s="1"/>
      <c r="R506" s="1"/>
      <c r="S506" s="1"/>
      <c r="T506" s="1"/>
      <c r="U506" s="1"/>
      <c r="V506" s="1"/>
      <c r="W506" s="1"/>
      <c r="X506" s="1"/>
      <c r="Y506" s="1"/>
      <c r="Z506" s="1"/>
    </row>
    <row r="507" spans="1:26" ht="15.75" customHeight="1">
      <c r="A507" s="1"/>
      <c r="B507" s="1"/>
      <c r="C507" s="324" t="s">
        <v>2226</v>
      </c>
      <c r="D507" s="1" t="s">
        <v>141</v>
      </c>
      <c r="E507" s="1">
        <f>'eoy23'!E1291</f>
        <v>51189</v>
      </c>
      <c r="F507" s="1"/>
      <c r="G507" s="325">
        <v>4230</v>
      </c>
      <c r="H507" s="324"/>
      <c r="I507" s="1"/>
      <c r="J507" s="1"/>
      <c r="K507" s="1"/>
      <c r="L507" s="1"/>
      <c r="M507" s="1"/>
      <c r="N507" s="1"/>
      <c r="O507" s="1"/>
      <c r="P507" s="1"/>
      <c r="Q507" s="1"/>
      <c r="R507" s="1"/>
      <c r="S507" s="1"/>
      <c r="T507" s="1"/>
      <c r="U507" s="1"/>
      <c r="V507" s="1"/>
      <c r="W507" s="1"/>
      <c r="X507" s="1"/>
      <c r="Y507" s="1"/>
      <c r="Z507" s="1"/>
    </row>
    <row r="508" spans="1:26" ht="15.75" customHeight="1">
      <c r="A508" s="1"/>
      <c r="B508" s="1"/>
      <c r="C508" s="324" t="s">
        <v>2226</v>
      </c>
      <c r="D508" s="1" t="s">
        <v>141</v>
      </c>
      <c r="E508" s="1">
        <f>'eoy23'!F1291</f>
        <v>0</v>
      </c>
      <c r="F508" s="1"/>
      <c r="G508" s="325">
        <v>4230</v>
      </c>
      <c r="H508" s="324"/>
      <c r="I508" s="1"/>
      <c r="J508" s="1"/>
      <c r="K508" s="1"/>
      <c r="L508" s="1"/>
      <c r="M508" s="1"/>
      <c r="N508" s="1"/>
      <c r="O508" s="1"/>
      <c r="P508" s="1"/>
      <c r="Q508" s="1"/>
      <c r="R508" s="1"/>
      <c r="S508" s="1"/>
      <c r="T508" s="1"/>
      <c r="U508" s="1"/>
      <c r="V508" s="1"/>
      <c r="W508" s="1"/>
      <c r="X508" s="1"/>
      <c r="Y508" s="1"/>
      <c r="Z508" s="1"/>
    </row>
    <row r="509" spans="1:26" ht="15.75" customHeight="1">
      <c r="A509" s="1"/>
      <c r="B509" s="1"/>
      <c r="C509" s="324" t="s">
        <v>2226</v>
      </c>
      <c r="D509" s="1" t="s">
        <v>246</v>
      </c>
      <c r="E509" s="1">
        <f>'eoy23'!E1292</f>
        <v>0</v>
      </c>
      <c r="F509" s="1"/>
      <c r="G509" s="325">
        <v>4300</v>
      </c>
      <c r="H509" s="324"/>
      <c r="I509" s="1"/>
      <c r="J509" s="1"/>
      <c r="K509" s="1"/>
      <c r="L509" s="1"/>
      <c r="M509" s="1"/>
      <c r="N509" s="1"/>
      <c r="O509" s="1"/>
      <c r="P509" s="1"/>
      <c r="Q509" s="1"/>
      <c r="R509" s="1"/>
      <c r="S509" s="1"/>
      <c r="T509" s="1"/>
      <c r="U509" s="1"/>
      <c r="V509" s="1"/>
      <c r="W509" s="1"/>
      <c r="X509" s="1"/>
      <c r="Y509" s="1"/>
      <c r="Z509" s="1"/>
    </row>
    <row r="510" spans="1:26" ht="15.75" customHeight="1">
      <c r="A510" s="1"/>
      <c r="B510" s="1"/>
      <c r="C510" s="324" t="s">
        <v>2226</v>
      </c>
      <c r="D510" s="1" t="s">
        <v>246</v>
      </c>
      <c r="E510" s="1">
        <f>'eoy23'!F1292</f>
        <v>70000</v>
      </c>
      <c r="F510" s="1"/>
      <c r="G510" s="325">
        <v>4300</v>
      </c>
      <c r="H510" s="324"/>
      <c r="I510" s="1"/>
      <c r="J510" s="1"/>
      <c r="K510" s="1"/>
      <c r="L510" s="1"/>
      <c r="M510" s="1"/>
      <c r="N510" s="1"/>
      <c r="O510" s="1"/>
      <c r="P510" s="1"/>
      <c r="Q510" s="1"/>
      <c r="R510" s="1"/>
      <c r="S510" s="1"/>
      <c r="T510" s="1"/>
      <c r="U510" s="1"/>
      <c r="V510" s="1"/>
      <c r="W510" s="1"/>
      <c r="X510" s="1"/>
      <c r="Y510" s="1"/>
      <c r="Z510" s="1"/>
    </row>
    <row r="511" spans="1:26" ht="15.75" customHeight="1">
      <c r="A511" s="1"/>
      <c r="B511" s="1"/>
      <c r="C511" s="324" t="s">
        <v>2226</v>
      </c>
      <c r="D511" s="1" t="s">
        <v>2227</v>
      </c>
      <c r="E511" s="1">
        <f>'eoy23'!E1293</f>
        <v>0</v>
      </c>
      <c r="F511" s="1"/>
      <c r="G511" s="325">
        <v>4400</v>
      </c>
      <c r="H511" s="324"/>
      <c r="I511" s="1"/>
      <c r="J511" s="1"/>
      <c r="K511" s="1"/>
      <c r="L511" s="1"/>
      <c r="M511" s="1"/>
      <c r="N511" s="1"/>
      <c r="O511" s="1"/>
      <c r="P511" s="1"/>
      <c r="Q511" s="1"/>
      <c r="R511" s="1"/>
      <c r="S511" s="1"/>
      <c r="T511" s="1"/>
      <c r="U511" s="1"/>
      <c r="V511" s="1"/>
      <c r="W511" s="1"/>
      <c r="X511" s="1"/>
      <c r="Y511" s="1"/>
      <c r="Z511" s="1"/>
    </row>
    <row r="512" spans="1:26" ht="15.75" customHeight="1">
      <c r="A512" s="1"/>
      <c r="B512" s="1"/>
      <c r="C512" s="324" t="s">
        <v>2226</v>
      </c>
      <c r="D512" s="1" t="s">
        <v>2227</v>
      </c>
      <c r="E512" s="1">
        <f>'eoy23'!F1293</f>
        <v>0</v>
      </c>
      <c r="F512" s="1"/>
      <c r="G512" s="325">
        <v>4400</v>
      </c>
      <c r="H512" s="324"/>
      <c r="I512" s="1"/>
      <c r="J512" s="1"/>
      <c r="K512" s="1"/>
      <c r="L512" s="1"/>
      <c r="M512" s="1"/>
      <c r="N512" s="1"/>
      <c r="O512" s="1"/>
      <c r="P512" s="1"/>
      <c r="Q512" s="1"/>
      <c r="R512" s="1"/>
      <c r="S512" s="1"/>
      <c r="T512" s="1"/>
      <c r="U512" s="1"/>
      <c r="V512" s="1"/>
      <c r="W512" s="1"/>
      <c r="X512" s="1"/>
      <c r="Y512" s="1"/>
      <c r="Z512" s="1"/>
    </row>
    <row r="513" spans="1:26" ht="15.75" customHeight="1">
      <c r="A513" s="1"/>
      <c r="B513" s="1"/>
      <c r="C513" s="324" t="s">
        <v>2226</v>
      </c>
      <c r="D513" s="1" t="s">
        <v>910</v>
      </c>
      <c r="E513" s="1">
        <f>'eoy23'!E1294</f>
        <v>37958</v>
      </c>
      <c r="F513" s="1"/>
      <c r="G513" s="325">
        <v>4450</v>
      </c>
      <c r="H513" s="324"/>
      <c r="I513" s="1"/>
      <c r="J513" s="1"/>
      <c r="K513" s="1"/>
      <c r="L513" s="1"/>
      <c r="M513" s="1"/>
      <c r="N513" s="1"/>
      <c r="O513" s="1"/>
      <c r="P513" s="1"/>
      <c r="Q513" s="1"/>
      <c r="R513" s="1"/>
      <c r="S513" s="1"/>
      <c r="T513" s="1"/>
      <c r="U513" s="1"/>
      <c r="V513" s="1"/>
      <c r="W513" s="1"/>
      <c r="X513" s="1"/>
      <c r="Y513" s="1"/>
      <c r="Z513" s="1"/>
    </row>
    <row r="514" spans="1:26" ht="15.75" customHeight="1">
      <c r="A514" s="1"/>
      <c r="B514" s="1"/>
      <c r="C514" s="324" t="s">
        <v>2226</v>
      </c>
      <c r="D514" s="1" t="s">
        <v>910</v>
      </c>
      <c r="E514" s="1">
        <f>'eoy23'!F1294</f>
        <v>0</v>
      </c>
      <c r="F514" s="1"/>
      <c r="G514" s="325">
        <v>4450</v>
      </c>
      <c r="H514" s="324"/>
      <c r="I514" s="1"/>
      <c r="J514" s="1"/>
      <c r="K514" s="1"/>
      <c r="L514" s="1"/>
      <c r="M514" s="1"/>
      <c r="N514" s="1"/>
      <c r="O514" s="1"/>
      <c r="P514" s="1"/>
      <c r="Q514" s="1"/>
      <c r="R514" s="1"/>
      <c r="S514" s="1"/>
      <c r="T514" s="1"/>
      <c r="U514" s="1"/>
      <c r="V514" s="1"/>
      <c r="W514" s="1"/>
      <c r="X514" s="1"/>
      <c r="Y514" s="1"/>
      <c r="Z514" s="1"/>
    </row>
    <row r="515" spans="1:26" ht="15.75" customHeight="1">
      <c r="A515" s="1"/>
      <c r="B515" s="1"/>
      <c r="C515" s="324" t="s">
        <v>2228</v>
      </c>
      <c r="D515" s="1" t="s">
        <v>243</v>
      </c>
      <c r="E515" s="1">
        <f ca="1">'eoy23'!E1277</f>
        <v>14352261</v>
      </c>
      <c r="F515" s="1"/>
      <c r="G515" s="325">
        <v>2000</v>
      </c>
      <c r="H515" s="324"/>
      <c r="I515" s="1"/>
      <c r="J515" s="1"/>
      <c r="K515" s="1"/>
      <c r="L515" s="1"/>
      <c r="M515" s="1"/>
      <c r="N515" s="1"/>
      <c r="O515" s="1"/>
      <c r="P515" s="1"/>
      <c r="Q515" s="1"/>
      <c r="R515" s="1"/>
      <c r="S515" s="1"/>
      <c r="T515" s="1"/>
      <c r="U515" s="1"/>
      <c r="V515" s="1"/>
      <c r="W515" s="1"/>
      <c r="X515" s="1"/>
      <c r="Y515" s="1"/>
      <c r="Z515" s="1"/>
    </row>
    <row r="516" spans="1:26" ht="15.75" customHeight="1">
      <c r="A516" s="1"/>
      <c r="B516" s="1"/>
      <c r="C516" s="324" t="s">
        <v>2229</v>
      </c>
      <c r="D516" s="1" t="s">
        <v>243</v>
      </c>
      <c r="E516" s="1">
        <f ca="1">'eoy23'!F1277</f>
        <v>0</v>
      </c>
      <c r="F516" s="1"/>
      <c r="G516" s="325">
        <v>2000</v>
      </c>
      <c r="H516" s="326"/>
      <c r="I516" s="1"/>
      <c r="J516" s="1"/>
      <c r="K516" s="1"/>
      <c r="L516" s="1"/>
      <c r="M516" s="1"/>
      <c r="N516" s="1"/>
      <c r="O516" s="1"/>
      <c r="P516" s="1"/>
      <c r="Q516" s="1"/>
      <c r="R516" s="1"/>
      <c r="S516" s="1"/>
      <c r="T516" s="1"/>
      <c r="U516" s="1"/>
      <c r="V516" s="1"/>
      <c r="W516" s="1"/>
      <c r="X516" s="1"/>
      <c r="Y516" s="1"/>
      <c r="Z516" s="1"/>
    </row>
    <row r="517" spans="1:26" ht="15.75" customHeight="1">
      <c r="A517" s="1"/>
      <c r="B517" s="1"/>
      <c r="C517" s="324" t="s">
        <v>2229</v>
      </c>
      <c r="D517" s="1" t="s">
        <v>127</v>
      </c>
      <c r="E517" s="1">
        <f>'eoy23'!E1278</f>
        <v>0</v>
      </c>
      <c r="F517" s="1"/>
      <c r="G517" s="325">
        <v>3100</v>
      </c>
      <c r="H517" s="324"/>
      <c r="I517" s="1"/>
      <c r="J517" s="1"/>
      <c r="K517" s="1"/>
      <c r="L517" s="1"/>
      <c r="M517" s="1"/>
      <c r="N517" s="1"/>
      <c r="O517" s="1"/>
      <c r="P517" s="1"/>
      <c r="Q517" s="1"/>
      <c r="R517" s="1"/>
      <c r="S517" s="1"/>
      <c r="T517" s="1"/>
      <c r="U517" s="1"/>
      <c r="V517" s="1"/>
      <c r="W517" s="1"/>
      <c r="X517" s="1"/>
      <c r="Y517" s="1"/>
      <c r="Z517" s="1"/>
    </row>
    <row r="518" spans="1:26" ht="15.75" customHeight="1">
      <c r="A518" s="1"/>
      <c r="B518" s="1"/>
      <c r="C518" s="324" t="s">
        <v>2229</v>
      </c>
      <c r="D518" s="1" t="s">
        <v>128</v>
      </c>
      <c r="E518" s="1">
        <f>'eoy23'!E1279</f>
        <v>273666</v>
      </c>
      <c r="F518" s="1"/>
      <c r="G518" s="325">
        <v>3200</v>
      </c>
      <c r="H518" s="324"/>
      <c r="I518" s="1"/>
      <c r="J518" s="1"/>
      <c r="K518" s="1"/>
      <c r="L518" s="1"/>
      <c r="M518" s="1"/>
      <c r="N518" s="1"/>
      <c r="O518" s="1"/>
      <c r="P518" s="1"/>
      <c r="Q518" s="1"/>
      <c r="R518" s="1"/>
      <c r="S518" s="1"/>
      <c r="T518" s="1"/>
      <c r="U518" s="1"/>
      <c r="V518" s="1"/>
      <c r="W518" s="1"/>
      <c r="X518" s="1"/>
      <c r="Y518" s="1"/>
      <c r="Z518" s="1"/>
    </row>
    <row r="519" spans="1:26" ht="15.75" customHeight="1">
      <c r="A519" s="1"/>
      <c r="B519" s="1"/>
      <c r="C519" s="324" t="s">
        <v>2229</v>
      </c>
      <c r="D519" s="1" t="s">
        <v>128</v>
      </c>
      <c r="E519" s="1">
        <f>'eoy23'!F1279</f>
        <v>0</v>
      </c>
      <c r="F519" s="1"/>
      <c r="G519" s="325">
        <v>3200</v>
      </c>
      <c r="H519" s="324"/>
      <c r="I519" s="1"/>
      <c r="J519" s="1"/>
      <c r="K519" s="1"/>
      <c r="L519" s="1"/>
      <c r="M519" s="1"/>
      <c r="N519" s="1"/>
      <c r="O519" s="1"/>
      <c r="P519" s="1"/>
      <c r="Q519" s="1"/>
      <c r="R519" s="1"/>
      <c r="S519" s="1"/>
      <c r="T519" s="1"/>
      <c r="U519" s="1"/>
      <c r="V519" s="1"/>
      <c r="W519" s="1"/>
      <c r="X519" s="1"/>
      <c r="Y519" s="1"/>
      <c r="Z519" s="1"/>
    </row>
    <row r="520" spans="1:26" ht="15.75" customHeight="1">
      <c r="A520" s="1"/>
      <c r="B520" s="1"/>
      <c r="C520" s="324" t="s">
        <v>2229</v>
      </c>
      <c r="D520" s="1" t="s">
        <v>130</v>
      </c>
      <c r="E520" s="1">
        <f>'eoy23'!E1281</f>
        <v>0</v>
      </c>
      <c r="F520" s="1"/>
      <c r="G520" s="325">
        <v>3400</v>
      </c>
      <c r="H520" s="324"/>
      <c r="I520" s="1"/>
      <c r="J520" s="1"/>
      <c r="K520" s="1"/>
      <c r="L520" s="1"/>
      <c r="M520" s="1"/>
      <c r="N520" s="1"/>
      <c r="O520" s="1"/>
      <c r="P520" s="1"/>
      <c r="Q520" s="1"/>
      <c r="R520" s="1"/>
      <c r="S520" s="1"/>
      <c r="T520" s="1"/>
      <c r="U520" s="1"/>
      <c r="V520" s="1"/>
      <c r="W520" s="1"/>
      <c r="X520" s="1"/>
      <c r="Y520" s="1"/>
      <c r="Z520" s="1"/>
    </row>
    <row r="521" spans="1:26" ht="15.75" customHeight="1">
      <c r="A521" s="1"/>
      <c r="B521" s="1"/>
      <c r="C521" s="324" t="s">
        <v>2229</v>
      </c>
      <c r="D521" s="1" t="s">
        <v>145</v>
      </c>
      <c r="E521" s="1">
        <f>'eoy23'!E1295</f>
        <v>0</v>
      </c>
      <c r="F521" s="1"/>
      <c r="G521" s="325">
        <v>5100</v>
      </c>
      <c r="H521" s="324"/>
      <c r="I521" s="1"/>
      <c r="J521" s="1"/>
      <c r="K521" s="1"/>
      <c r="L521" s="1"/>
      <c r="M521" s="1"/>
      <c r="N521" s="1"/>
      <c r="O521" s="1"/>
      <c r="P521" s="1"/>
      <c r="Q521" s="1"/>
      <c r="R521" s="1"/>
      <c r="S521" s="1"/>
      <c r="T521" s="1"/>
      <c r="U521" s="1"/>
      <c r="V521" s="1"/>
      <c r="W521" s="1"/>
      <c r="X521" s="1"/>
      <c r="Y521" s="1"/>
      <c r="Z521" s="1"/>
    </row>
    <row r="522" spans="1:26" ht="15.75" customHeight="1">
      <c r="A522" s="1"/>
      <c r="B522" s="1"/>
      <c r="C522" s="324" t="s">
        <v>2229</v>
      </c>
      <c r="D522" s="1" t="s">
        <v>145</v>
      </c>
      <c r="E522" s="1">
        <f>'eoy23'!F1295</f>
        <v>604164</v>
      </c>
      <c r="F522" s="1"/>
      <c r="G522" s="325">
        <v>5100</v>
      </c>
      <c r="H522" s="324"/>
      <c r="I522" s="1"/>
      <c r="J522" s="1"/>
      <c r="K522" s="1"/>
      <c r="L522" s="1"/>
      <c r="M522" s="1"/>
      <c r="N522" s="1"/>
      <c r="O522" s="1"/>
      <c r="P522" s="1"/>
      <c r="Q522" s="1"/>
      <c r="R522" s="1"/>
      <c r="S522" s="1"/>
      <c r="T522" s="1"/>
      <c r="U522" s="1"/>
      <c r="V522" s="1"/>
      <c r="W522" s="1"/>
      <c r="X522" s="1"/>
      <c r="Y522" s="1"/>
      <c r="Z522" s="1"/>
    </row>
    <row r="523" spans="1:26" ht="15.75" customHeight="1">
      <c r="A523" s="1"/>
      <c r="B523" s="1"/>
      <c r="C523" s="324" t="s">
        <v>2229</v>
      </c>
      <c r="D523" s="1" t="s">
        <v>146</v>
      </c>
      <c r="E523" s="1">
        <f>'eoy23'!E1296</f>
        <v>37611</v>
      </c>
      <c r="F523" s="1"/>
      <c r="G523" s="325">
        <v>5150</v>
      </c>
      <c r="H523" s="324"/>
      <c r="I523" s="1"/>
      <c r="J523" s="1"/>
      <c r="K523" s="1"/>
      <c r="L523" s="1"/>
      <c r="M523" s="1"/>
      <c r="N523" s="1"/>
      <c r="O523" s="1"/>
      <c r="P523" s="1"/>
      <c r="Q523" s="1"/>
      <c r="R523" s="1"/>
      <c r="S523" s="1"/>
      <c r="T523" s="1"/>
      <c r="U523" s="1"/>
      <c r="V523" s="1"/>
      <c r="W523" s="1"/>
      <c r="X523" s="1"/>
      <c r="Y523" s="1"/>
      <c r="Z523" s="1"/>
    </row>
    <row r="524" spans="1:26" ht="15.75" customHeight="1">
      <c r="A524" s="1"/>
      <c r="B524" s="1"/>
      <c r="C524" s="324" t="s">
        <v>2229</v>
      </c>
      <c r="D524" s="1" t="s">
        <v>146</v>
      </c>
      <c r="E524" s="1">
        <f>'eoy23'!F1296</f>
        <v>0</v>
      </c>
      <c r="F524" s="1"/>
      <c r="G524" s="325">
        <v>5150</v>
      </c>
      <c r="H524" s="324"/>
      <c r="I524" s="1"/>
      <c r="J524" s="1"/>
      <c r="K524" s="1"/>
      <c r="L524" s="1"/>
      <c r="M524" s="1"/>
      <c r="N524" s="1"/>
      <c r="O524" s="1"/>
      <c r="P524" s="1"/>
      <c r="Q524" s="1"/>
      <c r="R524" s="1"/>
      <c r="S524" s="1"/>
      <c r="T524" s="1"/>
      <c r="U524" s="1"/>
      <c r="V524" s="1"/>
      <c r="W524" s="1"/>
      <c r="X524" s="1"/>
      <c r="Y524" s="1"/>
      <c r="Z524" s="1"/>
    </row>
    <row r="525" spans="1:26" ht="15.75" customHeight="1">
      <c r="A525" s="1"/>
      <c r="B525" s="1"/>
      <c r="C525" s="324" t="s">
        <v>2229</v>
      </c>
      <c r="D525" s="1" t="s">
        <v>148</v>
      </c>
      <c r="E525" s="1">
        <f>'eoy23'!E1297</f>
        <v>3041337</v>
      </c>
      <c r="F525" s="1"/>
      <c r="G525" s="325">
        <v>5200</v>
      </c>
      <c r="H525" s="324"/>
      <c r="I525" s="1"/>
      <c r="J525" s="1"/>
      <c r="K525" s="1"/>
      <c r="L525" s="1"/>
      <c r="M525" s="1"/>
      <c r="N525" s="1"/>
      <c r="O525" s="1"/>
      <c r="P525" s="1"/>
      <c r="Q525" s="1"/>
      <c r="R525" s="1"/>
      <c r="S525" s="1"/>
      <c r="T525" s="1"/>
      <c r="U525" s="1"/>
      <c r="V525" s="1"/>
      <c r="W525" s="1"/>
      <c r="X525" s="1"/>
      <c r="Y525" s="1"/>
      <c r="Z525" s="1"/>
    </row>
    <row r="526" spans="1:26" ht="15.75" customHeight="1">
      <c r="A526" s="1"/>
      <c r="B526" s="1"/>
      <c r="C526" s="324" t="s">
        <v>2229</v>
      </c>
      <c r="D526" s="1" t="s">
        <v>148</v>
      </c>
      <c r="E526" s="1">
        <f>'eoy23'!F1297</f>
        <v>245535</v>
      </c>
      <c r="F526" s="1"/>
      <c r="G526" s="325">
        <v>5200</v>
      </c>
      <c r="H526" s="324"/>
      <c r="I526" s="1"/>
      <c r="J526" s="1"/>
      <c r="K526" s="1"/>
      <c r="L526" s="1"/>
      <c r="M526" s="1"/>
      <c r="N526" s="1"/>
      <c r="O526" s="1"/>
      <c r="P526" s="1"/>
      <c r="Q526" s="1"/>
      <c r="R526" s="1"/>
      <c r="S526" s="1"/>
      <c r="T526" s="1"/>
      <c r="U526" s="1"/>
      <c r="V526" s="1"/>
      <c r="W526" s="1"/>
      <c r="X526" s="1"/>
      <c r="Y526" s="1"/>
      <c r="Z526" s="1"/>
    </row>
    <row r="527" spans="1:26" ht="15.75" customHeight="1">
      <c r="A527" s="1"/>
      <c r="B527" s="1"/>
      <c r="C527" s="324" t="s">
        <v>2229</v>
      </c>
      <c r="D527" s="1" t="s">
        <v>149</v>
      </c>
      <c r="E527" s="1">
        <f>'eoy23'!E1298</f>
        <v>0</v>
      </c>
      <c r="F527" s="1"/>
      <c r="G527" s="325">
        <v>5250</v>
      </c>
      <c r="H527" s="324"/>
      <c r="I527" s="1"/>
      <c r="J527" s="1"/>
      <c r="K527" s="1"/>
      <c r="L527" s="1"/>
      <c r="M527" s="1"/>
      <c r="N527" s="1"/>
      <c r="O527" s="1"/>
      <c r="P527" s="1"/>
      <c r="Q527" s="1"/>
      <c r="R527" s="1"/>
      <c r="S527" s="1"/>
      <c r="T527" s="1"/>
      <c r="U527" s="1"/>
      <c r="V527" s="1"/>
      <c r="W527" s="1"/>
      <c r="X527" s="1"/>
      <c r="Y527" s="1"/>
      <c r="Z527" s="1"/>
    </row>
    <row r="528" spans="1:26" ht="15.75" customHeight="1">
      <c r="A528" s="1"/>
      <c r="B528" s="1"/>
      <c r="C528" s="324" t="s">
        <v>2229</v>
      </c>
      <c r="D528" s="1" t="s">
        <v>149</v>
      </c>
      <c r="E528" s="1">
        <f>'eoy23'!F1298</f>
        <v>1217758</v>
      </c>
      <c r="F528" s="1"/>
      <c r="G528" s="325">
        <v>5250</v>
      </c>
      <c r="H528" s="324"/>
      <c r="I528" s="1"/>
      <c r="J528" s="1"/>
      <c r="K528" s="1"/>
      <c r="L528" s="1"/>
      <c r="M528" s="1"/>
      <c r="N528" s="1"/>
      <c r="O528" s="1"/>
      <c r="P528" s="1"/>
      <c r="Q528" s="1"/>
      <c r="R528" s="1"/>
      <c r="S528" s="1"/>
      <c r="T528" s="1"/>
      <c r="U528" s="1"/>
      <c r="V528" s="1"/>
      <c r="W528" s="1"/>
      <c r="X528" s="1"/>
      <c r="Y528" s="1"/>
      <c r="Z528" s="1"/>
    </row>
    <row r="529" spans="1:26" ht="15.75" customHeight="1">
      <c r="A529" s="1"/>
      <c r="B529" s="1"/>
      <c r="C529" s="324" t="s">
        <v>2229</v>
      </c>
      <c r="D529" s="1" t="s">
        <v>195</v>
      </c>
      <c r="E529" s="1">
        <f>'eoy23'!E1299</f>
        <v>0</v>
      </c>
      <c r="F529" s="1"/>
      <c r="G529" s="325">
        <v>5260</v>
      </c>
      <c r="H529" s="324"/>
      <c r="I529" s="1"/>
      <c r="J529" s="1"/>
      <c r="K529" s="1"/>
      <c r="L529" s="1"/>
      <c r="M529" s="1"/>
      <c r="N529" s="1"/>
      <c r="O529" s="1"/>
      <c r="P529" s="1"/>
      <c r="Q529" s="1"/>
      <c r="R529" s="1"/>
      <c r="S529" s="1"/>
      <c r="T529" s="1"/>
      <c r="U529" s="1"/>
      <c r="V529" s="1"/>
      <c r="W529" s="1"/>
      <c r="X529" s="1"/>
      <c r="Y529" s="1"/>
      <c r="Z529" s="1"/>
    </row>
    <row r="530" spans="1:26" ht="15.75" customHeight="1">
      <c r="A530" s="1"/>
      <c r="B530" s="1"/>
      <c r="C530" s="324" t="s">
        <v>2229</v>
      </c>
      <c r="D530" s="1" t="s">
        <v>195</v>
      </c>
      <c r="E530" s="1">
        <f>'eoy23'!F1299</f>
        <v>153163</v>
      </c>
      <c r="F530" s="1"/>
      <c r="G530" s="325">
        <v>5260</v>
      </c>
      <c r="H530" s="324"/>
      <c r="I530" s="1"/>
      <c r="J530" s="1"/>
      <c r="K530" s="1"/>
      <c r="L530" s="1"/>
      <c r="M530" s="1"/>
      <c r="N530" s="1"/>
      <c r="O530" s="1"/>
      <c r="P530" s="1"/>
      <c r="Q530" s="1"/>
      <c r="R530" s="1"/>
      <c r="S530" s="1"/>
      <c r="T530" s="1"/>
      <c r="U530" s="1"/>
      <c r="V530" s="1"/>
      <c r="W530" s="1"/>
      <c r="X530" s="1"/>
      <c r="Y530" s="1"/>
      <c r="Z530" s="1"/>
    </row>
    <row r="531" spans="1:26" ht="15.75" customHeight="1">
      <c r="A531" s="1"/>
      <c r="B531" s="1"/>
      <c r="C531" s="324" t="s">
        <v>2229</v>
      </c>
      <c r="D531" s="1" t="s">
        <v>247</v>
      </c>
      <c r="E531" s="1">
        <f>'eoy23'!E1300</f>
        <v>0</v>
      </c>
      <c r="F531" s="1"/>
      <c r="G531" s="325">
        <v>5300</v>
      </c>
      <c r="H531" s="324"/>
      <c r="I531" s="1"/>
      <c r="J531" s="1"/>
      <c r="K531" s="1"/>
      <c r="L531" s="1"/>
      <c r="M531" s="1"/>
      <c r="N531" s="1"/>
      <c r="O531" s="1"/>
      <c r="P531" s="1"/>
      <c r="Q531" s="1"/>
      <c r="R531" s="1"/>
      <c r="S531" s="1"/>
      <c r="T531" s="1"/>
      <c r="U531" s="1"/>
      <c r="V531" s="1"/>
      <c r="W531" s="1"/>
      <c r="X531" s="1"/>
      <c r="Y531" s="1"/>
      <c r="Z531" s="1"/>
    </row>
    <row r="532" spans="1:26" ht="15.75" customHeight="1">
      <c r="A532" s="1"/>
      <c r="B532" s="1"/>
      <c r="C532" s="324" t="s">
        <v>2229</v>
      </c>
      <c r="D532" s="1" t="s">
        <v>247</v>
      </c>
      <c r="E532" s="1">
        <f>'eoy23'!F1300</f>
        <v>0</v>
      </c>
      <c r="F532" s="1"/>
      <c r="G532" s="325">
        <v>5300</v>
      </c>
      <c r="H532" s="324"/>
      <c r="I532" s="1"/>
      <c r="J532" s="1"/>
      <c r="K532" s="1"/>
      <c r="L532" s="1"/>
      <c r="M532" s="1"/>
      <c r="N532" s="1"/>
      <c r="O532" s="1"/>
      <c r="P532" s="1"/>
      <c r="Q532" s="1"/>
      <c r="R532" s="1"/>
      <c r="S532" s="1"/>
      <c r="T532" s="1"/>
      <c r="U532" s="1"/>
      <c r="V532" s="1"/>
      <c r="W532" s="1"/>
      <c r="X532" s="1"/>
      <c r="Y532" s="1"/>
      <c r="Z532" s="1"/>
    </row>
    <row r="533" spans="1:26" ht="15.75" customHeight="1">
      <c r="A533" s="1"/>
      <c r="B533" s="1"/>
      <c r="C533" s="324" t="s">
        <v>2229</v>
      </c>
      <c r="D533" s="1" t="s">
        <v>248</v>
      </c>
      <c r="E533" s="1">
        <f>'eoy23'!E1301</f>
        <v>0</v>
      </c>
      <c r="F533" s="1"/>
      <c r="G533" s="325">
        <v>5350</v>
      </c>
      <c r="H533" s="324"/>
      <c r="I533" s="1"/>
      <c r="J533" s="1"/>
      <c r="K533" s="1"/>
      <c r="L533" s="1"/>
      <c r="M533" s="1"/>
      <c r="N533" s="1"/>
      <c r="O533" s="1"/>
      <c r="P533" s="1"/>
      <c r="Q533" s="1"/>
      <c r="R533" s="1"/>
      <c r="S533" s="1"/>
      <c r="T533" s="1"/>
      <c r="U533" s="1"/>
      <c r="V533" s="1"/>
      <c r="W533" s="1"/>
      <c r="X533" s="1"/>
      <c r="Y533" s="1"/>
      <c r="Z533" s="1"/>
    </row>
    <row r="534" spans="1:26" ht="15.75" customHeight="1">
      <c r="A534" s="1"/>
      <c r="B534" s="1"/>
      <c r="C534" s="324" t="s">
        <v>2229</v>
      </c>
      <c r="D534" s="1" t="s">
        <v>248</v>
      </c>
      <c r="E534" s="1">
        <f>'eoy23'!F1301</f>
        <v>0</v>
      </c>
      <c r="F534" s="1"/>
      <c r="G534" s="325">
        <v>5350</v>
      </c>
      <c r="H534" s="324"/>
      <c r="I534" s="1"/>
      <c r="J534" s="1"/>
      <c r="K534" s="1"/>
      <c r="L534" s="1"/>
      <c r="M534" s="1"/>
      <c r="N534" s="1"/>
      <c r="O534" s="1"/>
      <c r="P534" s="1"/>
      <c r="Q534" s="1"/>
      <c r="R534" s="1"/>
      <c r="S534" s="1"/>
      <c r="T534" s="1"/>
      <c r="U534" s="1"/>
      <c r="V534" s="1"/>
      <c r="W534" s="1"/>
      <c r="X534" s="1"/>
      <c r="Y534" s="1"/>
      <c r="Z534" s="1"/>
    </row>
    <row r="535" spans="1:26" ht="15.75" customHeight="1">
      <c r="A535" s="1"/>
      <c r="B535" s="1"/>
      <c r="C535" s="324" t="s">
        <v>2229</v>
      </c>
      <c r="D535" s="1" t="s">
        <v>249</v>
      </c>
      <c r="E535" s="1">
        <f>'eoy23'!E1302</f>
        <v>0</v>
      </c>
      <c r="F535" s="1"/>
      <c r="G535" s="325">
        <v>5400</v>
      </c>
      <c r="H535" s="324"/>
      <c r="I535" s="1"/>
      <c r="J535" s="1"/>
      <c r="K535" s="1"/>
      <c r="L535" s="1"/>
      <c r="M535" s="1"/>
      <c r="N535" s="1"/>
      <c r="O535" s="1"/>
      <c r="P535" s="1"/>
      <c r="Q535" s="1"/>
      <c r="R535" s="1"/>
      <c r="S535" s="1"/>
      <c r="T535" s="1"/>
      <c r="U535" s="1"/>
      <c r="V535" s="1"/>
      <c r="W535" s="1"/>
      <c r="X535" s="1"/>
      <c r="Y535" s="1"/>
      <c r="Z535" s="1"/>
    </row>
    <row r="536" spans="1:26" ht="15.75" customHeight="1">
      <c r="A536" s="1"/>
      <c r="B536" s="1"/>
      <c r="C536" s="324" t="s">
        <v>2229</v>
      </c>
      <c r="D536" s="1" t="s">
        <v>249</v>
      </c>
      <c r="E536" s="1">
        <f>'eoy23'!F1302</f>
        <v>0</v>
      </c>
      <c r="F536" s="1"/>
      <c r="G536" s="325">
        <v>5400</v>
      </c>
      <c r="H536" s="324"/>
      <c r="I536" s="1"/>
      <c r="J536" s="1"/>
      <c r="K536" s="1"/>
      <c r="L536" s="1"/>
      <c r="M536" s="1"/>
      <c r="N536" s="1"/>
      <c r="O536" s="1"/>
      <c r="P536" s="1"/>
      <c r="Q536" s="1"/>
      <c r="R536" s="1"/>
      <c r="S536" s="1"/>
      <c r="T536" s="1"/>
      <c r="U536" s="1"/>
      <c r="V536" s="1"/>
      <c r="W536" s="1"/>
      <c r="X536" s="1"/>
      <c r="Y536" s="1"/>
      <c r="Z536" s="1"/>
    </row>
    <row r="537" spans="1:26" ht="15.75" customHeight="1">
      <c r="A537" s="1"/>
      <c r="B537" s="1"/>
      <c r="C537" s="324" t="s">
        <v>2229</v>
      </c>
      <c r="D537" s="1" t="s">
        <v>156</v>
      </c>
      <c r="E537" s="1">
        <f>'eoy23'!E1304</f>
        <v>0</v>
      </c>
      <c r="F537" s="1"/>
      <c r="G537" s="325">
        <v>5500</v>
      </c>
      <c r="H537" s="324"/>
      <c r="I537" s="1"/>
      <c r="J537" s="1"/>
      <c r="K537" s="1"/>
      <c r="L537" s="1"/>
      <c r="M537" s="1"/>
      <c r="N537" s="1"/>
      <c r="O537" s="1"/>
      <c r="P537" s="1"/>
      <c r="Q537" s="1"/>
      <c r="R537" s="1"/>
      <c r="S537" s="1"/>
      <c r="T537" s="1"/>
      <c r="U537" s="1"/>
      <c r="V537" s="1"/>
      <c r="W537" s="1"/>
      <c r="X537" s="1"/>
      <c r="Y537" s="1"/>
      <c r="Z537" s="1"/>
    </row>
    <row r="538" spans="1:26" ht="15.75" customHeight="1">
      <c r="A538" s="1"/>
      <c r="B538" s="1"/>
      <c r="C538" s="324" t="s">
        <v>2229</v>
      </c>
      <c r="D538" s="1" t="s">
        <v>156</v>
      </c>
      <c r="E538" s="1">
        <f>'eoy23'!F1304</f>
        <v>0</v>
      </c>
      <c r="F538" s="1"/>
      <c r="G538" s="325">
        <v>5500</v>
      </c>
      <c r="H538" s="324"/>
      <c r="I538" s="1"/>
      <c r="J538" s="1"/>
      <c r="K538" s="1"/>
      <c r="L538" s="1"/>
      <c r="M538" s="1"/>
      <c r="N538" s="1"/>
      <c r="O538" s="1"/>
      <c r="P538" s="1"/>
      <c r="Q538" s="1"/>
      <c r="R538" s="1"/>
      <c r="S538" s="1"/>
      <c r="T538" s="1"/>
      <c r="U538" s="1"/>
      <c r="V538" s="1"/>
      <c r="W538" s="1"/>
      <c r="X538" s="1"/>
      <c r="Y538" s="1"/>
      <c r="Z538" s="1"/>
    </row>
    <row r="539" spans="1:26" ht="15.75" customHeight="1">
      <c r="A539" s="1"/>
      <c r="B539" s="1"/>
      <c r="C539" s="324" t="s">
        <v>2229</v>
      </c>
      <c r="D539" s="1" t="s">
        <v>157</v>
      </c>
      <c r="E539" s="1">
        <f>'eoy23'!E1305</f>
        <v>0</v>
      </c>
      <c r="F539" s="1"/>
      <c r="G539" s="325">
        <v>5550</v>
      </c>
      <c r="H539" s="324"/>
      <c r="I539" s="1"/>
      <c r="J539" s="1"/>
      <c r="K539" s="1"/>
      <c r="L539" s="1"/>
      <c r="M539" s="1"/>
      <c r="N539" s="1"/>
      <c r="O539" s="1"/>
      <c r="P539" s="1"/>
      <c r="Q539" s="1"/>
      <c r="R539" s="1"/>
      <c r="S539" s="1"/>
      <c r="T539" s="1"/>
      <c r="U539" s="1"/>
      <c r="V539" s="1"/>
      <c r="W539" s="1"/>
      <c r="X539" s="1"/>
      <c r="Y539" s="1"/>
      <c r="Z539" s="1"/>
    </row>
    <row r="540" spans="1:26" ht="15.75" customHeight="1">
      <c r="A540" s="1"/>
      <c r="B540" s="1"/>
      <c r="C540" s="324" t="s">
        <v>2229</v>
      </c>
      <c r="D540" s="1" t="s">
        <v>157</v>
      </c>
      <c r="E540" s="1">
        <f>'eoy23'!F1305</f>
        <v>0</v>
      </c>
      <c r="F540" s="1"/>
      <c r="G540" s="325">
        <v>5550</v>
      </c>
      <c r="H540" s="324"/>
      <c r="I540" s="1"/>
      <c r="J540" s="1"/>
      <c r="K540" s="1"/>
      <c r="L540" s="1"/>
      <c r="M540" s="1"/>
      <c r="N540" s="1"/>
      <c r="O540" s="1"/>
      <c r="P540" s="1"/>
      <c r="Q540" s="1"/>
      <c r="R540" s="1"/>
      <c r="S540" s="1"/>
      <c r="T540" s="1"/>
      <c r="U540" s="1"/>
      <c r="V540" s="1"/>
      <c r="W540" s="1"/>
      <c r="X540" s="1"/>
      <c r="Y540" s="1"/>
      <c r="Z540" s="1"/>
    </row>
    <row r="541" spans="1:26" ht="15.75" customHeight="1">
      <c r="A541" s="1"/>
      <c r="B541" s="1"/>
      <c r="C541" s="324" t="s">
        <v>2230</v>
      </c>
      <c r="D541" s="1" t="s">
        <v>132</v>
      </c>
      <c r="E541" s="1">
        <f>'eoy23'!E1282</f>
        <v>335766</v>
      </c>
      <c r="F541" s="1"/>
      <c r="G541" s="325">
        <v>3510</v>
      </c>
      <c r="H541" s="324"/>
      <c r="I541" s="1"/>
      <c r="J541" s="1"/>
      <c r="K541" s="1"/>
      <c r="L541" s="1"/>
      <c r="M541" s="1"/>
      <c r="N541" s="1"/>
      <c r="O541" s="1"/>
      <c r="P541" s="1"/>
      <c r="Q541" s="1"/>
      <c r="R541" s="1"/>
      <c r="S541" s="1"/>
      <c r="T541" s="1"/>
      <c r="U541" s="1"/>
      <c r="V541" s="1"/>
      <c r="W541" s="1"/>
      <c r="X541" s="1"/>
      <c r="Y541" s="1"/>
      <c r="Z541" s="1"/>
    </row>
    <row r="542" spans="1:26" ht="15.75" customHeight="1">
      <c r="A542" s="1"/>
      <c r="B542" s="1"/>
      <c r="C542" s="324" t="s">
        <v>2230</v>
      </c>
      <c r="D542" s="1" t="s">
        <v>244</v>
      </c>
      <c r="E542" s="1">
        <f>'eoy23'!E1283</f>
        <v>15001</v>
      </c>
      <c r="F542" s="1"/>
      <c r="G542" s="325">
        <v>3520</v>
      </c>
      <c r="H542" s="324"/>
      <c r="I542" s="1"/>
      <c r="J542" s="1"/>
      <c r="K542" s="1"/>
      <c r="L542" s="1"/>
      <c r="M542" s="1"/>
      <c r="N542" s="1"/>
      <c r="O542" s="1"/>
      <c r="P542" s="1"/>
      <c r="Q542" s="1"/>
      <c r="R542" s="1"/>
      <c r="S542" s="1"/>
      <c r="T542" s="1"/>
      <c r="U542" s="1"/>
      <c r="V542" s="1"/>
      <c r="W542" s="1"/>
      <c r="X542" s="1"/>
      <c r="Y542" s="1"/>
      <c r="Z542" s="1"/>
    </row>
    <row r="543" spans="1:26" ht="15.75" customHeight="1">
      <c r="A543" s="1"/>
      <c r="B543" s="1"/>
      <c r="C543" s="324" t="s">
        <v>2231</v>
      </c>
      <c r="D543" s="1" t="s">
        <v>129</v>
      </c>
      <c r="E543" s="1">
        <f>'eoy23'!E1280</f>
        <v>1158144</v>
      </c>
      <c r="F543" s="1"/>
      <c r="G543" s="325">
        <v>3300</v>
      </c>
      <c r="H543" s="324"/>
      <c r="I543" s="1"/>
      <c r="J543" s="1"/>
      <c r="K543" s="1"/>
      <c r="L543" s="1"/>
      <c r="M543" s="1"/>
      <c r="N543" s="1"/>
      <c r="O543" s="1"/>
      <c r="P543" s="1"/>
      <c r="Q543" s="1"/>
      <c r="R543" s="1"/>
      <c r="S543" s="1"/>
      <c r="T543" s="1"/>
      <c r="U543" s="1"/>
      <c r="V543" s="1"/>
      <c r="W543" s="1"/>
      <c r="X543" s="1"/>
      <c r="Y543" s="1"/>
      <c r="Z543" s="1"/>
    </row>
    <row r="544" spans="1:26" ht="15.75" customHeight="1">
      <c r="A544" s="1"/>
      <c r="B544" s="1"/>
      <c r="C544" s="324" t="s">
        <v>2231</v>
      </c>
      <c r="D544" s="1" t="s">
        <v>129</v>
      </c>
      <c r="E544" s="1">
        <f>'eoy23'!F1280</f>
        <v>0</v>
      </c>
      <c r="F544" s="1"/>
      <c r="G544" s="325">
        <v>3300</v>
      </c>
      <c r="H544" s="324"/>
      <c r="I544" s="1"/>
      <c r="J544" s="1"/>
      <c r="K544" s="1"/>
      <c r="L544" s="1"/>
      <c r="M544" s="1"/>
      <c r="N544" s="1"/>
      <c r="O544" s="1"/>
      <c r="P544" s="1"/>
      <c r="Q544" s="1"/>
      <c r="R544" s="1"/>
      <c r="S544" s="1"/>
      <c r="T544" s="1"/>
      <c r="U544" s="1"/>
      <c r="V544" s="1"/>
      <c r="W544" s="1"/>
      <c r="X544" s="1"/>
      <c r="Y544" s="1"/>
      <c r="Z544" s="1"/>
    </row>
    <row r="545" spans="1:26" ht="15.75" customHeight="1">
      <c r="A545" s="1"/>
      <c r="B545" s="1"/>
      <c r="C545" s="324" t="s">
        <v>230</v>
      </c>
      <c r="D545" s="1" t="s">
        <v>172</v>
      </c>
      <c r="E545" s="1">
        <f>'eoy23'!E1318</f>
        <v>0</v>
      </c>
      <c r="F545" s="1"/>
      <c r="G545" s="325">
        <v>9100</v>
      </c>
      <c r="H545" s="324"/>
      <c r="I545" s="1"/>
      <c r="J545" s="1"/>
      <c r="K545" s="1"/>
      <c r="L545" s="1"/>
      <c r="M545" s="1"/>
      <c r="N545" s="1"/>
      <c r="O545" s="1"/>
      <c r="P545" s="1"/>
      <c r="Q545" s="1"/>
      <c r="R545" s="1"/>
      <c r="S545" s="1"/>
      <c r="T545" s="1"/>
      <c r="U545" s="1"/>
      <c r="V545" s="1"/>
      <c r="W545" s="1"/>
      <c r="X545" s="1"/>
      <c r="Y545" s="1"/>
      <c r="Z545" s="1"/>
    </row>
    <row r="546" spans="1:26" ht="15.75" customHeight="1">
      <c r="A546" s="1"/>
      <c r="B546" s="1"/>
      <c r="C546" s="324" t="s">
        <v>230</v>
      </c>
      <c r="D546" s="1" t="s">
        <v>172</v>
      </c>
      <c r="E546" s="1">
        <f>'eoy23'!F1318</f>
        <v>0</v>
      </c>
      <c r="F546" s="1"/>
      <c r="G546" s="325">
        <v>9100</v>
      </c>
      <c r="H546" s="326"/>
      <c r="I546" s="1"/>
      <c r="J546" s="1"/>
      <c r="K546" s="1"/>
      <c r="L546" s="1"/>
      <c r="M546" s="1"/>
      <c r="N546" s="1"/>
      <c r="O546" s="1"/>
      <c r="P546" s="1"/>
      <c r="Q546" s="1"/>
      <c r="R546" s="1"/>
      <c r="S546" s="1"/>
      <c r="T546" s="1"/>
      <c r="U546" s="1"/>
      <c r="V546" s="1"/>
      <c r="W546" s="1"/>
      <c r="X546" s="1"/>
      <c r="Y546" s="1"/>
      <c r="Z546" s="1"/>
    </row>
    <row r="547" spans="1:26" ht="15.75" customHeight="1">
      <c r="A547" s="1"/>
      <c r="B547" s="1"/>
      <c r="C547" s="324" t="s">
        <v>230</v>
      </c>
      <c r="D547" s="1" t="s">
        <v>173</v>
      </c>
      <c r="E547" s="1">
        <f>'eoy23'!E1319</f>
        <v>0</v>
      </c>
      <c r="F547" s="1"/>
      <c r="G547" s="325">
        <v>9110</v>
      </c>
      <c r="H547" s="326"/>
      <c r="I547" s="1"/>
      <c r="J547" s="1"/>
      <c r="K547" s="1"/>
      <c r="L547" s="1"/>
      <c r="M547" s="1"/>
      <c r="N547" s="1"/>
      <c r="O547" s="1"/>
      <c r="P547" s="1"/>
      <c r="Q547" s="1"/>
      <c r="R547" s="1"/>
      <c r="S547" s="1"/>
      <c r="T547" s="1"/>
      <c r="U547" s="1"/>
      <c r="V547" s="1"/>
      <c r="W547" s="1"/>
      <c r="X547" s="1"/>
      <c r="Y547" s="1"/>
      <c r="Z547" s="1"/>
    </row>
    <row r="548" spans="1:26" ht="15.75" customHeight="1">
      <c r="A548" s="1"/>
      <c r="B548" s="1"/>
      <c r="C548" s="324" t="s">
        <v>230</v>
      </c>
      <c r="D548" s="1" t="s">
        <v>173</v>
      </c>
      <c r="E548" s="1">
        <f>'eoy23'!F1319</f>
        <v>424395</v>
      </c>
      <c r="F548" s="1"/>
      <c r="G548" s="325">
        <v>9110</v>
      </c>
      <c r="H548" s="324"/>
      <c r="I548" s="1"/>
      <c r="J548" s="1"/>
      <c r="K548" s="1"/>
      <c r="L548" s="1"/>
      <c r="M548" s="1"/>
      <c r="N548" s="1"/>
      <c r="O548" s="1"/>
      <c r="P548" s="1"/>
      <c r="Q548" s="1"/>
      <c r="R548" s="1"/>
      <c r="S548" s="1"/>
      <c r="T548" s="1"/>
      <c r="U548" s="1"/>
      <c r="V548" s="1"/>
      <c r="W548" s="1"/>
      <c r="X548" s="1"/>
      <c r="Y548" s="1"/>
      <c r="Z548" s="1"/>
    </row>
    <row r="549" spans="1:26" ht="15.75" customHeight="1">
      <c r="A549" s="1"/>
      <c r="B549" s="1"/>
      <c r="C549" s="324" t="s">
        <v>230</v>
      </c>
      <c r="D549" s="1" t="s">
        <v>174</v>
      </c>
      <c r="E549" s="1">
        <f>'eoy23'!E1320</f>
        <v>0</v>
      </c>
      <c r="F549" s="1"/>
      <c r="G549" s="325">
        <v>9120</v>
      </c>
      <c r="H549" s="324"/>
      <c r="I549" s="1"/>
      <c r="J549" s="1"/>
      <c r="K549" s="1"/>
      <c r="L549" s="1"/>
      <c r="M549" s="1"/>
      <c r="N549" s="1"/>
      <c r="O549" s="1"/>
      <c r="P549" s="1"/>
      <c r="Q549" s="1"/>
      <c r="R549" s="1"/>
      <c r="S549" s="1"/>
      <c r="T549" s="1"/>
      <c r="U549" s="1"/>
      <c r="V549" s="1"/>
      <c r="W549" s="1"/>
      <c r="X549" s="1"/>
      <c r="Y549" s="1"/>
      <c r="Z549" s="1"/>
    </row>
    <row r="550" spans="1:26" ht="15.75" customHeight="1">
      <c r="A550" s="1"/>
      <c r="B550" s="1"/>
      <c r="C550" s="324" t="s">
        <v>230</v>
      </c>
      <c r="D550" s="1" t="s">
        <v>174</v>
      </c>
      <c r="E550" s="1">
        <f>'eoy23'!F1320</f>
        <v>470573</v>
      </c>
      <c r="F550" s="1"/>
      <c r="G550" s="325">
        <v>9120</v>
      </c>
      <c r="H550" s="324"/>
      <c r="I550" s="1"/>
      <c r="J550" s="1"/>
      <c r="K550" s="1"/>
      <c r="L550" s="1"/>
      <c r="M550" s="1"/>
      <c r="N550" s="1"/>
      <c r="O550" s="1"/>
      <c r="P550" s="1"/>
      <c r="Q550" s="1"/>
      <c r="R550" s="1"/>
      <c r="S550" s="1"/>
      <c r="T550" s="1"/>
      <c r="U550" s="1"/>
      <c r="V550" s="1"/>
      <c r="W550" s="1"/>
      <c r="X550" s="1"/>
      <c r="Y550" s="1"/>
      <c r="Z550" s="1"/>
    </row>
    <row r="551" spans="1:26" ht="15.75" customHeight="1">
      <c r="A551" s="1"/>
      <c r="B551" s="1"/>
      <c r="C551" s="324" t="s">
        <v>230</v>
      </c>
      <c r="D551" s="1" t="s">
        <v>352</v>
      </c>
      <c r="E551" s="1">
        <f>'eoy23'!E1321</f>
        <v>0</v>
      </c>
      <c r="F551" s="1"/>
      <c r="G551" s="325">
        <v>9120</v>
      </c>
      <c r="H551" s="324"/>
      <c r="I551" s="1"/>
      <c r="J551" s="1"/>
      <c r="K551" s="1"/>
      <c r="L551" s="1"/>
      <c r="M551" s="1"/>
      <c r="N551" s="1"/>
      <c r="O551" s="1"/>
      <c r="P551" s="1"/>
      <c r="Q551" s="1"/>
      <c r="R551" s="1"/>
      <c r="S551" s="1"/>
      <c r="T551" s="1"/>
      <c r="U551" s="1"/>
      <c r="V551" s="1"/>
      <c r="W551" s="1"/>
      <c r="X551" s="1"/>
      <c r="Y551" s="1"/>
      <c r="Z551" s="1"/>
    </row>
    <row r="552" spans="1:26" ht="15.75" customHeight="1">
      <c r="A552" s="1"/>
      <c r="B552" s="1"/>
      <c r="C552" s="324" t="s">
        <v>230</v>
      </c>
      <c r="D552" s="1" t="s">
        <v>352</v>
      </c>
      <c r="E552" s="1">
        <f>'eoy23'!F1321</f>
        <v>0</v>
      </c>
      <c r="F552" s="1"/>
      <c r="G552" s="325">
        <v>9120</v>
      </c>
      <c r="H552" s="324"/>
      <c r="I552" s="1"/>
      <c r="J552" s="1"/>
      <c r="K552" s="1"/>
      <c r="L552" s="1"/>
      <c r="M552" s="1"/>
      <c r="N552" s="1"/>
      <c r="O552" s="1"/>
      <c r="P552" s="1"/>
      <c r="Q552" s="1"/>
      <c r="R552" s="1"/>
      <c r="S552" s="1"/>
      <c r="T552" s="1"/>
      <c r="U552" s="1"/>
      <c r="V552" s="1"/>
      <c r="W552" s="1"/>
      <c r="X552" s="1"/>
      <c r="Y552" s="1"/>
      <c r="Z552" s="1"/>
    </row>
    <row r="553" spans="1:26" ht="15.75" customHeight="1">
      <c r="A553" s="1"/>
      <c r="B553" s="1"/>
      <c r="C553" s="324" t="s">
        <v>230</v>
      </c>
      <c r="D553" s="1" t="s">
        <v>177</v>
      </c>
      <c r="E553" s="1">
        <f>'eoy23'!E1323</f>
        <v>0</v>
      </c>
      <c r="F553" s="1"/>
      <c r="G553" s="325">
        <v>9200</v>
      </c>
      <c r="H553" s="324"/>
      <c r="I553" s="1"/>
      <c r="J553" s="1"/>
      <c r="K553" s="1"/>
      <c r="L553" s="1"/>
      <c r="M553" s="1"/>
      <c r="N553" s="1"/>
      <c r="O553" s="1"/>
      <c r="P553" s="1"/>
      <c r="Q553" s="1"/>
      <c r="R553" s="1"/>
      <c r="S553" s="1"/>
      <c r="T553" s="1"/>
      <c r="U553" s="1"/>
      <c r="V553" s="1"/>
      <c r="W553" s="1"/>
      <c r="X553" s="1"/>
      <c r="Y553" s="1"/>
      <c r="Z553" s="1"/>
    </row>
    <row r="554" spans="1:26" ht="15.75" customHeight="1">
      <c r="A554" s="1"/>
      <c r="B554" s="1"/>
      <c r="C554" s="324" t="s">
        <v>230</v>
      </c>
      <c r="D554" s="1" t="s">
        <v>177</v>
      </c>
      <c r="E554" s="1">
        <f>'eoy23'!F1323</f>
        <v>0</v>
      </c>
      <c r="F554" s="1"/>
      <c r="G554" s="325">
        <v>9200</v>
      </c>
      <c r="H554" s="324"/>
      <c r="I554" s="1"/>
      <c r="J554" s="1"/>
      <c r="K554" s="1"/>
      <c r="L554" s="1"/>
      <c r="M554" s="1"/>
      <c r="N554" s="1"/>
      <c r="O554" s="1"/>
      <c r="P554" s="1"/>
      <c r="Q554" s="1"/>
      <c r="R554" s="1"/>
      <c r="S554" s="1"/>
      <c r="T554" s="1"/>
      <c r="U554" s="1"/>
      <c r="V554" s="1"/>
      <c r="W554" s="1"/>
      <c r="X554" s="1"/>
      <c r="Y554" s="1"/>
      <c r="Z554" s="1"/>
    </row>
    <row r="555" spans="1:26" ht="15.75" customHeight="1">
      <c r="A555" s="1"/>
      <c r="B555" s="1"/>
      <c r="C555" s="324" t="s">
        <v>230</v>
      </c>
      <c r="D555" s="1" t="s">
        <v>178</v>
      </c>
      <c r="E555" s="1">
        <f>'eoy23'!E1324</f>
        <v>118194</v>
      </c>
      <c r="F555" s="1"/>
      <c r="G555" s="325">
        <v>9300</v>
      </c>
      <c r="H555" s="324"/>
      <c r="I555" s="1"/>
      <c r="J555" s="1"/>
      <c r="K555" s="1"/>
      <c r="L555" s="1"/>
      <c r="M555" s="1"/>
      <c r="N555" s="1"/>
      <c r="O555" s="1"/>
      <c r="P555" s="1"/>
      <c r="Q555" s="1"/>
      <c r="R555" s="1"/>
      <c r="S555" s="1"/>
      <c r="T555" s="1"/>
      <c r="U555" s="1"/>
      <c r="V555" s="1"/>
      <c r="W555" s="1"/>
      <c r="X555" s="1"/>
      <c r="Y555" s="1"/>
      <c r="Z555" s="1"/>
    </row>
    <row r="556" spans="1:26" ht="15.75" customHeight="1">
      <c r="A556" s="1"/>
      <c r="B556" s="1"/>
      <c r="C556" s="324" t="s">
        <v>230</v>
      </c>
      <c r="D556" s="1" t="s">
        <v>178</v>
      </c>
      <c r="E556" s="1">
        <f>'eoy23'!F1324</f>
        <v>0</v>
      </c>
      <c r="F556" s="1"/>
      <c r="G556" s="325">
        <v>9300</v>
      </c>
      <c r="H556" s="324"/>
      <c r="I556" s="1"/>
      <c r="J556" s="1"/>
      <c r="K556" s="1"/>
      <c r="L556" s="1"/>
      <c r="M556" s="1"/>
      <c r="N556" s="1"/>
      <c r="O556" s="1"/>
      <c r="P556" s="1"/>
      <c r="Q556" s="1"/>
      <c r="R556" s="1"/>
      <c r="S556" s="1"/>
      <c r="T556" s="1"/>
      <c r="U556" s="1"/>
      <c r="V556" s="1"/>
      <c r="W556" s="1"/>
      <c r="X556" s="1"/>
      <c r="Y556" s="1"/>
      <c r="Z556" s="1"/>
    </row>
    <row r="557" spans="1:26" ht="15.75" customHeight="1">
      <c r="A557" s="1"/>
      <c r="B557" s="1"/>
      <c r="C557" s="324" t="s">
        <v>230</v>
      </c>
      <c r="D557" s="1" t="s">
        <v>179</v>
      </c>
      <c r="E557" s="1">
        <f>'eoy23'!E1325</f>
        <v>186554</v>
      </c>
      <c r="F557" s="1"/>
      <c r="G557" s="325">
        <v>9400</v>
      </c>
      <c r="H557" s="324"/>
      <c r="I557" s="1"/>
      <c r="J557" s="1"/>
      <c r="K557" s="1"/>
      <c r="L557" s="1"/>
      <c r="M557" s="1"/>
      <c r="N557" s="1"/>
      <c r="O557" s="1"/>
      <c r="P557" s="1"/>
      <c r="Q557" s="1"/>
      <c r="R557" s="1"/>
      <c r="S557" s="1"/>
      <c r="T557" s="1"/>
      <c r="U557" s="1"/>
      <c r="V557" s="1"/>
      <c r="W557" s="1"/>
      <c r="X557" s="1"/>
      <c r="Y557" s="1"/>
      <c r="Z557" s="1"/>
    </row>
    <row r="558" spans="1:26" ht="15.75" customHeight="1">
      <c r="A558" s="1"/>
      <c r="B558" s="1"/>
      <c r="C558" s="324" t="s">
        <v>230</v>
      </c>
      <c r="D558" s="1" t="s">
        <v>179</v>
      </c>
      <c r="E558" s="1">
        <f>'eoy23'!F1325</f>
        <v>0</v>
      </c>
      <c r="F558" s="1"/>
      <c r="G558" s="325">
        <v>9400</v>
      </c>
      <c r="H558" s="324"/>
      <c r="I558" s="1"/>
      <c r="J558" s="1"/>
      <c r="K558" s="1"/>
      <c r="L558" s="1"/>
      <c r="M558" s="1"/>
      <c r="N558" s="1"/>
      <c r="O558" s="1"/>
      <c r="P558" s="1"/>
      <c r="Q558" s="1"/>
      <c r="R558" s="1"/>
      <c r="S558" s="1"/>
      <c r="T558" s="1"/>
      <c r="U558" s="1"/>
      <c r="V558" s="1"/>
      <c r="W558" s="1"/>
      <c r="X558" s="1"/>
      <c r="Y558" s="1"/>
      <c r="Z558" s="1"/>
    </row>
    <row r="559" spans="1:26" ht="15.75" customHeight="1">
      <c r="A559" s="1"/>
      <c r="B559" s="1"/>
      <c r="C559" s="326" t="s">
        <v>2228</v>
      </c>
      <c r="D559" s="327" t="s">
        <v>346</v>
      </c>
      <c r="E559" s="1">
        <f ca="1">'eoy23'!H831</f>
        <v>0</v>
      </c>
      <c r="F559" s="1"/>
      <c r="G559" s="324"/>
      <c r="H559" s="324"/>
      <c r="I559" s="1"/>
      <c r="J559" s="1"/>
      <c r="K559" s="1"/>
      <c r="L559" s="1"/>
      <c r="M559" s="1"/>
      <c r="N559" s="1"/>
      <c r="O559" s="1"/>
      <c r="P559" s="1"/>
      <c r="Q559" s="1"/>
      <c r="R559" s="1"/>
      <c r="S559" s="1"/>
      <c r="T559" s="1"/>
      <c r="U559" s="1"/>
      <c r="V559" s="1"/>
      <c r="W559" s="1"/>
      <c r="X559" s="1"/>
      <c r="Y559" s="1"/>
      <c r="Z559" s="1"/>
    </row>
    <row r="560" spans="1:26" ht="15.75" customHeight="1">
      <c r="A560" s="1"/>
      <c r="B560" s="1"/>
      <c r="C560" s="326" t="s">
        <v>2231</v>
      </c>
      <c r="D560" s="327" t="s">
        <v>87</v>
      </c>
      <c r="E560" s="1">
        <f>'eoy23'!H304</f>
        <v>0</v>
      </c>
      <c r="F560" s="1"/>
      <c r="G560" s="324"/>
      <c r="H560" s="324"/>
      <c r="I560" s="1"/>
      <c r="J560" s="1"/>
      <c r="K560" s="1"/>
      <c r="L560" s="1"/>
      <c r="M560" s="1"/>
      <c r="N560" s="1"/>
      <c r="O560" s="1"/>
      <c r="P560" s="1"/>
      <c r="Q560" s="1"/>
      <c r="R560" s="1"/>
      <c r="S560" s="1"/>
      <c r="T560" s="1"/>
      <c r="U560" s="1"/>
      <c r="V560" s="1"/>
      <c r="W560" s="1"/>
      <c r="X560" s="1"/>
      <c r="Y560" s="1"/>
      <c r="Z560" s="1"/>
    </row>
    <row r="561" spans="1:26" ht="15.75" customHeight="1">
      <c r="A561" s="1"/>
      <c r="B561" s="1"/>
      <c r="C561" s="326" t="s">
        <v>2231</v>
      </c>
      <c r="D561" s="327" t="s">
        <v>184</v>
      </c>
      <c r="E561" s="1">
        <f>'eoy23'!H490</f>
        <v>0</v>
      </c>
      <c r="F561" s="1"/>
      <c r="G561" s="324"/>
      <c r="H561" s="324"/>
      <c r="I561" s="1"/>
      <c r="J561" s="1"/>
      <c r="K561" s="1"/>
      <c r="L561" s="1"/>
      <c r="M561" s="1"/>
      <c r="N561" s="1"/>
      <c r="O561" s="1"/>
      <c r="P561" s="1"/>
      <c r="Q561" s="1"/>
      <c r="R561" s="1"/>
      <c r="S561" s="1"/>
      <c r="T561" s="1"/>
      <c r="U561" s="1"/>
      <c r="V561" s="1"/>
      <c r="W561" s="1"/>
      <c r="X561" s="1"/>
      <c r="Y561" s="1"/>
      <c r="Z561" s="1"/>
    </row>
    <row r="562" spans="1:26" ht="15.75" customHeight="1">
      <c r="A562" s="1"/>
      <c r="B562" s="1"/>
      <c r="C562" s="1"/>
      <c r="D562" s="1" t="s">
        <v>920</v>
      </c>
      <c r="E562" s="1">
        <f ca="1">SUM(E480:E558)-SUM(E559:E561)</f>
        <v>25613575</v>
      </c>
      <c r="F562" s="1"/>
      <c r="G562" s="1"/>
      <c r="H562" s="1"/>
      <c r="I562" s="1"/>
      <c r="J562" s="1"/>
      <c r="K562" s="1"/>
      <c r="L562" s="1"/>
      <c r="M562" s="1"/>
      <c r="N562" s="1"/>
      <c r="O562" s="1"/>
      <c r="P562" s="1"/>
      <c r="Q562" s="1"/>
      <c r="R562" s="1"/>
      <c r="S562" s="1"/>
      <c r="T562" s="1"/>
      <c r="U562" s="1"/>
      <c r="V562" s="1"/>
      <c r="W562" s="1"/>
      <c r="X562" s="1"/>
      <c r="Y562" s="1"/>
      <c r="Z562" s="1"/>
    </row>
    <row r="563" spans="1:26" ht="15.75" customHeight="1">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5.75" customHeight="1">
      <c r="A564" s="1"/>
      <c r="B564" s="1"/>
      <c r="C564" s="55" t="s">
        <v>2232</v>
      </c>
      <c r="D564" s="55" t="s">
        <v>2233</v>
      </c>
      <c r="E564" s="1"/>
      <c r="F564" s="1"/>
      <c r="G564" s="1"/>
      <c r="H564" s="1"/>
      <c r="I564" s="1"/>
      <c r="J564" s="1"/>
      <c r="K564" s="1"/>
      <c r="L564" s="1"/>
      <c r="M564" s="1"/>
      <c r="N564" s="1"/>
      <c r="O564" s="1"/>
      <c r="P564" s="1"/>
      <c r="Q564" s="1"/>
      <c r="R564" s="1"/>
      <c r="S564" s="1"/>
      <c r="T564" s="1"/>
      <c r="U564" s="1"/>
      <c r="V564" s="1"/>
      <c r="W564" s="1"/>
      <c r="X564" s="1"/>
      <c r="Y564" s="1"/>
      <c r="Z564" s="1"/>
    </row>
    <row r="565" spans="1:26" ht="15.75" customHeight="1">
      <c r="A565" s="1"/>
      <c r="B565" s="1"/>
      <c r="C565" s="55"/>
      <c r="D565" s="55"/>
      <c r="E565" s="1"/>
      <c r="F565" s="1"/>
      <c r="G565" s="1"/>
      <c r="H565" s="1"/>
      <c r="I565" s="1"/>
      <c r="J565" s="1"/>
      <c r="K565" s="1"/>
      <c r="L565" s="1"/>
      <c r="M565" s="1"/>
      <c r="N565" s="1"/>
      <c r="O565" s="1"/>
      <c r="P565" s="1"/>
      <c r="Q565" s="1"/>
      <c r="R565" s="1"/>
      <c r="S565" s="1"/>
      <c r="T565" s="1"/>
      <c r="U565" s="1"/>
      <c r="V565" s="1"/>
      <c r="W565" s="1"/>
      <c r="X565" s="1"/>
      <c r="Y565" s="1"/>
      <c r="Z565" s="1"/>
    </row>
    <row r="566" spans="1:26" ht="15.75" customHeight="1">
      <c r="A566" s="1"/>
      <c r="B566" s="1"/>
      <c r="C566" s="35"/>
      <c r="D566" s="1" t="str">
        <f>'eoy23'!D473</f>
        <v>TOTAL EXPENDITURES BY SCHOOL COMMITTEE</v>
      </c>
      <c r="E566" s="1">
        <f ca="1">'eoy23'!F473</f>
        <v>4948998</v>
      </c>
      <c r="F566" s="1"/>
      <c r="G566" s="1"/>
      <c r="H566" s="1"/>
      <c r="I566" s="1"/>
      <c r="J566" s="1"/>
      <c r="K566" s="1"/>
      <c r="L566" s="1"/>
      <c r="M566" s="1"/>
      <c r="N566" s="1"/>
      <c r="O566" s="1"/>
      <c r="P566" s="1"/>
      <c r="Q566" s="1"/>
      <c r="R566" s="1"/>
      <c r="S566" s="1"/>
      <c r="T566" s="1"/>
      <c r="U566" s="1"/>
      <c r="V566" s="1"/>
      <c r="W566" s="1"/>
      <c r="X566" s="1"/>
      <c r="Y566" s="1"/>
      <c r="Z566" s="1"/>
    </row>
    <row r="567" spans="1:26" ht="15.75" customHeight="1">
      <c r="A567" s="1"/>
      <c r="B567" s="1"/>
      <c r="C567" s="35"/>
      <c r="D567" s="1" t="str">
        <f>'eoy23'!D538</f>
        <v>TOTAL EXPENDITURES BY CITY OR TOWN</v>
      </c>
      <c r="E567" s="1">
        <f>'eoy23'!F538</f>
        <v>99069</v>
      </c>
      <c r="F567" s="1"/>
      <c r="G567" s="1"/>
      <c r="H567" s="1"/>
      <c r="I567" s="1"/>
      <c r="J567" s="1"/>
      <c r="K567" s="1"/>
      <c r="L567" s="1"/>
      <c r="M567" s="1"/>
      <c r="N567" s="1"/>
      <c r="O567" s="1"/>
      <c r="P567" s="1"/>
      <c r="Q567" s="1"/>
      <c r="R567" s="1"/>
      <c r="S567" s="1"/>
      <c r="T567" s="1"/>
      <c r="U567" s="1"/>
      <c r="V567" s="1"/>
      <c r="W567" s="1"/>
      <c r="X567" s="1"/>
      <c r="Y567" s="1"/>
      <c r="Z567" s="1"/>
    </row>
    <row r="568" spans="1:26" ht="15.75" customHeight="1">
      <c r="A568" s="1"/>
      <c r="B568" s="1"/>
      <c r="C568" s="35"/>
      <c r="D568" s="1" t="str">
        <f>'eoy23'!D632</f>
        <v>TOTAL GRANT &amp; SPECIAL FUND EXPENDITURES</v>
      </c>
      <c r="E568" s="1">
        <f ca="1">'eoy23'!K632</f>
        <v>494968</v>
      </c>
      <c r="F568" s="1"/>
      <c r="G568" s="1"/>
      <c r="H568" s="1"/>
      <c r="I568" s="1"/>
      <c r="J568" s="1"/>
      <c r="K568" s="1"/>
      <c r="L568" s="1"/>
      <c r="M568" s="1"/>
      <c r="N568" s="1"/>
      <c r="O568" s="1"/>
      <c r="P568" s="1"/>
      <c r="Q568" s="1"/>
      <c r="R568" s="1"/>
      <c r="S568" s="1"/>
      <c r="T568" s="1"/>
      <c r="U568" s="1"/>
      <c r="V568" s="1"/>
      <c r="W568" s="1"/>
      <c r="X568" s="1"/>
      <c r="Y568" s="1"/>
      <c r="Z568" s="1"/>
    </row>
    <row r="569" spans="1:26" ht="15.75" customHeight="1">
      <c r="A569" s="1"/>
      <c r="B569" s="1"/>
      <c r="C569" s="1"/>
      <c r="D569" s="1" t="s">
        <v>920</v>
      </c>
      <c r="E569" s="1">
        <f ca="1">SUM(E566:E568)</f>
        <v>5543035</v>
      </c>
      <c r="F569" s="1"/>
      <c r="G569" s="1"/>
      <c r="H569" s="1"/>
      <c r="I569" s="1"/>
      <c r="J569" s="1"/>
      <c r="K569" s="1"/>
      <c r="L569" s="1"/>
      <c r="M569" s="1"/>
      <c r="N569" s="1"/>
      <c r="O569" s="1"/>
      <c r="P569" s="1"/>
      <c r="Q569" s="1"/>
      <c r="R569" s="1"/>
      <c r="S569" s="1"/>
      <c r="T569" s="1"/>
      <c r="U569" s="1"/>
      <c r="V569" s="1"/>
      <c r="W569" s="1"/>
      <c r="X569" s="1"/>
      <c r="Y569" s="1"/>
      <c r="Z569" s="1"/>
    </row>
    <row r="570" spans="1:26" ht="15.75" customHeight="1">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5.75" customHeight="1">
      <c r="A571" s="1"/>
      <c r="B571" s="1"/>
      <c r="C571" s="55" t="s">
        <v>2234</v>
      </c>
      <c r="D571" s="55" t="s">
        <v>2235</v>
      </c>
      <c r="E571" s="1"/>
      <c r="F571" s="1"/>
      <c r="G571" s="1"/>
      <c r="H571" s="1"/>
      <c r="I571" s="1"/>
      <c r="J571" s="1"/>
      <c r="K571" s="1"/>
      <c r="L571" s="1"/>
      <c r="M571" s="1"/>
      <c r="N571" s="1"/>
      <c r="O571" s="1"/>
      <c r="P571" s="1"/>
      <c r="Q571" s="1"/>
      <c r="R571" s="1"/>
      <c r="S571" s="1"/>
      <c r="T571" s="1"/>
      <c r="U571" s="1"/>
      <c r="V571" s="1"/>
      <c r="W571" s="1"/>
      <c r="X571" s="1"/>
      <c r="Y571" s="1"/>
      <c r="Z571" s="1"/>
    </row>
    <row r="572" spans="1:26" ht="15.75" customHeight="1">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5.75" customHeight="1">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5.75" customHeight="1">
      <c r="A574" s="1"/>
      <c r="B574" s="1"/>
      <c r="C574" s="1"/>
      <c r="D574" s="328"/>
      <c r="E574" s="175"/>
      <c r="F574" s="175"/>
      <c r="G574" s="1"/>
      <c r="H574" s="1"/>
      <c r="I574" s="1"/>
      <c r="J574" s="1"/>
      <c r="K574" s="1"/>
      <c r="L574" s="1"/>
      <c r="M574" s="1"/>
      <c r="N574" s="1"/>
      <c r="O574" s="1"/>
      <c r="P574" s="1"/>
      <c r="Q574" s="1"/>
      <c r="R574" s="1"/>
      <c r="S574" s="1"/>
      <c r="T574" s="1"/>
      <c r="U574" s="1"/>
      <c r="V574" s="1"/>
      <c r="W574" s="1"/>
      <c r="X574" s="1"/>
      <c r="Y574" s="1"/>
      <c r="Z574" s="1"/>
    </row>
    <row r="575" spans="1:26" ht="15.75" customHeight="1">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5.75" customHeight="1">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5.75" customHeight="1">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5.75" customHeight="1">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5.75" customHeight="1">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5.75" customHeight="1">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5.75" customHeight="1">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5.75" customHeight="1">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5.75" customHeight="1">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5.75" customHeight="1">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5.75" customHeight="1">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5.75" customHeight="1">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5.75" customHeight="1">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5.75" customHeight="1">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5.75" customHeight="1">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5.75" customHeight="1">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5.75" customHeight="1">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5.75" customHeight="1">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5.75" customHeight="1">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5.75" customHeight="1">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5.75" customHeight="1">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5.75" customHeight="1">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5.75" customHeight="1">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5.75" customHeight="1">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5.75" customHeight="1">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5.75" customHeight="1">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5.75" customHeight="1">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5.75" customHeight="1">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5.75" customHeight="1">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5.75" customHeight="1">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5.75" customHeight="1">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5.75" customHeight="1">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5.75" customHeight="1">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5.75" customHeight="1">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5.75" customHeight="1">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5.75" customHeight="1">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5.75" customHeight="1">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5.75" customHeight="1">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5.75" customHeight="1">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5.75" customHeight="1">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5.75" customHeight="1">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5.75" customHeight="1">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5.75" customHeight="1">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5.75" customHeight="1">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5.75" customHeight="1">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5.75" customHeight="1">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5.75" customHeight="1">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5.75" customHeight="1">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5.75" customHeight="1">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5.75" customHeight="1">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5.75" customHeight="1">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5.75" customHeight="1">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5.75" customHeight="1">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5.75" customHeight="1">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5.75" customHeight="1">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5.75" customHeight="1">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5.75" customHeight="1">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5.75" customHeight="1">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5.75" customHeight="1">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5.75" customHeight="1">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5.75" customHeight="1">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5.75" customHeight="1">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5.75" customHeight="1">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5.75" customHeight="1">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5.75" customHeight="1">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5.75" customHeight="1">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5.75" customHeight="1">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5.75" customHeight="1">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5.75" customHeight="1">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5.75" customHeight="1">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5.75" customHeight="1">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5.75" customHeight="1">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5.75" customHeight="1">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5.75" customHeight="1">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5.75" customHeight="1">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5.75" customHeight="1">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5.75" customHeight="1">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5.75" customHeight="1">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5.75" customHeight="1">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5.75" customHeight="1">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5.75" customHeight="1">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5.75" customHeight="1">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5.75" customHeight="1">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5.75" customHeight="1">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5.75" customHeight="1">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5.75" customHeight="1">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5.75" customHeight="1">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5.75" customHeight="1">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5.75" customHeight="1">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5.75" customHeight="1">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5.75" customHeight="1">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5.75" customHeight="1">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5.75" customHeight="1">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5.75" customHeight="1">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5.75" customHeight="1">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5.75" customHeight="1">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5.75" customHeight="1">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5.75" customHeight="1">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5.75" customHeight="1">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5.75" customHeight="1">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15.75" customHeight="1">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15.75" customHeight="1">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15.75" customHeight="1">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15.75" customHeight="1">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15.75" customHeight="1">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15.75" customHeight="1">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15.75" customHeight="1">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ht="15.75" customHeight="1">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ht="15.75" customHeight="1">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ht="15.75" customHeight="1">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ht="15.75" customHeight="1">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ht="15.75" customHeight="1">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ht="15.75" customHeight="1">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ht="15.75" customHeight="1">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ht="15.75" customHeight="1">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ht="15.75" customHeight="1">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ht="15.75" customHeight="1">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ht="15.75" customHeight="1">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ht="15.75" customHeight="1">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ht="15.75" customHeight="1">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ht="15.75" customHeight="1">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ht="15.75" customHeight="1">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ht="15.75" customHeight="1">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ht="15.75" customHeight="1">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ht="15.75" customHeight="1">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ht="15.75" customHeight="1">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ht="15.75" customHeight="1">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ht="15.75" customHeight="1">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ht="15.75" customHeight="1">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ht="15.75" customHeight="1">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ht="15.75" customHeight="1">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ht="15.75" customHeight="1">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ht="15.75" customHeight="1">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ht="15.75" customHeight="1">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ht="15.75" customHeight="1">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ht="15.75" customHeight="1">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ht="15.75" customHeight="1">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ht="15.75" customHeight="1">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ht="15.75" customHeight="1">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ht="15.75" customHeight="1">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ht="15.75" customHeight="1">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ht="15.75" customHeight="1">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ht="15.75" customHeight="1">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ht="15.75" customHeight="1">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ht="15.75" customHeight="1">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ht="15.75" customHeight="1">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ht="15.75" customHeight="1">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ht="15.75" customHeight="1">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ht="15.75" customHeight="1">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ht="15.75" customHeight="1">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ht="15.75" customHeight="1">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ht="15.75" customHeight="1">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ht="15.75" customHeight="1">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ht="15.75" customHeight="1">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ht="15.75" customHeight="1">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ht="15.75" customHeight="1">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ht="15.75" customHeight="1">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ht="15.75" customHeight="1">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ht="15.75" customHeight="1">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ht="15.75" customHeight="1">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ht="15.75" customHeight="1">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ht="15.75" customHeight="1">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ht="15.75" customHeight="1">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ht="15.75" customHeight="1">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ht="15.75" customHeight="1">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ht="15.75" customHeight="1">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ht="15.75" customHeight="1">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ht="15.75" customHeight="1">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ht="15.75" customHeight="1">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ht="15.75" customHeight="1">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ht="15.75" customHeight="1">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ht="15.75" customHeight="1">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ht="15.75" customHeight="1">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ht="15.75" customHeight="1">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ht="15.75" customHeight="1">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ht="15.75" customHeight="1">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ht="15.75" customHeight="1">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ht="15.75" customHeight="1">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ht="15.75" customHeight="1">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ht="15.75" customHeight="1">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ht="15.75" customHeight="1">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ht="15.75" customHeight="1">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ht="15.75" customHeight="1">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ht="15.75" customHeight="1">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ht="15.75" customHeight="1">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ht="15.75" customHeight="1">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ht="15.75" customHeight="1">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ht="15.75" customHeight="1">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ht="15.75" customHeight="1">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ht="15.75" customHeight="1">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ht="15.75" customHeight="1">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ht="15.75" customHeight="1">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ht="15.75" customHeight="1">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ht="15.75" customHeight="1">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ht="15.75" customHeight="1">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ht="15.75" customHeight="1">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ht="15.75" customHeight="1">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ht="15.75" customHeight="1">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ht="15.75" customHeight="1">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ht="15.75" customHeight="1">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ht="15.75" customHeight="1">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ht="15.75" customHeight="1">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ht="15.75" customHeight="1">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ht="15.75" customHeight="1">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ht="15.75" customHeight="1">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ht="15.75" customHeight="1">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ht="15.75" customHeight="1">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ht="15.75" customHeight="1">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ht="15.75" customHeight="1">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ht="15.75" customHeight="1">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ht="15.75" customHeight="1">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ht="15.75" customHeight="1">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ht="15.75" customHeight="1">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ht="15.75" customHeight="1">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ht="15.75" customHeight="1">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ht="15.75" customHeight="1">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ht="15.75" customHeight="1">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ht="15.75" customHeight="1">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ht="15.75" customHeight="1">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ht="15.75" customHeight="1">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ht="15.75" customHeight="1">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ht="15.75" customHeight="1">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ht="15.75" customHeight="1">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ht="15.75" customHeight="1">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ht="15.75" customHeight="1">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ht="15.75" customHeight="1">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ht="15.75" customHeight="1">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ht="15.75" customHeight="1">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ht="15.75" customHeight="1">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ht="15.75" customHeight="1">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ht="15.75" customHeight="1">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ht="15.75" customHeight="1">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ht="15.75" customHeight="1">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ht="15.75" customHeight="1">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ht="15.75" customHeight="1">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ht="15.75" customHeight="1">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ht="15.75" customHeight="1">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ht="15.75" customHeight="1">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ht="15.75" customHeight="1">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ht="15.75" customHeight="1">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ht="15.75" customHeight="1">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ht="15.75" customHeight="1">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ht="15.75" customHeight="1">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ht="15.75" customHeight="1">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ht="15.75" customHeight="1">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ht="15.75" customHeight="1">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ht="15.75" customHeight="1">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ht="15.75" customHeight="1">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ht="15.75" customHeight="1">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ht="15.75" customHeight="1">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ht="15.75" customHeight="1">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ht="15.75" customHeight="1">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ht="15.75" customHeight="1">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ht="15.75" customHeight="1">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ht="15.75" customHeight="1">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spans="1:26" ht="15.75" customHeight="1">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spans="1:26" ht="15.75" customHeight="1">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spans="1:26" ht="15.75" customHeight="1">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spans="1:26" ht="15.75" customHeight="1">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spans="1:26" ht="15.75" customHeight="1">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spans="1:26" ht="15.75" customHeight="1">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spans="1:26" ht="15.75" customHeight="1">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spans="1:26" ht="15.75" customHeight="1">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spans="1:26" ht="15.75" customHeight="1">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spans="1:26" ht="15.75" customHeight="1">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spans="1:26" ht="15.75" customHeight="1">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spans="1:26" ht="15.75" customHeight="1">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ht="15.75" customHeight="1">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spans="1:26" ht="15.75" customHeight="1">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spans="1:26" ht="15.75" customHeight="1">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spans="1:26" ht="15.75" customHeight="1">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spans="1:26" ht="15.75" customHeight="1">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spans="1:26" ht="15.75" customHeight="1">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spans="1:26" ht="15.75" customHeight="1">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spans="1:26" ht="15.75" customHeight="1">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spans="1:26" ht="15.75" customHeight="1">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spans="1:26" ht="15.75" customHeight="1">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spans="1:26" ht="15.75" customHeight="1">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spans="1:26" ht="15.75" customHeight="1">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spans="1:26" ht="15.75" customHeight="1">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spans="1:26" ht="15.75" customHeight="1">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spans="1:26" ht="15.75" customHeight="1">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spans="1:26" ht="15.75" customHeight="1">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spans="1:26" ht="15.75" customHeight="1">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spans="1:26" ht="15.75" customHeight="1">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spans="1:26" ht="15.75" customHeight="1">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spans="1:26" ht="15.75" customHeight="1">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spans="1:26" ht="15.75" customHeight="1">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spans="1:26" ht="15.75" customHeight="1">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spans="1:26" ht="15.75" customHeight="1">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spans="1:26" ht="15.75" customHeight="1">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spans="1:26" ht="15.75" customHeight="1">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spans="1:26" ht="15.75" customHeight="1">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spans="1:26" ht="15.75" customHeight="1">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spans="1:26" ht="15.75" customHeight="1">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spans="1:26" ht="15.75" customHeight="1">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spans="1:26" ht="15.75" customHeight="1">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spans="1:26" ht="15.75" customHeight="1">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spans="1:26" ht="15.75" customHeight="1">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spans="1:26" ht="15.75" customHeight="1">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spans="1:26" ht="15.75" customHeight="1">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spans="1:26" ht="15.75" customHeight="1">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spans="1:26" ht="15.75" customHeight="1">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spans="1:26" ht="15.75" customHeight="1">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spans="1:26" ht="15.75" customHeight="1">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spans="1:26" ht="15.75" customHeight="1">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spans="1:26" ht="15.75" customHeight="1">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spans="1:26" ht="15.75" customHeight="1">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spans="1:26" ht="15.75" customHeight="1">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spans="1:26" ht="15.75" customHeight="1">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spans="1:26" ht="15.75" customHeight="1">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spans="1:26" ht="15.75" customHeight="1">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spans="1:26" ht="15.75" customHeight="1">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spans="1:26" ht="15.75" customHeight="1">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spans="1:26" ht="15.75" customHeight="1">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spans="1:26" ht="15.75" customHeight="1">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spans="1:26" ht="15.75" customHeight="1">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spans="1:26" ht="15.75" customHeight="1">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spans="1:26" ht="15.75" customHeight="1">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spans="1:26" ht="15.75" customHeight="1">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spans="1:26" ht="15.75" customHeight="1">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spans="1:26" ht="15.75" customHeight="1">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spans="1:26" ht="15.75" customHeight="1">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spans="1:26" ht="15.75" customHeight="1">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spans="1:26" ht="15.75" customHeight="1">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spans="1:26" ht="15.75" customHeight="1">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spans="1:26" ht="15.75" customHeight="1">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spans="1:26" ht="15.75" customHeight="1">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spans="1:26" ht="15.75" customHeight="1">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spans="1:26" ht="15.75" customHeight="1">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spans="1:26" ht="15.75" customHeight="1">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spans="1:26" ht="15.75" customHeight="1">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ht="15.75" customHeight="1">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ht="15.75" customHeight="1">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ht="15.75" customHeight="1">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ht="15.75" customHeight="1">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ht="15.75" customHeight="1">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ht="15.75" customHeight="1">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ht="15.75" customHeight="1">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ht="15.75" customHeight="1">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ht="15.75" customHeight="1">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ht="15.75" customHeight="1">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ht="15.75" customHeight="1">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ht="15.75" customHeight="1">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ht="15.75" customHeight="1">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ht="15.75" customHeight="1">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spans="1:26" ht="15.75" customHeight="1">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spans="1:26" ht="15.75" customHeight="1">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spans="1:26" ht="15.75" customHeight="1">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spans="1:26" ht="15.75" customHeight="1">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spans="1:26" ht="15.75" customHeight="1">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spans="1:26" ht="15.75" customHeight="1">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spans="1:26" ht="15.75" customHeight="1">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spans="1:26" ht="15.75" customHeight="1">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spans="1:26" ht="15.75" customHeight="1">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spans="1:26" ht="15.75" customHeight="1">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spans="1:26" ht="15.75" customHeight="1">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spans="1:26" ht="15.75" customHeight="1">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spans="1:26" ht="15.75" customHeight="1">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spans="1:26" ht="15.75" customHeight="1">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spans="1:26" ht="15.75" customHeight="1">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spans="1:26" ht="15.75" customHeight="1">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spans="1:26" ht="15.75" customHeight="1">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spans="1:26" ht="15.75" customHeight="1">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spans="1:26" ht="15.75" customHeight="1">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spans="1:26" ht="15.75" customHeight="1">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spans="1:26" ht="15.75" customHeight="1">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row r="942" spans="1:26" ht="15.75" customHeight="1">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row>
    <row r="943" spans="1:26" ht="15.75" customHeight="1">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row>
    <row r="944" spans="1:26" ht="15.75" customHeight="1">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row>
    <row r="945" spans="1:26" ht="15.75" customHeight="1">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row>
    <row r="946" spans="1:26" ht="15.75" customHeight="1">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row>
    <row r="947" spans="1:26" ht="15.75" customHeight="1">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row>
    <row r="948" spans="1:26" ht="15.75" customHeight="1">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row>
    <row r="949" spans="1:26" ht="15.75" customHeight="1">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row>
    <row r="950" spans="1:26" ht="15.75" customHeight="1">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row>
    <row r="951" spans="1:26" ht="15.75" customHeight="1">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row>
    <row r="952" spans="1:26" ht="15.75" customHeight="1">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row>
    <row r="953" spans="1:26" ht="15.75" customHeight="1">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row>
    <row r="954" spans="1:26" ht="15.75" customHeight="1">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row>
    <row r="955" spans="1:26" ht="15.75" customHeight="1">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row>
    <row r="956" spans="1:26" ht="15.75" customHeight="1">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row>
    <row r="957" spans="1:26" ht="15.75" customHeight="1">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row>
    <row r="958" spans="1:26" ht="15.75" customHeight="1">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row>
    <row r="959" spans="1:26" ht="15.75" customHeight="1">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row>
    <row r="960" spans="1:26" ht="15.75" customHeight="1">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row>
    <row r="961" spans="1:26" ht="15.75" customHeight="1">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row>
    <row r="962" spans="1:26" ht="15.75" customHeight="1">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row>
    <row r="963" spans="1:26" ht="15.75" customHeight="1">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row>
    <row r="964" spans="1:26" ht="15.75" customHeight="1">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row>
    <row r="965" spans="1:26" ht="15.75" customHeight="1">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row>
    <row r="966" spans="1:26" ht="15.75" customHeight="1">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row>
    <row r="967" spans="1:26" ht="15.75" customHeight="1">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row>
    <row r="968" spans="1:26" ht="15.75" customHeight="1">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row>
    <row r="969" spans="1:26" ht="15.75" customHeight="1">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row>
    <row r="970" spans="1:26" ht="15.75" customHeight="1">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row>
    <row r="971" spans="1:26" ht="15.75" customHeight="1">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row>
    <row r="972" spans="1:26" ht="15.75" customHeight="1">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row>
    <row r="973" spans="1:26" ht="15.75" customHeight="1">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row>
    <row r="974" spans="1:26" ht="15.75" customHeight="1">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row>
    <row r="975" spans="1:26" ht="15.75" customHeight="1">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row>
    <row r="976" spans="1:26" ht="15.75" customHeight="1">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row>
    <row r="977" spans="1:26" ht="15.75" customHeight="1">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row>
    <row r="978" spans="1:26" ht="15.75" customHeight="1">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row>
    <row r="979" spans="1:26" ht="15.75" customHeight="1">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row>
    <row r="980" spans="1:26" ht="15.75" customHeight="1">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row>
    <row r="981" spans="1:26" ht="15.75" customHeight="1">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row>
    <row r="982" spans="1:26" ht="15.75" customHeight="1">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row>
    <row r="983" spans="1:26" ht="15.75" customHeight="1">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row>
    <row r="984" spans="1:26" ht="15.75" customHeight="1">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row>
    <row r="985" spans="1:26" ht="15.75" customHeight="1">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row>
    <row r="986" spans="1:26" ht="15.75" customHeight="1">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row>
    <row r="987" spans="1:26" ht="15.75" customHeight="1">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row>
    <row r="988" spans="1:26" ht="15.75" customHeight="1">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row>
    <row r="989" spans="1:26" ht="15.75" customHeight="1">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row>
    <row r="990" spans="1:26" ht="15.75" customHeight="1">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row>
    <row r="991" spans="1:26" ht="15.75" customHeight="1">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row>
    <row r="992" spans="1:26" ht="15.75" customHeight="1">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row>
    <row r="993" spans="1:26" ht="15.75" customHeight="1">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row>
    <row r="994" spans="1:26" ht="15.75" customHeight="1">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row>
    <row r="995" spans="1:26" ht="15.75" customHeight="1">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row>
    <row r="996" spans="1:26" ht="15.75" customHeight="1">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row>
    <row r="997" spans="1:26" ht="15.75" customHeight="1">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row>
    <row r="998" spans="1:26" ht="15.75" customHeight="1">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row>
    <row r="999" spans="1:26" ht="15.75" customHeight="1">
      <c r="A999" s="1"/>
      <c r="B999" s="1"/>
      <c r="C999" s="1"/>
      <c r="D999" s="1"/>
      <c r="E999" s="1"/>
      <c r="F999" s="1"/>
      <c r="G999" s="1"/>
      <c r="H999" s="1"/>
      <c r="I999" s="1"/>
      <c r="J999" s="1"/>
      <c r="K999" s="1"/>
      <c r="L999" s="1"/>
      <c r="M999" s="1"/>
      <c r="N999" s="1"/>
      <c r="O999" s="1"/>
      <c r="P999" s="1"/>
      <c r="Q999" s="1"/>
      <c r="R999" s="1"/>
      <c r="S999" s="1"/>
      <c r="T999" s="1"/>
      <c r="U999" s="1"/>
      <c r="V999" s="1"/>
      <c r="W999" s="1"/>
      <c r="X999" s="1"/>
      <c r="Y999" s="1"/>
      <c r="Z999" s="1"/>
    </row>
    <row r="1000" spans="1:26" ht="15.75" customHeight="1">
      <c r="A1000" s="1"/>
      <c r="B1000" s="1"/>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row>
  </sheetData>
  <pageMargins left="0.7" right="0.7" top="0.75" bottom="0.75" header="0" footer="0"/>
  <pageSetup orientation="landscape"/>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10"/>
  <dimension ref="A1:Z1000"/>
  <sheetViews>
    <sheetView workbookViewId="0"/>
  </sheetViews>
  <sheetFormatPr defaultColWidth="11.21875" defaultRowHeight="15" customHeight="1"/>
  <cols>
    <col min="1" max="1" width="9.21875" customWidth="1"/>
    <col min="2" max="2" width="20.109375" customWidth="1"/>
    <col min="3" max="3" width="9.21875" customWidth="1"/>
    <col min="4" max="4" width="10" customWidth="1"/>
    <col min="5" max="5" width="10.109375" customWidth="1"/>
    <col min="6" max="6" width="13.88671875" customWidth="1"/>
    <col min="7" max="9" width="9.21875" customWidth="1"/>
    <col min="10" max="26" width="8" customWidth="1"/>
  </cols>
  <sheetData>
    <row r="1" spans="1:26" ht="12" customHeight="1">
      <c r="A1" s="1"/>
      <c r="B1" s="329" t="s">
        <v>14</v>
      </c>
      <c r="C1" s="330" t="s">
        <v>15</v>
      </c>
      <c r="D1" s="331">
        <f>COUNTA(C2:C249)</f>
        <v>6</v>
      </c>
      <c r="E1" s="332"/>
      <c r="F1" s="1">
        <v>2</v>
      </c>
      <c r="G1" s="1"/>
      <c r="H1" s="1"/>
      <c r="I1" s="584">
        <f>IF(SUM(I2:I151)&gt;0,1,0)</f>
        <v>0</v>
      </c>
      <c r="J1" s="1"/>
      <c r="K1" s="1"/>
      <c r="L1" s="1"/>
      <c r="M1" s="1"/>
      <c r="N1" s="1"/>
      <c r="O1" s="1"/>
      <c r="P1" s="1"/>
      <c r="Q1" s="1"/>
      <c r="R1" s="1"/>
      <c r="S1" s="1"/>
      <c r="T1" s="1"/>
      <c r="U1" s="1"/>
      <c r="V1" s="1"/>
      <c r="W1" s="1"/>
      <c r="X1" s="1"/>
      <c r="Y1" s="1"/>
      <c r="Z1" s="1"/>
    </row>
    <row r="2" spans="1:26" ht="12" customHeight="1">
      <c r="A2" s="333">
        <v>1</v>
      </c>
      <c r="B2" s="329" t="str">
        <f t="shared" ref="B2:B151" si="0">C2&amp;" "&amp;D2</f>
        <v>000 Districtwide</v>
      </c>
      <c r="C2" s="208" t="s">
        <v>1247</v>
      </c>
      <c r="D2" s="334" t="s">
        <v>2236</v>
      </c>
      <c r="E2" s="187" t="s">
        <v>2237</v>
      </c>
      <c r="F2" s="188">
        <v>12</v>
      </c>
      <c r="G2" s="335"/>
      <c r="H2" s="1" t="s">
        <v>19</v>
      </c>
      <c r="I2" s="1">
        <f t="shared" ref="I2:I151" si="1">IF(H2&gt;0,0,1)</f>
        <v>0</v>
      </c>
      <c r="J2" s="1"/>
      <c r="K2" s="1"/>
      <c r="L2" s="1"/>
      <c r="M2" s="1"/>
      <c r="N2" s="1"/>
      <c r="O2" s="1"/>
      <c r="P2" s="1"/>
      <c r="Q2" s="1"/>
      <c r="R2" s="1"/>
      <c r="S2" s="1"/>
      <c r="T2" s="1"/>
      <c r="U2" s="1"/>
      <c r="V2" s="1"/>
      <c r="W2" s="1"/>
      <c r="X2" s="1"/>
      <c r="Y2" s="1"/>
      <c r="Z2" s="1"/>
    </row>
    <row r="3" spans="1:26" ht="12" customHeight="1">
      <c r="A3" s="1">
        <v>2</v>
      </c>
      <c r="B3" s="329" t="str">
        <f t="shared" si="0"/>
        <v>010 Lunenburg Primary School</v>
      </c>
      <c r="C3" s="208" t="s">
        <v>1054</v>
      </c>
      <c r="D3" s="334" t="s">
        <v>1055</v>
      </c>
      <c r="E3" s="187" t="s">
        <v>1056</v>
      </c>
      <c r="F3" s="188">
        <v>2</v>
      </c>
      <c r="G3" s="335"/>
      <c r="H3" s="1" t="s">
        <v>19</v>
      </c>
      <c r="I3" s="1">
        <f t="shared" si="1"/>
        <v>0</v>
      </c>
      <c r="J3" s="1"/>
      <c r="K3" s="1"/>
      <c r="L3" s="1"/>
      <c r="M3" s="1"/>
      <c r="N3" s="1"/>
      <c r="O3" s="1"/>
      <c r="P3" s="1"/>
      <c r="Q3" s="1"/>
      <c r="R3" s="1"/>
      <c r="S3" s="1"/>
      <c r="T3" s="1"/>
      <c r="U3" s="1"/>
      <c r="V3" s="1"/>
      <c r="W3" s="1"/>
      <c r="X3" s="1"/>
      <c r="Y3" s="1"/>
      <c r="Z3" s="1"/>
    </row>
    <row r="4" spans="1:26" ht="12" customHeight="1">
      <c r="A4" s="1">
        <v>3</v>
      </c>
      <c r="B4" s="329" t="str">
        <f t="shared" si="0"/>
        <v>025 Turkey Hill Elementary School</v>
      </c>
      <c r="C4" s="329" t="s">
        <v>1248</v>
      </c>
      <c r="D4" s="208" t="s">
        <v>2238</v>
      </c>
      <c r="E4" s="186">
        <v>3</v>
      </c>
      <c r="F4" s="186">
        <v>5</v>
      </c>
      <c r="G4" s="335"/>
      <c r="H4" s="1" t="s">
        <v>19</v>
      </c>
      <c r="I4" s="1">
        <f t="shared" si="1"/>
        <v>0</v>
      </c>
      <c r="J4" s="1"/>
      <c r="K4" s="1"/>
      <c r="L4" s="1"/>
      <c r="M4" s="1"/>
      <c r="N4" s="1"/>
      <c r="O4" s="1"/>
      <c r="P4" s="1"/>
      <c r="Q4" s="1"/>
      <c r="R4" s="1"/>
      <c r="S4" s="1"/>
      <c r="T4" s="1"/>
      <c r="U4" s="1"/>
      <c r="V4" s="1"/>
      <c r="W4" s="1"/>
      <c r="X4" s="1"/>
      <c r="Y4" s="1"/>
      <c r="Z4" s="1"/>
    </row>
    <row r="5" spans="1:26" ht="12" customHeight="1">
      <c r="A5" s="1">
        <v>4</v>
      </c>
      <c r="B5" s="329" t="str">
        <f t="shared" si="0"/>
        <v>305 Lunenburg Middle School</v>
      </c>
      <c r="C5" s="208" t="s">
        <v>1249</v>
      </c>
      <c r="D5" s="334" t="s">
        <v>2239</v>
      </c>
      <c r="E5" s="187">
        <v>6</v>
      </c>
      <c r="F5" s="188">
        <v>8</v>
      </c>
      <c r="G5" s="335"/>
      <c r="H5" s="1" t="s">
        <v>19</v>
      </c>
      <c r="I5" s="1">
        <f t="shared" si="1"/>
        <v>0</v>
      </c>
      <c r="J5" s="1"/>
      <c r="K5" s="1"/>
      <c r="L5" s="1"/>
      <c r="M5" s="1"/>
      <c r="N5" s="1"/>
      <c r="O5" s="1"/>
      <c r="P5" s="1"/>
      <c r="Q5" s="1"/>
      <c r="R5" s="1"/>
      <c r="S5" s="1"/>
      <c r="T5" s="1"/>
      <c r="U5" s="1"/>
      <c r="V5" s="1"/>
      <c r="W5" s="1"/>
      <c r="X5" s="1"/>
      <c r="Y5" s="1"/>
      <c r="Z5" s="1"/>
    </row>
    <row r="6" spans="1:26" ht="12" customHeight="1">
      <c r="A6" s="1">
        <v>5</v>
      </c>
      <c r="B6" s="329" t="str">
        <f t="shared" si="0"/>
        <v>505 Lunenburg High</v>
      </c>
      <c r="C6" s="208" t="s">
        <v>1250</v>
      </c>
      <c r="D6" s="334" t="s">
        <v>2240</v>
      </c>
      <c r="E6" s="187">
        <v>9</v>
      </c>
      <c r="F6" s="188">
        <v>12</v>
      </c>
      <c r="G6" s="335"/>
      <c r="H6" s="1" t="s">
        <v>19</v>
      </c>
      <c r="I6" s="1">
        <f t="shared" si="1"/>
        <v>0</v>
      </c>
      <c r="J6" s="1"/>
      <c r="K6" s="1"/>
      <c r="L6" s="1"/>
      <c r="M6" s="1"/>
      <c r="N6" s="1"/>
      <c r="O6" s="1"/>
      <c r="P6" s="1"/>
      <c r="Q6" s="1"/>
      <c r="R6" s="1"/>
      <c r="S6" s="1"/>
      <c r="T6" s="1"/>
      <c r="U6" s="1"/>
      <c r="V6" s="1"/>
      <c r="W6" s="1"/>
      <c r="X6" s="1"/>
      <c r="Y6" s="1"/>
      <c r="Z6" s="1"/>
    </row>
    <row r="7" spans="1:26" ht="12" customHeight="1">
      <c r="A7" s="1">
        <v>6</v>
      </c>
      <c r="B7" s="329" t="str">
        <f t="shared" si="0"/>
        <v>605 Advanced Community Experience Program</v>
      </c>
      <c r="C7" s="208">
        <v>605</v>
      </c>
      <c r="D7" s="334" t="s">
        <v>2241</v>
      </c>
      <c r="E7" s="187" t="s">
        <v>2242</v>
      </c>
      <c r="F7" s="188" t="s">
        <v>2242</v>
      </c>
      <c r="G7" s="335"/>
      <c r="H7" s="1" t="s">
        <v>19</v>
      </c>
      <c r="I7" s="1">
        <f t="shared" si="1"/>
        <v>0</v>
      </c>
      <c r="J7" s="1"/>
      <c r="K7" s="1"/>
      <c r="L7" s="1"/>
      <c r="M7" s="1"/>
      <c r="N7" s="1"/>
      <c r="O7" s="1"/>
      <c r="P7" s="1"/>
      <c r="Q7" s="1"/>
      <c r="R7" s="1"/>
      <c r="S7" s="1"/>
      <c r="T7" s="1"/>
      <c r="U7" s="1"/>
      <c r="V7" s="1"/>
      <c r="W7" s="1"/>
      <c r="X7" s="1"/>
      <c r="Y7" s="1"/>
      <c r="Z7" s="1"/>
    </row>
    <row r="8" spans="1:26" ht="12" customHeight="1">
      <c r="A8" s="1">
        <v>7</v>
      </c>
      <c r="B8" s="329" t="str">
        <f t="shared" si="0"/>
        <v xml:space="preserve"> </v>
      </c>
      <c r="C8" s="13"/>
      <c r="D8" s="334"/>
      <c r="E8" s="187"/>
      <c r="F8" s="187"/>
      <c r="G8" s="335"/>
      <c r="H8" s="1" t="s">
        <v>19</v>
      </c>
      <c r="I8" s="1">
        <f t="shared" si="1"/>
        <v>0</v>
      </c>
      <c r="J8" s="1"/>
      <c r="K8" s="1"/>
      <c r="L8" s="1"/>
      <c r="M8" s="1"/>
      <c r="N8" s="1"/>
      <c r="O8" s="1"/>
      <c r="P8" s="1"/>
      <c r="Q8" s="1"/>
      <c r="R8" s="1"/>
      <c r="S8" s="1"/>
      <c r="T8" s="1"/>
      <c r="U8" s="1"/>
      <c r="V8" s="1"/>
      <c r="W8" s="1"/>
      <c r="X8" s="1"/>
      <c r="Y8" s="1"/>
      <c r="Z8" s="1"/>
    </row>
    <row r="9" spans="1:26" ht="12" customHeight="1">
      <c r="A9" s="1">
        <v>8</v>
      </c>
      <c r="B9" s="329" t="str">
        <f t="shared" si="0"/>
        <v xml:space="preserve"> </v>
      </c>
      <c r="C9" s="336"/>
      <c r="D9" s="329"/>
      <c r="E9" s="329"/>
      <c r="F9" s="329"/>
      <c r="G9" s="335"/>
      <c r="H9" s="1" t="s">
        <v>19</v>
      </c>
      <c r="I9" s="1">
        <f t="shared" si="1"/>
        <v>0</v>
      </c>
      <c r="J9" s="1"/>
      <c r="K9" s="1"/>
      <c r="L9" s="1"/>
      <c r="M9" s="1"/>
      <c r="N9" s="1"/>
      <c r="O9" s="1"/>
      <c r="P9" s="1"/>
      <c r="Q9" s="1"/>
      <c r="R9" s="1"/>
      <c r="S9" s="1"/>
      <c r="T9" s="1"/>
      <c r="U9" s="1"/>
      <c r="V9" s="1"/>
      <c r="W9" s="1"/>
      <c r="X9" s="1"/>
      <c r="Y9" s="1"/>
      <c r="Z9" s="1"/>
    </row>
    <row r="10" spans="1:26" ht="12" customHeight="1">
      <c r="A10" s="1">
        <v>9</v>
      </c>
      <c r="B10" s="329" t="str">
        <f t="shared" si="0"/>
        <v xml:space="preserve"> </v>
      </c>
      <c r="C10" s="336"/>
      <c r="D10" s="329"/>
      <c r="E10" s="329"/>
      <c r="F10" s="329"/>
      <c r="G10" s="335"/>
      <c r="H10" s="1" t="s">
        <v>19</v>
      </c>
      <c r="I10" s="1">
        <f t="shared" si="1"/>
        <v>0</v>
      </c>
      <c r="J10" s="1"/>
      <c r="K10" s="1"/>
      <c r="L10" s="1"/>
      <c r="M10" s="1"/>
      <c r="N10" s="1"/>
      <c r="O10" s="1"/>
      <c r="P10" s="1"/>
      <c r="Q10" s="1"/>
      <c r="R10" s="1"/>
      <c r="S10" s="1"/>
      <c r="T10" s="1"/>
      <c r="U10" s="1"/>
      <c r="V10" s="1"/>
      <c r="W10" s="1"/>
      <c r="X10" s="1"/>
      <c r="Y10" s="1"/>
      <c r="Z10" s="1"/>
    </row>
    <row r="11" spans="1:26" ht="12" customHeight="1">
      <c r="A11" s="1">
        <v>10</v>
      </c>
      <c r="B11" s="329" t="str">
        <f t="shared" si="0"/>
        <v xml:space="preserve"> </v>
      </c>
      <c r="C11" s="85"/>
      <c r="D11" s="337"/>
      <c r="E11" s="188"/>
      <c r="F11" s="188"/>
      <c r="G11" s="335"/>
      <c r="H11" s="1" t="s">
        <v>19</v>
      </c>
      <c r="I11" s="1">
        <f t="shared" si="1"/>
        <v>0</v>
      </c>
      <c r="J11" s="1"/>
      <c r="K11" s="1"/>
      <c r="L11" s="1"/>
      <c r="M11" s="1"/>
      <c r="N11" s="1"/>
      <c r="O11" s="1"/>
      <c r="P11" s="1"/>
      <c r="Q11" s="1"/>
      <c r="R11" s="1"/>
      <c r="S11" s="1"/>
      <c r="T11" s="1"/>
      <c r="U11" s="1"/>
      <c r="V11" s="1"/>
      <c r="W11" s="1"/>
      <c r="X11" s="1"/>
      <c r="Y11" s="1"/>
      <c r="Z11" s="1"/>
    </row>
    <row r="12" spans="1:26" ht="12" customHeight="1">
      <c r="A12" s="1">
        <v>11</v>
      </c>
      <c r="B12" s="329" t="str">
        <f t="shared" si="0"/>
        <v xml:space="preserve"> </v>
      </c>
      <c r="C12" s="208"/>
      <c r="D12" s="208"/>
      <c r="E12" s="208"/>
      <c r="F12" s="208"/>
      <c r="G12" s="335"/>
      <c r="H12" s="1" t="s">
        <v>19</v>
      </c>
      <c r="I12" s="1">
        <f t="shared" si="1"/>
        <v>0</v>
      </c>
      <c r="J12" s="1"/>
      <c r="K12" s="1"/>
      <c r="L12" s="1"/>
      <c r="M12" s="1"/>
      <c r="N12" s="1"/>
      <c r="O12" s="1"/>
      <c r="P12" s="1"/>
      <c r="Q12" s="1"/>
      <c r="R12" s="1"/>
      <c r="S12" s="1"/>
      <c r="T12" s="1"/>
      <c r="U12" s="1"/>
      <c r="V12" s="1"/>
      <c r="W12" s="1"/>
      <c r="X12" s="1"/>
      <c r="Y12" s="1"/>
      <c r="Z12" s="1"/>
    </row>
    <row r="13" spans="1:26" ht="12" customHeight="1">
      <c r="A13" s="1">
        <v>12</v>
      </c>
      <c r="B13" s="329" t="str">
        <f t="shared" si="0"/>
        <v xml:space="preserve"> </v>
      </c>
      <c r="C13" s="208"/>
      <c r="D13" s="208"/>
      <c r="E13" s="208"/>
      <c r="F13" s="208"/>
      <c r="G13" s="335"/>
      <c r="H13" s="1" t="s">
        <v>19</v>
      </c>
      <c r="I13" s="1">
        <f t="shared" si="1"/>
        <v>0</v>
      </c>
      <c r="J13" s="1"/>
      <c r="K13" s="1"/>
      <c r="L13" s="1"/>
      <c r="M13" s="1"/>
      <c r="N13" s="1"/>
      <c r="O13" s="1"/>
      <c r="P13" s="1"/>
      <c r="Q13" s="1"/>
      <c r="R13" s="1"/>
      <c r="S13" s="1"/>
      <c r="T13" s="1"/>
      <c r="U13" s="1"/>
      <c r="V13" s="1"/>
      <c r="W13" s="1"/>
      <c r="X13" s="1"/>
      <c r="Y13" s="1"/>
      <c r="Z13" s="1"/>
    </row>
    <row r="14" spans="1:26" ht="12" customHeight="1">
      <c r="A14" s="1">
        <v>13</v>
      </c>
      <c r="B14" s="329" t="str">
        <f t="shared" si="0"/>
        <v xml:space="preserve"> </v>
      </c>
      <c r="C14" s="208"/>
      <c r="D14" s="208"/>
      <c r="E14" s="208"/>
      <c r="F14" s="208"/>
      <c r="G14" s="335"/>
      <c r="H14" s="1" t="s">
        <v>19</v>
      </c>
      <c r="I14" s="1">
        <f t="shared" si="1"/>
        <v>0</v>
      </c>
      <c r="J14" s="1"/>
      <c r="K14" s="1"/>
      <c r="L14" s="1"/>
      <c r="M14" s="1"/>
      <c r="N14" s="1"/>
      <c r="O14" s="1"/>
      <c r="P14" s="1"/>
      <c r="Q14" s="1"/>
      <c r="R14" s="1"/>
      <c r="S14" s="1"/>
      <c r="T14" s="1"/>
      <c r="U14" s="1"/>
      <c r="V14" s="1"/>
      <c r="W14" s="1"/>
      <c r="X14" s="1"/>
      <c r="Y14" s="1"/>
      <c r="Z14" s="1"/>
    </row>
    <row r="15" spans="1:26" ht="12" customHeight="1">
      <c r="A15" s="1">
        <v>14</v>
      </c>
      <c r="B15" s="329" t="str">
        <f t="shared" si="0"/>
        <v xml:space="preserve"> </v>
      </c>
      <c r="C15" s="208"/>
      <c r="D15" s="208"/>
      <c r="E15" s="208"/>
      <c r="F15" s="208"/>
      <c r="G15" s="335"/>
      <c r="H15" s="1" t="s">
        <v>19</v>
      </c>
      <c r="I15" s="1">
        <f t="shared" si="1"/>
        <v>0</v>
      </c>
      <c r="J15" s="1"/>
      <c r="K15" s="1"/>
      <c r="L15" s="1"/>
      <c r="M15" s="1"/>
      <c r="N15" s="1"/>
      <c r="O15" s="1"/>
      <c r="P15" s="1"/>
      <c r="Q15" s="1"/>
      <c r="R15" s="1"/>
      <c r="S15" s="1"/>
      <c r="T15" s="1"/>
      <c r="U15" s="1"/>
      <c r="V15" s="1"/>
      <c r="W15" s="1"/>
      <c r="X15" s="1"/>
      <c r="Y15" s="1"/>
      <c r="Z15" s="1"/>
    </row>
    <row r="16" spans="1:26" ht="12" customHeight="1">
      <c r="A16" s="1">
        <v>15</v>
      </c>
      <c r="B16" s="329" t="str">
        <f t="shared" si="0"/>
        <v xml:space="preserve"> </v>
      </c>
      <c r="C16" s="208"/>
      <c r="D16" s="208"/>
      <c r="E16" s="208"/>
      <c r="F16" s="208"/>
      <c r="G16" s="335"/>
      <c r="H16" s="1" t="s">
        <v>19</v>
      </c>
      <c r="I16" s="1">
        <f t="shared" si="1"/>
        <v>0</v>
      </c>
      <c r="J16" s="1"/>
      <c r="K16" s="1"/>
      <c r="L16" s="1"/>
      <c r="M16" s="1"/>
      <c r="N16" s="1"/>
      <c r="O16" s="1"/>
      <c r="P16" s="1"/>
      <c r="Q16" s="1"/>
      <c r="R16" s="1"/>
      <c r="S16" s="1"/>
      <c r="T16" s="1"/>
      <c r="U16" s="1"/>
      <c r="V16" s="1"/>
      <c r="W16" s="1"/>
      <c r="X16" s="1"/>
      <c r="Y16" s="1"/>
      <c r="Z16" s="1"/>
    </row>
    <row r="17" spans="1:26" ht="12" customHeight="1">
      <c r="A17" s="1">
        <v>16</v>
      </c>
      <c r="B17" s="329" t="str">
        <f t="shared" si="0"/>
        <v xml:space="preserve"> </v>
      </c>
      <c r="C17" s="208"/>
      <c r="D17" s="208"/>
      <c r="E17" s="208"/>
      <c r="F17" s="208"/>
      <c r="G17" s="335"/>
      <c r="H17" s="1" t="s">
        <v>19</v>
      </c>
      <c r="I17" s="1">
        <f t="shared" si="1"/>
        <v>0</v>
      </c>
      <c r="J17" s="1"/>
      <c r="K17" s="1"/>
      <c r="L17" s="1"/>
      <c r="M17" s="1"/>
      <c r="N17" s="1"/>
      <c r="O17" s="1"/>
      <c r="P17" s="1"/>
      <c r="Q17" s="1"/>
      <c r="R17" s="1"/>
      <c r="S17" s="1"/>
      <c r="T17" s="1"/>
      <c r="U17" s="1"/>
      <c r="V17" s="1"/>
      <c r="W17" s="1"/>
      <c r="X17" s="1"/>
      <c r="Y17" s="1"/>
      <c r="Z17" s="1"/>
    </row>
    <row r="18" spans="1:26" ht="12" customHeight="1">
      <c r="A18" s="1">
        <v>17</v>
      </c>
      <c r="B18" s="329" t="str">
        <f t="shared" si="0"/>
        <v xml:space="preserve"> </v>
      </c>
      <c r="C18" s="208"/>
      <c r="D18" s="208"/>
      <c r="E18" s="208"/>
      <c r="F18" s="208"/>
      <c r="G18" s="335"/>
      <c r="H18" s="1" t="s">
        <v>19</v>
      </c>
      <c r="I18" s="1">
        <f t="shared" si="1"/>
        <v>0</v>
      </c>
      <c r="J18" s="1"/>
      <c r="K18" s="1"/>
      <c r="L18" s="1"/>
      <c r="M18" s="1"/>
      <c r="N18" s="1"/>
      <c r="O18" s="1"/>
      <c r="P18" s="1"/>
      <c r="Q18" s="1"/>
      <c r="R18" s="1"/>
      <c r="S18" s="1"/>
      <c r="T18" s="1"/>
      <c r="U18" s="1"/>
      <c r="V18" s="1"/>
      <c r="W18" s="1"/>
      <c r="X18" s="1"/>
      <c r="Y18" s="1"/>
      <c r="Z18" s="1"/>
    </row>
    <row r="19" spans="1:26" ht="12" customHeight="1">
      <c r="A19" s="1">
        <v>18</v>
      </c>
      <c r="B19" s="329" t="str">
        <f t="shared" si="0"/>
        <v xml:space="preserve"> </v>
      </c>
      <c r="C19" s="208"/>
      <c r="D19" s="208"/>
      <c r="E19" s="208"/>
      <c r="F19" s="208"/>
      <c r="G19" s="335"/>
      <c r="H19" s="1" t="s">
        <v>19</v>
      </c>
      <c r="I19" s="1">
        <f t="shared" si="1"/>
        <v>0</v>
      </c>
      <c r="J19" s="1"/>
      <c r="K19" s="1"/>
      <c r="L19" s="1"/>
      <c r="M19" s="1"/>
      <c r="N19" s="1"/>
      <c r="O19" s="1"/>
      <c r="P19" s="1"/>
      <c r="Q19" s="1"/>
      <c r="R19" s="1"/>
      <c r="S19" s="1"/>
      <c r="T19" s="1"/>
      <c r="U19" s="1"/>
      <c r="V19" s="1"/>
      <c r="W19" s="1"/>
      <c r="X19" s="1"/>
      <c r="Y19" s="1"/>
      <c r="Z19" s="1"/>
    </row>
    <row r="20" spans="1:26" ht="12" customHeight="1">
      <c r="A20" s="1">
        <v>19</v>
      </c>
      <c r="B20" s="329" t="str">
        <f t="shared" si="0"/>
        <v xml:space="preserve"> </v>
      </c>
      <c r="C20" s="208"/>
      <c r="D20" s="208"/>
      <c r="E20" s="208"/>
      <c r="F20" s="208"/>
      <c r="G20" s="335"/>
      <c r="H20" s="1" t="s">
        <v>19</v>
      </c>
      <c r="I20" s="1">
        <f t="shared" si="1"/>
        <v>0</v>
      </c>
      <c r="J20" s="1"/>
      <c r="K20" s="1"/>
      <c r="L20" s="1"/>
      <c r="M20" s="1"/>
      <c r="N20" s="1"/>
      <c r="O20" s="1"/>
      <c r="P20" s="1"/>
      <c r="Q20" s="1"/>
      <c r="R20" s="1"/>
      <c r="S20" s="1"/>
      <c r="T20" s="1"/>
      <c r="U20" s="1"/>
      <c r="V20" s="1"/>
      <c r="W20" s="1"/>
      <c r="X20" s="1"/>
      <c r="Y20" s="1"/>
      <c r="Z20" s="1"/>
    </row>
    <row r="21" spans="1:26" ht="12" customHeight="1">
      <c r="A21" s="1">
        <v>20</v>
      </c>
      <c r="B21" s="329" t="str">
        <f t="shared" si="0"/>
        <v xml:space="preserve"> </v>
      </c>
      <c r="C21" s="208"/>
      <c r="D21" s="208"/>
      <c r="E21" s="208"/>
      <c r="F21" s="208"/>
      <c r="G21" s="335"/>
      <c r="H21" s="1" t="s">
        <v>19</v>
      </c>
      <c r="I21" s="1">
        <f t="shared" si="1"/>
        <v>0</v>
      </c>
      <c r="J21" s="1"/>
      <c r="K21" s="1"/>
      <c r="L21" s="1"/>
      <c r="M21" s="1"/>
      <c r="N21" s="1"/>
      <c r="O21" s="1"/>
      <c r="P21" s="1"/>
      <c r="Q21" s="1"/>
      <c r="R21" s="1"/>
      <c r="S21" s="1"/>
      <c r="T21" s="1"/>
      <c r="U21" s="1"/>
      <c r="V21" s="1"/>
      <c r="W21" s="1"/>
      <c r="X21" s="1"/>
      <c r="Y21" s="1"/>
      <c r="Z21" s="1"/>
    </row>
    <row r="22" spans="1:26" ht="12" customHeight="1">
      <c r="A22" s="1">
        <v>21</v>
      </c>
      <c r="B22" s="329" t="str">
        <f t="shared" si="0"/>
        <v xml:space="preserve"> </v>
      </c>
      <c r="C22" s="208"/>
      <c r="D22" s="208"/>
      <c r="E22" s="208"/>
      <c r="F22" s="208"/>
      <c r="G22" s="335"/>
      <c r="H22" s="1" t="s">
        <v>19</v>
      </c>
      <c r="I22" s="1">
        <f t="shared" si="1"/>
        <v>0</v>
      </c>
      <c r="J22" s="1"/>
      <c r="K22" s="1"/>
      <c r="L22" s="1"/>
      <c r="M22" s="1"/>
      <c r="N22" s="1"/>
      <c r="O22" s="1"/>
      <c r="P22" s="1"/>
      <c r="Q22" s="1"/>
      <c r="R22" s="1"/>
      <c r="S22" s="1"/>
      <c r="T22" s="1"/>
      <c r="U22" s="1"/>
      <c r="V22" s="1"/>
      <c r="W22" s="1"/>
      <c r="X22" s="1"/>
      <c r="Y22" s="1"/>
      <c r="Z22" s="1"/>
    </row>
    <row r="23" spans="1:26" ht="12" customHeight="1">
      <c r="A23" s="1">
        <v>22</v>
      </c>
      <c r="B23" s="329" t="str">
        <f t="shared" si="0"/>
        <v xml:space="preserve"> </v>
      </c>
      <c r="C23" s="208"/>
      <c r="D23" s="208"/>
      <c r="E23" s="208"/>
      <c r="F23" s="208"/>
      <c r="G23" s="335"/>
      <c r="H23" s="1" t="s">
        <v>19</v>
      </c>
      <c r="I23" s="1">
        <f t="shared" si="1"/>
        <v>0</v>
      </c>
      <c r="J23" s="1"/>
      <c r="K23" s="1"/>
      <c r="L23" s="1"/>
      <c r="M23" s="1"/>
      <c r="N23" s="1"/>
      <c r="O23" s="1"/>
      <c r="P23" s="1"/>
      <c r="Q23" s="1"/>
      <c r="R23" s="1"/>
      <c r="S23" s="1"/>
      <c r="T23" s="1"/>
      <c r="U23" s="1"/>
      <c r="V23" s="1"/>
      <c r="W23" s="1"/>
      <c r="X23" s="1"/>
      <c r="Y23" s="1"/>
      <c r="Z23" s="1"/>
    </row>
    <row r="24" spans="1:26" ht="12" customHeight="1">
      <c r="A24" s="1">
        <v>23</v>
      </c>
      <c r="B24" s="329" t="str">
        <f t="shared" si="0"/>
        <v xml:space="preserve"> </v>
      </c>
      <c r="C24" s="208"/>
      <c r="D24" s="208"/>
      <c r="E24" s="208"/>
      <c r="F24" s="208"/>
      <c r="G24" s="335"/>
      <c r="H24" s="1" t="s">
        <v>19</v>
      </c>
      <c r="I24" s="1">
        <f t="shared" si="1"/>
        <v>0</v>
      </c>
      <c r="J24" s="1"/>
      <c r="K24" s="1"/>
      <c r="L24" s="1"/>
      <c r="M24" s="1"/>
      <c r="N24" s="1"/>
      <c r="O24" s="1"/>
      <c r="P24" s="1"/>
      <c r="Q24" s="1"/>
      <c r="R24" s="1"/>
      <c r="S24" s="1"/>
      <c r="T24" s="1"/>
      <c r="U24" s="1"/>
      <c r="V24" s="1"/>
      <c r="W24" s="1"/>
      <c r="X24" s="1"/>
      <c r="Y24" s="1"/>
      <c r="Z24" s="1"/>
    </row>
    <row r="25" spans="1:26" ht="12" customHeight="1">
      <c r="A25" s="1">
        <v>24</v>
      </c>
      <c r="B25" s="329" t="str">
        <f t="shared" si="0"/>
        <v xml:space="preserve"> </v>
      </c>
      <c r="C25" s="208"/>
      <c r="D25" s="208"/>
      <c r="E25" s="208"/>
      <c r="F25" s="208"/>
      <c r="G25" s="335"/>
      <c r="H25" s="1" t="s">
        <v>19</v>
      </c>
      <c r="I25" s="1">
        <f t="shared" si="1"/>
        <v>0</v>
      </c>
      <c r="J25" s="1"/>
      <c r="K25" s="1"/>
      <c r="L25" s="1"/>
      <c r="M25" s="1"/>
      <c r="N25" s="1"/>
      <c r="O25" s="1"/>
      <c r="P25" s="1"/>
      <c r="Q25" s="1"/>
      <c r="R25" s="1"/>
      <c r="S25" s="1"/>
      <c r="T25" s="1"/>
      <c r="U25" s="1"/>
      <c r="V25" s="1"/>
      <c r="W25" s="1"/>
      <c r="X25" s="1"/>
      <c r="Y25" s="1"/>
      <c r="Z25" s="1"/>
    </row>
    <row r="26" spans="1:26" ht="12" customHeight="1">
      <c r="A26" s="1">
        <v>25</v>
      </c>
      <c r="B26" s="329" t="str">
        <f t="shared" si="0"/>
        <v xml:space="preserve"> </v>
      </c>
      <c r="C26" s="208"/>
      <c r="D26" s="208"/>
      <c r="E26" s="208"/>
      <c r="F26" s="208"/>
      <c r="G26" s="335"/>
      <c r="H26" s="1" t="s">
        <v>19</v>
      </c>
      <c r="I26" s="1">
        <f t="shared" si="1"/>
        <v>0</v>
      </c>
      <c r="J26" s="1"/>
      <c r="K26" s="1"/>
      <c r="L26" s="1"/>
      <c r="M26" s="1"/>
      <c r="N26" s="1"/>
      <c r="O26" s="1"/>
      <c r="P26" s="1"/>
      <c r="Q26" s="1"/>
      <c r="R26" s="1"/>
      <c r="S26" s="1"/>
      <c r="T26" s="1"/>
      <c r="U26" s="1"/>
      <c r="V26" s="1"/>
      <c r="W26" s="1"/>
      <c r="X26" s="1"/>
      <c r="Y26" s="1"/>
      <c r="Z26" s="1"/>
    </row>
    <row r="27" spans="1:26" ht="12" customHeight="1">
      <c r="A27" s="1">
        <v>26</v>
      </c>
      <c r="B27" s="329" t="str">
        <f t="shared" si="0"/>
        <v xml:space="preserve"> </v>
      </c>
      <c r="C27" s="208"/>
      <c r="D27" s="208"/>
      <c r="E27" s="208"/>
      <c r="F27" s="208"/>
      <c r="G27" s="335"/>
      <c r="H27" s="1" t="s">
        <v>19</v>
      </c>
      <c r="I27" s="1">
        <f t="shared" si="1"/>
        <v>0</v>
      </c>
      <c r="J27" s="1"/>
      <c r="K27" s="1"/>
      <c r="L27" s="1"/>
      <c r="M27" s="1"/>
      <c r="N27" s="1"/>
      <c r="O27" s="1"/>
      <c r="P27" s="1"/>
      <c r="Q27" s="1"/>
      <c r="R27" s="1"/>
      <c r="S27" s="1"/>
      <c r="T27" s="1"/>
      <c r="U27" s="1"/>
      <c r="V27" s="1"/>
      <c r="W27" s="1"/>
      <c r="X27" s="1"/>
      <c r="Y27" s="1"/>
      <c r="Z27" s="1"/>
    </row>
    <row r="28" spans="1:26" ht="12" customHeight="1">
      <c r="A28" s="1">
        <v>27</v>
      </c>
      <c r="B28" s="329" t="str">
        <f t="shared" si="0"/>
        <v xml:space="preserve"> </v>
      </c>
      <c r="C28" s="208"/>
      <c r="D28" s="208"/>
      <c r="E28" s="208"/>
      <c r="F28" s="208"/>
      <c r="G28" s="335"/>
      <c r="H28" s="1" t="s">
        <v>19</v>
      </c>
      <c r="I28" s="1">
        <f t="shared" si="1"/>
        <v>0</v>
      </c>
      <c r="J28" s="1"/>
      <c r="K28" s="1"/>
      <c r="L28" s="1"/>
      <c r="M28" s="1"/>
      <c r="N28" s="1"/>
      <c r="O28" s="1"/>
      <c r="P28" s="1"/>
      <c r="Q28" s="1"/>
      <c r="R28" s="1"/>
      <c r="S28" s="1"/>
      <c r="T28" s="1"/>
      <c r="U28" s="1"/>
      <c r="V28" s="1"/>
      <c r="W28" s="1"/>
      <c r="X28" s="1"/>
      <c r="Y28" s="1"/>
      <c r="Z28" s="1"/>
    </row>
    <row r="29" spans="1:26" ht="12" customHeight="1">
      <c r="A29" s="1">
        <v>28</v>
      </c>
      <c r="B29" s="329" t="str">
        <f t="shared" si="0"/>
        <v xml:space="preserve"> </v>
      </c>
      <c r="C29" s="208"/>
      <c r="D29" s="208"/>
      <c r="E29" s="208"/>
      <c r="F29" s="208"/>
      <c r="G29" s="335"/>
      <c r="H29" s="1" t="s">
        <v>19</v>
      </c>
      <c r="I29" s="1">
        <f t="shared" si="1"/>
        <v>0</v>
      </c>
      <c r="J29" s="1"/>
      <c r="K29" s="1"/>
      <c r="L29" s="1"/>
      <c r="M29" s="1"/>
      <c r="N29" s="1"/>
      <c r="O29" s="1"/>
      <c r="P29" s="1"/>
      <c r="Q29" s="1"/>
      <c r="R29" s="1"/>
      <c r="S29" s="1"/>
      <c r="T29" s="1"/>
      <c r="U29" s="1"/>
      <c r="V29" s="1"/>
      <c r="W29" s="1"/>
      <c r="X29" s="1"/>
      <c r="Y29" s="1"/>
      <c r="Z29" s="1"/>
    </row>
    <row r="30" spans="1:26" ht="12" customHeight="1">
      <c r="A30" s="1">
        <v>29</v>
      </c>
      <c r="B30" s="329" t="str">
        <f t="shared" si="0"/>
        <v xml:space="preserve"> </v>
      </c>
      <c r="C30" s="208"/>
      <c r="D30" s="208"/>
      <c r="E30" s="208"/>
      <c r="F30" s="208"/>
      <c r="G30" s="335"/>
      <c r="H30" s="1" t="s">
        <v>19</v>
      </c>
      <c r="I30" s="1">
        <f t="shared" si="1"/>
        <v>0</v>
      </c>
      <c r="J30" s="1"/>
      <c r="K30" s="1"/>
      <c r="L30" s="1"/>
      <c r="M30" s="1"/>
      <c r="N30" s="1"/>
      <c r="O30" s="1"/>
      <c r="P30" s="1"/>
      <c r="Q30" s="1"/>
      <c r="R30" s="1"/>
      <c r="S30" s="1"/>
      <c r="T30" s="1"/>
      <c r="U30" s="1"/>
      <c r="V30" s="1"/>
      <c r="W30" s="1"/>
      <c r="X30" s="1"/>
      <c r="Y30" s="1"/>
      <c r="Z30" s="1"/>
    </row>
    <row r="31" spans="1:26" ht="12" customHeight="1">
      <c r="A31" s="1">
        <v>30</v>
      </c>
      <c r="B31" s="329" t="str">
        <f t="shared" si="0"/>
        <v xml:space="preserve"> </v>
      </c>
      <c r="C31" s="208"/>
      <c r="D31" s="208"/>
      <c r="E31" s="208"/>
      <c r="F31" s="208"/>
      <c r="G31" s="335"/>
      <c r="H31" s="1" t="s">
        <v>19</v>
      </c>
      <c r="I31" s="1">
        <f t="shared" si="1"/>
        <v>0</v>
      </c>
      <c r="J31" s="1"/>
      <c r="K31" s="1"/>
      <c r="L31" s="1"/>
      <c r="M31" s="1"/>
      <c r="N31" s="1"/>
      <c r="O31" s="1"/>
      <c r="P31" s="1"/>
      <c r="Q31" s="1"/>
      <c r="R31" s="1"/>
      <c r="S31" s="1"/>
      <c r="T31" s="1"/>
      <c r="U31" s="1"/>
      <c r="V31" s="1"/>
      <c r="W31" s="1"/>
      <c r="X31" s="1"/>
      <c r="Y31" s="1"/>
      <c r="Z31" s="1"/>
    </row>
    <row r="32" spans="1:26" ht="12" customHeight="1">
      <c r="A32" s="1">
        <v>31</v>
      </c>
      <c r="B32" s="329" t="str">
        <f t="shared" si="0"/>
        <v xml:space="preserve"> </v>
      </c>
      <c r="C32" s="208"/>
      <c r="D32" s="208"/>
      <c r="E32" s="208"/>
      <c r="F32" s="208"/>
      <c r="G32" s="335"/>
      <c r="H32" s="1" t="s">
        <v>19</v>
      </c>
      <c r="I32" s="1">
        <f t="shared" si="1"/>
        <v>0</v>
      </c>
      <c r="J32" s="1"/>
      <c r="K32" s="1"/>
      <c r="L32" s="1"/>
      <c r="M32" s="1"/>
      <c r="N32" s="1"/>
      <c r="O32" s="1"/>
      <c r="P32" s="1"/>
      <c r="Q32" s="1"/>
      <c r="R32" s="1"/>
      <c r="S32" s="1"/>
      <c r="T32" s="1"/>
      <c r="U32" s="1"/>
      <c r="V32" s="1"/>
      <c r="W32" s="1"/>
      <c r="X32" s="1"/>
      <c r="Y32" s="1"/>
      <c r="Z32" s="1"/>
    </row>
    <row r="33" spans="1:26" ht="12" customHeight="1">
      <c r="A33" s="1">
        <v>32</v>
      </c>
      <c r="B33" s="329" t="str">
        <f t="shared" si="0"/>
        <v xml:space="preserve"> </v>
      </c>
      <c r="C33" s="208"/>
      <c r="D33" s="208"/>
      <c r="E33" s="208"/>
      <c r="F33" s="208"/>
      <c r="G33" s="335"/>
      <c r="H33" s="1" t="s">
        <v>19</v>
      </c>
      <c r="I33" s="1">
        <f t="shared" si="1"/>
        <v>0</v>
      </c>
      <c r="J33" s="1"/>
      <c r="K33" s="1"/>
      <c r="L33" s="1"/>
      <c r="M33" s="1"/>
      <c r="N33" s="1"/>
      <c r="O33" s="1"/>
      <c r="P33" s="1"/>
      <c r="Q33" s="1"/>
      <c r="R33" s="1"/>
      <c r="S33" s="1"/>
      <c r="T33" s="1"/>
      <c r="U33" s="1"/>
      <c r="V33" s="1"/>
      <c r="W33" s="1"/>
      <c r="X33" s="1"/>
      <c r="Y33" s="1"/>
      <c r="Z33" s="1"/>
    </row>
    <row r="34" spans="1:26" ht="12" customHeight="1">
      <c r="A34" s="1">
        <v>33</v>
      </c>
      <c r="B34" s="329" t="str">
        <f t="shared" si="0"/>
        <v xml:space="preserve"> </v>
      </c>
      <c r="C34" s="208"/>
      <c r="D34" s="208"/>
      <c r="E34" s="208"/>
      <c r="F34" s="208"/>
      <c r="G34" s="335"/>
      <c r="H34" s="1" t="s">
        <v>19</v>
      </c>
      <c r="I34" s="1">
        <f t="shared" si="1"/>
        <v>0</v>
      </c>
      <c r="J34" s="1"/>
      <c r="K34" s="1"/>
      <c r="L34" s="1"/>
      <c r="M34" s="1"/>
      <c r="N34" s="1"/>
      <c r="O34" s="1"/>
      <c r="P34" s="1"/>
      <c r="Q34" s="1"/>
      <c r="R34" s="1"/>
      <c r="S34" s="1"/>
      <c r="T34" s="1"/>
      <c r="U34" s="1"/>
      <c r="V34" s="1"/>
      <c r="W34" s="1"/>
      <c r="X34" s="1"/>
      <c r="Y34" s="1"/>
      <c r="Z34" s="1"/>
    </row>
    <row r="35" spans="1:26" ht="12" customHeight="1">
      <c r="A35" s="1">
        <v>34</v>
      </c>
      <c r="B35" s="329" t="str">
        <f t="shared" si="0"/>
        <v xml:space="preserve"> </v>
      </c>
      <c r="C35" s="208"/>
      <c r="D35" s="208"/>
      <c r="E35" s="208"/>
      <c r="F35" s="208"/>
      <c r="G35" s="335"/>
      <c r="H35" s="1" t="s">
        <v>19</v>
      </c>
      <c r="I35" s="1">
        <f t="shared" si="1"/>
        <v>0</v>
      </c>
      <c r="J35" s="1"/>
      <c r="K35" s="1"/>
      <c r="L35" s="1"/>
      <c r="M35" s="1"/>
      <c r="N35" s="1"/>
      <c r="O35" s="1"/>
      <c r="P35" s="1"/>
      <c r="Q35" s="1"/>
      <c r="R35" s="1"/>
      <c r="S35" s="1"/>
      <c r="T35" s="1"/>
      <c r="U35" s="1"/>
      <c r="V35" s="1"/>
      <c r="W35" s="1"/>
      <c r="X35" s="1"/>
      <c r="Y35" s="1"/>
      <c r="Z35" s="1"/>
    </row>
    <row r="36" spans="1:26" ht="12" customHeight="1">
      <c r="A36" s="1">
        <v>35</v>
      </c>
      <c r="B36" s="329" t="str">
        <f t="shared" si="0"/>
        <v xml:space="preserve"> </v>
      </c>
      <c r="C36" s="208"/>
      <c r="D36" s="208"/>
      <c r="E36" s="208"/>
      <c r="F36" s="208"/>
      <c r="G36" s="335"/>
      <c r="H36" s="1" t="s">
        <v>19</v>
      </c>
      <c r="I36" s="1">
        <f t="shared" si="1"/>
        <v>0</v>
      </c>
      <c r="J36" s="1"/>
      <c r="K36" s="1"/>
      <c r="L36" s="1"/>
      <c r="M36" s="1"/>
      <c r="N36" s="1"/>
      <c r="O36" s="1"/>
      <c r="P36" s="1"/>
      <c r="Q36" s="1"/>
      <c r="R36" s="1"/>
      <c r="S36" s="1"/>
      <c r="T36" s="1"/>
      <c r="U36" s="1"/>
      <c r="V36" s="1"/>
      <c r="W36" s="1"/>
      <c r="X36" s="1"/>
      <c r="Y36" s="1"/>
      <c r="Z36" s="1"/>
    </row>
    <row r="37" spans="1:26" ht="12" customHeight="1">
      <c r="A37" s="1">
        <v>36</v>
      </c>
      <c r="B37" s="329" t="str">
        <f t="shared" si="0"/>
        <v xml:space="preserve"> </v>
      </c>
      <c r="C37" s="208"/>
      <c r="D37" s="208"/>
      <c r="E37" s="208"/>
      <c r="F37" s="208"/>
      <c r="G37" s="335"/>
      <c r="H37" s="1" t="s">
        <v>19</v>
      </c>
      <c r="I37" s="1">
        <f t="shared" si="1"/>
        <v>0</v>
      </c>
      <c r="J37" s="1"/>
      <c r="K37" s="1"/>
      <c r="L37" s="1"/>
      <c r="M37" s="1"/>
      <c r="N37" s="1"/>
      <c r="O37" s="1"/>
      <c r="P37" s="1"/>
      <c r="Q37" s="1"/>
      <c r="R37" s="1"/>
      <c r="S37" s="1"/>
      <c r="T37" s="1"/>
      <c r="U37" s="1"/>
      <c r="V37" s="1"/>
      <c r="W37" s="1"/>
      <c r="X37" s="1"/>
      <c r="Y37" s="1"/>
      <c r="Z37" s="1"/>
    </row>
    <row r="38" spans="1:26" ht="12" customHeight="1">
      <c r="A38" s="1">
        <v>37</v>
      </c>
      <c r="B38" s="329" t="str">
        <f t="shared" si="0"/>
        <v xml:space="preserve"> </v>
      </c>
      <c r="C38" s="208"/>
      <c r="D38" s="208"/>
      <c r="E38" s="208"/>
      <c r="F38" s="208"/>
      <c r="G38" s="335"/>
      <c r="H38" s="1" t="s">
        <v>19</v>
      </c>
      <c r="I38" s="1">
        <f t="shared" si="1"/>
        <v>0</v>
      </c>
      <c r="J38" s="1"/>
      <c r="K38" s="1"/>
      <c r="L38" s="1"/>
      <c r="M38" s="1"/>
      <c r="N38" s="1"/>
      <c r="O38" s="1"/>
      <c r="P38" s="1"/>
      <c r="Q38" s="1"/>
      <c r="R38" s="1"/>
      <c r="S38" s="1"/>
      <c r="T38" s="1"/>
      <c r="U38" s="1"/>
      <c r="V38" s="1"/>
      <c r="W38" s="1"/>
      <c r="X38" s="1"/>
      <c r="Y38" s="1"/>
      <c r="Z38" s="1"/>
    </row>
    <row r="39" spans="1:26" ht="12" customHeight="1">
      <c r="A39" s="1">
        <v>38</v>
      </c>
      <c r="B39" s="329" t="str">
        <f t="shared" si="0"/>
        <v xml:space="preserve"> </v>
      </c>
      <c r="C39" s="208"/>
      <c r="D39" s="208"/>
      <c r="E39" s="208"/>
      <c r="F39" s="208"/>
      <c r="G39" s="335"/>
      <c r="H39" s="1" t="s">
        <v>19</v>
      </c>
      <c r="I39" s="1">
        <f t="shared" si="1"/>
        <v>0</v>
      </c>
      <c r="J39" s="1"/>
      <c r="K39" s="1"/>
      <c r="L39" s="1"/>
      <c r="M39" s="1"/>
      <c r="N39" s="1"/>
      <c r="O39" s="1"/>
      <c r="P39" s="1"/>
      <c r="Q39" s="1"/>
      <c r="R39" s="1"/>
      <c r="S39" s="1"/>
      <c r="T39" s="1"/>
      <c r="U39" s="1"/>
      <c r="V39" s="1"/>
      <c r="W39" s="1"/>
      <c r="X39" s="1"/>
      <c r="Y39" s="1"/>
      <c r="Z39" s="1"/>
    </row>
    <row r="40" spans="1:26" ht="12" customHeight="1">
      <c r="A40" s="1">
        <v>39</v>
      </c>
      <c r="B40" s="329" t="str">
        <f t="shared" si="0"/>
        <v xml:space="preserve"> </v>
      </c>
      <c r="C40" s="208"/>
      <c r="D40" s="208"/>
      <c r="E40" s="208"/>
      <c r="F40" s="208"/>
      <c r="G40" s="335"/>
      <c r="H40" s="1" t="s">
        <v>19</v>
      </c>
      <c r="I40" s="1">
        <f t="shared" si="1"/>
        <v>0</v>
      </c>
      <c r="J40" s="1"/>
      <c r="K40" s="1"/>
      <c r="L40" s="1"/>
      <c r="M40" s="1"/>
      <c r="N40" s="1"/>
      <c r="O40" s="1"/>
      <c r="P40" s="1"/>
      <c r="Q40" s="1"/>
      <c r="R40" s="1"/>
      <c r="S40" s="1"/>
      <c r="T40" s="1"/>
      <c r="U40" s="1"/>
      <c r="V40" s="1"/>
      <c r="W40" s="1"/>
      <c r="X40" s="1"/>
      <c r="Y40" s="1"/>
      <c r="Z40" s="1"/>
    </row>
    <row r="41" spans="1:26" ht="12" customHeight="1">
      <c r="A41" s="1">
        <v>40</v>
      </c>
      <c r="B41" s="329" t="str">
        <f t="shared" si="0"/>
        <v xml:space="preserve"> </v>
      </c>
      <c r="C41" s="208"/>
      <c r="D41" s="208"/>
      <c r="E41" s="208"/>
      <c r="F41" s="208"/>
      <c r="G41" s="335"/>
      <c r="H41" s="1" t="s">
        <v>19</v>
      </c>
      <c r="I41" s="1">
        <f t="shared" si="1"/>
        <v>0</v>
      </c>
      <c r="J41" s="1"/>
      <c r="K41" s="1"/>
      <c r="L41" s="1"/>
      <c r="M41" s="1"/>
      <c r="N41" s="1"/>
      <c r="O41" s="1"/>
      <c r="P41" s="1"/>
      <c r="Q41" s="1"/>
      <c r="R41" s="1"/>
      <c r="S41" s="1"/>
      <c r="T41" s="1"/>
      <c r="U41" s="1"/>
      <c r="V41" s="1"/>
      <c r="W41" s="1"/>
      <c r="X41" s="1"/>
      <c r="Y41" s="1"/>
      <c r="Z41" s="1"/>
    </row>
    <row r="42" spans="1:26" ht="12" customHeight="1">
      <c r="A42" s="1">
        <v>41</v>
      </c>
      <c r="B42" s="329" t="str">
        <f t="shared" si="0"/>
        <v xml:space="preserve"> </v>
      </c>
      <c r="C42" s="208"/>
      <c r="D42" s="208"/>
      <c r="E42" s="208"/>
      <c r="F42" s="208"/>
      <c r="G42" s="335"/>
      <c r="H42" s="1" t="s">
        <v>19</v>
      </c>
      <c r="I42" s="1">
        <f t="shared" si="1"/>
        <v>0</v>
      </c>
      <c r="J42" s="1"/>
      <c r="K42" s="1"/>
      <c r="L42" s="1"/>
      <c r="M42" s="1"/>
      <c r="N42" s="1"/>
      <c r="O42" s="1"/>
      <c r="P42" s="1"/>
      <c r="Q42" s="1"/>
      <c r="R42" s="1"/>
      <c r="S42" s="1"/>
      <c r="T42" s="1"/>
      <c r="U42" s="1"/>
      <c r="V42" s="1"/>
      <c r="W42" s="1"/>
      <c r="X42" s="1"/>
      <c r="Y42" s="1"/>
      <c r="Z42" s="1"/>
    </row>
    <row r="43" spans="1:26" ht="12" customHeight="1">
      <c r="A43" s="1">
        <v>42</v>
      </c>
      <c r="B43" s="329" t="str">
        <f t="shared" si="0"/>
        <v xml:space="preserve"> </v>
      </c>
      <c r="C43" s="208"/>
      <c r="D43" s="208"/>
      <c r="E43" s="208"/>
      <c r="F43" s="208"/>
      <c r="G43" s="335"/>
      <c r="H43" s="1" t="s">
        <v>19</v>
      </c>
      <c r="I43" s="1">
        <f t="shared" si="1"/>
        <v>0</v>
      </c>
      <c r="J43" s="1"/>
      <c r="K43" s="1"/>
      <c r="L43" s="1"/>
      <c r="M43" s="1"/>
      <c r="N43" s="1"/>
      <c r="O43" s="1"/>
      <c r="P43" s="1"/>
      <c r="Q43" s="1"/>
      <c r="R43" s="1"/>
      <c r="S43" s="1"/>
      <c r="T43" s="1"/>
      <c r="U43" s="1"/>
      <c r="V43" s="1"/>
      <c r="W43" s="1"/>
      <c r="X43" s="1"/>
      <c r="Y43" s="1"/>
      <c r="Z43" s="1"/>
    </row>
    <row r="44" spans="1:26" ht="12" customHeight="1">
      <c r="A44" s="1">
        <v>43</v>
      </c>
      <c r="B44" s="329" t="str">
        <f t="shared" si="0"/>
        <v xml:space="preserve"> </v>
      </c>
      <c r="C44" s="208"/>
      <c r="D44" s="208"/>
      <c r="E44" s="208"/>
      <c r="F44" s="208"/>
      <c r="G44" s="335"/>
      <c r="H44" s="1" t="s">
        <v>19</v>
      </c>
      <c r="I44" s="1">
        <f t="shared" si="1"/>
        <v>0</v>
      </c>
      <c r="J44" s="1"/>
      <c r="K44" s="1"/>
      <c r="L44" s="1"/>
      <c r="M44" s="1"/>
      <c r="N44" s="1"/>
      <c r="O44" s="1"/>
      <c r="P44" s="1"/>
      <c r="Q44" s="1"/>
      <c r="R44" s="1"/>
      <c r="S44" s="1"/>
      <c r="T44" s="1"/>
      <c r="U44" s="1"/>
      <c r="V44" s="1"/>
      <c r="W44" s="1"/>
      <c r="X44" s="1"/>
      <c r="Y44" s="1"/>
      <c r="Z44" s="1"/>
    </row>
    <row r="45" spans="1:26" ht="12" customHeight="1">
      <c r="A45" s="1">
        <v>44</v>
      </c>
      <c r="B45" s="329" t="str">
        <f t="shared" si="0"/>
        <v xml:space="preserve"> </v>
      </c>
      <c r="C45" s="208"/>
      <c r="D45" s="208"/>
      <c r="E45" s="208"/>
      <c r="F45" s="208"/>
      <c r="G45" s="335"/>
      <c r="H45" s="1" t="s">
        <v>19</v>
      </c>
      <c r="I45" s="1">
        <f t="shared" si="1"/>
        <v>0</v>
      </c>
      <c r="J45" s="1"/>
      <c r="K45" s="1"/>
      <c r="L45" s="1"/>
      <c r="M45" s="1"/>
      <c r="N45" s="1"/>
      <c r="O45" s="1"/>
      <c r="P45" s="1"/>
      <c r="Q45" s="1"/>
      <c r="R45" s="1"/>
      <c r="S45" s="1"/>
      <c r="T45" s="1"/>
      <c r="U45" s="1"/>
      <c r="V45" s="1"/>
      <c r="W45" s="1"/>
      <c r="X45" s="1"/>
      <c r="Y45" s="1"/>
      <c r="Z45" s="1"/>
    </row>
    <row r="46" spans="1:26" ht="12" customHeight="1">
      <c r="A46" s="1">
        <v>45</v>
      </c>
      <c r="B46" s="329" t="str">
        <f t="shared" si="0"/>
        <v xml:space="preserve"> </v>
      </c>
      <c r="C46" s="208"/>
      <c r="D46" s="208"/>
      <c r="E46" s="208"/>
      <c r="F46" s="208"/>
      <c r="G46" s="335"/>
      <c r="H46" s="1" t="s">
        <v>19</v>
      </c>
      <c r="I46" s="1">
        <f t="shared" si="1"/>
        <v>0</v>
      </c>
      <c r="J46" s="1"/>
      <c r="K46" s="1"/>
      <c r="L46" s="1"/>
      <c r="M46" s="1"/>
      <c r="N46" s="1"/>
      <c r="O46" s="1"/>
      <c r="P46" s="1"/>
      <c r="Q46" s="1"/>
      <c r="R46" s="1"/>
      <c r="S46" s="1"/>
      <c r="T46" s="1"/>
      <c r="U46" s="1"/>
      <c r="V46" s="1"/>
      <c r="W46" s="1"/>
      <c r="X46" s="1"/>
      <c r="Y46" s="1"/>
      <c r="Z46" s="1"/>
    </row>
    <row r="47" spans="1:26" ht="12" customHeight="1">
      <c r="A47" s="1">
        <v>46</v>
      </c>
      <c r="B47" s="329" t="str">
        <f t="shared" si="0"/>
        <v xml:space="preserve"> </v>
      </c>
      <c r="C47" s="208"/>
      <c r="D47" s="208"/>
      <c r="E47" s="208"/>
      <c r="F47" s="208"/>
      <c r="G47" s="335"/>
      <c r="H47" s="1" t="s">
        <v>19</v>
      </c>
      <c r="I47" s="1">
        <f t="shared" si="1"/>
        <v>0</v>
      </c>
      <c r="J47" s="1"/>
      <c r="K47" s="1"/>
      <c r="L47" s="1"/>
      <c r="M47" s="1"/>
      <c r="N47" s="1"/>
      <c r="O47" s="1"/>
      <c r="P47" s="1"/>
      <c r="Q47" s="1"/>
      <c r="R47" s="1"/>
      <c r="S47" s="1"/>
      <c r="T47" s="1"/>
      <c r="U47" s="1"/>
      <c r="V47" s="1"/>
      <c r="W47" s="1"/>
      <c r="X47" s="1"/>
      <c r="Y47" s="1"/>
      <c r="Z47" s="1"/>
    </row>
    <row r="48" spans="1:26" ht="12" customHeight="1">
      <c r="A48" s="1">
        <v>47</v>
      </c>
      <c r="B48" s="329" t="str">
        <f t="shared" si="0"/>
        <v xml:space="preserve"> </v>
      </c>
      <c r="C48" s="208"/>
      <c r="D48" s="208"/>
      <c r="E48" s="208"/>
      <c r="F48" s="208"/>
      <c r="G48" s="335"/>
      <c r="H48" s="1" t="s">
        <v>19</v>
      </c>
      <c r="I48" s="1">
        <f t="shared" si="1"/>
        <v>0</v>
      </c>
      <c r="J48" s="1"/>
      <c r="K48" s="1"/>
      <c r="L48" s="1"/>
      <c r="M48" s="1"/>
      <c r="N48" s="1"/>
      <c r="O48" s="1"/>
      <c r="P48" s="1"/>
      <c r="Q48" s="1"/>
      <c r="R48" s="1"/>
      <c r="S48" s="1"/>
      <c r="T48" s="1"/>
      <c r="U48" s="1"/>
      <c r="V48" s="1"/>
      <c r="W48" s="1"/>
      <c r="X48" s="1"/>
      <c r="Y48" s="1"/>
      <c r="Z48" s="1"/>
    </row>
    <row r="49" spans="1:26" ht="12" customHeight="1">
      <c r="A49" s="1">
        <v>48</v>
      </c>
      <c r="B49" s="329" t="str">
        <f t="shared" si="0"/>
        <v xml:space="preserve"> </v>
      </c>
      <c r="C49" s="208"/>
      <c r="D49" s="208"/>
      <c r="E49" s="208"/>
      <c r="F49" s="208"/>
      <c r="G49" s="335"/>
      <c r="H49" s="1" t="s">
        <v>19</v>
      </c>
      <c r="I49" s="1">
        <f t="shared" si="1"/>
        <v>0</v>
      </c>
      <c r="J49" s="1"/>
      <c r="K49" s="1"/>
      <c r="L49" s="1"/>
      <c r="M49" s="1"/>
      <c r="N49" s="1"/>
      <c r="O49" s="1"/>
      <c r="P49" s="1"/>
      <c r="Q49" s="1"/>
      <c r="R49" s="1"/>
      <c r="S49" s="1"/>
      <c r="T49" s="1"/>
      <c r="U49" s="1"/>
      <c r="V49" s="1"/>
      <c r="W49" s="1"/>
      <c r="X49" s="1"/>
      <c r="Y49" s="1"/>
      <c r="Z49" s="1"/>
    </row>
    <row r="50" spans="1:26" ht="12" customHeight="1">
      <c r="A50" s="1">
        <v>49</v>
      </c>
      <c r="B50" s="329" t="str">
        <f t="shared" si="0"/>
        <v xml:space="preserve"> </v>
      </c>
      <c r="C50" s="208"/>
      <c r="D50" s="208"/>
      <c r="E50" s="208"/>
      <c r="F50" s="208"/>
      <c r="G50" s="335"/>
      <c r="H50" s="1" t="s">
        <v>19</v>
      </c>
      <c r="I50" s="1">
        <f t="shared" si="1"/>
        <v>0</v>
      </c>
      <c r="J50" s="1"/>
      <c r="K50" s="1"/>
      <c r="L50" s="1"/>
      <c r="M50" s="1"/>
      <c r="N50" s="1"/>
      <c r="O50" s="1"/>
      <c r="P50" s="1"/>
      <c r="Q50" s="1"/>
      <c r="R50" s="1"/>
      <c r="S50" s="1"/>
      <c r="T50" s="1"/>
      <c r="U50" s="1"/>
      <c r="V50" s="1"/>
      <c r="W50" s="1"/>
      <c r="X50" s="1"/>
      <c r="Y50" s="1"/>
      <c r="Z50" s="1"/>
    </row>
    <row r="51" spans="1:26" ht="12" customHeight="1">
      <c r="A51" s="1">
        <v>50</v>
      </c>
      <c r="B51" s="329" t="str">
        <f t="shared" si="0"/>
        <v xml:space="preserve"> </v>
      </c>
      <c r="C51" s="208"/>
      <c r="D51" s="208"/>
      <c r="E51" s="208"/>
      <c r="F51" s="208"/>
      <c r="G51" s="335"/>
      <c r="H51" s="1" t="s">
        <v>19</v>
      </c>
      <c r="I51" s="1">
        <f t="shared" si="1"/>
        <v>0</v>
      </c>
      <c r="J51" s="1"/>
      <c r="K51" s="1"/>
      <c r="L51" s="1"/>
      <c r="M51" s="1"/>
      <c r="N51" s="1"/>
      <c r="O51" s="1"/>
      <c r="P51" s="1"/>
      <c r="Q51" s="1"/>
      <c r="R51" s="1"/>
      <c r="S51" s="1"/>
      <c r="T51" s="1"/>
      <c r="U51" s="1"/>
      <c r="V51" s="1"/>
      <c r="W51" s="1"/>
      <c r="X51" s="1"/>
      <c r="Y51" s="1"/>
      <c r="Z51" s="1"/>
    </row>
    <row r="52" spans="1:26" ht="12" customHeight="1">
      <c r="A52" s="1">
        <v>51</v>
      </c>
      <c r="B52" s="329" t="str">
        <f t="shared" si="0"/>
        <v xml:space="preserve"> </v>
      </c>
      <c r="C52" s="208"/>
      <c r="D52" s="208"/>
      <c r="E52" s="208"/>
      <c r="F52" s="208"/>
      <c r="G52" s="335"/>
      <c r="H52" s="1" t="s">
        <v>19</v>
      </c>
      <c r="I52" s="1">
        <f t="shared" si="1"/>
        <v>0</v>
      </c>
      <c r="J52" s="1"/>
      <c r="K52" s="1"/>
      <c r="L52" s="1"/>
      <c r="M52" s="1"/>
      <c r="N52" s="1"/>
      <c r="O52" s="1"/>
      <c r="P52" s="1"/>
      <c r="Q52" s="1"/>
      <c r="R52" s="1"/>
      <c r="S52" s="1"/>
      <c r="T52" s="1"/>
      <c r="U52" s="1"/>
      <c r="V52" s="1"/>
      <c r="W52" s="1"/>
      <c r="X52" s="1"/>
      <c r="Y52" s="1"/>
      <c r="Z52" s="1"/>
    </row>
    <row r="53" spans="1:26" ht="12" customHeight="1">
      <c r="A53" s="1">
        <v>52</v>
      </c>
      <c r="B53" s="329" t="str">
        <f t="shared" si="0"/>
        <v xml:space="preserve"> </v>
      </c>
      <c r="C53" s="208"/>
      <c r="D53" s="208"/>
      <c r="E53" s="208"/>
      <c r="F53" s="208"/>
      <c r="G53" s="335"/>
      <c r="H53" s="1" t="s">
        <v>19</v>
      </c>
      <c r="I53" s="1">
        <f t="shared" si="1"/>
        <v>0</v>
      </c>
      <c r="J53" s="1"/>
      <c r="K53" s="1"/>
      <c r="L53" s="1"/>
      <c r="M53" s="1"/>
      <c r="N53" s="1"/>
      <c r="O53" s="1"/>
      <c r="P53" s="1"/>
      <c r="Q53" s="1"/>
      <c r="R53" s="1"/>
      <c r="S53" s="1"/>
      <c r="T53" s="1"/>
      <c r="U53" s="1"/>
      <c r="V53" s="1"/>
      <c r="W53" s="1"/>
      <c r="X53" s="1"/>
      <c r="Y53" s="1"/>
      <c r="Z53" s="1"/>
    </row>
    <row r="54" spans="1:26" ht="12" customHeight="1">
      <c r="A54" s="1">
        <v>53</v>
      </c>
      <c r="B54" s="329" t="str">
        <f t="shared" si="0"/>
        <v xml:space="preserve"> </v>
      </c>
      <c r="C54" s="208"/>
      <c r="D54" s="208"/>
      <c r="E54" s="208"/>
      <c r="F54" s="208"/>
      <c r="G54" s="335"/>
      <c r="H54" s="1" t="s">
        <v>19</v>
      </c>
      <c r="I54" s="1">
        <f t="shared" si="1"/>
        <v>0</v>
      </c>
      <c r="J54" s="1"/>
      <c r="K54" s="1"/>
      <c r="L54" s="1"/>
      <c r="M54" s="1"/>
      <c r="N54" s="1"/>
      <c r="O54" s="1"/>
      <c r="P54" s="1"/>
      <c r="Q54" s="1"/>
      <c r="R54" s="1"/>
      <c r="S54" s="1"/>
      <c r="T54" s="1"/>
      <c r="U54" s="1"/>
      <c r="V54" s="1"/>
      <c r="W54" s="1"/>
      <c r="X54" s="1"/>
      <c r="Y54" s="1"/>
      <c r="Z54" s="1"/>
    </row>
    <row r="55" spans="1:26" ht="12" customHeight="1">
      <c r="A55" s="1">
        <v>54</v>
      </c>
      <c r="B55" s="329" t="str">
        <f t="shared" si="0"/>
        <v xml:space="preserve"> </v>
      </c>
      <c r="C55" s="208"/>
      <c r="D55" s="208"/>
      <c r="E55" s="208"/>
      <c r="F55" s="208"/>
      <c r="G55" s="335"/>
      <c r="H55" s="1" t="s">
        <v>19</v>
      </c>
      <c r="I55" s="1">
        <f t="shared" si="1"/>
        <v>0</v>
      </c>
      <c r="J55" s="1"/>
      <c r="K55" s="1"/>
      <c r="L55" s="1"/>
      <c r="M55" s="1"/>
      <c r="N55" s="1"/>
      <c r="O55" s="1"/>
      <c r="P55" s="1"/>
      <c r="Q55" s="1"/>
      <c r="R55" s="1"/>
      <c r="S55" s="1"/>
      <c r="T55" s="1"/>
      <c r="U55" s="1"/>
      <c r="V55" s="1"/>
      <c r="W55" s="1"/>
      <c r="X55" s="1"/>
      <c r="Y55" s="1"/>
      <c r="Z55" s="1"/>
    </row>
    <row r="56" spans="1:26" ht="12" customHeight="1">
      <c r="A56" s="1">
        <v>55</v>
      </c>
      <c r="B56" s="329" t="str">
        <f t="shared" si="0"/>
        <v xml:space="preserve"> </v>
      </c>
      <c r="C56" s="208"/>
      <c r="D56" s="208"/>
      <c r="E56" s="208"/>
      <c r="F56" s="208"/>
      <c r="G56" s="335"/>
      <c r="H56" s="1" t="s">
        <v>19</v>
      </c>
      <c r="I56" s="1">
        <f t="shared" si="1"/>
        <v>0</v>
      </c>
      <c r="J56" s="1"/>
      <c r="K56" s="1"/>
      <c r="L56" s="1"/>
      <c r="M56" s="1"/>
      <c r="N56" s="1"/>
      <c r="O56" s="1"/>
      <c r="P56" s="1"/>
      <c r="Q56" s="1"/>
      <c r="R56" s="1"/>
      <c r="S56" s="1"/>
      <c r="T56" s="1"/>
      <c r="U56" s="1"/>
      <c r="V56" s="1"/>
      <c r="W56" s="1"/>
      <c r="X56" s="1"/>
      <c r="Y56" s="1"/>
      <c r="Z56" s="1"/>
    </row>
    <row r="57" spans="1:26" ht="12" customHeight="1">
      <c r="A57" s="1">
        <v>56</v>
      </c>
      <c r="B57" s="329" t="str">
        <f t="shared" si="0"/>
        <v xml:space="preserve"> </v>
      </c>
      <c r="C57" s="208"/>
      <c r="D57" s="208"/>
      <c r="E57" s="208"/>
      <c r="F57" s="208"/>
      <c r="G57" s="335"/>
      <c r="H57" s="1" t="s">
        <v>19</v>
      </c>
      <c r="I57" s="1">
        <f t="shared" si="1"/>
        <v>0</v>
      </c>
      <c r="J57" s="1"/>
      <c r="K57" s="1"/>
      <c r="L57" s="1"/>
      <c r="M57" s="1"/>
      <c r="N57" s="1"/>
      <c r="O57" s="1"/>
      <c r="P57" s="1"/>
      <c r="Q57" s="1"/>
      <c r="R57" s="1"/>
      <c r="S57" s="1"/>
      <c r="T57" s="1"/>
      <c r="U57" s="1"/>
      <c r="V57" s="1"/>
      <c r="W57" s="1"/>
      <c r="X57" s="1"/>
      <c r="Y57" s="1"/>
      <c r="Z57" s="1"/>
    </row>
    <row r="58" spans="1:26" ht="12" customHeight="1">
      <c r="A58" s="1">
        <v>57</v>
      </c>
      <c r="B58" s="329" t="str">
        <f t="shared" si="0"/>
        <v xml:space="preserve"> </v>
      </c>
      <c r="C58" s="208"/>
      <c r="D58" s="208"/>
      <c r="E58" s="208"/>
      <c r="F58" s="208"/>
      <c r="G58" s="335"/>
      <c r="H58" s="1" t="s">
        <v>19</v>
      </c>
      <c r="I58" s="1">
        <f t="shared" si="1"/>
        <v>0</v>
      </c>
      <c r="J58" s="1"/>
      <c r="K58" s="1"/>
      <c r="L58" s="1"/>
      <c r="M58" s="1"/>
      <c r="N58" s="1"/>
      <c r="O58" s="1"/>
      <c r="P58" s="1"/>
      <c r="Q58" s="1"/>
      <c r="R58" s="1"/>
      <c r="S58" s="1"/>
      <c r="T58" s="1"/>
      <c r="U58" s="1"/>
      <c r="V58" s="1"/>
      <c r="W58" s="1"/>
      <c r="X58" s="1"/>
      <c r="Y58" s="1"/>
      <c r="Z58" s="1"/>
    </row>
    <row r="59" spans="1:26" ht="12" customHeight="1">
      <c r="A59" s="1">
        <v>58</v>
      </c>
      <c r="B59" s="329" t="str">
        <f t="shared" si="0"/>
        <v xml:space="preserve"> </v>
      </c>
      <c r="C59" s="208"/>
      <c r="D59" s="208"/>
      <c r="E59" s="208"/>
      <c r="F59" s="208"/>
      <c r="G59" s="335"/>
      <c r="H59" s="1" t="s">
        <v>19</v>
      </c>
      <c r="I59" s="1">
        <f t="shared" si="1"/>
        <v>0</v>
      </c>
      <c r="J59" s="1"/>
      <c r="K59" s="1"/>
      <c r="L59" s="1"/>
      <c r="M59" s="1"/>
      <c r="N59" s="1"/>
      <c r="O59" s="1"/>
      <c r="P59" s="1"/>
      <c r="Q59" s="1"/>
      <c r="R59" s="1"/>
      <c r="S59" s="1"/>
      <c r="T59" s="1"/>
      <c r="U59" s="1"/>
      <c r="V59" s="1"/>
      <c r="W59" s="1"/>
      <c r="X59" s="1"/>
      <c r="Y59" s="1"/>
      <c r="Z59" s="1"/>
    </row>
    <row r="60" spans="1:26" ht="12" customHeight="1">
      <c r="A60" s="1">
        <v>59</v>
      </c>
      <c r="B60" s="329" t="str">
        <f t="shared" si="0"/>
        <v xml:space="preserve"> </v>
      </c>
      <c r="C60" s="208"/>
      <c r="D60" s="208"/>
      <c r="E60" s="208"/>
      <c r="F60" s="208"/>
      <c r="G60" s="335"/>
      <c r="H60" s="1" t="s">
        <v>19</v>
      </c>
      <c r="I60" s="1">
        <f t="shared" si="1"/>
        <v>0</v>
      </c>
      <c r="J60" s="1"/>
      <c r="K60" s="1"/>
      <c r="L60" s="1"/>
      <c r="M60" s="1"/>
      <c r="N60" s="1"/>
      <c r="O60" s="1"/>
      <c r="P60" s="1"/>
      <c r="Q60" s="1"/>
      <c r="R60" s="1"/>
      <c r="S60" s="1"/>
      <c r="T60" s="1"/>
      <c r="U60" s="1"/>
      <c r="V60" s="1"/>
      <c r="W60" s="1"/>
      <c r="X60" s="1"/>
      <c r="Y60" s="1"/>
      <c r="Z60" s="1"/>
    </row>
    <row r="61" spans="1:26" ht="12" customHeight="1">
      <c r="A61" s="1">
        <v>60</v>
      </c>
      <c r="B61" s="329" t="str">
        <f t="shared" si="0"/>
        <v xml:space="preserve"> </v>
      </c>
      <c r="C61" s="208"/>
      <c r="D61" s="208"/>
      <c r="E61" s="208"/>
      <c r="F61" s="208"/>
      <c r="G61" s="335"/>
      <c r="H61" s="1" t="s">
        <v>19</v>
      </c>
      <c r="I61" s="1">
        <f t="shared" si="1"/>
        <v>0</v>
      </c>
      <c r="J61" s="1"/>
      <c r="K61" s="1"/>
      <c r="L61" s="1"/>
      <c r="M61" s="1"/>
      <c r="N61" s="1"/>
      <c r="O61" s="1"/>
      <c r="P61" s="1"/>
      <c r="Q61" s="1"/>
      <c r="R61" s="1"/>
      <c r="S61" s="1"/>
      <c r="T61" s="1"/>
      <c r="U61" s="1"/>
      <c r="V61" s="1"/>
      <c r="W61" s="1"/>
      <c r="X61" s="1"/>
      <c r="Y61" s="1"/>
      <c r="Z61" s="1"/>
    </row>
    <row r="62" spans="1:26" ht="12" customHeight="1">
      <c r="A62" s="1">
        <v>61</v>
      </c>
      <c r="B62" s="329" t="str">
        <f t="shared" si="0"/>
        <v xml:space="preserve"> </v>
      </c>
      <c r="C62" s="208"/>
      <c r="D62" s="208"/>
      <c r="E62" s="208"/>
      <c r="F62" s="208"/>
      <c r="G62" s="335"/>
      <c r="H62" s="1" t="s">
        <v>19</v>
      </c>
      <c r="I62" s="1">
        <f t="shared" si="1"/>
        <v>0</v>
      </c>
      <c r="J62" s="1"/>
      <c r="K62" s="1"/>
      <c r="L62" s="1"/>
      <c r="M62" s="1"/>
      <c r="N62" s="1"/>
      <c r="O62" s="1"/>
      <c r="P62" s="1"/>
      <c r="Q62" s="1"/>
      <c r="R62" s="1"/>
      <c r="S62" s="1"/>
      <c r="T62" s="1"/>
      <c r="U62" s="1"/>
      <c r="V62" s="1"/>
      <c r="W62" s="1"/>
      <c r="X62" s="1"/>
      <c r="Y62" s="1"/>
      <c r="Z62" s="1"/>
    </row>
    <row r="63" spans="1:26" ht="12" customHeight="1">
      <c r="A63" s="1">
        <v>62</v>
      </c>
      <c r="B63" s="329" t="str">
        <f t="shared" si="0"/>
        <v xml:space="preserve"> </v>
      </c>
      <c r="C63" s="208"/>
      <c r="D63" s="208"/>
      <c r="E63" s="208"/>
      <c r="F63" s="208"/>
      <c r="G63" s="335"/>
      <c r="H63" s="1" t="s">
        <v>19</v>
      </c>
      <c r="I63" s="1">
        <f t="shared" si="1"/>
        <v>0</v>
      </c>
      <c r="J63" s="1"/>
      <c r="K63" s="1"/>
      <c r="L63" s="1"/>
      <c r="M63" s="1"/>
      <c r="N63" s="1"/>
      <c r="O63" s="1"/>
      <c r="P63" s="1"/>
      <c r="Q63" s="1"/>
      <c r="R63" s="1"/>
      <c r="S63" s="1"/>
      <c r="T63" s="1"/>
      <c r="U63" s="1"/>
      <c r="V63" s="1"/>
      <c r="W63" s="1"/>
      <c r="X63" s="1"/>
      <c r="Y63" s="1"/>
      <c r="Z63" s="1"/>
    </row>
    <row r="64" spans="1:26" ht="12" customHeight="1">
      <c r="A64" s="1">
        <v>63</v>
      </c>
      <c r="B64" s="329" t="str">
        <f t="shared" si="0"/>
        <v xml:space="preserve"> </v>
      </c>
      <c r="C64" s="208"/>
      <c r="D64" s="208"/>
      <c r="E64" s="208"/>
      <c r="F64" s="208"/>
      <c r="G64" s="335"/>
      <c r="H64" s="1" t="s">
        <v>19</v>
      </c>
      <c r="I64" s="1">
        <f t="shared" si="1"/>
        <v>0</v>
      </c>
      <c r="J64" s="1"/>
      <c r="K64" s="1"/>
      <c r="L64" s="1"/>
      <c r="M64" s="1"/>
      <c r="N64" s="1"/>
      <c r="O64" s="1"/>
      <c r="P64" s="1"/>
      <c r="Q64" s="1"/>
      <c r="R64" s="1"/>
      <c r="S64" s="1"/>
      <c r="T64" s="1"/>
      <c r="U64" s="1"/>
      <c r="V64" s="1"/>
      <c r="W64" s="1"/>
      <c r="X64" s="1"/>
      <c r="Y64" s="1"/>
      <c r="Z64" s="1"/>
    </row>
    <row r="65" spans="1:26" ht="12" customHeight="1">
      <c r="A65" s="1">
        <v>64</v>
      </c>
      <c r="B65" s="329" t="str">
        <f t="shared" si="0"/>
        <v xml:space="preserve"> </v>
      </c>
      <c r="C65" s="208"/>
      <c r="D65" s="208"/>
      <c r="E65" s="208"/>
      <c r="F65" s="208"/>
      <c r="G65" s="335"/>
      <c r="H65" s="1" t="s">
        <v>19</v>
      </c>
      <c r="I65" s="1">
        <f t="shared" si="1"/>
        <v>0</v>
      </c>
      <c r="J65" s="1"/>
      <c r="K65" s="1"/>
      <c r="L65" s="1"/>
      <c r="M65" s="1"/>
      <c r="N65" s="1"/>
      <c r="O65" s="1"/>
      <c r="P65" s="1"/>
      <c r="Q65" s="1"/>
      <c r="R65" s="1"/>
      <c r="S65" s="1"/>
      <c r="T65" s="1"/>
      <c r="U65" s="1"/>
      <c r="V65" s="1"/>
      <c r="W65" s="1"/>
      <c r="X65" s="1"/>
      <c r="Y65" s="1"/>
      <c r="Z65" s="1"/>
    </row>
    <row r="66" spans="1:26" ht="12" customHeight="1">
      <c r="A66" s="1">
        <v>65</v>
      </c>
      <c r="B66" s="329" t="str">
        <f t="shared" si="0"/>
        <v xml:space="preserve"> </v>
      </c>
      <c r="C66" s="208"/>
      <c r="D66" s="208"/>
      <c r="E66" s="208"/>
      <c r="F66" s="208"/>
      <c r="G66" s="335"/>
      <c r="H66" s="1" t="s">
        <v>19</v>
      </c>
      <c r="I66" s="1">
        <f t="shared" si="1"/>
        <v>0</v>
      </c>
      <c r="J66" s="1"/>
      <c r="K66" s="1"/>
      <c r="L66" s="1"/>
      <c r="M66" s="1"/>
      <c r="N66" s="1"/>
      <c r="O66" s="1"/>
      <c r="P66" s="1"/>
      <c r="Q66" s="1"/>
      <c r="R66" s="1"/>
      <c r="S66" s="1"/>
      <c r="T66" s="1"/>
      <c r="U66" s="1"/>
      <c r="V66" s="1"/>
      <c r="W66" s="1"/>
      <c r="X66" s="1"/>
      <c r="Y66" s="1"/>
      <c r="Z66" s="1"/>
    </row>
    <row r="67" spans="1:26" ht="12" customHeight="1">
      <c r="A67" s="1">
        <v>66</v>
      </c>
      <c r="B67" s="329" t="str">
        <f t="shared" si="0"/>
        <v xml:space="preserve"> </v>
      </c>
      <c r="C67" s="208"/>
      <c r="D67" s="208"/>
      <c r="E67" s="208"/>
      <c r="F67" s="208"/>
      <c r="G67" s="335"/>
      <c r="H67" s="1" t="s">
        <v>19</v>
      </c>
      <c r="I67" s="1">
        <f t="shared" si="1"/>
        <v>0</v>
      </c>
      <c r="J67" s="1"/>
      <c r="K67" s="1"/>
      <c r="L67" s="1"/>
      <c r="M67" s="1"/>
      <c r="N67" s="1"/>
      <c r="O67" s="1"/>
      <c r="P67" s="1"/>
      <c r="Q67" s="1"/>
      <c r="R67" s="1"/>
      <c r="S67" s="1"/>
      <c r="T67" s="1"/>
      <c r="U67" s="1"/>
      <c r="V67" s="1"/>
      <c r="W67" s="1"/>
      <c r="X67" s="1"/>
      <c r="Y67" s="1"/>
      <c r="Z67" s="1"/>
    </row>
    <row r="68" spans="1:26" ht="12" customHeight="1">
      <c r="A68" s="1">
        <v>67</v>
      </c>
      <c r="B68" s="329" t="str">
        <f t="shared" si="0"/>
        <v xml:space="preserve"> </v>
      </c>
      <c r="C68" s="208"/>
      <c r="D68" s="208"/>
      <c r="E68" s="208"/>
      <c r="F68" s="208"/>
      <c r="G68" s="335"/>
      <c r="H68" s="1" t="s">
        <v>19</v>
      </c>
      <c r="I68" s="1">
        <f t="shared" si="1"/>
        <v>0</v>
      </c>
      <c r="J68" s="1"/>
      <c r="K68" s="1"/>
      <c r="L68" s="1"/>
      <c r="M68" s="1"/>
      <c r="N68" s="1"/>
      <c r="O68" s="1"/>
      <c r="P68" s="1"/>
      <c r="Q68" s="1"/>
      <c r="R68" s="1"/>
      <c r="S68" s="1"/>
      <c r="T68" s="1"/>
      <c r="U68" s="1"/>
      <c r="V68" s="1"/>
      <c r="W68" s="1"/>
      <c r="X68" s="1"/>
      <c r="Y68" s="1"/>
      <c r="Z68" s="1"/>
    </row>
    <row r="69" spans="1:26" ht="12" customHeight="1">
      <c r="A69" s="1">
        <v>68</v>
      </c>
      <c r="B69" s="329" t="str">
        <f t="shared" si="0"/>
        <v xml:space="preserve"> </v>
      </c>
      <c r="C69" s="208"/>
      <c r="D69" s="208"/>
      <c r="E69" s="208"/>
      <c r="F69" s="208"/>
      <c r="G69" s="335"/>
      <c r="H69" s="1" t="s">
        <v>19</v>
      </c>
      <c r="I69" s="1">
        <f t="shared" si="1"/>
        <v>0</v>
      </c>
      <c r="J69" s="1"/>
      <c r="K69" s="1"/>
      <c r="L69" s="1"/>
      <c r="M69" s="1"/>
      <c r="N69" s="1"/>
      <c r="O69" s="1"/>
      <c r="P69" s="1"/>
      <c r="Q69" s="1"/>
      <c r="R69" s="1"/>
      <c r="S69" s="1"/>
      <c r="T69" s="1"/>
      <c r="U69" s="1"/>
      <c r="V69" s="1"/>
      <c r="W69" s="1"/>
      <c r="X69" s="1"/>
      <c r="Y69" s="1"/>
      <c r="Z69" s="1"/>
    </row>
    <row r="70" spans="1:26" ht="12" customHeight="1">
      <c r="A70" s="1">
        <v>69</v>
      </c>
      <c r="B70" s="329" t="str">
        <f t="shared" si="0"/>
        <v xml:space="preserve"> </v>
      </c>
      <c r="C70" s="208"/>
      <c r="D70" s="208"/>
      <c r="E70" s="208"/>
      <c r="F70" s="208"/>
      <c r="G70" s="335"/>
      <c r="H70" s="1" t="s">
        <v>19</v>
      </c>
      <c r="I70" s="1">
        <f t="shared" si="1"/>
        <v>0</v>
      </c>
      <c r="J70" s="1"/>
      <c r="K70" s="1"/>
      <c r="L70" s="1"/>
      <c r="M70" s="1"/>
      <c r="N70" s="1"/>
      <c r="O70" s="1"/>
      <c r="P70" s="1"/>
      <c r="Q70" s="1"/>
      <c r="R70" s="1"/>
      <c r="S70" s="1"/>
      <c r="T70" s="1"/>
      <c r="U70" s="1"/>
      <c r="V70" s="1"/>
      <c r="W70" s="1"/>
      <c r="X70" s="1"/>
      <c r="Y70" s="1"/>
      <c r="Z70" s="1"/>
    </row>
    <row r="71" spans="1:26" ht="12" customHeight="1">
      <c r="A71" s="1">
        <v>70</v>
      </c>
      <c r="B71" s="329" t="str">
        <f t="shared" si="0"/>
        <v xml:space="preserve"> </v>
      </c>
      <c r="C71" s="208"/>
      <c r="D71" s="208"/>
      <c r="E71" s="208"/>
      <c r="F71" s="208"/>
      <c r="G71" s="335"/>
      <c r="H71" s="1" t="s">
        <v>19</v>
      </c>
      <c r="I71" s="1">
        <f t="shared" si="1"/>
        <v>0</v>
      </c>
      <c r="J71" s="1"/>
      <c r="K71" s="1"/>
      <c r="L71" s="1"/>
      <c r="M71" s="1"/>
      <c r="N71" s="1"/>
      <c r="O71" s="1"/>
      <c r="P71" s="1"/>
      <c r="Q71" s="1"/>
      <c r="R71" s="1"/>
      <c r="S71" s="1"/>
      <c r="T71" s="1"/>
      <c r="U71" s="1"/>
      <c r="V71" s="1"/>
      <c r="W71" s="1"/>
      <c r="X71" s="1"/>
      <c r="Y71" s="1"/>
      <c r="Z71" s="1"/>
    </row>
    <row r="72" spans="1:26" ht="12" customHeight="1">
      <c r="A72" s="1">
        <v>71</v>
      </c>
      <c r="B72" s="329" t="str">
        <f t="shared" si="0"/>
        <v xml:space="preserve"> </v>
      </c>
      <c r="C72" s="208"/>
      <c r="D72" s="208"/>
      <c r="E72" s="208"/>
      <c r="F72" s="208"/>
      <c r="G72" s="335"/>
      <c r="H72" s="1" t="s">
        <v>19</v>
      </c>
      <c r="I72" s="1">
        <f t="shared" si="1"/>
        <v>0</v>
      </c>
      <c r="J72" s="1"/>
      <c r="K72" s="1"/>
      <c r="L72" s="1"/>
      <c r="M72" s="1"/>
      <c r="N72" s="1"/>
      <c r="O72" s="1"/>
      <c r="P72" s="1"/>
      <c r="Q72" s="1"/>
      <c r="R72" s="1"/>
      <c r="S72" s="1"/>
      <c r="T72" s="1"/>
      <c r="U72" s="1"/>
      <c r="V72" s="1"/>
      <c r="W72" s="1"/>
      <c r="X72" s="1"/>
      <c r="Y72" s="1"/>
      <c r="Z72" s="1"/>
    </row>
    <row r="73" spans="1:26" ht="12" customHeight="1">
      <c r="A73" s="1">
        <v>72</v>
      </c>
      <c r="B73" s="329" t="str">
        <f t="shared" si="0"/>
        <v xml:space="preserve"> </v>
      </c>
      <c r="C73" s="208"/>
      <c r="D73" s="208"/>
      <c r="E73" s="208"/>
      <c r="F73" s="208"/>
      <c r="G73" s="335"/>
      <c r="H73" s="1" t="s">
        <v>19</v>
      </c>
      <c r="I73" s="1">
        <f t="shared" si="1"/>
        <v>0</v>
      </c>
      <c r="J73" s="1"/>
      <c r="K73" s="1"/>
      <c r="L73" s="1"/>
      <c r="M73" s="1"/>
      <c r="N73" s="1"/>
      <c r="O73" s="1"/>
      <c r="P73" s="1"/>
      <c r="Q73" s="1"/>
      <c r="R73" s="1"/>
      <c r="S73" s="1"/>
      <c r="T73" s="1"/>
      <c r="U73" s="1"/>
      <c r="V73" s="1"/>
      <c r="W73" s="1"/>
      <c r="X73" s="1"/>
      <c r="Y73" s="1"/>
      <c r="Z73" s="1"/>
    </row>
    <row r="74" spans="1:26" ht="12" customHeight="1">
      <c r="A74" s="1">
        <v>73</v>
      </c>
      <c r="B74" s="329" t="str">
        <f t="shared" si="0"/>
        <v xml:space="preserve"> </v>
      </c>
      <c r="C74" s="208"/>
      <c r="D74" s="208"/>
      <c r="E74" s="208"/>
      <c r="F74" s="208"/>
      <c r="G74" s="335"/>
      <c r="H74" s="1" t="s">
        <v>19</v>
      </c>
      <c r="I74" s="1">
        <f t="shared" si="1"/>
        <v>0</v>
      </c>
      <c r="J74" s="1"/>
      <c r="K74" s="1"/>
      <c r="L74" s="1"/>
      <c r="M74" s="1"/>
      <c r="N74" s="1"/>
      <c r="O74" s="1"/>
      <c r="P74" s="1"/>
      <c r="Q74" s="1"/>
      <c r="R74" s="1"/>
      <c r="S74" s="1"/>
      <c r="T74" s="1"/>
      <c r="U74" s="1"/>
      <c r="V74" s="1"/>
      <c r="W74" s="1"/>
      <c r="X74" s="1"/>
      <c r="Y74" s="1"/>
      <c r="Z74" s="1"/>
    </row>
    <row r="75" spans="1:26" ht="12" customHeight="1">
      <c r="A75" s="1">
        <v>74</v>
      </c>
      <c r="B75" s="329" t="str">
        <f t="shared" si="0"/>
        <v xml:space="preserve"> </v>
      </c>
      <c r="C75" s="208"/>
      <c r="D75" s="208"/>
      <c r="E75" s="208"/>
      <c r="F75" s="208"/>
      <c r="G75" s="335"/>
      <c r="H75" s="1" t="s">
        <v>19</v>
      </c>
      <c r="I75" s="1">
        <f t="shared" si="1"/>
        <v>0</v>
      </c>
      <c r="J75" s="1"/>
      <c r="K75" s="1"/>
      <c r="L75" s="1"/>
      <c r="M75" s="1"/>
      <c r="N75" s="1"/>
      <c r="O75" s="1"/>
      <c r="P75" s="1"/>
      <c r="Q75" s="1"/>
      <c r="R75" s="1"/>
      <c r="S75" s="1"/>
      <c r="T75" s="1"/>
      <c r="U75" s="1"/>
      <c r="V75" s="1"/>
      <c r="W75" s="1"/>
      <c r="X75" s="1"/>
      <c r="Y75" s="1"/>
      <c r="Z75" s="1"/>
    </row>
    <row r="76" spans="1:26" ht="12" customHeight="1">
      <c r="A76" s="1">
        <v>75</v>
      </c>
      <c r="B76" s="329" t="str">
        <f t="shared" si="0"/>
        <v xml:space="preserve"> </v>
      </c>
      <c r="C76" s="208"/>
      <c r="D76" s="208"/>
      <c r="E76" s="208"/>
      <c r="F76" s="208"/>
      <c r="G76" s="335"/>
      <c r="H76" s="1" t="s">
        <v>19</v>
      </c>
      <c r="I76" s="1">
        <f t="shared" si="1"/>
        <v>0</v>
      </c>
      <c r="J76" s="1"/>
      <c r="K76" s="1"/>
      <c r="L76" s="1"/>
      <c r="M76" s="1"/>
      <c r="N76" s="1"/>
      <c r="O76" s="1"/>
      <c r="P76" s="1"/>
      <c r="Q76" s="1"/>
      <c r="R76" s="1"/>
      <c r="S76" s="1"/>
      <c r="T76" s="1"/>
      <c r="U76" s="1"/>
      <c r="V76" s="1"/>
      <c r="W76" s="1"/>
      <c r="X76" s="1"/>
      <c r="Y76" s="1"/>
      <c r="Z76" s="1"/>
    </row>
    <row r="77" spans="1:26" ht="12" customHeight="1">
      <c r="A77" s="1">
        <v>76</v>
      </c>
      <c r="B77" s="329" t="str">
        <f t="shared" si="0"/>
        <v xml:space="preserve"> </v>
      </c>
      <c r="C77" s="208"/>
      <c r="D77" s="208"/>
      <c r="E77" s="208"/>
      <c r="F77" s="208"/>
      <c r="G77" s="335"/>
      <c r="H77" s="1" t="s">
        <v>19</v>
      </c>
      <c r="I77" s="1">
        <f t="shared" si="1"/>
        <v>0</v>
      </c>
      <c r="J77" s="1"/>
      <c r="K77" s="1"/>
      <c r="L77" s="1"/>
      <c r="M77" s="1"/>
      <c r="N77" s="1"/>
      <c r="O77" s="1"/>
      <c r="P77" s="1"/>
      <c r="Q77" s="1"/>
      <c r="R77" s="1"/>
      <c r="S77" s="1"/>
      <c r="T77" s="1"/>
      <c r="U77" s="1"/>
      <c r="V77" s="1"/>
      <c r="W77" s="1"/>
      <c r="X77" s="1"/>
      <c r="Y77" s="1"/>
      <c r="Z77" s="1"/>
    </row>
    <row r="78" spans="1:26" ht="12" customHeight="1">
      <c r="A78" s="1">
        <v>77</v>
      </c>
      <c r="B78" s="329" t="str">
        <f t="shared" si="0"/>
        <v xml:space="preserve"> </v>
      </c>
      <c r="C78" s="208"/>
      <c r="D78" s="208"/>
      <c r="E78" s="208"/>
      <c r="F78" s="208"/>
      <c r="G78" s="335"/>
      <c r="H78" s="1" t="s">
        <v>19</v>
      </c>
      <c r="I78" s="1">
        <f t="shared" si="1"/>
        <v>0</v>
      </c>
      <c r="J78" s="1"/>
      <c r="K78" s="1"/>
      <c r="L78" s="1"/>
      <c r="M78" s="1"/>
      <c r="N78" s="1"/>
      <c r="O78" s="1"/>
      <c r="P78" s="1"/>
      <c r="Q78" s="1"/>
      <c r="R78" s="1"/>
      <c r="S78" s="1"/>
      <c r="T78" s="1"/>
      <c r="U78" s="1"/>
      <c r="V78" s="1"/>
      <c r="W78" s="1"/>
      <c r="X78" s="1"/>
      <c r="Y78" s="1"/>
      <c r="Z78" s="1"/>
    </row>
    <row r="79" spans="1:26" ht="12" customHeight="1">
      <c r="A79" s="1">
        <v>78</v>
      </c>
      <c r="B79" s="329" t="str">
        <f t="shared" si="0"/>
        <v xml:space="preserve"> </v>
      </c>
      <c r="C79" s="208"/>
      <c r="D79" s="208"/>
      <c r="E79" s="208"/>
      <c r="F79" s="208"/>
      <c r="G79" s="335"/>
      <c r="H79" s="1" t="s">
        <v>19</v>
      </c>
      <c r="I79" s="1">
        <f t="shared" si="1"/>
        <v>0</v>
      </c>
      <c r="J79" s="1"/>
      <c r="K79" s="1"/>
      <c r="L79" s="1"/>
      <c r="M79" s="1"/>
      <c r="N79" s="1"/>
      <c r="O79" s="1"/>
      <c r="P79" s="1"/>
      <c r="Q79" s="1"/>
      <c r="R79" s="1"/>
      <c r="S79" s="1"/>
      <c r="T79" s="1"/>
      <c r="U79" s="1"/>
      <c r="V79" s="1"/>
      <c r="W79" s="1"/>
      <c r="X79" s="1"/>
      <c r="Y79" s="1"/>
      <c r="Z79" s="1"/>
    </row>
    <row r="80" spans="1:26" ht="12" customHeight="1">
      <c r="A80" s="1">
        <v>79</v>
      </c>
      <c r="B80" s="329" t="str">
        <f t="shared" si="0"/>
        <v xml:space="preserve"> </v>
      </c>
      <c r="C80" s="208"/>
      <c r="D80" s="208"/>
      <c r="E80" s="208"/>
      <c r="F80" s="208"/>
      <c r="G80" s="335"/>
      <c r="H80" s="1" t="s">
        <v>19</v>
      </c>
      <c r="I80" s="1">
        <f t="shared" si="1"/>
        <v>0</v>
      </c>
      <c r="J80" s="1"/>
      <c r="K80" s="1"/>
      <c r="L80" s="1"/>
      <c r="M80" s="1"/>
      <c r="N80" s="1"/>
      <c r="O80" s="1"/>
      <c r="P80" s="1"/>
      <c r="Q80" s="1"/>
      <c r="R80" s="1"/>
      <c r="S80" s="1"/>
      <c r="T80" s="1"/>
      <c r="U80" s="1"/>
      <c r="V80" s="1"/>
      <c r="W80" s="1"/>
      <c r="X80" s="1"/>
      <c r="Y80" s="1"/>
      <c r="Z80" s="1"/>
    </row>
    <row r="81" spans="1:26" ht="12" customHeight="1">
      <c r="A81" s="1">
        <v>80</v>
      </c>
      <c r="B81" s="329" t="str">
        <f t="shared" si="0"/>
        <v xml:space="preserve"> </v>
      </c>
      <c r="C81" s="208"/>
      <c r="D81" s="208"/>
      <c r="E81" s="208"/>
      <c r="F81" s="208"/>
      <c r="G81" s="335"/>
      <c r="H81" s="1" t="s">
        <v>19</v>
      </c>
      <c r="I81" s="1">
        <f t="shared" si="1"/>
        <v>0</v>
      </c>
      <c r="J81" s="1"/>
      <c r="K81" s="1"/>
      <c r="L81" s="1"/>
      <c r="M81" s="1"/>
      <c r="N81" s="1"/>
      <c r="O81" s="1"/>
      <c r="P81" s="1"/>
      <c r="Q81" s="1"/>
      <c r="R81" s="1"/>
      <c r="S81" s="1"/>
      <c r="T81" s="1"/>
      <c r="U81" s="1"/>
      <c r="V81" s="1"/>
      <c r="W81" s="1"/>
      <c r="X81" s="1"/>
      <c r="Y81" s="1"/>
      <c r="Z81" s="1"/>
    </row>
    <row r="82" spans="1:26" ht="12" customHeight="1">
      <c r="A82" s="1">
        <v>81</v>
      </c>
      <c r="B82" s="329" t="str">
        <f t="shared" si="0"/>
        <v xml:space="preserve"> </v>
      </c>
      <c r="C82" s="208"/>
      <c r="D82" s="208"/>
      <c r="E82" s="208"/>
      <c r="F82" s="208"/>
      <c r="G82" s="335"/>
      <c r="H82" s="1" t="s">
        <v>19</v>
      </c>
      <c r="I82" s="1">
        <f t="shared" si="1"/>
        <v>0</v>
      </c>
      <c r="J82" s="1"/>
      <c r="K82" s="1"/>
      <c r="L82" s="1"/>
      <c r="M82" s="1"/>
      <c r="N82" s="1"/>
      <c r="O82" s="1"/>
      <c r="P82" s="1"/>
      <c r="Q82" s="1"/>
      <c r="R82" s="1"/>
      <c r="S82" s="1"/>
      <c r="T82" s="1"/>
      <c r="U82" s="1"/>
      <c r="V82" s="1"/>
      <c r="W82" s="1"/>
      <c r="X82" s="1"/>
      <c r="Y82" s="1"/>
      <c r="Z82" s="1"/>
    </row>
    <row r="83" spans="1:26" ht="12" customHeight="1">
      <c r="A83" s="1">
        <v>82</v>
      </c>
      <c r="B83" s="329" t="str">
        <f t="shared" si="0"/>
        <v xml:space="preserve"> </v>
      </c>
      <c r="C83" s="208"/>
      <c r="D83" s="208"/>
      <c r="E83" s="208"/>
      <c r="F83" s="208"/>
      <c r="G83" s="335"/>
      <c r="H83" s="1" t="s">
        <v>19</v>
      </c>
      <c r="I83" s="1">
        <f t="shared" si="1"/>
        <v>0</v>
      </c>
      <c r="J83" s="1"/>
      <c r="K83" s="1"/>
      <c r="L83" s="1"/>
      <c r="M83" s="1"/>
      <c r="N83" s="1"/>
      <c r="O83" s="1"/>
      <c r="P83" s="1"/>
      <c r="Q83" s="1"/>
      <c r="R83" s="1"/>
      <c r="S83" s="1"/>
      <c r="T83" s="1"/>
      <c r="U83" s="1"/>
      <c r="V83" s="1"/>
      <c r="W83" s="1"/>
      <c r="X83" s="1"/>
      <c r="Y83" s="1"/>
      <c r="Z83" s="1"/>
    </row>
    <row r="84" spans="1:26" ht="12" customHeight="1">
      <c r="A84" s="1">
        <v>83</v>
      </c>
      <c r="B84" s="329" t="str">
        <f t="shared" si="0"/>
        <v xml:space="preserve"> </v>
      </c>
      <c r="C84" s="208"/>
      <c r="D84" s="208"/>
      <c r="E84" s="208"/>
      <c r="F84" s="208"/>
      <c r="G84" s="335"/>
      <c r="H84" s="1" t="s">
        <v>19</v>
      </c>
      <c r="I84" s="1">
        <f t="shared" si="1"/>
        <v>0</v>
      </c>
      <c r="J84" s="1"/>
      <c r="K84" s="1"/>
      <c r="L84" s="1"/>
      <c r="M84" s="1"/>
      <c r="N84" s="1"/>
      <c r="O84" s="1"/>
      <c r="P84" s="1"/>
      <c r="Q84" s="1"/>
      <c r="R84" s="1"/>
      <c r="S84" s="1"/>
      <c r="T84" s="1"/>
      <c r="U84" s="1"/>
      <c r="V84" s="1"/>
      <c r="W84" s="1"/>
      <c r="X84" s="1"/>
      <c r="Y84" s="1"/>
      <c r="Z84" s="1"/>
    </row>
    <row r="85" spans="1:26" ht="12" customHeight="1">
      <c r="A85" s="1">
        <v>84</v>
      </c>
      <c r="B85" s="329" t="str">
        <f t="shared" si="0"/>
        <v xml:space="preserve"> </v>
      </c>
      <c r="C85" s="208"/>
      <c r="D85" s="208"/>
      <c r="E85" s="208"/>
      <c r="F85" s="208"/>
      <c r="G85" s="335"/>
      <c r="H85" s="1" t="s">
        <v>19</v>
      </c>
      <c r="I85" s="1">
        <f t="shared" si="1"/>
        <v>0</v>
      </c>
      <c r="J85" s="1"/>
      <c r="K85" s="1"/>
      <c r="L85" s="1"/>
      <c r="M85" s="1"/>
      <c r="N85" s="1"/>
      <c r="O85" s="1"/>
      <c r="P85" s="1"/>
      <c r="Q85" s="1"/>
      <c r="R85" s="1"/>
      <c r="S85" s="1"/>
      <c r="T85" s="1"/>
      <c r="U85" s="1"/>
      <c r="V85" s="1"/>
      <c r="W85" s="1"/>
      <c r="X85" s="1"/>
      <c r="Y85" s="1"/>
      <c r="Z85" s="1"/>
    </row>
    <row r="86" spans="1:26" ht="12" customHeight="1">
      <c r="A86" s="1">
        <v>85</v>
      </c>
      <c r="B86" s="329" t="str">
        <f t="shared" si="0"/>
        <v xml:space="preserve"> </v>
      </c>
      <c r="C86" s="208"/>
      <c r="D86" s="208"/>
      <c r="E86" s="208"/>
      <c r="F86" s="208"/>
      <c r="G86" s="335"/>
      <c r="H86" s="1" t="s">
        <v>19</v>
      </c>
      <c r="I86" s="1">
        <f t="shared" si="1"/>
        <v>0</v>
      </c>
      <c r="J86" s="1"/>
      <c r="K86" s="1"/>
      <c r="L86" s="1"/>
      <c r="M86" s="1"/>
      <c r="N86" s="1"/>
      <c r="O86" s="1"/>
      <c r="P86" s="1"/>
      <c r="Q86" s="1"/>
      <c r="R86" s="1"/>
      <c r="S86" s="1"/>
      <c r="T86" s="1"/>
      <c r="U86" s="1"/>
      <c r="V86" s="1"/>
      <c r="W86" s="1"/>
      <c r="X86" s="1"/>
      <c r="Y86" s="1"/>
      <c r="Z86" s="1"/>
    </row>
    <row r="87" spans="1:26" ht="12" customHeight="1">
      <c r="A87" s="1">
        <v>86</v>
      </c>
      <c r="B87" s="329" t="str">
        <f t="shared" si="0"/>
        <v xml:space="preserve"> </v>
      </c>
      <c r="C87" s="208"/>
      <c r="D87" s="208"/>
      <c r="E87" s="208"/>
      <c r="F87" s="208"/>
      <c r="G87" s="335"/>
      <c r="H87" s="1" t="s">
        <v>19</v>
      </c>
      <c r="I87" s="1">
        <f t="shared" si="1"/>
        <v>0</v>
      </c>
      <c r="J87" s="1"/>
      <c r="K87" s="1"/>
      <c r="L87" s="1"/>
      <c r="M87" s="1"/>
      <c r="N87" s="1"/>
      <c r="O87" s="1"/>
      <c r="P87" s="1"/>
      <c r="Q87" s="1"/>
      <c r="R87" s="1"/>
      <c r="S87" s="1"/>
      <c r="T87" s="1"/>
      <c r="U87" s="1"/>
      <c r="V87" s="1"/>
      <c r="W87" s="1"/>
      <c r="X87" s="1"/>
      <c r="Y87" s="1"/>
      <c r="Z87" s="1"/>
    </row>
    <row r="88" spans="1:26" ht="12" customHeight="1">
      <c r="A88" s="1">
        <v>87</v>
      </c>
      <c r="B88" s="329" t="str">
        <f t="shared" si="0"/>
        <v xml:space="preserve"> </v>
      </c>
      <c r="C88" s="208"/>
      <c r="D88" s="208"/>
      <c r="E88" s="208"/>
      <c r="F88" s="208"/>
      <c r="G88" s="335"/>
      <c r="H88" s="1" t="s">
        <v>19</v>
      </c>
      <c r="I88" s="1">
        <f t="shared" si="1"/>
        <v>0</v>
      </c>
      <c r="J88" s="1"/>
      <c r="K88" s="1"/>
      <c r="L88" s="1"/>
      <c r="M88" s="1"/>
      <c r="N88" s="1"/>
      <c r="O88" s="1"/>
      <c r="P88" s="1"/>
      <c r="Q88" s="1"/>
      <c r="R88" s="1"/>
      <c r="S88" s="1"/>
      <c r="T88" s="1"/>
      <c r="U88" s="1"/>
      <c r="V88" s="1"/>
      <c r="W88" s="1"/>
      <c r="X88" s="1"/>
      <c r="Y88" s="1"/>
      <c r="Z88" s="1"/>
    </row>
    <row r="89" spans="1:26" ht="12" customHeight="1">
      <c r="A89" s="1">
        <v>88</v>
      </c>
      <c r="B89" s="329" t="str">
        <f t="shared" si="0"/>
        <v xml:space="preserve"> </v>
      </c>
      <c r="C89" s="208"/>
      <c r="D89" s="208"/>
      <c r="E89" s="208"/>
      <c r="F89" s="208"/>
      <c r="G89" s="335"/>
      <c r="H89" s="1" t="s">
        <v>19</v>
      </c>
      <c r="I89" s="1">
        <f t="shared" si="1"/>
        <v>0</v>
      </c>
      <c r="J89" s="1"/>
      <c r="K89" s="1"/>
      <c r="L89" s="1"/>
      <c r="M89" s="1"/>
      <c r="N89" s="1"/>
      <c r="O89" s="1"/>
      <c r="P89" s="1"/>
      <c r="Q89" s="1"/>
      <c r="R89" s="1"/>
      <c r="S89" s="1"/>
      <c r="T89" s="1"/>
      <c r="U89" s="1"/>
      <c r="V89" s="1"/>
      <c r="W89" s="1"/>
      <c r="X89" s="1"/>
      <c r="Y89" s="1"/>
      <c r="Z89" s="1"/>
    </row>
    <row r="90" spans="1:26" ht="12" customHeight="1">
      <c r="A90" s="1">
        <v>89</v>
      </c>
      <c r="B90" s="329" t="str">
        <f t="shared" si="0"/>
        <v xml:space="preserve"> </v>
      </c>
      <c r="C90" s="208"/>
      <c r="D90" s="208"/>
      <c r="E90" s="208"/>
      <c r="F90" s="208"/>
      <c r="G90" s="335"/>
      <c r="H90" s="1" t="s">
        <v>19</v>
      </c>
      <c r="I90" s="1">
        <f t="shared" si="1"/>
        <v>0</v>
      </c>
      <c r="J90" s="1"/>
      <c r="K90" s="1"/>
      <c r="L90" s="1"/>
      <c r="M90" s="1"/>
      <c r="N90" s="1"/>
      <c r="O90" s="1"/>
      <c r="P90" s="1"/>
      <c r="Q90" s="1"/>
      <c r="R90" s="1"/>
      <c r="S90" s="1"/>
      <c r="T90" s="1"/>
      <c r="U90" s="1"/>
      <c r="V90" s="1"/>
      <c r="W90" s="1"/>
      <c r="X90" s="1"/>
      <c r="Y90" s="1"/>
      <c r="Z90" s="1"/>
    </row>
    <row r="91" spans="1:26" ht="12" customHeight="1">
      <c r="A91" s="1">
        <v>90</v>
      </c>
      <c r="B91" s="329" t="str">
        <f t="shared" si="0"/>
        <v xml:space="preserve"> </v>
      </c>
      <c r="C91" s="208"/>
      <c r="D91" s="208"/>
      <c r="E91" s="208"/>
      <c r="F91" s="208"/>
      <c r="G91" s="335"/>
      <c r="H91" s="1" t="s">
        <v>19</v>
      </c>
      <c r="I91" s="1">
        <f t="shared" si="1"/>
        <v>0</v>
      </c>
      <c r="J91" s="1"/>
      <c r="K91" s="1"/>
      <c r="L91" s="1"/>
      <c r="M91" s="1"/>
      <c r="N91" s="1"/>
      <c r="O91" s="1"/>
      <c r="P91" s="1"/>
      <c r="Q91" s="1"/>
      <c r="R91" s="1"/>
      <c r="S91" s="1"/>
      <c r="T91" s="1"/>
      <c r="U91" s="1"/>
      <c r="V91" s="1"/>
      <c r="W91" s="1"/>
      <c r="X91" s="1"/>
      <c r="Y91" s="1"/>
      <c r="Z91" s="1"/>
    </row>
    <row r="92" spans="1:26" ht="12" customHeight="1">
      <c r="A92" s="1">
        <v>91</v>
      </c>
      <c r="B92" s="329" t="str">
        <f t="shared" si="0"/>
        <v xml:space="preserve"> </v>
      </c>
      <c r="C92" s="208"/>
      <c r="D92" s="208"/>
      <c r="E92" s="208"/>
      <c r="F92" s="208"/>
      <c r="G92" s="335"/>
      <c r="H92" s="1" t="s">
        <v>19</v>
      </c>
      <c r="I92" s="1">
        <f t="shared" si="1"/>
        <v>0</v>
      </c>
      <c r="J92" s="1"/>
      <c r="K92" s="1"/>
      <c r="L92" s="1"/>
      <c r="M92" s="1"/>
      <c r="N92" s="1"/>
      <c r="O92" s="1"/>
      <c r="P92" s="1"/>
      <c r="Q92" s="1"/>
      <c r="R92" s="1"/>
      <c r="S92" s="1"/>
      <c r="T92" s="1"/>
      <c r="U92" s="1"/>
      <c r="V92" s="1"/>
      <c r="W92" s="1"/>
      <c r="X92" s="1"/>
      <c r="Y92" s="1"/>
      <c r="Z92" s="1"/>
    </row>
    <row r="93" spans="1:26" ht="12" customHeight="1">
      <c r="A93" s="1">
        <v>92</v>
      </c>
      <c r="B93" s="329" t="str">
        <f t="shared" si="0"/>
        <v xml:space="preserve"> </v>
      </c>
      <c r="C93" s="208"/>
      <c r="D93" s="208"/>
      <c r="E93" s="208"/>
      <c r="F93" s="208"/>
      <c r="G93" s="335"/>
      <c r="H93" s="1" t="s">
        <v>19</v>
      </c>
      <c r="I93" s="1">
        <f t="shared" si="1"/>
        <v>0</v>
      </c>
      <c r="J93" s="1"/>
      <c r="K93" s="1"/>
      <c r="L93" s="1"/>
      <c r="M93" s="1"/>
      <c r="N93" s="1"/>
      <c r="O93" s="1"/>
      <c r="P93" s="1"/>
      <c r="Q93" s="1"/>
      <c r="R93" s="1"/>
      <c r="S93" s="1"/>
      <c r="T93" s="1"/>
      <c r="U93" s="1"/>
      <c r="V93" s="1"/>
      <c r="W93" s="1"/>
      <c r="X93" s="1"/>
      <c r="Y93" s="1"/>
      <c r="Z93" s="1"/>
    </row>
    <row r="94" spans="1:26" ht="12" customHeight="1">
      <c r="A94" s="1">
        <v>93</v>
      </c>
      <c r="B94" s="329" t="str">
        <f t="shared" si="0"/>
        <v xml:space="preserve"> </v>
      </c>
      <c r="C94" s="208"/>
      <c r="D94" s="208"/>
      <c r="E94" s="208"/>
      <c r="F94" s="208"/>
      <c r="G94" s="335"/>
      <c r="H94" s="1" t="s">
        <v>19</v>
      </c>
      <c r="I94" s="1">
        <f t="shared" si="1"/>
        <v>0</v>
      </c>
      <c r="J94" s="1"/>
      <c r="K94" s="1"/>
      <c r="L94" s="1"/>
      <c r="M94" s="1"/>
      <c r="N94" s="1"/>
      <c r="O94" s="1"/>
      <c r="P94" s="1"/>
      <c r="Q94" s="1"/>
      <c r="R94" s="1"/>
      <c r="S94" s="1"/>
      <c r="T94" s="1"/>
      <c r="U94" s="1"/>
      <c r="V94" s="1"/>
      <c r="W94" s="1"/>
      <c r="X94" s="1"/>
      <c r="Y94" s="1"/>
      <c r="Z94" s="1"/>
    </row>
    <row r="95" spans="1:26" ht="12" customHeight="1">
      <c r="A95" s="1">
        <v>94</v>
      </c>
      <c r="B95" s="329" t="str">
        <f t="shared" si="0"/>
        <v xml:space="preserve"> </v>
      </c>
      <c r="C95" s="208"/>
      <c r="D95" s="208"/>
      <c r="E95" s="208"/>
      <c r="F95" s="208"/>
      <c r="G95" s="335"/>
      <c r="H95" s="1" t="s">
        <v>19</v>
      </c>
      <c r="I95" s="1">
        <f t="shared" si="1"/>
        <v>0</v>
      </c>
      <c r="J95" s="1"/>
      <c r="K95" s="1"/>
      <c r="L95" s="1"/>
      <c r="M95" s="1"/>
      <c r="N95" s="1"/>
      <c r="O95" s="1"/>
      <c r="P95" s="1"/>
      <c r="Q95" s="1"/>
      <c r="R95" s="1"/>
      <c r="S95" s="1"/>
      <c r="T95" s="1"/>
      <c r="U95" s="1"/>
      <c r="V95" s="1"/>
      <c r="W95" s="1"/>
      <c r="X95" s="1"/>
      <c r="Y95" s="1"/>
      <c r="Z95" s="1"/>
    </row>
    <row r="96" spans="1:26" ht="12" customHeight="1">
      <c r="A96" s="1">
        <v>95</v>
      </c>
      <c r="B96" s="329" t="str">
        <f t="shared" si="0"/>
        <v xml:space="preserve"> </v>
      </c>
      <c r="C96" s="208"/>
      <c r="D96" s="208"/>
      <c r="E96" s="208"/>
      <c r="F96" s="208"/>
      <c r="G96" s="335"/>
      <c r="H96" s="1" t="s">
        <v>19</v>
      </c>
      <c r="I96" s="1">
        <f t="shared" si="1"/>
        <v>0</v>
      </c>
      <c r="J96" s="1"/>
      <c r="K96" s="1"/>
      <c r="L96" s="1"/>
      <c r="M96" s="1"/>
      <c r="N96" s="1"/>
      <c r="O96" s="1"/>
      <c r="P96" s="1"/>
      <c r="Q96" s="1"/>
      <c r="R96" s="1"/>
      <c r="S96" s="1"/>
      <c r="T96" s="1"/>
      <c r="U96" s="1"/>
      <c r="V96" s="1"/>
      <c r="W96" s="1"/>
      <c r="X96" s="1"/>
      <c r="Y96" s="1"/>
      <c r="Z96" s="1"/>
    </row>
    <row r="97" spans="1:26" ht="12" customHeight="1">
      <c r="A97" s="1">
        <v>96</v>
      </c>
      <c r="B97" s="329" t="str">
        <f t="shared" si="0"/>
        <v xml:space="preserve"> </v>
      </c>
      <c r="C97" s="208"/>
      <c r="D97" s="208"/>
      <c r="E97" s="208"/>
      <c r="F97" s="208"/>
      <c r="G97" s="335"/>
      <c r="H97" s="1" t="s">
        <v>19</v>
      </c>
      <c r="I97" s="1">
        <f t="shared" si="1"/>
        <v>0</v>
      </c>
      <c r="J97" s="1"/>
      <c r="K97" s="1"/>
      <c r="L97" s="1"/>
      <c r="M97" s="1"/>
      <c r="N97" s="1"/>
      <c r="O97" s="1"/>
      <c r="P97" s="1"/>
      <c r="Q97" s="1"/>
      <c r="R97" s="1"/>
      <c r="S97" s="1"/>
      <c r="T97" s="1"/>
      <c r="U97" s="1"/>
      <c r="V97" s="1"/>
      <c r="W97" s="1"/>
      <c r="X97" s="1"/>
      <c r="Y97" s="1"/>
      <c r="Z97" s="1"/>
    </row>
    <row r="98" spans="1:26" ht="12" customHeight="1">
      <c r="A98" s="1">
        <v>97</v>
      </c>
      <c r="B98" s="329" t="str">
        <f t="shared" si="0"/>
        <v xml:space="preserve"> </v>
      </c>
      <c r="C98" s="208"/>
      <c r="D98" s="208"/>
      <c r="E98" s="208"/>
      <c r="F98" s="208"/>
      <c r="G98" s="335"/>
      <c r="H98" s="1" t="s">
        <v>19</v>
      </c>
      <c r="I98" s="1">
        <f t="shared" si="1"/>
        <v>0</v>
      </c>
      <c r="J98" s="1"/>
      <c r="K98" s="1"/>
      <c r="L98" s="1"/>
      <c r="M98" s="1"/>
      <c r="N98" s="1"/>
      <c r="O98" s="1"/>
      <c r="P98" s="1"/>
      <c r="Q98" s="1"/>
      <c r="R98" s="1"/>
      <c r="S98" s="1"/>
      <c r="T98" s="1"/>
      <c r="U98" s="1"/>
      <c r="V98" s="1"/>
      <c r="W98" s="1"/>
      <c r="X98" s="1"/>
      <c r="Y98" s="1"/>
      <c r="Z98" s="1"/>
    </row>
    <row r="99" spans="1:26" ht="12" customHeight="1">
      <c r="A99" s="1">
        <v>98</v>
      </c>
      <c r="B99" s="329" t="str">
        <f t="shared" si="0"/>
        <v xml:space="preserve"> </v>
      </c>
      <c r="C99" s="208"/>
      <c r="D99" s="208"/>
      <c r="E99" s="208"/>
      <c r="F99" s="208"/>
      <c r="G99" s="335"/>
      <c r="H99" s="1" t="s">
        <v>19</v>
      </c>
      <c r="I99" s="1">
        <f t="shared" si="1"/>
        <v>0</v>
      </c>
      <c r="J99" s="1"/>
      <c r="K99" s="1"/>
      <c r="L99" s="1"/>
      <c r="M99" s="1"/>
      <c r="N99" s="1"/>
      <c r="O99" s="1"/>
      <c r="P99" s="1"/>
      <c r="Q99" s="1"/>
      <c r="R99" s="1"/>
      <c r="S99" s="1"/>
      <c r="T99" s="1"/>
      <c r="U99" s="1"/>
      <c r="V99" s="1"/>
      <c r="W99" s="1"/>
      <c r="X99" s="1"/>
      <c r="Y99" s="1"/>
      <c r="Z99" s="1"/>
    </row>
    <row r="100" spans="1:26" ht="12" customHeight="1">
      <c r="A100" s="1">
        <v>99</v>
      </c>
      <c r="B100" s="329" t="str">
        <f t="shared" si="0"/>
        <v xml:space="preserve"> </v>
      </c>
      <c r="C100" s="208"/>
      <c r="D100" s="208"/>
      <c r="E100" s="208"/>
      <c r="F100" s="208"/>
      <c r="G100" s="335"/>
      <c r="H100" s="1" t="s">
        <v>19</v>
      </c>
      <c r="I100" s="1">
        <f t="shared" si="1"/>
        <v>0</v>
      </c>
      <c r="J100" s="1"/>
      <c r="K100" s="1"/>
      <c r="L100" s="1"/>
      <c r="M100" s="1"/>
      <c r="N100" s="1"/>
      <c r="O100" s="1"/>
      <c r="P100" s="1"/>
      <c r="Q100" s="1"/>
      <c r="R100" s="1"/>
      <c r="S100" s="1"/>
      <c r="T100" s="1"/>
      <c r="U100" s="1"/>
      <c r="V100" s="1"/>
      <c r="W100" s="1"/>
      <c r="X100" s="1"/>
      <c r="Y100" s="1"/>
      <c r="Z100" s="1"/>
    </row>
    <row r="101" spans="1:26" ht="12" customHeight="1">
      <c r="A101" s="1">
        <v>100</v>
      </c>
      <c r="B101" s="329" t="str">
        <f t="shared" si="0"/>
        <v xml:space="preserve"> </v>
      </c>
      <c r="C101" s="208"/>
      <c r="D101" s="208"/>
      <c r="E101" s="208"/>
      <c r="F101" s="208"/>
      <c r="G101" s="335"/>
      <c r="H101" s="1" t="s">
        <v>19</v>
      </c>
      <c r="I101" s="1">
        <f t="shared" si="1"/>
        <v>0</v>
      </c>
      <c r="J101" s="1"/>
      <c r="K101" s="1"/>
      <c r="L101" s="1"/>
      <c r="M101" s="1"/>
      <c r="N101" s="1"/>
      <c r="O101" s="1"/>
      <c r="P101" s="1"/>
      <c r="Q101" s="1"/>
      <c r="R101" s="1"/>
      <c r="S101" s="1"/>
      <c r="T101" s="1"/>
      <c r="U101" s="1"/>
      <c r="V101" s="1"/>
      <c r="W101" s="1"/>
      <c r="X101" s="1"/>
      <c r="Y101" s="1"/>
      <c r="Z101" s="1"/>
    </row>
    <row r="102" spans="1:26" ht="12" customHeight="1">
      <c r="A102" s="1">
        <v>101</v>
      </c>
      <c r="B102" s="329" t="str">
        <f t="shared" si="0"/>
        <v xml:space="preserve"> </v>
      </c>
      <c r="C102" s="208"/>
      <c r="D102" s="208"/>
      <c r="E102" s="208"/>
      <c r="F102" s="208"/>
      <c r="G102" s="335"/>
      <c r="H102" s="1" t="s">
        <v>19</v>
      </c>
      <c r="I102" s="1">
        <f t="shared" si="1"/>
        <v>0</v>
      </c>
      <c r="J102" s="1"/>
      <c r="K102" s="1"/>
      <c r="L102" s="1"/>
      <c r="M102" s="1"/>
      <c r="N102" s="1"/>
      <c r="O102" s="1"/>
      <c r="P102" s="1"/>
      <c r="Q102" s="1"/>
      <c r="R102" s="1"/>
      <c r="S102" s="1"/>
      <c r="T102" s="1"/>
      <c r="U102" s="1"/>
      <c r="V102" s="1"/>
      <c r="W102" s="1"/>
      <c r="X102" s="1"/>
      <c r="Y102" s="1"/>
      <c r="Z102" s="1"/>
    </row>
    <row r="103" spans="1:26" ht="12" customHeight="1">
      <c r="A103" s="1">
        <v>102</v>
      </c>
      <c r="B103" s="329" t="str">
        <f t="shared" si="0"/>
        <v xml:space="preserve"> </v>
      </c>
      <c r="C103" s="208"/>
      <c r="D103" s="208"/>
      <c r="E103" s="208"/>
      <c r="F103" s="208"/>
      <c r="G103" s="335"/>
      <c r="H103" s="1" t="s">
        <v>19</v>
      </c>
      <c r="I103" s="1">
        <f t="shared" si="1"/>
        <v>0</v>
      </c>
      <c r="J103" s="1"/>
      <c r="K103" s="1"/>
      <c r="L103" s="1"/>
      <c r="M103" s="1"/>
      <c r="N103" s="1"/>
      <c r="O103" s="1"/>
      <c r="P103" s="1"/>
      <c r="Q103" s="1"/>
      <c r="R103" s="1"/>
      <c r="S103" s="1"/>
      <c r="T103" s="1"/>
      <c r="U103" s="1"/>
      <c r="V103" s="1"/>
      <c r="W103" s="1"/>
      <c r="X103" s="1"/>
      <c r="Y103" s="1"/>
      <c r="Z103" s="1"/>
    </row>
    <row r="104" spans="1:26" ht="12" customHeight="1">
      <c r="A104" s="1">
        <v>103</v>
      </c>
      <c r="B104" s="329" t="str">
        <f t="shared" si="0"/>
        <v xml:space="preserve"> </v>
      </c>
      <c r="C104" s="208"/>
      <c r="D104" s="208"/>
      <c r="E104" s="208"/>
      <c r="F104" s="208"/>
      <c r="G104" s="335"/>
      <c r="H104" s="1" t="s">
        <v>19</v>
      </c>
      <c r="I104" s="1">
        <f t="shared" si="1"/>
        <v>0</v>
      </c>
      <c r="J104" s="1"/>
      <c r="K104" s="1"/>
      <c r="L104" s="1"/>
      <c r="M104" s="1"/>
      <c r="N104" s="1"/>
      <c r="O104" s="1"/>
      <c r="P104" s="1"/>
      <c r="Q104" s="1"/>
      <c r="R104" s="1"/>
      <c r="S104" s="1"/>
      <c r="T104" s="1"/>
      <c r="U104" s="1"/>
      <c r="V104" s="1"/>
      <c r="W104" s="1"/>
      <c r="X104" s="1"/>
      <c r="Y104" s="1"/>
      <c r="Z104" s="1"/>
    </row>
    <row r="105" spans="1:26" ht="12" customHeight="1">
      <c r="A105" s="1">
        <v>104</v>
      </c>
      <c r="B105" s="329" t="str">
        <f t="shared" si="0"/>
        <v xml:space="preserve"> </v>
      </c>
      <c r="C105" s="208"/>
      <c r="D105" s="208"/>
      <c r="E105" s="208"/>
      <c r="F105" s="208"/>
      <c r="G105" s="335"/>
      <c r="H105" s="1" t="s">
        <v>19</v>
      </c>
      <c r="I105" s="1">
        <f t="shared" si="1"/>
        <v>0</v>
      </c>
      <c r="J105" s="1"/>
      <c r="K105" s="1"/>
      <c r="L105" s="1"/>
      <c r="M105" s="1"/>
      <c r="N105" s="1"/>
      <c r="O105" s="1"/>
      <c r="P105" s="1"/>
      <c r="Q105" s="1"/>
      <c r="R105" s="1"/>
      <c r="S105" s="1"/>
      <c r="T105" s="1"/>
      <c r="U105" s="1"/>
      <c r="V105" s="1"/>
      <c r="W105" s="1"/>
      <c r="X105" s="1"/>
      <c r="Y105" s="1"/>
      <c r="Z105" s="1"/>
    </row>
    <row r="106" spans="1:26" ht="12" customHeight="1">
      <c r="A106" s="1">
        <v>105</v>
      </c>
      <c r="B106" s="329" t="str">
        <f t="shared" si="0"/>
        <v xml:space="preserve"> </v>
      </c>
      <c r="C106" s="208"/>
      <c r="D106" s="208"/>
      <c r="E106" s="208"/>
      <c r="F106" s="208"/>
      <c r="G106" s="335"/>
      <c r="H106" s="1" t="s">
        <v>19</v>
      </c>
      <c r="I106" s="1">
        <f t="shared" si="1"/>
        <v>0</v>
      </c>
      <c r="J106" s="1"/>
      <c r="K106" s="1"/>
      <c r="L106" s="1"/>
      <c r="M106" s="1"/>
      <c r="N106" s="1"/>
      <c r="O106" s="1"/>
      <c r="P106" s="1"/>
      <c r="Q106" s="1"/>
      <c r="R106" s="1"/>
      <c r="S106" s="1"/>
      <c r="T106" s="1"/>
      <c r="U106" s="1"/>
      <c r="V106" s="1"/>
      <c r="W106" s="1"/>
      <c r="X106" s="1"/>
      <c r="Y106" s="1"/>
      <c r="Z106" s="1"/>
    </row>
    <row r="107" spans="1:26" ht="12" customHeight="1">
      <c r="A107" s="1">
        <v>106</v>
      </c>
      <c r="B107" s="329" t="str">
        <f t="shared" si="0"/>
        <v xml:space="preserve"> </v>
      </c>
      <c r="C107" s="208"/>
      <c r="D107" s="208"/>
      <c r="E107" s="208"/>
      <c r="F107" s="208"/>
      <c r="G107" s="335"/>
      <c r="H107" s="1" t="s">
        <v>19</v>
      </c>
      <c r="I107" s="1">
        <f t="shared" si="1"/>
        <v>0</v>
      </c>
      <c r="J107" s="1"/>
      <c r="K107" s="1"/>
      <c r="L107" s="1"/>
      <c r="M107" s="1"/>
      <c r="N107" s="1"/>
      <c r="O107" s="1"/>
      <c r="P107" s="1"/>
      <c r="Q107" s="1"/>
      <c r="R107" s="1"/>
      <c r="S107" s="1"/>
      <c r="T107" s="1"/>
      <c r="U107" s="1"/>
      <c r="V107" s="1"/>
      <c r="W107" s="1"/>
      <c r="X107" s="1"/>
      <c r="Y107" s="1"/>
      <c r="Z107" s="1"/>
    </row>
    <row r="108" spans="1:26" ht="12" customHeight="1">
      <c r="A108" s="1">
        <v>107</v>
      </c>
      <c r="B108" s="329" t="str">
        <f t="shared" si="0"/>
        <v xml:space="preserve"> </v>
      </c>
      <c r="C108" s="208"/>
      <c r="D108" s="208"/>
      <c r="E108" s="208"/>
      <c r="F108" s="208"/>
      <c r="G108" s="335"/>
      <c r="H108" s="1" t="s">
        <v>19</v>
      </c>
      <c r="I108" s="1">
        <f t="shared" si="1"/>
        <v>0</v>
      </c>
      <c r="J108" s="1"/>
      <c r="K108" s="1"/>
      <c r="L108" s="1"/>
      <c r="M108" s="1"/>
      <c r="N108" s="1"/>
      <c r="O108" s="1"/>
      <c r="P108" s="1"/>
      <c r="Q108" s="1"/>
      <c r="R108" s="1"/>
      <c r="S108" s="1"/>
      <c r="T108" s="1"/>
      <c r="U108" s="1"/>
      <c r="V108" s="1"/>
      <c r="W108" s="1"/>
      <c r="X108" s="1"/>
      <c r="Y108" s="1"/>
      <c r="Z108" s="1"/>
    </row>
    <row r="109" spans="1:26" ht="12" customHeight="1">
      <c r="A109" s="1">
        <v>108</v>
      </c>
      <c r="B109" s="329" t="str">
        <f t="shared" si="0"/>
        <v xml:space="preserve"> </v>
      </c>
      <c r="C109" s="208"/>
      <c r="D109" s="208"/>
      <c r="E109" s="208"/>
      <c r="F109" s="208"/>
      <c r="G109" s="335"/>
      <c r="H109" s="1" t="s">
        <v>19</v>
      </c>
      <c r="I109" s="1">
        <f t="shared" si="1"/>
        <v>0</v>
      </c>
      <c r="J109" s="1"/>
      <c r="K109" s="1"/>
      <c r="L109" s="1"/>
      <c r="M109" s="1"/>
      <c r="N109" s="1"/>
      <c r="O109" s="1"/>
      <c r="P109" s="1"/>
      <c r="Q109" s="1"/>
      <c r="R109" s="1"/>
      <c r="S109" s="1"/>
      <c r="T109" s="1"/>
      <c r="U109" s="1"/>
      <c r="V109" s="1"/>
      <c r="W109" s="1"/>
      <c r="X109" s="1"/>
      <c r="Y109" s="1"/>
      <c r="Z109" s="1"/>
    </row>
    <row r="110" spans="1:26" ht="12" customHeight="1">
      <c r="A110" s="1">
        <v>109</v>
      </c>
      <c r="B110" s="329" t="str">
        <f t="shared" si="0"/>
        <v xml:space="preserve"> </v>
      </c>
      <c r="C110" s="208"/>
      <c r="D110" s="208"/>
      <c r="E110" s="208"/>
      <c r="F110" s="208"/>
      <c r="G110" s="335"/>
      <c r="H110" s="1" t="s">
        <v>19</v>
      </c>
      <c r="I110" s="1">
        <f t="shared" si="1"/>
        <v>0</v>
      </c>
      <c r="J110" s="1"/>
      <c r="K110" s="1"/>
      <c r="L110" s="1"/>
      <c r="M110" s="1"/>
      <c r="N110" s="1"/>
      <c r="O110" s="1"/>
      <c r="P110" s="1"/>
      <c r="Q110" s="1"/>
      <c r="R110" s="1"/>
      <c r="S110" s="1"/>
      <c r="T110" s="1"/>
      <c r="U110" s="1"/>
      <c r="V110" s="1"/>
      <c r="W110" s="1"/>
      <c r="X110" s="1"/>
      <c r="Y110" s="1"/>
      <c r="Z110" s="1"/>
    </row>
    <row r="111" spans="1:26" ht="12" customHeight="1">
      <c r="A111" s="1">
        <v>110</v>
      </c>
      <c r="B111" s="329" t="str">
        <f t="shared" si="0"/>
        <v xml:space="preserve"> </v>
      </c>
      <c r="C111" s="208"/>
      <c r="D111" s="208"/>
      <c r="E111" s="208"/>
      <c r="F111" s="208"/>
      <c r="G111" s="335"/>
      <c r="H111" s="1" t="s">
        <v>19</v>
      </c>
      <c r="I111" s="1">
        <f t="shared" si="1"/>
        <v>0</v>
      </c>
      <c r="J111" s="1"/>
      <c r="K111" s="1"/>
      <c r="L111" s="1"/>
      <c r="M111" s="1"/>
      <c r="N111" s="1"/>
      <c r="O111" s="1"/>
      <c r="P111" s="1"/>
      <c r="Q111" s="1"/>
      <c r="R111" s="1"/>
      <c r="S111" s="1"/>
      <c r="T111" s="1"/>
      <c r="U111" s="1"/>
      <c r="V111" s="1"/>
      <c r="W111" s="1"/>
      <c r="X111" s="1"/>
      <c r="Y111" s="1"/>
      <c r="Z111" s="1"/>
    </row>
    <row r="112" spans="1:26" ht="12" customHeight="1">
      <c r="A112" s="1">
        <v>111</v>
      </c>
      <c r="B112" s="329" t="str">
        <f t="shared" si="0"/>
        <v xml:space="preserve"> </v>
      </c>
      <c r="C112" s="208"/>
      <c r="D112" s="208"/>
      <c r="E112" s="208"/>
      <c r="F112" s="208"/>
      <c r="G112" s="335"/>
      <c r="H112" s="1" t="s">
        <v>19</v>
      </c>
      <c r="I112" s="1">
        <f t="shared" si="1"/>
        <v>0</v>
      </c>
      <c r="J112" s="1"/>
      <c r="K112" s="1"/>
      <c r="L112" s="1"/>
      <c r="M112" s="1"/>
      <c r="N112" s="1"/>
      <c r="O112" s="1"/>
      <c r="P112" s="1"/>
      <c r="Q112" s="1"/>
      <c r="R112" s="1"/>
      <c r="S112" s="1"/>
      <c r="T112" s="1"/>
      <c r="U112" s="1"/>
      <c r="V112" s="1"/>
      <c r="W112" s="1"/>
      <c r="X112" s="1"/>
      <c r="Y112" s="1"/>
      <c r="Z112" s="1"/>
    </row>
    <row r="113" spans="1:26" ht="12" customHeight="1">
      <c r="A113" s="1">
        <v>112</v>
      </c>
      <c r="B113" s="329" t="str">
        <f t="shared" si="0"/>
        <v xml:space="preserve"> </v>
      </c>
      <c r="C113" s="208"/>
      <c r="D113" s="208"/>
      <c r="E113" s="208"/>
      <c r="F113" s="208"/>
      <c r="G113" s="335"/>
      <c r="H113" s="1" t="s">
        <v>19</v>
      </c>
      <c r="I113" s="1">
        <f t="shared" si="1"/>
        <v>0</v>
      </c>
      <c r="J113" s="1"/>
      <c r="K113" s="1"/>
      <c r="L113" s="1"/>
      <c r="M113" s="1"/>
      <c r="N113" s="1"/>
      <c r="O113" s="1"/>
      <c r="P113" s="1"/>
      <c r="Q113" s="1"/>
      <c r="R113" s="1"/>
      <c r="S113" s="1"/>
      <c r="T113" s="1"/>
      <c r="U113" s="1"/>
      <c r="V113" s="1"/>
      <c r="W113" s="1"/>
      <c r="X113" s="1"/>
      <c r="Y113" s="1"/>
      <c r="Z113" s="1"/>
    </row>
    <row r="114" spans="1:26" ht="12" customHeight="1">
      <c r="A114" s="1">
        <v>113</v>
      </c>
      <c r="B114" s="329" t="str">
        <f t="shared" si="0"/>
        <v xml:space="preserve"> </v>
      </c>
      <c r="C114" s="208"/>
      <c r="D114" s="208"/>
      <c r="E114" s="208"/>
      <c r="F114" s="208"/>
      <c r="G114" s="335"/>
      <c r="H114" s="1" t="s">
        <v>19</v>
      </c>
      <c r="I114" s="1">
        <f t="shared" si="1"/>
        <v>0</v>
      </c>
      <c r="J114" s="1"/>
      <c r="K114" s="1"/>
      <c r="L114" s="1"/>
      <c r="M114" s="1"/>
      <c r="N114" s="1"/>
      <c r="O114" s="1"/>
      <c r="P114" s="1"/>
      <c r="Q114" s="1"/>
      <c r="R114" s="1"/>
      <c r="S114" s="1"/>
      <c r="T114" s="1"/>
      <c r="U114" s="1"/>
      <c r="V114" s="1"/>
      <c r="W114" s="1"/>
      <c r="X114" s="1"/>
      <c r="Y114" s="1"/>
      <c r="Z114" s="1"/>
    </row>
    <row r="115" spans="1:26" ht="12" customHeight="1">
      <c r="A115" s="1">
        <v>114</v>
      </c>
      <c r="B115" s="329" t="str">
        <f t="shared" si="0"/>
        <v xml:space="preserve"> </v>
      </c>
      <c r="C115" s="208"/>
      <c r="D115" s="208"/>
      <c r="E115" s="208"/>
      <c r="F115" s="208"/>
      <c r="G115" s="335"/>
      <c r="H115" s="1" t="s">
        <v>19</v>
      </c>
      <c r="I115" s="1">
        <f t="shared" si="1"/>
        <v>0</v>
      </c>
      <c r="J115" s="1"/>
      <c r="K115" s="1"/>
      <c r="L115" s="1"/>
      <c r="M115" s="1"/>
      <c r="N115" s="1"/>
      <c r="O115" s="1"/>
      <c r="P115" s="1"/>
      <c r="Q115" s="1"/>
      <c r="R115" s="1"/>
      <c r="S115" s="1"/>
      <c r="T115" s="1"/>
      <c r="U115" s="1"/>
      <c r="V115" s="1"/>
      <c r="W115" s="1"/>
      <c r="X115" s="1"/>
      <c r="Y115" s="1"/>
      <c r="Z115" s="1"/>
    </row>
    <row r="116" spans="1:26" ht="12" customHeight="1">
      <c r="A116" s="1">
        <v>115</v>
      </c>
      <c r="B116" s="329" t="str">
        <f t="shared" si="0"/>
        <v xml:space="preserve"> </v>
      </c>
      <c r="C116" s="208"/>
      <c r="D116" s="208"/>
      <c r="E116" s="208"/>
      <c r="F116" s="208"/>
      <c r="G116" s="335"/>
      <c r="H116" s="1" t="s">
        <v>19</v>
      </c>
      <c r="I116" s="1">
        <f t="shared" si="1"/>
        <v>0</v>
      </c>
      <c r="J116" s="1"/>
      <c r="K116" s="1"/>
      <c r="L116" s="1"/>
      <c r="M116" s="1"/>
      <c r="N116" s="1"/>
      <c r="O116" s="1"/>
      <c r="P116" s="1"/>
      <c r="Q116" s="1"/>
      <c r="R116" s="1"/>
      <c r="S116" s="1"/>
      <c r="T116" s="1"/>
      <c r="U116" s="1"/>
      <c r="V116" s="1"/>
      <c r="W116" s="1"/>
      <c r="X116" s="1"/>
      <c r="Y116" s="1"/>
      <c r="Z116" s="1"/>
    </row>
    <row r="117" spans="1:26" ht="12" customHeight="1">
      <c r="A117" s="1">
        <v>116</v>
      </c>
      <c r="B117" s="329" t="str">
        <f t="shared" si="0"/>
        <v xml:space="preserve"> </v>
      </c>
      <c r="C117" s="208"/>
      <c r="D117" s="208"/>
      <c r="E117" s="208"/>
      <c r="F117" s="208"/>
      <c r="G117" s="335"/>
      <c r="H117" s="1" t="s">
        <v>19</v>
      </c>
      <c r="I117" s="1">
        <f t="shared" si="1"/>
        <v>0</v>
      </c>
      <c r="J117" s="1"/>
      <c r="K117" s="1"/>
      <c r="L117" s="1"/>
      <c r="M117" s="1"/>
      <c r="N117" s="1"/>
      <c r="O117" s="1"/>
      <c r="P117" s="1"/>
      <c r="Q117" s="1"/>
      <c r="R117" s="1"/>
      <c r="S117" s="1"/>
      <c r="T117" s="1"/>
      <c r="U117" s="1"/>
      <c r="V117" s="1"/>
      <c r="W117" s="1"/>
      <c r="X117" s="1"/>
      <c r="Y117" s="1"/>
      <c r="Z117" s="1"/>
    </row>
    <row r="118" spans="1:26" ht="12" customHeight="1">
      <c r="A118" s="1">
        <v>117</v>
      </c>
      <c r="B118" s="329" t="str">
        <f t="shared" si="0"/>
        <v xml:space="preserve"> </v>
      </c>
      <c r="C118" s="208"/>
      <c r="D118" s="208"/>
      <c r="E118" s="208"/>
      <c r="F118" s="208"/>
      <c r="G118" s="335"/>
      <c r="H118" s="1" t="s">
        <v>19</v>
      </c>
      <c r="I118" s="1">
        <f t="shared" si="1"/>
        <v>0</v>
      </c>
      <c r="J118" s="1"/>
      <c r="K118" s="1"/>
      <c r="L118" s="1"/>
      <c r="M118" s="1"/>
      <c r="N118" s="1"/>
      <c r="O118" s="1"/>
      <c r="P118" s="1"/>
      <c r="Q118" s="1"/>
      <c r="R118" s="1"/>
      <c r="S118" s="1"/>
      <c r="T118" s="1"/>
      <c r="U118" s="1"/>
      <c r="V118" s="1"/>
      <c r="W118" s="1"/>
      <c r="X118" s="1"/>
      <c r="Y118" s="1"/>
      <c r="Z118" s="1"/>
    </row>
    <row r="119" spans="1:26" ht="12" customHeight="1">
      <c r="A119" s="1">
        <v>118</v>
      </c>
      <c r="B119" s="329" t="str">
        <f t="shared" si="0"/>
        <v xml:space="preserve"> </v>
      </c>
      <c r="C119" s="208"/>
      <c r="D119" s="208"/>
      <c r="E119" s="208"/>
      <c r="F119" s="208"/>
      <c r="G119" s="335"/>
      <c r="H119" s="1" t="s">
        <v>19</v>
      </c>
      <c r="I119" s="1">
        <f t="shared" si="1"/>
        <v>0</v>
      </c>
      <c r="J119" s="1"/>
      <c r="K119" s="1"/>
      <c r="L119" s="1"/>
      <c r="M119" s="1"/>
      <c r="N119" s="1"/>
      <c r="O119" s="1"/>
      <c r="P119" s="1"/>
      <c r="Q119" s="1"/>
      <c r="R119" s="1"/>
      <c r="S119" s="1"/>
      <c r="T119" s="1"/>
      <c r="U119" s="1"/>
      <c r="V119" s="1"/>
      <c r="W119" s="1"/>
      <c r="X119" s="1"/>
      <c r="Y119" s="1"/>
      <c r="Z119" s="1"/>
    </row>
    <row r="120" spans="1:26" ht="12" customHeight="1">
      <c r="A120" s="1">
        <v>119</v>
      </c>
      <c r="B120" s="329" t="str">
        <f t="shared" si="0"/>
        <v xml:space="preserve"> </v>
      </c>
      <c r="C120" s="208"/>
      <c r="D120" s="208"/>
      <c r="E120" s="208"/>
      <c r="F120" s="208"/>
      <c r="G120" s="335"/>
      <c r="H120" s="1" t="s">
        <v>19</v>
      </c>
      <c r="I120" s="1">
        <f t="shared" si="1"/>
        <v>0</v>
      </c>
      <c r="J120" s="1"/>
      <c r="K120" s="1"/>
      <c r="L120" s="1"/>
      <c r="M120" s="1"/>
      <c r="N120" s="1"/>
      <c r="O120" s="1"/>
      <c r="P120" s="1"/>
      <c r="Q120" s="1"/>
      <c r="R120" s="1"/>
      <c r="S120" s="1"/>
      <c r="T120" s="1"/>
      <c r="U120" s="1"/>
      <c r="V120" s="1"/>
      <c r="W120" s="1"/>
      <c r="X120" s="1"/>
      <c r="Y120" s="1"/>
      <c r="Z120" s="1"/>
    </row>
    <row r="121" spans="1:26" ht="12" customHeight="1">
      <c r="A121" s="1">
        <v>120</v>
      </c>
      <c r="B121" s="329" t="str">
        <f t="shared" si="0"/>
        <v xml:space="preserve"> </v>
      </c>
      <c r="C121" s="208"/>
      <c r="D121" s="208"/>
      <c r="E121" s="208"/>
      <c r="F121" s="208"/>
      <c r="G121" s="335"/>
      <c r="H121" s="1" t="s">
        <v>19</v>
      </c>
      <c r="I121" s="1">
        <f t="shared" si="1"/>
        <v>0</v>
      </c>
      <c r="J121" s="1"/>
      <c r="K121" s="1"/>
      <c r="L121" s="1"/>
      <c r="M121" s="1"/>
      <c r="N121" s="1"/>
      <c r="O121" s="1"/>
      <c r="P121" s="1"/>
      <c r="Q121" s="1"/>
      <c r="R121" s="1"/>
      <c r="S121" s="1"/>
      <c r="T121" s="1"/>
      <c r="U121" s="1"/>
      <c r="V121" s="1"/>
      <c r="W121" s="1"/>
      <c r="X121" s="1"/>
      <c r="Y121" s="1"/>
      <c r="Z121" s="1"/>
    </row>
    <row r="122" spans="1:26" ht="12" customHeight="1">
      <c r="A122" s="1">
        <v>121</v>
      </c>
      <c r="B122" s="329" t="str">
        <f t="shared" si="0"/>
        <v xml:space="preserve"> </v>
      </c>
      <c r="C122" s="208"/>
      <c r="D122" s="208"/>
      <c r="E122" s="208"/>
      <c r="F122" s="208"/>
      <c r="G122" s="335"/>
      <c r="H122" s="1" t="s">
        <v>19</v>
      </c>
      <c r="I122" s="1">
        <f t="shared" si="1"/>
        <v>0</v>
      </c>
      <c r="J122" s="1"/>
      <c r="K122" s="1"/>
      <c r="L122" s="1"/>
      <c r="M122" s="1"/>
      <c r="N122" s="1"/>
      <c r="O122" s="1"/>
      <c r="P122" s="1"/>
      <c r="Q122" s="1"/>
      <c r="R122" s="1"/>
      <c r="S122" s="1"/>
      <c r="T122" s="1"/>
      <c r="U122" s="1"/>
      <c r="V122" s="1"/>
      <c r="W122" s="1"/>
      <c r="X122" s="1"/>
      <c r="Y122" s="1"/>
      <c r="Z122" s="1"/>
    </row>
    <row r="123" spans="1:26" ht="12" customHeight="1">
      <c r="A123" s="1">
        <v>122</v>
      </c>
      <c r="B123" s="329" t="str">
        <f t="shared" si="0"/>
        <v xml:space="preserve"> </v>
      </c>
      <c r="C123" s="208"/>
      <c r="D123" s="208"/>
      <c r="E123" s="208"/>
      <c r="F123" s="208"/>
      <c r="G123" s="335"/>
      <c r="H123" s="1" t="s">
        <v>19</v>
      </c>
      <c r="I123" s="1">
        <f t="shared" si="1"/>
        <v>0</v>
      </c>
      <c r="J123" s="1"/>
      <c r="K123" s="1"/>
      <c r="L123" s="1"/>
      <c r="M123" s="1"/>
      <c r="N123" s="1"/>
      <c r="O123" s="1"/>
      <c r="P123" s="1"/>
      <c r="Q123" s="1"/>
      <c r="R123" s="1"/>
      <c r="S123" s="1"/>
      <c r="T123" s="1"/>
      <c r="U123" s="1"/>
      <c r="V123" s="1"/>
      <c r="W123" s="1"/>
      <c r="X123" s="1"/>
      <c r="Y123" s="1"/>
      <c r="Z123" s="1"/>
    </row>
    <row r="124" spans="1:26" ht="12" customHeight="1">
      <c r="A124" s="1">
        <v>123</v>
      </c>
      <c r="B124" s="329" t="str">
        <f t="shared" si="0"/>
        <v xml:space="preserve"> </v>
      </c>
      <c r="C124" s="208"/>
      <c r="D124" s="208"/>
      <c r="E124" s="208"/>
      <c r="F124" s="208"/>
      <c r="G124" s="335"/>
      <c r="H124" s="1" t="s">
        <v>19</v>
      </c>
      <c r="I124" s="1">
        <f t="shared" si="1"/>
        <v>0</v>
      </c>
      <c r="J124" s="1"/>
      <c r="K124" s="1"/>
      <c r="L124" s="1"/>
      <c r="M124" s="1"/>
      <c r="N124" s="1"/>
      <c r="O124" s="1"/>
      <c r="P124" s="1"/>
      <c r="Q124" s="1"/>
      <c r="R124" s="1"/>
      <c r="S124" s="1"/>
      <c r="T124" s="1"/>
      <c r="U124" s="1"/>
      <c r="V124" s="1"/>
      <c r="W124" s="1"/>
      <c r="X124" s="1"/>
      <c r="Y124" s="1"/>
      <c r="Z124" s="1"/>
    </row>
    <row r="125" spans="1:26" ht="12" customHeight="1">
      <c r="A125" s="1">
        <v>124</v>
      </c>
      <c r="B125" s="329" t="str">
        <f t="shared" si="0"/>
        <v xml:space="preserve"> </v>
      </c>
      <c r="C125" s="208"/>
      <c r="D125" s="208"/>
      <c r="E125" s="208"/>
      <c r="F125" s="208"/>
      <c r="G125" s="335"/>
      <c r="H125" s="1" t="s">
        <v>19</v>
      </c>
      <c r="I125" s="1">
        <f t="shared" si="1"/>
        <v>0</v>
      </c>
      <c r="J125" s="1"/>
      <c r="K125" s="1"/>
      <c r="L125" s="1"/>
      <c r="M125" s="1"/>
      <c r="N125" s="1"/>
      <c r="O125" s="1"/>
      <c r="P125" s="1"/>
      <c r="Q125" s="1"/>
      <c r="R125" s="1"/>
      <c r="S125" s="1"/>
      <c r="T125" s="1"/>
      <c r="U125" s="1"/>
      <c r="V125" s="1"/>
      <c r="W125" s="1"/>
      <c r="X125" s="1"/>
      <c r="Y125" s="1"/>
      <c r="Z125" s="1"/>
    </row>
    <row r="126" spans="1:26" ht="12" customHeight="1">
      <c r="A126" s="1">
        <v>125</v>
      </c>
      <c r="B126" s="329" t="str">
        <f t="shared" si="0"/>
        <v xml:space="preserve"> </v>
      </c>
      <c r="C126" s="208"/>
      <c r="D126" s="208"/>
      <c r="E126" s="208"/>
      <c r="F126" s="208"/>
      <c r="G126" s="335"/>
      <c r="H126" s="1" t="s">
        <v>19</v>
      </c>
      <c r="I126" s="1">
        <f t="shared" si="1"/>
        <v>0</v>
      </c>
      <c r="J126" s="1"/>
      <c r="K126" s="1"/>
      <c r="L126" s="1"/>
      <c r="M126" s="1"/>
      <c r="N126" s="1"/>
      <c r="O126" s="1"/>
      <c r="P126" s="1"/>
      <c r="Q126" s="1"/>
      <c r="R126" s="1"/>
      <c r="S126" s="1"/>
      <c r="T126" s="1"/>
      <c r="U126" s="1"/>
      <c r="V126" s="1"/>
      <c r="W126" s="1"/>
      <c r="X126" s="1"/>
      <c r="Y126" s="1"/>
      <c r="Z126" s="1"/>
    </row>
    <row r="127" spans="1:26" ht="12" customHeight="1">
      <c r="A127" s="1">
        <v>126</v>
      </c>
      <c r="B127" s="329" t="str">
        <f t="shared" si="0"/>
        <v xml:space="preserve"> </v>
      </c>
      <c r="C127" s="208"/>
      <c r="D127" s="208"/>
      <c r="E127" s="208"/>
      <c r="F127" s="208"/>
      <c r="G127" s="335"/>
      <c r="H127" s="1" t="s">
        <v>19</v>
      </c>
      <c r="I127" s="1">
        <f t="shared" si="1"/>
        <v>0</v>
      </c>
      <c r="J127" s="1"/>
      <c r="K127" s="1"/>
      <c r="L127" s="1"/>
      <c r="M127" s="1"/>
      <c r="N127" s="1"/>
      <c r="O127" s="1"/>
      <c r="P127" s="1"/>
      <c r="Q127" s="1"/>
      <c r="R127" s="1"/>
      <c r="S127" s="1"/>
      <c r="T127" s="1"/>
      <c r="U127" s="1"/>
      <c r="V127" s="1"/>
      <c r="W127" s="1"/>
      <c r="X127" s="1"/>
      <c r="Y127" s="1"/>
      <c r="Z127" s="1"/>
    </row>
    <row r="128" spans="1:26" ht="12" customHeight="1">
      <c r="A128" s="1">
        <v>127</v>
      </c>
      <c r="B128" s="329" t="str">
        <f t="shared" si="0"/>
        <v xml:space="preserve"> </v>
      </c>
      <c r="C128" s="208"/>
      <c r="D128" s="208"/>
      <c r="E128" s="208"/>
      <c r="F128" s="208"/>
      <c r="G128" s="335"/>
      <c r="H128" s="1" t="s">
        <v>19</v>
      </c>
      <c r="I128" s="1">
        <f t="shared" si="1"/>
        <v>0</v>
      </c>
      <c r="J128" s="1"/>
      <c r="K128" s="1"/>
      <c r="L128" s="1"/>
      <c r="M128" s="1"/>
      <c r="N128" s="1"/>
      <c r="O128" s="1"/>
      <c r="P128" s="1"/>
      <c r="Q128" s="1"/>
      <c r="R128" s="1"/>
      <c r="S128" s="1"/>
      <c r="T128" s="1"/>
      <c r="U128" s="1"/>
      <c r="V128" s="1"/>
      <c r="W128" s="1"/>
      <c r="X128" s="1"/>
      <c r="Y128" s="1"/>
      <c r="Z128" s="1"/>
    </row>
    <row r="129" spans="1:26" ht="12" customHeight="1">
      <c r="A129" s="1">
        <v>128</v>
      </c>
      <c r="B129" s="329" t="str">
        <f t="shared" si="0"/>
        <v xml:space="preserve"> </v>
      </c>
      <c r="C129" s="208"/>
      <c r="D129" s="208"/>
      <c r="E129" s="208"/>
      <c r="F129" s="208"/>
      <c r="G129" s="335"/>
      <c r="H129" s="1" t="s">
        <v>19</v>
      </c>
      <c r="I129" s="1">
        <f t="shared" si="1"/>
        <v>0</v>
      </c>
      <c r="J129" s="1"/>
      <c r="K129" s="1"/>
      <c r="L129" s="1"/>
      <c r="M129" s="1"/>
      <c r="N129" s="1"/>
      <c r="O129" s="1"/>
      <c r="P129" s="1"/>
      <c r="Q129" s="1"/>
      <c r="R129" s="1"/>
      <c r="S129" s="1"/>
      <c r="T129" s="1"/>
      <c r="U129" s="1"/>
      <c r="V129" s="1"/>
      <c r="W129" s="1"/>
      <c r="X129" s="1"/>
      <c r="Y129" s="1"/>
      <c r="Z129" s="1"/>
    </row>
    <row r="130" spans="1:26" ht="12" customHeight="1">
      <c r="A130" s="1">
        <v>129</v>
      </c>
      <c r="B130" s="329" t="str">
        <f t="shared" si="0"/>
        <v xml:space="preserve"> </v>
      </c>
      <c r="C130" s="208"/>
      <c r="D130" s="208"/>
      <c r="E130" s="208"/>
      <c r="F130" s="208"/>
      <c r="G130" s="335"/>
      <c r="H130" s="1" t="s">
        <v>19</v>
      </c>
      <c r="I130" s="1">
        <f t="shared" si="1"/>
        <v>0</v>
      </c>
      <c r="J130" s="1"/>
      <c r="K130" s="1"/>
      <c r="L130" s="1"/>
      <c r="M130" s="1"/>
      <c r="N130" s="1"/>
      <c r="O130" s="1"/>
      <c r="P130" s="1"/>
      <c r="Q130" s="1"/>
      <c r="R130" s="1"/>
      <c r="S130" s="1"/>
      <c r="T130" s="1"/>
      <c r="U130" s="1"/>
      <c r="V130" s="1"/>
      <c r="W130" s="1"/>
      <c r="X130" s="1"/>
      <c r="Y130" s="1"/>
      <c r="Z130" s="1"/>
    </row>
    <row r="131" spans="1:26" ht="12" customHeight="1">
      <c r="A131" s="1">
        <v>130</v>
      </c>
      <c r="B131" s="329" t="str">
        <f t="shared" si="0"/>
        <v xml:space="preserve"> </v>
      </c>
      <c r="C131" s="208"/>
      <c r="D131" s="208"/>
      <c r="E131" s="208"/>
      <c r="F131" s="208"/>
      <c r="G131" s="335"/>
      <c r="H131" s="1" t="s">
        <v>19</v>
      </c>
      <c r="I131" s="1">
        <f t="shared" si="1"/>
        <v>0</v>
      </c>
      <c r="J131" s="1"/>
      <c r="K131" s="1"/>
      <c r="L131" s="1"/>
      <c r="M131" s="1"/>
      <c r="N131" s="1"/>
      <c r="O131" s="1"/>
      <c r="P131" s="1"/>
      <c r="Q131" s="1"/>
      <c r="R131" s="1"/>
      <c r="S131" s="1"/>
      <c r="T131" s="1"/>
      <c r="U131" s="1"/>
      <c r="V131" s="1"/>
      <c r="W131" s="1"/>
      <c r="X131" s="1"/>
      <c r="Y131" s="1"/>
      <c r="Z131" s="1"/>
    </row>
    <row r="132" spans="1:26" ht="12" customHeight="1">
      <c r="A132" s="1">
        <v>131</v>
      </c>
      <c r="B132" s="329" t="str">
        <f t="shared" si="0"/>
        <v xml:space="preserve"> </v>
      </c>
      <c r="C132" s="208"/>
      <c r="D132" s="208"/>
      <c r="E132" s="208"/>
      <c r="F132" s="208"/>
      <c r="G132" s="335"/>
      <c r="H132" s="1" t="s">
        <v>19</v>
      </c>
      <c r="I132" s="1">
        <f t="shared" si="1"/>
        <v>0</v>
      </c>
      <c r="J132" s="1"/>
      <c r="K132" s="1"/>
      <c r="L132" s="1"/>
      <c r="M132" s="1"/>
      <c r="N132" s="1"/>
      <c r="O132" s="1"/>
      <c r="P132" s="1"/>
      <c r="Q132" s="1"/>
      <c r="R132" s="1"/>
      <c r="S132" s="1"/>
      <c r="T132" s="1"/>
      <c r="U132" s="1"/>
      <c r="V132" s="1"/>
      <c r="W132" s="1"/>
      <c r="X132" s="1"/>
      <c r="Y132" s="1"/>
      <c r="Z132" s="1"/>
    </row>
    <row r="133" spans="1:26" ht="12" customHeight="1">
      <c r="A133" s="1">
        <v>132</v>
      </c>
      <c r="B133" s="329" t="str">
        <f t="shared" si="0"/>
        <v xml:space="preserve"> </v>
      </c>
      <c r="C133" s="208"/>
      <c r="D133" s="208"/>
      <c r="E133" s="208"/>
      <c r="F133" s="208"/>
      <c r="G133" s="335"/>
      <c r="H133" s="1" t="s">
        <v>19</v>
      </c>
      <c r="I133" s="1">
        <f t="shared" si="1"/>
        <v>0</v>
      </c>
      <c r="J133" s="1"/>
      <c r="K133" s="1"/>
      <c r="L133" s="1"/>
      <c r="M133" s="1"/>
      <c r="N133" s="1"/>
      <c r="O133" s="1"/>
      <c r="P133" s="1"/>
      <c r="Q133" s="1"/>
      <c r="R133" s="1"/>
      <c r="S133" s="1"/>
      <c r="T133" s="1"/>
      <c r="U133" s="1"/>
      <c r="V133" s="1"/>
      <c r="W133" s="1"/>
      <c r="X133" s="1"/>
      <c r="Y133" s="1"/>
      <c r="Z133" s="1"/>
    </row>
    <row r="134" spans="1:26" ht="12" customHeight="1">
      <c r="A134" s="1">
        <v>133</v>
      </c>
      <c r="B134" s="329" t="str">
        <f t="shared" si="0"/>
        <v xml:space="preserve"> </v>
      </c>
      <c r="C134" s="208"/>
      <c r="D134" s="208"/>
      <c r="E134" s="208"/>
      <c r="F134" s="208"/>
      <c r="G134" s="335"/>
      <c r="H134" s="1" t="s">
        <v>19</v>
      </c>
      <c r="I134" s="1">
        <f t="shared" si="1"/>
        <v>0</v>
      </c>
      <c r="J134" s="1"/>
      <c r="K134" s="1"/>
      <c r="L134" s="1"/>
      <c r="M134" s="1"/>
      <c r="N134" s="1"/>
      <c r="O134" s="1"/>
      <c r="P134" s="1"/>
      <c r="Q134" s="1"/>
      <c r="R134" s="1"/>
      <c r="S134" s="1"/>
      <c r="T134" s="1"/>
      <c r="U134" s="1"/>
      <c r="V134" s="1"/>
      <c r="W134" s="1"/>
      <c r="X134" s="1"/>
      <c r="Y134" s="1"/>
      <c r="Z134" s="1"/>
    </row>
    <row r="135" spans="1:26" ht="12" customHeight="1">
      <c r="A135" s="1">
        <v>134</v>
      </c>
      <c r="B135" s="329" t="str">
        <f t="shared" si="0"/>
        <v xml:space="preserve"> </v>
      </c>
      <c r="C135" s="208"/>
      <c r="D135" s="208"/>
      <c r="E135" s="208"/>
      <c r="F135" s="208"/>
      <c r="G135" s="335"/>
      <c r="H135" s="1" t="s">
        <v>19</v>
      </c>
      <c r="I135" s="1">
        <f t="shared" si="1"/>
        <v>0</v>
      </c>
      <c r="J135" s="1"/>
      <c r="K135" s="1"/>
      <c r="L135" s="1"/>
      <c r="M135" s="1"/>
      <c r="N135" s="1"/>
      <c r="O135" s="1"/>
      <c r="P135" s="1"/>
      <c r="Q135" s="1"/>
      <c r="R135" s="1"/>
      <c r="S135" s="1"/>
      <c r="T135" s="1"/>
      <c r="U135" s="1"/>
      <c r="V135" s="1"/>
      <c r="W135" s="1"/>
      <c r="X135" s="1"/>
      <c r="Y135" s="1"/>
      <c r="Z135" s="1"/>
    </row>
    <row r="136" spans="1:26" ht="12" customHeight="1">
      <c r="A136" s="1">
        <v>135</v>
      </c>
      <c r="B136" s="329" t="str">
        <f t="shared" si="0"/>
        <v xml:space="preserve"> </v>
      </c>
      <c r="C136" s="208"/>
      <c r="D136" s="208"/>
      <c r="E136" s="208"/>
      <c r="F136" s="208"/>
      <c r="G136" s="335"/>
      <c r="H136" s="1" t="s">
        <v>19</v>
      </c>
      <c r="I136" s="1">
        <f t="shared" si="1"/>
        <v>0</v>
      </c>
      <c r="J136" s="1"/>
      <c r="K136" s="1"/>
      <c r="L136" s="1"/>
      <c r="M136" s="1"/>
      <c r="N136" s="1"/>
      <c r="O136" s="1"/>
      <c r="P136" s="1"/>
      <c r="Q136" s="1"/>
      <c r="R136" s="1"/>
      <c r="S136" s="1"/>
      <c r="T136" s="1"/>
      <c r="U136" s="1"/>
      <c r="V136" s="1"/>
      <c r="W136" s="1"/>
      <c r="X136" s="1"/>
      <c r="Y136" s="1"/>
      <c r="Z136" s="1"/>
    </row>
    <row r="137" spans="1:26" ht="12" customHeight="1">
      <c r="A137" s="1">
        <v>136</v>
      </c>
      <c r="B137" s="329" t="str">
        <f t="shared" si="0"/>
        <v xml:space="preserve"> </v>
      </c>
      <c r="C137" s="208"/>
      <c r="D137" s="208"/>
      <c r="E137" s="208"/>
      <c r="F137" s="208"/>
      <c r="G137" s="335"/>
      <c r="H137" s="1" t="s">
        <v>19</v>
      </c>
      <c r="I137" s="1">
        <f t="shared" si="1"/>
        <v>0</v>
      </c>
      <c r="J137" s="1"/>
      <c r="K137" s="1"/>
      <c r="L137" s="1"/>
      <c r="M137" s="1"/>
      <c r="N137" s="1"/>
      <c r="O137" s="1"/>
      <c r="P137" s="1"/>
      <c r="Q137" s="1"/>
      <c r="R137" s="1"/>
      <c r="S137" s="1"/>
      <c r="T137" s="1"/>
      <c r="U137" s="1"/>
      <c r="V137" s="1"/>
      <c r="W137" s="1"/>
      <c r="X137" s="1"/>
      <c r="Y137" s="1"/>
      <c r="Z137" s="1"/>
    </row>
    <row r="138" spans="1:26" ht="12" customHeight="1">
      <c r="A138" s="1">
        <v>137</v>
      </c>
      <c r="B138" s="329" t="str">
        <f t="shared" si="0"/>
        <v xml:space="preserve"> </v>
      </c>
      <c r="C138" s="208"/>
      <c r="D138" s="208"/>
      <c r="E138" s="208"/>
      <c r="F138" s="208"/>
      <c r="G138" s="335"/>
      <c r="H138" s="1" t="s">
        <v>19</v>
      </c>
      <c r="I138" s="1">
        <f t="shared" si="1"/>
        <v>0</v>
      </c>
      <c r="J138" s="1"/>
      <c r="K138" s="1"/>
      <c r="L138" s="1"/>
      <c r="M138" s="1"/>
      <c r="N138" s="1"/>
      <c r="O138" s="1"/>
      <c r="P138" s="1"/>
      <c r="Q138" s="1"/>
      <c r="R138" s="1"/>
      <c r="S138" s="1"/>
      <c r="T138" s="1"/>
      <c r="U138" s="1"/>
      <c r="V138" s="1"/>
      <c r="W138" s="1"/>
      <c r="X138" s="1"/>
      <c r="Y138" s="1"/>
      <c r="Z138" s="1"/>
    </row>
    <row r="139" spans="1:26" ht="12" customHeight="1">
      <c r="A139" s="1">
        <v>138</v>
      </c>
      <c r="B139" s="329" t="str">
        <f t="shared" si="0"/>
        <v xml:space="preserve"> </v>
      </c>
      <c r="C139" s="208"/>
      <c r="D139" s="208"/>
      <c r="E139" s="208"/>
      <c r="F139" s="208"/>
      <c r="G139" s="335"/>
      <c r="H139" s="1" t="s">
        <v>19</v>
      </c>
      <c r="I139" s="1">
        <f t="shared" si="1"/>
        <v>0</v>
      </c>
      <c r="J139" s="1"/>
      <c r="K139" s="1"/>
      <c r="L139" s="1"/>
      <c r="M139" s="1"/>
      <c r="N139" s="1"/>
      <c r="O139" s="1"/>
      <c r="P139" s="1"/>
      <c r="Q139" s="1"/>
      <c r="R139" s="1"/>
      <c r="S139" s="1"/>
      <c r="T139" s="1"/>
      <c r="U139" s="1"/>
      <c r="V139" s="1"/>
      <c r="W139" s="1"/>
      <c r="X139" s="1"/>
      <c r="Y139" s="1"/>
      <c r="Z139" s="1"/>
    </row>
    <row r="140" spans="1:26" ht="12" customHeight="1">
      <c r="A140" s="1">
        <v>139</v>
      </c>
      <c r="B140" s="329" t="str">
        <f t="shared" si="0"/>
        <v xml:space="preserve"> </v>
      </c>
      <c r="C140" s="208"/>
      <c r="D140" s="208"/>
      <c r="E140" s="208"/>
      <c r="F140" s="208"/>
      <c r="G140" s="335"/>
      <c r="H140" s="1" t="s">
        <v>19</v>
      </c>
      <c r="I140" s="1">
        <f t="shared" si="1"/>
        <v>0</v>
      </c>
      <c r="J140" s="1"/>
      <c r="K140" s="1"/>
      <c r="L140" s="1"/>
      <c r="M140" s="1"/>
      <c r="N140" s="1"/>
      <c r="O140" s="1"/>
      <c r="P140" s="1"/>
      <c r="Q140" s="1"/>
      <c r="R140" s="1"/>
      <c r="S140" s="1"/>
      <c r="T140" s="1"/>
      <c r="U140" s="1"/>
      <c r="V140" s="1"/>
      <c r="W140" s="1"/>
      <c r="X140" s="1"/>
      <c r="Y140" s="1"/>
      <c r="Z140" s="1"/>
    </row>
    <row r="141" spans="1:26" ht="12" customHeight="1">
      <c r="A141" s="1">
        <v>140</v>
      </c>
      <c r="B141" s="329" t="str">
        <f t="shared" si="0"/>
        <v xml:space="preserve"> </v>
      </c>
      <c r="C141" s="208"/>
      <c r="D141" s="208"/>
      <c r="E141" s="208"/>
      <c r="F141" s="208"/>
      <c r="G141" s="335"/>
      <c r="H141" s="1" t="s">
        <v>19</v>
      </c>
      <c r="I141" s="1">
        <f t="shared" si="1"/>
        <v>0</v>
      </c>
      <c r="J141" s="1"/>
      <c r="K141" s="1"/>
      <c r="L141" s="1"/>
      <c r="M141" s="1"/>
      <c r="N141" s="1"/>
      <c r="O141" s="1"/>
      <c r="P141" s="1"/>
      <c r="Q141" s="1"/>
      <c r="R141" s="1"/>
      <c r="S141" s="1"/>
      <c r="T141" s="1"/>
      <c r="U141" s="1"/>
      <c r="V141" s="1"/>
      <c r="W141" s="1"/>
      <c r="X141" s="1"/>
      <c r="Y141" s="1"/>
      <c r="Z141" s="1"/>
    </row>
    <row r="142" spans="1:26" ht="12" customHeight="1">
      <c r="A142" s="1">
        <v>141</v>
      </c>
      <c r="B142" s="329" t="str">
        <f t="shared" si="0"/>
        <v xml:space="preserve"> </v>
      </c>
      <c r="C142" s="208"/>
      <c r="D142" s="208"/>
      <c r="E142" s="208"/>
      <c r="F142" s="208"/>
      <c r="G142" s="335"/>
      <c r="H142" s="1" t="s">
        <v>19</v>
      </c>
      <c r="I142" s="1">
        <f t="shared" si="1"/>
        <v>0</v>
      </c>
      <c r="J142" s="1"/>
      <c r="K142" s="1"/>
      <c r="L142" s="1"/>
      <c r="M142" s="1"/>
      <c r="N142" s="1"/>
      <c r="O142" s="1"/>
      <c r="P142" s="1"/>
      <c r="Q142" s="1"/>
      <c r="R142" s="1"/>
      <c r="S142" s="1"/>
      <c r="T142" s="1"/>
      <c r="U142" s="1"/>
      <c r="V142" s="1"/>
      <c r="W142" s="1"/>
      <c r="X142" s="1"/>
      <c r="Y142" s="1"/>
      <c r="Z142" s="1"/>
    </row>
    <row r="143" spans="1:26" ht="12" customHeight="1">
      <c r="A143" s="1">
        <v>142</v>
      </c>
      <c r="B143" s="329" t="str">
        <f t="shared" si="0"/>
        <v xml:space="preserve"> </v>
      </c>
      <c r="C143" s="208"/>
      <c r="D143" s="208"/>
      <c r="E143" s="208"/>
      <c r="F143" s="208"/>
      <c r="G143" s="335"/>
      <c r="H143" s="1" t="s">
        <v>19</v>
      </c>
      <c r="I143" s="1">
        <f t="shared" si="1"/>
        <v>0</v>
      </c>
      <c r="J143" s="1"/>
      <c r="K143" s="1"/>
      <c r="L143" s="1"/>
      <c r="M143" s="1"/>
      <c r="N143" s="1"/>
      <c r="O143" s="1"/>
      <c r="P143" s="1"/>
      <c r="Q143" s="1"/>
      <c r="R143" s="1"/>
      <c r="S143" s="1"/>
      <c r="T143" s="1"/>
      <c r="U143" s="1"/>
      <c r="V143" s="1"/>
      <c r="W143" s="1"/>
      <c r="X143" s="1"/>
      <c r="Y143" s="1"/>
      <c r="Z143" s="1"/>
    </row>
    <row r="144" spans="1:26" ht="12" customHeight="1">
      <c r="A144" s="1">
        <v>143</v>
      </c>
      <c r="B144" s="329" t="str">
        <f t="shared" si="0"/>
        <v xml:space="preserve"> </v>
      </c>
      <c r="C144" s="208"/>
      <c r="D144" s="208"/>
      <c r="E144" s="208"/>
      <c r="F144" s="208"/>
      <c r="G144" s="335"/>
      <c r="H144" s="1" t="s">
        <v>19</v>
      </c>
      <c r="I144" s="1">
        <f t="shared" si="1"/>
        <v>0</v>
      </c>
      <c r="J144" s="1"/>
      <c r="K144" s="1"/>
      <c r="L144" s="1"/>
      <c r="M144" s="1"/>
      <c r="N144" s="1"/>
      <c r="O144" s="1"/>
      <c r="P144" s="1"/>
      <c r="Q144" s="1"/>
      <c r="R144" s="1"/>
      <c r="S144" s="1"/>
      <c r="T144" s="1"/>
      <c r="U144" s="1"/>
      <c r="V144" s="1"/>
      <c r="W144" s="1"/>
      <c r="X144" s="1"/>
      <c r="Y144" s="1"/>
      <c r="Z144" s="1"/>
    </row>
    <row r="145" spans="1:26" ht="12" customHeight="1">
      <c r="A145" s="1">
        <v>144</v>
      </c>
      <c r="B145" s="329" t="str">
        <f t="shared" si="0"/>
        <v xml:space="preserve"> </v>
      </c>
      <c r="C145" s="208"/>
      <c r="D145" s="208"/>
      <c r="E145" s="208"/>
      <c r="F145" s="208"/>
      <c r="G145" s="335"/>
      <c r="H145" s="1" t="s">
        <v>19</v>
      </c>
      <c r="I145" s="1">
        <f t="shared" si="1"/>
        <v>0</v>
      </c>
      <c r="J145" s="1"/>
      <c r="K145" s="1"/>
      <c r="L145" s="1"/>
      <c r="M145" s="1"/>
      <c r="N145" s="1"/>
      <c r="O145" s="1"/>
      <c r="P145" s="1"/>
      <c r="Q145" s="1"/>
      <c r="R145" s="1"/>
      <c r="S145" s="1"/>
      <c r="T145" s="1"/>
      <c r="U145" s="1"/>
      <c r="V145" s="1"/>
      <c r="W145" s="1"/>
      <c r="X145" s="1"/>
      <c r="Y145" s="1"/>
      <c r="Z145" s="1"/>
    </row>
    <row r="146" spans="1:26" ht="12" customHeight="1">
      <c r="A146" s="1">
        <v>145</v>
      </c>
      <c r="B146" s="329" t="str">
        <f t="shared" si="0"/>
        <v xml:space="preserve"> </v>
      </c>
      <c r="C146" s="208"/>
      <c r="D146" s="208"/>
      <c r="E146" s="208"/>
      <c r="F146" s="208"/>
      <c r="G146" s="335"/>
      <c r="H146" s="1" t="s">
        <v>19</v>
      </c>
      <c r="I146" s="1">
        <f t="shared" si="1"/>
        <v>0</v>
      </c>
      <c r="J146" s="1"/>
      <c r="K146" s="1"/>
      <c r="L146" s="1"/>
      <c r="M146" s="1"/>
      <c r="N146" s="1"/>
      <c r="O146" s="1"/>
      <c r="P146" s="1"/>
      <c r="Q146" s="1"/>
      <c r="R146" s="1"/>
      <c r="S146" s="1"/>
      <c r="T146" s="1"/>
      <c r="U146" s="1"/>
      <c r="V146" s="1"/>
      <c r="W146" s="1"/>
      <c r="X146" s="1"/>
      <c r="Y146" s="1"/>
      <c r="Z146" s="1"/>
    </row>
    <row r="147" spans="1:26" ht="12" customHeight="1">
      <c r="A147" s="1">
        <v>146</v>
      </c>
      <c r="B147" s="329" t="str">
        <f t="shared" si="0"/>
        <v xml:space="preserve"> </v>
      </c>
      <c r="C147" s="208"/>
      <c r="D147" s="208"/>
      <c r="E147" s="208"/>
      <c r="F147" s="208"/>
      <c r="G147" s="335"/>
      <c r="H147" s="1" t="s">
        <v>19</v>
      </c>
      <c r="I147" s="1">
        <f t="shared" si="1"/>
        <v>0</v>
      </c>
      <c r="J147" s="1"/>
      <c r="K147" s="1"/>
      <c r="L147" s="1"/>
      <c r="M147" s="1"/>
      <c r="N147" s="1"/>
      <c r="O147" s="1"/>
      <c r="P147" s="1"/>
      <c r="Q147" s="1"/>
      <c r="R147" s="1"/>
      <c r="S147" s="1"/>
      <c r="T147" s="1"/>
      <c r="U147" s="1"/>
      <c r="V147" s="1"/>
      <c r="W147" s="1"/>
      <c r="X147" s="1"/>
      <c r="Y147" s="1"/>
      <c r="Z147" s="1"/>
    </row>
    <row r="148" spans="1:26" ht="12" customHeight="1">
      <c r="A148" s="1">
        <v>147</v>
      </c>
      <c r="B148" s="329" t="str">
        <f t="shared" si="0"/>
        <v xml:space="preserve"> </v>
      </c>
      <c r="C148" s="208"/>
      <c r="D148" s="208"/>
      <c r="E148" s="208"/>
      <c r="F148" s="208"/>
      <c r="G148" s="335"/>
      <c r="H148" s="1" t="s">
        <v>19</v>
      </c>
      <c r="I148" s="1">
        <f t="shared" si="1"/>
        <v>0</v>
      </c>
      <c r="J148" s="1"/>
      <c r="K148" s="1"/>
      <c r="L148" s="1"/>
      <c r="M148" s="1"/>
      <c r="N148" s="1"/>
      <c r="O148" s="1"/>
      <c r="P148" s="1"/>
      <c r="Q148" s="1"/>
      <c r="R148" s="1"/>
      <c r="S148" s="1"/>
      <c r="T148" s="1"/>
      <c r="U148" s="1"/>
      <c r="V148" s="1"/>
      <c r="W148" s="1"/>
      <c r="X148" s="1"/>
      <c r="Y148" s="1"/>
      <c r="Z148" s="1"/>
    </row>
    <row r="149" spans="1:26" ht="12" customHeight="1">
      <c r="A149" s="1">
        <v>148</v>
      </c>
      <c r="B149" s="329" t="str">
        <f t="shared" si="0"/>
        <v xml:space="preserve"> </v>
      </c>
      <c r="C149" s="208"/>
      <c r="D149" s="208"/>
      <c r="E149" s="208"/>
      <c r="F149" s="208"/>
      <c r="G149" s="335"/>
      <c r="H149" s="1" t="s">
        <v>19</v>
      </c>
      <c r="I149" s="1">
        <f t="shared" si="1"/>
        <v>0</v>
      </c>
      <c r="J149" s="1"/>
      <c r="K149" s="1"/>
      <c r="L149" s="1"/>
      <c r="M149" s="1"/>
      <c r="N149" s="1"/>
      <c r="O149" s="1"/>
      <c r="P149" s="1"/>
      <c r="Q149" s="1"/>
      <c r="R149" s="1"/>
      <c r="S149" s="1"/>
      <c r="T149" s="1"/>
      <c r="U149" s="1"/>
      <c r="V149" s="1"/>
      <c r="W149" s="1"/>
      <c r="X149" s="1"/>
      <c r="Y149" s="1"/>
      <c r="Z149" s="1"/>
    </row>
    <row r="150" spans="1:26" ht="12" customHeight="1">
      <c r="A150" s="1">
        <v>149</v>
      </c>
      <c r="B150" s="329" t="str">
        <f t="shared" si="0"/>
        <v xml:space="preserve"> </v>
      </c>
      <c r="C150" s="208"/>
      <c r="D150" s="208"/>
      <c r="E150" s="208"/>
      <c r="F150" s="208"/>
      <c r="G150" s="335"/>
      <c r="H150" s="1" t="s">
        <v>19</v>
      </c>
      <c r="I150" s="1">
        <f t="shared" si="1"/>
        <v>0</v>
      </c>
      <c r="J150" s="1"/>
      <c r="K150" s="1"/>
      <c r="L150" s="1"/>
      <c r="M150" s="1"/>
      <c r="N150" s="1"/>
      <c r="O150" s="1"/>
      <c r="P150" s="1"/>
      <c r="Q150" s="1"/>
      <c r="R150" s="1"/>
      <c r="S150" s="1"/>
      <c r="T150" s="1"/>
      <c r="U150" s="1"/>
      <c r="V150" s="1"/>
      <c r="W150" s="1"/>
      <c r="X150" s="1"/>
      <c r="Y150" s="1"/>
      <c r="Z150" s="1"/>
    </row>
    <row r="151" spans="1:26" ht="12" customHeight="1">
      <c r="A151" s="1">
        <v>150</v>
      </c>
      <c r="B151" s="329" t="str">
        <f t="shared" si="0"/>
        <v xml:space="preserve"> </v>
      </c>
      <c r="C151" s="208"/>
      <c r="D151" s="208"/>
      <c r="E151" s="208"/>
      <c r="F151" s="208"/>
      <c r="G151" s="335"/>
      <c r="H151" s="1" t="s">
        <v>19</v>
      </c>
      <c r="I151" s="1">
        <f t="shared" si="1"/>
        <v>0</v>
      </c>
      <c r="J151" s="1"/>
      <c r="K151" s="1"/>
      <c r="L151" s="1"/>
      <c r="M151" s="1"/>
      <c r="N151" s="1"/>
      <c r="O151" s="1"/>
      <c r="P151" s="1"/>
      <c r="Q151" s="1"/>
      <c r="R151" s="1"/>
      <c r="S151" s="1"/>
      <c r="T151" s="1"/>
      <c r="U151" s="1"/>
      <c r="V151" s="1"/>
      <c r="W151" s="1"/>
      <c r="X151" s="1"/>
      <c r="Y151" s="1"/>
      <c r="Z151" s="1"/>
    </row>
    <row r="152" spans="1:26" ht="12" customHeight="1">
      <c r="A152" s="13"/>
      <c r="B152" s="13"/>
      <c r="C152" s="13"/>
      <c r="D152" s="13"/>
      <c r="E152" s="13"/>
      <c r="F152" s="13"/>
      <c r="G152" s="13"/>
      <c r="H152" s="1"/>
      <c r="I152" s="13"/>
      <c r="J152" s="13"/>
      <c r="K152" s="13"/>
      <c r="L152" s="13"/>
      <c r="M152" s="13"/>
      <c r="N152" s="13"/>
      <c r="O152" s="13"/>
      <c r="P152" s="13"/>
      <c r="Q152" s="13"/>
      <c r="R152" s="13"/>
      <c r="S152" s="13"/>
      <c r="T152" s="13"/>
      <c r="U152" s="13"/>
      <c r="V152" s="13"/>
      <c r="W152" s="13"/>
      <c r="X152" s="13"/>
      <c r="Y152" s="13"/>
      <c r="Z152" s="13"/>
    </row>
    <row r="153" spans="1:26" ht="12" customHeight="1">
      <c r="A153" s="13"/>
      <c r="B153" s="13"/>
      <c r="C153" s="13"/>
      <c r="D153" s="13"/>
      <c r="E153" s="13"/>
      <c r="F153" s="13"/>
      <c r="G153" s="13"/>
      <c r="H153" s="1"/>
      <c r="I153" s="13"/>
      <c r="J153" s="13"/>
      <c r="K153" s="13"/>
      <c r="L153" s="13"/>
      <c r="M153" s="13"/>
      <c r="N153" s="13"/>
      <c r="O153" s="13"/>
      <c r="P153" s="13"/>
      <c r="Q153" s="13"/>
      <c r="R153" s="13"/>
      <c r="S153" s="13"/>
      <c r="T153" s="13"/>
      <c r="U153" s="13"/>
      <c r="V153" s="13"/>
      <c r="W153" s="13"/>
      <c r="X153" s="13"/>
      <c r="Y153" s="13"/>
      <c r="Z153" s="13"/>
    </row>
    <row r="154" spans="1:26" ht="12" customHeight="1">
      <c r="A154" s="13"/>
      <c r="B154" s="13"/>
      <c r="C154" s="13"/>
      <c r="D154" s="13"/>
      <c r="E154" s="13"/>
      <c r="F154" s="13"/>
      <c r="G154" s="13"/>
      <c r="H154" s="1"/>
      <c r="I154" s="13"/>
      <c r="J154" s="13"/>
      <c r="K154" s="13"/>
      <c r="L154" s="13"/>
      <c r="M154" s="13"/>
      <c r="N154" s="13"/>
      <c r="O154" s="13"/>
      <c r="P154" s="13"/>
      <c r="Q154" s="13"/>
      <c r="R154" s="13"/>
      <c r="S154" s="13"/>
      <c r="T154" s="13"/>
      <c r="U154" s="13"/>
      <c r="V154" s="13"/>
      <c r="W154" s="13"/>
      <c r="X154" s="13"/>
      <c r="Y154" s="13"/>
      <c r="Z154" s="13"/>
    </row>
    <row r="155" spans="1:26" ht="12" customHeight="1">
      <c r="A155" s="13"/>
      <c r="B155" s="13"/>
      <c r="C155" s="13"/>
      <c r="D155" s="13"/>
      <c r="E155" s="13"/>
      <c r="F155" s="13"/>
      <c r="G155" s="13"/>
      <c r="H155" s="1"/>
      <c r="I155" s="13"/>
      <c r="J155" s="13"/>
      <c r="K155" s="13"/>
      <c r="L155" s="13"/>
      <c r="M155" s="13"/>
      <c r="N155" s="13"/>
      <c r="O155" s="13"/>
      <c r="P155" s="13"/>
      <c r="Q155" s="13"/>
      <c r="R155" s="13"/>
      <c r="S155" s="13"/>
      <c r="T155" s="13"/>
      <c r="U155" s="13"/>
      <c r="V155" s="13"/>
      <c r="W155" s="13"/>
      <c r="X155" s="13"/>
      <c r="Y155" s="13"/>
      <c r="Z155" s="13"/>
    </row>
    <row r="156" spans="1:26" ht="12" customHeight="1">
      <c r="A156" s="13"/>
      <c r="B156" s="13"/>
      <c r="C156" s="13"/>
      <c r="D156" s="13"/>
      <c r="E156" s="13"/>
      <c r="F156" s="13"/>
      <c r="G156" s="13"/>
      <c r="H156" s="1"/>
      <c r="I156" s="13"/>
      <c r="J156" s="13"/>
      <c r="K156" s="13"/>
      <c r="L156" s="13"/>
      <c r="M156" s="13"/>
      <c r="N156" s="13"/>
      <c r="O156" s="13"/>
      <c r="P156" s="13"/>
      <c r="Q156" s="13"/>
      <c r="R156" s="13"/>
      <c r="S156" s="13"/>
      <c r="T156" s="13"/>
      <c r="U156" s="13"/>
      <c r="V156" s="13"/>
      <c r="W156" s="13"/>
      <c r="X156" s="13"/>
      <c r="Y156" s="13"/>
      <c r="Z156" s="13"/>
    </row>
    <row r="157" spans="1:26" ht="12" customHeight="1">
      <c r="A157" s="13"/>
      <c r="B157" s="13"/>
      <c r="C157" s="13"/>
      <c r="D157" s="13"/>
      <c r="E157" s="13"/>
      <c r="F157" s="13"/>
      <c r="G157" s="13"/>
      <c r="H157" s="1"/>
      <c r="I157" s="13"/>
      <c r="J157" s="13"/>
      <c r="K157" s="13"/>
      <c r="L157" s="13"/>
      <c r="M157" s="13"/>
      <c r="N157" s="13"/>
      <c r="O157" s="13"/>
      <c r="P157" s="13"/>
      <c r="Q157" s="13"/>
      <c r="R157" s="13"/>
      <c r="S157" s="13"/>
      <c r="T157" s="13"/>
      <c r="U157" s="13"/>
      <c r="V157" s="13"/>
      <c r="W157" s="13"/>
      <c r="X157" s="13"/>
      <c r="Y157" s="13"/>
      <c r="Z157" s="13"/>
    </row>
    <row r="158" spans="1:26" ht="12" customHeight="1">
      <c r="A158" s="13"/>
      <c r="B158" s="13"/>
      <c r="C158" s="13"/>
      <c r="D158" s="13"/>
      <c r="E158" s="13"/>
      <c r="F158" s="13"/>
      <c r="G158" s="13"/>
      <c r="H158" s="1"/>
      <c r="I158" s="13"/>
      <c r="J158" s="13"/>
      <c r="K158" s="13"/>
      <c r="L158" s="13"/>
      <c r="M158" s="13"/>
      <c r="N158" s="13"/>
      <c r="O158" s="13"/>
      <c r="P158" s="13"/>
      <c r="Q158" s="13"/>
      <c r="R158" s="13"/>
      <c r="S158" s="13"/>
      <c r="T158" s="13"/>
      <c r="U158" s="13"/>
      <c r="V158" s="13"/>
      <c r="W158" s="13"/>
      <c r="X158" s="13"/>
      <c r="Y158" s="13"/>
      <c r="Z158" s="13"/>
    </row>
    <row r="159" spans="1:26" ht="12" customHeight="1">
      <c r="A159" s="13"/>
      <c r="B159" s="13"/>
      <c r="C159" s="13"/>
      <c r="D159" s="13"/>
      <c r="E159" s="13"/>
      <c r="F159" s="13"/>
      <c r="G159" s="13"/>
      <c r="H159" s="1"/>
      <c r="I159" s="13"/>
      <c r="J159" s="13"/>
      <c r="K159" s="13"/>
      <c r="L159" s="13"/>
      <c r="M159" s="13"/>
      <c r="N159" s="13"/>
      <c r="O159" s="13"/>
      <c r="P159" s="13"/>
      <c r="Q159" s="13"/>
      <c r="R159" s="13"/>
      <c r="S159" s="13"/>
      <c r="T159" s="13"/>
      <c r="U159" s="13"/>
      <c r="V159" s="13"/>
      <c r="W159" s="13"/>
      <c r="X159" s="13"/>
      <c r="Y159" s="13"/>
      <c r="Z159" s="13"/>
    </row>
    <row r="160" spans="1:26" ht="12" customHeight="1">
      <c r="A160" s="13"/>
      <c r="B160" s="13"/>
      <c r="C160" s="13"/>
      <c r="D160" s="13"/>
      <c r="E160" s="13"/>
      <c r="F160" s="13"/>
      <c r="G160" s="13"/>
      <c r="H160" s="1"/>
      <c r="I160" s="13"/>
      <c r="J160" s="13"/>
      <c r="K160" s="13"/>
      <c r="L160" s="13"/>
      <c r="M160" s="13"/>
      <c r="N160" s="13"/>
      <c r="O160" s="13"/>
      <c r="P160" s="13"/>
      <c r="Q160" s="13"/>
      <c r="R160" s="13"/>
      <c r="S160" s="13"/>
      <c r="T160" s="13"/>
      <c r="U160" s="13"/>
      <c r="V160" s="13"/>
      <c r="W160" s="13"/>
      <c r="X160" s="13"/>
      <c r="Y160" s="13"/>
      <c r="Z160" s="13"/>
    </row>
    <row r="161" spans="1:26" ht="12" customHeight="1">
      <c r="A161" s="13"/>
      <c r="B161" s="13"/>
      <c r="C161" s="13"/>
      <c r="D161" s="13"/>
      <c r="E161" s="13"/>
      <c r="F161" s="13"/>
      <c r="G161" s="13"/>
      <c r="H161" s="1"/>
      <c r="I161" s="13"/>
      <c r="J161" s="13"/>
      <c r="K161" s="13"/>
      <c r="L161" s="13"/>
      <c r="M161" s="13"/>
      <c r="N161" s="13"/>
      <c r="O161" s="13"/>
      <c r="P161" s="13"/>
      <c r="Q161" s="13"/>
      <c r="R161" s="13"/>
      <c r="S161" s="13"/>
      <c r="T161" s="13"/>
      <c r="U161" s="13"/>
      <c r="V161" s="13"/>
      <c r="W161" s="13"/>
      <c r="X161" s="13"/>
      <c r="Y161" s="13"/>
      <c r="Z161" s="13"/>
    </row>
    <row r="162" spans="1:26" ht="12" customHeight="1">
      <c r="A162" s="13"/>
      <c r="B162" s="13"/>
      <c r="C162" s="13"/>
      <c r="D162" s="13"/>
      <c r="E162" s="13"/>
      <c r="F162" s="13"/>
      <c r="G162" s="13"/>
      <c r="H162" s="1"/>
      <c r="I162" s="13"/>
      <c r="J162" s="13"/>
      <c r="K162" s="13"/>
      <c r="L162" s="13"/>
      <c r="M162" s="13"/>
      <c r="N162" s="13"/>
      <c r="O162" s="13"/>
      <c r="P162" s="13"/>
      <c r="Q162" s="13"/>
      <c r="R162" s="13"/>
      <c r="S162" s="13"/>
      <c r="T162" s="13"/>
      <c r="U162" s="13"/>
      <c r="V162" s="13"/>
      <c r="W162" s="13"/>
      <c r="X162" s="13"/>
      <c r="Y162" s="13"/>
      <c r="Z162" s="13"/>
    </row>
    <row r="163" spans="1:26" ht="12" customHeight="1">
      <c r="A163" s="13"/>
      <c r="B163" s="13"/>
      <c r="C163" s="13"/>
      <c r="D163" s="13"/>
      <c r="E163" s="13"/>
      <c r="F163" s="13"/>
      <c r="G163" s="13"/>
      <c r="H163" s="1"/>
      <c r="I163" s="13"/>
      <c r="J163" s="13"/>
      <c r="K163" s="13"/>
      <c r="L163" s="13"/>
      <c r="M163" s="13"/>
      <c r="N163" s="13"/>
      <c r="O163" s="13"/>
      <c r="P163" s="13"/>
      <c r="Q163" s="13"/>
      <c r="R163" s="13"/>
      <c r="S163" s="13"/>
      <c r="T163" s="13"/>
      <c r="U163" s="13"/>
      <c r="V163" s="13"/>
      <c r="W163" s="13"/>
      <c r="X163" s="13"/>
      <c r="Y163" s="13"/>
      <c r="Z163" s="13"/>
    </row>
    <row r="164" spans="1:26" ht="12" customHeight="1">
      <c r="A164" s="13"/>
      <c r="B164" s="13"/>
      <c r="C164" s="13"/>
      <c r="D164" s="13"/>
      <c r="E164" s="13"/>
      <c r="F164" s="13"/>
      <c r="G164" s="13"/>
      <c r="H164" s="1"/>
      <c r="I164" s="13"/>
      <c r="J164" s="13"/>
      <c r="K164" s="13"/>
      <c r="L164" s="13"/>
      <c r="M164" s="13"/>
      <c r="N164" s="13"/>
      <c r="O164" s="13"/>
      <c r="P164" s="13"/>
      <c r="Q164" s="13"/>
      <c r="R164" s="13"/>
      <c r="S164" s="13"/>
      <c r="T164" s="13"/>
      <c r="U164" s="13"/>
      <c r="V164" s="13"/>
      <c r="W164" s="13"/>
      <c r="X164" s="13"/>
      <c r="Y164" s="13"/>
      <c r="Z164" s="13"/>
    </row>
    <row r="165" spans="1:26" ht="12" customHeight="1">
      <c r="A165" s="13"/>
      <c r="B165" s="13"/>
      <c r="C165" s="13"/>
      <c r="D165" s="13"/>
      <c r="E165" s="13"/>
      <c r="F165" s="13"/>
      <c r="G165" s="13"/>
      <c r="H165" s="1"/>
      <c r="I165" s="13"/>
      <c r="J165" s="13"/>
      <c r="K165" s="13"/>
      <c r="L165" s="13"/>
      <c r="M165" s="13"/>
      <c r="N165" s="13"/>
      <c r="O165" s="13"/>
      <c r="P165" s="13"/>
      <c r="Q165" s="13"/>
      <c r="R165" s="13"/>
      <c r="S165" s="13"/>
      <c r="T165" s="13"/>
      <c r="U165" s="13"/>
      <c r="V165" s="13"/>
      <c r="W165" s="13"/>
      <c r="X165" s="13"/>
      <c r="Y165" s="13"/>
      <c r="Z165" s="13"/>
    </row>
    <row r="166" spans="1:26" ht="12" customHeight="1">
      <c r="A166" s="13"/>
      <c r="B166" s="13"/>
      <c r="C166" s="13"/>
      <c r="D166" s="13"/>
      <c r="E166" s="13"/>
      <c r="F166" s="13"/>
      <c r="G166" s="13"/>
      <c r="H166" s="1"/>
      <c r="I166" s="13"/>
      <c r="J166" s="13"/>
      <c r="K166" s="13"/>
      <c r="L166" s="13"/>
      <c r="M166" s="13"/>
      <c r="N166" s="13"/>
      <c r="O166" s="13"/>
      <c r="P166" s="13"/>
      <c r="Q166" s="13"/>
      <c r="R166" s="13"/>
      <c r="S166" s="13"/>
      <c r="T166" s="13"/>
      <c r="U166" s="13"/>
      <c r="V166" s="13"/>
      <c r="W166" s="13"/>
      <c r="X166" s="13"/>
      <c r="Y166" s="13"/>
      <c r="Z166" s="13"/>
    </row>
    <row r="167" spans="1:26" ht="12" customHeight="1">
      <c r="A167" s="13"/>
      <c r="B167" s="13"/>
      <c r="C167" s="13"/>
      <c r="D167" s="13"/>
      <c r="E167" s="13"/>
      <c r="F167" s="13"/>
      <c r="G167" s="13"/>
      <c r="H167" s="1"/>
      <c r="I167" s="13"/>
      <c r="J167" s="13"/>
      <c r="K167" s="13"/>
      <c r="L167" s="13"/>
      <c r="M167" s="13"/>
      <c r="N167" s="13"/>
      <c r="O167" s="13"/>
      <c r="P167" s="13"/>
      <c r="Q167" s="13"/>
      <c r="R167" s="13"/>
      <c r="S167" s="13"/>
      <c r="T167" s="13"/>
      <c r="U167" s="13"/>
      <c r="V167" s="13"/>
      <c r="W167" s="13"/>
      <c r="X167" s="13"/>
      <c r="Y167" s="13"/>
      <c r="Z167" s="13"/>
    </row>
    <row r="168" spans="1:26" ht="12" customHeight="1">
      <c r="A168" s="13"/>
      <c r="B168" s="13"/>
      <c r="C168" s="13"/>
      <c r="D168" s="13"/>
      <c r="E168" s="13"/>
      <c r="F168" s="13"/>
      <c r="G168" s="13"/>
      <c r="H168" s="1"/>
      <c r="I168" s="13"/>
      <c r="J168" s="13"/>
      <c r="K168" s="13"/>
      <c r="L168" s="13"/>
      <c r="M168" s="13"/>
      <c r="N168" s="13"/>
      <c r="O168" s="13"/>
      <c r="P168" s="13"/>
      <c r="Q168" s="13"/>
      <c r="R168" s="13"/>
      <c r="S168" s="13"/>
      <c r="T168" s="13"/>
      <c r="U168" s="13"/>
      <c r="V168" s="13"/>
      <c r="W168" s="13"/>
      <c r="X168" s="13"/>
      <c r="Y168" s="13"/>
      <c r="Z168" s="13"/>
    </row>
    <row r="169" spans="1:26" ht="12" customHeight="1">
      <c r="A169" s="13"/>
      <c r="B169" s="13"/>
      <c r="C169" s="13"/>
      <c r="D169" s="13"/>
      <c r="E169" s="13"/>
      <c r="F169" s="13"/>
      <c r="G169" s="13"/>
      <c r="H169" s="1"/>
      <c r="I169" s="13"/>
      <c r="J169" s="13"/>
      <c r="K169" s="13"/>
      <c r="L169" s="13"/>
      <c r="M169" s="13"/>
      <c r="N169" s="13"/>
      <c r="O169" s="13"/>
      <c r="P169" s="13"/>
      <c r="Q169" s="13"/>
      <c r="R169" s="13"/>
      <c r="S169" s="13"/>
      <c r="T169" s="13"/>
      <c r="U169" s="13"/>
      <c r="V169" s="13"/>
      <c r="W169" s="13"/>
      <c r="X169" s="13"/>
      <c r="Y169" s="13"/>
      <c r="Z169" s="13"/>
    </row>
    <row r="170" spans="1:26" ht="12" customHeight="1">
      <c r="A170" s="13"/>
      <c r="B170" s="13"/>
      <c r="C170" s="13"/>
      <c r="D170" s="13"/>
      <c r="E170" s="13"/>
      <c r="F170" s="13"/>
      <c r="G170" s="13"/>
      <c r="H170" s="1"/>
      <c r="I170" s="13"/>
      <c r="J170" s="13"/>
      <c r="K170" s="13"/>
      <c r="L170" s="13"/>
      <c r="M170" s="13"/>
      <c r="N170" s="13"/>
      <c r="O170" s="13"/>
      <c r="P170" s="13"/>
      <c r="Q170" s="13"/>
      <c r="R170" s="13"/>
      <c r="S170" s="13"/>
      <c r="T170" s="13"/>
      <c r="U170" s="13"/>
      <c r="V170" s="13"/>
      <c r="W170" s="13"/>
      <c r="X170" s="13"/>
      <c r="Y170" s="13"/>
      <c r="Z170" s="13"/>
    </row>
    <row r="171" spans="1:26" ht="12" customHeight="1">
      <c r="A171" s="13"/>
      <c r="B171" s="13"/>
      <c r="C171" s="13"/>
      <c r="D171" s="13"/>
      <c r="E171" s="13"/>
      <c r="F171" s="13"/>
      <c r="G171" s="13"/>
      <c r="H171" s="1"/>
      <c r="I171" s="13"/>
      <c r="J171" s="13"/>
      <c r="K171" s="13"/>
      <c r="L171" s="13"/>
      <c r="M171" s="13"/>
      <c r="N171" s="13"/>
      <c r="O171" s="13"/>
      <c r="P171" s="13"/>
      <c r="Q171" s="13"/>
      <c r="R171" s="13"/>
      <c r="S171" s="13"/>
      <c r="T171" s="13"/>
      <c r="U171" s="13"/>
      <c r="V171" s="13"/>
      <c r="W171" s="13"/>
      <c r="X171" s="13"/>
      <c r="Y171" s="13"/>
      <c r="Z171" s="13"/>
    </row>
    <row r="172" spans="1:26" ht="12" customHeight="1">
      <c r="A172" s="13"/>
      <c r="B172" s="13"/>
      <c r="C172" s="13"/>
      <c r="D172" s="13"/>
      <c r="E172" s="13"/>
      <c r="F172" s="13"/>
      <c r="G172" s="13"/>
      <c r="H172" s="1"/>
      <c r="I172" s="13"/>
      <c r="J172" s="13"/>
      <c r="K172" s="13"/>
      <c r="L172" s="13"/>
      <c r="M172" s="13"/>
      <c r="N172" s="13"/>
      <c r="O172" s="13"/>
      <c r="P172" s="13"/>
      <c r="Q172" s="13"/>
      <c r="R172" s="13"/>
      <c r="S172" s="13"/>
      <c r="T172" s="13"/>
      <c r="U172" s="13"/>
      <c r="V172" s="13"/>
      <c r="W172" s="13"/>
      <c r="X172" s="13"/>
      <c r="Y172" s="13"/>
      <c r="Z172" s="13"/>
    </row>
    <row r="173" spans="1:26" ht="12" customHeight="1">
      <c r="A173" s="13"/>
      <c r="B173" s="13"/>
      <c r="C173" s="13"/>
      <c r="D173" s="13"/>
      <c r="E173" s="13"/>
      <c r="F173" s="13"/>
      <c r="G173" s="13"/>
      <c r="H173" s="1"/>
      <c r="I173" s="13"/>
      <c r="J173" s="13"/>
      <c r="K173" s="13"/>
      <c r="L173" s="13"/>
      <c r="M173" s="13"/>
      <c r="N173" s="13"/>
      <c r="O173" s="13"/>
      <c r="P173" s="13"/>
      <c r="Q173" s="13"/>
      <c r="R173" s="13"/>
      <c r="S173" s="13"/>
      <c r="T173" s="13"/>
      <c r="U173" s="13"/>
      <c r="V173" s="13"/>
      <c r="W173" s="13"/>
      <c r="X173" s="13"/>
      <c r="Y173" s="13"/>
      <c r="Z173" s="13"/>
    </row>
    <row r="174" spans="1:26" ht="12" customHeight="1">
      <c r="A174" s="13"/>
      <c r="B174" s="13"/>
      <c r="C174" s="13"/>
      <c r="D174" s="13"/>
      <c r="E174" s="13"/>
      <c r="F174" s="13"/>
      <c r="G174" s="13"/>
      <c r="H174" s="1"/>
      <c r="I174" s="13"/>
      <c r="J174" s="13"/>
      <c r="K174" s="13"/>
      <c r="L174" s="13"/>
      <c r="M174" s="13"/>
      <c r="N174" s="13"/>
      <c r="O174" s="13"/>
      <c r="P174" s="13"/>
      <c r="Q174" s="13"/>
      <c r="R174" s="13"/>
      <c r="S174" s="13"/>
      <c r="T174" s="13"/>
      <c r="U174" s="13"/>
      <c r="V174" s="13"/>
      <c r="W174" s="13"/>
      <c r="X174" s="13"/>
      <c r="Y174" s="13"/>
      <c r="Z174" s="13"/>
    </row>
    <row r="175" spans="1:26" ht="12" customHeight="1">
      <c r="A175" s="13"/>
      <c r="B175" s="13"/>
      <c r="C175" s="13"/>
      <c r="D175" s="13"/>
      <c r="E175" s="13"/>
      <c r="F175" s="13"/>
      <c r="G175" s="13"/>
      <c r="H175" s="1"/>
      <c r="I175" s="13"/>
      <c r="J175" s="13"/>
      <c r="K175" s="13"/>
      <c r="L175" s="13"/>
      <c r="M175" s="13"/>
      <c r="N175" s="13"/>
      <c r="O175" s="13"/>
      <c r="P175" s="13"/>
      <c r="Q175" s="13"/>
      <c r="R175" s="13"/>
      <c r="S175" s="13"/>
      <c r="T175" s="13"/>
      <c r="U175" s="13"/>
      <c r="V175" s="13"/>
      <c r="W175" s="13"/>
      <c r="X175" s="13"/>
      <c r="Y175" s="13"/>
      <c r="Z175" s="13"/>
    </row>
    <row r="176" spans="1:26" ht="12" customHeight="1">
      <c r="A176" s="13"/>
      <c r="B176" s="13"/>
      <c r="C176" s="13"/>
      <c r="D176" s="13"/>
      <c r="E176" s="13"/>
      <c r="F176" s="13"/>
      <c r="G176" s="13"/>
      <c r="H176" s="1"/>
      <c r="I176" s="13"/>
      <c r="J176" s="13"/>
      <c r="K176" s="13"/>
      <c r="L176" s="13"/>
      <c r="M176" s="13"/>
      <c r="N176" s="13"/>
      <c r="O176" s="13"/>
      <c r="P176" s="13"/>
      <c r="Q176" s="13"/>
      <c r="R176" s="13"/>
      <c r="S176" s="13"/>
      <c r="T176" s="13"/>
      <c r="U176" s="13"/>
      <c r="V176" s="13"/>
      <c r="W176" s="13"/>
      <c r="X176" s="13"/>
      <c r="Y176" s="13"/>
      <c r="Z176" s="13"/>
    </row>
    <row r="177" spans="1:26" ht="12" customHeight="1">
      <c r="A177" s="13"/>
      <c r="B177" s="13"/>
      <c r="C177" s="13"/>
      <c r="D177" s="13"/>
      <c r="E177" s="13"/>
      <c r="F177" s="13"/>
      <c r="G177" s="13"/>
      <c r="H177" s="1"/>
      <c r="I177" s="13"/>
      <c r="J177" s="13"/>
      <c r="K177" s="13"/>
      <c r="L177" s="13"/>
      <c r="M177" s="13"/>
      <c r="N177" s="13"/>
      <c r="O177" s="13"/>
      <c r="P177" s="13"/>
      <c r="Q177" s="13"/>
      <c r="R177" s="13"/>
      <c r="S177" s="13"/>
      <c r="T177" s="13"/>
      <c r="U177" s="13"/>
      <c r="V177" s="13"/>
      <c r="W177" s="13"/>
      <c r="X177" s="13"/>
      <c r="Y177" s="13"/>
      <c r="Z177" s="13"/>
    </row>
    <row r="178" spans="1:26" ht="12" customHeight="1">
      <c r="A178" s="13"/>
      <c r="B178" s="13"/>
      <c r="C178" s="13"/>
      <c r="D178" s="13"/>
      <c r="E178" s="13"/>
      <c r="F178" s="13"/>
      <c r="G178" s="13"/>
      <c r="H178" s="1"/>
      <c r="I178" s="13"/>
      <c r="J178" s="13"/>
      <c r="K178" s="13"/>
      <c r="L178" s="13"/>
      <c r="M178" s="13"/>
      <c r="N178" s="13"/>
      <c r="O178" s="13"/>
      <c r="P178" s="13"/>
      <c r="Q178" s="13"/>
      <c r="R178" s="13"/>
      <c r="S178" s="13"/>
      <c r="T178" s="13"/>
      <c r="U178" s="13"/>
      <c r="V178" s="13"/>
      <c r="W178" s="13"/>
      <c r="X178" s="13"/>
      <c r="Y178" s="13"/>
      <c r="Z178" s="13"/>
    </row>
    <row r="179" spans="1:26" ht="12" customHeight="1">
      <c r="A179" s="13"/>
      <c r="B179" s="13"/>
      <c r="C179" s="13"/>
      <c r="D179" s="13"/>
      <c r="E179" s="13"/>
      <c r="F179" s="13"/>
      <c r="G179" s="13"/>
      <c r="H179" s="1"/>
      <c r="I179" s="13"/>
      <c r="J179" s="13"/>
      <c r="K179" s="13"/>
      <c r="L179" s="13"/>
      <c r="M179" s="13"/>
      <c r="N179" s="13"/>
      <c r="O179" s="13"/>
      <c r="P179" s="13"/>
      <c r="Q179" s="13"/>
      <c r="R179" s="13"/>
      <c r="S179" s="13"/>
      <c r="T179" s="13"/>
      <c r="U179" s="13"/>
      <c r="V179" s="13"/>
      <c r="W179" s="13"/>
      <c r="X179" s="13"/>
      <c r="Y179" s="13"/>
      <c r="Z179" s="13"/>
    </row>
    <row r="180" spans="1:26" ht="12" customHeight="1">
      <c r="A180" s="13"/>
      <c r="B180" s="13"/>
      <c r="C180" s="13"/>
      <c r="D180" s="13"/>
      <c r="E180" s="13"/>
      <c r="F180" s="13"/>
      <c r="G180" s="13"/>
      <c r="H180" s="1"/>
      <c r="I180" s="13"/>
      <c r="J180" s="13"/>
      <c r="K180" s="13"/>
      <c r="L180" s="13"/>
      <c r="M180" s="13"/>
      <c r="N180" s="13"/>
      <c r="O180" s="13"/>
      <c r="P180" s="13"/>
      <c r="Q180" s="13"/>
      <c r="R180" s="13"/>
      <c r="S180" s="13"/>
      <c r="T180" s="13"/>
      <c r="U180" s="13"/>
      <c r="V180" s="13"/>
      <c r="W180" s="13"/>
      <c r="X180" s="13"/>
      <c r="Y180" s="13"/>
      <c r="Z180" s="13"/>
    </row>
    <row r="181" spans="1:26" ht="12" customHeight="1">
      <c r="A181" s="13"/>
      <c r="B181" s="13"/>
      <c r="C181" s="13"/>
      <c r="D181" s="13"/>
      <c r="E181" s="13"/>
      <c r="F181" s="13"/>
      <c r="G181" s="13"/>
      <c r="H181" s="1"/>
      <c r="I181" s="13"/>
      <c r="J181" s="13"/>
      <c r="K181" s="13"/>
      <c r="L181" s="13"/>
      <c r="M181" s="13"/>
      <c r="N181" s="13"/>
      <c r="O181" s="13"/>
      <c r="P181" s="13"/>
      <c r="Q181" s="13"/>
      <c r="R181" s="13"/>
      <c r="S181" s="13"/>
      <c r="T181" s="13"/>
      <c r="U181" s="13"/>
      <c r="V181" s="13"/>
      <c r="W181" s="13"/>
      <c r="X181" s="13"/>
      <c r="Y181" s="13"/>
      <c r="Z181" s="13"/>
    </row>
    <row r="182" spans="1:26" ht="12" customHeight="1">
      <c r="A182" s="13"/>
      <c r="B182" s="13"/>
      <c r="C182" s="13"/>
      <c r="D182" s="13"/>
      <c r="E182" s="13"/>
      <c r="F182" s="13"/>
      <c r="G182" s="13"/>
      <c r="H182" s="1"/>
      <c r="I182" s="13"/>
      <c r="J182" s="13"/>
      <c r="K182" s="13"/>
      <c r="L182" s="13"/>
      <c r="M182" s="13"/>
      <c r="N182" s="13"/>
      <c r="O182" s="13"/>
      <c r="P182" s="13"/>
      <c r="Q182" s="13"/>
      <c r="R182" s="13"/>
      <c r="S182" s="13"/>
      <c r="T182" s="13"/>
      <c r="U182" s="13"/>
      <c r="V182" s="13"/>
      <c r="W182" s="13"/>
      <c r="X182" s="13"/>
      <c r="Y182" s="13"/>
      <c r="Z182" s="13"/>
    </row>
    <row r="183" spans="1:26" ht="12" customHeight="1">
      <c r="A183" s="13"/>
      <c r="B183" s="13"/>
      <c r="C183" s="13"/>
      <c r="D183" s="13"/>
      <c r="E183" s="13"/>
      <c r="F183" s="13"/>
      <c r="G183" s="13"/>
      <c r="H183" s="1"/>
      <c r="I183" s="13"/>
      <c r="J183" s="13"/>
      <c r="K183" s="13"/>
      <c r="L183" s="13"/>
      <c r="M183" s="13"/>
      <c r="N183" s="13"/>
      <c r="O183" s="13"/>
      <c r="P183" s="13"/>
      <c r="Q183" s="13"/>
      <c r="R183" s="13"/>
      <c r="S183" s="13"/>
      <c r="T183" s="13"/>
      <c r="U183" s="13"/>
      <c r="V183" s="13"/>
      <c r="W183" s="13"/>
      <c r="X183" s="13"/>
      <c r="Y183" s="13"/>
      <c r="Z183" s="13"/>
    </row>
    <row r="184" spans="1:26" ht="12" customHeight="1">
      <c r="A184" s="13"/>
      <c r="B184" s="13"/>
      <c r="C184" s="13"/>
      <c r="D184" s="13"/>
      <c r="E184" s="13"/>
      <c r="F184" s="13"/>
      <c r="G184" s="13"/>
      <c r="H184" s="1"/>
      <c r="I184" s="13"/>
      <c r="J184" s="13"/>
      <c r="K184" s="13"/>
      <c r="L184" s="13"/>
      <c r="M184" s="13"/>
      <c r="N184" s="13"/>
      <c r="O184" s="13"/>
      <c r="P184" s="13"/>
      <c r="Q184" s="13"/>
      <c r="R184" s="13"/>
      <c r="S184" s="13"/>
      <c r="T184" s="13"/>
      <c r="U184" s="13"/>
      <c r="V184" s="13"/>
      <c r="W184" s="13"/>
      <c r="X184" s="13"/>
      <c r="Y184" s="13"/>
      <c r="Z184" s="13"/>
    </row>
    <row r="185" spans="1:26" ht="12" customHeight="1">
      <c r="A185" s="13"/>
      <c r="B185" s="13"/>
      <c r="C185" s="13"/>
      <c r="D185" s="13"/>
      <c r="E185" s="13"/>
      <c r="F185" s="13"/>
      <c r="G185" s="13"/>
      <c r="H185" s="1"/>
      <c r="I185" s="13"/>
      <c r="J185" s="13"/>
      <c r="K185" s="13"/>
      <c r="L185" s="13"/>
      <c r="M185" s="13"/>
      <c r="N185" s="13"/>
      <c r="O185" s="13"/>
      <c r="P185" s="13"/>
      <c r="Q185" s="13"/>
      <c r="R185" s="13"/>
      <c r="S185" s="13"/>
      <c r="T185" s="13"/>
      <c r="U185" s="13"/>
      <c r="V185" s="13"/>
      <c r="W185" s="13"/>
      <c r="X185" s="13"/>
      <c r="Y185" s="13"/>
      <c r="Z185" s="13"/>
    </row>
    <row r="186" spans="1:26" ht="12" customHeight="1">
      <c r="A186" s="13"/>
      <c r="B186" s="13"/>
      <c r="C186" s="13"/>
      <c r="D186" s="13"/>
      <c r="E186" s="13"/>
      <c r="F186" s="13"/>
      <c r="G186" s="13"/>
      <c r="H186" s="1"/>
      <c r="I186" s="13"/>
      <c r="J186" s="13"/>
      <c r="K186" s="13"/>
      <c r="L186" s="13"/>
      <c r="M186" s="13"/>
      <c r="N186" s="13"/>
      <c r="O186" s="13"/>
      <c r="P186" s="13"/>
      <c r="Q186" s="13"/>
      <c r="R186" s="13"/>
      <c r="S186" s="13"/>
      <c r="T186" s="13"/>
      <c r="U186" s="13"/>
      <c r="V186" s="13"/>
      <c r="W186" s="13"/>
      <c r="X186" s="13"/>
      <c r="Y186" s="13"/>
      <c r="Z186" s="13"/>
    </row>
    <row r="187" spans="1:26" ht="12" customHeight="1">
      <c r="A187" s="13"/>
      <c r="B187" s="13"/>
      <c r="C187" s="13"/>
      <c r="D187" s="13"/>
      <c r="E187" s="13"/>
      <c r="F187" s="13"/>
      <c r="G187" s="13"/>
      <c r="H187" s="1"/>
      <c r="I187" s="13"/>
      <c r="J187" s="13"/>
      <c r="K187" s="13"/>
      <c r="L187" s="13"/>
      <c r="M187" s="13"/>
      <c r="N187" s="13"/>
      <c r="O187" s="13"/>
      <c r="P187" s="13"/>
      <c r="Q187" s="13"/>
      <c r="R187" s="13"/>
      <c r="S187" s="13"/>
      <c r="T187" s="13"/>
      <c r="U187" s="13"/>
      <c r="V187" s="13"/>
      <c r="W187" s="13"/>
      <c r="X187" s="13"/>
      <c r="Y187" s="13"/>
      <c r="Z187" s="13"/>
    </row>
    <row r="188" spans="1:26" ht="12" customHeight="1">
      <c r="A188" s="13"/>
      <c r="B188" s="13"/>
      <c r="C188" s="13"/>
      <c r="D188" s="13"/>
      <c r="E188" s="13"/>
      <c r="F188" s="13"/>
      <c r="G188" s="13"/>
      <c r="H188" s="1"/>
      <c r="I188" s="13"/>
      <c r="J188" s="13"/>
      <c r="K188" s="13"/>
      <c r="L188" s="13"/>
      <c r="M188" s="13"/>
      <c r="N188" s="13"/>
      <c r="O188" s="13"/>
      <c r="P188" s="13"/>
      <c r="Q188" s="13"/>
      <c r="R188" s="13"/>
      <c r="S188" s="13"/>
      <c r="T188" s="13"/>
      <c r="U188" s="13"/>
      <c r="V188" s="13"/>
      <c r="W188" s="13"/>
      <c r="X188" s="13"/>
      <c r="Y188" s="13"/>
      <c r="Z188" s="13"/>
    </row>
    <row r="189" spans="1:26" ht="12" customHeight="1">
      <c r="A189" s="13"/>
      <c r="B189" s="13"/>
      <c r="C189" s="13"/>
      <c r="D189" s="13"/>
      <c r="E189" s="13"/>
      <c r="F189" s="13"/>
      <c r="G189" s="13"/>
      <c r="H189" s="1"/>
      <c r="I189" s="13"/>
      <c r="J189" s="13"/>
      <c r="K189" s="13"/>
      <c r="L189" s="13"/>
      <c r="M189" s="13"/>
      <c r="N189" s="13"/>
      <c r="O189" s="13"/>
      <c r="P189" s="13"/>
      <c r="Q189" s="13"/>
      <c r="R189" s="13"/>
      <c r="S189" s="13"/>
      <c r="T189" s="13"/>
      <c r="U189" s="13"/>
      <c r="V189" s="13"/>
      <c r="W189" s="13"/>
      <c r="X189" s="13"/>
      <c r="Y189" s="13"/>
      <c r="Z189" s="13"/>
    </row>
    <row r="190" spans="1:26" ht="12" customHeight="1">
      <c r="A190" s="13"/>
      <c r="B190" s="13"/>
      <c r="C190" s="13"/>
      <c r="D190" s="13"/>
      <c r="E190" s="13"/>
      <c r="F190" s="13"/>
      <c r="G190" s="13"/>
      <c r="H190" s="1"/>
      <c r="I190" s="13"/>
      <c r="J190" s="13"/>
      <c r="K190" s="13"/>
      <c r="L190" s="13"/>
      <c r="M190" s="13"/>
      <c r="N190" s="13"/>
      <c r="O190" s="13"/>
      <c r="P190" s="13"/>
      <c r="Q190" s="13"/>
      <c r="R190" s="13"/>
      <c r="S190" s="13"/>
      <c r="T190" s="13"/>
      <c r="U190" s="13"/>
      <c r="V190" s="13"/>
      <c r="W190" s="13"/>
      <c r="X190" s="13"/>
      <c r="Y190" s="13"/>
      <c r="Z190" s="13"/>
    </row>
    <row r="191" spans="1:26" ht="12" customHeight="1">
      <c r="A191" s="13"/>
      <c r="B191" s="13"/>
      <c r="C191" s="13"/>
      <c r="D191" s="13"/>
      <c r="E191" s="13"/>
      <c r="F191" s="13"/>
      <c r="G191" s="13"/>
      <c r="H191" s="1"/>
      <c r="I191" s="13"/>
      <c r="J191" s="13"/>
      <c r="K191" s="13"/>
      <c r="L191" s="13"/>
      <c r="M191" s="13"/>
      <c r="N191" s="13"/>
      <c r="O191" s="13"/>
      <c r="P191" s="13"/>
      <c r="Q191" s="13"/>
      <c r="R191" s="13"/>
      <c r="S191" s="13"/>
      <c r="T191" s="13"/>
      <c r="U191" s="13"/>
      <c r="V191" s="13"/>
      <c r="W191" s="13"/>
      <c r="X191" s="13"/>
      <c r="Y191" s="13"/>
      <c r="Z191" s="13"/>
    </row>
    <row r="192" spans="1:26" ht="12" customHeight="1">
      <c r="A192" s="13"/>
      <c r="B192" s="13"/>
      <c r="C192" s="13"/>
      <c r="D192" s="13"/>
      <c r="E192" s="13"/>
      <c r="F192" s="13"/>
      <c r="G192" s="13"/>
      <c r="H192" s="1"/>
      <c r="I192" s="13"/>
      <c r="J192" s="13"/>
      <c r="K192" s="13"/>
      <c r="L192" s="13"/>
      <c r="M192" s="13"/>
      <c r="N192" s="13"/>
      <c r="O192" s="13"/>
      <c r="P192" s="13"/>
      <c r="Q192" s="13"/>
      <c r="R192" s="13"/>
      <c r="S192" s="13"/>
      <c r="T192" s="13"/>
      <c r="U192" s="13"/>
      <c r="V192" s="13"/>
      <c r="W192" s="13"/>
      <c r="X192" s="13"/>
      <c r="Y192" s="13"/>
      <c r="Z192" s="13"/>
    </row>
    <row r="193" spans="1:26" ht="12" customHeight="1">
      <c r="A193" s="13"/>
      <c r="B193" s="13"/>
      <c r="C193" s="13"/>
      <c r="D193" s="13"/>
      <c r="E193" s="13"/>
      <c r="F193" s="13"/>
      <c r="G193" s="13"/>
      <c r="H193" s="1"/>
      <c r="I193" s="13"/>
      <c r="J193" s="13"/>
      <c r="K193" s="13"/>
      <c r="L193" s="13"/>
      <c r="M193" s="13"/>
      <c r="N193" s="13"/>
      <c r="O193" s="13"/>
      <c r="P193" s="13"/>
      <c r="Q193" s="13"/>
      <c r="R193" s="13"/>
      <c r="S193" s="13"/>
      <c r="T193" s="13"/>
      <c r="U193" s="13"/>
      <c r="V193" s="13"/>
      <c r="W193" s="13"/>
      <c r="X193" s="13"/>
      <c r="Y193" s="13"/>
      <c r="Z193" s="13"/>
    </row>
    <row r="194" spans="1:26" ht="12" customHeight="1">
      <c r="A194" s="13"/>
      <c r="B194" s="13"/>
      <c r="C194" s="13"/>
      <c r="D194" s="13"/>
      <c r="E194" s="13"/>
      <c r="F194" s="13"/>
      <c r="G194" s="13"/>
      <c r="H194" s="1"/>
      <c r="I194" s="13"/>
      <c r="J194" s="13"/>
      <c r="K194" s="13"/>
      <c r="L194" s="13"/>
      <c r="M194" s="13"/>
      <c r="N194" s="13"/>
      <c r="O194" s="13"/>
      <c r="P194" s="13"/>
      <c r="Q194" s="13"/>
      <c r="R194" s="13"/>
      <c r="S194" s="13"/>
      <c r="T194" s="13"/>
      <c r="U194" s="13"/>
      <c r="V194" s="13"/>
      <c r="W194" s="13"/>
      <c r="X194" s="13"/>
      <c r="Y194" s="13"/>
      <c r="Z194" s="13"/>
    </row>
    <row r="195" spans="1:26" ht="12" customHeight="1">
      <c r="A195" s="13"/>
      <c r="B195" s="13"/>
      <c r="C195" s="13"/>
      <c r="D195" s="13"/>
      <c r="E195" s="13"/>
      <c r="F195" s="13"/>
      <c r="G195" s="13"/>
      <c r="H195" s="1"/>
      <c r="I195" s="13"/>
      <c r="J195" s="13"/>
      <c r="K195" s="13"/>
      <c r="L195" s="13"/>
      <c r="M195" s="13"/>
      <c r="N195" s="13"/>
      <c r="O195" s="13"/>
      <c r="P195" s="13"/>
      <c r="Q195" s="13"/>
      <c r="R195" s="13"/>
      <c r="S195" s="13"/>
      <c r="T195" s="13"/>
      <c r="U195" s="13"/>
      <c r="V195" s="13"/>
      <c r="W195" s="13"/>
      <c r="X195" s="13"/>
      <c r="Y195" s="13"/>
      <c r="Z195" s="13"/>
    </row>
    <row r="196" spans="1:26" ht="12" customHeight="1">
      <c r="A196" s="13"/>
      <c r="B196" s="13"/>
      <c r="C196" s="13"/>
      <c r="D196" s="13"/>
      <c r="E196" s="13"/>
      <c r="F196" s="13"/>
      <c r="G196" s="13"/>
      <c r="H196" s="1"/>
      <c r="I196" s="13"/>
      <c r="J196" s="13"/>
      <c r="K196" s="13"/>
      <c r="L196" s="13"/>
      <c r="M196" s="13"/>
      <c r="N196" s="13"/>
      <c r="O196" s="13"/>
      <c r="P196" s="13"/>
      <c r="Q196" s="13"/>
      <c r="R196" s="13"/>
      <c r="S196" s="13"/>
      <c r="T196" s="13"/>
      <c r="U196" s="13"/>
      <c r="V196" s="13"/>
      <c r="W196" s="13"/>
      <c r="X196" s="13"/>
      <c r="Y196" s="13"/>
      <c r="Z196" s="13"/>
    </row>
    <row r="197" spans="1:26" ht="12" customHeight="1">
      <c r="A197" s="13"/>
      <c r="B197" s="13"/>
      <c r="C197" s="13"/>
      <c r="D197" s="13"/>
      <c r="E197" s="13"/>
      <c r="F197" s="13"/>
      <c r="G197" s="13"/>
      <c r="H197" s="1"/>
      <c r="I197" s="13"/>
      <c r="J197" s="13"/>
      <c r="K197" s="13"/>
      <c r="L197" s="13"/>
      <c r="M197" s="13"/>
      <c r="N197" s="13"/>
      <c r="O197" s="13"/>
      <c r="P197" s="13"/>
      <c r="Q197" s="13"/>
      <c r="R197" s="13"/>
      <c r="S197" s="13"/>
      <c r="T197" s="13"/>
      <c r="U197" s="13"/>
      <c r="V197" s="13"/>
      <c r="W197" s="13"/>
      <c r="X197" s="13"/>
      <c r="Y197" s="13"/>
      <c r="Z197" s="13"/>
    </row>
    <row r="198" spans="1:26" ht="12" customHeight="1">
      <c r="A198" s="13"/>
      <c r="B198" s="13"/>
      <c r="C198" s="13"/>
      <c r="D198" s="13"/>
      <c r="E198" s="13"/>
      <c r="F198" s="13"/>
      <c r="G198" s="13"/>
      <c r="H198" s="1"/>
      <c r="I198" s="13"/>
      <c r="J198" s="13"/>
      <c r="K198" s="13"/>
      <c r="L198" s="13"/>
      <c r="M198" s="13"/>
      <c r="N198" s="13"/>
      <c r="O198" s="13"/>
      <c r="P198" s="13"/>
      <c r="Q198" s="13"/>
      <c r="R198" s="13"/>
      <c r="S198" s="13"/>
      <c r="T198" s="13"/>
      <c r="U198" s="13"/>
      <c r="V198" s="13"/>
      <c r="W198" s="13"/>
      <c r="X198" s="13"/>
      <c r="Y198" s="13"/>
      <c r="Z198" s="13"/>
    </row>
    <row r="199" spans="1:26" ht="12" customHeight="1">
      <c r="A199" s="13"/>
      <c r="B199" s="13"/>
      <c r="C199" s="13"/>
      <c r="D199" s="13"/>
      <c r="E199" s="13"/>
      <c r="F199" s="13"/>
      <c r="G199" s="13"/>
      <c r="H199" s="1"/>
      <c r="I199" s="13"/>
      <c r="J199" s="13"/>
      <c r="K199" s="13"/>
      <c r="L199" s="13"/>
      <c r="M199" s="13"/>
      <c r="N199" s="13"/>
      <c r="O199" s="13"/>
      <c r="P199" s="13"/>
      <c r="Q199" s="13"/>
      <c r="R199" s="13"/>
      <c r="S199" s="13"/>
      <c r="T199" s="13"/>
      <c r="U199" s="13"/>
      <c r="V199" s="13"/>
      <c r="W199" s="13"/>
      <c r="X199" s="13"/>
      <c r="Y199" s="13"/>
      <c r="Z199" s="13"/>
    </row>
    <row r="200" spans="1:26" ht="12" customHeight="1">
      <c r="A200" s="13"/>
      <c r="B200" s="13"/>
      <c r="C200" s="13"/>
      <c r="D200" s="13"/>
      <c r="E200" s="13"/>
      <c r="F200" s="13"/>
      <c r="G200" s="13"/>
      <c r="H200" s="1"/>
      <c r="I200" s="13"/>
      <c r="J200" s="13"/>
      <c r="K200" s="13"/>
      <c r="L200" s="13"/>
      <c r="M200" s="13"/>
      <c r="N200" s="13"/>
      <c r="O200" s="13"/>
      <c r="P200" s="13"/>
      <c r="Q200" s="13"/>
      <c r="R200" s="13"/>
      <c r="S200" s="13"/>
      <c r="T200" s="13"/>
      <c r="U200" s="13"/>
      <c r="V200" s="13"/>
      <c r="W200" s="13"/>
      <c r="X200" s="13"/>
      <c r="Y200" s="13"/>
      <c r="Z200" s="13"/>
    </row>
    <row r="201" spans="1:26" ht="12" customHeight="1">
      <c r="A201" s="13"/>
      <c r="B201" s="13"/>
      <c r="C201" s="13"/>
      <c r="D201" s="13"/>
      <c r="E201" s="13"/>
      <c r="F201" s="13"/>
      <c r="G201" s="13"/>
      <c r="H201" s="1"/>
      <c r="I201" s="13"/>
      <c r="J201" s="13"/>
      <c r="K201" s="13"/>
      <c r="L201" s="13"/>
      <c r="M201" s="13"/>
      <c r="N201" s="13"/>
      <c r="O201" s="13"/>
      <c r="P201" s="13"/>
      <c r="Q201" s="13"/>
      <c r="R201" s="13"/>
      <c r="S201" s="13"/>
      <c r="T201" s="13"/>
      <c r="U201" s="13"/>
      <c r="V201" s="13"/>
      <c r="W201" s="13"/>
      <c r="X201" s="13"/>
      <c r="Y201" s="13"/>
      <c r="Z201" s="13"/>
    </row>
    <row r="202" spans="1:26" ht="12" customHeight="1">
      <c r="A202" s="13"/>
      <c r="B202" s="13"/>
      <c r="C202" s="13"/>
      <c r="D202" s="13"/>
      <c r="E202" s="13"/>
      <c r="F202" s="13"/>
      <c r="G202" s="13"/>
      <c r="H202" s="1"/>
      <c r="I202" s="13"/>
      <c r="J202" s="13"/>
      <c r="K202" s="13"/>
      <c r="L202" s="13"/>
      <c r="M202" s="13"/>
      <c r="N202" s="13"/>
      <c r="O202" s="13"/>
      <c r="P202" s="13"/>
      <c r="Q202" s="13"/>
      <c r="R202" s="13"/>
      <c r="S202" s="13"/>
      <c r="T202" s="13"/>
      <c r="U202" s="13"/>
      <c r="V202" s="13"/>
      <c r="W202" s="13"/>
      <c r="X202" s="13"/>
      <c r="Y202" s="13"/>
      <c r="Z202" s="13"/>
    </row>
    <row r="203" spans="1:26" ht="12" customHeight="1">
      <c r="A203" s="13"/>
      <c r="B203" s="13"/>
      <c r="C203" s="13"/>
      <c r="D203" s="13"/>
      <c r="E203" s="13"/>
      <c r="F203" s="13"/>
      <c r="G203" s="13"/>
      <c r="H203" s="1"/>
      <c r="I203" s="13"/>
      <c r="J203" s="13"/>
      <c r="K203" s="13"/>
      <c r="L203" s="13"/>
      <c r="M203" s="13"/>
      <c r="N203" s="13"/>
      <c r="O203" s="13"/>
      <c r="P203" s="13"/>
      <c r="Q203" s="13"/>
      <c r="R203" s="13"/>
      <c r="S203" s="13"/>
      <c r="T203" s="13"/>
      <c r="U203" s="13"/>
      <c r="V203" s="13"/>
      <c r="W203" s="13"/>
      <c r="X203" s="13"/>
      <c r="Y203" s="13"/>
      <c r="Z203" s="13"/>
    </row>
    <row r="204" spans="1:26" ht="12" customHeight="1">
      <c r="A204" s="13"/>
      <c r="B204" s="13"/>
      <c r="C204" s="13"/>
      <c r="D204" s="13"/>
      <c r="E204" s="13"/>
      <c r="F204" s="13"/>
      <c r="G204" s="13"/>
      <c r="H204" s="1"/>
      <c r="I204" s="13"/>
      <c r="J204" s="13"/>
      <c r="K204" s="13"/>
      <c r="L204" s="13"/>
      <c r="M204" s="13"/>
      <c r="N204" s="13"/>
      <c r="O204" s="13"/>
      <c r="P204" s="13"/>
      <c r="Q204" s="13"/>
      <c r="R204" s="13"/>
      <c r="S204" s="13"/>
      <c r="T204" s="13"/>
      <c r="U204" s="13"/>
      <c r="V204" s="13"/>
      <c r="W204" s="13"/>
      <c r="X204" s="13"/>
      <c r="Y204" s="13"/>
      <c r="Z204" s="13"/>
    </row>
    <row r="205" spans="1:26" ht="12" customHeight="1">
      <c r="A205" s="13"/>
      <c r="B205" s="13"/>
      <c r="C205" s="13"/>
      <c r="D205" s="13"/>
      <c r="E205" s="13"/>
      <c r="F205" s="13"/>
      <c r="G205" s="13"/>
      <c r="H205" s="1"/>
      <c r="I205" s="13"/>
      <c r="J205" s="13"/>
      <c r="K205" s="13"/>
      <c r="L205" s="13"/>
      <c r="M205" s="13"/>
      <c r="N205" s="13"/>
      <c r="O205" s="13"/>
      <c r="P205" s="13"/>
      <c r="Q205" s="13"/>
      <c r="R205" s="13"/>
      <c r="S205" s="13"/>
      <c r="T205" s="13"/>
      <c r="U205" s="13"/>
      <c r="V205" s="13"/>
      <c r="W205" s="13"/>
      <c r="X205" s="13"/>
      <c r="Y205" s="13"/>
      <c r="Z205" s="13"/>
    </row>
    <row r="206" spans="1:26" ht="12" customHeight="1">
      <c r="A206" s="13"/>
      <c r="B206" s="13"/>
      <c r="C206" s="13"/>
      <c r="D206" s="13"/>
      <c r="E206" s="13"/>
      <c r="F206" s="13"/>
      <c r="G206" s="13"/>
      <c r="H206" s="1"/>
      <c r="I206" s="13"/>
      <c r="J206" s="13"/>
      <c r="K206" s="13"/>
      <c r="L206" s="13"/>
      <c r="M206" s="13"/>
      <c r="N206" s="13"/>
      <c r="O206" s="13"/>
      <c r="P206" s="13"/>
      <c r="Q206" s="13"/>
      <c r="R206" s="13"/>
      <c r="S206" s="13"/>
      <c r="T206" s="13"/>
      <c r="U206" s="13"/>
      <c r="V206" s="13"/>
      <c r="W206" s="13"/>
      <c r="X206" s="13"/>
      <c r="Y206" s="13"/>
      <c r="Z206" s="13"/>
    </row>
    <row r="207" spans="1:26" ht="12" customHeight="1">
      <c r="A207" s="13"/>
      <c r="B207" s="13"/>
      <c r="C207" s="13"/>
      <c r="D207" s="13"/>
      <c r="E207" s="13"/>
      <c r="F207" s="13"/>
      <c r="G207" s="13"/>
      <c r="H207" s="1"/>
      <c r="I207" s="13"/>
      <c r="J207" s="13"/>
      <c r="K207" s="13"/>
      <c r="L207" s="13"/>
      <c r="M207" s="13"/>
      <c r="N207" s="13"/>
      <c r="O207" s="13"/>
      <c r="P207" s="13"/>
      <c r="Q207" s="13"/>
      <c r="R207" s="13"/>
      <c r="S207" s="13"/>
      <c r="T207" s="13"/>
      <c r="U207" s="13"/>
      <c r="V207" s="13"/>
      <c r="W207" s="13"/>
      <c r="X207" s="13"/>
      <c r="Y207" s="13"/>
      <c r="Z207" s="13"/>
    </row>
    <row r="208" spans="1:26" ht="12" customHeight="1">
      <c r="A208" s="13"/>
      <c r="B208" s="13"/>
      <c r="C208" s="13"/>
      <c r="D208" s="13"/>
      <c r="E208" s="13"/>
      <c r="F208" s="13"/>
      <c r="G208" s="13"/>
      <c r="H208" s="1"/>
      <c r="I208" s="13"/>
      <c r="J208" s="13"/>
      <c r="K208" s="13"/>
      <c r="L208" s="13"/>
      <c r="M208" s="13"/>
      <c r="N208" s="13"/>
      <c r="O208" s="13"/>
      <c r="P208" s="13"/>
      <c r="Q208" s="13"/>
      <c r="R208" s="13"/>
      <c r="S208" s="13"/>
      <c r="T208" s="13"/>
      <c r="U208" s="13"/>
      <c r="V208" s="13"/>
      <c r="W208" s="13"/>
      <c r="X208" s="13"/>
      <c r="Y208" s="13"/>
      <c r="Z208" s="13"/>
    </row>
    <row r="209" spans="1:26" ht="12" customHeight="1">
      <c r="A209" s="13"/>
      <c r="B209" s="13"/>
      <c r="C209" s="13"/>
      <c r="D209" s="13"/>
      <c r="E209" s="13"/>
      <c r="F209" s="13"/>
      <c r="G209" s="13"/>
      <c r="H209" s="1"/>
      <c r="I209" s="13"/>
      <c r="J209" s="13"/>
      <c r="K209" s="13"/>
      <c r="L209" s="13"/>
      <c r="M209" s="13"/>
      <c r="N209" s="13"/>
      <c r="O209" s="13"/>
      <c r="P209" s="13"/>
      <c r="Q209" s="13"/>
      <c r="R209" s="13"/>
      <c r="S209" s="13"/>
      <c r="T209" s="13"/>
      <c r="U209" s="13"/>
      <c r="V209" s="13"/>
      <c r="W209" s="13"/>
      <c r="X209" s="13"/>
      <c r="Y209" s="13"/>
      <c r="Z209" s="13"/>
    </row>
    <row r="210" spans="1:26" ht="12" customHeight="1">
      <c r="A210" s="13"/>
      <c r="B210" s="13"/>
      <c r="C210" s="13"/>
      <c r="D210" s="13"/>
      <c r="E210" s="13"/>
      <c r="F210" s="13"/>
      <c r="G210" s="13"/>
      <c r="H210" s="1"/>
      <c r="I210" s="13"/>
      <c r="J210" s="13"/>
      <c r="K210" s="13"/>
      <c r="L210" s="13"/>
      <c r="M210" s="13"/>
      <c r="N210" s="13"/>
      <c r="O210" s="13"/>
      <c r="P210" s="13"/>
      <c r="Q210" s="13"/>
      <c r="R210" s="13"/>
      <c r="S210" s="13"/>
      <c r="T210" s="13"/>
      <c r="U210" s="13"/>
      <c r="V210" s="13"/>
      <c r="W210" s="13"/>
      <c r="X210" s="13"/>
      <c r="Y210" s="13"/>
      <c r="Z210" s="13"/>
    </row>
    <row r="211" spans="1:26" ht="12" customHeight="1">
      <c r="A211" s="13"/>
      <c r="B211" s="13"/>
      <c r="C211" s="13"/>
      <c r="D211" s="13"/>
      <c r="E211" s="13"/>
      <c r="F211" s="13"/>
      <c r="G211" s="13"/>
      <c r="H211" s="1"/>
      <c r="I211" s="13"/>
      <c r="J211" s="13"/>
      <c r="K211" s="13"/>
      <c r="L211" s="13"/>
      <c r="M211" s="13"/>
      <c r="N211" s="13"/>
      <c r="O211" s="13"/>
      <c r="P211" s="13"/>
      <c r="Q211" s="13"/>
      <c r="R211" s="13"/>
      <c r="S211" s="13"/>
      <c r="T211" s="13"/>
      <c r="U211" s="13"/>
      <c r="V211" s="13"/>
      <c r="W211" s="13"/>
      <c r="X211" s="13"/>
      <c r="Y211" s="13"/>
      <c r="Z211" s="13"/>
    </row>
    <row r="212" spans="1:26" ht="12" customHeight="1">
      <c r="A212" s="13"/>
      <c r="B212" s="13"/>
      <c r="C212" s="13"/>
      <c r="D212" s="13"/>
      <c r="E212" s="13"/>
      <c r="F212" s="13"/>
      <c r="G212" s="13"/>
      <c r="H212" s="1"/>
      <c r="I212" s="13"/>
      <c r="J212" s="13"/>
      <c r="K212" s="13"/>
      <c r="L212" s="13"/>
      <c r="M212" s="13"/>
      <c r="N212" s="13"/>
      <c r="O212" s="13"/>
      <c r="P212" s="13"/>
      <c r="Q212" s="13"/>
      <c r="R212" s="13"/>
      <c r="S212" s="13"/>
      <c r="T212" s="13"/>
      <c r="U212" s="13"/>
      <c r="V212" s="13"/>
      <c r="W212" s="13"/>
      <c r="X212" s="13"/>
      <c r="Y212" s="13"/>
      <c r="Z212" s="13"/>
    </row>
    <row r="213" spans="1:26" ht="12" customHeight="1">
      <c r="A213" s="13"/>
      <c r="B213" s="13"/>
      <c r="C213" s="13"/>
      <c r="D213" s="13"/>
      <c r="E213" s="13"/>
      <c r="F213" s="13"/>
      <c r="G213" s="13"/>
      <c r="H213" s="1"/>
      <c r="I213" s="13"/>
      <c r="J213" s="13"/>
      <c r="K213" s="13"/>
      <c r="L213" s="13"/>
      <c r="M213" s="13"/>
      <c r="N213" s="13"/>
      <c r="O213" s="13"/>
      <c r="P213" s="13"/>
      <c r="Q213" s="13"/>
      <c r="R213" s="13"/>
      <c r="S213" s="13"/>
      <c r="T213" s="13"/>
      <c r="U213" s="13"/>
      <c r="V213" s="13"/>
      <c r="W213" s="13"/>
      <c r="X213" s="13"/>
      <c r="Y213" s="13"/>
      <c r="Z213" s="13"/>
    </row>
    <row r="214" spans="1:26" ht="12" customHeight="1">
      <c r="A214" s="13"/>
      <c r="B214" s="13"/>
      <c r="C214" s="13"/>
      <c r="D214" s="13"/>
      <c r="E214" s="13"/>
      <c r="F214" s="13"/>
      <c r="G214" s="13"/>
      <c r="H214" s="1"/>
      <c r="I214" s="13"/>
      <c r="J214" s="13"/>
      <c r="K214" s="13"/>
      <c r="L214" s="13"/>
      <c r="M214" s="13"/>
      <c r="N214" s="13"/>
      <c r="O214" s="13"/>
      <c r="P214" s="13"/>
      <c r="Q214" s="13"/>
      <c r="R214" s="13"/>
      <c r="S214" s="13"/>
      <c r="T214" s="13"/>
      <c r="U214" s="13"/>
      <c r="V214" s="13"/>
      <c r="W214" s="13"/>
      <c r="X214" s="13"/>
      <c r="Y214" s="13"/>
      <c r="Z214" s="13"/>
    </row>
    <row r="215" spans="1:26" ht="12" customHeight="1">
      <c r="A215" s="13"/>
      <c r="B215" s="13"/>
      <c r="C215" s="13"/>
      <c r="D215" s="13"/>
      <c r="E215" s="13"/>
      <c r="F215" s="13"/>
      <c r="G215" s="13"/>
      <c r="H215" s="1"/>
      <c r="I215" s="13"/>
      <c r="J215" s="13"/>
      <c r="K215" s="13"/>
      <c r="L215" s="13"/>
      <c r="M215" s="13"/>
      <c r="N215" s="13"/>
      <c r="O215" s="13"/>
      <c r="P215" s="13"/>
      <c r="Q215" s="13"/>
      <c r="R215" s="13"/>
      <c r="S215" s="13"/>
      <c r="T215" s="13"/>
      <c r="U215" s="13"/>
      <c r="V215" s="13"/>
      <c r="W215" s="13"/>
      <c r="X215" s="13"/>
      <c r="Y215" s="13"/>
      <c r="Z215" s="13"/>
    </row>
    <row r="216" spans="1:26" ht="12" customHeight="1">
      <c r="A216" s="13"/>
      <c r="B216" s="13"/>
      <c r="C216" s="13"/>
      <c r="D216" s="13"/>
      <c r="E216" s="13"/>
      <c r="F216" s="13"/>
      <c r="G216" s="13"/>
      <c r="H216" s="1"/>
      <c r="I216" s="13"/>
      <c r="J216" s="13"/>
      <c r="K216" s="13"/>
      <c r="L216" s="13"/>
      <c r="M216" s="13"/>
      <c r="N216" s="13"/>
      <c r="O216" s="13"/>
      <c r="P216" s="13"/>
      <c r="Q216" s="13"/>
      <c r="R216" s="13"/>
      <c r="S216" s="13"/>
      <c r="T216" s="13"/>
      <c r="U216" s="13"/>
      <c r="V216" s="13"/>
      <c r="W216" s="13"/>
      <c r="X216" s="13"/>
      <c r="Y216" s="13"/>
      <c r="Z216" s="13"/>
    </row>
    <row r="217" spans="1:26" ht="12" customHeight="1">
      <c r="A217" s="13"/>
      <c r="B217" s="13"/>
      <c r="C217" s="13"/>
      <c r="D217" s="13"/>
      <c r="E217" s="13"/>
      <c r="F217" s="13"/>
      <c r="G217" s="13"/>
      <c r="H217" s="1"/>
      <c r="I217" s="13"/>
      <c r="J217" s="13"/>
      <c r="K217" s="13"/>
      <c r="L217" s="13"/>
      <c r="M217" s="13"/>
      <c r="N217" s="13"/>
      <c r="O217" s="13"/>
      <c r="P217" s="13"/>
      <c r="Q217" s="13"/>
      <c r="R217" s="13"/>
      <c r="S217" s="13"/>
      <c r="T217" s="13"/>
      <c r="U217" s="13"/>
      <c r="V217" s="13"/>
      <c r="W217" s="13"/>
      <c r="X217" s="13"/>
      <c r="Y217" s="13"/>
      <c r="Z217" s="13"/>
    </row>
    <row r="218" spans="1:26" ht="12" customHeight="1">
      <c r="A218" s="13"/>
      <c r="B218" s="13"/>
      <c r="C218" s="13"/>
      <c r="D218" s="13"/>
      <c r="E218" s="13"/>
      <c r="F218" s="13"/>
      <c r="G218" s="13"/>
      <c r="H218" s="1"/>
      <c r="I218" s="13"/>
      <c r="J218" s="13"/>
      <c r="K218" s="13"/>
      <c r="L218" s="13"/>
      <c r="M218" s="13"/>
      <c r="N218" s="13"/>
      <c r="O218" s="13"/>
      <c r="P218" s="13"/>
      <c r="Q218" s="13"/>
      <c r="R218" s="13"/>
      <c r="S218" s="13"/>
      <c r="T218" s="13"/>
      <c r="U218" s="13"/>
      <c r="V218" s="13"/>
      <c r="W218" s="13"/>
      <c r="X218" s="13"/>
      <c r="Y218" s="13"/>
      <c r="Z218" s="13"/>
    </row>
    <row r="219" spans="1:26" ht="12" customHeight="1">
      <c r="A219" s="13"/>
      <c r="B219" s="13"/>
      <c r="C219" s="13"/>
      <c r="D219" s="13"/>
      <c r="E219" s="13"/>
      <c r="F219" s="13"/>
      <c r="G219" s="13"/>
      <c r="H219" s="1"/>
      <c r="I219" s="13"/>
      <c r="J219" s="13"/>
      <c r="K219" s="13"/>
      <c r="L219" s="13"/>
      <c r="M219" s="13"/>
      <c r="N219" s="13"/>
      <c r="O219" s="13"/>
      <c r="P219" s="13"/>
      <c r="Q219" s="13"/>
      <c r="R219" s="13"/>
      <c r="S219" s="13"/>
      <c r="T219" s="13"/>
      <c r="U219" s="13"/>
      <c r="V219" s="13"/>
      <c r="W219" s="13"/>
      <c r="X219" s="13"/>
      <c r="Y219" s="13"/>
      <c r="Z219" s="13"/>
    </row>
    <row r="220" spans="1:26" ht="12" customHeight="1">
      <c r="A220" s="13"/>
      <c r="B220" s="13"/>
      <c r="C220" s="13"/>
      <c r="D220" s="13"/>
      <c r="E220" s="13"/>
      <c r="F220" s="13"/>
      <c r="G220" s="13"/>
      <c r="H220" s="1"/>
      <c r="I220" s="13"/>
      <c r="J220" s="13"/>
      <c r="K220" s="13"/>
      <c r="L220" s="13"/>
      <c r="M220" s="13"/>
      <c r="N220" s="13"/>
      <c r="O220" s="13"/>
      <c r="P220" s="13"/>
      <c r="Q220" s="13"/>
      <c r="R220" s="13"/>
      <c r="S220" s="13"/>
      <c r="T220" s="13"/>
      <c r="U220" s="13"/>
      <c r="V220" s="13"/>
      <c r="W220" s="13"/>
      <c r="X220" s="13"/>
      <c r="Y220" s="13"/>
      <c r="Z220" s="13"/>
    </row>
    <row r="221" spans="1:26" ht="12" customHeight="1">
      <c r="A221" s="13"/>
      <c r="B221" s="13"/>
      <c r="C221" s="13"/>
      <c r="D221" s="13"/>
      <c r="E221" s="13"/>
      <c r="F221" s="13"/>
      <c r="G221" s="13"/>
      <c r="H221" s="1"/>
      <c r="I221" s="13"/>
      <c r="J221" s="13"/>
      <c r="K221" s="13"/>
      <c r="L221" s="13"/>
      <c r="M221" s="13"/>
      <c r="N221" s="13"/>
      <c r="O221" s="13"/>
      <c r="P221" s="13"/>
      <c r="Q221" s="13"/>
      <c r="R221" s="13"/>
      <c r="S221" s="13"/>
      <c r="T221" s="13"/>
      <c r="U221" s="13"/>
      <c r="V221" s="13"/>
      <c r="W221" s="13"/>
      <c r="X221" s="13"/>
      <c r="Y221" s="13"/>
      <c r="Z221" s="13"/>
    </row>
    <row r="222" spans="1:26" ht="12" customHeight="1">
      <c r="A222" s="13"/>
      <c r="B222" s="13"/>
      <c r="C222" s="13"/>
      <c r="D222" s="13"/>
      <c r="E222" s="13"/>
      <c r="F222" s="13"/>
      <c r="G222" s="13"/>
      <c r="H222" s="1"/>
      <c r="I222" s="13"/>
      <c r="J222" s="13"/>
      <c r="K222" s="13"/>
      <c r="L222" s="13"/>
      <c r="M222" s="13"/>
      <c r="N222" s="13"/>
      <c r="O222" s="13"/>
      <c r="P222" s="13"/>
      <c r="Q222" s="13"/>
      <c r="R222" s="13"/>
      <c r="S222" s="13"/>
      <c r="T222" s="13"/>
      <c r="U222" s="13"/>
      <c r="V222" s="13"/>
      <c r="W222" s="13"/>
      <c r="X222" s="13"/>
      <c r="Y222" s="13"/>
      <c r="Z222" s="13"/>
    </row>
    <row r="223" spans="1:26" ht="12" customHeight="1">
      <c r="A223" s="13"/>
      <c r="B223" s="13"/>
      <c r="C223" s="13"/>
      <c r="D223" s="13"/>
      <c r="E223" s="13"/>
      <c r="F223" s="13"/>
      <c r="G223" s="13"/>
      <c r="H223" s="1"/>
      <c r="I223" s="13"/>
      <c r="J223" s="13"/>
      <c r="K223" s="13"/>
      <c r="L223" s="13"/>
      <c r="M223" s="13"/>
      <c r="N223" s="13"/>
      <c r="O223" s="13"/>
      <c r="P223" s="13"/>
      <c r="Q223" s="13"/>
      <c r="R223" s="13"/>
      <c r="S223" s="13"/>
      <c r="T223" s="13"/>
      <c r="U223" s="13"/>
      <c r="V223" s="13"/>
      <c r="W223" s="13"/>
      <c r="X223" s="13"/>
      <c r="Y223" s="13"/>
      <c r="Z223" s="13"/>
    </row>
    <row r="224" spans="1:26" ht="12" customHeight="1">
      <c r="A224" s="13"/>
      <c r="B224" s="13"/>
      <c r="C224" s="13"/>
      <c r="D224" s="13"/>
      <c r="E224" s="13"/>
      <c r="F224" s="13"/>
      <c r="G224" s="13"/>
      <c r="H224" s="1"/>
      <c r="I224" s="13"/>
      <c r="J224" s="13"/>
      <c r="K224" s="13"/>
      <c r="L224" s="13"/>
      <c r="M224" s="13"/>
      <c r="N224" s="13"/>
      <c r="O224" s="13"/>
      <c r="P224" s="13"/>
      <c r="Q224" s="13"/>
      <c r="R224" s="13"/>
      <c r="S224" s="13"/>
      <c r="T224" s="13"/>
      <c r="U224" s="13"/>
      <c r="V224" s="13"/>
      <c r="W224" s="13"/>
      <c r="X224" s="13"/>
      <c r="Y224" s="13"/>
      <c r="Z224" s="13"/>
    </row>
    <row r="225" spans="1:26" ht="12" customHeight="1">
      <c r="A225" s="13"/>
      <c r="B225" s="13"/>
      <c r="C225" s="13"/>
      <c r="D225" s="13"/>
      <c r="E225" s="13"/>
      <c r="F225" s="13"/>
      <c r="G225" s="13"/>
      <c r="H225" s="1"/>
      <c r="I225" s="13"/>
      <c r="J225" s="13"/>
      <c r="K225" s="13"/>
      <c r="L225" s="13"/>
      <c r="M225" s="13"/>
      <c r="N225" s="13"/>
      <c r="O225" s="13"/>
      <c r="P225" s="13"/>
      <c r="Q225" s="13"/>
      <c r="R225" s="13"/>
      <c r="S225" s="13"/>
      <c r="T225" s="13"/>
      <c r="U225" s="13"/>
      <c r="V225" s="13"/>
      <c r="W225" s="13"/>
      <c r="X225" s="13"/>
      <c r="Y225" s="13"/>
      <c r="Z225" s="13"/>
    </row>
    <row r="226" spans="1:26" ht="12" customHeight="1">
      <c r="A226" s="13"/>
      <c r="B226" s="13"/>
      <c r="C226" s="13"/>
      <c r="D226" s="13"/>
      <c r="E226" s="13"/>
      <c r="F226" s="13"/>
      <c r="G226" s="13"/>
      <c r="H226" s="1"/>
      <c r="I226" s="13"/>
      <c r="J226" s="13"/>
      <c r="K226" s="13"/>
      <c r="L226" s="13"/>
      <c r="M226" s="13"/>
      <c r="N226" s="13"/>
      <c r="O226" s="13"/>
      <c r="P226" s="13"/>
      <c r="Q226" s="13"/>
      <c r="R226" s="13"/>
      <c r="S226" s="13"/>
      <c r="T226" s="13"/>
      <c r="U226" s="13"/>
      <c r="V226" s="13"/>
      <c r="W226" s="13"/>
      <c r="X226" s="13"/>
      <c r="Y226" s="13"/>
      <c r="Z226" s="13"/>
    </row>
    <row r="227" spans="1:26" ht="12" customHeight="1">
      <c r="A227" s="13"/>
      <c r="B227" s="13"/>
      <c r="C227" s="13"/>
      <c r="D227" s="13"/>
      <c r="E227" s="13"/>
      <c r="F227" s="13"/>
      <c r="G227" s="13"/>
      <c r="H227" s="1"/>
      <c r="I227" s="13"/>
      <c r="J227" s="13"/>
      <c r="K227" s="13"/>
      <c r="L227" s="13"/>
      <c r="M227" s="13"/>
      <c r="N227" s="13"/>
      <c r="O227" s="13"/>
      <c r="P227" s="13"/>
      <c r="Q227" s="13"/>
      <c r="R227" s="13"/>
      <c r="S227" s="13"/>
      <c r="T227" s="13"/>
      <c r="U227" s="13"/>
      <c r="V227" s="13"/>
      <c r="W227" s="13"/>
      <c r="X227" s="13"/>
      <c r="Y227" s="13"/>
      <c r="Z227" s="13"/>
    </row>
    <row r="228" spans="1:26" ht="12" customHeight="1">
      <c r="A228" s="13"/>
      <c r="B228" s="13"/>
      <c r="C228" s="13"/>
      <c r="D228" s="13"/>
      <c r="E228" s="13"/>
      <c r="F228" s="13"/>
      <c r="G228" s="13"/>
      <c r="H228" s="1"/>
      <c r="I228" s="13"/>
      <c r="J228" s="13"/>
      <c r="K228" s="13"/>
      <c r="L228" s="13"/>
      <c r="M228" s="13"/>
      <c r="N228" s="13"/>
      <c r="O228" s="13"/>
      <c r="P228" s="13"/>
      <c r="Q228" s="13"/>
      <c r="R228" s="13"/>
      <c r="S228" s="13"/>
      <c r="T228" s="13"/>
      <c r="U228" s="13"/>
      <c r="V228" s="13"/>
      <c r="W228" s="13"/>
      <c r="X228" s="13"/>
      <c r="Y228" s="13"/>
      <c r="Z228" s="13"/>
    </row>
    <row r="229" spans="1:26" ht="12" customHeight="1">
      <c r="A229" s="13"/>
      <c r="B229" s="13"/>
      <c r="C229" s="13"/>
      <c r="D229" s="13"/>
      <c r="E229" s="13"/>
      <c r="F229" s="13"/>
      <c r="G229" s="13"/>
      <c r="H229" s="1"/>
      <c r="I229" s="13"/>
      <c r="J229" s="13"/>
      <c r="K229" s="13"/>
      <c r="L229" s="13"/>
      <c r="M229" s="13"/>
      <c r="N229" s="13"/>
      <c r="O229" s="13"/>
      <c r="P229" s="13"/>
      <c r="Q229" s="13"/>
      <c r="R229" s="13"/>
      <c r="S229" s="13"/>
      <c r="T229" s="13"/>
      <c r="U229" s="13"/>
      <c r="V229" s="13"/>
      <c r="W229" s="13"/>
      <c r="X229" s="13"/>
      <c r="Y229" s="13"/>
      <c r="Z229" s="13"/>
    </row>
    <row r="230" spans="1:26" ht="12" customHeight="1">
      <c r="A230" s="13"/>
      <c r="B230" s="13"/>
      <c r="C230" s="13"/>
      <c r="D230" s="13"/>
      <c r="E230" s="13"/>
      <c r="F230" s="13"/>
      <c r="G230" s="13"/>
      <c r="H230" s="1"/>
      <c r="I230" s="13"/>
      <c r="J230" s="13"/>
      <c r="K230" s="13"/>
      <c r="L230" s="13"/>
      <c r="M230" s="13"/>
      <c r="N230" s="13"/>
      <c r="O230" s="13"/>
      <c r="P230" s="13"/>
      <c r="Q230" s="13"/>
      <c r="R230" s="13"/>
      <c r="S230" s="13"/>
      <c r="T230" s="13"/>
      <c r="U230" s="13"/>
      <c r="V230" s="13"/>
      <c r="W230" s="13"/>
      <c r="X230" s="13"/>
      <c r="Y230" s="13"/>
      <c r="Z230" s="13"/>
    </row>
    <row r="231" spans="1:26" ht="12" customHeight="1">
      <c r="A231" s="13"/>
      <c r="B231" s="13"/>
      <c r="C231" s="13"/>
      <c r="D231" s="13"/>
      <c r="E231" s="13"/>
      <c r="F231" s="13"/>
      <c r="G231" s="13"/>
      <c r="H231" s="1"/>
      <c r="I231" s="13"/>
      <c r="J231" s="13"/>
      <c r="K231" s="13"/>
      <c r="L231" s="13"/>
      <c r="M231" s="13"/>
      <c r="N231" s="13"/>
      <c r="O231" s="13"/>
      <c r="P231" s="13"/>
      <c r="Q231" s="13"/>
      <c r="R231" s="13"/>
      <c r="S231" s="13"/>
      <c r="T231" s="13"/>
      <c r="U231" s="13"/>
      <c r="V231" s="13"/>
      <c r="W231" s="13"/>
      <c r="X231" s="13"/>
      <c r="Y231" s="13"/>
      <c r="Z231" s="13"/>
    </row>
    <row r="232" spans="1:26" ht="12" customHeight="1">
      <c r="A232" s="13"/>
      <c r="B232" s="13"/>
      <c r="C232" s="13"/>
      <c r="D232" s="13"/>
      <c r="E232" s="13"/>
      <c r="F232" s="13"/>
      <c r="G232" s="13"/>
      <c r="H232" s="1"/>
      <c r="I232" s="13"/>
      <c r="J232" s="13"/>
      <c r="K232" s="13"/>
      <c r="L232" s="13"/>
      <c r="M232" s="13"/>
      <c r="N232" s="13"/>
      <c r="O232" s="13"/>
      <c r="P232" s="13"/>
      <c r="Q232" s="13"/>
      <c r="R232" s="13"/>
      <c r="S232" s="13"/>
      <c r="T232" s="13"/>
      <c r="U232" s="13"/>
      <c r="V232" s="13"/>
      <c r="W232" s="13"/>
      <c r="X232" s="13"/>
      <c r="Y232" s="13"/>
      <c r="Z232" s="13"/>
    </row>
    <row r="233" spans="1:26" ht="12" customHeight="1">
      <c r="A233" s="13"/>
      <c r="B233" s="13"/>
      <c r="C233" s="13"/>
      <c r="D233" s="13"/>
      <c r="E233" s="13"/>
      <c r="F233" s="13"/>
      <c r="G233" s="13"/>
      <c r="H233" s="1"/>
      <c r="I233" s="13"/>
      <c r="J233" s="13"/>
      <c r="K233" s="13"/>
      <c r="L233" s="13"/>
      <c r="M233" s="13"/>
      <c r="N233" s="13"/>
      <c r="O233" s="13"/>
      <c r="P233" s="13"/>
      <c r="Q233" s="13"/>
      <c r="R233" s="13"/>
      <c r="S233" s="13"/>
      <c r="T233" s="13"/>
      <c r="U233" s="13"/>
      <c r="V233" s="13"/>
      <c r="W233" s="13"/>
      <c r="X233" s="13"/>
      <c r="Y233" s="13"/>
      <c r="Z233" s="13"/>
    </row>
    <row r="234" spans="1:26" ht="12" customHeight="1">
      <c r="A234" s="13"/>
      <c r="B234" s="13"/>
      <c r="C234" s="13"/>
      <c r="D234" s="13"/>
      <c r="E234" s="13"/>
      <c r="F234" s="13"/>
      <c r="G234" s="13"/>
      <c r="H234" s="1"/>
      <c r="I234" s="13"/>
      <c r="J234" s="13"/>
      <c r="K234" s="13"/>
      <c r="L234" s="13"/>
      <c r="M234" s="13"/>
      <c r="N234" s="13"/>
      <c r="O234" s="13"/>
      <c r="P234" s="13"/>
      <c r="Q234" s="13"/>
      <c r="R234" s="13"/>
      <c r="S234" s="13"/>
      <c r="T234" s="13"/>
      <c r="U234" s="13"/>
      <c r="V234" s="13"/>
      <c r="W234" s="13"/>
      <c r="X234" s="13"/>
      <c r="Y234" s="13"/>
      <c r="Z234" s="13"/>
    </row>
    <row r="235" spans="1:26" ht="12" customHeight="1">
      <c r="A235" s="13"/>
      <c r="B235" s="13"/>
      <c r="C235" s="13"/>
      <c r="D235" s="13"/>
      <c r="E235" s="13"/>
      <c r="F235" s="13"/>
      <c r="G235" s="13"/>
      <c r="H235" s="1"/>
      <c r="I235" s="13"/>
      <c r="J235" s="13"/>
      <c r="K235" s="13"/>
      <c r="L235" s="13"/>
      <c r="M235" s="13"/>
      <c r="N235" s="13"/>
      <c r="O235" s="13"/>
      <c r="P235" s="13"/>
      <c r="Q235" s="13"/>
      <c r="R235" s="13"/>
      <c r="S235" s="13"/>
      <c r="T235" s="13"/>
      <c r="U235" s="13"/>
      <c r="V235" s="13"/>
      <c r="W235" s="13"/>
      <c r="X235" s="13"/>
      <c r="Y235" s="13"/>
      <c r="Z235" s="13"/>
    </row>
    <row r="236" spans="1:26" ht="12" customHeight="1">
      <c r="A236" s="13"/>
      <c r="B236" s="13"/>
      <c r="C236" s="13"/>
      <c r="D236" s="13"/>
      <c r="E236" s="13"/>
      <c r="F236" s="13"/>
      <c r="G236" s="13"/>
      <c r="H236" s="1"/>
      <c r="I236" s="13"/>
      <c r="J236" s="13"/>
      <c r="K236" s="13"/>
      <c r="L236" s="13"/>
      <c r="M236" s="13"/>
      <c r="N236" s="13"/>
      <c r="O236" s="13"/>
      <c r="P236" s="13"/>
      <c r="Q236" s="13"/>
      <c r="R236" s="13"/>
      <c r="S236" s="13"/>
      <c r="T236" s="13"/>
      <c r="U236" s="13"/>
      <c r="V236" s="13"/>
      <c r="W236" s="13"/>
      <c r="X236" s="13"/>
      <c r="Y236" s="13"/>
      <c r="Z236" s="13"/>
    </row>
    <row r="237" spans="1:26" ht="12" customHeight="1">
      <c r="A237" s="13"/>
      <c r="B237" s="13"/>
      <c r="C237" s="13"/>
      <c r="D237" s="13"/>
      <c r="E237" s="13"/>
      <c r="F237" s="13"/>
      <c r="G237" s="13"/>
      <c r="H237" s="1"/>
      <c r="I237" s="13"/>
      <c r="J237" s="13"/>
      <c r="K237" s="13"/>
      <c r="L237" s="13"/>
      <c r="M237" s="13"/>
      <c r="N237" s="13"/>
      <c r="O237" s="13"/>
      <c r="P237" s="13"/>
      <c r="Q237" s="13"/>
      <c r="R237" s="13"/>
      <c r="S237" s="13"/>
      <c r="T237" s="13"/>
      <c r="U237" s="13"/>
      <c r="V237" s="13"/>
      <c r="W237" s="13"/>
      <c r="X237" s="13"/>
      <c r="Y237" s="13"/>
      <c r="Z237" s="13"/>
    </row>
    <row r="238" spans="1:26" ht="12" customHeight="1">
      <c r="A238" s="13"/>
      <c r="B238" s="13"/>
      <c r="C238" s="13"/>
      <c r="D238" s="13"/>
      <c r="E238" s="13"/>
      <c r="F238" s="13"/>
      <c r="G238" s="13"/>
      <c r="H238" s="1"/>
      <c r="I238" s="13"/>
      <c r="J238" s="13"/>
      <c r="K238" s="13"/>
      <c r="L238" s="13"/>
      <c r="M238" s="13"/>
      <c r="N238" s="13"/>
      <c r="O238" s="13"/>
      <c r="P238" s="13"/>
      <c r="Q238" s="13"/>
      <c r="R238" s="13"/>
      <c r="S238" s="13"/>
      <c r="T238" s="13"/>
      <c r="U238" s="13"/>
      <c r="V238" s="13"/>
      <c r="W238" s="13"/>
      <c r="X238" s="13"/>
      <c r="Y238" s="13"/>
      <c r="Z238" s="13"/>
    </row>
    <row r="239" spans="1:26" ht="12" customHeight="1">
      <c r="A239" s="13"/>
      <c r="B239" s="13"/>
      <c r="C239" s="13"/>
      <c r="D239" s="13"/>
      <c r="E239" s="13"/>
      <c r="F239" s="13"/>
      <c r="G239" s="13"/>
      <c r="H239" s="1"/>
      <c r="I239" s="13"/>
      <c r="J239" s="13"/>
      <c r="K239" s="13"/>
      <c r="L239" s="13"/>
      <c r="M239" s="13"/>
      <c r="N239" s="13"/>
      <c r="O239" s="13"/>
      <c r="P239" s="13"/>
      <c r="Q239" s="13"/>
      <c r="R239" s="13"/>
      <c r="S239" s="13"/>
      <c r="T239" s="13"/>
      <c r="U239" s="13"/>
      <c r="V239" s="13"/>
      <c r="W239" s="13"/>
      <c r="X239" s="13"/>
      <c r="Y239" s="13"/>
      <c r="Z239" s="13"/>
    </row>
    <row r="240" spans="1:26" ht="12" customHeight="1">
      <c r="A240" s="13"/>
      <c r="B240" s="13"/>
      <c r="C240" s="13"/>
      <c r="D240" s="13"/>
      <c r="E240" s="13"/>
      <c r="F240" s="13"/>
      <c r="G240" s="13"/>
      <c r="H240" s="1"/>
      <c r="I240" s="13"/>
      <c r="J240" s="13"/>
      <c r="K240" s="13"/>
      <c r="L240" s="13"/>
      <c r="M240" s="13"/>
      <c r="N240" s="13"/>
      <c r="O240" s="13"/>
      <c r="P240" s="13"/>
      <c r="Q240" s="13"/>
      <c r="R240" s="13"/>
      <c r="S240" s="13"/>
      <c r="T240" s="13"/>
      <c r="U240" s="13"/>
      <c r="V240" s="13"/>
      <c r="W240" s="13"/>
      <c r="X240" s="13"/>
      <c r="Y240" s="13"/>
      <c r="Z240" s="13"/>
    </row>
    <row r="241" spans="1:26" ht="12" customHeight="1">
      <c r="A241" s="13"/>
      <c r="B241" s="13"/>
      <c r="C241" s="13"/>
      <c r="D241" s="13"/>
      <c r="E241" s="13"/>
      <c r="F241" s="13"/>
      <c r="G241" s="13"/>
      <c r="H241" s="1"/>
      <c r="I241" s="13"/>
      <c r="J241" s="13"/>
      <c r="K241" s="13"/>
      <c r="L241" s="13"/>
      <c r="M241" s="13"/>
      <c r="N241" s="13"/>
      <c r="O241" s="13"/>
      <c r="P241" s="13"/>
      <c r="Q241" s="13"/>
      <c r="R241" s="13"/>
      <c r="S241" s="13"/>
      <c r="T241" s="13"/>
      <c r="U241" s="13"/>
      <c r="V241" s="13"/>
      <c r="W241" s="13"/>
      <c r="X241" s="13"/>
      <c r="Y241" s="13"/>
      <c r="Z241" s="13"/>
    </row>
    <row r="242" spans="1:26" ht="12" customHeight="1">
      <c r="A242" s="13"/>
      <c r="B242" s="13"/>
      <c r="C242" s="13"/>
      <c r="D242" s="13"/>
      <c r="E242" s="13"/>
      <c r="F242" s="13"/>
      <c r="G242" s="13"/>
      <c r="H242" s="1"/>
      <c r="I242" s="13"/>
      <c r="J242" s="13"/>
      <c r="K242" s="13"/>
      <c r="L242" s="13"/>
      <c r="M242" s="13"/>
      <c r="N242" s="13"/>
      <c r="O242" s="13"/>
      <c r="P242" s="13"/>
      <c r="Q242" s="13"/>
      <c r="R242" s="13"/>
      <c r="S242" s="13"/>
      <c r="T242" s="13"/>
      <c r="U242" s="13"/>
      <c r="V242" s="13"/>
      <c r="W242" s="13"/>
      <c r="X242" s="13"/>
      <c r="Y242" s="13"/>
      <c r="Z242" s="13"/>
    </row>
    <row r="243" spans="1:26" ht="12" customHeight="1">
      <c r="A243" s="13"/>
      <c r="B243" s="13"/>
      <c r="C243" s="13"/>
      <c r="D243" s="13"/>
      <c r="E243" s="13"/>
      <c r="F243" s="13"/>
      <c r="G243" s="13"/>
      <c r="H243" s="1"/>
      <c r="I243" s="13"/>
      <c r="J243" s="13"/>
      <c r="K243" s="13"/>
      <c r="L243" s="13"/>
      <c r="M243" s="13"/>
      <c r="N243" s="13"/>
      <c r="O243" s="13"/>
      <c r="P243" s="13"/>
      <c r="Q243" s="13"/>
      <c r="R243" s="13"/>
      <c r="S243" s="13"/>
      <c r="T243" s="13"/>
      <c r="U243" s="13"/>
      <c r="V243" s="13"/>
      <c r="W243" s="13"/>
      <c r="X243" s="13"/>
      <c r="Y243" s="13"/>
      <c r="Z243" s="13"/>
    </row>
    <row r="244" spans="1:26" ht="12" customHeight="1">
      <c r="A244" s="13"/>
      <c r="B244" s="13"/>
      <c r="C244" s="13"/>
      <c r="D244" s="13"/>
      <c r="E244" s="13"/>
      <c r="F244" s="13"/>
      <c r="G244" s="13"/>
      <c r="H244" s="1"/>
      <c r="I244" s="13"/>
      <c r="J244" s="13"/>
      <c r="K244" s="13"/>
      <c r="L244" s="13"/>
      <c r="M244" s="13"/>
      <c r="N244" s="13"/>
      <c r="O244" s="13"/>
      <c r="P244" s="13"/>
      <c r="Q244" s="13"/>
      <c r="R244" s="13"/>
      <c r="S244" s="13"/>
      <c r="T244" s="13"/>
      <c r="U244" s="13"/>
      <c r="V244" s="13"/>
      <c r="W244" s="13"/>
      <c r="X244" s="13"/>
      <c r="Y244" s="13"/>
      <c r="Z244" s="13"/>
    </row>
    <row r="245" spans="1:26" ht="12" customHeight="1">
      <c r="A245" s="13"/>
      <c r="B245" s="13"/>
      <c r="C245" s="13"/>
      <c r="D245" s="13"/>
      <c r="E245" s="13"/>
      <c r="F245" s="13"/>
      <c r="G245" s="13"/>
      <c r="H245" s="1"/>
      <c r="I245" s="13"/>
      <c r="J245" s="13"/>
      <c r="K245" s="13"/>
      <c r="L245" s="13"/>
      <c r="M245" s="13"/>
      <c r="N245" s="13"/>
      <c r="O245" s="13"/>
      <c r="P245" s="13"/>
      <c r="Q245" s="13"/>
      <c r="R245" s="13"/>
      <c r="S245" s="13"/>
      <c r="T245" s="13"/>
      <c r="U245" s="13"/>
      <c r="V245" s="13"/>
      <c r="W245" s="13"/>
      <c r="X245" s="13"/>
      <c r="Y245" s="13"/>
      <c r="Z245" s="13"/>
    </row>
    <row r="246" spans="1:26" ht="12" customHeight="1">
      <c r="A246" s="13"/>
      <c r="B246" s="13"/>
      <c r="C246" s="13"/>
      <c r="D246" s="13"/>
      <c r="E246" s="13"/>
      <c r="F246" s="13"/>
      <c r="G246" s="13"/>
      <c r="H246" s="1"/>
      <c r="I246" s="13"/>
      <c r="J246" s="13"/>
      <c r="K246" s="13"/>
      <c r="L246" s="13"/>
      <c r="M246" s="13"/>
      <c r="N246" s="13"/>
      <c r="O246" s="13"/>
      <c r="P246" s="13"/>
      <c r="Q246" s="13"/>
      <c r="R246" s="13"/>
      <c r="S246" s="13"/>
      <c r="T246" s="13"/>
      <c r="U246" s="13"/>
      <c r="V246" s="13"/>
      <c r="W246" s="13"/>
      <c r="X246" s="13"/>
      <c r="Y246" s="13"/>
      <c r="Z246" s="13"/>
    </row>
    <row r="247" spans="1:26" ht="12" customHeight="1">
      <c r="A247" s="13"/>
      <c r="B247" s="13"/>
      <c r="C247" s="13"/>
      <c r="D247" s="13"/>
      <c r="E247" s="13"/>
      <c r="F247" s="13"/>
      <c r="G247" s="13"/>
      <c r="H247" s="1"/>
      <c r="I247" s="13"/>
      <c r="J247" s="13"/>
      <c r="K247" s="13"/>
      <c r="L247" s="13"/>
      <c r="M247" s="13"/>
      <c r="N247" s="13"/>
      <c r="O247" s="13"/>
      <c r="P247" s="13"/>
      <c r="Q247" s="13"/>
      <c r="R247" s="13"/>
      <c r="S247" s="13"/>
      <c r="T247" s="13"/>
      <c r="U247" s="13"/>
      <c r="V247" s="13"/>
      <c r="W247" s="13"/>
      <c r="X247" s="13"/>
      <c r="Y247" s="13"/>
      <c r="Z247" s="13"/>
    </row>
    <row r="248" spans="1:26" ht="12" customHeight="1">
      <c r="A248" s="13"/>
      <c r="B248" s="13"/>
      <c r="C248" s="13"/>
      <c r="D248" s="13"/>
      <c r="E248" s="13"/>
      <c r="F248" s="13"/>
      <c r="G248" s="13"/>
      <c r="H248" s="1"/>
      <c r="I248" s="13"/>
      <c r="J248" s="13"/>
      <c r="K248" s="13"/>
      <c r="L248" s="13"/>
      <c r="M248" s="13"/>
      <c r="N248" s="13"/>
      <c r="O248" s="13"/>
      <c r="P248" s="13"/>
      <c r="Q248" s="13"/>
      <c r="R248" s="13"/>
      <c r="S248" s="13"/>
      <c r="T248" s="13"/>
      <c r="U248" s="13"/>
      <c r="V248" s="13"/>
      <c r="W248" s="13"/>
      <c r="X248" s="13"/>
      <c r="Y248" s="13"/>
      <c r="Z248" s="13"/>
    </row>
    <row r="249" spans="1:26" ht="12" customHeight="1">
      <c r="A249" s="13"/>
      <c r="B249" s="13"/>
      <c r="C249" s="13"/>
      <c r="D249" s="13"/>
      <c r="E249" s="13"/>
      <c r="F249" s="13"/>
      <c r="G249" s="13"/>
      <c r="H249" s="1"/>
      <c r="I249" s="13"/>
      <c r="J249" s="13"/>
      <c r="K249" s="13"/>
      <c r="L249" s="13"/>
      <c r="M249" s="13"/>
      <c r="N249" s="13"/>
      <c r="O249" s="13"/>
      <c r="P249" s="13"/>
      <c r="Q249" s="13"/>
      <c r="R249" s="13"/>
      <c r="S249" s="13"/>
      <c r="T249" s="13"/>
      <c r="U249" s="13"/>
      <c r="V249" s="13"/>
      <c r="W249" s="13"/>
      <c r="X249" s="13"/>
      <c r="Y249" s="13"/>
      <c r="Z249" s="13"/>
    </row>
    <row r="250" spans="1:26" ht="12" customHeight="1">
      <c r="A250" s="13"/>
      <c r="B250" s="13"/>
      <c r="C250" s="13"/>
      <c r="D250" s="13"/>
      <c r="E250" s="13"/>
      <c r="F250" s="13"/>
      <c r="G250" s="13"/>
      <c r="H250" s="1"/>
      <c r="I250" s="13"/>
      <c r="J250" s="13"/>
      <c r="K250" s="13"/>
      <c r="L250" s="13"/>
      <c r="M250" s="13"/>
      <c r="N250" s="13"/>
      <c r="O250" s="13"/>
      <c r="P250" s="13"/>
      <c r="Q250" s="13"/>
      <c r="R250" s="13"/>
      <c r="S250" s="13"/>
      <c r="T250" s="13"/>
      <c r="U250" s="13"/>
      <c r="V250" s="13"/>
      <c r="W250" s="13"/>
      <c r="X250" s="13"/>
      <c r="Y250" s="13"/>
      <c r="Z250" s="13"/>
    </row>
    <row r="251" spans="1:26" ht="12" customHeight="1">
      <c r="A251" s="13"/>
      <c r="B251" s="13"/>
      <c r="C251" s="13"/>
      <c r="D251" s="13"/>
      <c r="E251" s="13"/>
      <c r="F251" s="13"/>
      <c r="G251" s="13"/>
      <c r="H251" s="1"/>
      <c r="I251" s="13"/>
      <c r="J251" s="13"/>
      <c r="K251" s="13"/>
      <c r="L251" s="13"/>
      <c r="M251" s="13"/>
      <c r="N251" s="13"/>
      <c r="O251" s="13"/>
      <c r="P251" s="13"/>
      <c r="Q251" s="13"/>
      <c r="R251" s="13"/>
      <c r="S251" s="13"/>
      <c r="T251" s="13"/>
      <c r="U251" s="13"/>
      <c r="V251" s="13"/>
      <c r="W251" s="13"/>
      <c r="X251" s="13"/>
      <c r="Y251" s="13"/>
      <c r="Z251" s="13"/>
    </row>
    <row r="252" spans="1:26" ht="12" customHeight="1">
      <c r="A252" s="13"/>
      <c r="B252" s="13"/>
      <c r="C252" s="13"/>
      <c r="D252" s="13"/>
      <c r="E252" s="13"/>
      <c r="F252" s="13"/>
      <c r="G252" s="13"/>
      <c r="H252" s="1"/>
      <c r="I252" s="13"/>
      <c r="J252" s="13"/>
      <c r="K252" s="13"/>
      <c r="L252" s="13"/>
      <c r="M252" s="13"/>
      <c r="N252" s="13"/>
      <c r="O252" s="13"/>
      <c r="P252" s="13"/>
      <c r="Q252" s="13"/>
      <c r="R252" s="13"/>
      <c r="S252" s="13"/>
      <c r="T252" s="13"/>
      <c r="U252" s="13"/>
      <c r="V252" s="13"/>
      <c r="W252" s="13"/>
      <c r="X252" s="13"/>
      <c r="Y252" s="13"/>
      <c r="Z252" s="13"/>
    </row>
    <row r="253" spans="1:26" ht="12" customHeight="1">
      <c r="A253" s="13"/>
      <c r="B253" s="13"/>
      <c r="C253" s="13"/>
      <c r="D253" s="13"/>
      <c r="E253" s="13"/>
      <c r="F253" s="13"/>
      <c r="G253" s="13"/>
      <c r="H253" s="1"/>
      <c r="I253" s="13"/>
      <c r="J253" s="13"/>
      <c r="K253" s="13"/>
      <c r="L253" s="13"/>
      <c r="M253" s="13"/>
      <c r="N253" s="13"/>
      <c r="O253" s="13"/>
      <c r="P253" s="13"/>
      <c r="Q253" s="13"/>
      <c r="R253" s="13"/>
      <c r="S253" s="13"/>
      <c r="T253" s="13"/>
      <c r="U253" s="13"/>
      <c r="V253" s="13"/>
      <c r="W253" s="13"/>
      <c r="X253" s="13"/>
      <c r="Y253" s="13"/>
      <c r="Z253" s="13"/>
    </row>
    <row r="254" spans="1:26" ht="12" customHeight="1">
      <c r="A254" s="13"/>
      <c r="B254" s="13"/>
      <c r="C254" s="13"/>
      <c r="D254" s="13"/>
      <c r="E254" s="13"/>
      <c r="F254" s="13"/>
      <c r="G254" s="13"/>
      <c r="H254" s="1"/>
      <c r="I254" s="13"/>
      <c r="J254" s="13"/>
      <c r="K254" s="13"/>
      <c r="L254" s="13"/>
      <c r="M254" s="13"/>
      <c r="N254" s="13"/>
      <c r="O254" s="13"/>
      <c r="P254" s="13"/>
      <c r="Q254" s="13"/>
      <c r="R254" s="13"/>
      <c r="S254" s="13"/>
      <c r="T254" s="13"/>
      <c r="U254" s="13"/>
      <c r="V254" s="13"/>
      <c r="W254" s="13"/>
      <c r="X254" s="13"/>
      <c r="Y254" s="13"/>
      <c r="Z254" s="13"/>
    </row>
    <row r="255" spans="1:26" ht="12" customHeight="1">
      <c r="A255" s="13"/>
      <c r="B255" s="13"/>
      <c r="C255" s="13"/>
      <c r="D255" s="13"/>
      <c r="E255" s="13"/>
      <c r="F255" s="13"/>
      <c r="G255" s="13"/>
      <c r="H255" s="1"/>
      <c r="I255" s="13"/>
      <c r="J255" s="13"/>
      <c r="K255" s="13"/>
      <c r="L255" s="13"/>
      <c r="M255" s="13"/>
      <c r="N255" s="13"/>
      <c r="O255" s="13"/>
      <c r="P255" s="13"/>
      <c r="Q255" s="13"/>
      <c r="R255" s="13"/>
      <c r="S255" s="13"/>
      <c r="T255" s="13"/>
      <c r="U255" s="13"/>
      <c r="V255" s="13"/>
      <c r="W255" s="13"/>
      <c r="X255" s="13"/>
      <c r="Y255" s="13"/>
      <c r="Z255" s="13"/>
    </row>
    <row r="256" spans="1:26" ht="12" customHeight="1">
      <c r="A256" s="13"/>
      <c r="B256" s="13"/>
      <c r="C256" s="13"/>
      <c r="D256" s="13"/>
      <c r="E256" s="13"/>
      <c r="F256" s="13"/>
      <c r="G256" s="13"/>
      <c r="H256" s="1"/>
      <c r="I256" s="13"/>
      <c r="J256" s="13"/>
      <c r="K256" s="13"/>
      <c r="L256" s="13"/>
      <c r="M256" s="13"/>
      <c r="N256" s="13"/>
      <c r="O256" s="13"/>
      <c r="P256" s="13"/>
      <c r="Q256" s="13"/>
      <c r="R256" s="13"/>
      <c r="S256" s="13"/>
      <c r="T256" s="13"/>
      <c r="U256" s="13"/>
      <c r="V256" s="13"/>
      <c r="W256" s="13"/>
      <c r="X256" s="13"/>
      <c r="Y256" s="13"/>
      <c r="Z256" s="13"/>
    </row>
    <row r="257" spans="1:26" ht="12" customHeight="1">
      <c r="A257" s="13"/>
      <c r="B257" s="13"/>
      <c r="C257" s="13"/>
      <c r="D257" s="13"/>
      <c r="E257" s="13"/>
      <c r="F257" s="13"/>
      <c r="G257" s="13"/>
      <c r="H257" s="1"/>
      <c r="I257" s="13"/>
      <c r="J257" s="13"/>
      <c r="K257" s="13"/>
      <c r="L257" s="13"/>
      <c r="M257" s="13"/>
      <c r="N257" s="13"/>
      <c r="O257" s="13"/>
      <c r="P257" s="13"/>
      <c r="Q257" s="13"/>
      <c r="R257" s="13"/>
      <c r="S257" s="13"/>
      <c r="T257" s="13"/>
      <c r="U257" s="13"/>
      <c r="V257" s="13"/>
      <c r="W257" s="13"/>
      <c r="X257" s="13"/>
      <c r="Y257" s="13"/>
      <c r="Z257" s="13"/>
    </row>
    <row r="258" spans="1:26" ht="12" customHeight="1">
      <c r="A258" s="13"/>
      <c r="B258" s="13"/>
      <c r="C258" s="13"/>
      <c r="D258" s="13"/>
      <c r="E258" s="13"/>
      <c r="F258" s="13"/>
      <c r="G258" s="13"/>
      <c r="H258" s="1"/>
      <c r="I258" s="13"/>
      <c r="J258" s="13"/>
      <c r="K258" s="13"/>
      <c r="L258" s="13"/>
      <c r="M258" s="13"/>
      <c r="N258" s="13"/>
      <c r="O258" s="13"/>
      <c r="P258" s="13"/>
      <c r="Q258" s="13"/>
      <c r="R258" s="13"/>
      <c r="S258" s="13"/>
      <c r="T258" s="13"/>
      <c r="U258" s="13"/>
      <c r="V258" s="13"/>
      <c r="W258" s="13"/>
      <c r="X258" s="13"/>
      <c r="Y258" s="13"/>
      <c r="Z258" s="13"/>
    </row>
    <row r="259" spans="1:26" ht="12" customHeight="1">
      <c r="A259" s="13"/>
      <c r="B259" s="13"/>
      <c r="C259" s="13"/>
      <c r="D259" s="13"/>
      <c r="E259" s="13"/>
      <c r="F259" s="13"/>
      <c r="G259" s="13"/>
      <c r="H259" s="1"/>
      <c r="I259" s="13"/>
      <c r="J259" s="13"/>
      <c r="K259" s="13"/>
      <c r="L259" s="13"/>
      <c r="M259" s="13"/>
      <c r="N259" s="13"/>
      <c r="O259" s="13"/>
      <c r="P259" s="13"/>
      <c r="Q259" s="13"/>
      <c r="R259" s="13"/>
      <c r="S259" s="13"/>
      <c r="T259" s="13"/>
      <c r="U259" s="13"/>
      <c r="V259" s="13"/>
      <c r="W259" s="13"/>
      <c r="X259" s="13"/>
      <c r="Y259" s="13"/>
      <c r="Z259" s="13"/>
    </row>
    <row r="260" spans="1:26" ht="12" customHeight="1">
      <c r="A260" s="13"/>
      <c r="B260" s="13"/>
      <c r="C260" s="13"/>
      <c r="D260" s="13"/>
      <c r="E260" s="13"/>
      <c r="F260" s="13"/>
      <c r="G260" s="13"/>
      <c r="H260" s="1"/>
      <c r="I260" s="13"/>
      <c r="J260" s="13"/>
      <c r="K260" s="13"/>
      <c r="L260" s="13"/>
      <c r="M260" s="13"/>
      <c r="N260" s="13"/>
      <c r="O260" s="13"/>
      <c r="P260" s="13"/>
      <c r="Q260" s="13"/>
      <c r="R260" s="13"/>
      <c r="S260" s="13"/>
      <c r="T260" s="13"/>
      <c r="U260" s="13"/>
      <c r="V260" s="13"/>
      <c r="W260" s="13"/>
      <c r="X260" s="13"/>
      <c r="Y260" s="13"/>
      <c r="Z260" s="13"/>
    </row>
    <row r="261" spans="1:26" ht="12" customHeight="1">
      <c r="A261" s="13"/>
      <c r="B261" s="13"/>
      <c r="C261" s="13"/>
      <c r="D261" s="13"/>
      <c r="E261" s="13"/>
      <c r="F261" s="13"/>
      <c r="G261" s="13"/>
      <c r="H261" s="1"/>
      <c r="I261" s="13"/>
      <c r="J261" s="13"/>
      <c r="K261" s="13"/>
      <c r="L261" s="13"/>
      <c r="M261" s="13"/>
      <c r="N261" s="13"/>
      <c r="O261" s="13"/>
      <c r="P261" s="13"/>
      <c r="Q261" s="13"/>
      <c r="R261" s="13"/>
      <c r="S261" s="13"/>
      <c r="T261" s="13"/>
      <c r="U261" s="13"/>
      <c r="V261" s="13"/>
      <c r="W261" s="13"/>
      <c r="X261" s="13"/>
      <c r="Y261" s="13"/>
      <c r="Z261" s="13"/>
    </row>
    <row r="262" spans="1:26" ht="12" customHeight="1">
      <c r="A262" s="13"/>
      <c r="B262" s="13"/>
      <c r="C262" s="13"/>
      <c r="D262" s="13"/>
      <c r="E262" s="13"/>
      <c r="F262" s="13"/>
      <c r="G262" s="13"/>
      <c r="H262" s="1"/>
      <c r="I262" s="13"/>
      <c r="J262" s="13"/>
      <c r="K262" s="13"/>
      <c r="L262" s="13"/>
      <c r="M262" s="13"/>
      <c r="N262" s="13"/>
      <c r="O262" s="13"/>
      <c r="P262" s="13"/>
      <c r="Q262" s="13"/>
      <c r="R262" s="13"/>
      <c r="S262" s="13"/>
      <c r="T262" s="13"/>
      <c r="U262" s="13"/>
      <c r="V262" s="13"/>
      <c r="W262" s="13"/>
      <c r="X262" s="13"/>
      <c r="Y262" s="13"/>
      <c r="Z262" s="13"/>
    </row>
    <row r="263" spans="1:26" ht="12" customHeight="1">
      <c r="A263" s="13"/>
      <c r="B263" s="13"/>
      <c r="C263" s="13"/>
      <c r="D263" s="13"/>
      <c r="E263" s="13"/>
      <c r="F263" s="13"/>
      <c r="G263" s="13"/>
      <c r="H263" s="1"/>
      <c r="I263" s="13"/>
      <c r="J263" s="13"/>
      <c r="K263" s="13"/>
      <c r="L263" s="13"/>
      <c r="M263" s="13"/>
      <c r="N263" s="13"/>
      <c r="O263" s="13"/>
      <c r="P263" s="13"/>
      <c r="Q263" s="13"/>
      <c r="R263" s="13"/>
      <c r="S263" s="13"/>
      <c r="T263" s="13"/>
      <c r="U263" s="13"/>
      <c r="V263" s="13"/>
      <c r="W263" s="13"/>
      <c r="X263" s="13"/>
      <c r="Y263" s="13"/>
      <c r="Z263" s="13"/>
    </row>
    <row r="264" spans="1:26" ht="12" customHeight="1">
      <c r="A264" s="13"/>
      <c r="B264" s="13"/>
      <c r="C264" s="13"/>
      <c r="D264" s="13"/>
      <c r="E264" s="13"/>
      <c r="F264" s="13"/>
      <c r="G264" s="13"/>
      <c r="H264" s="1"/>
      <c r="I264" s="13"/>
      <c r="J264" s="13"/>
      <c r="K264" s="13"/>
      <c r="L264" s="13"/>
      <c r="M264" s="13"/>
      <c r="N264" s="13"/>
      <c r="O264" s="13"/>
      <c r="P264" s="13"/>
      <c r="Q264" s="13"/>
      <c r="R264" s="13"/>
      <c r="S264" s="13"/>
      <c r="T264" s="13"/>
      <c r="U264" s="13"/>
      <c r="V264" s="13"/>
      <c r="W264" s="13"/>
      <c r="X264" s="13"/>
      <c r="Y264" s="13"/>
      <c r="Z264" s="13"/>
    </row>
    <row r="265" spans="1:26" ht="12" customHeight="1">
      <c r="A265" s="13"/>
      <c r="B265" s="13"/>
      <c r="C265" s="13"/>
      <c r="D265" s="13"/>
      <c r="E265" s="13"/>
      <c r="F265" s="13"/>
      <c r="G265" s="13"/>
      <c r="H265" s="1"/>
      <c r="I265" s="13"/>
      <c r="J265" s="13"/>
      <c r="K265" s="13"/>
      <c r="L265" s="13"/>
      <c r="M265" s="13"/>
      <c r="N265" s="13"/>
      <c r="O265" s="13"/>
      <c r="P265" s="13"/>
      <c r="Q265" s="13"/>
      <c r="R265" s="13"/>
      <c r="S265" s="13"/>
      <c r="T265" s="13"/>
      <c r="U265" s="13"/>
      <c r="V265" s="13"/>
      <c r="W265" s="13"/>
      <c r="X265" s="13"/>
      <c r="Y265" s="13"/>
      <c r="Z265" s="13"/>
    </row>
    <row r="266" spans="1:26" ht="12" customHeight="1">
      <c r="A266" s="13"/>
      <c r="B266" s="13"/>
      <c r="C266" s="13"/>
      <c r="D266" s="13"/>
      <c r="E266" s="13"/>
      <c r="F266" s="13"/>
      <c r="G266" s="13"/>
      <c r="H266" s="1"/>
      <c r="I266" s="13"/>
      <c r="J266" s="13"/>
      <c r="K266" s="13"/>
      <c r="L266" s="13"/>
      <c r="M266" s="13"/>
      <c r="N266" s="13"/>
      <c r="O266" s="13"/>
      <c r="P266" s="13"/>
      <c r="Q266" s="13"/>
      <c r="R266" s="13"/>
      <c r="S266" s="13"/>
      <c r="T266" s="13"/>
      <c r="U266" s="13"/>
      <c r="V266" s="13"/>
      <c r="W266" s="13"/>
      <c r="X266" s="13"/>
      <c r="Y266" s="13"/>
      <c r="Z266" s="13"/>
    </row>
    <row r="267" spans="1:26" ht="12" customHeight="1">
      <c r="A267" s="13"/>
      <c r="B267" s="13"/>
      <c r="C267" s="13"/>
      <c r="D267" s="13"/>
      <c r="E267" s="13"/>
      <c r="F267" s="13"/>
      <c r="G267" s="13"/>
      <c r="H267" s="1"/>
      <c r="I267" s="13"/>
      <c r="J267" s="13"/>
      <c r="K267" s="13"/>
      <c r="L267" s="13"/>
      <c r="M267" s="13"/>
      <c r="N267" s="13"/>
      <c r="O267" s="13"/>
      <c r="P267" s="13"/>
      <c r="Q267" s="13"/>
      <c r="R267" s="13"/>
      <c r="S267" s="13"/>
      <c r="T267" s="13"/>
      <c r="U267" s="13"/>
      <c r="V267" s="13"/>
      <c r="W267" s="13"/>
      <c r="X267" s="13"/>
      <c r="Y267" s="13"/>
      <c r="Z267" s="13"/>
    </row>
    <row r="268" spans="1:26" ht="12" customHeight="1">
      <c r="A268" s="13"/>
      <c r="B268" s="13"/>
      <c r="C268" s="13"/>
      <c r="D268" s="13"/>
      <c r="E268" s="13"/>
      <c r="F268" s="13"/>
      <c r="G268" s="13"/>
      <c r="H268" s="1"/>
      <c r="I268" s="13"/>
      <c r="J268" s="13"/>
      <c r="K268" s="13"/>
      <c r="L268" s="13"/>
      <c r="M268" s="13"/>
      <c r="N268" s="13"/>
      <c r="O268" s="13"/>
      <c r="P268" s="13"/>
      <c r="Q268" s="13"/>
      <c r="R268" s="13"/>
      <c r="S268" s="13"/>
      <c r="T268" s="13"/>
      <c r="U268" s="13"/>
      <c r="V268" s="13"/>
      <c r="W268" s="13"/>
      <c r="X268" s="13"/>
      <c r="Y268" s="13"/>
      <c r="Z268" s="13"/>
    </row>
    <row r="269" spans="1:26" ht="12" customHeight="1">
      <c r="A269" s="13"/>
      <c r="B269" s="13"/>
      <c r="C269" s="13"/>
      <c r="D269" s="13"/>
      <c r="E269" s="13"/>
      <c r="F269" s="13"/>
      <c r="G269" s="13"/>
      <c r="H269" s="1"/>
      <c r="I269" s="13"/>
      <c r="J269" s="13"/>
      <c r="K269" s="13"/>
      <c r="L269" s="13"/>
      <c r="M269" s="13"/>
      <c r="N269" s="13"/>
      <c r="O269" s="13"/>
      <c r="P269" s="13"/>
      <c r="Q269" s="13"/>
      <c r="R269" s="13"/>
      <c r="S269" s="13"/>
      <c r="T269" s="13"/>
      <c r="U269" s="13"/>
      <c r="V269" s="13"/>
      <c r="W269" s="13"/>
      <c r="X269" s="13"/>
      <c r="Y269" s="13"/>
      <c r="Z269" s="13"/>
    </row>
    <row r="270" spans="1:26" ht="12" customHeight="1">
      <c r="A270" s="13"/>
      <c r="B270" s="13"/>
      <c r="C270" s="13"/>
      <c r="D270" s="13"/>
      <c r="E270" s="13"/>
      <c r="F270" s="13"/>
      <c r="G270" s="13"/>
      <c r="H270" s="1"/>
      <c r="I270" s="13"/>
      <c r="J270" s="13"/>
      <c r="K270" s="13"/>
      <c r="L270" s="13"/>
      <c r="M270" s="13"/>
      <c r="N270" s="13"/>
      <c r="O270" s="13"/>
      <c r="P270" s="13"/>
      <c r="Q270" s="13"/>
      <c r="R270" s="13"/>
      <c r="S270" s="13"/>
      <c r="T270" s="13"/>
      <c r="U270" s="13"/>
      <c r="V270" s="13"/>
      <c r="W270" s="13"/>
      <c r="X270" s="13"/>
      <c r="Y270" s="13"/>
      <c r="Z270" s="13"/>
    </row>
    <row r="271" spans="1:26" ht="12" customHeight="1">
      <c r="A271" s="13"/>
      <c r="B271" s="13"/>
      <c r="C271" s="13"/>
      <c r="D271" s="13"/>
      <c r="E271" s="13"/>
      <c r="F271" s="13"/>
      <c r="G271" s="13"/>
      <c r="H271" s="1"/>
      <c r="I271" s="13"/>
      <c r="J271" s="13"/>
      <c r="K271" s="13"/>
      <c r="L271" s="13"/>
      <c r="M271" s="13"/>
      <c r="N271" s="13"/>
      <c r="O271" s="13"/>
      <c r="P271" s="13"/>
      <c r="Q271" s="13"/>
      <c r="R271" s="13"/>
      <c r="S271" s="13"/>
      <c r="T271" s="13"/>
      <c r="U271" s="13"/>
      <c r="V271" s="13"/>
      <c r="W271" s="13"/>
      <c r="X271" s="13"/>
      <c r="Y271" s="13"/>
      <c r="Z271" s="13"/>
    </row>
    <row r="272" spans="1:26" ht="12" customHeight="1">
      <c r="A272" s="13"/>
      <c r="B272" s="13"/>
      <c r="C272" s="13"/>
      <c r="D272" s="13"/>
      <c r="E272" s="13"/>
      <c r="F272" s="13"/>
      <c r="G272" s="13"/>
      <c r="H272" s="1"/>
      <c r="I272" s="13"/>
      <c r="J272" s="13"/>
      <c r="K272" s="13"/>
      <c r="L272" s="13"/>
      <c r="M272" s="13"/>
      <c r="N272" s="13"/>
      <c r="O272" s="13"/>
      <c r="P272" s="13"/>
      <c r="Q272" s="13"/>
      <c r="R272" s="13"/>
      <c r="S272" s="13"/>
      <c r="T272" s="13"/>
      <c r="U272" s="13"/>
      <c r="V272" s="13"/>
      <c r="W272" s="13"/>
      <c r="X272" s="13"/>
      <c r="Y272" s="13"/>
      <c r="Z272" s="13"/>
    </row>
    <row r="273" spans="1:26" ht="12" customHeight="1">
      <c r="A273" s="13"/>
      <c r="B273" s="13"/>
      <c r="C273" s="13"/>
      <c r="D273" s="13"/>
      <c r="E273" s="13"/>
      <c r="F273" s="13"/>
      <c r="G273" s="13"/>
      <c r="H273" s="1"/>
      <c r="I273" s="13"/>
      <c r="J273" s="13"/>
      <c r="K273" s="13"/>
      <c r="L273" s="13"/>
      <c r="M273" s="13"/>
      <c r="N273" s="13"/>
      <c r="O273" s="13"/>
      <c r="P273" s="13"/>
      <c r="Q273" s="13"/>
      <c r="R273" s="13"/>
      <c r="S273" s="13"/>
      <c r="T273" s="13"/>
      <c r="U273" s="13"/>
      <c r="V273" s="13"/>
      <c r="W273" s="13"/>
      <c r="X273" s="13"/>
      <c r="Y273" s="13"/>
      <c r="Z273" s="13"/>
    </row>
    <row r="274" spans="1:26" ht="12" customHeight="1">
      <c r="A274" s="13"/>
      <c r="B274" s="13"/>
      <c r="C274" s="13"/>
      <c r="D274" s="13"/>
      <c r="E274" s="13"/>
      <c r="F274" s="13"/>
      <c r="G274" s="13"/>
      <c r="H274" s="1"/>
      <c r="I274" s="13"/>
      <c r="J274" s="13"/>
      <c r="K274" s="13"/>
      <c r="L274" s="13"/>
      <c r="M274" s="13"/>
      <c r="N274" s="13"/>
      <c r="O274" s="13"/>
      <c r="P274" s="13"/>
      <c r="Q274" s="13"/>
      <c r="R274" s="13"/>
      <c r="S274" s="13"/>
      <c r="T274" s="13"/>
      <c r="U274" s="13"/>
      <c r="V274" s="13"/>
      <c r="W274" s="13"/>
      <c r="X274" s="13"/>
      <c r="Y274" s="13"/>
      <c r="Z274" s="13"/>
    </row>
    <row r="275" spans="1:26" ht="12" customHeight="1">
      <c r="A275" s="13"/>
      <c r="B275" s="13"/>
      <c r="C275" s="13"/>
      <c r="D275" s="13"/>
      <c r="E275" s="13"/>
      <c r="F275" s="13"/>
      <c r="G275" s="13"/>
      <c r="H275" s="1"/>
      <c r="I275" s="13"/>
      <c r="J275" s="13"/>
      <c r="K275" s="13"/>
      <c r="L275" s="13"/>
      <c r="M275" s="13"/>
      <c r="N275" s="13"/>
      <c r="O275" s="13"/>
      <c r="P275" s="13"/>
      <c r="Q275" s="13"/>
      <c r="R275" s="13"/>
      <c r="S275" s="13"/>
      <c r="T275" s="13"/>
      <c r="U275" s="13"/>
      <c r="V275" s="13"/>
      <c r="W275" s="13"/>
      <c r="X275" s="13"/>
      <c r="Y275" s="13"/>
      <c r="Z275" s="13"/>
    </row>
    <row r="276" spans="1:26" ht="12" customHeight="1">
      <c r="A276" s="13"/>
      <c r="B276" s="13"/>
      <c r="C276" s="13"/>
      <c r="D276" s="13"/>
      <c r="E276" s="13"/>
      <c r="F276" s="13"/>
      <c r="G276" s="13"/>
      <c r="H276" s="1"/>
      <c r="I276" s="13"/>
      <c r="J276" s="13"/>
      <c r="K276" s="13"/>
      <c r="L276" s="13"/>
      <c r="M276" s="13"/>
      <c r="N276" s="13"/>
      <c r="O276" s="13"/>
      <c r="P276" s="13"/>
      <c r="Q276" s="13"/>
      <c r="R276" s="13"/>
      <c r="S276" s="13"/>
      <c r="T276" s="13"/>
      <c r="U276" s="13"/>
      <c r="V276" s="13"/>
      <c r="W276" s="13"/>
      <c r="X276" s="13"/>
      <c r="Y276" s="13"/>
      <c r="Z276" s="13"/>
    </row>
    <row r="277" spans="1:26" ht="12" customHeight="1">
      <c r="A277" s="13"/>
      <c r="B277" s="13"/>
      <c r="C277" s="13"/>
      <c r="D277" s="13"/>
      <c r="E277" s="13"/>
      <c r="F277" s="13"/>
      <c r="G277" s="13"/>
      <c r="H277" s="1"/>
      <c r="I277" s="13"/>
      <c r="J277" s="13"/>
      <c r="K277" s="13"/>
      <c r="L277" s="13"/>
      <c r="M277" s="13"/>
      <c r="N277" s="13"/>
      <c r="O277" s="13"/>
      <c r="P277" s="13"/>
      <c r="Q277" s="13"/>
      <c r="R277" s="13"/>
      <c r="S277" s="13"/>
      <c r="T277" s="13"/>
      <c r="U277" s="13"/>
      <c r="V277" s="13"/>
      <c r="W277" s="13"/>
      <c r="X277" s="13"/>
      <c r="Y277" s="13"/>
      <c r="Z277" s="13"/>
    </row>
    <row r="278" spans="1:26" ht="12" customHeight="1">
      <c r="A278" s="13"/>
      <c r="B278" s="13"/>
      <c r="C278" s="13"/>
      <c r="D278" s="13"/>
      <c r="E278" s="13"/>
      <c r="F278" s="13"/>
      <c r="G278" s="13"/>
      <c r="H278" s="1"/>
      <c r="I278" s="13"/>
      <c r="J278" s="13"/>
      <c r="K278" s="13"/>
      <c r="L278" s="13"/>
      <c r="M278" s="13"/>
      <c r="N278" s="13"/>
      <c r="O278" s="13"/>
      <c r="P278" s="13"/>
      <c r="Q278" s="13"/>
      <c r="R278" s="13"/>
      <c r="S278" s="13"/>
      <c r="T278" s="13"/>
      <c r="U278" s="13"/>
      <c r="V278" s="13"/>
      <c r="W278" s="13"/>
      <c r="X278" s="13"/>
      <c r="Y278" s="13"/>
      <c r="Z278" s="13"/>
    </row>
    <row r="279" spans="1:26" ht="12" customHeight="1">
      <c r="A279" s="13"/>
      <c r="B279" s="13"/>
      <c r="C279" s="13"/>
      <c r="D279" s="13"/>
      <c r="E279" s="13"/>
      <c r="F279" s="13"/>
      <c r="G279" s="13"/>
      <c r="H279" s="1"/>
      <c r="I279" s="13"/>
      <c r="J279" s="13"/>
      <c r="K279" s="13"/>
      <c r="L279" s="13"/>
      <c r="M279" s="13"/>
      <c r="N279" s="13"/>
      <c r="O279" s="13"/>
      <c r="P279" s="13"/>
      <c r="Q279" s="13"/>
      <c r="R279" s="13"/>
      <c r="S279" s="13"/>
      <c r="T279" s="13"/>
      <c r="U279" s="13"/>
      <c r="V279" s="13"/>
      <c r="W279" s="13"/>
      <c r="X279" s="13"/>
      <c r="Y279" s="13"/>
      <c r="Z279" s="13"/>
    </row>
    <row r="280" spans="1:26" ht="12" customHeight="1">
      <c r="A280" s="13"/>
      <c r="B280" s="13"/>
      <c r="C280" s="13"/>
      <c r="D280" s="13"/>
      <c r="E280" s="13"/>
      <c r="F280" s="13"/>
      <c r="G280" s="13"/>
      <c r="H280" s="1"/>
      <c r="I280" s="13"/>
      <c r="J280" s="13"/>
      <c r="K280" s="13"/>
      <c r="L280" s="13"/>
      <c r="M280" s="13"/>
      <c r="N280" s="13"/>
      <c r="O280" s="13"/>
      <c r="P280" s="13"/>
      <c r="Q280" s="13"/>
      <c r="R280" s="13"/>
      <c r="S280" s="13"/>
      <c r="T280" s="13"/>
      <c r="U280" s="13"/>
      <c r="V280" s="13"/>
      <c r="W280" s="13"/>
      <c r="X280" s="13"/>
      <c r="Y280" s="13"/>
      <c r="Z280" s="13"/>
    </row>
    <row r="281" spans="1:26" ht="12" customHeight="1">
      <c r="A281" s="13"/>
      <c r="B281" s="13"/>
      <c r="C281" s="13"/>
      <c r="D281" s="13"/>
      <c r="E281" s="13"/>
      <c r="F281" s="13"/>
      <c r="G281" s="13"/>
      <c r="H281" s="1"/>
      <c r="I281" s="13"/>
      <c r="J281" s="13"/>
      <c r="K281" s="13"/>
      <c r="L281" s="13"/>
      <c r="M281" s="13"/>
      <c r="N281" s="13"/>
      <c r="O281" s="13"/>
      <c r="P281" s="13"/>
      <c r="Q281" s="13"/>
      <c r="R281" s="13"/>
      <c r="S281" s="13"/>
      <c r="T281" s="13"/>
      <c r="U281" s="13"/>
      <c r="V281" s="13"/>
      <c r="W281" s="13"/>
      <c r="X281" s="13"/>
      <c r="Y281" s="13"/>
      <c r="Z281" s="13"/>
    </row>
    <row r="282" spans="1:26" ht="12" customHeight="1">
      <c r="A282" s="13"/>
      <c r="B282" s="13"/>
      <c r="C282" s="13"/>
      <c r="D282" s="13"/>
      <c r="E282" s="13"/>
      <c r="F282" s="13"/>
      <c r="G282" s="13"/>
      <c r="H282" s="1"/>
      <c r="I282" s="13"/>
      <c r="J282" s="13"/>
      <c r="K282" s="13"/>
      <c r="L282" s="13"/>
      <c r="M282" s="13"/>
      <c r="N282" s="13"/>
      <c r="O282" s="13"/>
      <c r="P282" s="13"/>
      <c r="Q282" s="13"/>
      <c r="R282" s="13"/>
      <c r="S282" s="13"/>
      <c r="T282" s="13"/>
      <c r="U282" s="13"/>
      <c r="V282" s="13"/>
      <c r="W282" s="13"/>
      <c r="X282" s="13"/>
      <c r="Y282" s="13"/>
      <c r="Z282" s="13"/>
    </row>
    <row r="283" spans="1:26" ht="12" customHeight="1">
      <c r="A283" s="13"/>
      <c r="B283" s="13"/>
      <c r="C283" s="13"/>
      <c r="D283" s="13"/>
      <c r="E283" s="13"/>
      <c r="F283" s="13"/>
      <c r="G283" s="13"/>
      <c r="H283" s="1"/>
      <c r="I283" s="13"/>
      <c r="J283" s="13"/>
      <c r="K283" s="13"/>
      <c r="L283" s="13"/>
      <c r="M283" s="13"/>
      <c r="N283" s="13"/>
      <c r="O283" s="13"/>
      <c r="P283" s="13"/>
      <c r="Q283" s="13"/>
      <c r="R283" s="13"/>
      <c r="S283" s="13"/>
      <c r="T283" s="13"/>
      <c r="U283" s="13"/>
      <c r="V283" s="13"/>
      <c r="W283" s="13"/>
      <c r="X283" s="13"/>
      <c r="Y283" s="13"/>
      <c r="Z283" s="13"/>
    </row>
    <row r="284" spans="1:26" ht="12" customHeight="1">
      <c r="A284" s="13"/>
      <c r="B284" s="13"/>
      <c r="C284" s="13"/>
      <c r="D284" s="13"/>
      <c r="E284" s="13"/>
      <c r="F284" s="13"/>
      <c r="G284" s="13"/>
      <c r="H284" s="1"/>
      <c r="I284" s="13"/>
      <c r="J284" s="13"/>
      <c r="K284" s="13"/>
      <c r="L284" s="13"/>
      <c r="M284" s="13"/>
      <c r="N284" s="13"/>
      <c r="O284" s="13"/>
      <c r="P284" s="13"/>
      <c r="Q284" s="13"/>
      <c r="R284" s="13"/>
      <c r="S284" s="13"/>
      <c r="T284" s="13"/>
      <c r="U284" s="13"/>
      <c r="V284" s="13"/>
      <c r="W284" s="13"/>
      <c r="X284" s="13"/>
      <c r="Y284" s="13"/>
      <c r="Z284" s="13"/>
    </row>
    <row r="285" spans="1:26" ht="12" customHeight="1">
      <c r="A285" s="13"/>
      <c r="B285" s="13"/>
      <c r="C285" s="13"/>
      <c r="D285" s="13"/>
      <c r="E285" s="13"/>
      <c r="F285" s="13"/>
      <c r="G285" s="13"/>
      <c r="H285" s="1"/>
      <c r="I285" s="13"/>
      <c r="J285" s="13"/>
      <c r="K285" s="13"/>
      <c r="L285" s="13"/>
      <c r="M285" s="13"/>
      <c r="N285" s="13"/>
      <c r="O285" s="13"/>
      <c r="P285" s="13"/>
      <c r="Q285" s="13"/>
      <c r="R285" s="13"/>
      <c r="S285" s="13"/>
      <c r="T285" s="13"/>
      <c r="U285" s="13"/>
      <c r="V285" s="13"/>
      <c r="W285" s="13"/>
      <c r="X285" s="13"/>
      <c r="Y285" s="13"/>
      <c r="Z285" s="13"/>
    </row>
    <row r="286" spans="1:26" ht="12" customHeight="1">
      <c r="A286" s="13"/>
      <c r="B286" s="13"/>
      <c r="C286" s="13"/>
      <c r="D286" s="13"/>
      <c r="E286" s="13"/>
      <c r="F286" s="13"/>
      <c r="G286" s="13"/>
      <c r="H286" s="1"/>
      <c r="I286" s="13"/>
      <c r="J286" s="13"/>
      <c r="K286" s="13"/>
      <c r="L286" s="13"/>
      <c r="M286" s="13"/>
      <c r="N286" s="13"/>
      <c r="O286" s="13"/>
      <c r="P286" s="13"/>
      <c r="Q286" s="13"/>
      <c r="R286" s="13"/>
      <c r="S286" s="13"/>
      <c r="T286" s="13"/>
      <c r="U286" s="13"/>
      <c r="V286" s="13"/>
      <c r="W286" s="13"/>
      <c r="X286" s="13"/>
      <c r="Y286" s="13"/>
      <c r="Z286" s="13"/>
    </row>
    <row r="287" spans="1:26" ht="12" customHeight="1">
      <c r="A287" s="13"/>
      <c r="B287" s="13"/>
      <c r="C287" s="13"/>
      <c r="D287" s="13"/>
      <c r="E287" s="13"/>
      <c r="F287" s="13"/>
      <c r="G287" s="13"/>
      <c r="H287" s="1"/>
      <c r="I287" s="13"/>
      <c r="J287" s="13"/>
      <c r="K287" s="13"/>
      <c r="L287" s="13"/>
      <c r="M287" s="13"/>
      <c r="N287" s="13"/>
      <c r="O287" s="13"/>
      <c r="P287" s="13"/>
      <c r="Q287" s="13"/>
      <c r="R287" s="13"/>
      <c r="S287" s="13"/>
      <c r="T287" s="13"/>
      <c r="U287" s="13"/>
      <c r="V287" s="13"/>
      <c r="W287" s="13"/>
      <c r="X287" s="13"/>
      <c r="Y287" s="13"/>
      <c r="Z287" s="13"/>
    </row>
    <row r="288" spans="1:26" ht="12" customHeight="1">
      <c r="A288" s="13"/>
      <c r="B288" s="13"/>
      <c r="C288" s="13"/>
      <c r="D288" s="13"/>
      <c r="E288" s="13"/>
      <c r="F288" s="13"/>
      <c r="G288" s="13"/>
      <c r="H288" s="1"/>
      <c r="I288" s="13"/>
      <c r="J288" s="13"/>
      <c r="K288" s="13"/>
      <c r="L288" s="13"/>
      <c r="M288" s="13"/>
      <c r="N288" s="13"/>
      <c r="O288" s="13"/>
      <c r="P288" s="13"/>
      <c r="Q288" s="13"/>
      <c r="R288" s="13"/>
      <c r="S288" s="13"/>
      <c r="T288" s="13"/>
      <c r="U288" s="13"/>
      <c r="V288" s="13"/>
      <c r="W288" s="13"/>
      <c r="X288" s="13"/>
      <c r="Y288" s="13"/>
      <c r="Z288" s="13"/>
    </row>
    <row r="289" spans="1:26" ht="12" customHeight="1">
      <c r="A289" s="13"/>
      <c r="B289" s="13"/>
      <c r="C289" s="13"/>
      <c r="D289" s="13"/>
      <c r="E289" s="13"/>
      <c r="F289" s="13"/>
      <c r="G289" s="13"/>
      <c r="H289" s="1"/>
      <c r="I289" s="13"/>
      <c r="J289" s="13"/>
      <c r="K289" s="13"/>
      <c r="L289" s="13"/>
      <c r="M289" s="13"/>
      <c r="N289" s="13"/>
      <c r="O289" s="13"/>
      <c r="P289" s="13"/>
      <c r="Q289" s="13"/>
      <c r="R289" s="13"/>
      <c r="S289" s="13"/>
      <c r="T289" s="13"/>
      <c r="U289" s="13"/>
      <c r="V289" s="13"/>
      <c r="W289" s="13"/>
      <c r="X289" s="13"/>
      <c r="Y289" s="13"/>
      <c r="Z289" s="13"/>
    </row>
    <row r="290" spans="1:26" ht="12" customHeight="1">
      <c r="A290" s="13"/>
      <c r="B290" s="13"/>
      <c r="C290" s="13"/>
      <c r="D290" s="13"/>
      <c r="E290" s="13"/>
      <c r="F290" s="13"/>
      <c r="G290" s="13"/>
      <c r="H290" s="1"/>
      <c r="I290" s="13"/>
      <c r="J290" s="13"/>
      <c r="K290" s="13"/>
      <c r="L290" s="13"/>
      <c r="M290" s="13"/>
      <c r="N290" s="13"/>
      <c r="O290" s="13"/>
      <c r="P290" s="13"/>
      <c r="Q290" s="13"/>
      <c r="R290" s="13"/>
      <c r="S290" s="13"/>
      <c r="T290" s="13"/>
      <c r="U290" s="13"/>
      <c r="V290" s="13"/>
      <c r="W290" s="13"/>
      <c r="X290" s="13"/>
      <c r="Y290" s="13"/>
      <c r="Z290" s="13"/>
    </row>
    <row r="291" spans="1:26" ht="12" customHeight="1">
      <c r="A291" s="13"/>
      <c r="B291" s="13"/>
      <c r="C291" s="13"/>
      <c r="D291" s="13"/>
      <c r="E291" s="13"/>
      <c r="F291" s="13"/>
      <c r="G291" s="13"/>
      <c r="H291" s="1"/>
      <c r="I291" s="13"/>
      <c r="J291" s="13"/>
      <c r="K291" s="13"/>
      <c r="L291" s="13"/>
      <c r="M291" s="13"/>
      <c r="N291" s="13"/>
      <c r="O291" s="13"/>
      <c r="P291" s="13"/>
      <c r="Q291" s="13"/>
      <c r="R291" s="13"/>
      <c r="S291" s="13"/>
      <c r="T291" s="13"/>
      <c r="U291" s="13"/>
      <c r="V291" s="13"/>
      <c r="W291" s="13"/>
      <c r="X291" s="13"/>
      <c r="Y291" s="13"/>
      <c r="Z291" s="13"/>
    </row>
    <row r="292" spans="1:26" ht="12" customHeight="1">
      <c r="A292" s="13"/>
      <c r="B292" s="13"/>
      <c r="C292" s="13"/>
      <c r="D292" s="13"/>
      <c r="E292" s="13"/>
      <c r="F292" s="13"/>
      <c r="G292" s="13"/>
      <c r="H292" s="1"/>
      <c r="I292" s="13"/>
      <c r="J292" s="13"/>
      <c r="K292" s="13"/>
      <c r="L292" s="13"/>
      <c r="M292" s="13"/>
      <c r="N292" s="13"/>
      <c r="O292" s="13"/>
      <c r="P292" s="13"/>
      <c r="Q292" s="13"/>
      <c r="R292" s="13"/>
      <c r="S292" s="13"/>
      <c r="T292" s="13"/>
      <c r="U292" s="13"/>
      <c r="V292" s="13"/>
      <c r="W292" s="13"/>
      <c r="X292" s="13"/>
      <c r="Y292" s="13"/>
      <c r="Z292" s="13"/>
    </row>
    <row r="293" spans="1:26" ht="12" customHeight="1">
      <c r="A293" s="13"/>
      <c r="B293" s="13"/>
      <c r="C293" s="13"/>
      <c r="D293" s="13"/>
      <c r="E293" s="13"/>
      <c r="F293" s="13"/>
      <c r="G293" s="13"/>
      <c r="H293" s="1"/>
      <c r="I293" s="13"/>
      <c r="J293" s="13"/>
      <c r="K293" s="13"/>
      <c r="L293" s="13"/>
      <c r="M293" s="13"/>
      <c r="N293" s="13"/>
      <c r="O293" s="13"/>
      <c r="P293" s="13"/>
      <c r="Q293" s="13"/>
      <c r="R293" s="13"/>
      <c r="S293" s="13"/>
      <c r="T293" s="13"/>
      <c r="U293" s="13"/>
      <c r="V293" s="13"/>
      <c r="W293" s="13"/>
      <c r="X293" s="13"/>
      <c r="Y293" s="13"/>
      <c r="Z293" s="13"/>
    </row>
    <row r="294" spans="1:26" ht="12" customHeight="1">
      <c r="A294" s="13"/>
      <c r="B294" s="13"/>
      <c r="C294" s="13"/>
      <c r="D294" s="13"/>
      <c r="E294" s="13"/>
      <c r="F294" s="13"/>
      <c r="G294" s="13"/>
      <c r="H294" s="1"/>
      <c r="I294" s="13"/>
      <c r="J294" s="13"/>
      <c r="K294" s="13"/>
      <c r="L294" s="13"/>
      <c r="M294" s="13"/>
      <c r="N294" s="13"/>
      <c r="O294" s="13"/>
      <c r="P294" s="13"/>
      <c r="Q294" s="13"/>
      <c r="R294" s="13"/>
      <c r="S294" s="13"/>
      <c r="T294" s="13"/>
      <c r="U294" s="13"/>
      <c r="V294" s="13"/>
      <c r="W294" s="13"/>
      <c r="X294" s="13"/>
      <c r="Y294" s="13"/>
      <c r="Z294" s="13"/>
    </row>
    <row r="295" spans="1:26" ht="12" customHeight="1">
      <c r="A295" s="13"/>
      <c r="B295" s="13"/>
      <c r="C295" s="13"/>
      <c r="D295" s="13"/>
      <c r="E295" s="13"/>
      <c r="F295" s="13"/>
      <c r="G295" s="13"/>
      <c r="H295" s="1"/>
      <c r="I295" s="13"/>
      <c r="J295" s="13"/>
      <c r="K295" s="13"/>
      <c r="L295" s="13"/>
      <c r="M295" s="13"/>
      <c r="N295" s="13"/>
      <c r="O295" s="13"/>
      <c r="P295" s="13"/>
      <c r="Q295" s="13"/>
      <c r="R295" s="13"/>
      <c r="S295" s="13"/>
      <c r="T295" s="13"/>
      <c r="U295" s="13"/>
      <c r="V295" s="13"/>
      <c r="W295" s="13"/>
      <c r="X295" s="13"/>
      <c r="Y295" s="13"/>
      <c r="Z295" s="13"/>
    </row>
    <row r="296" spans="1:26" ht="12" customHeight="1">
      <c r="A296" s="13"/>
      <c r="B296" s="13"/>
      <c r="C296" s="13"/>
      <c r="D296" s="13"/>
      <c r="E296" s="13"/>
      <c r="F296" s="13"/>
      <c r="G296" s="13"/>
      <c r="H296" s="1"/>
      <c r="I296" s="13"/>
      <c r="J296" s="13"/>
      <c r="K296" s="13"/>
      <c r="L296" s="13"/>
      <c r="M296" s="13"/>
      <c r="N296" s="13"/>
      <c r="O296" s="13"/>
      <c r="P296" s="13"/>
      <c r="Q296" s="13"/>
      <c r="R296" s="13"/>
      <c r="S296" s="13"/>
      <c r="T296" s="13"/>
      <c r="U296" s="13"/>
      <c r="V296" s="13"/>
      <c r="W296" s="13"/>
      <c r="X296" s="13"/>
      <c r="Y296" s="13"/>
      <c r="Z296" s="13"/>
    </row>
    <row r="297" spans="1:26" ht="12" customHeight="1">
      <c r="A297" s="13"/>
      <c r="B297" s="13"/>
      <c r="C297" s="13"/>
      <c r="D297" s="13"/>
      <c r="E297" s="13"/>
      <c r="F297" s="13"/>
      <c r="G297" s="13"/>
      <c r="H297" s="1"/>
      <c r="I297" s="13"/>
      <c r="J297" s="13"/>
      <c r="K297" s="13"/>
      <c r="L297" s="13"/>
      <c r="M297" s="13"/>
      <c r="N297" s="13"/>
      <c r="O297" s="13"/>
      <c r="P297" s="13"/>
      <c r="Q297" s="13"/>
      <c r="R297" s="13"/>
      <c r="S297" s="13"/>
      <c r="T297" s="13"/>
      <c r="U297" s="13"/>
      <c r="V297" s="13"/>
      <c r="W297" s="13"/>
      <c r="X297" s="13"/>
      <c r="Y297" s="13"/>
      <c r="Z297" s="13"/>
    </row>
    <row r="298" spans="1:26" ht="12" customHeight="1">
      <c r="A298" s="13"/>
      <c r="B298" s="13"/>
      <c r="C298" s="13"/>
      <c r="D298" s="13"/>
      <c r="E298" s="13"/>
      <c r="F298" s="13"/>
      <c r="G298" s="13"/>
      <c r="H298" s="1"/>
      <c r="I298" s="13"/>
      <c r="J298" s="13"/>
      <c r="K298" s="13"/>
      <c r="L298" s="13"/>
      <c r="M298" s="13"/>
      <c r="N298" s="13"/>
      <c r="O298" s="13"/>
      <c r="P298" s="13"/>
      <c r="Q298" s="13"/>
      <c r="R298" s="13"/>
      <c r="S298" s="13"/>
      <c r="T298" s="13"/>
      <c r="U298" s="13"/>
      <c r="V298" s="13"/>
      <c r="W298" s="13"/>
      <c r="X298" s="13"/>
      <c r="Y298" s="13"/>
      <c r="Z298" s="13"/>
    </row>
    <row r="299" spans="1:26" ht="12" customHeight="1">
      <c r="A299" s="13"/>
      <c r="B299" s="13"/>
      <c r="C299" s="13"/>
      <c r="D299" s="13"/>
      <c r="E299" s="13"/>
      <c r="F299" s="13"/>
      <c r="G299" s="13"/>
      <c r="H299" s="1"/>
      <c r="I299" s="13"/>
      <c r="J299" s="13"/>
      <c r="K299" s="13"/>
      <c r="L299" s="13"/>
      <c r="M299" s="13"/>
      <c r="N299" s="13"/>
      <c r="O299" s="13"/>
      <c r="P299" s="13"/>
      <c r="Q299" s="13"/>
      <c r="R299" s="13"/>
      <c r="S299" s="13"/>
      <c r="T299" s="13"/>
      <c r="U299" s="13"/>
      <c r="V299" s="13"/>
      <c r="W299" s="13"/>
      <c r="X299" s="13"/>
      <c r="Y299" s="13"/>
      <c r="Z299" s="13"/>
    </row>
    <row r="300" spans="1:26" ht="12" customHeight="1">
      <c r="A300" s="13"/>
      <c r="B300" s="13"/>
      <c r="C300" s="13"/>
      <c r="D300" s="13"/>
      <c r="E300" s="13"/>
      <c r="F300" s="13"/>
      <c r="G300" s="13"/>
      <c r="H300" s="1"/>
      <c r="I300" s="13"/>
      <c r="J300" s="13"/>
      <c r="K300" s="13"/>
      <c r="L300" s="13"/>
      <c r="M300" s="13"/>
      <c r="N300" s="13"/>
      <c r="O300" s="13"/>
      <c r="P300" s="13"/>
      <c r="Q300" s="13"/>
      <c r="R300" s="13"/>
      <c r="S300" s="13"/>
      <c r="T300" s="13"/>
      <c r="U300" s="13"/>
      <c r="V300" s="13"/>
      <c r="W300" s="13"/>
      <c r="X300" s="13"/>
      <c r="Y300" s="13"/>
      <c r="Z300" s="13"/>
    </row>
    <row r="301" spans="1:26" ht="12" customHeight="1">
      <c r="A301" s="13"/>
      <c r="B301" s="13"/>
      <c r="C301" s="13"/>
      <c r="D301" s="13"/>
      <c r="E301" s="13"/>
      <c r="F301" s="13"/>
      <c r="G301" s="13"/>
      <c r="H301" s="1"/>
      <c r="I301" s="13"/>
      <c r="J301" s="13"/>
      <c r="K301" s="13"/>
      <c r="L301" s="13"/>
      <c r="M301" s="13"/>
      <c r="N301" s="13"/>
      <c r="O301" s="13"/>
      <c r="P301" s="13"/>
      <c r="Q301" s="13"/>
      <c r="R301" s="13"/>
      <c r="S301" s="13"/>
      <c r="T301" s="13"/>
      <c r="U301" s="13"/>
      <c r="V301" s="13"/>
      <c r="W301" s="13"/>
      <c r="X301" s="13"/>
      <c r="Y301" s="13"/>
      <c r="Z301" s="13"/>
    </row>
    <row r="302" spans="1:26" ht="12" customHeight="1">
      <c r="A302" s="13"/>
      <c r="B302" s="13"/>
      <c r="C302" s="13"/>
      <c r="D302" s="13"/>
      <c r="E302" s="13"/>
      <c r="F302" s="13"/>
      <c r="G302" s="13"/>
      <c r="H302" s="1"/>
      <c r="I302" s="13"/>
      <c r="J302" s="13"/>
      <c r="K302" s="13"/>
      <c r="L302" s="13"/>
      <c r="M302" s="13"/>
      <c r="N302" s="13"/>
      <c r="O302" s="13"/>
      <c r="P302" s="13"/>
      <c r="Q302" s="13"/>
      <c r="R302" s="13"/>
      <c r="S302" s="13"/>
      <c r="T302" s="13"/>
      <c r="U302" s="13"/>
      <c r="V302" s="13"/>
      <c r="W302" s="13"/>
      <c r="X302" s="13"/>
      <c r="Y302" s="13"/>
      <c r="Z302" s="13"/>
    </row>
    <row r="303" spans="1:26" ht="12" customHeight="1">
      <c r="A303" s="13"/>
      <c r="B303" s="13"/>
      <c r="C303" s="13"/>
      <c r="D303" s="13"/>
      <c r="E303" s="13"/>
      <c r="F303" s="13"/>
      <c r="G303" s="13"/>
      <c r="H303" s="1"/>
      <c r="I303" s="13"/>
      <c r="J303" s="13"/>
      <c r="K303" s="13"/>
      <c r="L303" s="13"/>
      <c r="M303" s="13"/>
      <c r="N303" s="13"/>
      <c r="O303" s="13"/>
      <c r="P303" s="13"/>
      <c r="Q303" s="13"/>
      <c r="R303" s="13"/>
      <c r="S303" s="13"/>
      <c r="T303" s="13"/>
      <c r="U303" s="13"/>
      <c r="V303" s="13"/>
      <c r="W303" s="13"/>
      <c r="X303" s="13"/>
      <c r="Y303" s="13"/>
      <c r="Z303" s="13"/>
    </row>
    <row r="304" spans="1:26" ht="12" customHeight="1">
      <c r="A304" s="13"/>
      <c r="B304" s="13"/>
      <c r="C304" s="13"/>
      <c r="D304" s="13"/>
      <c r="E304" s="13"/>
      <c r="F304" s="13"/>
      <c r="G304" s="13"/>
      <c r="H304" s="1"/>
      <c r="I304" s="13"/>
      <c r="J304" s="13"/>
      <c r="K304" s="13"/>
      <c r="L304" s="13"/>
      <c r="M304" s="13"/>
      <c r="N304" s="13"/>
      <c r="O304" s="13"/>
      <c r="P304" s="13"/>
      <c r="Q304" s="13"/>
      <c r="R304" s="13"/>
      <c r="S304" s="13"/>
      <c r="T304" s="13"/>
      <c r="U304" s="13"/>
      <c r="V304" s="13"/>
      <c r="W304" s="13"/>
      <c r="X304" s="13"/>
      <c r="Y304" s="13"/>
      <c r="Z304" s="13"/>
    </row>
    <row r="305" spans="1:26" ht="12" customHeight="1">
      <c r="A305" s="13"/>
      <c r="B305" s="13"/>
      <c r="C305" s="13"/>
      <c r="D305" s="13"/>
      <c r="E305" s="13"/>
      <c r="F305" s="13"/>
      <c r="G305" s="13"/>
      <c r="H305" s="1"/>
      <c r="I305" s="13"/>
      <c r="J305" s="13"/>
      <c r="K305" s="13"/>
      <c r="L305" s="13"/>
      <c r="M305" s="13"/>
      <c r="N305" s="13"/>
      <c r="O305" s="13"/>
      <c r="P305" s="13"/>
      <c r="Q305" s="13"/>
      <c r="R305" s="13"/>
      <c r="S305" s="13"/>
      <c r="T305" s="13"/>
      <c r="U305" s="13"/>
      <c r="V305" s="13"/>
      <c r="W305" s="13"/>
      <c r="X305" s="13"/>
      <c r="Y305" s="13"/>
      <c r="Z305" s="13"/>
    </row>
    <row r="306" spans="1:26" ht="12" customHeight="1">
      <c r="A306" s="13"/>
      <c r="B306" s="13"/>
      <c r="C306" s="13"/>
      <c r="D306" s="13"/>
      <c r="E306" s="13"/>
      <c r="F306" s="13"/>
      <c r="G306" s="13"/>
      <c r="H306" s="1"/>
      <c r="I306" s="13"/>
      <c r="J306" s="13"/>
      <c r="K306" s="13"/>
      <c r="L306" s="13"/>
      <c r="M306" s="13"/>
      <c r="N306" s="13"/>
      <c r="O306" s="13"/>
      <c r="P306" s="13"/>
      <c r="Q306" s="13"/>
      <c r="R306" s="13"/>
      <c r="S306" s="13"/>
      <c r="T306" s="13"/>
      <c r="U306" s="13"/>
      <c r="V306" s="13"/>
      <c r="W306" s="13"/>
      <c r="X306" s="13"/>
      <c r="Y306" s="13"/>
      <c r="Z306" s="13"/>
    </row>
    <row r="307" spans="1:26" ht="12" customHeight="1">
      <c r="A307" s="13"/>
      <c r="B307" s="13"/>
      <c r="C307" s="13"/>
      <c r="D307" s="13"/>
      <c r="E307" s="13"/>
      <c r="F307" s="13"/>
      <c r="G307" s="13"/>
      <c r="H307" s="1"/>
      <c r="I307" s="13"/>
      <c r="J307" s="13"/>
      <c r="K307" s="13"/>
      <c r="L307" s="13"/>
      <c r="M307" s="13"/>
      <c r="N307" s="13"/>
      <c r="O307" s="13"/>
      <c r="P307" s="13"/>
      <c r="Q307" s="13"/>
      <c r="R307" s="13"/>
      <c r="S307" s="13"/>
      <c r="T307" s="13"/>
      <c r="U307" s="13"/>
      <c r="V307" s="13"/>
      <c r="W307" s="13"/>
      <c r="X307" s="13"/>
      <c r="Y307" s="13"/>
      <c r="Z307" s="13"/>
    </row>
    <row r="308" spans="1:26" ht="12" customHeight="1">
      <c r="A308" s="13"/>
      <c r="B308" s="13"/>
      <c r="C308" s="13"/>
      <c r="D308" s="13"/>
      <c r="E308" s="13"/>
      <c r="F308" s="13"/>
      <c r="G308" s="13"/>
      <c r="H308" s="1"/>
      <c r="I308" s="13"/>
      <c r="J308" s="13"/>
      <c r="K308" s="13"/>
      <c r="L308" s="13"/>
      <c r="M308" s="13"/>
      <c r="N308" s="13"/>
      <c r="O308" s="13"/>
      <c r="P308" s="13"/>
      <c r="Q308" s="13"/>
      <c r="R308" s="13"/>
      <c r="S308" s="13"/>
      <c r="T308" s="13"/>
      <c r="U308" s="13"/>
      <c r="V308" s="13"/>
      <c r="W308" s="13"/>
      <c r="X308" s="13"/>
      <c r="Y308" s="13"/>
      <c r="Z308" s="13"/>
    </row>
    <row r="309" spans="1:26" ht="12" customHeight="1">
      <c r="A309" s="13"/>
      <c r="B309" s="13"/>
      <c r="C309" s="13"/>
      <c r="D309" s="13"/>
      <c r="E309" s="13"/>
      <c r="F309" s="13"/>
      <c r="G309" s="13"/>
      <c r="H309" s="1"/>
      <c r="I309" s="13"/>
      <c r="J309" s="13"/>
      <c r="K309" s="13"/>
      <c r="L309" s="13"/>
      <c r="M309" s="13"/>
      <c r="N309" s="13"/>
      <c r="O309" s="13"/>
      <c r="P309" s="13"/>
      <c r="Q309" s="13"/>
      <c r="R309" s="13"/>
      <c r="S309" s="13"/>
      <c r="T309" s="13"/>
      <c r="U309" s="13"/>
      <c r="V309" s="13"/>
      <c r="W309" s="13"/>
      <c r="X309" s="13"/>
      <c r="Y309" s="13"/>
      <c r="Z309" s="13"/>
    </row>
    <row r="310" spans="1:26" ht="12" customHeight="1">
      <c r="A310" s="13"/>
      <c r="B310" s="13"/>
      <c r="C310" s="13"/>
      <c r="D310" s="13"/>
      <c r="E310" s="13"/>
      <c r="F310" s="13"/>
      <c r="G310" s="13"/>
      <c r="H310" s="1"/>
      <c r="I310" s="13"/>
      <c r="J310" s="13"/>
      <c r="K310" s="13"/>
      <c r="L310" s="13"/>
      <c r="M310" s="13"/>
      <c r="N310" s="13"/>
      <c r="O310" s="13"/>
      <c r="P310" s="13"/>
      <c r="Q310" s="13"/>
      <c r="R310" s="13"/>
      <c r="S310" s="13"/>
      <c r="T310" s="13"/>
      <c r="U310" s="13"/>
      <c r="V310" s="13"/>
      <c r="W310" s="13"/>
      <c r="X310" s="13"/>
      <c r="Y310" s="13"/>
      <c r="Z310" s="13"/>
    </row>
    <row r="311" spans="1:26" ht="12" customHeight="1">
      <c r="A311" s="13"/>
      <c r="B311" s="13"/>
      <c r="C311" s="13"/>
      <c r="D311" s="13"/>
      <c r="E311" s="13"/>
      <c r="F311" s="13"/>
      <c r="G311" s="13"/>
      <c r="H311" s="1"/>
      <c r="I311" s="13"/>
      <c r="J311" s="13"/>
      <c r="K311" s="13"/>
      <c r="L311" s="13"/>
      <c r="M311" s="13"/>
      <c r="N311" s="13"/>
      <c r="O311" s="13"/>
      <c r="P311" s="13"/>
      <c r="Q311" s="13"/>
      <c r="R311" s="13"/>
      <c r="S311" s="13"/>
      <c r="T311" s="13"/>
      <c r="U311" s="13"/>
      <c r="V311" s="13"/>
      <c r="W311" s="13"/>
      <c r="X311" s="13"/>
      <c r="Y311" s="13"/>
      <c r="Z311" s="13"/>
    </row>
    <row r="312" spans="1:26" ht="12" customHeight="1">
      <c r="A312" s="13"/>
      <c r="B312" s="13"/>
      <c r="C312" s="13"/>
      <c r="D312" s="13"/>
      <c r="E312" s="13"/>
      <c r="F312" s="13"/>
      <c r="G312" s="13"/>
      <c r="H312" s="1"/>
      <c r="I312" s="13"/>
      <c r="J312" s="13"/>
      <c r="K312" s="13"/>
      <c r="L312" s="13"/>
      <c r="M312" s="13"/>
      <c r="N312" s="13"/>
      <c r="O312" s="13"/>
      <c r="P312" s="13"/>
      <c r="Q312" s="13"/>
      <c r="R312" s="13"/>
      <c r="S312" s="13"/>
      <c r="T312" s="13"/>
      <c r="U312" s="13"/>
      <c r="V312" s="13"/>
      <c r="W312" s="13"/>
      <c r="X312" s="13"/>
      <c r="Y312" s="13"/>
      <c r="Z312" s="13"/>
    </row>
    <row r="313" spans="1:26" ht="12" customHeight="1">
      <c r="A313" s="13"/>
      <c r="B313" s="13"/>
      <c r="C313" s="13"/>
      <c r="D313" s="13"/>
      <c r="E313" s="13"/>
      <c r="F313" s="13"/>
      <c r="G313" s="13"/>
      <c r="H313" s="1"/>
      <c r="I313" s="13"/>
      <c r="J313" s="13"/>
      <c r="K313" s="13"/>
      <c r="L313" s="13"/>
      <c r="M313" s="13"/>
      <c r="N313" s="13"/>
      <c r="O313" s="13"/>
      <c r="P313" s="13"/>
      <c r="Q313" s="13"/>
      <c r="R313" s="13"/>
      <c r="S313" s="13"/>
      <c r="T313" s="13"/>
      <c r="U313" s="13"/>
      <c r="V313" s="13"/>
      <c r="W313" s="13"/>
      <c r="X313" s="13"/>
      <c r="Y313" s="13"/>
      <c r="Z313" s="13"/>
    </row>
    <row r="314" spans="1:26" ht="12" customHeight="1">
      <c r="A314" s="13"/>
      <c r="B314" s="13"/>
      <c r="C314" s="13"/>
      <c r="D314" s="13"/>
      <c r="E314" s="13"/>
      <c r="F314" s="13"/>
      <c r="G314" s="13"/>
      <c r="H314" s="1"/>
      <c r="I314" s="13"/>
      <c r="J314" s="13"/>
      <c r="K314" s="13"/>
      <c r="L314" s="13"/>
      <c r="M314" s="13"/>
      <c r="N314" s="13"/>
      <c r="O314" s="13"/>
      <c r="P314" s="13"/>
      <c r="Q314" s="13"/>
      <c r="R314" s="13"/>
      <c r="S314" s="13"/>
      <c r="T314" s="13"/>
      <c r="U314" s="13"/>
      <c r="V314" s="13"/>
      <c r="W314" s="13"/>
      <c r="X314" s="13"/>
      <c r="Y314" s="13"/>
      <c r="Z314" s="13"/>
    </row>
    <row r="315" spans="1:26" ht="12" customHeight="1">
      <c r="A315" s="13"/>
      <c r="B315" s="13"/>
      <c r="C315" s="13"/>
      <c r="D315" s="13"/>
      <c r="E315" s="13"/>
      <c r="F315" s="13"/>
      <c r="G315" s="13"/>
      <c r="H315" s="1"/>
      <c r="I315" s="13"/>
      <c r="J315" s="13"/>
      <c r="K315" s="13"/>
      <c r="L315" s="13"/>
      <c r="M315" s="13"/>
      <c r="N315" s="13"/>
      <c r="O315" s="13"/>
      <c r="P315" s="13"/>
      <c r="Q315" s="13"/>
      <c r="R315" s="13"/>
      <c r="S315" s="13"/>
      <c r="T315" s="13"/>
      <c r="U315" s="13"/>
      <c r="V315" s="13"/>
      <c r="W315" s="13"/>
      <c r="X315" s="13"/>
      <c r="Y315" s="13"/>
      <c r="Z315" s="13"/>
    </row>
    <row r="316" spans="1:26" ht="12" customHeight="1">
      <c r="A316" s="13"/>
      <c r="B316" s="13"/>
      <c r="C316" s="13"/>
      <c r="D316" s="13"/>
      <c r="E316" s="13"/>
      <c r="F316" s="13"/>
      <c r="G316" s="13"/>
      <c r="H316" s="1"/>
      <c r="I316" s="13"/>
      <c r="J316" s="13"/>
      <c r="K316" s="13"/>
      <c r="L316" s="13"/>
      <c r="M316" s="13"/>
      <c r="N316" s="13"/>
      <c r="O316" s="13"/>
      <c r="P316" s="13"/>
      <c r="Q316" s="13"/>
      <c r="R316" s="13"/>
      <c r="S316" s="13"/>
      <c r="T316" s="13"/>
      <c r="U316" s="13"/>
      <c r="V316" s="13"/>
      <c r="W316" s="13"/>
      <c r="X316" s="13"/>
      <c r="Y316" s="13"/>
      <c r="Z316" s="13"/>
    </row>
    <row r="317" spans="1:26" ht="12" customHeight="1">
      <c r="A317" s="13"/>
      <c r="B317" s="13"/>
      <c r="C317" s="13"/>
      <c r="D317" s="13"/>
      <c r="E317" s="13"/>
      <c r="F317" s="13"/>
      <c r="G317" s="13"/>
      <c r="H317" s="1"/>
      <c r="I317" s="13"/>
      <c r="J317" s="13"/>
      <c r="K317" s="13"/>
      <c r="L317" s="13"/>
      <c r="M317" s="13"/>
      <c r="N317" s="13"/>
      <c r="O317" s="13"/>
      <c r="P317" s="13"/>
      <c r="Q317" s="13"/>
      <c r="R317" s="13"/>
      <c r="S317" s="13"/>
      <c r="T317" s="13"/>
      <c r="U317" s="13"/>
      <c r="V317" s="13"/>
      <c r="W317" s="13"/>
      <c r="X317" s="13"/>
      <c r="Y317" s="13"/>
      <c r="Z317" s="13"/>
    </row>
    <row r="318" spans="1:26" ht="12" customHeight="1">
      <c r="A318" s="13"/>
      <c r="B318" s="13"/>
      <c r="C318" s="13"/>
      <c r="D318" s="13"/>
      <c r="E318" s="13"/>
      <c r="F318" s="13"/>
      <c r="G318" s="13"/>
      <c r="H318" s="1"/>
      <c r="I318" s="13"/>
      <c r="J318" s="13"/>
      <c r="K318" s="13"/>
      <c r="L318" s="13"/>
      <c r="M318" s="13"/>
      <c r="N318" s="13"/>
      <c r="O318" s="13"/>
      <c r="P318" s="13"/>
      <c r="Q318" s="13"/>
      <c r="R318" s="13"/>
      <c r="S318" s="13"/>
      <c r="T318" s="13"/>
      <c r="U318" s="13"/>
      <c r="V318" s="13"/>
      <c r="W318" s="13"/>
      <c r="X318" s="13"/>
      <c r="Y318" s="13"/>
      <c r="Z318" s="13"/>
    </row>
    <row r="319" spans="1:26" ht="12" customHeight="1">
      <c r="A319" s="13"/>
      <c r="B319" s="13"/>
      <c r="C319" s="13"/>
      <c r="D319" s="13"/>
      <c r="E319" s="13"/>
      <c r="F319" s="13"/>
      <c r="G319" s="13"/>
      <c r="H319" s="1"/>
      <c r="I319" s="13"/>
      <c r="J319" s="13"/>
      <c r="K319" s="13"/>
      <c r="L319" s="13"/>
      <c r="M319" s="13"/>
      <c r="N319" s="13"/>
      <c r="O319" s="13"/>
      <c r="P319" s="13"/>
      <c r="Q319" s="13"/>
      <c r="R319" s="13"/>
      <c r="S319" s="13"/>
      <c r="T319" s="13"/>
      <c r="U319" s="13"/>
      <c r="V319" s="13"/>
      <c r="W319" s="13"/>
      <c r="X319" s="13"/>
      <c r="Y319" s="13"/>
      <c r="Z319" s="13"/>
    </row>
    <row r="320" spans="1:26" ht="12" customHeight="1">
      <c r="A320" s="13"/>
      <c r="B320" s="13"/>
      <c r="C320" s="13"/>
      <c r="D320" s="13"/>
      <c r="E320" s="13"/>
      <c r="F320" s="13"/>
      <c r="G320" s="13"/>
      <c r="H320" s="1"/>
      <c r="I320" s="13"/>
      <c r="J320" s="13"/>
      <c r="K320" s="13"/>
      <c r="L320" s="13"/>
      <c r="M320" s="13"/>
      <c r="N320" s="13"/>
      <c r="O320" s="13"/>
      <c r="P320" s="13"/>
      <c r="Q320" s="13"/>
      <c r="R320" s="13"/>
      <c r="S320" s="13"/>
      <c r="T320" s="13"/>
      <c r="U320" s="13"/>
      <c r="V320" s="13"/>
      <c r="W320" s="13"/>
      <c r="X320" s="13"/>
      <c r="Y320" s="13"/>
      <c r="Z320" s="13"/>
    </row>
    <row r="321" spans="1:26" ht="12" customHeight="1">
      <c r="A321" s="13"/>
      <c r="B321" s="13"/>
      <c r="C321" s="13"/>
      <c r="D321" s="13"/>
      <c r="E321" s="13"/>
      <c r="F321" s="13"/>
      <c r="G321" s="13"/>
      <c r="H321" s="1"/>
      <c r="I321" s="13"/>
      <c r="J321" s="13"/>
      <c r="K321" s="13"/>
      <c r="L321" s="13"/>
      <c r="M321" s="13"/>
      <c r="N321" s="13"/>
      <c r="O321" s="13"/>
      <c r="P321" s="13"/>
      <c r="Q321" s="13"/>
      <c r="R321" s="13"/>
      <c r="S321" s="13"/>
      <c r="T321" s="13"/>
      <c r="U321" s="13"/>
      <c r="V321" s="13"/>
      <c r="W321" s="13"/>
      <c r="X321" s="13"/>
      <c r="Y321" s="13"/>
      <c r="Z321" s="13"/>
    </row>
    <row r="322" spans="1:26" ht="12" customHeight="1">
      <c r="A322" s="13"/>
      <c r="B322" s="13"/>
      <c r="C322" s="13"/>
      <c r="D322" s="13"/>
      <c r="E322" s="13"/>
      <c r="F322" s="13"/>
      <c r="G322" s="13"/>
      <c r="H322" s="1"/>
      <c r="I322" s="13"/>
      <c r="J322" s="13"/>
      <c r="K322" s="13"/>
      <c r="L322" s="13"/>
      <c r="M322" s="13"/>
      <c r="N322" s="13"/>
      <c r="O322" s="13"/>
      <c r="P322" s="13"/>
      <c r="Q322" s="13"/>
      <c r="R322" s="13"/>
      <c r="S322" s="13"/>
      <c r="T322" s="13"/>
      <c r="U322" s="13"/>
      <c r="V322" s="13"/>
      <c r="W322" s="13"/>
      <c r="X322" s="13"/>
      <c r="Y322" s="13"/>
      <c r="Z322" s="13"/>
    </row>
    <row r="323" spans="1:26" ht="12" customHeight="1">
      <c r="A323" s="13"/>
      <c r="B323" s="13"/>
      <c r="C323" s="13"/>
      <c r="D323" s="13"/>
      <c r="E323" s="13"/>
      <c r="F323" s="13"/>
      <c r="G323" s="13"/>
      <c r="H323" s="1"/>
      <c r="I323" s="13"/>
      <c r="J323" s="13"/>
      <c r="K323" s="13"/>
      <c r="L323" s="13"/>
      <c r="M323" s="13"/>
      <c r="N323" s="13"/>
      <c r="O323" s="13"/>
      <c r="P323" s="13"/>
      <c r="Q323" s="13"/>
      <c r="R323" s="13"/>
      <c r="S323" s="13"/>
      <c r="T323" s="13"/>
      <c r="U323" s="13"/>
      <c r="V323" s="13"/>
      <c r="W323" s="13"/>
      <c r="X323" s="13"/>
      <c r="Y323" s="13"/>
      <c r="Z323" s="13"/>
    </row>
    <row r="324" spans="1:26" ht="12" customHeight="1">
      <c r="A324" s="13"/>
      <c r="B324" s="13"/>
      <c r="C324" s="13"/>
      <c r="D324" s="13"/>
      <c r="E324" s="13"/>
      <c r="F324" s="13"/>
      <c r="G324" s="13"/>
      <c r="H324" s="1"/>
      <c r="I324" s="13"/>
      <c r="J324" s="13"/>
      <c r="K324" s="13"/>
      <c r="L324" s="13"/>
      <c r="M324" s="13"/>
      <c r="N324" s="13"/>
      <c r="O324" s="13"/>
      <c r="P324" s="13"/>
      <c r="Q324" s="13"/>
      <c r="R324" s="13"/>
      <c r="S324" s="13"/>
      <c r="T324" s="13"/>
      <c r="U324" s="13"/>
      <c r="V324" s="13"/>
      <c r="W324" s="13"/>
      <c r="X324" s="13"/>
      <c r="Y324" s="13"/>
      <c r="Z324" s="13"/>
    </row>
    <row r="325" spans="1:26" ht="12" customHeight="1">
      <c r="A325" s="13"/>
      <c r="B325" s="13"/>
      <c r="C325" s="13"/>
      <c r="D325" s="13"/>
      <c r="E325" s="13"/>
      <c r="F325" s="13"/>
      <c r="G325" s="13"/>
      <c r="H325" s="1"/>
      <c r="I325" s="13"/>
      <c r="J325" s="13"/>
      <c r="K325" s="13"/>
      <c r="L325" s="13"/>
      <c r="M325" s="13"/>
      <c r="N325" s="13"/>
      <c r="O325" s="13"/>
      <c r="P325" s="13"/>
      <c r="Q325" s="13"/>
      <c r="R325" s="13"/>
      <c r="S325" s="13"/>
      <c r="T325" s="13"/>
      <c r="U325" s="13"/>
      <c r="V325" s="13"/>
      <c r="W325" s="13"/>
      <c r="X325" s="13"/>
      <c r="Y325" s="13"/>
      <c r="Z325" s="13"/>
    </row>
    <row r="326" spans="1:26" ht="12" customHeight="1">
      <c r="A326" s="13"/>
      <c r="B326" s="13"/>
      <c r="C326" s="13"/>
      <c r="D326" s="13"/>
      <c r="E326" s="13"/>
      <c r="F326" s="13"/>
      <c r="G326" s="13"/>
      <c r="H326" s="1"/>
      <c r="I326" s="13"/>
      <c r="J326" s="13"/>
      <c r="K326" s="13"/>
      <c r="L326" s="13"/>
      <c r="M326" s="13"/>
      <c r="N326" s="13"/>
      <c r="O326" s="13"/>
      <c r="P326" s="13"/>
      <c r="Q326" s="13"/>
      <c r="R326" s="13"/>
      <c r="S326" s="13"/>
      <c r="T326" s="13"/>
      <c r="U326" s="13"/>
      <c r="V326" s="13"/>
      <c r="W326" s="13"/>
      <c r="X326" s="13"/>
      <c r="Y326" s="13"/>
      <c r="Z326" s="13"/>
    </row>
    <row r="327" spans="1:26" ht="12" customHeight="1">
      <c r="A327" s="13"/>
      <c r="B327" s="13"/>
      <c r="C327" s="13"/>
      <c r="D327" s="13"/>
      <c r="E327" s="13"/>
      <c r="F327" s="13"/>
      <c r="G327" s="13"/>
      <c r="H327" s="1"/>
      <c r="I327" s="13"/>
      <c r="J327" s="13"/>
      <c r="K327" s="13"/>
      <c r="L327" s="13"/>
      <c r="M327" s="13"/>
      <c r="N327" s="13"/>
      <c r="O327" s="13"/>
      <c r="P327" s="13"/>
      <c r="Q327" s="13"/>
      <c r="R327" s="13"/>
      <c r="S327" s="13"/>
      <c r="T327" s="13"/>
      <c r="U327" s="13"/>
      <c r="V327" s="13"/>
      <c r="W327" s="13"/>
      <c r="X327" s="13"/>
      <c r="Y327" s="13"/>
      <c r="Z327" s="13"/>
    </row>
    <row r="328" spans="1:26" ht="12" customHeight="1">
      <c r="A328" s="13"/>
      <c r="B328" s="13"/>
      <c r="C328" s="13"/>
      <c r="D328" s="13"/>
      <c r="E328" s="13"/>
      <c r="F328" s="13"/>
      <c r="G328" s="13"/>
      <c r="H328" s="1"/>
      <c r="I328" s="13"/>
      <c r="J328" s="13"/>
      <c r="K328" s="13"/>
      <c r="L328" s="13"/>
      <c r="M328" s="13"/>
      <c r="N328" s="13"/>
      <c r="O328" s="13"/>
      <c r="P328" s="13"/>
      <c r="Q328" s="13"/>
      <c r="R328" s="13"/>
      <c r="S328" s="13"/>
      <c r="T328" s="13"/>
      <c r="U328" s="13"/>
      <c r="V328" s="13"/>
      <c r="W328" s="13"/>
      <c r="X328" s="13"/>
      <c r="Y328" s="13"/>
      <c r="Z328" s="13"/>
    </row>
    <row r="329" spans="1:26" ht="12" customHeight="1">
      <c r="A329" s="13"/>
      <c r="B329" s="13"/>
      <c r="C329" s="13"/>
      <c r="D329" s="13"/>
      <c r="E329" s="13"/>
      <c r="F329" s="13"/>
      <c r="G329" s="13"/>
      <c r="H329" s="1"/>
      <c r="I329" s="13"/>
      <c r="J329" s="13"/>
      <c r="K329" s="13"/>
      <c r="L329" s="13"/>
      <c r="M329" s="13"/>
      <c r="N329" s="13"/>
      <c r="O329" s="13"/>
      <c r="P329" s="13"/>
      <c r="Q329" s="13"/>
      <c r="R329" s="13"/>
      <c r="S329" s="13"/>
      <c r="T329" s="13"/>
      <c r="U329" s="13"/>
      <c r="V329" s="13"/>
      <c r="W329" s="13"/>
      <c r="X329" s="13"/>
      <c r="Y329" s="13"/>
      <c r="Z329" s="13"/>
    </row>
    <row r="330" spans="1:26" ht="12" customHeight="1">
      <c r="A330" s="13"/>
      <c r="B330" s="13"/>
      <c r="C330" s="13"/>
      <c r="D330" s="13"/>
      <c r="E330" s="13"/>
      <c r="F330" s="13"/>
      <c r="G330" s="13"/>
      <c r="H330" s="1"/>
      <c r="I330" s="13"/>
      <c r="J330" s="13"/>
      <c r="K330" s="13"/>
      <c r="L330" s="13"/>
      <c r="M330" s="13"/>
      <c r="N330" s="13"/>
      <c r="O330" s="13"/>
      <c r="P330" s="13"/>
      <c r="Q330" s="13"/>
      <c r="R330" s="13"/>
      <c r="S330" s="13"/>
      <c r="T330" s="13"/>
      <c r="U330" s="13"/>
      <c r="V330" s="13"/>
      <c r="W330" s="13"/>
      <c r="X330" s="13"/>
      <c r="Y330" s="13"/>
      <c r="Z330" s="13"/>
    </row>
    <row r="331" spans="1:26" ht="12" customHeight="1">
      <c r="A331" s="13"/>
      <c r="B331" s="13"/>
      <c r="C331" s="13"/>
      <c r="D331" s="13"/>
      <c r="E331" s="13"/>
      <c r="F331" s="13"/>
      <c r="G331" s="13"/>
      <c r="H331" s="1"/>
      <c r="I331" s="13"/>
      <c r="J331" s="13"/>
      <c r="K331" s="13"/>
      <c r="L331" s="13"/>
      <c r="M331" s="13"/>
      <c r="N331" s="13"/>
      <c r="O331" s="13"/>
      <c r="P331" s="13"/>
      <c r="Q331" s="13"/>
      <c r="R331" s="13"/>
      <c r="S331" s="13"/>
      <c r="T331" s="13"/>
      <c r="U331" s="13"/>
      <c r="V331" s="13"/>
      <c r="W331" s="13"/>
      <c r="X331" s="13"/>
      <c r="Y331" s="13"/>
      <c r="Z331" s="13"/>
    </row>
    <row r="332" spans="1:26" ht="12" customHeight="1">
      <c r="A332" s="13"/>
      <c r="B332" s="13"/>
      <c r="C332" s="13"/>
      <c r="D332" s="13"/>
      <c r="E332" s="13"/>
      <c r="F332" s="13"/>
      <c r="G332" s="13"/>
      <c r="H332" s="1"/>
      <c r="I332" s="13"/>
      <c r="J332" s="13"/>
      <c r="K332" s="13"/>
      <c r="L332" s="13"/>
      <c r="M332" s="13"/>
      <c r="N332" s="13"/>
      <c r="O332" s="13"/>
      <c r="P332" s="13"/>
      <c r="Q332" s="13"/>
      <c r="R332" s="13"/>
      <c r="S332" s="13"/>
      <c r="T332" s="13"/>
      <c r="U332" s="13"/>
      <c r="V332" s="13"/>
      <c r="W332" s="13"/>
      <c r="X332" s="13"/>
      <c r="Y332" s="13"/>
      <c r="Z332" s="13"/>
    </row>
    <row r="333" spans="1:26" ht="12" customHeight="1">
      <c r="A333" s="13"/>
      <c r="B333" s="13"/>
      <c r="C333" s="13"/>
      <c r="D333" s="13"/>
      <c r="E333" s="13"/>
      <c r="F333" s="13"/>
      <c r="G333" s="13"/>
      <c r="H333" s="1"/>
      <c r="I333" s="13"/>
      <c r="J333" s="13"/>
      <c r="K333" s="13"/>
      <c r="L333" s="13"/>
      <c r="M333" s="13"/>
      <c r="N333" s="13"/>
      <c r="O333" s="13"/>
      <c r="P333" s="13"/>
      <c r="Q333" s="13"/>
      <c r="R333" s="13"/>
      <c r="S333" s="13"/>
      <c r="T333" s="13"/>
      <c r="U333" s="13"/>
      <c r="V333" s="13"/>
      <c r="W333" s="13"/>
      <c r="X333" s="13"/>
      <c r="Y333" s="13"/>
      <c r="Z333" s="13"/>
    </row>
    <row r="334" spans="1:26" ht="12" customHeight="1">
      <c r="A334" s="13"/>
      <c r="B334" s="13"/>
      <c r="C334" s="13"/>
      <c r="D334" s="13"/>
      <c r="E334" s="13"/>
      <c r="F334" s="13"/>
      <c r="G334" s="13"/>
      <c r="H334" s="1"/>
      <c r="I334" s="13"/>
      <c r="J334" s="13"/>
      <c r="K334" s="13"/>
      <c r="L334" s="13"/>
      <c r="M334" s="13"/>
      <c r="N334" s="13"/>
      <c r="O334" s="13"/>
      <c r="P334" s="13"/>
      <c r="Q334" s="13"/>
      <c r="R334" s="13"/>
      <c r="S334" s="13"/>
      <c r="T334" s="13"/>
      <c r="U334" s="13"/>
      <c r="V334" s="13"/>
      <c r="W334" s="13"/>
      <c r="X334" s="13"/>
      <c r="Y334" s="13"/>
      <c r="Z334" s="13"/>
    </row>
    <row r="335" spans="1:26" ht="12" customHeight="1">
      <c r="A335" s="13"/>
      <c r="B335" s="13"/>
      <c r="C335" s="13"/>
      <c r="D335" s="13"/>
      <c r="E335" s="13"/>
      <c r="F335" s="13"/>
      <c r="G335" s="13"/>
      <c r="H335" s="1"/>
      <c r="I335" s="13"/>
      <c r="J335" s="13"/>
      <c r="K335" s="13"/>
      <c r="L335" s="13"/>
      <c r="M335" s="13"/>
      <c r="N335" s="13"/>
      <c r="O335" s="13"/>
      <c r="P335" s="13"/>
      <c r="Q335" s="13"/>
      <c r="R335" s="13"/>
      <c r="S335" s="13"/>
      <c r="T335" s="13"/>
      <c r="U335" s="13"/>
      <c r="V335" s="13"/>
      <c r="W335" s="13"/>
      <c r="X335" s="13"/>
      <c r="Y335" s="13"/>
      <c r="Z335" s="13"/>
    </row>
    <row r="336" spans="1:26" ht="12" customHeight="1">
      <c r="A336" s="13"/>
      <c r="B336" s="13"/>
      <c r="C336" s="13"/>
      <c r="D336" s="13"/>
      <c r="E336" s="13"/>
      <c r="F336" s="13"/>
      <c r="G336" s="13"/>
      <c r="H336" s="1"/>
      <c r="I336" s="13"/>
      <c r="J336" s="13"/>
      <c r="K336" s="13"/>
      <c r="L336" s="13"/>
      <c r="M336" s="13"/>
      <c r="N336" s="13"/>
      <c r="O336" s="13"/>
      <c r="P336" s="13"/>
      <c r="Q336" s="13"/>
      <c r="R336" s="13"/>
      <c r="S336" s="13"/>
      <c r="T336" s="13"/>
      <c r="U336" s="13"/>
      <c r="V336" s="13"/>
      <c r="W336" s="13"/>
      <c r="X336" s="13"/>
      <c r="Y336" s="13"/>
      <c r="Z336" s="13"/>
    </row>
    <row r="337" spans="1:26" ht="12" customHeight="1">
      <c r="A337" s="13"/>
      <c r="B337" s="13"/>
      <c r="C337" s="13"/>
      <c r="D337" s="13"/>
      <c r="E337" s="13"/>
      <c r="F337" s="13"/>
      <c r="G337" s="13"/>
      <c r="H337" s="1"/>
      <c r="I337" s="13"/>
      <c r="J337" s="13"/>
      <c r="K337" s="13"/>
      <c r="L337" s="13"/>
      <c r="M337" s="13"/>
      <c r="N337" s="13"/>
      <c r="O337" s="13"/>
      <c r="P337" s="13"/>
      <c r="Q337" s="13"/>
      <c r="R337" s="13"/>
      <c r="S337" s="13"/>
      <c r="T337" s="13"/>
      <c r="U337" s="13"/>
      <c r="V337" s="13"/>
      <c r="W337" s="13"/>
      <c r="X337" s="13"/>
      <c r="Y337" s="13"/>
      <c r="Z337" s="13"/>
    </row>
    <row r="338" spans="1:26" ht="12" customHeight="1">
      <c r="A338" s="13"/>
      <c r="B338" s="13"/>
      <c r="C338" s="13"/>
      <c r="D338" s="13"/>
      <c r="E338" s="13"/>
      <c r="F338" s="13"/>
      <c r="G338" s="13"/>
      <c r="H338" s="1"/>
      <c r="I338" s="13"/>
      <c r="J338" s="13"/>
      <c r="K338" s="13"/>
      <c r="L338" s="13"/>
      <c r="M338" s="13"/>
      <c r="N338" s="13"/>
      <c r="O338" s="13"/>
      <c r="P338" s="13"/>
      <c r="Q338" s="13"/>
      <c r="R338" s="13"/>
      <c r="S338" s="13"/>
      <c r="T338" s="13"/>
      <c r="U338" s="13"/>
      <c r="V338" s="13"/>
      <c r="W338" s="13"/>
      <c r="X338" s="13"/>
      <c r="Y338" s="13"/>
      <c r="Z338" s="13"/>
    </row>
    <row r="339" spans="1:26" ht="12" customHeight="1">
      <c r="A339" s="13"/>
      <c r="B339" s="13"/>
      <c r="C339" s="13"/>
      <c r="D339" s="13"/>
      <c r="E339" s="13"/>
      <c r="F339" s="13"/>
      <c r="G339" s="13"/>
      <c r="H339" s="1"/>
      <c r="I339" s="13"/>
      <c r="J339" s="13"/>
      <c r="K339" s="13"/>
      <c r="L339" s="13"/>
      <c r="M339" s="13"/>
      <c r="N339" s="13"/>
      <c r="O339" s="13"/>
      <c r="P339" s="13"/>
      <c r="Q339" s="13"/>
      <c r="R339" s="13"/>
      <c r="S339" s="13"/>
      <c r="T339" s="13"/>
      <c r="U339" s="13"/>
      <c r="V339" s="13"/>
      <c r="W339" s="13"/>
      <c r="X339" s="13"/>
      <c r="Y339" s="13"/>
      <c r="Z339" s="13"/>
    </row>
    <row r="340" spans="1:26" ht="12" customHeight="1">
      <c r="A340" s="13"/>
      <c r="B340" s="13"/>
      <c r="C340" s="13"/>
      <c r="D340" s="13"/>
      <c r="E340" s="13"/>
      <c r="F340" s="13"/>
      <c r="G340" s="13"/>
      <c r="H340" s="1"/>
      <c r="I340" s="13"/>
      <c r="J340" s="13"/>
      <c r="K340" s="13"/>
      <c r="L340" s="13"/>
      <c r="M340" s="13"/>
      <c r="N340" s="13"/>
      <c r="O340" s="13"/>
      <c r="P340" s="13"/>
      <c r="Q340" s="13"/>
      <c r="R340" s="13"/>
      <c r="S340" s="13"/>
      <c r="T340" s="13"/>
      <c r="U340" s="13"/>
      <c r="V340" s="13"/>
      <c r="W340" s="13"/>
      <c r="X340" s="13"/>
      <c r="Y340" s="13"/>
      <c r="Z340" s="13"/>
    </row>
    <row r="341" spans="1:26" ht="12" customHeight="1">
      <c r="A341" s="13"/>
      <c r="B341" s="13"/>
      <c r="C341" s="13"/>
      <c r="D341" s="13"/>
      <c r="E341" s="13"/>
      <c r="F341" s="13"/>
      <c r="G341" s="13"/>
      <c r="H341" s="1"/>
      <c r="I341" s="13"/>
      <c r="J341" s="13"/>
      <c r="K341" s="13"/>
      <c r="L341" s="13"/>
      <c r="M341" s="13"/>
      <c r="N341" s="13"/>
      <c r="O341" s="13"/>
      <c r="P341" s="13"/>
      <c r="Q341" s="13"/>
      <c r="R341" s="13"/>
      <c r="S341" s="13"/>
      <c r="T341" s="13"/>
      <c r="U341" s="13"/>
      <c r="V341" s="13"/>
      <c r="W341" s="13"/>
      <c r="X341" s="13"/>
      <c r="Y341" s="13"/>
      <c r="Z341" s="13"/>
    </row>
    <row r="342" spans="1:26" ht="12" customHeight="1">
      <c r="A342" s="13"/>
      <c r="B342" s="13"/>
      <c r="C342" s="13"/>
      <c r="D342" s="13"/>
      <c r="E342" s="13"/>
      <c r="F342" s="13"/>
      <c r="G342" s="13"/>
      <c r="H342" s="1"/>
      <c r="I342" s="13"/>
      <c r="J342" s="13"/>
      <c r="K342" s="13"/>
      <c r="L342" s="13"/>
      <c r="M342" s="13"/>
      <c r="N342" s="13"/>
      <c r="O342" s="13"/>
      <c r="P342" s="13"/>
      <c r="Q342" s="13"/>
      <c r="R342" s="13"/>
      <c r="S342" s="13"/>
      <c r="T342" s="13"/>
      <c r="U342" s="13"/>
      <c r="V342" s="13"/>
      <c r="W342" s="13"/>
      <c r="X342" s="13"/>
      <c r="Y342" s="13"/>
      <c r="Z342" s="13"/>
    </row>
    <row r="343" spans="1:26" ht="12" customHeight="1">
      <c r="A343" s="13"/>
      <c r="B343" s="13"/>
      <c r="C343" s="13"/>
      <c r="D343" s="13"/>
      <c r="E343" s="13"/>
      <c r="F343" s="13"/>
      <c r="G343" s="13"/>
      <c r="H343" s="1"/>
      <c r="I343" s="13"/>
      <c r="J343" s="13"/>
      <c r="K343" s="13"/>
      <c r="L343" s="13"/>
      <c r="M343" s="13"/>
      <c r="N343" s="13"/>
      <c r="O343" s="13"/>
      <c r="P343" s="13"/>
      <c r="Q343" s="13"/>
      <c r="R343" s="13"/>
      <c r="S343" s="13"/>
      <c r="T343" s="13"/>
      <c r="U343" s="13"/>
      <c r="V343" s="13"/>
      <c r="W343" s="13"/>
      <c r="X343" s="13"/>
      <c r="Y343" s="13"/>
      <c r="Z343" s="13"/>
    </row>
    <row r="344" spans="1:26" ht="12" customHeight="1">
      <c r="A344" s="13"/>
      <c r="B344" s="13"/>
      <c r="C344" s="13"/>
      <c r="D344" s="13"/>
      <c r="E344" s="13"/>
      <c r="F344" s="13"/>
      <c r="G344" s="13"/>
      <c r="H344" s="1"/>
      <c r="I344" s="13"/>
      <c r="J344" s="13"/>
      <c r="K344" s="13"/>
      <c r="L344" s="13"/>
      <c r="M344" s="13"/>
      <c r="N344" s="13"/>
      <c r="O344" s="13"/>
      <c r="P344" s="13"/>
      <c r="Q344" s="13"/>
      <c r="R344" s="13"/>
      <c r="S344" s="13"/>
      <c r="T344" s="13"/>
      <c r="U344" s="13"/>
      <c r="V344" s="13"/>
      <c r="W344" s="13"/>
      <c r="X344" s="13"/>
      <c r="Y344" s="13"/>
      <c r="Z344" s="13"/>
    </row>
    <row r="345" spans="1:26" ht="12" customHeight="1">
      <c r="A345" s="13"/>
      <c r="B345" s="13"/>
      <c r="C345" s="13"/>
      <c r="D345" s="13"/>
      <c r="E345" s="13"/>
      <c r="F345" s="13"/>
      <c r="G345" s="13"/>
      <c r="H345" s="1"/>
      <c r="I345" s="13"/>
      <c r="J345" s="13"/>
      <c r="K345" s="13"/>
      <c r="L345" s="13"/>
      <c r="M345" s="13"/>
      <c r="N345" s="13"/>
      <c r="O345" s="13"/>
      <c r="P345" s="13"/>
      <c r="Q345" s="13"/>
      <c r="R345" s="13"/>
      <c r="S345" s="13"/>
      <c r="T345" s="13"/>
      <c r="U345" s="13"/>
      <c r="V345" s="13"/>
      <c r="W345" s="13"/>
      <c r="X345" s="13"/>
      <c r="Y345" s="13"/>
      <c r="Z345" s="13"/>
    </row>
    <row r="346" spans="1:26" ht="12" customHeight="1">
      <c r="A346" s="13"/>
      <c r="B346" s="13"/>
      <c r="C346" s="13"/>
      <c r="D346" s="13"/>
      <c r="E346" s="13"/>
      <c r="F346" s="13"/>
      <c r="G346" s="13"/>
      <c r="H346" s="1"/>
      <c r="I346" s="13"/>
      <c r="J346" s="13"/>
      <c r="K346" s="13"/>
      <c r="L346" s="13"/>
      <c r="M346" s="13"/>
      <c r="N346" s="13"/>
      <c r="O346" s="13"/>
      <c r="P346" s="13"/>
      <c r="Q346" s="13"/>
      <c r="R346" s="13"/>
      <c r="S346" s="13"/>
      <c r="T346" s="13"/>
      <c r="U346" s="13"/>
      <c r="V346" s="13"/>
      <c r="W346" s="13"/>
      <c r="X346" s="13"/>
      <c r="Y346" s="13"/>
      <c r="Z346" s="13"/>
    </row>
    <row r="347" spans="1:26" ht="12" customHeight="1">
      <c r="A347" s="13"/>
      <c r="B347" s="13"/>
      <c r="C347" s="13"/>
      <c r="D347" s="13"/>
      <c r="E347" s="13"/>
      <c r="F347" s="13"/>
      <c r="G347" s="13"/>
      <c r="H347" s="1"/>
      <c r="I347" s="13"/>
      <c r="J347" s="13"/>
      <c r="K347" s="13"/>
      <c r="L347" s="13"/>
      <c r="M347" s="13"/>
      <c r="N347" s="13"/>
      <c r="O347" s="13"/>
      <c r="P347" s="13"/>
      <c r="Q347" s="13"/>
      <c r="R347" s="13"/>
      <c r="S347" s="13"/>
      <c r="T347" s="13"/>
      <c r="U347" s="13"/>
      <c r="V347" s="13"/>
      <c r="W347" s="13"/>
      <c r="X347" s="13"/>
      <c r="Y347" s="13"/>
      <c r="Z347" s="13"/>
    </row>
    <row r="348" spans="1:26" ht="12" customHeight="1">
      <c r="A348" s="13"/>
      <c r="B348" s="13"/>
      <c r="C348" s="13"/>
      <c r="D348" s="13"/>
      <c r="E348" s="13"/>
      <c r="F348" s="13"/>
      <c r="G348" s="13"/>
      <c r="H348" s="1"/>
      <c r="I348" s="13"/>
      <c r="J348" s="13"/>
      <c r="K348" s="13"/>
      <c r="L348" s="13"/>
      <c r="M348" s="13"/>
      <c r="N348" s="13"/>
      <c r="O348" s="13"/>
      <c r="P348" s="13"/>
      <c r="Q348" s="13"/>
      <c r="R348" s="13"/>
      <c r="S348" s="13"/>
      <c r="T348" s="13"/>
      <c r="U348" s="13"/>
      <c r="V348" s="13"/>
      <c r="W348" s="13"/>
      <c r="X348" s="13"/>
      <c r="Y348" s="13"/>
      <c r="Z348" s="13"/>
    </row>
    <row r="349" spans="1:26" ht="12" customHeight="1">
      <c r="A349" s="13"/>
      <c r="B349" s="13"/>
      <c r="C349" s="13"/>
      <c r="D349" s="13"/>
      <c r="E349" s="13"/>
      <c r="F349" s="13"/>
      <c r="G349" s="13"/>
      <c r="H349" s="1"/>
      <c r="I349" s="13"/>
      <c r="J349" s="13"/>
      <c r="K349" s="13"/>
      <c r="L349" s="13"/>
      <c r="M349" s="13"/>
      <c r="N349" s="13"/>
      <c r="O349" s="13"/>
      <c r="P349" s="13"/>
      <c r="Q349" s="13"/>
      <c r="R349" s="13"/>
      <c r="S349" s="13"/>
      <c r="T349" s="13"/>
      <c r="U349" s="13"/>
      <c r="V349" s="13"/>
      <c r="W349" s="13"/>
      <c r="X349" s="13"/>
      <c r="Y349" s="13"/>
      <c r="Z349" s="13"/>
    </row>
    <row r="350" spans="1:26" ht="12" customHeight="1">
      <c r="A350" s="13"/>
      <c r="B350" s="13"/>
      <c r="C350" s="13"/>
      <c r="D350" s="13"/>
      <c r="E350" s="13"/>
      <c r="F350" s="13"/>
      <c r="G350" s="13"/>
      <c r="H350" s="1"/>
      <c r="I350" s="13"/>
      <c r="J350" s="13"/>
      <c r="K350" s="13"/>
      <c r="L350" s="13"/>
      <c r="M350" s="13"/>
      <c r="N350" s="13"/>
      <c r="O350" s="13"/>
      <c r="P350" s="13"/>
      <c r="Q350" s="13"/>
      <c r="R350" s="13"/>
      <c r="S350" s="13"/>
      <c r="T350" s="13"/>
      <c r="U350" s="13"/>
      <c r="V350" s="13"/>
      <c r="W350" s="13"/>
      <c r="X350" s="13"/>
      <c r="Y350" s="13"/>
      <c r="Z350" s="13"/>
    </row>
    <row r="351" spans="1:26" ht="12" customHeight="1">
      <c r="A351" s="13"/>
      <c r="B351" s="13"/>
      <c r="C351" s="13"/>
      <c r="D351" s="13"/>
      <c r="E351" s="13"/>
      <c r="F351" s="13"/>
      <c r="G351" s="13"/>
      <c r="H351" s="1"/>
      <c r="I351" s="13"/>
      <c r="J351" s="13"/>
      <c r="K351" s="13"/>
      <c r="L351" s="13"/>
      <c r="M351" s="13"/>
      <c r="N351" s="13"/>
      <c r="O351" s="13"/>
      <c r="P351" s="13"/>
      <c r="Q351" s="13"/>
      <c r="R351" s="13"/>
      <c r="S351" s="13"/>
      <c r="T351" s="13"/>
      <c r="U351" s="13"/>
      <c r="V351" s="13"/>
      <c r="W351" s="13"/>
      <c r="X351" s="13"/>
      <c r="Y351" s="13"/>
      <c r="Z351" s="13"/>
    </row>
    <row r="352" spans="1:26" ht="12" customHeight="1">
      <c r="A352" s="13"/>
      <c r="B352" s="13"/>
      <c r="C352" s="13"/>
      <c r="D352" s="13"/>
      <c r="E352" s="13"/>
      <c r="F352" s="13"/>
      <c r="G352" s="13"/>
      <c r="H352" s="13"/>
      <c r="I352" s="13"/>
      <c r="J352" s="13"/>
      <c r="K352" s="13"/>
      <c r="L352" s="13"/>
      <c r="M352" s="13"/>
      <c r="N352" s="13"/>
      <c r="O352" s="13"/>
      <c r="P352" s="13"/>
      <c r="Q352" s="13"/>
      <c r="R352" s="13"/>
      <c r="S352" s="13"/>
      <c r="T352" s="13"/>
      <c r="U352" s="13"/>
      <c r="V352" s="13"/>
      <c r="W352" s="13"/>
      <c r="X352" s="13"/>
      <c r="Y352" s="13"/>
      <c r="Z352" s="13"/>
    </row>
    <row r="353" spans="1:26" ht="12" customHeight="1">
      <c r="A353" s="13"/>
      <c r="B353" s="13"/>
      <c r="C353" s="13"/>
      <c r="D353" s="13"/>
      <c r="E353" s="13"/>
      <c r="F353" s="13"/>
      <c r="G353" s="13"/>
      <c r="H353" s="13"/>
      <c r="I353" s="13"/>
      <c r="J353" s="13"/>
      <c r="K353" s="13"/>
      <c r="L353" s="13"/>
      <c r="M353" s="13"/>
      <c r="N353" s="13"/>
      <c r="O353" s="13"/>
      <c r="P353" s="13"/>
      <c r="Q353" s="13"/>
      <c r="R353" s="13"/>
      <c r="S353" s="13"/>
      <c r="T353" s="13"/>
      <c r="U353" s="13"/>
      <c r="V353" s="13"/>
      <c r="W353" s="13"/>
      <c r="X353" s="13"/>
      <c r="Y353" s="13"/>
      <c r="Z353" s="13"/>
    </row>
    <row r="354" spans="1:26" ht="12" customHeight="1">
      <c r="A354" s="13"/>
      <c r="B354" s="13"/>
      <c r="C354" s="13"/>
      <c r="D354" s="13"/>
      <c r="E354" s="13"/>
      <c r="F354" s="13"/>
      <c r="G354" s="13"/>
      <c r="H354" s="13"/>
      <c r="I354" s="13"/>
      <c r="J354" s="13"/>
      <c r="K354" s="13"/>
      <c r="L354" s="13"/>
      <c r="M354" s="13"/>
      <c r="N354" s="13"/>
      <c r="O354" s="13"/>
      <c r="P354" s="13"/>
      <c r="Q354" s="13"/>
      <c r="R354" s="13"/>
      <c r="S354" s="13"/>
      <c r="T354" s="13"/>
      <c r="U354" s="13"/>
      <c r="V354" s="13"/>
      <c r="W354" s="13"/>
      <c r="X354" s="13"/>
      <c r="Y354" s="13"/>
      <c r="Z354" s="13"/>
    </row>
    <row r="355" spans="1:26" ht="12" customHeight="1">
      <c r="A355" s="13"/>
      <c r="B355" s="13"/>
      <c r="C355" s="13"/>
      <c r="D355" s="13"/>
      <c r="E355" s="13"/>
      <c r="F355" s="13"/>
      <c r="G355" s="13"/>
      <c r="H355" s="13"/>
      <c r="I355" s="13"/>
      <c r="J355" s="13"/>
      <c r="K355" s="13"/>
      <c r="L355" s="13"/>
      <c r="M355" s="13"/>
      <c r="N355" s="13"/>
      <c r="O355" s="13"/>
      <c r="P355" s="13"/>
      <c r="Q355" s="13"/>
      <c r="R355" s="13"/>
      <c r="S355" s="13"/>
      <c r="T355" s="13"/>
      <c r="U355" s="13"/>
      <c r="V355" s="13"/>
      <c r="W355" s="13"/>
      <c r="X355" s="13"/>
      <c r="Y355" s="13"/>
      <c r="Z355" s="13"/>
    </row>
    <row r="356" spans="1:26" ht="12" customHeight="1">
      <c r="A356" s="13"/>
      <c r="B356" s="13"/>
      <c r="C356" s="13"/>
      <c r="D356" s="13"/>
      <c r="E356" s="13"/>
      <c r="F356" s="13"/>
      <c r="G356" s="13"/>
      <c r="H356" s="13"/>
      <c r="I356" s="13"/>
      <c r="J356" s="13"/>
      <c r="K356" s="13"/>
      <c r="L356" s="13"/>
      <c r="M356" s="13"/>
      <c r="N356" s="13"/>
      <c r="O356" s="13"/>
      <c r="P356" s="13"/>
      <c r="Q356" s="13"/>
      <c r="R356" s="13"/>
      <c r="S356" s="13"/>
      <c r="T356" s="13"/>
      <c r="U356" s="13"/>
      <c r="V356" s="13"/>
      <c r="W356" s="13"/>
      <c r="X356" s="13"/>
      <c r="Y356" s="13"/>
      <c r="Z356" s="13"/>
    </row>
    <row r="357" spans="1:26" ht="12" customHeight="1">
      <c r="A357" s="13"/>
      <c r="B357" s="13"/>
      <c r="C357" s="13"/>
      <c r="D357" s="13"/>
      <c r="E357" s="13"/>
      <c r="F357" s="13"/>
      <c r="G357" s="13"/>
      <c r="H357" s="13"/>
      <c r="I357" s="13"/>
      <c r="J357" s="13"/>
      <c r="K357" s="13"/>
      <c r="L357" s="13"/>
      <c r="M357" s="13"/>
      <c r="N357" s="13"/>
      <c r="O357" s="13"/>
      <c r="P357" s="13"/>
      <c r="Q357" s="13"/>
      <c r="R357" s="13"/>
      <c r="S357" s="13"/>
      <c r="T357" s="13"/>
      <c r="U357" s="13"/>
      <c r="V357" s="13"/>
      <c r="W357" s="13"/>
      <c r="X357" s="13"/>
      <c r="Y357" s="13"/>
      <c r="Z357" s="13"/>
    </row>
    <row r="358" spans="1:26" ht="12" customHeight="1">
      <c r="A358" s="13"/>
      <c r="B358" s="13"/>
      <c r="C358" s="13"/>
      <c r="D358" s="13"/>
      <c r="E358" s="13"/>
      <c r="F358" s="13"/>
      <c r="G358" s="13"/>
      <c r="H358" s="13"/>
      <c r="I358" s="13"/>
      <c r="J358" s="13"/>
      <c r="K358" s="13"/>
      <c r="L358" s="13"/>
      <c r="M358" s="13"/>
      <c r="N358" s="13"/>
      <c r="O358" s="13"/>
      <c r="P358" s="13"/>
      <c r="Q358" s="13"/>
      <c r="R358" s="13"/>
      <c r="S358" s="13"/>
      <c r="T358" s="13"/>
      <c r="U358" s="13"/>
      <c r="V358" s="13"/>
      <c r="W358" s="13"/>
      <c r="X358" s="13"/>
      <c r="Y358" s="13"/>
      <c r="Z358" s="13"/>
    </row>
    <row r="359" spans="1:26" ht="12" customHeight="1">
      <c r="A359" s="13"/>
      <c r="B359" s="13"/>
      <c r="C359" s="13"/>
      <c r="D359" s="13"/>
      <c r="E359" s="13"/>
      <c r="F359" s="13"/>
      <c r="G359" s="13"/>
      <c r="H359" s="13"/>
      <c r="I359" s="13"/>
      <c r="J359" s="13"/>
      <c r="K359" s="13"/>
      <c r="L359" s="13"/>
      <c r="M359" s="13"/>
      <c r="N359" s="13"/>
      <c r="O359" s="13"/>
      <c r="P359" s="13"/>
      <c r="Q359" s="13"/>
      <c r="R359" s="13"/>
      <c r="S359" s="13"/>
      <c r="T359" s="13"/>
      <c r="U359" s="13"/>
      <c r="V359" s="13"/>
      <c r="W359" s="13"/>
      <c r="X359" s="13"/>
      <c r="Y359" s="13"/>
      <c r="Z359" s="13"/>
    </row>
    <row r="360" spans="1:26" ht="12" customHeight="1">
      <c r="A360" s="13"/>
      <c r="B360" s="13"/>
      <c r="C360" s="13"/>
      <c r="D360" s="13"/>
      <c r="E360" s="13"/>
      <c r="F360" s="13"/>
      <c r="G360" s="13"/>
      <c r="H360" s="13"/>
      <c r="I360" s="13"/>
      <c r="J360" s="13"/>
      <c r="K360" s="13"/>
      <c r="L360" s="13"/>
      <c r="M360" s="13"/>
      <c r="N360" s="13"/>
      <c r="O360" s="13"/>
      <c r="P360" s="13"/>
      <c r="Q360" s="13"/>
      <c r="R360" s="13"/>
      <c r="S360" s="13"/>
      <c r="T360" s="13"/>
      <c r="U360" s="13"/>
      <c r="V360" s="13"/>
      <c r="W360" s="13"/>
      <c r="X360" s="13"/>
      <c r="Y360" s="13"/>
      <c r="Z360" s="13"/>
    </row>
    <row r="361" spans="1:26" ht="12" customHeight="1">
      <c r="A361" s="13"/>
      <c r="B361" s="13"/>
      <c r="C361" s="13"/>
      <c r="D361" s="13"/>
      <c r="E361" s="13"/>
      <c r="F361" s="13"/>
      <c r="G361" s="13"/>
      <c r="H361" s="13"/>
      <c r="I361" s="13"/>
      <c r="J361" s="13"/>
      <c r="K361" s="13"/>
      <c r="L361" s="13"/>
      <c r="M361" s="13"/>
      <c r="N361" s="13"/>
      <c r="O361" s="13"/>
      <c r="P361" s="13"/>
      <c r="Q361" s="13"/>
      <c r="R361" s="13"/>
      <c r="S361" s="13"/>
      <c r="T361" s="13"/>
      <c r="U361" s="13"/>
      <c r="V361" s="13"/>
      <c r="W361" s="13"/>
      <c r="X361" s="13"/>
      <c r="Y361" s="13"/>
      <c r="Z361" s="13"/>
    </row>
    <row r="362" spans="1:26" ht="12" customHeight="1">
      <c r="A362" s="13"/>
      <c r="B362" s="13"/>
      <c r="C362" s="13"/>
      <c r="D362" s="13"/>
      <c r="E362" s="13"/>
      <c r="F362" s="13"/>
      <c r="G362" s="13"/>
      <c r="H362" s="13"/>
      <c r="I362" s="13"/>
      <c r="J362" s="13"/>
      <c r="K362" s="13"/>
      <c r="L362" s="13"/>
      <c r="M362" s="13"/>
      <c r="N362" s="13"/>
      <c r="O362" s="13"/>
      <c r="P362" s="13"/>
      <c r="Q362" s="13"/>
      <c r="R362" s="13"/>
      <c r="S362" s="13"/>
      <c r="T362" s="13"/>
      <c r="U362" s="13"/>
      <c r="V362" s="13"/>
      <c r="W362" s="13"/>
      <c r="X362" s="13"/>
      <c r="Y362" s="13"/>
      <c r="Z362" s="13"/>
    </row>
    <row r="363" spans="1:26" ht="12" customHeight="1">
      <c r="A363" s="13"/>
      <c r="B363" s="13"/>
      <c r="C363" s="13"/>
      <c r="D363" s="13"/>
      <c r="E363" s="13"/>
      <c r="F363" s="13"/>
      <c r="G363" s="13"/>
      <c r="H363" s="13"/>
      <c r="I363" s="13"/>
      <c r="J363" s="13"/>
      <c r="K363" s="13"/>
      <c r="L363" s="13"/>
      <c r="M363" s="13"/>
      <c r="N363" s="13"/>
      <c r="O363" s="13"/>
      <c r="P363" s="13"/>
      <c r="Q363" s="13"/>
      <c r="R363" s="13"/>
      <c r="S363" s="13"/>
      <c r="T363" s="13"/>
      <c r="U363" s="13"/>
      <c r="V363" s="13"/>
      <c r="W363" s="13"/>
      <c r="X363" s="13"/>
      <c r="Y363" s="13"/>
      <c r="Z363" s="13"/>
    </row>
    <row r="364" spans="1:26" ht="12" customHeight="1">
      <c r="A364" s="13"/>
      <c r="B364" s="13"/>
      <c r="C364" s="13"/>
      <c r="D364" s="13"/>
      <c r="E364" s="13"/>
      <c r="F364" s="13"/>
      <c r="G364" s="13"/>
      <c r="H364" s="13"/>
      <c r="I364" s="13"/>
      <c r="J364" s="13"/>
      <c r="K364" s="13"/>
      <c r="L364" s="13"/>
      <c r="M364" s="13"/>
      <c r="N364" s="13"/>
      <c r="O364" s="13"/>
      <c r="P364" s="13"/>
      <c r="Q364" s="13"/>
      <c r="R364" s="13"/>
      <c r="S364" s="13"/>
      <c r="T364" s="13"/>
      <c r="U364" s="13"/>
      <c r="V364" s="13"/>
      <c r="W364" s="13"/>
      <c r="X364" s="13"/>
      <c r="Y364" s="13"/>
      <c r="Z364" s="13"/>
    </row>
    <row r="365" spans="1:26" ht="12" customHeight="1">
      <c r="A365" s="13"/>
      <c r="B365" s="13"/>
      <c r="C365" s="13"/>
      <c r="D365" s="13"/>
      <c r="E365" s="13"/>
      <c r="F365" s="13"/>
      <c r="G365" s="13"/>
      <c r="H365" s="13"/>
      <c r="I365" s="13"/>
      <c r="J365" s="13"/>
      <c r="K365" s="13"/>
      <c r="L365" s="13"/>
      <c r="M365" s="13"/>
      <c r="N365" s="13"/>
      <c r="O365" s="13"/>
      <c r="P365" s="13"/>
      <c r="Q365" s="13"/>
      <c r="R365" s="13"/>
      <c r="S365" s="13"/>
      <c r="T365" s="13"/>
      <c r="U365" s="13"/>
      <c r="V365" s="13"/>
      <c r="W365" s="13"/>
      <c r="X365" s="13"/>
      <c r="Y365" s="13"/>
      <c r="Z365" s="13"/>
    </row>
    <row r="366" spans="1:26" ht="12" customHeight="1">
      <c r="A366" s="13"/>
      <c r="B366" s="13"/>
      <c r="C366" s="13"/>
      <c r="D366" s="13"/>
      <c r="E366" s="13"/>
      <c r="F366" s="13"/>
      <c r="G366" s="13"/>
      <c r="H366" s="13"/>
      <c r="I366" s="13"/>
      <c r="J366" s="13"/>
      <c r="K366" s="13"/>
      <c r="L366" s="13"/>
      <c r="M366" s="13"/>
      <c r="N366" s="13"/>
      <c r="O366" s="13"/>
      <c r="P366" s="13"/>
      <c r="Q366" s="13"/>
      <c r="R366" s="13"/>
      <c r="S366" s="13"/>
      <c r="T366" s="13"/>
      <c r="U366" s="13"/>
      <c r="V366" s="13"/>
      <c r="W366" s="13"/>
      <c r="X366" s="13"/>
      <c r="Y366" s="13"/>
      <c r="Z366" s="13"/>
    </row>
    <row r="367" spans="1:26" ht="12" customHeight="1">
      <c r="A367" s="13"/>
      <c r="B367" s="13"/>
      <c r="C367" s="13"/>
      <c r="D367" s="13"/>
      <c r="E367" s="13"/>
      <c r="F367" s="13"/>
      <c r="G367" s="13"/>
      <c r="H367" s="13"/>
      <c r="I367" s="13"/>
      <c r="J367" s="13"/>
      <c r="K367" s="13"/>
      <c r="L367" s="13"/>
      <c r="M367" s="13"/>
      <c r="N367" s="13"/>
      <c r="O367" s="13"/>
      <c r="P367" s="13"/>
      <c r="Q367" s="13"/>
      <c r="R367" s="13"/>
      <c r="S367" s="13"/>
      <c r="T367" s="13"/>
      <c r="U367" s="13"/>
      <c r="V367" s="13"/>
      <c r="W367" s="13"/>
      <c r="X367" s="13"/>
      <c r="Y367" s="13"/>
      <c r="Z367" s="13"/>
    </row>
    <row r="368" spans="1:26" ht="12" customHeight="1">
      <c r="A368" s="13"/>
      <c r="B368" s="13"/>
      <c r="C368" s="13"/>
      <c r="D368" s="13"/>
      <c r="E368" s="13"/>
      <c r="F368" s="13"/>
      <c r="G368" s="13"/>
      <c r="H368" s="13"/>
      <c r="I368" s="13"/>
      <c r="J368" s="13"/>
      <c r="K368" s="13"/>
      <c r="L368" s="13"/>
      <c r="M368" s="13"/>
      <c r="N368" s="13"/>
      <c r="O368" s="13"/>
      <c r="P368" s="13"/>
      <c r="Q368" s="13"/>
      <c r="R368" s="13"/>
      <c r="S368" s="13"/>
      <c r="T368" s="13"/>
      <c r="U368" s="13"/>
      <c r="V368" s="13"/>
      <c r="W368" s="13"/>
      <c r="X368" s="13"/>
      <c r="Y368" s="13"/>
      <c r="Z368" s="13"/>
    </row>
    <row r="369" spans="1:26" ht="12" customHeight="1">
      <c r="A369" s="13"/>
      <c r="B369" s="13"/>
      <c r="C369" s="13"/>
      <c r="D369" s="13"/>
      <c r="E369" s="13"/>
      <c r="F369" s="13"/>
      <c r="G369" s="13"/>
      <c r="H369" s="13"/>
      <c r="I369" s="13"/>
      <c r="J369" s="13"/>
      <c r="K369" s="13"/>
      <c r="L369" s="13"/>
      <c r="M369" s="13"/>
      <c r="N369" s="13"/>
      <c r="O369" s="13"/>
      <c r="P369" s="13"/>
      <c r="Q369" s="13"/>
      <c r="R369" s="13"/>
      <c r="S369" s="13"/>
      <c r="T369" s="13"/>
      <c r="U369" s="13"/>
      <c r="V369" s="13"/>
      <c r="W369" s="13"/>
      <c r="X369" s="13"/>
      <c r="Y369" s="13"/>
      <c r="Z369" s="13"/>
    </row>
    <row r="370" spans="1:26" ht="12" customHeight="1">
      <c r="A370" s="13"/>
      <c r="B370" s="13"/>
      <c r="C370" s="13"/>
      <c r="D370" s="13"/>
      <c r="E370" s="13"/>
      <c r="F370" s="13"/>
      <c r="G370" s="13"/>
      <c r="H370" s="13"/>
      <c r="I370" s="13"/>
      <c r="J370" s="13"/>
      <c r="K370" s="13"/>
      <c r="L370" s="13"/>
      <c r="M370" s="13"/>
      <c r="N370" s="13"/>
      <c r="O370" s="13"/>
      <c r="P370" s="13"/>
      <c r="Q370" s="13"/>
      <c r="R370" s="13"/>
      <c r="S370" s="13"/>
      <c r="T370" s="13"/>
      <c r="U370" s="13"/>
      <c r="V370" s="13"/>
      <c r="W370" s="13"/>
      <c r="X370" s="13"/>
      <c r="Y370" s="13"/>
      <c r="Z370" s="13"/>
    </row>
    <row r="371" spans="1:26" ht="12" customHeight="1">
      <c r="A371" s="13"/>
      <c r="B371" s="13"/>
      <c r="C371" s="13"/>
      <c r="D371" s="13"/>
      <c r="E371" s="13"/>
      <c r="F371" s="13"/>
      <c r="G371" s="13"/>
      <c r="H371" s="13"/>
      <c r="I371" s="13"/>
      <c r="J371" s="13"/>
      <c r="K371" s="13"/>
      <c r="L371" s="13"/>
      <c r="M371" s="13"/>
      <c r="N371" s="13"/>
      <c r="O371" s="13"/>
      <c r="P371" s="13"/>
      <c r="Q371" s="13"/>
      <c r="R371" s="13"/>
      <c r="S371" s="13"/>
      <c r="T371" s="13"/>
      <c r="U371" s="13"/>
      <c r="V371" s="13"/>
      <c r="W371" s="13"/>
      <c r="X371" s="13"/>
      <c r="Y371" s="13"/>
      <c r="Z371" s="13"/>
    </row>
    <row r="372" spans="1:26" ht="12" customHeight="1">
      <c r="A372" s="13"/>
      <c r="B372" s="13"/>
      <c r="C372" s="13"/>
      <c r="D372" s="13"/>
      <c r="E372" s="13"/>
      <c r="F372" s="13"/>
      <c r="G372" s="13"/>
      <c r="H372" s="13"/>
      <c r="I372" s="13"/>
      <c r="J372" s="13"/>
      <c r="K372" s="13"/>
      <c r="L372" s="13"/>
      <c r="M372" s="13"/>
      <c r="N372" s="13"/>
      <c r="O372" s="13"/>
      <c r="P372" s="13"/>
      <c r="Q372" s="13"/>
      <c r="R372" s="13"/>
      <c r="S372" s="13"/>
      <c r="T372" s="13"/>
      <c r="U372" s="13"/>
      <c r="V372" s="13"/>
      <c r="W372" s="13"/>
      <c r="X372" s="13"/>
      <c r="Y372" s="13"/>
      <c r="Z372" s="13"/>
    </row>
    <row r="373" spans="1:26" ht="12" customHeight="1">
      <c r="A373" s="13"/>
      <c r="B373" s="13"/>
      <c r="C373" s="13"/>
      <c r="D373" s="13"/>
      <c r="E373" s="13"/>
      <c r="F373" s="13"/>
      <c r="G373" s="13"/>
      <c r="H373" s="13"/>
      <c r="I373" s="13"/>
      <c r="J373" s="13"/>
      <c r="K373" s="13"/>
      <c r="L373" s="13"/>
      <c r="M373" s="13"/>
      <c r="N373" s="13"/>
      <c r="O373" s="13"/>
      <c r="P373" s="13"/>
      <c r="Q373" s="13"/>
      <c r="R373" s="13"/>
      <c r="S373" s="13"/>
      <c r="T373" s="13"/>
      <c r="U373" s="13"/>
      <c r="V373" s="13"/>
      <c r="W373" s="13"/>
      <c r="X373" s="13"/>
      <c r="Y373" s="13"/>
      <c r="Z373" s="13"/>
    </row>
    <row r="374" spans="1:26" ht="12" customHeight="1">
      <c r="A374" s="13"/>
      <c r="B374" s="13"/>
      <c r="C374" s="13"/>
      <c r="D374" s="13"/>
      <c r="E374" s="13"/>
      <c r="F374" s="13"/>
      <c r="G374" s="13"/>
      <c r="H374" s="13"/>
      <c r="I374" s="13"/>
      <c r="J374" s="13"/>
      <c r="K374" s="13"/>
      <c r="L374" s="13"/>
      <c r="M374" s="13"/>
      <c r="N374" s="13"/>
      <c r="O374" s="13"/>
      <c r="P374" s="13"/>
      <c r="Q374" s="13"/>
      <c r="R374" s="13"/>
      <c r="S374" s="13"/>
      <c r="T374" s="13"/>
      <c r="U374" s="13"/>
      <c r="V374" s="13"/>
      <c r="W374" s="13"/>
      <c r="X374" s="13"/>
      <c r="Y374" s="13"/>
      <c r="Z374" s="13"/>
    </row>
    <row r="375" spans="1:26" ht="12" customHeight="1">
      <c r="A375" s="13"/>
      <c r="B375" s="13"/>
      <c r="C375" s="13"/>
      <c r="D375" s="13"/>
      <c r="E375" s="13"/>
      <c r="F375" s="13"/>
      <c r="G375" s="13"/>
      <c r="H375" s="13"/>
      <c r="I375" s="13"/>
      <c r="J375" s="13"/>
      <c r="K375" s="13"/>
      <c r="L375" s="13"/>
      <c r="M375" s="13"/>
      <c r="N375" s="13"/>
      <c r="O375" s="13"/>
      <c r="P375" s="13"/>
      <c r="Q375" s="13"/>
      <c r="R375" s="13"/>
      <c r="S375" s="13"/>
      <c r="T375" s="13"/>
      <c r="U375" s="13"/>
      <c r="V375" s="13"/>
      <c r="W375" s="13"/>
      <c r="X375" s="13"/>
      <c r="Y375" s="13"/>
      <c r="Z375" s="13"/>
    </row>
    <row r="376" spans="1:26" ht="12" customHeight="1">
      <c r="A376" s="13"/>
      <c r="B376" s="13"/>
      <c r="C376" s="13"/>
      <c r="D376" s="13"/>
      <c r="E376" s="13"/>
      <c r="F376" s="13"/>
      <c r="G376" s="13"/>
      <c r="H376" s="13"/>
      <c r="I376" s="13"/>
      <c r="J376" s="13"/>
      <c r="K376" s="13"/>
      <c r="L376" s="13"/>
      <c r="M376" s="13"/>
      <c r="N376" s="13"/>
      <c r="O376" s="13"/>
      <c r="P376" s="13"/>
      <c r="Q376" s="13"/>
      <c r="R376" s="13"/>
      <c r="S376" s="13"/>
      <c r="T376" s="13"/>
      <c r="U376" s="13"/>
      <c r="V376" s="13"/>
      <c r="W376" s="13"/>
      <c r="X376" s="13"/>
      <c r="Y376" s="13"/>
      <c r="Z376" s="13"/>
    </row>
    <row r="377" spans="1:26" ht="12" customHeight="1">
      <c r="A377" s="13"/>
      <c r="B377" s="13"/>
      <c r="C377" s="13"/>
      <c r="D377" s="13"/>
      <c r="E377" s="13"/>
      <c r="F377" s="13"/>
      <c r="G377" s="13"/>
      <c r="H377" s="13"/>
      <c r="I377" s="13"/>
      <c r="J377" s="13"/>
      <c r="K377" s="13"/>
      <c r="L377" s="13"/>
      <c r="M377" s="13"/>
      <c r="N377" s="13"/>
      <c r="O377" s="13"/>
      <c r="P377" s="13"/>
      <c r="Q377" s="13"/>
      <c r="R377" s="13"/>
      <c r="S377" s="13"/>
      <c r="T377" s="13"/>
      <c r="U377" s="13"/>
      <c r="V377" s="13"/>
      <c r="W377" s="13"/>
      <c r="X377" s="13"/>
      <c r="Y377" s="13"/>
      <c r="Z377" s="13"/>
    </row>
    <row r="378" spans="1:26" ht="12" customHeight="1">
      <c r="A378" s="13"/>
      <c r="B378" s="13"/>
      <c r="C378" s="13"/>
      <c r="D378" s="13"/>
      <c r="E378" s="13"/>
      <c r="F378" s="13"/>
      <c r="G378" s="13"/>
      <c r="H378" s="13"/>
      <c r="I378" s="13"/>
      <c r="J378" s="13"/>
      <c r="K378" s="13"/>
      <c r="L378" s="13"/>
      <c r="M378" s="13"/>
      <c r="N378" s="13"/>
      <c r="O378" s="13"/>
      <c r="P378" s="13"/>
      <c r="Q378" s="13"/>
      <c r="R378" s="13"/>
      <c r="S378" s="13"/>
      <c r="T378" s="13"/>
      <c r="U378" s="13"/>
      <c r="V378" s="13"/>
      <c r="W378" s="13"/>
      <c r="X378" s="13"/>
      <c r="Y378" s="13"/>
      <c r="Z378" s="13"/>
    </row>
    <row r="379" spans="1:26" ht="12" customHeight="1">
      <c r="A379" s="13"/>
      <c r="B379" s="13"/>
      <c r="C379" s="13"/>
      <c r="D379" s="13"/>
      <c r="E379" s="13"/>
      <c r="F379" s="13"/>
      <c r="G379" s="13"/>
      <c r="H379" s="13"/>
      <c r="I379" s="13"/>
      <c r="J379" s="13"/>
      <c r="K379" s="13"/>
      <c r="L379" s="13"/>
      <c r="M379" s="13"/>
      <c r="N379" s="13"/>
      <c r="O379" s="13"/>
      <c r="P379" s="13"/>
      <c r="Q379" s="13"/>
      <c r="R379" s="13"/>
      <c r="S379" s="13"/>
      <c r="T379" s="13"/>
      <c r="U379" s="13"/>
      <c r="V379" s="13"/>
      <c r="W379" s="13"/>
      <c r="X379" s="13"/>
      <c r="Y379" s="13"/>
      <c r="Z379" s="13"/>
    </row>
    <row r="380" spans="1:26" ht="12" customHeight="1">
      <c r="A380" s="13"/>
      <c r="B380" s="13"/>
      <c r="C380" s="13"/>
      <c r="D380" s="13"/>
      <c r="E380" s="13"/>
      <c r="F380" s="13"/>
      <c r="G380" s="13"/>
      <c r="H380" s="13"/>
      <c r="I380" s="13"/>
      <c r="J380" s="13"/>
      <c r="K380" s="13"/>
      <c r="L380" s="13"/>
      <c r="M380" s="13"/>
      <c r="N380" s="13"/>
      <c r="O380" s="13"/>
      <c r="P380" s="13"/>
      <c r="Q380" s="13"/>
      <c r="R380" s="13"/>
      <c r="S380" s="13"/>
      <c r="T380" s="13"/>
      <c r="U380" s="13"/>
      <c r="V380" s="13"/>
      <c r="W380" s="13"/>
      <c r="X380" s="13"/>
      <c r="Y380" s="13"/>
      <c r="Z380" s="13"/>
    </row>
    <row r="381" spans="1:26" ht="12" customHeight="1">
      <c r="A381" s="13"/>
      <c r="B381" s="13"/>
      <c r="C381" s="13"/>
      <c r="D381" s="13"/>
      <c r="E381" s="13"/>
      <c r="F381" s="13"/>
      <c r="G381" s="13"/>
      <c r="H381" s="13"/>
      <c r="I381" s="13"/>
      <c r="J381" s="13"/>
      <c r="K381" s="13"/>
      <c r="L381" s="13"/>
      <c r="M381" s="13"/>
      <c r="N381" s="13"/>
      <c r="O381" s="13"/>
      <c r="P381" s="13"/>
      <c r="Q381" s="13"/>
      <c r="R381" s="13"/>
      <c r="S381" s="13"/>
      <c r="T381" s="13"/>
      <c r="U381" s="13"/>
      <c r="V381" s="13"/>
      <c r="W381" s="13"/>
      <c r="X381" s="13"/>
      <c r="Y381" s="13"/>
      <c r="Z381" s="13"/>
    </row>
    <row r="382" spans="1:26" ht="12" customHeight="1">
      <c r="A382" s="13"/>
      <c r="B382" s="13"/>
      <c r="C382" s="13"/>
      <c r="D382" s="13"/>
      <c r="E382" s="13"/>
      <c r="F382" s="13"/>
      <c r="G382" s="13"/>
      <c r="H382" s="13"/>
      <c r="I382" s="13"/>
      <c r="J382" s="13"/>
      <c r="K382" s="13"/>
      <c r="L382" s="13"/>
      <c r="M382" s="13"/>
      <c r="N382" s="13"/>
      <c r="O382" s="13"/>
      <c r="P382" s="13"/>
      <c r="Q382" s="13"/>
      <c r="R382" s="13"/>
      <c r="S382" s="13"/>
      <c r="T382" s="13"/>
      <c r="U382" s="13"/>
      <c r="V382" s="13"/>
      <c r="W382" s="13"/>
      <c r="X382" s="13"/>
      <c r="Y382" s="13"/>
      <c r="Z382" s="13"/>
    </row>
    <row r="383" spans="1:26" ht="12" customHeight="1">
      <c r="A383" s="13"/>
      <c r="B383" s="13"/>
      <c r="C383" s="13"/>
      <c r="D383" s="13"/>
      <c r="E383" s="13"/>
      <c r="F383" s="13"/>
      <c r="G383" s="13"/>
      <c r="H383" s="13"/>
      <c r="I383" s="13"/>
      <c r="J383" s="13"/>
      <c r="K383" s="13"/>
      <c r="L383" s="13"/>
      <c r="M383" s="13"/>
      <c r="N383" s="13"/>
      <c r="O383" s="13"/>
      <c r="P383" s="13"/>
      <c r="Q383" s="13"/>
      <c r="R383" s="13"/>
      <c r="S383" s="13"/>
      <c r="T383" s="13"/>
      <c r="U383" s="13"/>
      <c r="V383" s="13"/>
      <c r="W383" s="13"/>
      <c r="X383" s="13"/>
      <c r="Y383" s="13"/>
      <c r="Z383" s="13"/>
    </row>
    <row r="384" spans="1:26" ht="12" customHeight="1">
      <c r="A384" s="13"/>
      <c r="B384" s="13"/>
      <c r="C384" s="13"/>
      <c r="D384" s="13"/>
      <c r="E384" s="13"/>
      <c r="F384" s="13"/>
      <c r="G384" s="13"/>
      <c r="H384" s="13"/>
      <c r="I384" s="13"/>
      <c r="J384" s="13"/>
      <c r="K384" s="13"/>
      <c r="L384" s="13"/>
      <c r="M384" s="13"/>
      <c r="N384" s="13"/>
      <c r="O384" s="13"/>
      <c r="P384" s="13"/>
      <c r="Q384" s="13"/>
      <c r="R384" s="13"/>
      <c r="S384" s="13"/>
      <c r="T384" s="13"/>
      <c r="U384" s="13"/>
      <c r="V384" s="13"/>
      <c r="W384" s="13"/>
      <c r="X384" s="13"/>
      <c r="Y384" s="13"/>
      <c r="Z384" s="13"/>
    </row>
    <row r="385" spans="1:26" ht="12" customHeight="1">
      <c r="A385" s="13"/>
      <c r="B385" s="13"/>
      <c r="C385" s="13"/>
      <c r="D385" s="13"/>
      <c r="E385" s="13"/>
      <c r="F385" s="13"/>
      <c r="G385" s="13"/>
      <c r="H385" s="13"/>
      <c r="I385" s="13"/>
      <c r="J385" s="13"/>
      <c r="K385" s="13"/>
      <c r="L385" s="13"/>
      <c r="M385" s="13"/>
      <c r="N385" s="13"/>
      <c r="O385" s="13"/>
      <c r="P385" s="13"/>
      <c r="Q385" s="13"/>
      <c r="R385" s="13"/>
      <c r="S385" s="13"/>
      <c r="T385" s="13"/>
      <c r="U385" s="13"/>
      <c r="V385" s="13"/>
      <c r="W385" s="13"/>
      <c r="X385" s="13"/>
      <c r="Y385" s="13"/>
      <c r="Z385" s="13"/>
    </row>
    <row r="386" spans="1:26" ht="12" customHeight="1">
      <c r="A386" s="13"/>
      <c r="B386" s="13"/>
      <c r="C386" s="13"/>
      <c r="D386" s="13"/>
      <c r="E386" s="13"/>
      <c r="F386" s="13"/>
      <c r="G386" s="13"/>
      <c r="H386" s="13"/>
      <c r="I386" s="13"/>
      <c r="J386" s="13"/>
      <c r="K386" s="13"/>
      <c r="L386" s="13"/>
      <c r="M386" s="13"/>
      <c r="N386" s="13"/>
      <c r="O386" s="13"/>
      <c r="P386" s="13"/>
      <c r="Q386" s="13"/>
      <c r="R386" s="13"/>
      <c r="S386" s="13"/>
      <c r="T386" s="13"/>
      <c r="U386" s="13"/>
      <c r="V386" s="13"/>
      <c r="W386" s="13"/>
      <c r="X386" s="13"/>
      <c r="Y386" s="13"/>
      <c r="Z386" s="13"/>
    </row>
    <row r="387" spans="1:26" ht="12" customHeight="1">
      <c r="A387" s="13"/>
      <c r="B387" s="13"/>
      <c r="C387" s="13"/>
      <c r="D387" s="13"/>
      <c r="E387" s="13"/>
      <c r="F387" s="13"/>
      <c r="G387" s="13"/>
      <c r="H387" s="13"/>
      <c r="I387" s="13"/>
      <c r="J387" s="13"/>
      <c r="K387" s="13"/>
      <c r="L387" s="13"/>
      <c r="M387" s="13"/>
      <c r="N387" s="13"/>
      <c r="O387" s="13"/>
      <c r="P387" s="13"/>
      <c r="Q387" s="13"/>
      <c r="R387" s="13"/>
      <c r="S387" s="13"/>
      <c r="T387" s="13"/>
      <c r="U387" s="13"/>
      <c r="V387" s="13"/>
      <c r="W387" s="13"/>
      <c r="X387" s="13"/>
      <c r="Y387" s="13"/>
      <c r="Z387" s="13"/>
    </row>
    <row r="388" spans="1:26" ht="12" customHeight="1">
      <c r="A388" s="13"/>
      <c r="B388" s="13"/>
      <c r="C388" s="13"/>
      <c r="D388" s="13"/>
      <c r="E388" s="13"/>
      <c r="F388" s="13"/>
      <c r="G388" s="13"/>
      <c r="H388" s="13"/>
      <c r="I388" s="13"/>
      <c r="J388" s="13"/>
      <c r="K388" s="13"/>
      <c r="L388" s="13"/>
      <c r="M388" s="13"/>
      <c r="N388" s="13"/>
      <c r="O388" s="13"/>
      <c r="P388" s="13"/>
      <c r="Q388" s="13"/>
      <c r="R388" s="13"/>
      <c r="S388" s="13"/>
      <c r="T388" s="13"/>
      <c r="U388" s="13"/>
      <c r="V388" s="13"/>
      <c r="W388" s="13"/>
      <c r="X388" s="13"/>
      <c r="Y388" s="13"/>
      <c r="Z388" s="13"/>
    </row>
    <row r="389" spans="1:26" ht="12" customHeight="1">
      <c r="A389" s="13"/>
      <c r="B389" s="13"/>
      <c r="C389" s="13"/>
      <c r="D389" s="13"/>
      <c r="E389" s="13"/>
      <c r="F389" s="13"/>
      <c r="G389" s="13"/>
      <c r="H389" s="13"/>
      <c r="I389" s="13"/>
      <c r="J389" s="13"/>
      <c r="K389" s="13"/>
      <c r="L389" s="13"/>
      <c r="M389" s="13"/>
      <c r="N389" s="13"/>
      <c r="O389" s="13"/>
      <c r="P389" s="13"/>
      <c r="Q389" s="13"/>
      <c r="R389" s="13"/>
      <c r="S389" s="13"/>
      <c r="T389" s="13"/>
      <c r="U389" s="13"/>
      <c r="V389" s="13"/>
      <c r="W389" s="13"/>
      <c r="X389" s="13"/>
      <c r="Y389" s="13"/>
      <c r="Z389" s="13"/>
    </row>
    <row r="390" spans="1:26" ht="12" customHeight="1">
      <c r="A390" s="13"/>
      <c r="B390" s="13"/>
      <c r="C390" s="13"/>
      <c r="D390" s="13"/>
      <c r="E390" s="13"/>
      <c r="F390" s="13"/>
      <c r="G390" s="13"/>
      <c r="H390" s="13"/>
      <c r="I390" s="13"/>
      <c r="J390" s="13"/>
      <c r="K390" s="13"/>
      <c r="L390" s="13"/>
      <c r="M390" s="13"/>
      <c r="N390" s="13"/>
      <c r="O390" s="13"/>
      <c r="P390" s="13"/>
      <c r="Q390" s="13"/>
      <c r="R390" s="13"/>
      <c r="S390" s="13"/>
      <c r="T390" s="13"/>
      <c r="U390" s="13"/>
      <c r="V390" s="13"/>
      <c r="W390" s="13"/>
      <c r="X390" s="13"/>
      <c r="Y390" s="13"/>
      <c r="Z390" s="13"/>
    </row>
    <row r="391" spans="1:26" ht="12" customHeight="1">
      <c r="A391" s="13"/>
      <c r="B391" s="13"/>
      <c r="C391" s="13"/>
      <c r="D391" s="13"/>
      <c r="E391" s="13"/>
      <c r="F391" s="13"/>
      <c r="G391" s="13"/>
      <c r="H391" s="13"/>
      <c r="I391" s="13"/>
      <c r="J391" s="13"/>
      <c r="K391" s="13"/>
      <c r="L391" s="13"/>
      <c r="M391" s="13"/>
      <c r="N391" s="13"/>
      <c r="O391" s="13"/>
      <c r="P391" s="13"/>
      <c r="Q391" s="13"/>
      <c r="R391" s="13"/>
      <c r="S391" s="13"/>
      <c r="T391" s="13"/>
      <c r="U391" s="13"/>
      <c r="V391" s="13"/>
      <c r="W391" s="13"/>
      <c r="X391" s="13"/>
      <c r="Y391" s="13"/>
      <c r="Z391" s="13"/>
    </row>
    <row r="392" spans="1:26" ht="12" customHeight="1">
      <c r="A392" s="13"/>
      <c r="B392" s="13"/>
      <c r="C392" s="13"/>
      <c r="D392" s="13"/>
      <c r="E392" s="13"/>
      <c r="F392" s="13"/>
      <c r="G392" s="13"/>
      <c r="H392" s="13"/>
      <c r="I392" s="13"/>
      <c r="J392" s="13"/>
      <c r="K392" s="13"/>
      <c r="L392" s="13"/>
      <c r="M392" s="13"/>
      <c r="N392" s="13"/>
      <c r="O392" s="13"/>
      <c r="P392" s="13"/>
      <c r="Q392" s="13"/>
      <c r="R392" s="13"/>
      <c r="S392" s="13"/>
      <c r="T392" s="13"/>
      <c r="U392" s="13"/>
      <c r="V392" s="13"/>
      <c r="W392" s="13"/>
      <c r="X392" s="13"/>
      <c r="Y392" s="13"/>
      <c r="Z392" s="13"/>
    </row>
    <row r="393" spans="1:26" ht="12" customHeight="1">
      <c r="A393" s="13"/>
      <c r="B393" s="13"/>
      <c r="C393" s="13"/>
      <c r="D393" s="13"/>
      <c r="E393" s="13"/>
      <c r="F393" s="13"/>
      <c r="G393" s="13"/>
      <c r="H393" s="13"/>
      <c r="I393" s="13"/>
      <c r="J393" s="13"/>
      <c r="K393" s="13"/>
      <c r="L393" s="13"/>
      <c r="M393" s="13"/>
      <c r="N393" s="13"/>
      <c r="O393" s="13"/>
      <c r="P393" s="13"/>
      <c r="Q393" s="13"/>
      <c r="R393" s="13"/>
      <c r="S393" s="13"/>
      <c r="T393" s="13"/>
      <c r="U393" s="13"/>
      <c r="V393" s="13"/>
      <c r="W393" s="13"/>
      <c r="X393" s="13"/>
      <c r="Y393" s="13"/>
      <c r="Z393" s="13"/>
    </row>
    <row r="394" spans="1:26" ht="12" customHeight="1">
      <c r="A394" s="13"/>
      <c r="B394" s="13"/>
      <c r="C394" s="13"/>
      <c r="D394" s="13"/>
      <c r="E394" s="13"/>
      <c r="F394" s="13"/>
      <c r="G394" s="13"/>
      <c r="H394" s="13"/>
      <c r="I394" s="13"/>
      <c r="J394" s="13"/>
      <c r="K394" s="13"/>
      <c r="L394" s="13"/>
      <c r="M394" s="13"/>
      <c r="N394" s="13"/>
      <c r="O394" s="13"/>
      <c r="P394" s="13"/>
      <c r="Q394" s="13"/>
      <c r="R394" s="13"/>
      <c r="S394" s="13"/>
      <c r="T394" s="13"/>
      <c r="U394" s="13"/>
      <c r="V394" s="13"/>
      <c r="W394" s="13"/>
      <c r="X394" s="13"/>
      <c r="Y394" s="13"/>
      <c r="Z394" s="13"/>
    </row>
    <row r="395" spans="1:26" ht="12" customHeight="1">
      <c r="A395" s="13"/>
      <c r="B395" s="13"/>
      <c r="C395" s="13"/>
      <c r="D395" s="13"/>
      <c r="E395" s="13"/>
      <c r="F395" s="13"/>
      <c r="G395" s="13"/>
      <c r="H395" s="13"/>
      <c r="I395" s="13"/>
      <c r="J395" s="13"/>
      <c r="K395" s="13"/>
      <c r="L395" s="13"/>
      <c r="M395" s="13"/>
      <c r="N395" s="13"/>
      <c r="O395" s="13"/>
      <c r="P395" s="13"/>
      <c r="Q395" s="13"/>
      <c r="R395" s="13"/>
      <c r="S395" s="13"/>
      <c r="T395" s="13"/>
      <c r="U395" s="13"/>
      <c r="V395" s="13"/>
      <c r="W395" s="13"/>
      <c r="X395" s="13"/>
      <c r="Y395" s="13"/>
      <c r="Z395" s="13"/>
    </row>
    <row r="396" spans="1:26" ht="12" customHeight="1">
      <c r="A396" s="13"/>
      <c r="B396" s="13"/>
      <c r="C396" s="13"/>
      <c r="D396" s="13"/>
      <c r="E396" s="13"/>
      <c r="F396" s="13"/>
      <c r="G396" s="13"/>
      <c r="H396" s="13"/>
      <c r="I396" s="13"/>
      <c r="J396" s="13"/>
      <c r="K396" s="13"/>
      <c r="L396" s="13"/>
      <c r="M396" s="13"/>
      <c r="N396" s="13"/>
      <c r="O396" s="13"/>
      <c r="P396" s="13"/>
      <c r="Q396" s="13"/>
      <c r="R396" s="13"/>
      <c r="S396" s="13"/>
      <c r="T396" s="13"/>
      <c r="U396" s="13"/>
      <c r="V396" s="13"/>
      <c r="W396" s="13"/>
      <c r="X396" s="13"/>
      <c r="Y396" s="13"/>
      <c r="Z396" s="13"/>
    </row>
    <row r="397" spans="1:26" ht="12" customHeight="1">
      <c r="A397" s="13"/>
      <c r="B397" s="13"/>
      <c r="C397" s="13"/>
      <c r="D397" s="13"/>
      <c r="E397" s="13"/>
      <c r="F397" s="13"/>
      <c r="G397" s="13"/>
      <c r="H397" s="13"/>
      <c r="I397" s="13"/>
      <c r="J397" s="13"/>
      <c r="K397" s="13"/>
      <c r="L397" s="13"/>
      <c r="M397" s="13"/>
      <c r="N397" s="13"/>
      <c r="O397" s="13"/>
      <c r="P397" s="13"/>
      <c r="Q397" s="13"/>
      <c r="R397" s="13"/>
      <c r="S397" s="13"/>
      <c r="T397" s="13"/>
      <c r="U397" s="13"/>
      <c r="V397" s="13"/>
      <c r="W397" s="13"/>
      <c r="X397" s="13"/>
      <c r="Y397" s="13"/>
      <c r="Z397" s="13"/>
    </row>
    <row r="398" spans="1:26" ht="12" customHeight="1">
      <c r="A398" s="13"/>
      <c r="B398" s="13"/>
      <c r="C398" s="13"/>
      <c r="D398" s="13"/>
      <c r="E398" s="13"/>
      <c r="F398" s="13"/>
      <c r="G398" s="13"/>
      <c r="H398" s="13"/>
      <c r="I398" s="13"/>
      <c r="J398" s="13"/>
      <c r="K398" s="13"/>
      <c r="L398" s="13"/>
      <c r="M398" s="13"/>
      <c r="N398" s="13"/>
      <c r="O398" s="13"/>
      <c r="P398" s="13"/>
      <c r="Q398" s="13"/>
      <c r="R398" s="13"/>
      <c r="S398" s="13"/>
      <c r="T398" s="13"/>
      <c r="U398" s="13"/>
      <c r="V398" s="13"/>
      <c r="W398" s="13"/>
      <c r="X398" s="13"/>
      <c r="Y398" s="13"/>
      <c r="Z398" s="13"/>
    </row>
    <row r="399" spans="1:26" ht="12" customHeight="1">
      <c r="A399" s="13"/>
      <c r="B399" s="13"/>
      <c r="C399" s="13"/>
      <c r="D399" s="13"/>
      <c r="E399" s="13"/>
      <c r="F399" s="13"/>
      <c r="G399" s="13"/>
      <c r="H399" s="13"/>
      <c r="I399" s="13"/>
      <c r="J399" s="13"/>
      <c r="K399" s="13"/>
      <c r="L399" s="13"/>
      <c r="M399" s="13"/>
      <c r="N399" s="13"/>
      <c r="O399" s="13"/>
      <c r="P399" s="13"/>
      <c r="Q399" s="13"/>
      <c r="R399" s="13"/>
      <c r="S399" s="13"/>
      <c r="T399" s="13"/>
      <c r="U399" s="13"/>
      <c r="V399" s="13"/>
      <c r="W399" s="13"/>
      <c r="X399" s="13"/>
      <c r="Y399" s="13"/>
      <c r="Z399" s="13"/>
    </row>
    <row r="400" spans="1:26" ht="12" customHeight="1">
      <c r="A400" s="13"/>
      <c r="B400" s="13"/>
      <c r="C400" s="13"/>
      <c r="D400" s="13"/>
      <c r="E400" s="13"/>
      <c r="F400" s="13"/>
      <c r="G400" s="13"/>
      <c r="H400" s="13"/>
      <c r="I400" s="13"/>
      <c r="J400" s="13"/>
      <c r="K400" s="13"/>
      <c r="L400" s="13"/>
      <c r="M400" s="13"/>
      <c r="N400" s="13"/>
      <c r="O400" s="13"/>
      <c r="P400" s="13"/>
      <c r="Q400" s="13"/>
      <c r="R400" s="13"/>
      <c r="S400" s="13"/>
      <c r="T400" s="13"/>
      <c r="U400" s="13"/>
      <c r="V400" s="13"/>
      <c r="W400" s="13"/>
      <c r="X400" s="13"/>
      <c r="Y400" s="13"/>
      <c r="Z400" s="13"/>
    </row>
    <row r="401" spans="1:26" ht="12" customHeight="1">
      <c r="A401" s="13"/>
      <c r="B401" s="13"/>
      <c r="C401" s="13"/>
      <c r="D401" s="13"/>
      <c r="E401" s="13"/>
      <c r="F401" s="13"/>
      <c r="G401" s="13"/>
      <c r="H401" s="13"/>
      <c r="I401" s="13"/>
      <c r="J401" s="13"/>
      <c r="K401" s="13"/>
      <c r="L401" s="13"/>
      <c r="M401" s="13"/>
      <c r="N401" s="13"/>
      <c r="O401" s="13"/>
      <c r="P401" s="13"/>
      <c r="Q401" s="13"/>
      <c r="R401" s="13"/>
      <c r="S401" s="13"/>
      <c r="T401" s="13"/>
      <c r="U401" s="13"/>
      <c r="V401" s="13"/>
      <c r="W401" s="13"/>
      <c r="X401" s="13"/>
      <c r="Y401" s="13"/>
      <c r="Z401" s="13"/>
    </row>
    <row r="402" spans="1:26" ht="12" customHeight="1">
      <c r="A402" s="13"/>
      <c r="B402" s="13"/>
      <c r="C402" s="13"/>
      <c r="D402" s="13"/>
      <c r="E402" s="13"/>
      <c r="F402" s="13"/>
      <c r="G402" s="13"/>
      <c r="H402" s="13"/>
      <c r="I402" s="13"/>
      <c r="J402" s="13"/>
      <c r="K402" s="13"/>
      <c r="L402" s="13"/>
      <c r="M402" s="13"/>
      <c r="N402" s="13"/>
      <c r="O402" s="13"/>
      <c r="P402" s="13"/>
      <c r="Q402" s="13"/>
      <c r="R402" s="13"/>
      <c r="S402" s="13"/>
      <c r="T402" s="13"/>
      <c r="U402" s="13"/>
      <c r="V402" s="13"/>
      <c r="W402" s="13"/>
      <c r="X402" s="13"/>
      <c r="Y402" s="13"/>
      <c r="Z402" s="13"/>
    </row>
    <row r="403" spans="1:26" ht="12" customHeight="1">
      <c r="A403" s="13"/>
      <c r="B403" s="13"/>
      <c r="C403" s="13"/>
      <c r="D403" s="13"/>
      <c r="E403" s="13"/>
      <c r="F403" s="13"/>
      <c r="G403" s="13"/>
      <c r="H403" s="13"/>
      <c r="I403" s="13"/>
      <c r="J403" s="13"/>
      <c r="K403" s="13"/>
      <c r="L403" s="13"/>
      <c r="M403" s="13"/>
      <c r="N403" s="13"/>
      <c r="O403" s="13"/>
      <c r="P403" s="13"/>
      <c r="Q403" s="13"/>
      <c r="R403" s="13"/>
      <c r="S403" s="13"/>
      <c r="T403" s="13"/>
      <c r="U403" s="13"/>
      <c r="V403" s="13"/>
      <c r="W403" s="13"/>
      <c r="X403" s="13"/>
      <c r="Y403" s="13"/>
      <c r="Z403" s="13"/>
    </row>
    <row r="404" spans="1:26" ht="12" customHeight="1">
      <c r="A404" s="13"/>
      <c r="B404" s="13"/>
      <c r="C404" s="13"/>
      <c r="D404" s="13"/>
      <c r="E404" s="13"/>
      <c r="F404" s="13"/>
      <c r="G404" s="13"/>
      <c r="H404" s="13"/>
      <c r="I404" s="13"/>
      <c r="J404" s="13"/>
      <c r="K404" s="13"/>
      <c r="L404" s="13"/>
      <c r="M404" s="13"/>
      <c r="N404" s="13"/>
      <c r="O404" s="13"/>
      <c r="P404" s="13"/>
      <c r="Q404" s="13"/>
      <c r="R404" s="13"/>
      <c r="S404" s="13"/>
      <c r="T404" s="13"/>
      <c r="U404" s="13"/>
      <c r="V404" s="13"/>
      <c r="W404" s="13"/>
      <c r="X404" s="13"/>
      <c r="Y404" s="13"/>
      <c r="Z404" s="13"/>
    </row>
    <row r="405" spans="1:26" ht="12" customHeight="1">
      <c r="A405" s="13"/>
      <c r="B405" s="13"/>
      <c r="C405" s="13"/>
      <c r="D405" s="13"/>
      <c r="E405" s="13"/>
      <c r="F405" s="13"/>
      <c r="G405" s="13"/>
      <c r="H405" s="13"/>
      <c r="I405" s="13"/>
      <c r="J405" s="13"/>
      <c r="K405" s="13"/>
      <c r="L405" s="13"/>
      <c r="M405" s="13"/>
      <c r="N405" s="13"/>
      <c r="O405" s="13"/>
      <c r="P405" s="13"/>
      <c r="Q405" s="13"/>
      <c r="R405" s="13"/>
      <c r="S405" s="13"/>
      <c r="T405" s="13"/>
      <c r="U405" s="13"/>
      <c r="V405" s="13"/>
      <c r="W405" s="13"/>
      <c r="X405" s="13"/>
      <c r="Y405" s="13"/>
      <c r="Z405" s="13"/>
    </row>
    <row r="406" spans="1:26" ht="12" customHeight="1">
      <c r="A406" s="13"/>
      <c r="B406" s="13"/>
      <c r="C406" s="13"/>
      <c r="D406" s="13"/>
      <c r="E406" s="13"/>
      <c r="F406" s="13"/>
      <c r="G406" s="13"/>
      <c r="H406" s="13"/>
      <c r="I406" s="13"/>
      <c r="J406" s="13"/>
      <c r="K406" s="13"/>
      <c r="L406" s="13"/>
      <c r="M406" s="13"/>
      <c r="N406" s="13"/>
      <c r="O406" s="13"/>
      <c r="P406" s="13"/>
      <c r="Q406" s="13"/>
      <c r="R406" s="13"/>
      <c r="S406" s="13"/>
      <c r="T406" s="13"/>
      <c r="U406" s="13"/>
      <c r="V406" s="13"/>
      <c r="W406" s="13"/>
      <c r="X406" s="13"/>
      <c r="Y406" s="13"/>
      <c r="Z406" s="13"/>
    </row>
    <row r="407" spans="1:26" ht="12" customHeight="1">
      <c r="A407" s="13"/>
      <c r="B407" s="13"/>
      <c r="C407" s="13"/>
      <c r="D407" s="13"/>
      <c r="E407" s="13"/>
      <c r="F407" s="13"/>
      <c r="G407" s="13"/>
      <c r="H407" s="13"/>
      <c r="I407" s="13"/>
      <c r="J407" s="13"/>
      <c r="K407" s="13"/>
      <c r="L407" s="13"/>
      <c r="M407" s="13"/>
      <c r="N407" s="13"/>
      <c r="O407" s="13"/>
      <c r="P407" s="13"/>
      <c r="Q407" s="13"/>
      <c r="R407" s="13"/>
      <c r="S407" s="13"/>
      <c r="T407" s="13"/>
      <c r="U407" s="13"/>
      <c r="V407" s="13"/>
      <c r="W407" s="13"/>
      <c r="X407" s="13"/>
      <c r="Y407" s="13"/>
      <c r="Z407" s="13"/>
    </row>
    <row r="408" spans="1:26" ht="12" customHeight="1">
      <c r="A408" s="13"/>
      <c r="B408" s="13"/>
      <c r="C408" s="13"/>
      <c r="D408" s="13"/>
      <c r="E408" s="13"/>
      <c r="F408" s="13"/>
      <c r="G408" s="13"/>
      <c r="H408" s="13"/>
      <c r="I408" s="13"/>
      <c r="J408" s="13"/>
      <c r="K408" s="13"/>
      <c r="L408" s="13"/>
      <c r="M408" s="13"/>
      <c r="N408" s="13"/>
      <c r="O408" s="13"/>
      <c r="P408" s="13"/>
      <c r="Q408" s="13"/>
      <c r="R408" s="13"/>
      <c r="S408" s="13"/>
      <c r="T408" s="13"/>
      <c r="U408" s="13"/>
      <c r="V408" s="13"/>
      <c r="W408" s="13"/>
      <c r="X408" s="13"/>
      <c r="Y408" s="13"/>
      <c r="Z408" s="13"/>
    </row>
    <row r="409" spans="1:26" ht="12" customHeight="1">
      <c r="A409" s="13"/>
      <c r="B409" s="13"/>
      <c r="C409" s="13"/>
      <c r="D409" s="13"/>
      <c r="E409" s="13"/>
      <c r="F409" s="13"/>
      <c r="G409" s="13"/>
      <c r="H409" s="13"/>
      <c r="I409" s="13"/>
      <c r="J409" s="13"/>
      <c r="K409" s="13"/>
      <c r="L409" s="13"/>
      <c r="M409" s="13"/>
      <c r="N409" s="13"/>
      <c r="O409" s="13"/>
      <c r="P409" s="13"/>
      <c r="Q409" s="13"/>
      <c r="R409" s="13"/>
      <c r="S409" s="13"/>
      <c r="T409" s="13"/>
      <c r="U409" s="13"/>
      <c r="V409" s="13"/>
      <c r="W409" s="13"/>
      <c r="X409" s="13"/>
      <c r="Y409" s="13"/>
      <c r="Z409" s="13"/>
    </row>
    <row r="410" spans="1:26" ht="12" customHeight="1">
      <c r="A410" s="13"/>
      <c r="B410" s="13"/>
      <c r="C410" s="13"/>
      <c r="D410" s="13"/>
      <c r="E410" s="13"/>
      <c r="F410" s="13"/>
      <c r="G410" s="13"/>
      <c r="H410" s="13"/>
      <c r="I410" s="13"/>
      <c r="J410" s="13"/>
      <c r="K410" s="13"/>
      <c r="L410" s="13"/>
      <c r="M410" s="13"/>
      <c r="N410" s="13"/>
      <c r="O410" s="13"/>
      <c r="P410" s="13"/>
      <c r="Q410" s="13"/>
      <c r="R410" s="13"/>
      <c r="S410" s="13"/>
      <c r="T410" s="13"/>
      <c r="U410" s="13"/>
      <c r="V410" s="13"/>
      <c r="W410" s="13"/>
      <c r="X410" s="13"/>
      <c r="Y410" s="13"/>
      <c r="Z410" s="13"/>
    </row>
    <row r="411" spans="1:26" ht="12" customHeight="1">
      <c r="A411" s="13"/>
      <c r="B411" s="13"/>
      <c r="C411" s="13"/>
      <c r="D411" s="13"/>
      <c r="E411" s="13"/>
      <c r="F411" s="13"/>
      <c r="G411" s="13"/>
      <c r="H411" s="13"/>
      <c r="I411" s="13"/>
      <c r="J411" s="13"/>
      <c r="K411" s="13"/>
      <c r="L411" s="13"/>
      <c r="M411" s="13"/>
      <c r="N411" s="13"/>
      <c r="O411" s="13"/>
      <c r="P411" s="13"/>
      <c r="Q411" s="13"/>
      <c r="R411" s="13"/>
      <c r="S411" s="13"/>
      <c r="T411" s="13"/>
      <c r="U411" s="13"/>
      <c r="V411" s="13"/>
      <c r="W411" s="13"/>
      <c r="X411" s="13"/>
      <c r="Y411" s="13"/>
      <c r="Z411" s="13"/>
    </row>
    <row r="412" spans="1:26" ht="12" customHeight="1">
      <c r="A412" s="13"/>
      <c r="B412" s="13"/>
      <c r="C412" s="13"/>
      <c r="D412" s="13"/>
      <c r="E412" s="13"/>
      <c r="F412" s="13"/>
      <c r="G412" s="13"/>
      <c r="H412" s="13"/>
      <c r="I412" s="13"/>
      <c r="J412" s="13"/>
      <c r="K412" s="13"/>
      <c r="L412" s="13"/>
      <c r="M412" s="13"/>
      <c r="N412" s="13"/>
      <c r="O412" s="13"/>
      <c r="P412" s="13"/>
      <c r="Q412" s="13"/>
      <c r="R412" s="13"/>
      <c r="S412" s="13"/>
      <c r="T412" s="13"/>
      <c r="U412" s="13"/>
      <c r="V412" s="13"/>
      <c r="W412" s="13"/>
      <c r="X412" s="13"/>
      <c r="Y412" s="13"/>
      <c r="Z412" s="13"/>
    </row>
    <row r="413" spans="1:26" ht="12" customHeight="1">
      <c r="A413" s="13"/>
      <c r="B413" s="13"/>
      <c r="C413" s="13"/>
      <c r="D413" s="13"/>
      <c r="E413" s="13"/>
      <c r="F413" s="13"/>
      <c r="G413" s="13"/>
      <c r="H413" s="13"/>
      <c r="I413" s="13"/>
      <c r="J413" s="13"/>
      <c r="K413" s="13"/>
      <c r="L413" s="13"/>
      <c r="M413" s="13"/>
      <c r="N413" s="13"/>
      <c r="O413" s="13"/>
      <c r="P413" s="13"/>
      <c r="Q413" s="13"/>
      <c r="R413" s="13"/>
      <c r="S413" s="13"/>
      <c r="T413" s="13"/>
      <c r="U413" s="13"/>
      <c r="V413" s="13"/>
      <c r="W413" s="13"/>
      <c r="X413" s="13"/>
      <c r="Y413" s="13"/>
      <c r="Z413" s="13"/>
    </row>
    <row r="414" spans="1:26" ht="12" customHeight="1">
      <c r="A414" s="13"/>
      <c r="B414" s="13"/>
      <c r="C414" s="13"/>
      <c r="D414" s="13"/>
      <c r="E414" s="13"/>
      <c r="F414" s="13"/>
      <c r="G414" s="13"/>
      <c r="H414" s="13"/>
      <c r="I414" s="13"/>
      <c r="J414" s="13"/>
      <c r="K414" s="13"/>
      <c r="L414" s="13"/>
      <c r="M414" s="13"/>
      <c r="N414" s="13"/>
      <c r="O414" s="13"/>
      <c r="P414" s="13"/>
      <c r="Q414" s="13"/>
      <c r="R414" s="13"/>
      <c r="S414" s="13"/>
      <c r="T414" s="13"/>
      <c r="U414" s="13"/>
      <c r="V414" s="13"/>
      <c r="W414" s="13"/>
      <c r="X414" s="13"/>
      <c r="Y414" s="13"/>
      <c r="Z414" s="13"/>
    </row>
    <row r="415" spans="1:26" ht="12" customHeight="1">
      <c r="A415" s="13"/>
      <c r="B415" s="13"/>
      <c r="C415" s="13"/>
      <c r="D415" s="13"/>
      <c r="E415" s="13"/>
      <c r="F415" s="13"/>
      <c r="G415" s="13"/>
      <c r="H415" s="13"/>
      <c r="I415" s="13"/>
      <c r="J415" s="13"/>
      <c r="K415" s="13"/>
      <c r="L415" s="13"/>
      <c r="M415" s="13"/>
      <c r="N415" s="13"/>
      <c r="O415" s="13"/>
      <c r="P415" s="13"/>
      <c r="Q415" s="13"/>
      <c r="R415" s="13"/>
      <c r="S415" s="13"/>
      <c r="T415" s="13"/>
      <c r="U415" s="13"/>
      <c r="V415" s="13"/>
      <c r="W415" s="13"/>
      <c r="X415" s="13"/>
      <c r="Y415" s="13"/>
      <c r="Z415" s="13"/>
    </row>
    <row r="416" spans="1:26" ht="12" customHeight="1">
      <c r="A416" s="13"/>
      <c r="B416" s="13"/>
      <c r="C416" s="13"/>
      <c r="D416" s="13"/>
      <c r="E416" s="13"/>
      <c r="F416" s="13"/>
      <c r="G416" s="13"/>
      <c r="H416" s="13"/>
      <c r="I416" s="13"/>
      <c r="J416" s="13"/>
      <c r="K416" s="13"/>
      <c r="L416" s="13"/>
      <c r="M416" s="13"/>
      <c r="N416" s="13"/>
      <c r="O416" s="13"/>
      <c r="P416" s="13"/>
      <c r="Q416" s="13"/>
      <c r="R416" s="13"/>
      <c r="S416" s="13"/>
      <c r="T416" s="13"/>
      <c r="U416" s="13"/>
      <c r="V416" s="13"/>
      <c r="W416" s="13"/>
      <c r="X416" s="13"/>
      <c r="Y416" s="13"/>
      <c r="Z416" s="13"/>
    </row>
    <row r="417" spans="1:26" ht="12" customHeight="1">
      <c r="A417" s="13"/>
      <c r="B417" s="13"/>
      <c r="C417" s="13"/>
      <c r="D417" s="13"/>
      <c r="E417" s="13"/>
      <c r="F417" s="13"/>
      <c r="G417" s="13"/>
      <c r="H417" s="13"/>
      <c r="I417" s="13"/>
      <c r="J417" s="13"/>
      <c r="K417" s="13"/>
      <c r="L417" s="13"/>
      <c r="M417" s="13"/>
      <c r="N417" s="13"/>
      <c r="O417" s="13"/>
      <c r="P417" s="13"/>
      <c r="Q417" s="13"/>
      <c r="R417" s="13"/>
      <c r="S417" s="13"/>
      <c r="T417" s="13"/>
      <c r="U417" s="13"/>
      <c r="V417" s="13"/>
      <c r="W417" s="13"/>
      <c r="X417" s="13"/>
      <c r="Y417" s="13"/>
      <c r="Z417" s="13"/>
    </row>
    <row r="418" spans="1:26" ht="12" customHeight="1">
      <c r="A418" s="13"/>
      <c r="B418" s="13"/>
      <c r="C418" s="13"/>
      <c r="D418" s="13"/>
      <c r="E418" s="13"/>
      <c r="F418" s="13"/>
      <c r="G418" s="13"/>
      <c r="H418" s="13"/>
      <c r="I418" s="13"/>
      <c r="J418" s="13"/>
      <c r="K418" s="13"/>
      <c r="L418" s="13"/>
      <c r="M418" s="13"/>
      <c r="N418" s="13"/>
      <c r="O418" s="13"/>
      <c r="P418" s="13"/>
      <c r="Q418" s="13"/>
      <c r="R418" s="13"/>
      <c r="S418" s="13"/>
      <c r="T418" s="13"/>
      <c r="U418" s="13"/>
      <c r="V418" s="13"/>
      <c r="W418" s="13"/>
      <c r="X418" s="13"/>
      <c r="Y418" s="13"/>
      <c r="Z418" s="13"/>
    </row>
    <row r="419" spans="1:26" ht="12" customHeight="1">
      <c r="A419" s="13"/>
      <c r="B419" s="13"/>
      <c r="C419" s="13"/>
      <c r="D419" s="13"/>
      <c r="E419" s="13"/>
      <c r="F419" s="13"/>
      <c r="G419" s="13"/>
      <c r="H419" s="13"/>
      <c r="I419" s="13"/>
      <c r="J419" s="13"/>
      <c r="K419" s="13"/>
      <c r="L419" s="13"/>
      <c r="M419" s="13"/>
      <c r="N419" s="13"/>
      <c r="O419" s="13"/>
      <c r="P419" s="13"/>
      <c r="Q419" s="13"/>
      <c r="R419" s="13"/>
      <c r="S419" s="13"/>
      <c r="T419" s="13"/>
      <c r="U419" s="13"/>
      <c r="V419" s="13"/>
      <c r="W419" s="13"/>
      <c r="X419" s="13"/>
      <c r="Y419" s="13"/>
      <c r="Z419" s="13"/>
    </row>
    <row r="420" spans="1:26" ht="12" customHeight="1">
      <c r="A420" s="13"/>
      <c r="B420" s="13"/>
      <c r="C420" s="13"/>
      <c r="D420" s="13"/>
      <c r="E420" s="13"/>
      <c r="F420" s="13"/>
      <c r="G420" s="13"/>
      <c r="H420" s="13"/>
      <c r="I420" s="13"/>
      <c r="J420" s="13"/>
      <c r="K420" s="13"/>
      <c r="L420" s="13"/>
      <c r="M420" s="13"/>
      <c r="N420" s="13"/>
      <c r="O420" s="13"/>
      <c r="P420" s="13"/>
      <c r="Q420" s="13"/>
      <c r="R420" s="13"/>
      <c r="S420" s="13"/>
      <c r="T420" s="13"/>
      <c r="U420" s="13"/>
      <c r="V420" s="13"/>
      <c r="W420" s="13"/>
      <c r="X420" s="13"/>
      <c r="Y420" s="13"/>
      <c r="Z420" s="13"/>
    </row>
    <row r="421" spans="1:26" ht="12" customHeight="1">
      <c r="A421" s="13"/>
      <c r="B421" s="13"/>
      <c r="C421" s="13"/>
      <c r="D421" s="13"/>
      <c r="E421" s="13"/>
      <c r="F421" s="13"/>
      <c r="G421" s="13"/>
      <c r="H421" s="13"/>
      <c r="I421" s="13"/>
      <c r="J421" s="13"/>
      <c r="K421" s="13"/>
      <c r="L421" s="13"/>
      <c r="M421" s="13"/>
      <c r="N421" s="13"/>
      <c r="O421" s="13"/>
      <c r="P421" s="13"/>
      <c r="Q421" s="13"/>
      <c r="R421" s="13"/>
      <c r="S421" s="13"/>
      <c r="T421" s="13"/>
      <c r="U421" s="13"/>
      <c r="V421" s="13"/>
      <c r="W421" s="13"/>
      <c r="X421" s="13"/>
      <c r="Y421" s="13"/>
      <c r="Z421" s="13"/>
    </row>
    <row r="422" spans="1:26" ht="12" customHeight="1">
      <c r="A422" s="13"/>
      <c r="B422" s="13"/>
      <c r="C422" s="13"/>
      <c r="D422" s="13"/>
      <c r="E422" s="13"/>
      <c r="F422" s="13"/>
      <c r="G422" s="13"/>
      <c r="H422" s="13"/>
      <c r="I422" s="13"/>
      <c r="J422" s="13"/>
      <c r="K422" s="13"/>
      <c r="L422" s="13"/>
      <c r="M422" s="13"/>
      <c r="N422" s="13"/>
      <c r="O422" s="13"/>
      <c r="P422" s="13"/>
      <c r="Q422" s="13"/>
      <c r="R422" s="13"/>
      <c r="S422" s="13"/>
      <c r="T422" s="13"/>
      <c r="U422" s="13"/>
      <c r="V422" s="13"/>
      <c r="W422" s="13"/>
      <c r="X422" s="13"/>
      <c r="Y422" s="13"/>
      <c r="Z422" s="13"/>
    </row>
    <row r="423" spans="1:26" ht="12" customHeight="1">
      <c r="A423" s="13"/>
      <c r="B423" s="13"/>
      <c r="C423" s="13"/>
      <c r="D423" s="13"/>
      <c r="E423" s="13"/>
      <c r="F423" s="13"/>
      <c r="G423" s="13"/>
      <c r="H423" s="13"/>
      <c r="I423" s="13"/>
      <c r="J423" s="13"/>
      <c r="K423" s="13"/>
      <c r="L423" s="13"/>
      <c r="M423" s="13"/>
      <c r="N423" s="13"/>
      <c r="O423" s="13"/>
      <c r="P423" s="13"/>
      <c r="Q423" s="13"/>
      <c r="R423" s="13"/>
      <c r="S423" s="13"/>
      <c r="T423" s="13"/>
      <c r="U423" s="13"/>
      <c r="V423" s="13"/>
      <c r="W423" s="13"/>
      <c r="X423" s="13"/>
      <c r="Y423" s="13"/>
      <c r="Z423" s="13"/>
    </row>
    <row r="424" spans="1:26" ht="12" customHeight="1">
      <c r="A424" s="13"/>
      <c r="B424" s="13"/>
      <c r="C424" s="13"/>
      <c r="D424" s="13"/>
      <c r="E424" s="13"/>
      <c r="F424" s="13"/>
      <c r="G424" s="13"/>
      <c r="H424" s="13"/>
      <c r="I424" s="13"/>
      <c r="J424" s="13"/>
      <c r="K424" s="13"/>
      <c r="L424" s="13"/>
      <c r="M424" s="13"/>
      <c r="N424" s="13"/>
      <c r="O424" s="13"/>
      <c r="P424" s="13"/>
      <c r="Q424" s="13"/>
      <c r="R424" s="13"/>
      <c r="S424" s="13"/>
      <c r="T424" s="13"/>
      <c r="U424" s="13"/>
      <c r="V424" s="13"/>
      <c r="W424" s="13"/>
      <c r="X424" s="13"/>
      <c r="Y424" s="13"/>
      <c r="Z424" s="13"/>
    </row>
    <row r="425" spans="1:26" ht="12" customHeight="1">
      <c r="A425" s="13"/>
      <c r="B425" s="13"/>
      <c r="C425" s="13"/>
      <c r="D425" s="13"/>
      <c r="E425" s="13"/>
      <c r="F425" s="13"/>
      <c r="G425" s="13"/>
      <c r="H425" s="13"/>
      <c r="I425" s="13"/>
      <c r="J425" s="13"/>
      <c r="K425" s="13"/>
      <c r="L425" s="13"/>
      <c r="M425" s="13"/>
      <c r="N425" s="13"/>
      <c r="O425" s="13"/>
      <c r="P425" s="13"/>
      <c r="Q425" s="13"/>
      <c r="R425" s="13"/>
      <c r="S425" s="13"/>
      <c r="T425" s="13"/>
      <c r="U425" s="13"/>
      <c r="V425" s="13"/>
      <c r="W425" s="13"/>
      <c r="X425" s="13"/>
      <c r="Y425" s="13"/>
      <c r="Z425" s="13"/>
    </row>
    <row r="426" spans="1:26" ht="12" customHeight="1">
      <c r="A426" s="13"/>
      <c r="B426" s="13"/>
      <c r="C426" s="13"/>
      <c r="D426" s="13"/>
      <c r="E426" s="13"/>
      <c r="F426" s="13"/>
      <c r="G426" s="13"/>
      <c r="H426" s="13"/>
      <c r="I426" s="13"/>
      <c r="J426" s="13"/>
      <c r="K426" s="13"/>
      <c r="L426" s="13"/>
      <c r="M426" s="13"/>
      <c r="N426" s="13"/>
      <c r="O426" s="13"/>
      <c r="P426" s="13"/>
      <c r="Q426" s="13"/>
      <c r="R426" s="13"/>
      <c r="S426" s="13"/>
      <c r="T426" s="13"/>
      <c r="U426" s="13"/>
      <c r="V426" s="13"/>
      <c r="W426" s="13"/>
      <c r="X426" s="13"/>
      <c r="Y426" s="13"/>
      <c r="Z426" s="13"/>
    </row>
    <row r="427" spans="1:26" ht="12" customHeight="1">
      <c r="A427" s="13"/>
      <c r="B427" s="13"/>
      <c r="C427" s="13"/>
      <c r="D427" s="13"/>
      <c r="E427" s="13"/>
      <c r="F427" s="13"/>
      <c r="G427" s="13"/>
      <c r="H427" s="13"/>
      <c r="I427" s="13"/>
      <c r="J427" s="13"/>
      <c r="K427" s="13"/>
      <c r="L427" s="13"/>
      <c r="M427" s="13"/>
      <c r="N427" s="13"/>
      <c r="O427" s="13"/>
      <c r="P427" s="13"/>
      <c r="Q427" s="13"/>
      <c r="R427" s="13"/>
      <c r="S427" s="13"/>
      <c r="T427" s="13"/>
      <c r="U427" s="13"/>
      <c r="V427" s="13"/>
      <c r="W427" s="13"/>
      <c r="X427" s="13"/>
      <c r="Y427" s="13"/>
      <c r="Z427" s="13"/>
    </row>
    <row r="428" spans="1:26" ht="12" customHeight="1">
      <c r="A428" s="13"/>
      <c r="B428" s="13"/>
      <c r="C428" s="13"/>
      <c r="D428" s="13"/>
      <c r="E428" s="13"/>
      <c r="F428" s="13"/>
      <c r="G428" s="13"/>
      <c r="H428" s="13"/>
      <c r="I428" s="13"/>
      <c r="J428" s="13"/>
      <c r="K428" s="13"/>
      <c r="L428" s="13"/>
      <c r="M428" s="13"/>
      <c r="N428" s="13"/>
      <c r="O428" s="13"/>
      <c r="P428" s="13"/>
      <c r="Q428" s="13"/>
      <c r="R428" s="13"/>
      <c r="S428" s="13"/>
      <c r="T428" s="13"/>
      <c r="U428" s="13"/>
      <c r="V428" s="13"/>
      <c r="W428" s="13"/>
      <c r="X428" s="13"/>
      <c r="Y428" s="13"/>
      <c r="Z428" s="13"/>
    </row>
    <row r="429" spans="1:26" ht="12" customHeight="1">
      <c r="A429" s="13"/>
      <c r="B429" s="13"/>
      <c r="C429" s="13"/>
      <c r="D429" s="13"/>
      <c r="E429" s="13"/>
      <c r="F429" s="13"/>
      <c r="G429" s="13"/>
      <c r="H429" s="13"/>
      <c r="I429" s="13"/>
      <c r="J429" s="13"/>
      <c r="K429" s="13"/>
      <c r="L429" s="13"/>
      <c r="M429" s="13"/>
      <c r="N429" s="13"/>
      <c r="O429" s="13"/>
      <c r="P429" s="13"/>
      <c r="Q429" s="13"/>
      <c r="R429" s="13"/>
      <c r="S429" s="13"/>
      <c r="T429" s="13"/>
      <c r="U429" s="13"/>
      <c r="V429" s="13"/>
      <c r="W429" s="13"/>
      <c r="X429" s="13"/>
      <c r="Y429" s="13"/>
      <c r="Z429" s="13"/>
    </row>
    <row r="430" spans="1:26" ht="12" customHeight="1">
      <c r="A430" s="13"/>
      <c r="B430" s="13"/>
      <c r="C430" s="13"/>
      <c r="D430" s="13"/>
      <c r="E430" s="13"/>
      <c r="F430" s="13"/>
      <c r="G430" s="13"/>
      <c r="H430" s="13"/>
      <c r="I430" s="13"/>
      <c r="J430" s="13"/>
      <c r="K430" s="13"/>
      <c r="L430" s="13"/>
      <c r="M430" s="13"/>
      <c r="N430" s="13"/>
      <c r="O430" s="13"/>
      <c r="P430" s="13"/>
      <c r="Q430" s="13"/>
      <c r="R430" s="13"/>
      <c r="S430" s="13"/>
      <c r="T430" s="13"/>
      <c r="U430" s="13"/>
      <c r="V430" s="13"/>
      <c r="W430" s="13"/>
      <c r="X430" s="13"/>
      <c r="Y430" s="13"/>
      <c r="Z430" s="13"/>
    </row>
    <row r="431" spans="1:26" ht="12" customHeight="1">
      <c r="A431" s="13"/>
      <c r="B431" s="13"/>
      <c r="C431" s="13"/>
      <c r="D431" s="13"/>
      <c r="E431" s="13"/>
      <c r="F431" s="13"/>
      <c r="G431" s="13"/>
      <c r="H431" s="13"/>
      <c r="I431" s="13"/>
      <c r="J431" s="13"/>
      <c r="K431" s="13"/>
      <c r="L431" s="13"/>
      <c r="M431" s="13"/>
      <c r="N431" s="13"/>
      <c r="O431" s="13"/>
      <c r="P431" s="13"/>
      <c r="Q431" s="13"/>
      <c r="R431" s="13"/>
      <c r="S431" s="13"/>
      <c r="T431" s="13"/>
      <c r="U431" s="13"/>
      <c r="V431" s="13"/>
      <c r="W431" s="13"/>
      <c r="X431" s="13"/>
      <c r="Y431" s="13"/>
      <c r="Z431" s="13"/>
    </row>
    <row r="432" spans="1:26" ht="12" customHeight="1">
      <c r="A432" s="13"/>
      <c r="B432" s="13"/>
      <c r="C432" s="13"/>
      <c r="D432" s="13"/>
      <c r="E432" s="13"/>
      <c r="F432" s="13"/>
      <c r="G432" s="13"/>
      <c r="H432" s="13"/>
      <c r="I432" s="13"/>
      <c r="J432" s="13"/>
      <c r="K432" s="13"/>
      <c r="L432" s="13"/>
      <c r="M432" s="13"/>
      <c r="N432" s="13"/>
      <c r="O432" s="13"/>
      <c r="P432" s="13"/>
      <c r="Q432" s="13"/>
      <c r="R432" s="13"/>
      <c r="S432" s="13"/>
      <c r="T432" s="13"/>
      <c r="U432" s="13"/>
      <c r="V432" s="13"/>
      <c r="W432" s="13"/>
      <c r="X432" s="13"/>
      <c r="Y432" s="13"/>
      <c r="Z432" s="13"/>
    </row>
    <row r="433" spans="1:26" ht="12" customHeight="1">
      <c r="A433" s="13"/>
      <c r="B433" s="13"/>
      <c r="C433" s="13"/>
      <c r="D433" s="13"/>
      <c r="E433" s="13"/>
      <c r="F433" s="13"/>
      <c r="G433" s="13"/>
      <c r="H433" s="13"/>
      <c r="I433" s="13"/>
      <c r="J433" s="13"/>
      <c r="K433" s="13"/>
      <c r="L433" s="13"/>
      <c r="M433" s="13"/>
      <c r="N433" s="13"/>
      <c r="O433" s="13"/>
      <c r="P433" s="13"/>
      <c r="Q433" s="13"/>
      <c r="R433" s="13"/>
      <c r="S433" s="13"/>
      <c r="T433" s="13"/>
      <c r="U433" s="13"/>
      <c r="V433" s="13"/>
      <c r="W433" s="13"/>
      <c r="X433" s="13"/>
      <c r="Y433" s="13"/>
      <c r="Z433" s="13"/>
    </row>
    <row r="434" spans="1:26" ht="12" customHeight="1">
      <c r="A434" s="13"/>
      <c r="B434" s="13"/>
      <c r="C434" s="13"/>
      <c r="D434" s="13"/>
      <c r="E434" s="13"/>
      <c r="F434" s="13"/>
      <c r="G434" s="13"/>
      <c r="H434" s="13"/>
      <c r="I434" s="13"/>
      <c r="J434" s="13"/>
      <c r="K434" s="13"/>
      <c r="L434" s="13"/>
      <c r="M434" s="13"/>
      <c r="N434" s="13"/>
      <c r="O434" s="13"/>
      <c r="P434" s="13"/>
      <c r="Q434" s="13"/>
      <c r="R434" s="13"/>
      <c r="S434" s="13"/>
      <c r="T434" s="13"/>
      <c r="U434" s="13"/>
      <c r="V434" s="13"/>
      <c r="W434" s="13"/>
      <c r="X434" s="13"/>
      <c r="Y434" s="13"/>
      <c r="Z434" s="13"/>
    </row>
    <row r="435" spans="1:26" ht="12" customHeight="1">
      <c r="A435" s="13"/>
      <c r="B435" s="13"/>
      <c r="C435" s="13"/>
      <c r="D435" s="13"/>
      <c r="E435" s="13"/>
      <c r="F435" s="13"/>
      <c r="G435" s="13"/>
      <c r="H435" s="13"/>
      <c r="I435" s="13"/>
      <c r="J435" s="13"/>
      <c r="K435" s="13"/>
      <c r="L435" s="13"/>
      <c r="M435" s="13"/>
      <c r="N435" s="13"/>
      <c r="O435" s="13"/>
      <c r="P435" s="13"/>
      <c r="Q435" s="13"/>
      <c r="R435" s="13"/>
      <c r="S435" s="13"/>
      <c r="T435" s="13"/>
      <c r="U435" s="13"/>
      <c r="V435" s="13"/>
      <c r="W435" s="13"/>
      <c r="X435" s="13"/>
      <c r="Y435" s="13"/>
      <c r="Z435" s="13"/>
    </row>
    <row r="436" spans="1:26" ht="12" customHeight="1">
      <c r="A436" s="13"/>
      <c r="B436" s="13"/>
      <c r="C436" s="13"/>
      <c r="D436" s="13"/>
      <c r="E436" s="13"/>
      <c r="F436" s="13"/>
      <c r="G436" s="13"/>
      <c r="H436" s="13"/>
      <c r="I436" s="13"/>
      <c r="J436" s="13"/>
      <c r="K436" s="13"/>
      <c r="L436" s="13"/>
      <c r="M436" s="13"/>
      <c r="N436" s="13"/>
      <c r="O436" s="13"/>
      <c r="P436" s="13"/>
      <c r="Q436" s="13"/>
      <c r="R436" s="13"/>
      <c r="S436" s="13"/>
      <c r="T436" s="13"/>
      <c r="U436" s="13"/>
      <c r="V436" s="13"/>
      <c r="W436" s="13"/>
      <c r="X436" s="13"/>
      <c r="Y436" s="13"/>
      <c r="Z436" s="13"/>
    </row>
    <row r="437" spans="1:26" ht="12" customHeight="1">
      <c r="A437" s="13"/>
      <c r="B437" s="13"/>
      <c r="C437" s="13"/>
      <c r="D437" s="13"/>
      <c r="E437" s="13"/>
      <c r="F437" s="13"/>
      <c r="G437" s="13"/>
      <c r="H437" s="13"/>
      <c r="I437" s="13"/>
      <c r="J437" s="13"/>
      <c r="K437" s="13"/>
      <c r="L437" s="13"/>
      <c r="M437" s="13"/>
      <c r="N437" s="13"/>
      <c r="O437" s="13"/>
      <c r="P437" s="13"/>
      <c r="Q437" s="13"/>
      <c r="R437" s="13"/>
      <c r="S437" s="13"/>
      <c r="T437" s="13"/>
      <c r="U437" s="13"/>
      <c r="V437" s="13"/>
      <c r="W437" s="13"/>
      <c r="X437" s="13"/>
      <c r="Y437" s="13"/>
      <c r="Z437" s="13"/>
    </row>
    <row r="438" spans="1:26" ht="12" customHeight="1">
      <c r="A438" s="13"/>
      <c r="B438" s="13"/>
      <c r="C438" s="13"/>
      <c r="D438" s="13"/>
      <c r="E438" s="13"/>
      <c r="F438" s="13"/>
      <c r="G438" s="13"/>
      <c r="H438" s="13"/>
      <c r="I438" s="13"/>
      <c r="J438" s="13"/>
      <c r="K438" s="13"/>
      <c r="L438" s="13"/>
      <c r="M438" s="13"/>
      <c r="N438" s="13"/>
      <c r="O438" s="13"/>
      <c r="P438" s="13"/>
      <c r="Q438" s="13"/>
      <c r="R438" s="13"/>
      <c r="S438" s="13"/>
      <c r="T438" s="13"/>
      <c r="U438" s="13"/>
      <c r="V438" s="13"/>
      <c r="W438" s="13"/>
      <c r="X438" s="13"/>
      <c r="Y438" s="13"/>
      <c r="Z438" s="13"/>
    </row>
    <row r="439" spans="1:26" ht="12" customHeight="1">
      <c r="A439" s="13"/>
      <c r="B439" s="13"/>
      <c r="C439" s="13"/>
      <c r="D439" s="13"/>
      <c r="E439" s="13"/>
      <c r="F439" s="13"/>
      <c r="G439" s="13"/>
      <c r="H439" s="13"/>
      <c r="I439" s="13"/>
      <c r="J439" s="13"/>
      <c r="K439" s="13"/>
      <c r="L439" s="13"/>
      <c r="M439" s="13"/>
      <c r="N439" s="13"/>
      <c r="O439" s="13"/>
      <c r="P439" s="13"/>
      <c r="Q439" s="13"/>
      <c r="R439" s="13"/>
      <c r="S439" s="13"/>
      <c r="T439" s="13"/>
      <c r="U439" s="13"/>
      <c r="V439" s="13"/>
      <c r="W439" s="13"/>
      <c r="X439" s="13"/>
      <c r="Y439" s="13"/>
      <c r="Z439" s="13"/>
    </row>
    <row r="440" spans="1:26" ht="12" customHeight="1">
      <c r="A440" s="13"/>
      <c r="B440" s="13"/>
      <c r="C440" s="13"/>
      <c r="D440" s="13"/>
      <c r="E440" s="13"/>
      <c r="F440" s="13"/>
      <c r="G440" s="13"/>
      <c r="H440" s="13"/>
      <c r="I440" s="13"/>
      <c r="J440" s="13"/>
      <c r="K440" s="13"/>
      <c r="L440" s="13"/>
      <c r="M440" s="13"/>
      <c r="N440" s="13"/>
      <c r="O440" s="13"/>
      <c r="P440" s="13"/>
      <c r="Q440" s="13"/>
      <c r="R440" s="13"/>
      <c r="S440" s="13"/>
      <c r="T440" s="13"/>
      <c r="U440" s="13"/>
      <c r="V440" s="13"/>
      <c r="W440" s="13"/>
      <c r="X440" s="13"/>
      <c r="Y440" s="13"/>
      <c r="Z440" s="13"/>
    </row>
    <row r="441" spans="1:26" ht="12" customHeight="1">
      <c r="A441" s="13"/>
      <c r="B441" s="13"/>
      <c r="C441" s="13"/>
      <c r="D441" s="13"/>
      <c r="E441" s="13"/>
      <c r="F441" s="13"/>
      <c r="G441" s="13"/>
      <c r="H441" s="13"/>
      <c r="I441" s="13"/>
      <c r="J441" s="13"/>
      <c r="K441" s="13"/>
      <c r="L441" s="13"/>
      <c r="M441" s="13"/>
      <c r="N441" s="13"/>
      <c r="O441" s="13"/>
      <c r="P441" s="13"/>
      <c r="Q441" s="13"/>
      <c r="R441" s="13"/>
      <c r="S441" s="13"/>
      <c r="T441" s="13"/>
      <c r="U441" s="13"/>
      <c r="V441" s="13"/>
      <c r="W441" s="13"/>
      <c r="X441" s="13"/>
      <c r="Y441" s="13"/>
      <c r="Z441" s="13"/>
    </row>
    <row r="442" spans="1:26" ht="12" customHeight="1">
      <c r="A442" s="13"/>
      <c r="B442" s="13"/>
      <c r="C442" s="13"/>
      <c r="D442" s="13"/>
      <c r="E442" s="13"/>
      <c r="F442" s="13"/>
      <c r="G442" s="13"/>
      <c r="H442" s="13"/>
      <c r="I442" s="13"/>
      <c r="J442" s="13"/>
      <c r="K442" s="13"/>
      <c r="L442" s="13"/>
      <c r="M442" s="13"/>
      <c r="N442" s="13"/>
      <c r="O442" s="13"/>
      <c r="P442" s="13"/>
      <c r="Q442" s="13"/>
      <c r="R442" s="13"/>
      <c r="S442" s="13"/>
      <c r="T442" s="13"/>
      <c r="U442" s="13"/>
      <c r="V442" s="13"/>
      <c r="W442" s="13"/>
      <c r="X442" s="13"/>
      <c r="Y442" s="13"/>
      <c r="Z442" s="13"/>
    </row>
    <row r="443" spans="1:26" ht="12" customHeight="1">
      <c r="A443" s="13"/>
      <c r="B443" s="13"/>
      <c r="C443" s="13"/>
      <c r="D443" s="13"/>
      <c r="E443" s="13"/>
      <c r="F443" s="13"/>
      <c r="G443" s="13"/>
      <c r="H443" s="13"/>
      <c r="I443" s="13"/>
      <c r="J443" s="13"/>
      <c r="K443" s="13"/>
      <c r="L443" s="13"/>
      <c r="M443" s="13"/>
      <c r="N443" s="13"/>
      <c r="O443" s="13"/>
      <c r="P443" s="13"/>
      <c r="Q443" s="13"/>
      <c r="R443" s="13"/>
      <c r="S443" s="13"/>
      <c r="T443" s="13"/>
      <c r="U443" s="13"/>
      <c r="V443" s="13"/>
      <c r="W443" s="13"/>
      <c r="X443" s="13"/>
      <c r="Y443" s="13"/>
      <c r="Z443" s="13"/>
    </row>
    <row r="444" spans="1:26" ht="12" customHeight="1">
      <c r="A444" s="13"/>
      <c r="B444" s="13"/>
      <c r="C444" s="13"/>
      <c r="D444" s="13"/>
      <c r="E444" s="13"/>
      <c r="F444" s="13"/>
      <c r="G444" s="13"/>
      <c r="H444" s="13"/>
      <c r="I444" s="13"/>
      <c r="J444" s="13"/>
      <c r="K444" s="13"/>
      <c r="L444" s="13"/>
      <c r="M444" s="13"/>
      <c r="N444" s="13"/>
      <c r="O444" s="13"/>
      <c r="P444" s="13"/>
      <c r="Q444" s="13"/>
      <c r="R444" s="13"/>
      <c r="S444" s="13"/>
      <c r="T444" s="13"/>
      <c r="U444" s="13"/>
      <c r="V444" s="13"/>
      <c r="W444" s="13"/>
      <c r="X444" s="13"/>
      <c r="Y444" s="13"/>
      <c r="Z444" s="13"/>
    </row>
    <row r="445" spans="1:26" ht="12" customHeight="1">
      <c r="A445" s="13"/>
      <c r="B445" s="13"/>
      <c r="C445" s="13"/>
      <c r="D445" s="13"/>
      <c r="E445" s="13"/>
      <c r="F445" s="13"/>
      <c r="G445" s="13"/>
      <c r="H445" s="13"/>
      <c r="I445" s="13"/>
      <c r="J445" s="13"/>
      <c r="K445" s="13"/>
      <c r="L445" s="13"/>
      <c r="M445" s="13"/>
      <c r="N445" s="13"/>
      <c r="O445" s="13"/>
      <c r="P445" s="13"/>
      <c r="Q445" s="13"/>
      <c r="R445" s="13"/>
      <c r="S445" s="13"/>
      <c r="T445" s="13"/>
      <c r="U445" s="13"/>
      <c r="V445" s="13"/>
      <c r="W445" s="13"/>
      <c r="X445" s="13"/>
      <c r="Y445" s="13"/>
      <c r="Z445" s="13"/>
    </row>
    <row r="446" spans="1:26" ht="12" customHeight="1">
      <c r="A446" s="13"/>
      <c r="B446" s="13"/>
      <c r="C446" s="13"/>
      <c r="D446" s="13"/>
      <c r="E446" s="13"/>
      <c r="F446" s="13"/>
      <c r="G446" s="13"/>
      <c r="H446" s="13"/>
      <c r="I446" s="13"/>
      <c r="J446" s="13"/>
      <c r="K446" s="13"/>
      <c r="L446" s="13"/>
      <c r="M446" s="13"/>
      <c r="N446" s="13"/>
      <c r="O446" s="13"/>
      <c r="P446" s="13"/>
      <c r="Q446" s="13"/>
      <c r="R446" s="13"/>
      <c r="S446" s="13"/>
      <c r="T446" s="13"/>
      <c r="U446" s="13"/>
      <c r="V446" s="13"/>
      <c r="W446" s="13"/>
      <c r="X446" s="13"/>
      <c r="Y446" s="13"/>
      <c r="Z446" s="13"/>
    </row>
    <row r="447" spans="1:26" ht="12" customHeight="1">
      <c r="A447" s="13"/>
      <c r="B447" s="13"/>
      <c r="C447" s="13"/>
      <c r="D447" s="13"/>
      <c r="E447" s="13"/>
      <c r="F447" s="13"/>
      <c r="G447" s="13"/>
      <c r="H447" s="13"/>
      <c r="I447" s="13"/>
      <c r="J447" s="13"/>
      <c r="K447" s="13"/>
      <c r="L447" s="13"/>
      <c r="M447" s="13"/>
      <c r="N447" s="13"/>
      <c r="O447" s="13"/>
      <c r="P447" s="13"/>
      <c r="Q447" s="13"/>
      <c r="R447" s="13"/>
      <c r="S447" s="13"/>
      <c r="T447" s="13"/>
      <c r="U447" s="13"/>
      <c r="V447" s="13"/>
      <c r="W447" s="13"/>
      <c r="X447" s="13"/>
      <c r="Y447" s="13"/>
      <c r="Z447" s="13"/>
    </row>
    <row r="448" spans="1:26" ht="12" customHeight="1">
      <c r="A448" s="13"/>
      <c r="B448" s="13"/>
      <c r="C448" s="13"/>
      <c r="D448" s="13"/>
      <c r="E448" s="13"/>
      <c r="F448" s="13"/>
      <c r="G448" s="13"/>
      <c r="H448" s="13"/>
      <c r="I448" s="13"/>
      <c r="J448" s="13"/>
      <c r="K448" s="13"/>
      <c r="L448" s="13"/>
      <c r="M448" s="13"/>
      <c r="N448" s="13"/>
      <c r="O448" s="13"/>
      <c r="P448" s="13"/>
      <c r="Q448" s="13"/>
      <c r="R448" s="13"/>
      <c r="S448" s="13"/>
      <c r="T448" s="13"/>
      <c r="U448" s="13"/>
      <c r="V448" s="13"/>
      <c r="W448" s="13"/>
      <c r="X448" s="13"/>
      <c r="Y448" s="13"/>
      <c r="Z448" s="13"/>
    </row>
    <row r="449" spans="1:26" ht="12" customHeight="1">
      <c r="A449" s="13"/>
      <c r="B449" s="13"/>
      <c r="C449" s="13"/>
      <c r="D449" s="13"/>
      <c r="E449" s="13"/>
      <c r="F449" s="13"/>
      <c r="G449" s="13"/>
      <c r="H449" s="13"/>
      <c r="I449" s="13"/>
      <c r="J449" s="13"/>
      <c r="K449" s="13"/>
      <c r="L449" s="13"/>
      <c r="M449" s="13"/>
      <c r="N449" s="13"/>
      <c r="O449" s="13"/>
      <c r="P449" s="13"/>
      <c r="Q449" s="13"/>
      <c r="R449" s="13"/>
      <c r="S449" s="13"/>
      <c r="T449" s="13"/>
      <c r="U449" s="13"/>
      <c r="V449" s="13"/>
      <c r="W449" s="13"/>
      <c r="X449" s="13"/>
      <c r="Y449" s="13"/>
      <c r="Z449" s="13"/>
    </row>
    <row r="450" spans="1:26" ht="12" customHeight="1">
      <c r="A450" s="13"/>
      <c r="B450" s="13"/>
      <c r="C450" s="13"/>
      <c r="D450" s="13"/>
      <c r="E450" s="13"/>
      <c r="F450" s="13"/>
      <c r="G450" s="13"/>
      <c r="H450" s="13"/>
      <c r="I450" s="13"/>
      <c r="J450" s="13"/>
      <c r="K450" s="13"/>
      <c r="L450" s="13"/>
      <c r="M450" s="13"/>
      <c r="N450" s="13"/>
      <c r="O450" s="13"/>
      <c r="P450" s="13"/>
      <c r="Q450" s="13"/>
      <c r="R450" s="13"/>
      <c r="S450" s="13"/>
      <c r="T450" s="13"/>
      <c r="U450" s="13"/>
      <c r="V450" s="13"/>
      <c r="W450" s="13"/>
      <c r="X450" s="13"/>
      <c r="Y450" s="13"/>
      <c r="Z450" s="13"/>
    </row>
    <row r="451" spans="1:26" ht="12" customHeight="1">
      <c r="A451" s="13"/>
      <c r="B451" s="13"/>
      <c r="C451" s="13"/>
      <c r="D451" s="13"/>
      <c r="E451" s="13"/>
      <c r="F451" s="13"/>
      <c r="G451" s="13"/>
      <c r="H451" s="13"/>
      <c r="I451" s="13"/>
      <c r="J451" s="13"/>
      <c r="K451" s="13"/>
      <c r="L451" s="13"/>
      <c r="M451" s="13"/>
      <c r="N451" s="13"/>
      <c r="O451" s="13"/>
      <c r="P451" s="13"/>
      <c r="Q451" s="13"/>
      <c r="R451" s="13"/>
      <c r="S451" s="13"/>
      <c r="T451" s="13"/>
      <c r="U451" s="13"/>
      <c r="V451" s="13"/>
      <c r="W451" s="13"/>
      <c r="X451" s="13"/>
      <c r="Y451" s="13"/>
      <c r="Z451" s="13"/>
    </row>
    <row r="452" spans="1:26" ht="12" customHeight="1">
      <c r="A452" s="13"/>
      <c r="B452" s="13"/>
      <c r="C452" s="13"/>
      <c r="D452" s="13"/>
      <c r="E452" s="13"/>
      <c r="F452" s="13"/>
      <c r="G452" s="13"/>
      <c r="H452" s="13"/>
      <c r="I452" s="13"/>
      <c r="J452" s="13"/>
      <c r="K452" s="13"/>
      <c r="L452" s="13"/>
      <c r="M452" s="13"/>
      <c r="N452" s="13"/>
      <c r="O452" s="13"/>
      <c r="P452" s="13"/>
      <c r="Q452" s="13"/>
      <c r="R452" s="13"/>
      <c r="S452" s="13"/>
      <c r="T452" s="13"/>
      <c r="U452" s="13"/>
      <c r="V452" s="13"/>
      <c r="W452" s="13"/>
      <c r="X452" s="13"/>
      <c r="Y452" s="13"/>
      <c r="Z452" s="13"/>
    </row>
    <row r="453" spans="1:26" ht="12" customHeight="1">
      <c r="A453" s="13"/>
      <c r="B453" s="13"/>
      <c r="C453" s="13"/>
      <c r="D453" s="13"/>
      <c r="E453" s="13"/>
      <c r="F453" s="13"/>
      <c r="G453" s="13"/>
      <c r="H453" s="13"/>
      <c r="I453" s="13"/>
      <c r="J453" s="13"/>
      <c r="K453" s="13"/>
      <c r="L453" s="13"/>
      <c r="M453" s="13"/>
      <c r="N453" s="13"/>
      <c r="O453" s="13"/>
      <c r="P453" s="13"/>
      <c r="Q453" s="13"/>
      <c r="R453" s="13"/>
      <c r="S453" s="13"/>
      <c r="T453" s="13"/>
      <c r="U453" s="13"/>
      <c r="V453" s="13"/>
      <c r="W453" s="13"/>
      <c r="X453" s="13"/>
      <c r="Y453" s="13"/>
      <c r="Z453" s="13"/>
    </row>
    <row r="454" spans="1:26" ht="12" customHeight="1">
      <c r="A454" s="13"/>
      <c r="B454" s="13"/>
      <c r="C454" s="13"/>
      <c r="D454" s="13"/>
      <c r="E454" s="13"/>
      <c r="F454" s="13"/>
      <c r="G454" s="13"/>
      <c r="H454" s="13"/>
      <c r="I454" s="13"/>
      <c r="J454" s="13"/>
      <c r="K454" s="13"/>
      <c r="L454" s="13"/>
      <c r="M454" s="13"/>
      <c r="N454" s="13"/>
      <c r="O454" s="13"/>
      <c r="P454" s="13"/>
      <c r="Q454" s="13"/>
      <c r="R454" s="13"/>
      <c r="S454" s="13"/>
      <c r="T454" s="13"/>
      <c r="U454" s="13"/>
      <c r="V454" s="13"/>
      <c r="W454" s="13"/>
      <c r="X454" s="13"/>
      <c r="Y454" s="13"/>
      <c r="Z454" s="13"/>
    </row>
    <row r="455" spans="1:26" ht="12" customHeight="1">
      <c r="A455" s="13"/>
      <c r="B455" s="13"/>
      <c r="C455" s="13"/>
      <c r="D455" s="13"/>
      <c r="E455" s="13"/>
      <c r="F455" s="13"/>
      <c r="G455" s="13"/>
      <c r="H455" s="13"/>
      <c r="I455" s="13"/>
      <c r="J455" s="13"/>
      <c r="K455" s="13"/>
      <c r="L455" s="13"/>
      <c r="M455" s="13"/>
      <c r="N455" s="13"/>
      <c r="O455" s="13"/>
      <c r="P455" s="13"/>
      <c r="Q455" s="13"/>
      <c r="R455" s="13"/>
      <c r="S455" s="13"/>
      <c r="T455" s="13"/>
      <c r="U455" s="13"/>
      <c r="V455" s="13"/>
      <c r="W455" s="13"/>
      <c r="X455" s="13"/>
      <c r="Y455" s="13"/>
      <c r="Z455" s="13"/>
    </row>
    <row r="456" spans="1:26" ht="12" customHeight="1">
      <c r="A456" s="13"/>
      <c r="B456" s="13"/>
      <c r="C456" s="13"/>
      <c r="D456" s="13"/>
      <c r="E456" s="13"/>
      <c r="F456" s="13"/>
      <c r="G456" s="13"/>
      <c r="H456" s="13"/>
      <c r="I456" s="13"/>
      <c r="J456" s="13"/>
      <c r="K456" s="13"/>
      <c r="L456" s="13"/>
      <c r="M456" s="13"/>
      <c r="N456" s="13"/>
      <c r="O456" s="13"/>
      <c r="P456" s="13"/>
      <c r="Q456" s="13"/>
      <c r="R456" s="13"/>
      <c r="S456" s="13"/>
      <c r="T456" s="13"/>
      <c r="U456" s="13"/>
      <c r="V456" s="13"/>
      <c r="W456" s="13"/>
      <c r="X456" s="13"/>
      <c r="Y456" s="13"/>
      <c r="Z456" s="13"/>
    </row>
    <row r="457" spans="1:26" ht="12" customHeight="1">
      <c r="A457" s="13"/>
      <c r="B457" s="13"/>
      <c r="C457" s="13"/>
      <c r="D457" s="13"/>
      <c r="E457" s="13"/>
      <c r="F457" s="13"/>
      <c r="G457" s="13"/>
      <c r="H457" s="13"/>
      <c r="I457" s="13"/>
      <c r="J457" s="13"/>
      <c r="K457" s="13"/>
      <c r="L457" s="13"/>
      <c r="M457" s="13"/>
      <c r="N457" s="13"/>
      <c r="O457" s="13"/>
      <c r="P457" s="13"/>
      <c r="Q457" s="13"/>
      <c r="R457" s="13"/>
      <c r="S457" s="13"/>
      <c r="T457" s="13"/>
      <c r="U457" s="13"/>
      <c r="V457" s="13"/>
      <c r="W457" s="13"/>
      <c r="X457" s="13"/>
      <c r="Y457" s="13"/>
      <c r="Z457" s="13"/>
    </row>
    <row r="458" spans="1:26" ht="12" customHeight="1">
      <c r="A458" s="13"/>
      <c r="B458" s="13"/>
      <c r="C458" s="13"/>
      <c r="D458" s="13"/>
      <c r="E458" s="13"/>
      <c r="F458" s="13"/>
      <c r="G458" s="13"/>
      <c r="H458" s="13"/>
      <c r="I458" s="13"/>
      <c r="J458" s="13"/>
      <c r="K458" s="13"/>
      <c r="L458" s="13"/>
      <c r="M458" s="13"/>
      <c r="N458" s="13"/>
      <c r="O458" s="13"/>
      <c r="P458" s="13"/>
      <c r="Q458" s="13"/>
      <c r="R458" s="13"/>
      <c r="S458" s="13"/>
      <c r="T458" s="13"/>
      <c r="U458" s="13"/>
      <c r="V458" s="13"/>
      <c r="W458" s="13"/>
      <c r="X458" s="13"/>
      <c r="Y458" s="13"/>
      <c r="Z458" s="13"/>
    </row>
    <row r="459" spans="1:26" ht="12" customHeight="1">
      <c r="A459" s="13"/>
      <c r="B459" s="13"/>
      <c r="C459" s="13"/>
      <c r="D459" s="13"/>
      <c r="E459" s="13"/>
      <c r="F459" s="13"/>
      <c r="G459" s="13"/>
      <c r="H459" s="13"/>
      <c r="I459" s="13"/>
      <c r="J459" s="13"/>
      <c r="K459" s="13"/>
      <c r="L459" s="13"/>
      <c r="M459" s="13"/>
      <c r="N459" s="13"/>
      <c r="O459" s="13"/>
      <c r="P459" s="13"/>
      <c r="Q459" s="13"/>
      <c r="R459" s="13"/>
      <c r="S459" s="13"/>
      <c r="T459" s="13"/>
      <c r="U459" s="13"/>
      <c r="V459" s="13"/>
      <c r="W459" s="13"/>
      <c r="X459" s="13"/>
      <c r="Y459" s="13"/>
      <c r="Z459" s="13"/>
    </row>
    <row r="460" spans="1:26" ht="12" customHeight="1">
      <c r="A460" s="13"/>
      <c r="B460" s="13"/>
      <c r="C460" s="13"/>
      <c r="D460" s="13"/>
      <c r="E460" s="13"/>
      <c r="F460" s="13"/>
      <c r="G460" s="13"/>
      <c r="H460" s="13"/>
      <c r="I460" s="13"/>
      <c r="J460" s="13"/>
      <c r="K460" s="13"/>
      <c r="L460" s="13"/>
      <c r="M460" s="13"/>
      <c r="N460" s="13"/>
      <c r="O460" s="13"/>
      <c r="P460" s="13"/>
      <c r="Q460" s="13"/>
      <c r="R460" s="13"/>
      <c r="S460" s="13"/>
      <c r="T460" s="13"/>
      <c r="U460" s="13"/>
      <c r="V460" s="13"/>
      <c r="W460" s="13"/>
      <c r="X460" s="13"/>
      <c r="Y460" s="13"/>
      <c r="Z460" s="13"/>
    </row>
    <row r="461" spans="1:26" ht="12" customHeight="1">
      <c r="A461" s="13"/>
      <c r="B461" s="13"/>
      <c r="C461" s="13"/>
      <c r="D461" s="13"/>
      <c r="E461" s="13"/>
      <c r="F461" s="13"/>
      <c r="G461" s="13"/>
      <c r="H461" s="13"/>
      <c r="I461" s="13"/>
      <c r="J461" s="13"/>
      <c r="K461" s="13"/>
      <c r="L461" s="13"/>
      <c r="M461" s="13"/>
      <c r="N461" s="13"/>
      <c r="O461" s="13"/>
      <c r="P461" s="13"/>
      <c r="Q461" s="13"/>
      <c r="R461" s="13"/>
      <c r="S461" s="13"/>
      <c r="T461" s="13"/>
      <c r="U461" s="13"/>
      <c r="V461" s="13"/>
      <c r="W461" s="13"/>
      <c r="X461" s="13"/>
      <c r="Y461" s="13"/>
      <c r="Z461" s="13"/>
    </row>
    <row r="462" spans="1:26" ht="12" customHeight="1">
      <c r="A462" s="13"/>
      <c r="B462" s="13"/>
      <c r="C462" s="13"/>
      <c r="D462" s="13"/>
      <c r="E462" s="13"/>
      <c r="F462" s="13"/>
      <c r="G462" s="13"/>
      <c r="H462" s="13"/>
      <c r="I462" s="13"/>
      <c r="J462" s="13"/>
      <c r="K462" s="13"/>
      <c r="L462" s="13"/>
      <c r="M462" s="13"/>
      <c r="N462" s="13"/>
      <c r="O462" s="13"/>
      <c r="P462" s="13"/>
      <c r="Q462" s="13"/>
      <c r="R462" s="13"/>
      <c r="S462" s="13"/>
      <c r="T462" s="13"/>
      <c r="U462" s="13"/>
      <c r="V462" s="13"/>
      <c r="W462" s="13"/>
      <c r="X462" s="13"/>
      <c r="Y462" s="13"/>
      <c r="Z462" s="13"/>
    </row>
    <row r="463" spans="1:26" ht="12" customHeight="1">
      <c r="A463" s="13"/>
      <c r="B463" s="13"/>
      <c r="C463" s="13"/>
      <c r="D463" s="13"/>
      <c r="E463" s="13"/>
      <c r="F463" s="13"/>
      <c r="G463" s="13"/>
      <c r="H463" s="13"/>
      <c r="I463" s="13"/>
      <c r="J463" s="13"/>
      <c r="K463" s="13"/>
      <c r="L463" s="13"/>
      <c r="M463" s="13"/>
      <c r="N463" s="13"/>
      <c r="O463" s="13"/>
      <c r="P463" s="13"/>
      <c r="Q463" s="13"/>
      <c r="R463" s="13"/>
      <c r="S463" s="13"/>
      <c r="T463" s="13"/>
      <c r="U463" s="13"/>
      <c r="V463" s="13"/>
      <c r="W463" s="13"/>
      <c r="X463" s="13"/>
      <c r="Y463" s="13"/>
      <c r="Z463" s="13"/>
    </row>
    <row r="464" spans="1:26" ht="12" customHeight="1">
      <c r="A464" s="13"/>
      <c r="B464" s="13"/>
      <c r="C464" s="13"/>
      <c r="D464" s="13"/>
      <c r="E464" s="13"/>
      <c r="F464" s="13"/>
      <c r="G464" s="13"/>
      <c r="H464" s="13"/>
      <c r="I464" s="13"/>
      <c r="J464" s="13"/>
      <c r="K464" s="13"/>
      <c r="L464" s="13"/>
      <c r="M464" s="13"/>
      <c r="N464" s="13"/>
      <c r="O464" s="13"/>
      <c r="P464" s="13"/>
      <c r="Q464" s="13"/>
      <c r="R464" s="13"/>
      <c r="S464" s="13"/>
      <c r="T464" s="13"/>
      <c r="U464" s="13"/>
      <c r="V464" s="13"/>
      <c r="W464" s="13"/>
      <c r="X464" s="13"/>
      <c r="Y464" s="13"/>
      <c r="Z464" s="13"/>
    </row>
    <row r="465" spans="1:26" ht="12" customHeight="1">
      <c r="A465" s="13"/>
      <c r="B465" s="13"/>
      <c r="C465" s="13"/>
      <c r="D465" s="13"/>
      <c r="E465" s="13"/>
      <c r="F465" s="13"/>
      <c r="G465" s="13"/>
      <c r="H465" s="13"/>
      <c r="I465" s="13"/>
      <c r="J465" s="13"/>
      <c r="K465" s="13"/>
      <c r="L465" s="13"/>
      <c r="M465" s="13"/>
      <c r="N465" s="13"/>
      <c r="O465" s="13"/>
      <c r="P465" s="13"/>
      <c r="Q465" s="13"/>
      <c r="R465" s="13"/>
      <c r="S465" s="13"/>
      <c r="T465" s="13"/>
      <c r="U465" s="13"/>
      <c r="V465" s="13"/>
      <c r="W465" s="13"/>
      <c r="X465" s="13"/>
      <c r="Y465" s="13"/>
      <c r="Z465" s="13"/>
    </row>
    <row r="466" spans="1:26" ht="12" customHeight="1">
      <c r="A466" s="13"/>
      <c r="B466" s="13"/>
      <c r="C466" s="13"/>
      <c r="D466" s="13"/>
      <c r="E466" s="13"/>
      <c r="F466" s="13"/>
      <c r="G466" s="13"/>
      <c r="H466" s="13"/>
      <c r="I466" s="13"/>
      <c r="J466" s="13"/>
      <c r="K466" s="13"/>
      <c r="L466" s="13"/>
      <c r="M466" s="13"/>
      <c r="N466" s="13"/>
      <c r="O466" s="13"/>
      <c r="P466" s="13"/>
      <c r="Q466" s="13"/>
      <c r="R466" s="13"/>
      <c r="S466" s="13"/>
      <c r="T466" s="13"/>
      <c r="U466" s="13"/>
      <c r="V466" s="13"/>
      <c r="W466" s="13"/>
      <c r="X466" s="13"/>
      <c r="Y466" s="13"/>
      <c r="Z466" s="13"/>
    </row>
    <row r="467" spans="1:26" ht="12" customHeight="1">
      <c r="A467" s="13"/>
      <c r="B467" s="13"/>
      <c r="C467" s="13"/>
      <c r="D467" s="13"/>
      <c r="E467" s="13"/>
      <c r="F467" s="13"/>
      <c r="G467" s="13"/>
      <c r="H467" s="13"/>
      <c r="I467" s="13"/>
      <c r="J467" s="13"/>
      <c r="K467" s="13"/>
      <c r="L467" s="13"/>
      <c r="M467" s="13"/>
      <c r="N467" s="13"/>
      <c r="O467" s="13"/>
      <c r="P467" s="13"/>
      <c r="Q467" s="13"/>
      <c r="R467" s="13"/>
      <c r="S467" s="13"/>
      <c r="T467" s="13"/>
      <c r="U467" s="13"/>
      <c r="V467" s="13"/>
      <c r="W467" s="13"/>
      <c r="X467" s="13"/>
      <c r="Y467" s="13"/>
      <c r="Z467" s="13"/>
    </row>
    <row r="468" spans="1:26" ht="12" customHeight="1">
      <c r="A468" s="13"/>
      <c r="B468" s="13"/>
      <c r="C468" s="13"/>
      <c r="D468" s="13"/>
      <c r="E468" s="13"/>
      <c r="F468" s="13"/>
      <c r="G468" s="13"/>
      <c r="H468" s="13"/>
      <c r="I468" s="13"/>
      <c r="J468" s="13"/>
      <c r="K468" s="13"/>
      <c r="L468" s="13"/>
      <c r="M468" s="13"/>
      <c r="N468" s="13"/>
      <c r="O468" s="13"/>
      <c r="P468" s="13"/>
      <c r="Q468" s="13"/>
      <c r="R468" s="13"/>
      <c r="S468" s="13"/>
      <c r="T468" s="13"/>
      <c r="U468" s="13"/>
      <c r="V468" s="13"/>
      <c r="W468" s="13"/>
      <c r="X468" s="13"/>
      <c r="Y468" s="13"/>
      <c r="Z468" s="13"/>
    </row>
    <row r="469" spans="1:26" ht="12" customHeight="1">
      <c r="A469" s="13"/>
      <c r="B469" s="13"/>
      <c r="C469" s="13"/>
      <c r="D469" s="13"/>
      <c r="E469" s="13"/>
      <c r="F469" s="13"/>
      <c r="G469" s="13"/>
      <c r="H469" s="13"/>
      <c r="I469" s="13"/>
      <c r="J469" s="13"/>
      <c r="K469" s="13"/>
      <c r="L469" s="13"/>
      <c r="M469" s="13"/>
      <c r="N469" s="13"/>
      <c r="O469" s="13"/>
      <c r="P469" s="13"/>
      <c r="Q469" s="13"/>
      <c r="R469" s="13"/>
      <c r="S469" s="13"/>
      <c r="T469" s="13"/>
      <c r="U469" s="13"/>
      <c r="V469" s="13"/>
      <c r="W469" s="13"/>
      <c r="X469" s="13"/>
      <c r="Y469" s="13"/>
      <c r="Z469" s="13"/>
    </row>
    <row r="470" spans="1:26" ht="12" customHeight="1">
      <c r="A470" s="13"/>
      <c r="B470" s="13"/>
      <c r="C470" s="13"/>
      <c r="D470" s="13"/>
      <c r="E470" s="13"/>
      <c r="F470" s="13"/>
      <c r="G470" s="13"/>
      <c r="H470" s="13"/>
      <c r="I470" s="13"/>
      <c r="J470" s="13"/>
      <c r="K470" s="13"/>
      <c r="L470" s="13"/>
      <c r="M470" s="13"/>
      <c r="N470" s="13"/>
      <c r="O470" s="13"/>
      <c r="P470" s="13"/>
      <c r="Q470" s="13"/>
      <c r="R470" s="13"/>
      <c r="S470" s="13"/>
      <c r="T470" s="13"/>
      <c r="U470" s="13"/>
      <c r="V470" s="13"/>
      <c r="W470" s="13"/>
      <c r="X470" s="13"/>
      <c r="Y470" s="13"/>
      <c r="Z470" s="13"/>
    </row>
    <row r="471" spans="1:26" ht="12" customHeight="1">
      <c r="A471" s="13"/>
      <c r="B471" s="13"/>
      <c r="C471" s="13"/>
      <c r="D471" s="13"/>
      <c r="E471" s="13"/>
      <c r="F471" s="13"/>
      <c r="G471" s="13"/>
      <c r="H471" s="13"/>
      <c r="I471" s="13"/>
      <c r="J471" s="13"/>
      <c r="K471" s="13"/>
      <c r="L471" s="13"/>
      <c r="M471" s="13"/>
      <c r="N471" s="13"/>
      <c r="O471" s="13"/>
      <c r="P471" s="13"/>
      <c r="Q471" s="13"/>
      <c r="R471" s="13"/>
      <c r="S471" s="13"/>
      <c r="T471" s="13"/>
      <c r="U471" s="13"/>
      <c r="V471" s="13"/>
      <c r="W471" s="13"/>
      <c r="X471" s="13"/>
      <c r="Y471" s="13"/>
      <c r="Z471" s="13"/>
    </row>
    <row r="472" spans="1:26" ht="12" customHeight="1">
      <c r="A472" s="13"/>
      <c r="B472" s="13"/>
      <c r="C472" s="13"/>
      <c r="D472" s="13"/>
      <c r="E472" s="13"/>
      <c r="F472" s="13"/>
      <c r="G472" s="13"/>
      <c r="H472" s="13"/>
      <c r="I472" s="13"/>
      <c r="J472" s="13"/>
      <c r="K472" s="13"/>
      <c r="L472" s="13"/>
      <c r="M472" s="13"/>
      <c r="N472" s="13"/>
      <c r="O472" s="13"/>
      <c r="P472" s="13"/>
      <c r="Q472" s="13"/>
      <c r="R472" s="13"/>
      <c r="S472" s="13"/>
      <c r="T472" s="13"/>
      <c r="U472" s="13"/>
      <c r="V472" s="13"/>
      <c r="W472" s="13"/>
      <c r="X472" s="13"/>
      <c r="Y472" s="13"/>
      <c r="Z472" s="13"/>
    </row>
    <row r="473" spans="1:26" ht="12" customHeight="1">
      <c r="A473" s="13"/>
      <c r="B473" s="13"/>
      <c r="C473" s="13"/>
      <c r="D473" s="13"/>
      <c r="E473" s="13"/>
      <c r="F473" s="13"/>
      <c r="G473" s="13"/>
      <c r="H473" s="13"/>
      <c r="I473" s="13"/>
      <c r="J473" s="13"/>
      <c r="K473" s="13"/>
      <c r="L473" s="13"/>
      <c r="M473" s="13"/>
      <c r="N473" s="13"/>
      <c r="O473" s="13"/>
      <c r="P473" s="13"/>
      <c r="Q473" s="13"/>
      <c r="R473" s="13"/>
      <c r="S473" s="13"/>
      <c r="T473" s="13"/>
      <c r="U473" s="13"/>
      <c r="V473" s="13"/>
      <c r="W473" s="13"/>
      <c r="X473" s="13"/>
      <c r="Y473" s="13"/>
      <c r="Z473" s="13"/>
    </row>
    <row r="474" spans="1:26" ht="12" customHeight="1">
      <c r="A474" s="13"/>
      <c r="B474" s="13"/>
      <c r="C474" s="13"/>
      <c r="D474" s="13"/>
      <c r="E474" s="13"/>
      <c r="F474" s="13"/>
      <c r="G474" s="13"/>
      <c r="H474" s="13"/>
      <c r="I474" s="13"/>
      <c r="J474" s="13"/>
      <c r="K474" s="13"/>
      <c r="L474" s="13"/>
      <c r="M474" s="13"/>
      <c r="N474" s="13"/>
      <c r="O474" s="13"/>
      <c r="P474" s="13"/>
      <c r="Q474" s="13"/>
      <c r="R474" s="13"/>
      <c r="S474" s="13"/>
      <c r="T474" s="13"/>
      <c r="U474" s="13"/>
      <c r="V474" s="13"/>
      <c r="W474" s="13"/>
      <c r="X474" s="13"/>
      <c r="Y474" s="13"/>
      <c r="Z474" s="13"/>
    </row>
    <row r="475" spans="1:26" ht="12" customHeight="1">
      <c r="A475" s="13"/>
      <c r="B475" s="13"/>
      <c r="C475" s="13"/>
      <c r="D475" s="13"/>
      <c r="E475" s="13"/>
      <c r="F475" s="13"/>
      <c r="G475" s="13"/>
      <c r="H475" s="13"/>
      <c r="I475" s="13"/>
      <c r="J475" s="13"/>
      <c r="K475" s="13"/>
      <c r="L475" s="13"/>
      <c r="M475" s="13"/>
      <c r="N475" s="13"/>
      <c r="O475" s="13"/>
      <c r="P475" s="13"/>
      <c r="Q475" s="13"/>
      <c r="R475" s="13"/>
      <c r="S475" s="13"/>
      <c r="T475" s="13"/>
      <c r="U475" s="13"/>
      <c r="V475" s="13"/>
      <c r="W475" s="13"/>
      <c r="X475" s="13"/>
      <c r="Y475" s="13"/>
      <c r="Z475" s="13"/>
    </row>
    <row r="476" spans="1:26" ht="12" customHeight="1">
      <c r="A476" s="13"/>
      <c r="B476" s="13"/>
      <c r="C476" s="13"/>
      <c r="D476" s="13"/>
      <c r="E476" s="13"/>
      <c r="F476" s="13"/>
      <c r="G476" s="13"/>
      <c r="H476" s="13"/>
      <c r="I476" s="13"/>
      <c r="J476" s="13"/>
      <c r="K476" s="13"/>
      <c r="L476" s="13"/>
      <c r="M476" s="13"/>
      <c r="N476" s="13"/>
      <c r="O476" s="13"/>
      <c r="P476" s="13"/>
      <c r="Q476" s="13"/>
      <c r="R476" s="13"/>
      <c r="S476" s="13"/>
      <c r="T476" s="13"/>
      <c r="U476" s="13"/>
      <c r="V476" s="13"/>
      <c r="W476" s="13"/>
      <c r="X476" s="13"/>
      <c r="Y476" s="13"/>
      <c r="Z476" s="13"/>
    </row>
    <row r="477" spans="1:26" ht="12" customHeight="1">
      <c r="A477" s="13"/>
      <c r="B477" s="13"/>
      <c r="C477" s="13"/>
      <c r="D477" s="13"/>
      <c r="E477" s="13"/>
      <c r="F477" s="13"/>
      <c r="G477" s="13"/>
      <c r="H477" s="13"/>
      <c r="I477" s="13"/>
      <c r="J477" s="13"/>
      <c r="K477" s="13"/>
      <c r="L477" s="13"/>
      <c r="M477" s="13"/>
      <c r="N477" s="13"/>
      <c r="O477" s="13"/>
      <c r="P477" s="13"/>
      <c r="Q477" s="13"/>
      <c r="R477" s="13"/>
      <c r="S477" s="13"/>
      <c r="T477" s="13"/>
      <c r="U477" s="13"/>
      <c r="V477" s="13"/>
      <c r="W477" s="13"/>
      <c r="X477" s="13"/>
      <c r="Y477" s="13"/>
      <c r="Z477" s="13"/>
    </row>
    <row r="478" spans="1:26" ht="12" customHeight="1">
      <c r="A478" s="13"/>
      <c r="B478" s="13"/>
      <c r="C478" s="13"/>
      <c r="D478" s="13"/>
      <c r="E478" s="13"/>
      <c r="F478" s="13"/>
      <c r="G478" s="13"/>
      <c r="H478" s="13"/>
      <c r="I478" s="13"/>
      <c r="J478" s="13"/>
      <c r="K478" s="13"/>
      <c r="L478" s="13"/>
      <c r="M478" s="13"/>
      <c r="N478" s="13"/>
      <c r="O478" s="13"/>
      <c r="P478" s="13"/>
      <c r="Q478" s="13"/>
      <c r="R478" s="13"/>
      <c r="S478" s="13"/>
      <c r="T478" s="13"/>
      <c r="U478" s="13"/>
      <c r="V478" s="13"/>
      <c r="W478" s="13"/>
      <c r="X478" s="13"/>
      <c r="Y478" s="13"/>
      <c r="Z478" s="13"/>
    </row>
    <row r="479" spans="1:26" ht="12" customHeight="1">
      <c r="A479" s="13"/>
      <c r="B479" s="13"/>
      <c r="C479" s="13"/>
      <c r="D479" s="13"/>
      <c r="E479" s="13"/>
      <c r="F479" s="13"/>
      <c r="G479" s="13"/>
      <c r="H479" s="13"/>
      <c r="I479" s="13"/>
      <c r="J479" s="13"/>
      <c r="K479" s="13"/>
      <c r="L479" s="13"/>
      <c r="M479" s="13"/>
      <c r="N479" s="13"/>
      <c r="O479" s="13"/>
      <c r="P479" s="13"/>
      <c r="Q479" s="13"/>
      <c r="R479" s="13"/>
      <c r="S479" s="13"/>
      <c r="T479" s="13"/>
      <c r="U479" s="13"/>
      <c r="V479" s="13"/>
      <c r="W479" s="13"/>
      <c r="X479" s="13"/>
      <c r="Y479" s="13"/>
      <c r="Z479" s="13"/>
    </row>
    <row r="480" spans="1:26" ht="12" customHeight="1">
      <c r="A480" s="13"/>
      <c r="B480" s="13"/>
      <c r="C480" s="13"/>
      <c r="D480" s="13"/>
      <c r="E480" s="13"/>
      <c r="F480" s="13"/>
      <c r="G480" s="13"/>
      <c r="H480" s="13"/>
      <c r="I480" s="13"/>
      <c r="J480" s="13"/>
      <c r="K480" s="13"/>
      <c r="L480" s="13"/>
      <c r="M480" s="13"/>
      <c r="N480" s="13"/>
      <c r="O480" s="13"/>
      <c r="P480" s="13"/>
      <c r="Q480" s="13"/>
      <c r="R480" s="13"/>
      <c r="S480" s="13"/>
      <c r="T480" s="13"/>
      <c r="U480" s="13"/>
      <c r="V480" s="13"/>
      <c r="W480" s="13"/>
      <c r="X480" s="13"/>
      <c r="Y480" s="13"/>
      <c r="Z480" s="13"/>
    </row>
    <row r="481" spans="1:26" ht="12" customHeight="1">
      <c r="A481" s="13"/>
      <c r="B481" s="13"/>
      <c r="C481" s="13"/>
      <c r="D481" s="13"/>
      <c r="E481" s="13"/>
      <c r="F481" s="13"/>
      <c r="G481" s="13"/>
      <c r="H481" s="13"/>
      <c r="I481" s="13"/>
      <c r="J481" s="13"/>
      <c r="K481" s="13"/>
      <c r="L481" s="13"/>
      <c r="M481" s="13"/>
      <c r="N481" s="13"/>
      <c r="O481" s="13"/>
      <c r="P481" s="13"/>
      <c r="Q481" s="13"/>
      <c r="R481" s="13"/>
      <c r="S481" s="13"/>
      <c r="T481" s="13"/>
      <c r="U481" s="13"/>
      <c r="V481" s="13"/>
      <c r="W481" s="13"/>
      <c r="X481" s="13"/>
      <c r="Y481" s="13"/>
      <c r="Z481" s="13"/>
    </row>
    <row r="482" spans="1:26" ht="12" customHeight="1">
      <c r="A482" s="13"/>
      <c r="B482" s="13"/>
      <c r="C482" s="13"/>
      <c r="D482" s="13"/>
      <c r="E482" s="13"/>
      <c r="F482" s="13"/>
      <c r="G482" s="13"/>
      <c r="H482" s="13"/>
      <c r="I482" s="13"/>
      <c r="J482" s="13"/>
      <c r="K482" s="13"/>
      <c r="L482" s="13"/>
      <c r="M482" s="13"/>
      <c r="N482" s="13"/>
      <c r="O482" s="13"/>
      <c r="P482" s="13"/>
      <c r="Q482" s="13"/>
      <c r="R482" s="13"/>
      <c r="S482" s="13"/>
      <c r="T482" s="13"/>
      <c r="U482" s="13"/>
      <c r="V482" s="13"/>
      <c r="W482" s="13"/>
      <c r="X482" s="13"/>
      <c r="Y482" s="13"/>
      <c r="Z482" s="13"/>
    </row>
    <row r="483" spans="1:26" ht="12" customHeight="1">
      <c r="A483" s="13"/>
      <c r="B483" s="13"/>
      <c r="C483" s="13"/>
      <c r="D483" s="13"/>
      <c r="E483" s="13"/>
      <c r="F483" s="13"/>
      <c r="G483" s="13"/>
      <c r="H483" s="13"/>
      <c r="I483" s="13"/>
      <c r="J483" s="13"/>
      <c r="K483" s="13"/>
      <c r="L483" s="13"/>
      <c r="M483" s="13"/>
      <c r="N483" s="13"/>
      <c r="O483" s="13"/>
      <c r="P483" s="13"/>
      <c r="Q483" s="13"/>
      <c r="R483" s="13"/>
      <c r="S483" s="13"/>
      <c r="T483" s="13"/>
      <c r="U483" s="13"/>
      <c r="V483" s="13"/>
      <c r="W483" s="13"/>
      <c r="X483" s="13"/>
      <c r="Y483" s="13"/>
      <c r="Z483" s="13"/>
    </row>
    <row r="484" spans="1:26" ht="12" customHeight="1">
      <c r="A484" s="13"/>
      <c r="B484" s="13"/>
      <c r="C484" s="13"/>
      <c r="D484" s="13"/>
      <c r="E484" s="13"/>
      <c r="F484" s="13"/>
      <c r="G484" s="13"/>
      <c r="H484" s="13"/>
      <c r="I484" s="13"/>
      <c r="J484" s="13"/>
      <c r="K484" s="13"/>
      <c r="L484" s="13"/>
      <c r="M484" s="13"/>
      <c r="N484" s="13"/>
      <c r="O484" s="13"/>
      <c r="P484" s="13"/>
      <c r="Q484" s="13"/>
      <c r="R484" s="13"/>
      <c r="S484" s="13"/>
      <c r="T484" s="13"/>
      <c r="U484" s="13"/>
      <c r="V484" s="13"/>
      <c r="W484" s="13"/>
      <c r="X484" s="13"/>
      <c r="Y484" s="13"/>
      <c r="Z484" s="13"/>
    </row>
    <row r="485" spans="1:26" ht="12" customHeight="1">
      <c r="A485" s="13"/>
      <c r="B485" s="13"/>
      <c r="C485" s="13"/>
      <c r="D485" s="13"/>
      <c r="E485" s="13"/>
      <c r="F485" s="13"/>
      <c r="G485" s="13"/>
      <c r="H485" s="13"/>
      <c r="I485" s="13"/>
      <c r="J485" s="13"/>
      <c r="K485" s="13"/>
      <c r="L485" s="13"/>
      <c r="M485" s="13"/>
      <c r="N485" s="13"/>
      <c r="O485" s="13"/>
      <c r="P485" s="13"/>
      <c r="Q485" s="13"/>
      <c r="R485" s="13"/>
      <c r="S485" s="13"/>
      <c r="T485" s="13"/>
      <c r="U485" s="13"/>
      <c r="V485" s="13"/>
      <c r="W485" s="13"/>
      <c r="X485" s="13"/>
      <c r="Y485" s="13"/>
      <c r="Z485" s="13"/>
    </row>
    <row r="486" spans="1:26" ht="12" customHeight="1">
      <c r="A486" s="13"/>
      <c r="B486" s="13"/>
      <c r="C486" s="13"/>
      <c r="D486" s="13"/>
      <c r="E486" s="13"/>
      <c r="F486" s="13"/>
      <c r="G486" s="13"/>
      <c r="H486" s="13"/>
      <c r="I486" s="13"/>
      <c r="J486" s="13"/>
      <c r="K486" s="13"/>
      <c r="L486" s="13"/>
      <c r="M486" s="13"/>
      <c r="N486" s="13"/>
      <c r="O486" s="13"/>
      <c r="P486" s="13"/>
      <c r="Q486" s="13"/>
      <c r="R486" s="13"/>
      <c r="S486" s="13"/>
      <c r="T486" s="13"/>
      <c r="U486" s="13"/>
      <c r="V486" s="13"/>
      <c r="W486" s="13"/>
      <c r="X486" s="13"/>
      <c r="Y486" s="13"/>
      <c r="Z486" s="13"/>
    </row>
    <row r="487" spans="1:26" ht="12" customHeight="1">
      <c r="A487" s="13"/>
      <c r="B487" s="13"/>
      <c r="C487" s="13"/>
      <c r="D487" s="13"/>
      <c r="E487" s="13"/>
      <c r="F487" s="13"/>
      <c r="G487" s="13"/>
      <c r="H487" s="13"/>
      <c r="I487" s="13"/>
      <c r="J487" s="13"/>
      <c r="K487" s="13"/>
      <c r="L487" s="13"/>
      <c r="M487" s="13"/>
      <c r="N487" s="13"/>
      <c r="O487" s="13"/>
      <c r="P487" s="13"/>
      <c r="Q487" s="13"/>
      <c r="R487" s="13"/>
      <c r="S487" s="13"/>
      <c r="T487" s="13"/>
      <c r="U487" s="13"/>
      <c r="V487" s="13"/>
      <c r="W487" s="13"/>
      <c r="X487" s="13"/>
      <c r="Y487" s="13"/>
      <c r="Z487" s="13"/>
    </row>
    <row r="488" spans="1:26" ht="12" customHeight="1">
      <c r="A488" s="13"/>
      <c r="B488" s="13"/>
      <c r="C488" s="13"/>
      <c r="D488" s="13"/>
      <c r="E488" s="13"/>
      <c r="F488" s="13"/>
      <c r="G488" s="13"/>
      <c r="H488" s="13"/>
      <c r="I488" s="13"/>
      <c r="J488" s="13"/>
      <c r="K488" s="13"/>
      <c r="L488" s="13"/>
      <c r="M488" s="13"/>
      <c r="N488" s="13"/>
      <c r="O488" s="13"/>
      <c r="P488" s="13"/>
      <c r="Q488" s="13"/>
      <c r="R488" s="13"/>
      <c r="S488" s="13"/>
      <c r="T488" s="13"/>
      <c r="U488" s="13"/>
      <c r="V488" s="13"/>
      <c r="W488" s="13"/>
      <c r="X488" s="13"/>
      <c r="Y488" s="13"/>
      <c r="Z488" s="13"/>
    </row>
    <row r="489" spans="1:26" ht="12" customHeight="1">
      <c r="A489" s="13"/>
      <c r="B489" s="13"/>
      <c r="C489" s="13"/>
      <c r="D489" s="13"/>
      <c r="E489" s="13"/>
      <c r="F489" s="13"/>
      <c r="G489" s="13"/>
      <c r="H489" s="13"/>
      <c r="I489" s="13"/>
      <c r="J489" s="13"/>
      <c r="K489" s="13"/>
      <c r="L489" s="13"/>
      <c r="M489" s="13"/>
      <c r="N489" s="13"/>
      <c r="O489" s="13"/>
      <c r="P489" s="13"/>
      <c r="Q489" s="13"/>
      <c r="R489" s="13"/>
      <c r="S489" s="13"/>
      <c r="T489" s="13"/>
      <c r="U489" s="13"/>
      <c r="V489" s="13"/>
      <c r="W489" s="13"/>
      <c r="X489" s="13"/>
      <c r="Y489" s="13"/>
      <c r="Z489" s="13"/>
    </row>
    <row r="490" spans="1:26" ht="12" customHeight="1">
      <c r="A490" s="13"/>
      <c r="B490" s="13"/>
      <c r="C490" s="13"/>
      <c r="D490" s="13"/>
      <c r="E490" s="13"/>
      <c r="F490" s="13"/>
      <c r="G490" s="13"/>
      <c r="H490" s="13"/>
      <c r="I490" s="13"/>
      <c r="J490" s="13"/>
      <c r="K490" s="13"/>
      <c r="L490" s="13"/>
      <c r="M490" s="13"/>
      <c r="N490" s="13"/>
      <c r="O490" s="13"/>
      <c r="P490" s="13"/>
      <c r="Q490" s="13"/>
      <c r="R490" s="13"/>
      <c r="S490" s="13"/>
      <c r="T490" s="13"/>
      <c r="U490" s="13"/>
      <c r="V490" s="13"/>
      <c r="W490" s="13"/>
      <c r="X490" s="13"/>
      <c r="Y490" s="13"/>
      <c r="Z490" s="13"/>
    </row>
    <row r="491" spans="1:26" ht="12" customHeight="1">
      <c r="A491" s="13"/>
      <c r="B491" s="13"/>
      <c r="C491" s="13"/>
      <c r="D491" s="13"/>
      <c r="E491" s="13"/>
      <c r="F491" s="13"/>
      <c r="G491" s="13"/>
      <c r="H491" s="13"/>
      <c r="I491" s="13"/>
      <c r="J491" s="13"/>
      <c r="K491" s="13"/>
      <c r="L491" s="13"/>
      <c r="M491" s="13"/>
      <c r="N491" s="13"/>
      <c r="O491" s="13"/>
      <c r="P491" s="13"/>
      <c r="Q491" s="13"/>
      <c r="R491" s="13"/>
      <c r="S491" s="13"/>
      <c r="T491" s="13"/>
      <c r="U491" s="13"/>
      <c r="V491" s="13"/>
      <c r="W491" s="13"/>
      <c r="X491" s="13"/>
      <c r="Y491" s="13"/>
      <c r="Z491" s="13"/>
    </row>
    <row r="492" spans="1:26" ht="12" customHeight="1">
      <c r="A492" s="13"/>
      <c r="B492" s="13"/>
      <c r="C492" s="13"/>
      <c r="D492" s="13"/>
      <c r="E492" s="13"/>
      <c r="F492" s="13"/>
      <c r="G492" s="13"/>
      <c r="H492" s="13"/>
      <c r="I492" s="13"/>
      <c r="J492" s="13"/>
      <c r="K492" s="13"/>
      <c r="L492" s="13"/>
      <c r="M492" s="13"/>
      <c r="N492" s="13"/>
      <c r="O492" s="13"/>
      <c r="P492" s="13"/>
      <c r="Q492" s="13"/>
      <c r="R492" s="13"/>
      <c r="S492" s="13"/>
      <c r="T492" s="13"/>
      <c r="U492" s="13"/>
      <c r="V492" s="13"/>
      <c r="W492" s="13"/>
      <c r="X492" s="13"/>
      <c r="Y492" s="13"/>
      <c r="Z492" s="13"/>
    </row>
    <row r="493" spans="1:26" ht="12" customHeight="1">
      <c r="A493" s="13"/>
      <c r="B493" s="13"/>
      <c r="C493" s="13"/>
      <c r="D493" s="13"/>
      <c r="E493" s="13"/>
      <c r="F493" s="13"/>
      <c r="G493" s="13"/>
      <c r="H493" s="13"/>
      <c r="I493" s="13"/>
      <c r="J493" s="13"/>
      <c r="K493" s="13"/>
      <c r="L493" s="13"/>
      <c r="M493" s="13"/>
      <c r="N493" s="13"/>
      <c r="O493" s="13"/>
      <c r="P493" s="13"/>
      <c r="Q493" s="13"/>
      <c r="R493" s="13"/>
      <c r="S493" s="13"/>
      <c r="T493" s="13"/>
      <c r="U493" s="13"/>
      <c r="V493" s="13"/>
      <c r="W493" s="13"/>
      <c r="X493" s="13"/>
      <c r="Y493" s="13"/>
      <c r="Z493" s="13"/>
    </row>
    <row r="494" spans="1:26" ht="12" customHeight="1">
      <c r="A494" s="13"/>
      <c r="B494" s="13"/>
      <c r="C494" s="13"/>
      <c r="D494" s="13"/>
      <c r="E494" s="13"/>
      <c r="F494" s="13"/>
      <c r="G494" s="13"/>
      <c r="H494" s="13"/>
      <c r="I494" s="13"/>
      <c r="J494" s="13"/>
      <c r="K494" s="13"/>
      <c r="L494" s="13"/>
      <c r="M494" s="13"/>
      <c r="N494" s="13"/>
      <c r="O494" s="13"/>
      <c r="P494" s="13"/>
      <c r="Q494" s="13"/>
      <c r="R494" s="13"/>
      <c r="S494" s="13"/>
      <c r="T494" s="13"/>
      <c r="U494" s="13"/>
      <c r="V494" s="13"/>
      <c r="W494" s="13"/>
      <c r="X494" s="13"/>
      <c r="Y494" s="13"/>
      <c r="Z494" s="13"/>
    </row>
    <row r="495" spans="1:26" ht="12" customHeight="1">
      <c r="A495" s="13"/>
      <c r="B495" s="13"/>
      <c r="C495" s="13"/>
      <c r="D495" s="13"/>
      <c r="E495" s="13"/>
      <c r="F495" s="13"/>
      <c r="G495" s="13"/>
      <c r="H495" s="13"/>
      <c r="I495" s="13"/>
      <c r="J495" s="13"/>
      <c r="K495" s="13"/>
      <c r="L495" s="13"/>
      <c r="M495" s="13"/>
      <c r="N495" s="13"/>
      <c r="O495" s="13"/>
      <c r="P495" s="13"/>
      <c r="Q495" s="13"/>
      <c r="R495" s="13"/>
      <c r="S495" s="13"/>
      <c r="T495" s="13"/>
      <c r="U495" s="13"/>
      <c r="V495" s="13"/>
      <c r="W495" s="13"/>
      <c r="X495" s="13"/>
      <c r="Y495" s="13"/>
      <c r="Z495" s="13"/>
    </row>
    <row r="496" spans="1:26" ht="12" customHeight="1">
      <c r="A496" s="13"/>
      <c r="B496" s="13"/>
      <c r="C496" s="13"/>
      <c r="D496" s="13"/>
      <c r="E496" s="13"/>
      <c r="F496" s="13"/>
      <c r="G496" s="13"/>
      <c r="H496" s="13"/>
      <c r="I496" s="13"/>
      <c r="J496" s="13"/>
      <c r="K496" s="13"/>
      <c r="L496" s="13"/>
      <c r="M496" s="13"/>
      <c r="N496" s="13"/>
      <c r="O496" s="13"/>
      <c r="P496" s="13"/>
      <c r="Q496" s="13"/>
      <c r="R496" s="13"/>
      <c r="S496" s="13"/>
      <c r="T496" s="13"/>
      <c r="U496" s="13"/>
      <c r="V496" s="13"/>
      <c r="W496" s="13"/>
      <c r="X496" s="13"/>
      <c r="Y496" s="13"/>
      <c r="Z496" s="13"/>
    </row>
    <row r="497" spans="1:26" ht="12" customHeight="1">
      <c r="A497" s="13"/>
      <c r="B497" s="13"/>
      <c r="C497" s="13"/>
      <c r="D497" s="13"/>
      <c r="E497" s="13"/>
      <c r="F497" s="13"/>
      <c r="G497" s="13"/>
      <c r="H497" s="13"/>
      <c r="I497" s="13"/>
      <c r="J497" s="13"/>
      <c r="K497" s="13"/>
      <c r="L497" s="13"/>
      <c r="M497" s="13"/>
      <c r="N497" s="13"/>
      <c r="O497" s="13"/>
      <c r="P497" s="13"/>
      <c r="Q497" s="13"/>
      <c r="R497" s="13"/>
      <c r="S497" s="13"/>
      <c r="T497" s="13"/>
      <c r="U497" s="13"/>
      <c r="V497" s="13"/>
      <c r="W497" s="13"/>
      <c r="X497" s="13"/>
      <c r="Y497" s="13"/>
      <c r="Z497" s="13"/>
    </row>
    <row r="498" spans="1:26" ht="12" customHeight="1">
      <c r="A498" s="13"/>
      <c r="B498" s="13"/>
      <c r="C498" s="13"/>
      <c r="D498" s="13"/>
      <c r="E498" s="13"/>
      <c r="F498" s="13"/>
      <c r="G498" s="13"/>
      <c r="H498" s="13"/>
      <c r="I498" s="13"/>
      <c r="J498" s="13"/>
      <c r="K498" s="13"/>
      <c r="L498" s="13"/>
      <c r="M498" s="13"/>
      <c r="N498" s="13"/>
      <c r="O498" s="13"/>
      <c r="P498" s="13"/>
      <c r="Q498" s="13"/>
      <c r="R498" s="13"/>
      <c r="S498" s="13"/>
      <c r="T498" s="13"/>
      <c r="U498" s="13"/>
      <c r="V498" s="13"/>
      <c r="W498" s="13"/>
      <c r="X498" s="13"/>
      <c r="Y498" s="13"/>
      <c r="Z498" s="13"/>
    </row>
    <row r="499" spans="1:26" ht="12" customHeight="1">
      <c r="A499" s="13"/>
      <c r="B499" s="13"/>
      <c r="C499" s="13"/>
      <c r="D499" s="13"/>
      <c r="E499" s="13"/>
      <c r="F499" s="13"/>
      <c r="G499" s="13"/>
      <c r="H499" s="13"/>
      <c r="I499" s="13"/>
      <c r="J499" s="13"/>
      <c r="K499" s="13"/>
      <c r="L499" s="13"/>
      <c r="M499" s="13"/>
      <c r="N499" s="13"/>
      <c r="O499" s="13"/>
      <c r="P499" s="13"/>
      <c r="Q499" s="13"/>
      <c r="R499" s="13"/>
      <c r="S499" s="13"/>
      <c r="T499" s="13"/>
      <c r="U499" s="13"/>
      <c r="V499" s="13"/>
      <c r="W499" s="13"/>
      <c r="X499" s="13"/>
      <c r="Y499" s="13"/>
      <c r="Z499" s="13"/>
    </row>
    <row r="500" spans="1:26" ht="12" customHeight="1">
      <c r="A500" s="13"/>
      <c r="B500" s="13"/>
      <c r="C500" s="13"/>
      <c r="D500" s="13"/>
      <c r="E500" s="13"/>
      <c r="F500" s="13"/>
      <c r="G500" s="13"/>
      <c r="H500" s="13"/>
      <c r="I500" s="13"/>
      <c r="J500" s="13"/>
      <c r="K500" s="13"/>
      <c r="L500" s="13"/>
      <c r="M500" s="13"/>
      <c r="N500" s="13"/>
      <c r="O500" s="13"/>
      <c r="P500" s="13"/>
      <c r="Q500" s="13"/>
      <c r="R500" s="13"/>
      <c r="S500" s="13"/>
      <c r="T500" s="13"/>
      <c r="U500" s="13"/>
      <c r="V500" s="13"/>
      <c r="W500" s="13"/>
      <c r="X500" s="13"/>
      <c r="Y500" s="13"/>
      <c r="Z500" s="13"/>
    </row>
    <row r="501" spans="1:26" ht="12" customHeight="1">
      <c r="A501" s="13"/>
      <c r="B501" s="13"/>
      <c r="C501" s="13"/>
      <c r="D501" s="13"/>
      <c r="E501" s="13"/>
      <c r="F501" s="13"/>
      <c r="G501" s="13"/>
      <c r="H501" s="13"/>
      <c r="I501" s="13"/>
      <c r="J501" s="13"/>
      <c r="K501" s="13"/>
      <c r="L501" s="13"/>
      <c r="M501" s="13"/>
      <c r="N501" s="13"/>
      <c r="O501" s="13"/>
      <c r="P501" s="13"/>
      <c r="Q501" s="13"/>
      <c r="R501" s="13"/>
      <c r="S501" s="13"/>
      <c r="T501" s="13"/>
      <c r="U501" s="13"/>
      <c r="V501" s="13"/>
      <c r="W501" s="13"/>
      <c r="X501" s="13"/>
      <c r="Y501" s="13"/>
      <c r="Z501" s="13"/>
    </row>
    <row r="502" spans="1:26" ht="12" customHeight="1">
      <c r="A502" s="13"/>
      <c r="B502" s="13"/>
      <c r="C502" s="13"/>
      <c r="D502" s="13"/>
      <c r="E502" s="13"/>
      <c r="F502" s="13"/>
      <c r="G502" s="13"/>
      <c r="H502" s="13"/>
      <c r="I502" s="13"/>
      <c r="J502" s="13"/>
      <c r="K502" s="13"/>
      <c r="L502" s="13"/>
      <c r="M502" s="13"/>
      <c r="N502" s="13"/>
      <c r="O502" s="13"/>
      <c r="P502" s="13"/>
      <c r="Q502" s="13"/>
      <c r="R502" s="13"/>
      <c r="S502" s="13"/>
      <c r="T502" s="13"/>
      <c r="U502" s="13"/>
      <c r="V502" s="13"/>
      <c r="W502" s="13"/>
      <c r="X502" s="13"/>
      <c r="Y502" s="13"/>
      <c r="Z502" s="13"/>
    </row>
    <row r="503" spans="1:26" ht="12" customHeight="1">
      <c r="A503" s="13"/>
      <c r="B503" s="13"/>
      <c r="C503" s="13"/>
      <c r="D503" s="13"/>
      <c r="E503" s="13"/>
      <c r="F503" s="13"/>
      <c r="G503" s="13"/>
      <c r="H503" s="13"/>
      <c r="I503" s="13"/>
      <c r="J503" s="13"/>
      <c r="K503" s="13"/>
      <c r="L503" s="13"/>
      <c r="M503" s="13"/>
      <c r="N503" s="13"/>
      <c r="O503" s="13"/>
      <c r="P503" s="13"/>
      <c r="Q503" s="13"/>
      <c r="R503" s="13"/>
      <c r="S503" s="13"/>
      <c r="T503" s="13"/>
      <c r="U503" s="13"/>
      <c r="V503" s="13"/>
      <c r="W503" s="13"/>
      <c r="X503" s="13"/>
      <c r="Y503" s="13"/>
      <c r="Z503" s="13"/>
    </row>
    <row r="504" spans="1:26" ht="12" customHeight="1">
      <c r="A504" s="13"/>
      <c r="B504" s="13"/>
      <c r="C504" s="13"/>
      <c r="D504" s="13"/>
      <c r="E504" s="13"/>
      <c r="F504" s="13"/>
      <c r="G504" s="13"/>
      <c r="H504" s="13"/>
      <c r="I504" s="13"/>
      <c r="J504" s="13"/>
      <c r="K504" s="13"/>
      <c r="L504" s="13"/>
      <c r="M504" s="13"/>
      <c r="N504" s="13"/>
      <c r="O504" s="13"/>
      <c r="P504" s="13"/>
      <c r="Q504" s="13"/>
      <c r="R504" s="13"/>
      <c r="S504" s="13"/>
      <c r="T504" s="13"/>
      <c r="U504" s="13"/>
      <c r="V504" s="13"/>
      <c r="W504" s="13"/>
      <c r="X504" s="13"/>
      <c r="Y504" s="13"/>
      <c r="Z504" s="13"/>
    </row>
    <row r="505" spans="1:26" ht="12" customHeight="1">
      <c r="A505" s="13"/>
      <c r="B505" s="13"/>
      <c r="C505" s="13"/>
      <c r="D505" s="13"/>
      <c r="E505" s="13"/>
      <c r="F505" s="13"/>
      <c r="G505" s="13"/>
      <c r="H505" s="13"/>
      <c r="I505" s="13"/>
      <c r="J505" s="13"/>
      <c r="K505" s="13"/>
      <c r="L505" s="13"/>
      <c r="M505" s="13"/>
      <c r="N505" s="13"/>
      <c r="O505" s="13"/>
      <c r="P505" s="13"/>
      <c r="Q505" s="13"/>
      <c r="R505" s="13"/>
      <c r="S505" s="13"/>
      <c r="T505" s="13"/>
      <c r="U505" s="13"/>
      <c r="V505" s="13"/>
      <c r="W505" s="13"/>
      <c r="X505" s="13"/>
      <c r="Y505" s="13"/>
      <c r="Z505" s="13"/>
    </row>
    <row r="506" spans="1:26" ht="12" customHeight="1">
      <c r="A506" s="13"/>
      <c r="B506" s="13"/>
      <c r="C506" s="13"/>
      <c r="D506" s="13"/>
      <c r="E506" s="13"/>
      <c r="F506" s="13"/>
      <c r="G506" s="13"/>
      <c r="H506" s="13"/>
      <c r="I506" s="13"/>
      <c r="J506" s="13"/>
      <c r="K506" s="13"/>
      <c r="L506" s="13"/>
      <c r="M506" s="13"/>
      <c r="N506" s="13"/>
      <c r="O506" s="13"/>
      <c r="P506" s="13"/>
      <c r="Q506" s="13"/>
      <c r="R506" s="13"/>
      <c r="S506" s="13"/>
      <c r="T506" s="13"/>
      <c r="U506" s="13"/>
      <c r="V506" s="13"/>
      <c r="W506" s="13"/>
      <c r="X506" s="13"/>
      <c r="Y506" s="13"/>
      <c r="Z506" s="13"/>
    </row>
    <row r="507" spans="1:26" ht="12" customHeight="1">
      <c r="A507" s="13"/>
      <c r="B507" s="13"/>
      <c r="C507" s="13"/>
      <c r="D507" s="13"/>
      <c r="E507" s="13"/>
      <c r="F507" s="13"/>
      <c r="G507" s="13"/>
      <c r="H507" s="13"/>
      <c r="I507" s="13"/>
      <c r="J507" s="13"/>
      <c r="K507" s="13"/>
      <c r="L507" s="13"/>
      <c r="M507" s="13"/>
      <c r="N507" s="13"/>
      <c r="O507" s="13"/>
      <c r="P507" s="13"/>
      <c r="Q507" s="13"/>
      <c r="R507" s="13"/>
      <c r="S507" s="13"/>
      <c r="T507" s="13"/>
      <c r="U507" s="13"/>
      <c r="V507" s="13"/>
      <c r="W507" s="13"/>
      <c r="X507" s="13"/>
      <c r="Y507" s="13"/>
      <c r="Z507" s="13"/>
    </row>
    <row r="508" spans="1:26" ht="12" customHeight="1">
      <c r="A508" s="13"/>
      <c r="B508" s="13"/>
      <c r="C508" s="13"/>
      <c r="D508" s="13"/>
      <c r="E508" s="13"/>
      <c r="F508" s="13"/>
      <c r="G508" s="13"/>
      <c r="H508" s="13"/>
      <c r="I508" s="13"/>
      <c r="J508" s="13"/>
      <c r="K508" s="13"/>
      <c r="L508" s="13"/>
      <c r="M508" s="13"/>
      <c r="N508" s="13"/>
      <c r="O508" s="13"/>
      <c r="P508" s="13"/>
      <c r="Q508" s="13"/>
      <c r="R508" s="13"/>
      <c r="S508" s="13"/>
      <c r="T508" s="13"/>
      <c r="U508" s="13"/>
      <c r="V508" s="13"/>
      <c r="W508" s="13"/>
      <c r="X508" s="13"/>
      <c r="Y508" s="13"/>
      <c r="Z508" s="13"/>
    </row>
    <row r="509" spans="1:26" ht="12" customHeight="1">
      <c r="A509" s="13"/>
      <c r="B509" s="13"/>
      <c r="C509" s="13"/>
      <c r="D509" s="13"/>
      <c r="E509" s="13"/>
      <c r="F509" s="13"/>
      <c r="G509" s="13"/>
      <c r="H509" s="13"/>
      <c r="I509" s="13"/>
      <c r="J509" s="13"/>
      <c r="K509" s="13"/>
      <c r="L509" s="13"/>
      <c r="M509" s="13"/>
      <c r="N509" s="13"/>
      <c r="O509" s="13"/>
      <c r="P509" s="13"/>
      <c r="Q509" s="13"/>
      <c r="R509" s="13"/>
      <c r="S509" s="13"/>
      <c r="T509" s="13"/>
      <c r="U509" s="13"/>
      <c r="V509" s="13"/>
      <c r="W509" s="13"/>
      <c r="X509" s="13"/>
      <c r="Y509" s="13"/>
      <c r="Z509" s="13"/>
    </row>
    <row r="510" spans="1:26" ht="12" customHeight="1">
      <c r="A510" s="13"/>
      <c r="B510" s="13"/>
      <c r="C510" s="13"/>
      <c r="D510" s="13"/>
      <c r="E510" s="13"/>
      <c r="F510" s="13"/>
      <c r="G510" s="13"/>
      <c r="H510" s="13"/>
      <c r="I510" s="13"/>
      <c r="J510" s="13"/>
      <c r="K510" s="13"/>
      <c r="L510" s="13"/>
      <c r="M510" s="13"/>
      <c r="N510" s="13"/>
      <c r="O510" s="13"/>
      <c r="P510" s="13"/>
      <c r="Q510" s="13"/>
      <c r="R510" s="13"/>
      <c r="S510" s="13"/>
      <c r="T510" s="13"/>
      <c r="U510" s="13"/>
      <c r="V510" s="13"/>
      <c r="W510" s="13"/>
      <c r="X510" s="13"/>
      <c r="Y510" s="13"/>
      <c r="Z510" s="13"/>
    </row>
    <row r="511" spans="1:26" ht="12" customHeight="1">
      <c r="A511" s="13"/>
      <c r="B511" s="13"/>
      <c r="C511" s="13"/>
      <c r="D511" s="13"/>
      <c r="E511" s="13"/>
      <c r="F511" s="13"/>
      <c r="G511" s="13"/>
      <c r="H511" s="13"/>
      <c r="I511" s="13"/>
      <c r="J511" s="13"/>
      <c r="K511" s="13"/>
      <c r="L511" s="13"/>
      <c r="M511" s="13"/>
      <c r="N511" s="13"/>
      <c r="O511" s="13"/>
      <c r="P511" s="13"/>
      <c r="Q511" s="13"/>
      <c r="R511" s="13"/>
      <c r="S511" s="13"/>
      <c r="T511" s="13"/>
      <c r="U511" s="13"/>
      <c r="V511" s="13"/>
      <c r="W511" s="13"/>
      <c r="X511" s="13"/>
      <c r="Y511" s="13"/>
      <c r="Z511" s="13"/>
    </row>
    <row r="512" spans="1:26" ht="12" customHeight="1">
      <c r="A512" s="13"/>
      <c r="B512" s="13"/>
      <c r="C512" s="13"/>
      <c r="D512" s="13"/>
      <c r="E512" s="13"/>
      <c r="F512" s="13"/>
      <c r="G512" s="13"/>
      <c r="H512" s="13"/>
      <c r="I512" s="13"/>
      <c r="J512" s="13"/>
      <c r="K512" s="13"/>
      <c r="L512" s="13"/>
      <c r="M512" s="13"/>
      <c r="N512" s="13"/>
      <c r="O512" s="13"/>
      <c r="P512" s="13"/>
      <c r="Q512" s="13"/>
      <c r="R512" s="13"/>
      <c r="S512" s="13"/>
      <c r="T512" s="13"/>
      <c r="U512" s="13"/>
      <c r="V512" s="13"/>
      <c r="W512" s="13"/>
      <c r="X512" s="13"/>
      <c r="Y512" s="13"/>
      <c r="Z512" s="13"/>
    </row>
    <row r="513" spans="1:26" ht="12" customHeight="1">
      <c r="A513" s="13"/>
      <c r="B513" s="13"/>
      <c r="C513" s="13"/>
      <c r="D513" s="13"/>
      <c r="E513" s="13"/>
      <c r="F513" s="13"/>
      <c r="G513" s="13"/>
      <c r="H513" s="13"/>
      <c r="I513" s="13"/>
      <c r="J513" s="13"/>
      <c r="K513" s="13"/>
      <c r="L513" s="13"/>
      <c r="M513" s="13"/>
      <c r="N513" s="13"/>
      <c r="O513" s="13"/>
      <c r="P513" s="13"/>
      <c r="Q513" s="13"/>
      <c r="R513" s="13"/>
      <c r="S513" s="13"/>
      <c r="T513" s="13"/>
      <c r="U513" s="13"/>
      <c r="V513" s="13"/>
      <c r="W513" s="13"/>
      <c r="X513" s="13"/>
      <c r="Y513" s="13"/>
      <c r="Z513" s="13"/>
    </row>
    <row r="514" spans="1:26" ht="12" customHeight="1">
      <c r="A514" s="13"/>
      <c r="B514" s="13"/>
      <c r="C514" s="13"/>
      <c r="D514" s="13"/>
      <c r="E514" s="13"/>
      <c r="F514" s="13"/>
      <c r="G514" s="13"/>
      <c r="H514" s="13"/>
      <c r="I514" s="13"/>
      <c r="J514" s="13"/>
      <c r="K514" s="13"/>
      <c r="L514" s="13"/>
      <c r="M514" s="13"/>
      <c r="N514" s="13"/>
      <c r="O514" s="13"/>
      <c r="P514" s="13"/>
      <c r="Q514" s="13"/>
      <c r="R514" s="13"/>
      <c r="S514" s="13"/>
      <c r="T514" s="13"/>
      <c r="U514" s="13"/>
      <c r="V514" s="13"/>
      <c r="W514" s="13"/>
      <c r="X514" s="13"/>
      <c r="Y514" s="13"/>
      <c r="Z514" s="13"/>
    </row>
    <row r="515" spans="1:26" ht="12" customHeight="1">
      <c r="A515" s="13"/>
      <c r="B515" s="13"/>
      <c r="C515" s="13"/>
      <c r="D515" s="13"/>
      <c r="E515" s="13"/>
      <c r="F515" s="13"/>
      <c r="G515" s="13"/>
      <c r="H515" s="13"/>
      <c r="I515" s="13"/>
      <c r="J515" s="13"/>
      <c r="K515" s="13"/>
      <c r="L515" s="13"/>
      <c r="M515" s="13"/>
      <c r="N515" s="13"/>
      <c r="O515" s="13"/>
      <c r="P515" s="13"/>
      <c r="Q515" s="13"/>
      <c r="R515" s="13"/>
      <c r="S515" s="13"/>
      <c r="T515" s="13"/>
      <c r="U515" s="13"/>
      <c r="V515" s="13"/>
      <c r="W515" s="13"/>
      <c r="X515" s="13"/>
      <c r="Y515" s="13"/>
      <c r="Z515" s="13"/>
    </row>
    <row r="516" spans="1:26" ht="12" customHeight="1">
      <c r="A516" s="13"/>
      <c r="B516" s="13"/>
      <c r="C516" s="13"/>
      <c r="D516" s="13"/>
      <c r="E516" s="13"/>
      <c r="F516" s="13"/>
      <c r="G516" s="13"/>
      <c r="H516" s="13"/>
      <c r="I516" s="13"/>
      <c r="J516" s="13"/>
      <c r="K516" s="13"/>
      <c r="L516" s="13"/>
      <c r="M516" s="13"/>
      <c r="N516" s="13"/>
      <c r="O516" s="13"/>
      <c r="P516" s="13"/>
      <c r="Q516" s="13"/>
      <c r="R516" s="13"/>
      <c r="S516" s="13"/>
      <c r="T516" s="13"/>
      <c r="U516" s="13"/>
      <c r="V516" s="13"/>
      <c r="W516" s="13"/>
      <c r="X516" s="13"/>
      <c r="Y516" s="13"/>
      <c r="Z516" s="13"/>
    </row>
    <row r="517" spans="1:26" ht="12" customHeight="1">
      <c r="A517" s="13"/>
      <c r="B517" s="13"/>
      <c r="C517" s="13"/>
      <c r="D517" s="13"/>
      <c r="E517" s="13"/>
      <c r="F517" s="13"/>
      <c r="G517" s="13"/>
      <c r="H517" s="13"/>
      <c r="I517" s="13"/>
      <c r="J517" s="13"/>
      <c r="K517" s="13"/>
      <c r="L517" s="13"/>
      <c r="M517" s="13"/>
      <c r="N517" s="13"/>
      <c r="O517" s="13"/>
      <c r="P517" s="13"/>
      <c r="Q517" s="13"/>
      <c r="R517" s="13"/>
      <c r="S517" s="13"/>
      <c r="T517" s="13"/>
      <c r="U517" s="13"/>
      <c r="V517" s="13"/>
      <c r="W517" s="13"/>
      <c r="X517" s="13"/>
      <c r="Y517" s="13"/>
      <c r="Z517" s="13"/>
    </row>
    <row r="518" spans="1:26" ht="12" customHeight="1">
      <c r="A518" s="13"/>
      <c r="B518" s="13"/>
      <c r="C518" s="13"/>
      <c r="D518" s="13"/>
      <c r="E518" s="13"/>
      <c r="F518" s="13"/>
      <c r="G518" s="13"/>
      <c r="H518" s="13"/>
      <c r="I518" s="13"/>
      <c r="J518" s="13"/>
      <c r="K518" s="13"/>
      <c r="L518" s="13"/>
      <c r="M518" s="13"/>
      <c r="N518" s="13"/>
      <c r="O518" s="13"/>
      <c r="P518" s="13"/>
      <c r="Q518" s="13"/>
      <c r="R518" s="13"/>
      <c r="S518" s="13"/>
      <c r="T518" s="13"/>
      <c r="U518" s="13"/>
      <c r="V518" s="13"/>
      <c r="W518" s="13"/>
      <c r="X518" s="13"/>
      <c r="Y518" s="13"/>
      <c r="Z518" s="13"/>
    </row>
    <row r="519" spans="1:26" ht="12" customHeight="1">
      <c r="A519" s="13"/>
      <c r="B519" s="13"/>
      <c r="C519" s="13"/>
      <c r="D519" s="13"/>
      <c r="E519" s="13"/>
      <c r="F519" s="13"/>
      <c r="G519" s="13"/>
      <c r="H519" s="13"/>
      <c r="I519" s="13"/>
      <c r="J519" s="13"/>
      <c r="K519" s="13"/>
      <c r="L519" s="13"/>
      <c r="M519" s="13"/>
      <c r="N519" s="13"/>
      <c r="O519" s="13"/>
      <c r="P519" s="13"/>
      <c r="Q519" s="13"/>
      <c r="R519" s="13"/>
      <c r="S519" s="13"/>
      <c r="T519" s="13"/>
      <c r="U519" s="13"/>
      <c r="V519" s="13"/>
      <c r="W519" s="13"/>
      <c r="X519" s="13"/>
      <c r="Y519" s="13"/>
      <c r="Z519" s="13"/>
    </row>
    <row r="520" spans="1:26" ht="12" customHeight="1">
      <c r="A520" s="13"/>
      <c r="B520" s="13"/>
      <c r="C520" s="13"/>
      <c r="D520" s="13"/>
      <c r="E520" s="13"/>
      <c r="F520" s="13"/>
      <c r="G520" s="13"/>
      <c r="H520" s="13"/>
      <c r="I520" s="13"/>
      <c r="J520" s="13"/>
      <c r="K520" s="13"/>
      <c r="L520" s="13"/>
      <c r="M520" s="13"/>
      <c r="N520" s="13"/>
      <c r="O520" s="13"/>
      <c r="P520" s="13"/>
      <c r="Q520" s="13"/>
      <c r="R520" s="13"/>
      <c r="S520" s="13"/>
      <c r="T520" s="13"/>
      <c r="U520" s="13"/>
      <c r="V520" s="13"/>
      <c r="W520" s="13"/>
      <c r="X520" s="13"/>
      <c r="Y520" s="13"/>
      <c r="Z520" s="13"/>
    </row>
    <row r="521" spans="1:26" ht="12" customHeight="1">
      <c r="A521" s="13"/>
      <c r="B521" s="13"/>
      <c r="C521" s="13"/>
      <c r="D521" s="13"/>
      <c r="E521" s="13"/>
      <c r="F521" s="13"/>
      <c r="G521" s="13"/>
      <c r="H521" s="13"/>
      <c r="I521" s="13"/>
      <c r="J521" s="13"/>
      <c r="K521" s="13"/>
      <c r="L521" s="13"/>
      <c r="M521" s="13"/>
      <c r="N521" s="13"/>
      <c r="O521" s="13"/>
      <c r="P521" s="13"/>
      <c r="Q521" s="13"/>
      <c r="R521" s="13"/>
      <c r="S521" s="13"/>
      <c r="T521" s="13"/>
      <c r="U521" s="13"/>
      <c r="V521" s="13"/>
      <c r="W521" s="13"/>
      <c r="X521" s="13"/>
      <c r="Y521" s="13"/>
      <c r="Z521" s="13"/>
    </row>
    <row r="522" spans="1:26" ht="12" customHeight="1">
      <c r="A522" s="13"/>
      <c r="B522" s="13"/>
      <c r="C522" s="13"/>
      <c r="D522" s="13"/>
      <c r="E522" s="13"/>
      <c r="F522" s="13"/>
      <c r="G522" s="13"/>
      <c r="H522" s="13"/>
      <c r="I522" s="13"/>
      <c r="J522" s="13"/>
      <c r="K522" s="13"/>
      <c r="L522" s="13"/>
      <c r="M522" s="13"/>
      <c r="N522" s="13"/>
      <c r="O522" s="13"/>
      <c r="P522" s="13"/>
      <c r="Q522" s="13"/>
      <c r="R522" s="13"/>
      <c r="S522" s="13"/>
      <c r="T522" s="13"/>
      <c r="U522" s="13"/>
      <c r="V522" s="13"/>
      <c r="W522" s="13"/>
      <c r="X522" s="13"/>
      <c r="Y522" s="13"/>
      <c r="Z522" s="13"/>
    </row>
    <row r="523" spans="1:26" ht="12" customHeight="1">
      <c r="A523" s="13"/>
      <c r="B523" s="13"/>
      <c r="C523" s="13"/>
      <c r="D523" s="13"/>
      <c r="E523" s="13"/>
      <c r="F523" s="13"/>
      <c r="G523" s="13"/>
      <c r="H523" s="13"/>
      <c r="I523" s="13"/>
      <c r="J523" s="13"/>
      <c r="K523" s="13"/>
      <c r="L523" s="13"/>
      <c r="M523" s="13"/>
      <c r="N523" s="13"/>
      <c r="O523" s="13"/>
      <c r="P523" s="13"/>
      <c r="Q523" s="13"/>
      <c r="R523" s="13"/>
      <c r="S523" s="13"/>
      <c r="T523" s="13"/>
      <c r="U523" s="13"/>
      <c r="V523" s="13"/>
      <c r="W523" s="13"/>
      <c r="X523" s="13"/>
      <c r="Y523" s="13"/>
      <c r="Z523" s="13"/>
    </row>
    <row r="524" spans="1:26" ht="12" customHeight="1">
      <c r="A524" s="13"/>
      <c r="B524" s="13"/>
      <c r="C524" s="13"/>
      <c r="D524" s="13"/>
      <c r="E524" s="13"/>
      <c r="F524" s="13"/>
      <c r="G524" s="13"/>
      <c r="H524" s="13"/>
      <c r="I524" s="13"/>
      <c r="J524" s="13"/>
      <c r="K524" s="13"/>
      <c r="L524" s="13"/>
      <c r="M524" s="13"/>
      <c r="N524" s="13"/>
      <c r="O524" s="13"/>
      <c r="P524" s="13"/>
      <c r="Q524" s="13"/>
      <c r="R524" s="13"/>
      <c r="S524" s="13"/>
      <c r="T524" s="13"/>
      <c r="U524" s="13"/>
      <c r="V524" s="13"/>
      <c r="W524" s="13"/>
      <c r="X524" s="13"/>
      <c r="Y524" s="13"/>
      <c r="Z524" s="13"/>
    </row>
    <row r="525" spans="1:26" ht="12" customHeight="1">
      <c r="A525" s="13"/>
      <c r="B525" s="13"/>
      <c r="C525" s="13"/>
      <c r="D525" s="13"/>
      <c r="E525" s="13"/>
      <c r="F525" s="13"/>
      <c r="G525" s="13"/>
      <c r="H525" s="13"/>
      <c r="I525" s="13"/>
      <c r="J525" s="13"/>
      <c r="K525" s="13"/>
      <c r="L525" s="13"/>
      <c r="M525" s="13"/>
      <c r="N525" s="13"/>
      <c r="O525" s="13"/>
      <c r="P525" s="13"/>
      <c r="Q525" s="13"/>
      <c r="R525" s="13"/>
      <c r="S525" s="13"/>
      <c r="T525" s="13"/>
      <c r="U525" s="13"/>
      <c r="V525" s="13"/>
      <c r="W525" s="13"/>
      <c r="X525" s="13"/>
      <c r="Y525" s="13"/>
      <c r="Z525" s="13"/>
    </row>
    <row r="526" spans="1:26" ht="12" customHeight="1">
      <c r="A526" s="13"/>
      <c r="B526" s="13"/>
      <c r="C526" s="13"/>
      <c r="D526" s="13"/>
      <c r="E526" s="13"/>
      <c r="F526" s="13"/>
      <c r="G526" s="13"/>
      <c r="H526" s="13"/>
      <c r="I526" s="13"/>
      <c r="J526" s="13"/>
      <c r="K526" s="13"/>
      <c r="L526" s="13"/>
      <c r="M526" s="13"/>
      <c r="N526" s="13"/>
      <c r="O526" s="13"/>
      <c r="P526" s="13"/>
      <c r="Q526" s="13"/>
      <c r="R526" s="13"/>
      <c r="S526" s="13"/>
      <c r="T526" s="13"/>
      <c r="U526" s="13"/>
      <c r="V526" s="13"/>
      <c r="W526" s="13"/>
      <c r="X526" s="13"/>
      <c r="Y526" s="13"/>
      <c r="Z526" s="13"/>
    </row>
    <row r="527" spans="1:26" ht="12" customHeight="1">
      <c r="A527" s="13"/>
      <c r="B527" s="13"/>
      <c r="C527" s="13"/>
      <c r="D527" s="13"/>
      <c r="E527" s="13"/>
      <c r="F527" s="13"/>
      <c r="G527" s="13"/>
      <c r="H527" s="13"/>
      <c r="I527" s="13"/>
      <c r="J527" s="13"/>
      <c r="K527" s="13"/>
      <c r="L527" s="13"/>
      <c r="M527" s="13"/>
      <c r="N527" s="13"/>
      <c r="O527" s="13"/>
      <c r="P527" s="13"/>
      <c r="Q527" s="13"/>
      <c r="R527" s="13"/>
      <c r="S527" s="13"/>
      <c r="T527" s="13"/>
      <c r="U527" s="13"/>
      <c r="V527" s="13"/>
      <c r="W527" s="13"/>
      <c r="X527" s="13"/>
      <c r="Y527" s="13"/>
      <c r="Z527" s="13"/>
    </row>
    <row r="528" spans="1:26" ht="12" customHeight="1">
      <c r="A528" s="13"/>
      <c r="B528" s="13"/>
      <c r="C528" s="13"/>
      <c r="D528" s="13"/>
      <c r="E528" s="13"/>
      <c r="F528" s="13"/>
      <c r="G528" s="13"/>
      <c r="H528" s="13"/>
      <c r="I528" s="13"/>
      <c r="J528" s="13"/>
      <c r="K528" s="13"/>
      <c r="L528" s="13"/>
      <c r="M528" s="13"/>
      <c r="N528" s="13"/>
      <c r="O528" s="13"/>
      <c r="P528" s="13"/>
      <c r="Q528" s="13"/>
      <c r="R528" s="13"/>
      <c r="S528" s="13"/>
      <c r="T528" s="13"/>
      <c r="U528" s="13"/>
      <c r="V528" s="13"/>
      <c r="W528" s="13"/>
      <c r="X528" s="13"/>
      <c r="Y528" s="13"/>
      <c r="Z528" s="13"/>
    </row>
    <row r="529" spans="1:26" ht="12" customHeight="1">
      <c r="A529" s="13"/>
      <c r="B529" s="13"/>
      <c r="C529" s="13"/>
      <c r="D529" s="13"/>
      <c r="E529" s="13"/>
      <c r="F529" s="13"/>
      <c r="G529" s="13"/>
      <c r="H529" s="13"/>
      <c r="I529" s="13"/>
      <c r="J529" s="13"/>
      <c r="K529" s="13"/>
      <c r="L529" s="13"/>
      <c r="M529" s="13"/>
      <c r="N529" s="13"/>
      <c r="O529" s="13"/>
      <c r="P529" s="13"/>
      <c r="Q529" s="13"/>
      <c r="R529" s="13"/>
      <c r="S529" s="13"/>
      <c r="T529" s="13"/>
      <c r="U529" s="13"/>
      <c r="V529" s="13"/>
      <c r="W529" s="13"/>
      <c r="X529" s="13"/>
      <c r="Y529" s="13"/>
      <c r="Z529" s="13"/>
    </row>
    <row r="530" spans="1:26" ht="12" customHeight="1">
      <c r="A530" s="13"/>
      <c r="B530" s="13"/>
      <c r="C530" s="13"/>
      <c r="D530" s="13"/>
      <c r="E530" s="13"/>
      <c r="F530" s="13"/>
      <c r="G530" s="13"/>
      <c r="H530" s="13"/>
      <c r="I530" s="13"/>
      <c r="J530" s="13"/>
      <c r="K530" s="13"/>
      <c r="L530" s="13"/>
      <c r="M530" s="13"/>
      <c r="N530" s="13"/>
      <c r="O530" s="13"/>
      <c r="P530" s="13"/>
      <c r="Q530" s="13"/>
      <c r="R530" s="13"/>
      <c r="S530" s="13"/>
      <c r="T530" s="13"/>
      <c r="U530" s="13"/>
      <c r="V530" s="13"/>
      <c r="W530" s="13"/>
      <c r="X530" s="13"/>
      <c r="Y530" s="13"/>
      <c r="Z530" s="13"/>
    </row>
    <row r="531" spans="1:26" ht="12" customHeight="1">
      <c r="A531" s="13"/>
      <c r="B531" s="13"/>
      <c r="C531" s="13"/>
      <c r="D531" s="13"/>
      <c r="E531" s="13"/>
      <c r="F531" s="13"/>
      <c r="G531" s="13"/>
      <c r="H531" s="13"/>
      <c r="I531" s="13"/>
      <c r="J531" s="13"/>
      <c r="K531" s="13"/>
      <c r="L531" s="13"/>
      <c r="M531" s="13"/>
      <c r="N531" s="13"/>
      <c r="O531" s="13"/>
      <c r="P531" s="13"/>
      <c r="Q531" s="13"/>
      <c r="R531" s="13"/>
      <c r="S531" s="13"/>
      <c r="T531" s="13"/>
      <c r="U531" s="13"/>
      <c r="V531" s="13"/>
      <c r="W531" s="13"/>
      <c r="X531" s="13"/>
      <c r="Y531" s="13"/>
      <c r="Z531" s="13"/>
    </row>
    <row r="532" spans="1:26" ht="12" customHeight="1">
      <c r="A532" s="13"/>
      <c r="B532" s="13"/>
      <c r="C532" s="13"/>
      <c r="D532" s="13"/>
      <c r="E532" s="13"/>
      <c r="F532" s="13"/>
      <c r="G532" s="13"/>
      <c r="H532" s="13"/>
      <c r="I532" s="13"/>
      <c r="J532" s="13"/>
      <c r="K532" s="13"/>
      <c r="L532" s="13"/>
      <c r="M532" s="13"/>
      <c r="N532" s="13"/>
      <c r="O532" s="13"/>
      <c r="P532" s="13"/>
      <c r="Q532" s="13"/>
      <c r="R532" s="13"/>
      <c r="S532" s="13"/>
      <c r="T532" s="13"/>
      <c r="U532" s="13"/>
      <c r="V532" s="13"/>
      <c r="W532" s="13"/>
      <c r="X532" s="13"/>
      <c r="Y532" s="13"/>
      <c r="Z532" s="13"/>
    </row>
    <row r="533" spans="1:26" ht="12" customHeight="1">
      <c r="A533" s="13"/>
      <c r="B533" s="13"/>
      <c r="C533" s="13"/>
      <c r="D533" s="13"/>
      <c r="E533" s="13"/>
      <c r="F533" s="13"/>
      <c r="G533" s="13"/>
      <c r="H533" s="13"/>
      <c r="I533" s="13"/>
      <c r="J533" s="13"/>
      <c r="K533" s="13"/>
      <c r="L533" s="13"/>
      <c r="M533" s="13"/>
      <c r="N533" s="13"/>
      <c r="O533" s="13"/>
      <c r="P533" s="13"/>
      <c r="Q533" s="13"/>
      <c r="R533" s="13"/>
      <c r="S533" s="13"/>
      <c r="T533" s="13"/>
      <c r="U533" s="13"/>
      <c r="V533" s="13"/>
      <c r="W533" s="13"/>
      <c r="X533" s="13"/>
      <c r="Y533" s="13"/>
      <c r="Z533" s="13"/>
    </row>
    <row r="534" spans="1:26" ht="12" customHeight="1">
      <c r="A534" s="13"/>
      <c r="B534" s="13"/>
      <c r="C534" s="13"/>
      <c r="D534" s="13"/>
      <c r="E534" s="13"/>
      <c r="F534" s="13"/>
      <c r="G534" s="13"/>
      <c r="H534" s="13"/>
      <c r="I534" s="13"/>
      <c r="J534" s="13"/>
      <c r="K534" s="13"/>
      <c r="L534" s="13"/>
      <c r="M534" s="13"/>
      <c r="N534" s="13"/>
      <c r="O534" s="13"/>
      <c r="P534" s="13"/>
      <c r="Q534" s="13"/>
      <c r="R534" s="13"/>
      <c r="S534" s="13"/>
      <c r="T534" s="13"/>
      <c r="U534" s="13"/>
      <c r="V534" s="13"/>
      <c r="W534" s="13"/>
      <c r="X534" s="13"/>
      <c r="Y534" s="13"/>
      <c r="Z534" s="13"/>
    </row>
    <row r="535" spans="1:26" ht="12" customHeight="1">
      <c r="A535" s="13"/>
      <c r="B535" s="13"/>
      <c r="C535" s="13"/>
      <c r="D535" s="13"/>
      <c r="E535" s="13"/>
      <c r="F535" s="13"/>
      <c r="G535" s="13"/>
      <c r="H535" s="13"/>
      <c r="I535" s="13"/>
      <c r="J535" s="13"/>
      <c r="K535" s="13"/>
      <c r="L535" s="13"/>
      <c r="M535" s="13"/>
      <c r="N535" s="13"/>
      <c r="O535" s="13"/>
      <c r="P535" s="13"/>
      <c r="Q535" s="13"/>
      <c r="R535" s="13"/>
      <c r="S535" s="13"/>
      <c r="T535" s="13"/>
      <c r="U535" s="13"/>
      <c r="V535" s="13"/>
      <c r="W535" s="13"/>
      <c r="X535" s="13"/>
      <c r="Y535" s="13"/>
      <c r="Z535" s="13"/>
    </row>
    <row r="536" spans="1:26" ht="12" customHeight="1">
      <c r="A536" s="13"/>
      <c r="B536" s="13"/>
      <c r="C536" s="13"/>
      <c r="D536" s="13"/>
      <c r="E536" s="13"/>
      <c r="F536" s="13"/>
      <c r="G536" s="13"/>
      <c r="H536" s="13"/>
      <c r="I536" s="13"/>
      <c r="J536" s="13"/>
      <c r="K536" s="13"/>
      <c r="L536" s="13"/>
      <c r="M536" s="13"/>
      <c r="N536" s="13"/>
      <c r="O536" s="13"/>
      <c r="P536" s="13"/>
      <c r="Q536" s="13"/>
      <c r="R536" s="13"/>
      <c r="S536" s="13"/>
      <c r="T536" s="13"/>
      <c r="U536" s="13"/>
      <c r="V536" s="13"/>
      <c r="W536" s="13"/>
      <c r="X536" s="13"/>
      <c r="Y536" s="13"/>
      <c r="Z536" s="13"/>
    </row>
    <row r="537" spans="1:26" ht="12" customHeight="1">
      <c r="A537" s="13"/>
      <c r="B537" s="13"/>
      <c r="C537" s="13"/>
      <c r="D537" s="13"/>
      <c r="E537" s="13"/>
      <c r="F537" s="13"/>
      <c r="G537" s="13"/>
      <c r="H537" s="13"/>
      <c r="I537" s="13"/>
      <c r="J537" s="13"/>
      <c r="K537" s="13"/>
      <c r="L537" s="13"/>
      <c r="M537" s="13"/>
      <c r="N537" s="13"/>
      <c r="O537" s="13"/>
      <c r="P537" s="13"/>
      <c r="Q537" s="13"/>
      <c r="R537" s="13"/>
      <c r="S537" s="13"/>
      <c r="T537" s="13"/>
      <c r="U537" s="13"/>
      <c r="V537" s="13"/>
      <c r="W537" s="13"/>
      <c r="X537" s="13"/>
      <c r="Y537" s="13"/>
      <c r="Z537" s="13"/>
    </row>
    <row r="538" spans="1:26" ht="12" customHeight="1">
      <c r="A538" s="13"/>
      <c r="B538" s="13"/>
      <c r="C538" s="13"/>
      <c r="D538" s="13"/>
      <c r="E538" s="13"/>
      <c r="F538" s="13"/>
      <c r="G538" s="13"/>
      <c r="H538" s="13"/>
      <c r="I538" s="13"/>
      <c r="J538" s="13"/>
      <c r="K538" s="13"/>
      <c r="L538" s="13"/>
      <c r="M538" s="13"/>
      <c r="N538" s="13"/>
      <c r="O538" s="13"/>
      <c r="P538" s="13"/>
      <c r="Q538" s="13"/>
      <c r="R538" s="13"/>
      <c r="S538" s="13"/>
      <c r="T538" s="13"/>
      <c r="U538" s="13"/>
      <c r="V538" s="13"/>
      <c r="W538" s="13"/>
      <c r="X538" s="13"/>
      <c r="Y538" s="13"/>
      <c r="Z538" s="13"/>
    </row>
    <row r="539" spans="1:26" ht="12" customHeight="1">
      <c r="A539" s="13"/>
      <c r="B539" s="13"/>
      <c r="C539" s="13"/>
      <c r="D539" s="13"/>
      <c r="E539" s="13"/>
      <c r="F539" s="13"/>
      <c r="G539" s="13"/>
      <c r="H539" s="13"/>
      <c r="I539" s="13"/>
      <c r="J539" s="13"/>
      <c r="K539" s="13"/>
      <c r="L539" s="13"/>
      <c r="M539" s="13"/>
      <c r="N539" s="13"/>
      <c r="O539" s="13"/>
      <c r="P539" s="13"/>
      <c r="Q539" s="13"/>
      <c r="R539" s="13"/>
      <c r="S539" s="13"/>
      <c r="T539" s="13"/>
      <c r="U539" s="13"/>
      <c r="V539" s="13"/>
      <c r="W539" s="13"/>
      <c r="X539" s="13"/>
      <c r="Y539" s="13"/>
      <c r="Z539" s="13"/>
    </row>
    <row r="540" spans="1:26" ht="12" customHeight="1">
      <c r="A540" s="13"/>
      <c r="B540" s="13"/>
      <c r="C540" s="13"/>
      <c r="D540" s="13"/>
      <c r="E540" s="13"/>
      <c r="F540" s="13"/>
      <c r="G540" s="13"/>
      <c r="H540" s="13"/>
      <c r="I540" s="13"/>
      <c r="J540" s="13"/>
      <c r="K540" s="13"/>
      <c r="L540" s="13"/>
      <c r="M540" s="13"/>
      <c r="N540" s="13"/>
      <c r="O540" s="13"/>
      <c r="P540" s="13"/>
      <c r="Q540" s="13"/>
      <c r="R540" s="13"/>
      <c r="S540" s="13"/>
      <c r="T540" s="13"/>
      <c r="U540" s="13"/>
      <c r="V540" s="13"/>
      <c r="W540" s="13"/>
      <c r="X540" s="13"/>
      <c r="Y540" s="13"/>
      <c r="Z540" s="13"/>
    </row>
    <row r="541" spans="1:26" ht="12" customHeight="1">
      <c r="A541" s="13"/>
      <c r="B541" s="13"/>
      <c r="C541" s="13"/>
      <c r="D541" s="13"/>
      <c r="E541" s="13"/>
      <c r="F541" s="13"/>
      <c r="G541" s="13"/>
      <c r="H541" s="13"/>
      <c r="I541" s="13"/>
      <c r="J541" s="13"/>
      <c r="K541" s="13"/>
      <c r="L541" s="13"/>
      <c r="M541" s="13"/>
      <c r="N541" s="13"/>
      <c r="O541" s="13"/>
      <c r="P541" s="13"/>
      <c r="Q541" s="13"/>
      <c r="R541" s="13"/>
      <c r="S541" s="13"/>
      <c r="T541" s="13"/>
      <c r="U541" s="13"/>
      <c r="V541" s="13"/>
      <c r="W541" s="13"/>
      <c r="X541" s="13"/>
      <c r="Y541" s="13"/>
      <c r="Z541" s="13"/>
    </row>
    <row r="542" spans="1:26" ht="12" customHeight="1">
      <c r="A542" s="13"/>
      <c r="B542" s="13"/>
      <c r="C542" s="13"/>
      <c r="D542" s="13"/>
      <c r="E542" s="13"/>
      <c r="F542" s="13"/>
      <c r="G542" s="13"/>
      <c r="H542" s="13"/>
      <c r="I542" s="13"/>
      <c r="J542" s="13"/>
      <c r="K542" s="13"/>
      <c r="L542" s="13"/>
      <c r="M542" s="13"/>
      <c r="N542" s="13"/>
      <c r="O542" s="13"/>
      <c r="P542" s="13"/>
      <c r="Q542" s="13"/>
      <c r="R542" s="13"/>
      <c r="S542" s="13"/>
      <c r="T542" s="13"/>
      <c r="U542" s="13"/>
      <c r="V542" s="13"/>
      <c r="W542" s="13"/>
      <c r="X542" s="13"/>
      <c r="Y542" s="13"/>
      <c r="Z542" s="13"/>
    </row>
    <row r="543" spans="1:26" ht="12" customHeight="1">
      <c r="A543" s="13"/>
      <c r="B543" s="13"/>
      <c r="C543" s="13"/>
      <c r="D543" s="13"/>
      <c r="E543" s="13"/>
      <c r="F543" s="13"/>
      <c r="G543" s="13"/>
      <c r="H543" s="13"/>
      <c r="I543" s="13"/>
      <c r="J543" s="13"/>
      <c r="K543" s="13"/>
      <c r="L543" s="13"/>
      <c r="M543" s="13"/>
      <c r="N543" s="13"/>
      <c r="O543" s="13"/>
      <c r="P543" s="13"/>
      <c r="Q543" s="13"/>
      <c r="R543" s="13"/>
      <c r="S543" s="13"/>
      <c r="T543" s="13"/>
      <c r="U543" s="13"/>
      <c r="V543" s="13"/>
      <c r="W543" s="13"/>
      <c r="X543" s="13"/>
      <c r="Y543" s="13"/>
      <c r="Z543" s="13"/>
    </row>
    <row r="544" spans="1:26" ht="12" customHeight="1">
      <c r="A544" s="13"/>
      <c r="B544" s="13"/>
      <c r="C544" s="13"/>
      <c r="D544" s="13"/>
      <c r="E544" s="13"/>
      <c r="F544" s="13"/>
      <c r="G544" s="13"/>
      <c r="H544" s="13"/>
      <c r="I544" s="13"/>
      <c r="J544" s="13"/>
      <c r="K544" s="13"/>
      <c r="L544" s="13"/>
      <c r="M544" s="13"/>
      <c r="N544" s="13"/>
      <c r="O544" s="13"/>
      <c r="P544" s="13"/>
      <c r="Q544" s="13"/>
      <c r="R544" s="13"/>
      <c r="S544" s="13"/>
      <c r="T544" s="13"/>
      <c r="U544" s="13"/>
      <c r="V544" s="13"/>
      <c r="W544" s="13"/>
      <c r="X544" s="13"/>
      <c r="Y544" s="13"/>
      <c r="Z544" s="13"/>
    </row>
    <row r="545" spans="1:26" ht="12" customHeight="1">
      <c r="A545" s="13"/>
      <c r="B545" s="13"/>
      <c r="C545" s="13"/>
      <c r="D545" s="13"/>
      <c r="E545" s="13"/>
      <c r="F545" s="13"/>
      <c r="G545" s="13"/>
      <c r="H545" s="13"/>
      <c r="I545" s="13"/>
      <c r="J545" s="13"/>
      <c r="K545" s="13"/>
      <c r="L545" s="13"/>
      <c r="M545" s="13"/>
      <c r="N545" s="13"/>
      <c r="O545" s="13"/>
      <c r="P545" s="13"/>
      <c r="Q545" s="13"/>
      <c r="R545" s="13"/>
      <c r="S545" s="13"/>
      <c r="T545" s="13"/>
      <c r="U545" s="13"/>
      <c r="V545" s="13"/>
      <c r="W545" s="13"/>
      <c r="X545" s="13"/>
      <c r="Y545" s="13"/>
      <c r="Z545" s="13"/>
    </row>
    <row r="546" spans="1:26" ht="12" customHeight="1">
      <c r="A546" s="13"/>
      <c r="B546" s="13"/>
      <c r="C546" s="13"/>
      <c r="D546" s="13"/>
      <c r="E546" s="13"/>
      <c r="F546" s="13"/>
      <c r="G546" s="13"/>
      <c r="H546" s="13"/>
      <c r="I546" s="13"/>
      <c r="J546" s="13"/>
      <c r="K546" s="13"/>
      <c r="L546" s="13"/>
      <c r="M546" s="13"/>
      <c r="N546" s="13"/>
      <c r="O546" s="13"/>
      <c r="P546" s="13"/>
      <c r="Q546" s="13"/>
      <c r="R546" s="13"/>
      <c r="S546" s="13"/>
      <c r="T546" s="13"/>
      <c r="U546" s="13"/>
      <c r="V546" s="13"/>
      <c r="W546" s="13"/>
      <c r="X546" s="13"/>
      <c r="Y546" s="13"/>
      <c r="Z546" s="13"/>
    </row>
    <row r="547" spans="1:26" ht="12" customHeight="1">
      <c r="A547" s="13"/>
      <c r="B547" s="13"/>
      <c r="C547" s="13"/>
      <c r="D547" s="13"/>
      <c r="E547" s="13"/>
      <c r="F547" s="13"/>
      <c r="G547" s="13"/>
      <c r="H547" s="13"/>
      <c r="I547" s="13"/>
      <c r="J547" s="13"/>
      <c r="K547" s="13"/>
      <c r="L547" s="13"/>
      <c r="M547" s="13"/>
      <c r="N547" s="13"/>
      <c r="O547" s="13"/>
      <c r="P547" s="13"/>
      <c r="Q547" s="13"/>
      <c r="R547" s="13"/>
      <c r="S547" s="13"/>
      <c r="T547" s="13"/>
      <c r="U547" s="13"/>
      <c r="V547" s="13"/>
      <c r="W547" s="13"/>
      <c r="X547" s="13"/>
      <c r="Y547" s="13"/>
      <c r="Z547" s="13"/>
    </row>
    <row r="548" spans="1:26" ht="12" customHeight="1">
      <c r="A548" s="13"/>
      <c r="B548" s="13"/>
      <c r="C548" s="13"/>
      <c r="D548" s="13"/>
      <c r="E548" s="13"/>
      <c r="F548" s="13"/>
      <c r="G548" s="13"/>
      <c r="H548" s="13"/>
      <c r="I548" s="13"/>
      <c r="J548" s="13"/>
      <c r="K548" s="13"/>
      <c r="L548" s="13"/>
      <c r="M548" s="13"/>
      <c r="N548" s="13"/>
      <c r="O548" s="13"/>
      <c r="P548" s="13"/>
      <c r="Q548" s="13"/>
      <c r="R548" s="13"/>
      <c r="S548" s="13"/>
      <c r="T548" s="13"/>
      <c r="U548" s="13"/>
      <c r="V548" s="13"/>
      <c r="W548" s="13"/>
      <c r="X548" s="13"/>
      <c r="Y548" s="13"/>
      <c r="Z548" s="13"/>
    </row>
    <row r="549" spans="1:26" ht="12" customHeight="1">
      <c r="A549" s="13"/>
      <c r="B549" s="13"/>
      <c r="C549" s="13"/>
      <c r="D549" s="13"/>
      <c r="E549" s="13"/>
      <c r="F549" s="13"/>
      <c r="G549" s="13"/>
      <c r="H549" s="13"/>
      <c r="I549" s="13"/>
      <c r="J549" s="13"/>
      <c r="K549" s="13"/>
      <c r="L549" s="13"/>
      <c r="M549" s="13"/>
      <c r="N549" s="13"/>
      <c r="O549" s="13"/>
      <c r="P549" s="13"/>
      <c r="Q549" s="13"/>
      <c r="R549" s="13"/>
      <c r="S549" s="13"/>
      <c r="T549" s="13"/>
      <c r="U549" s="13"/>
      <c r="V549" s="13"/>
      <c r="W549" s="13"/>
      <c r="X549" s="13"/>
      <c r="Y549" s="13"/>
      <c r="Z549" s="13"/>
    </row>
    <row r="550" spans="1:26" ht="12" customHeight="1">
      <c r="A550" s="13"/>
      <c r="B550" s="13"/>
      <c r="C550" s="13"/>
      <c r="D550" s="13"/>
      <c r="E550" s="13"/>
      <c r="F550" s="13"/>
      <c r="G550" s="13"/>
      <c r="H550" s="13"/>
      <c r="I550" s="13"/>
      <c r="J550" s="13"/>
      <c r="K550" s="13"/>
      <c r="L550" s="13"/>
      <c r="M550" s="13"/>
      <c r="N550" s="13"/>
      <c r="O550" s="13"/>
      <c r="P550" s="13"/>
      <c r="Q550" s="13"/>
      <c r="R550" s="13"/>
      <c r="S550" s="13"/>
      <c r="T550" s="13"/>
      <c r="U550" s="13"/>
      <c r="V550" s="13"/>
      <c r="W550" s="13"/>
      <c r="X550" s="13"/>
      <c r="Y550" s="13"/>
      <c r="Z550" s="13"/>
    </row>
    <row r="551" spans="1:26" ht="12" customHeight="1">
      <c r="A551" s="13"/>
      <c r="B551" s="13"/>
      <c r="C551" s="13"/>
      <c r="D551" s="13"/>
      <c r="E551" s="13"/>
      <c r="F551" s="13"/>
      <c r="G551" s="13"/>
      <c r="H551" s="13"/>
      <c r="I551" s="13"/>
      <c r="J551" s="13"/>
      <c r="K551" s="13"/>
      <c r="L551" s="13"/>
      <c r="M551" s="13"/>
      <c r="N551" s="13"/>
      <c r="O551" s="13"/>
      <c r="P551" s="13"/>
      <c r="Q551" s="13"/>
      <c r="R551" s="13"/>
      <c r="S551" s="13"/>
      <c r="T551" s="13"/>
      <c r="U551" s="13"/>
      <c r="V551" s="13"/>
      <c r="W551" s="13"/>
      <c r="X551" s="13"/>
      <c r="Y551" s="13"/>
      <c r="Z551" s="13"/>
    </row>
    <row r="552" spans="1:26" ht="12" customHeight="1">
      <c r="A552" s="13"/>
      <c r="B552" s="13"/>
      <c r="C552" s="13"/>
      <c r="D552" s="13"/>
      <c r="E552" s="13"/>
      <c r="F552" s="13"/>
      <c r="G552" s="13"/>
      <c r="H552" s="13"/>
      <c r="I552" s="13"/>
      <c r="J552" s="13"/>
      <c r="K552" s="13"/>
      <c r="L552" s="13"/>
      <c r="M552" s="13"/>
      <c r="N552" s="13"/>
      <c r="O552" s="13"/>
      <c r="P552" s="13"/>
      <c r="Q552" s="13"/>
      <c r="R552" s="13"/>
      <c r="S552" s="13"/>
      <c r="T552" s="13"/>
      <c r="U552" s="13"/>
      <c r="V552" s="13"/>
      <c r="W552" s="13"/>
      <c r="X552" s="13"/>
      <c r="Y552" s="13"/>
      <c r="Z552" s="13"/>
    </row>
    <row r="553" spans="1:26" ht="12" customHeight="1">
      <c r="A553" s="13"/>
      <c r="B553" s="13"/>
      <c r="C553" s="13"/>
      <c r="D553" s="13"/>
      <c r="E553" s="13"/>
      <c r="F553" s="13"/>
      <c r="G553" s="13"/>
      <c r="H553" s="13"/>
      <c r="I553" s="13"/>
      <c r="J553" s="13"/>
      <c r="K553" s="13"/>
      <c r="L553" s="13"/>
      <c r="M553" s="13"/>
      <c r="N553" s="13"/>
      <c r="O553" s="13"/>
      <c r="P553" s="13"/>
      <c r="Q553" s="13"/>
      <c r="R553" s="13"/>
      <c r="S553" s="13"/>
      <c r="T553" s="13"/>
      <c r="U553" s="13"/>
      <c r="V553" s="13"/>
      <c r="W553" s="13"/>
      <c r="X553" s="13"/>
      <c r="Y553" s="13"/>
      <c r="Z553" s="13"/>
    </row>
    <row r="554" spans="1:26" ht="12" customHeight="1">
      <c r="A554" s="13"/>
      <c r="B554" s="13"/>
      <c r="C554" s="13"/>
      <c r="D554" s="13"/>
      <c r="E554" s="13"/>
      <c r="F554" s="13"/>
      <c r="G554" s="13"/>
      <c r="H554" s="13"/>
      <c r="I554" s="13"/>
      <c r="J554" s="13"/>
      <c r="K554" s="13"/>
      <c r="L554" s="13"/>
      <c r="M554" s="13"/>
      <c r="N554" s="13"/>
      <c r="O554" s="13"/>
      <c r="P554" s="13"/>
      <c r="Q554" s="13"/>
      <c r="R554" s="13"/>
      <c r="S554" s="13"/>
      <c r="T554" s="13"/>
      <c r="U554" s="13"/>
      <c r="V554" s="13"/>
      <c r="W554" s="13"/>
      <c r="X554" s="13"/>
      <c r="Y554" s="13"/>
      <c r="Z554" s="13"/>
    </row>
    <row r="555" spans="1:26" ht="12" customHeight="1">
      <c r="A555" s="13"/>
      <c r="B555" s="13"/>
      <c r="C555" s="13"/>
      <c r="D555" s="13"/>
      <c r="E555" s="13"/>
      <c r="F555" s="13"/>
      <c r="G555" s="13"/>
      <c r="H555" s="13"/>
      <c r="I555" s="13"/>
      <c r="J555" s="13"/>
      <c r="K555" s="13"/>
      <c r="L555" s="13"/>
      <c r="M555" s="13"/>
      <c r="N555" s="13"/>
      <c r="O555" s="13"/>
      <c r="P555" s="13"/>
      <c r="Q555" s="13"/>
      <c r="R555" s="13"/>
      <c r="S555" s="13"/>
      <c r="T555" s="13"/>
      <c r="U555" s="13"/>
      <c r="V555" s="13"/>
      <c r="W555" s="13"/>
      <c r="X555" s="13"/>
      <c r="Y555" s="13"/>
      <c r="Z555" s="13"/>
    </row>
    <row r="556" spans="1:26" ht="12" customHeight="1">
      <c r="A556" s="13"/>
      <c r="B556" s="13"/>
      <c r="C556" s="13"/>
      <c r="D556" s="13"/>
      <c r="E556" s="13"/>
      <c r="F556" s="13"/>
      <c r="G556" s="13"/>
      <c r="H556" s="13"/>
      <c r="I556" s="13"/>
      <c r="J556" s="13"/>
      <c r="K556" s="13"/>
      <c r="L556" s="13"/>
      <c r="M556" s="13"/>
      <c r="N556" s="13"/>
      <c r="O556" s="13"/>
      <c r="P556" s="13"/>
      <c r="Q556" s="13"/>
      <c r="R556" s="13"/>
      <c r="S556" s="13"/>
      <c r="T556" s="13"/>
      <c r="U556" s="13"/>
      <c r="V556" s="13"/>
      <c r="W556" s="13"/>
      <c r="X556" s="13"/>
      <c r="Y556" s="13"/>
      <c r="Z556" s="13"/>
    </row>
    <row r="557" spans="1:26" ht="12" customHeight="1">
      <c r="A557" s="13"/>
      <c r="B557" s="13"/>
      <c r="C557" s="13"/>
      <c r="D557" s="13"/>
      <c r="E557" s="13"/>
      <c r="F557" s="13"/>
      <c r="G557" s="13"/>
      <c r="H557" s="13"/>
      <c r="I557" s="13"/>
      <c r="J557" s="13"/>
      <c r="K557" s="13"/>
      <c r="L557" s="13"/>
      <c r="M557" s="13"/>
      <c r="N557" s="13"/>
      <c r="O557" s="13"/>
      <c r="P557" s="13"/>
      <c r="Q557" s="13"/>
      <c r="R557" s="13"/>
      <c r="S557" s="13"/>
      <c r="T557" s="13"/>
      <c r="U557" s="13"/>
      <c r="V557" s="13"/>
      <c r="W557" s="13"/>
      <c r="X557" s="13"/>
      <c r="Y557" s="13"/>
      <c r="Z557" s="13"/>
    </row>
    <row r="558" spans="1:26" ht="12" customHeight="1">
      <c r="A558" s="13"/>
      <c r="B558" s="13"/>
      <c r="C558" s="13"/>
      <c r="D558" s="13"/>
      <c r="E558" s="13"/>
      <c r="F558" s="13"/>
      <c r="G558" s="13"/>
      <c r="H558" s="13"/>
      <c r="I558" s="13"/>
      <c r="J558" s="13"/>
      <c r="K558" s="13"/>
      <c r="L558" s="13"/>
      <c r="M558" s="13"/>
      <c r="N558" s="13"/>
      <c r="O558" s="13"/>
      <c r="P558" s="13"/>
      <c r="Q558" s="13"/>
      <c r="R558" s="13"/>
      <c r="S558" s="13"/>
      <c r="T558" s="13"/>
      <c r="U558" s="13"/>
      <c r="V558" s="13"/>
      <c r="W558" s="13"/>
      <c r="X558" s="13"/>
      <c r="Y558" s="13"/>
      <c r="Z558" s="13"/>
    </row>
    <row r="559" spans="1:26" ht="12" customHeight="1">
      <c r="A559" s="13"/>
      <c r="B559" s="13"/>
      <c r="C559" s="13"/>
      <c r="D559" s="13"/>
      <c r="E559" s="13"/>
      <c r="F559" s="13"/>
      <c r="G559" s="13"/>
      <c r="H559" s="13"/>
      <c r="I559" s="13"/>
      <c r="J559" s="13"/>
      <c r="K559" s="13"/>
      <c r="L559" s="13"/>
      <c r="M559" s="13"/>
      <c r="N559" s="13"/>
      <c r="O559" s="13"/>
      <c r="P559" s="13"/>
      <c r="Q559" s="13"/>
      <c r="R559" s="13"/>
      <c r="S559" s="13"/>
      <c r="T559" s="13"/>
      <c r="U559" s="13"/>
      <c r="V559" s="13"/>
      <c r="W559" s="13"/>
      <c r="X559" s="13"/>
      <c r="Y559" s="13"/>
      <c r="Z559" s="13"/>
    </row>
    <row r="560" spans="1:26" ht="12" customHeight="1">
      <c r="A560" s="13"/>
      <c r="B560" s="13"/>
      <c r="C560" s="13"/>
      <c r="D560" s="13"/>
      <c r="E560" s="13"/>
      <c r="F560" s="13"/>
      <c r="G560" s="13"/>
      <c r="H560" s="13"/>
      <c r="I560" s="13"/>
      <c r="J560" s="13"/>
      <c r="K560" s="13"/>
      <c r="L560" s="13"/>
      <c r="M560" s="13"/>
      <c r="N560" s="13"/>
      <c r="O560" s="13"/>
      <c r="P560" s="13"/>
      <c r="Q560" s="13"/>
      <c r="R560" s="13"/>
      <c r="S560" s="13"/>
      <c r="T560" s="13"/>
      <c r="U560" s="13"/>
      <c r="V560" s="13"/>
      <c r="W560" s="13"/>
      <c r="X560" s="13"/>
      <c r="Y560" s="13"/>
      <c r="Z560" s="13"/>
    </row>
    <row r="561" spans="1:26" ht="12" customHeight="1">
      <c r="A561" s="13"/>
      <c r="B561" s="13"/>
      <c r="C561" s="13"/>
      <c r="D561" s="13"/>
      <c r="E561" s="13"/>
      <c r="F561" s="13"/>
      <c r="G561" s="13"/>
      <c r="H561" s="13"/>
      <c r="I561" s="13"/>
      <c r="J561" s="13"/>
      <c r="K561" s="13"/>
      <c r="L561" s="13"/>
      <c r="M561" s="13"/>
      <c r="N561" s="13"/>
      <c r="O561" s="13"/>
      <c r="P561" s="13"/>
      <c r="Q561" s="13"/>
      <c r="R561" s="13"/>
      <c r="S561" s="13"/>
      <c r="T561" s="13"/>
      <c r="U561" s="13"/>
      <c r="V561" s="13"/>
      <c r="W561" s="13"/>
      <c r="X561" s="13"/>
      <c r="Y561" s="13"/>
      <c r="Z561" s="13"/>
    </row>
    <row r="562" spans="1:26" ht="12" customHeight="1">
      <c r="A562" s="13"/>
      <c r="B562" s="13"/>
      <c r="C562" s="13"/>
      <c r="D562" s="13"/>
      <c r="E562" s="13"/>
      <c r="F562" s="13"/>
      <c r="G562" s="13"/>
      <c r="H562" s="13"/>
      <c r="I562" s="13"/>
      <c r="J562" s="13"/>
      <c r="K562" s="13"/>
      <c r="L562" s="13"/>
      <c r="M562" s="13"/>
      <c r="N562" s="13"/>
      <c r="O562" s="13"/>
      <c r="P562" s="13"/>
      <c r="Q562" s="13"/>
      <c r="R562" s="13"/>
      <c r="S562" s="13"/>
      <c r="T562" s="13"/>
      <c r="U562" s="13"/>
      <c r="V562" s="13"/>
      <c r="W562" s="13"/>
      <c r="X562" s="13"/>
      <c r="Y562" s="13"/>
      <c r="Z562" s="13"/>
    </row>
    <row r="563" spans="1:26" ht="12" customHeight="1">
      <c r="A563" s="13"/>
      <c r="B563" s="13"/>
      <c r="C563" s="13"/>
      <c r="D563" s="13"/>
      <c r="E563" s="13"/>
      <c r="F563" s="13"/>
      <c r="G563" s="13"/>
      <c r="H563" s="13"/>
      <c r="I563" s="13"/>
      <c r="J563" s="13"/>
      <c r="K563" s="13"/>
      <c r="L563" s="13"/>
      <c r="M563" s="13"/>
      <c r="N563" s="13"/>
      <c r="O563" s="13"/>
      <c r="P563" s="13"/>
      <c r="Q563" s="13"/>
      <c r="R563" s="13"/>
      <c r="S563" s="13"/>
      <c r="T563" s="13"/>
      <c r="U563" s="13"/>
      <c r="V563" s="13"/>
      <c r="W563" s="13"/>
      <c r="X563" s="13"/>
      <c r="Y563" s="13"/>
      <c r="Z563" s="13"/>
    </row>
    <row r="564" spans="1:26" ht="12" customHeight="1">
      <c r="A564" s="13"/>
      <c r="B564" s="13"/>
      <c r="C564" s="13"/>
      <c r="D564" s="13"/>
      <c r="E564" s="13"/>
      <c r="F564" s="13"/>
      <c r="G564" s="13"/>
      <c r="H564" s="13"/>
      <c r="I564" s="13"/>
      <c r="J564" s="13"/>
      <c r="K564" s="13"/>
      <c r="L564" s="13"/>
      <c r="M564" s="13"/>
      <c r="N564" s="13"/>
      <c r="O564" s="13"/>
      <c r="P564" s="13"/>
      <c r="Q564" s="13"/>
      <c r="R564" s="13"/>
      <c r="S564" s="13"/>
      <c r="T564" s="13"/>
      <c r="U564" s="13"/>
      <c r="V564" s="13"/>
      <c r="W564" s="13"/>
      <c r="X564" s="13"/>
      <c r="Y564" s="13"/>
      <c r="Z564" s="13"/>
    </row>
    <row r="565" spans="1:26" ht="12" customHeight="1">
      <c r="A565" s="13"/>
      <c r="B565" s="13"/>
      <c r="C565" s="13"/>
      <c r="D565" s="13"/>
      <c r="E565" s="13"/>
      <c r="F565" s="13"/>
      <c r="G565" s="13"/>
      <c r="H565" s="13"/>
      <c r="I565" s="13"/>
      <c r="J565" s="13"/>
      <c r="K565" s="13"/>
      <c r="L565" s="13"/>
      <c r="M565" s="13"/>
      <c r="N565" s="13"/>
      <c r="O565" s="13"/>
      <c r="P565" s="13"/>
      <c r="Q565" s="13"/>
      <c r="R565" s="13"/>
      <c r="S565" s="13"/>
      <c r="T565" s="13"/>
      <c r="U565" s="13"/>
      <c r="V565" s="13"/>
      <c r="W565" s="13"/>
      <c r="X565" s="13"/>
      <c r="Y565" s="13"/>
      <c r="Z565" s="13"/>
    </row>
    <row r="566" spans="1:26" ht="12" customHeight="1">
      <c r="A566" s="13"/>
      <c r="B566" s="13"/>
      <c r="C566" s="13"/>
      <c r="D566" s="13"/>
      <c r="E566" s="13"/>
      <c r="F566" s="13"/>
      <c r="G566" s="13"/>
      <c r="H566" s="13"/>
      <c r="I566" s="13"/>
      <c r="J566" s="13"/>
      <c r="K566" s="13"/>
      <c r="L566" s="13"/>
      <c r="M566" s="13"/>
      <c r="N566" s="13"/>
      <c r="O566" s="13"/>
      <c r="P566" s="13"/>
      <c r="Q566" s="13"/>
      <c r="R566" s="13"/>
      <c r="S566" s="13"/>
      <c r="T566" s="13"/>
      <c r="U566" s="13"/>
      <c r="V566" s="13"/>
      <c r="W566" s="13"/>
      <c r="X566" s="13"/>
      <c r="Y566" s="13"/>
      <c r="Z566" s="13"/>
    </row>
    <row r="567" spans="1:26" ht="12" customHeight="1">
      <c r="A567" s="13"/>
      <c r="B567" s="13"/>
      <c r="C567" s="13"/>
      <c r="D567" s="13"/>
      <c r="E567" s="13"/>
      <c r="F567" s="13"/>
      <c r="G567" s="13"/>
      <c r="H567" s="13"/>
      <c r="I567" s="13"/>
      <c r="J567" s="13"/>
      <c r="K567" s="13"/>
      <c r="L567" s="13"/>
      <c r="M567" s="13"/>
      <c r="N567" s="13"/>
      <c r="O567" s="13"/>
      <c r="P567" s="13"/>
      <c r="Q567" s="13"/>
      <c r="R567" s="13"/>
      <c r="S567" s="13"/>
      <c r="T567" s="13"/>
      <c r="U567" s="13"/>
      <c r="V567" s="13"/>
      <c r="W567" s="13"/>
      <c r="X567" s="13"/>
      <c r="Y567" s="13"/>
      <c r="Z567" s="13"/>
    </row>
    <row r="568" spans="1:26" ht="12" customHeight="1">
      <c r="A568" s="13"/>
      <c r="B568" s="13"/>
      <c r="C568" s="13"/>
      <c r="D568" s="13"/>
      <c r="E568" s="13"/>
      <c r="F568" s="13"/>
      <c r="G568" s="13"/>
      <c r="H568" s="13"/>
      <c r="I568" s="13"/>
      <c r="J568" s="13"/>
      <c r="K568" s="13"/>
      <c r="L568" s="13"/>
      <c r="M568" s="13"/>
      <c r="N568" s="13"/>
      <c r="O568" s="13"/>
      <c r="P568" s="13"/>
      <c r="Q568" s="13"/>
      <c r="R568" s="13"/>
      <c r="S568" s="13"/>
      <c r="T568" s="13"/>
      <c r="U568" s="13"/>
      <c r="V568" s="13"/>
      <c r="W568" s="13"/>
      <c r="X568" s="13"/>
      <c r="Y568" s="13"/>
      <c r="Z568" s="13"/>
    </row>
    <row r="569" spans="1:26" ht="12" customHeight="1">
      <c r="A569" s="13"/>
      <c r="B569" s="13"/>
      <c r="C569" s="13"/>
      <c r="D569" s="13"/>
      <c r="E569" s="13"/>
      <c r="F569" s="13"/>
      <c r="G569" s="13"/>
      <c r="H569" s="13"/>
      <c r="I569" s="13"/>
      <c r="J569" s="13"/>
      <c r="K569" s="13"/>
      <c r="L569" s="13"/>
      <c r="M569" s="13"/>
      <c r="N569" s="13"/>
      <c r="O569" s="13"/>
      <c r="P569" s="13"/>
      <c r="Q569" s="13"/>
      <c r="R569" s="13"/>
      <c r="S569" s="13"/>
      <c r="T569" s="13"/>
      <c r="U569" s="13"/>
      <c r="V569" s="13"/>
      <c r="W569" s="13"/>
      <c r="X569" s="13"/>
      <c r="Y569" s="13"/>
      <c r="Z569" s="13"/>
    </row>
    <row r="570" spans="1:26" ht="12" customHeight="1">
      <c r="A570" s="13"/>
      <c r="B570" s="13"/>
      <c r="C570" s="13"/>
      <c r="D570" s="13"/>
      <c r="E570" s="13"/>
      <c r="F570" s="13"/>
      <c r="G570" s="13"/>
      <c r="H570" s="13"/>
      <c r="I570" s="13"/>
      <c r="J570" s="13"/>
      <c r="K570" s="13"/>
      <c r="L570" s="13"/>
      <c r="M570" s="13"/>
      <c r="N570" s="13"/>
      <c r="O570" s="13"/>
      <c r="P570" s="13"/>
      <c r="Q570" s="13"/>
      <c r="R570" s="13"/>
      <c r="S570" s="13"/>
      <c r="T570" s="13"/>
      <c r="U570" s="13"/>
      <c r="V570" s="13"/>
      <c r="W570" s="13"/>
      <c r="X570" s="13"/>
      <c r="Y570" s="13"/>
      <c r="Z570" s="13"/>
    </row>
    <row r="571" spans="1:26" ht="12" customHeight="1">
      <c r="A571" s="13"/>
      <c r="B571" s="13"/>
      <c r="C571" s="13"/>
      <c r="D571" s="13"/>
      <c r="E571" s="13"/>
      <c r="F571" s="13"/>
      <c r="G571" s="13"/>
      <c r="H571" s="13"/>
      <c r="I571" s="13"/>
      <c r="J571" s="13"/>
      <c r="K571" s="13"/>
      <c r="L571" s="13"/>
      <c r="M571" s="13"/>
      <c r="N571" s="13"/>
      <c r="O571" s="13"/>
      <c r="P571" s="13"/>
      <c r="Q571" s="13"/>
      <c r="R571" s="13"/>
      <c r="S571" s="13"/>
      <c r="T571" s="13"/>
      <c r="U571" s="13"/>
      <c r="V571" s="13"/>
      <c r="W571" s="13"/>
      <c r="X571" s="13"/>
      <c r="Y571" s="13"/>
      <c r="Z571" s="13"/>
    </row>
    <row r="572" spans="1:26" ht="12" customHeight="1">
      <c r="A572" s="13"/>
      <c r="B572" s="13"/>
      <c r="C572" s="13"/>
      <c r="D572" s="13"/>
      <c r="E572" s="13"/>
      <c r="F572" s="13"/>
      <c r="G572" s="13"/>
      <c r="H572" s="13"/>
      <c r="I572" s="13"/>
      <c r="J572" s="13"/>
      <c r="K572" s="13"/>
      <c r="L572" s="13"/>
      <c r="M572" s="13"/>
      <c r="N572" s="13"/>
      <c r="O572" s="13"/>
      <c r="P572" s="13"/>
      <c r="Q572" s="13"/>
      <c r="R572" s="13"/>
      <c r="S572" s="13"/>
      <c r="T572" s="13"/>
      <c r="U572" s="13"/>
      <c r="V572" s="13"/>
      <c r="W572" s="13"/>
      <c r="X572" s="13"/>
      <c r="Y572" s="13"/>
      <c r="Z572" s="13"/>
    </row>
    <row r="573" spans="1:26" ht="12" customHeight="1">
      <c r="A573" s="13"/>
      <c r="B573" s="13"/>
      <c r="C573" s="13"/>
      <c r="D573" s="13"/>
      <c r="E573" s="13"/>
      <c r="F573" s="13"/>
      <c r="G573" s="13"/>
      <c r="H573" s="13"/>
      <c r="I573" s="13"/>
      <c r="J573" s="13"/>
      <c r="K573" s="13"/>
      <c r="L573" s="13"/>
      <c r="M573" s="13"/>
      <c r="N573" s="13"/>
      <c r="O573" s="13"/>
      <c r="P573" s="13"/>
      <c r="Q573" s="13"/>
      <c r="R573" s="13"/>
      <c r="S573" s="13"/>
      <c r="T573" s="13"/>
      <c r="U573" s="13"/>
      <c r="V573" s="13"/>
      <c r="W573" s="13"/>
      <c r="X573" s="13"/>
      <c r="Y573" s="13"/>
      <c r="Z573" s="13"/>
    </row>
    <row r="574" spans="1:26" ht="12" customHeight="1">
      <c r="A574" s="13"/>
      <c r="B574" s="13"/>
      <c r="C574" s="13"/>
      <c r="D574" s="13"/>
      <c r="E574" s="13"/>
      <c r="F574" s="13"/>
      <c r="G574" s="13"/>
      <c r="H574" s="13"/>
      <c r="I574" s="13"/>
      <c r="J574" s="13"/>
      <c r="K574" s="13"/>
      <c r="L574" s="13"/>
      <c r="M574" s="13"/>
      <c r="N574" s="13"/>
      <c r="O574" s="13"/>
      <c r="P574" s="13"/>
      <c r="Q574" s="13"/>
      <c r="R574" s="13"/>
      <c r="S574" s="13"/>
      <c r="T574" s="13"/>
      <c r="U574" s="13"/>
      <c r="V574" s="13"/>
      <c r="W574" s="13"/>
      <c r="X574" s="13"/>
      <c r="Y574" s="13"/>
      <c r="Z574" s="13"/>
    </row>
    <row r="575" spans="1:26" ht="12" customHeight="1">
      <c r="A575" s="13"/>
      <c r="B575" s="13"/>
      <c r="C575" s="13"/>
      <c r="D575" s="13"/>
      <c r="E575" s="13"/>
      <c r="F575" s="13"/>
      <c r="G575" s="13"/>
      <c r="H575" s="13"/>
      <c r="I575" s="13"/>
      <c r="J575" s="13"/>
      <c r="K575" s="13"/>
      <c r="L575" s="13"/>
      <c r="M575" s="13"/>
      <c r="N575" s="13"/>
      <c r="O575" s="13"/>
      <c r="P575" s="13"/>
      <c r="Q575" s="13"/>
      <c r="R575" s="13"/>
      <c r="S575" s="13"/>
      <c r="T575" s="13"/>
      <c r="U575" s="13"/>
      <c r="V575" s="13"/>
      <c r="W575" s="13"/>
      <c r="X575" s="13"/>
      <c r="Y575" s="13"/>
      <c r="Z575" s="13"/>
    </row>
    <row r="576" spans="1:26" ht="12" customHeight="1">
      <c r="A576" s="13"/>
      <c r="B576" s="13"/>
      <c r="C576" s="13"/>
      <c r="D576" s="13"/>
      <c r="E576" s="13"/>
      <c r="F576" s="13"/>
      <c r="G576" s="13"/>
      <c r="H576" s="13"/>
      <c r="I576" s="13"/>
      <c r="J576" s="13"/>
      <c r="K576" s="13"/>
      <c r="L576" s="13"/>
      <c r="M576" s="13"/>
      <c r="N576" s="13"/>
      <c r="O576" s="13"/>
      <c r="P576" s="13"/>
      <c r="Q576" s="13"/>
      <c r="R576" s="13"/>
      <c r="S576" s="13"/>
      <c r="T576" s="13"/>
      <c r="U576" s="13"/>
      <c r="V576" s="13"/>
      <c r="W576" s="13"/>
      <c r="X576" s="13"/>
      <c r="Y576" s="13"/>
      <c r="Z576" s="13"/>
    </row>
    <row r="577" spans="1:26" ht="12" customHeight="1">
      <c r="A577" s="13"/>
      <c r="B577" s="13"/>
      <c r="C577" s="13"/>
      <c r="D577" s="13"/>
      <c r="E577" s="13"/>
      <c r="F577" s="13"/>
      <c r="G577" s="13"/>
      <c r="H577" s="13"/>
      <c r="I577" s="13"/>
      <c r="J577" s="13"/>
      <c r="K577" s="13"/>
      <c r="L577" s="13"/>
      <c r="M577" s="13"/>
      <c r="N577" s="13"/>
      <c r="O577" s="13"/>
      <c r="P577" s="13"/>
      <c r="Q577" s="13"/>
      <c r="R577" s="13"/>
      <c r="S577" s="13"/>
      <c r="T577" s="13"/>
      <c r="U577" s="13"/>
      <c r="V577" s="13"/>
      <c r="W577" s="13"/>
      <c r="X577" s="13"/>
      <c r="Y577" s="13"/>
      <c r="Z577" s="13"/>
    </row>
    <row r="578" spans="1:26" ht="12" customHeight="1">
      <c r="A578" s="13"/>
      <c r="B578" s="13"/>
      <c r="C578" s="13"/>
      <c r="D578" s="13"/>
      <c r="E578" s="13"/>
      <c r="F578" s="13"/>
      <c r="G578" s="13"/>
      <c r="H578" s="13"/>
      <c r="I578" s="13"/>
      <c r="J578" s="13"/>
      <c r="K578" s="13"/>
      <c r="L578" s="13"/>
      <c r="M578" s="13"/>
      <c r="N578" s="13"/>
      <c r="O578" s="13"/>
      <c r="P578" s="13"/>
      <c r="Q578" s="13"/>
      <c r="R578" s="13"/>
      <c r="S578" s="13"/>
      <c r="T578" s="13"/>
      <c r="U578" s="13"/>
      <c r="V578" s="13"/>
      <c r="W578" s="13"/>
      <c r="X578" s="13"/>
      <c r="Y578" s="13"/>
      <c r="Z578" s="13"/>
    </row>
    <row r="579" spans="1:26" ht="12" customHeight="1">
      <c r="A579" s="13"/>
      <c r="B579" s="13"/>
      <c r="C579" s="13"/>
      <c r="D579" s="13"/>
      <c r="E579" s="13"/>
      <c r="F579" s="13"/>
      <c r="G579" s="13"/>
      <c r="H579" s="13"/>
      <c r="I579" s="13"/>
      <c r="J579" s="13"/>
      <c r="K579" s="13"/>
      <c r="L579" s="13"/>
      <c r="M579" s="13"/>
      <c r="N579" s="13"/>
      <c r="O579" s="13"/>
      <c r="P579" s="13"/>
      <c r="Q579" s="13"/>
      <c r="R579" s="13"/>
      <c r="S579" s="13"/>
      <c r="T579" s="13"/>
      <c r="U579" s="13"/>
      <c r="V579" s="13"/>
      <c r="W579" s="13"/>
      <c r="X579" s="13"/>
      <c r="Y579" s="13"/>
      <c r="Z579" s="13"/>
    </row>
    <row r="580" spans="1:26" ht="12" customHeight="1">
      <c r="A580" s="13"/>
      <c r="B580" s="13"/>
      <c r="C580" s="13"/>
      <c r="D580" s="13"/>
      <c r="E580" s="13"/>
      <c r="F580" s="13"/>
      <c r="G580" s="13"/>
      <c r="H580" s="13"/>
      <c r="I580" s="13"/>
      <c r="J580" s="13"/>
      <c r="K580" s="13"/>
      <c r="L580" s="13"/>
      <c r="M580" s="13"/>
      <c r="N580" s="13"/>
      <c r="O580" s="13"/>
      <c r="P580" s="13"/>
      <c r="Q580" s="13"/>
      <c r="R580" s="13"/>
      <c r="S580" s="13"/>
      <c r="T580" s="13"/>
      <c r="U580" s="13"/>
      <c r="V580" s="13"/>
      <c r="W580" s="13"/>
      <c r="X580" s="13"/>
      <c r="Y580" s="13"/>
      <c r="Z580" s="13"/>
    </row>
    <row r="581" spans="1:26" ht="12" customHeight="1">
      <c r="A581" s="13"/>
      <c r="B581" s="13"/>
      <c r="C581" s="13"/>
      <c r="D581" s="13"/>
      <c r="E581" s="13"/>
      <c r="F581" s="13"/>
      <c r="G581" s="13"/>
      <c r="H581" s="13"/>
      <c r="I581" s="13"/>
      <c r="J581" s="13"/>
      <c r="K581" s="13"/>
      <c r="L581" s="13"/>
      <c r="M581" s="13"/>
      <c r="N581" s="13"/>
      <c r="O581" s="13"/>
      <c r="P581" s="13"/>
      <c r="Q581" s="13"/>
      <c r="R581" s="13"/>
      <c r="S581" s="13"/>
      <c r="T581" s="13"/>
      <c r="U581" s="13"/>
      <c r="V581" s="13"/>
      <c r="W581" s="13"/>
      <c r="X581" s="13"/>
      <c r="Y581" s="13"/>
      <c r="Z581" s="13"/>
    </row>
    <row r="582" spans="1:26" ht="12" customHeight="1">
      <c r="A582" s="13"/>
      <c r="B582" s="13"/>
      <c r="C582" s="13"/>
      <c r="D582" s="13"/>
      <c r="E582" s="13"/>
      <c r="F582" s="13"/>
      <c r="G582" s="13"/>
      <c r="H582" s="13"/>
      <c r="I582" s="13"/>
      <c r="J582" s="13"/>
      <c r="K582" s="13"/>
      <c r="L582" s="13"/>
      <c r="M582" s="13"/>
      <c r="N582" s="13"/>
      <c r="O582" s="13"/>
      <c r="P582" s="13"/>
      <c r="Q582" s="13"/>
      <c r="R582" s="13"/>
      <c r="S582" s="13"/>
      <c r="T582" s="13"/>
      <c r="U582" s="13"/>
      <c r="V582" s="13"/>
      <c r="W582" s="13"/>
      <c r="X582" s="13"/>
      <c r="Y582" s="13"/>
      <c r="Z582" s="13"/>
    </row>
    <row r="583" spans="1:26" ht="12" customHeight="1">
      <c r="A583" s="13"/>
      <c r="B583" s="13"/>
      <c r="C583" s="13"/>
      <c r="D583" s="13"/>
      <c r="E583" s="13"/>
      <c r="F583" s="13"/>
      <c r="G583" s="13"/>
      <c r="H583" s="13"/>
      <c r="I583" s="13"/>
      <c r="J583" s="13"/>
      <c r="K583" s="13"/>
      <c r="L583" s="13"/>
      <c r="M583" s="13"/>
      <c r="N583" s="13"/>
      <c r="O583" s="13"/>
      <c r="P583" s="13"/>
      <c r="Q583" s="13"/>
      <c r="R583" s="13"/>
      <c r="S583" s="13"/>
      <c r="T583" s="13"/>
      <c r="U583" s="13"/>
      <c r="V583" s="13"/>
      <c r="W583" s="13"/>
      <c r="X583" s="13"/>
      <c r="Y583" s="13"/>
      <c r="Z583" s="13"/>
    </row>
    <row r="584" spans="1:26" ht="12" customHeight="1">
      <c r="A584" s="13"/>
      <c r="B584" s="13"/>
      <c r="C584" s="13"/>
      <c r="D584" s="13"/>
      <c r="E584" s="13"/>
      <c r="F584" s="13"/>
      <c r="G584" s="13"/>
      <c r="H584" s="13"/>
      <c r="I584" s="13"/>
      <c r="J584" s="13"/>
      <c r="K584" s="13"/>
      <c r="L584" s="13"/>
      <c r="M584" s="13"/>
      <c r="N584" s="13"/>
      <c r="O584" s="13"/>
      <c r="P584" s="13"/>
      <c r="Q584" s="13"/>
      <c r="R584" s="13"/>
      <c r="S584" s="13"/>
      <c r="T584" s="13"/>
      <c r="U584" s="13"/>
      <c r="V584" s="13"/>
      <c r="W584" s="13"/>
      <c r="X584" s="13"/>
      <c r="Y584" s="13"/>
      <c r="Z584" s="13"/>
    </row>
    <row r="585" spans="1:26" ht="12" customHeight="1">
      <c r="A585" s="13"/>
      <c r="B585" s="13"/>
      <c r="C585" s="13"/>
      <c r="D585" s="13"/>
      <c r="E585" s="13"/>
      <c r="F585" s="13"/>
      <c r="G585" s="13"/>
      <c r="H585" s="13"/>
      <c r="I585" s="13"/>
      <c r="J585" s="13"/>
      <c r="K585" s="13"/>
      <c r="L585" s="13"/>
      <c r="M585" s="13"/>
      <c r="N585" s="13"/>
      <c r="O585" s="13"/>
      <c r="P585" s="13"/>
      <c r="Q585" s="13"/>
      <c r="R585" s="13"/>
      <c r="S585" s="13"/>
      <c r="T585" s="13"/>
      <c r="U585" s="13"/>
      <c r="V585" s="13"/>
      <c r="W585" s="13"/>
      <c r="X585" s="13"/>
      <c r="Y585" s="13"/>
      <c r="Z585" s="13"/>
    </row>
    <row r="586" spans="1:26" ht="12" customHeight="1">
      <c r="A586" s="13"/>
      <c r="B586" s="13"/>
      <c r="C586" s="13"/>
      <c r="D586" s="13"/>
      <c r="E586" s="13"/>
      <c r="F586" s="13"/>
      <c r="G586" s="13"/>
      <c r="H586" s="13"/>
      <c r="I586" s="13"/>
      <c r="J586" s="13"/>
      <c r="K586" s="13"/>
      <c r="L586" s="13"/>
      <c r="M586" s="13"/>
      <c r="N586" s="13"/>
      <c r="O586" s="13"/>
      <c r="P586" s="13"/>
      <c r="Q586" s="13"/>
      <c r="R586" s="13"/>
      <c r="S586" s="13"/>
      <c r="T586" s="13"/>
      <c r="U586" s="13"/>
      <c r="V586" s="13"/>
      <c r="W586" s="13"/>
      <c r="X586" s="13"/>
      <c r="Y586" s="13"/>
      <c r="Z586" s="13"/>
    </row>
    <row r="587" spans="1:26" ht="12" customHeight="1">
      <c r="A587" s="13"/>
      <c r="B587" s="13"/>
      <c r="C587" s="13"/>
      <c r="D587" s="13"/>
      <c r="E587" s="13"/>
      <c r="F587" s="13"/>
      <c r="G587" s="13"/>
      <c r="H587" s="13"/>
      <c r="I587" s="13"/>
      <c r="J587" s="13"/>
      <c r="K587" s="13"/>
      <c r="L587" s="13"/>
      <c r="M587" s="13"/>
      <c r="N587" s="13"/>
      <c r="O587" s="13"/>
      <c r="P587" s="13"/>
      <c r="Q587" s="13"/>
      <c r="R587" s="13"/>
      <c r="S587" s="13"/>
      <c r="T587" s="13"/>
      <c r="U587" s="13"/>
      <c r="V587" s="13"/>
      <c r="W587" s="13"/>
      <c r="X587" s="13"/>
      <c r="Y587" s="13"/>
      <c r="Z587" s="13"/>
    </row>
    <row r="588" spans="1:26" ht="12" customHeight="1">
      <c r="A588" s="13"/>
      <c r="B588" s="13"/>
      <c r="C588" s="13"/>
      <c r="D588" s="13"/>
      <c r="E588" s="13"/>
      <c r="F588" s="13"/>
      <c r="G588" s="13"/>
      <c r="H588" s="13"/>
      <c r="I588" s="13"/>
      <c r="J588" s="13"/>
      <c r="K588" s="13"/>
      <c r="L588" s="13"/>
      <c r="M588" s="13"/>
      <c r="N588" s="13"/>
      <c r="O588" s="13"/>
      <c r="P588" s="13"/>
      <c r="Q588" s="13"/>
      <c r="R588" s="13"/>
      <c r="S588" s="13"/>
      <c r="T588" s="13"/>
      <c r="U588" s="13"/>
      <c r="V588" s="13"/>
      <c r="W588" s="13"/>
      <c r="X588" s="13"/>
      <c r="Y588" s="13"/>
      <c r="Z588" s="13"/>
    </row>
    <row r="589" spans="1:26" ht="12" customHeight="1">
      <c r="A589" s="13"/>
      <c r="B589" s="13"/>
      <c r="C589" s="13"/>
      <c r="D589" s="13"/>
      <c r="E589" s="13"/>
      <c r="F589" s="13"/>
      <c r="G589" s="13"/>
      <c r="H589" s="13"/>
      <c r="I589" s="13"/>
      <c r="J589" s="13"/>
      <c r="K589" s="13"/>
      <c r="L589" s="13"/>
      <c r="M589" s="13"/>
      <c r="N589" s="13"/>
      <c r="O589" s="13"/>
      <c r="P589" s="13"/>
      <c r="Q589" s="13"/>
      <c r="R589" s="13"/>
      <c r="S589" s="13"/>
      <c r="T589" s="13"/>
      <c r="U589" s="13"/>
      <c r="V589" s="13"/>
      <c r="W589" s="13"/>
      <c r="X589" s="13"/>
      <c r="Y589" s="13"/>
      <c r="Z589" s="13"/>
    </row>
    <row r="590" spans="1:26" ht="12" customHeight="1">
      <c r="A590" s="13"/>
      <c r="B590" s="13"/>
      <c r="C590" s="13"/>
      <c r="D590" s="13"/>
      <c r="E590" s="13"/>
      <c r="F590" s="13"/>
      <c r="G590" s="13"/>
      <c r="H590" s="13"/>
      <c r="I590" s="13"/>
      <c r="J590" s="13"/>
      <c r="K590" s="13"/>
      <c r="L590" s="13"/>
      <c r="M590" s="13"/>
      <c r="N590" s="13"/>
      <c r="O590" s="13"/>
      <c r="P590" s="13"/>
      <c r="Q590" s="13"/>
      <c r="R590" s="13"/>
      <c r="S590" s="13"/>
      <c r="T590" s="13"/>
      <c r="U590" s="13"/>
      <c r="V590" s="13"/>
      <c r="W590" s="13"/>
      <c r="X590" s="13"/>
      <c r="Y590" s="13"/>
      <c r="Z590" s="13"/>
    </row>
    <row r="591" spans="1:26" ht="12" customHeight="1">
      <c r="A591" s="13"/>
      <c r="B591" s="13"/>
      <c r="C591" s="13"/>
      <c r="D591" s="13"/>
      <c r="E591" s="13"/>
      <c r="F591" s="13"/>
      <c r="G591" s="13"/>
      <c r="H591" s="13"/>
      <c r="I591" s="13"/>
      <c r="J591" s="13"/>
      <c r="K591" s="13"/>
      <c r="L591" s="13"/>
      <c r="M591" s="13"/>
      <c r="N591" s="13"/>
      <c r="O591" s="13"/>
      <c r="P591" s="13"/>
      <c r="Q591" s="13"/>
      <c r="R591" s="13"/>
      <c r="S591" s="13"/>
      <c r="T591" s="13"/>
      <c r="U591" s="13"/>
      <c r="V591" s="13"/>
      <c r="W591" s="13"/>
      <c r="X591" s="13"/>
      <c r="Y591" s="13"/>
      <c r="Z591" s="13"/>
    </row>
    <row r="592" spans="1:26" ht="12" customHeight="1">
      <c r="A592" s="13"/>
      <c r="B592" s="13"/>
      <c r="C592" s="13"/>
      <c r="D592" s="13"/>
      <c r="E592" s="13"/>
      <c r="F592" s="13"/>
      <c r="G592" s="13"/>
      <c r="H592" s="13"/>
      <c r="I592" s="13"/>
      <c r="J592" s="13"/>
      <c r="K592" s="13"/>
      <c r="L592" s="13"/>
      <c r="M592" s="13"/>
      <c r="N592" s="13"/>
      <c r="O592" s="13"/>
      <c r="P592" s="13"/>
      <c r="Q592" s="13"/>
      <c r="R592" s="13"/>
      <c r="S592" s="13"/>
      <c r="T592" s="13"/>
      <c r="U592" s="13"/>
      <c r="V592" s="13"/>
      <c r="W592" s="13"/>
      <c r="X592" s="13"/>
      <c r="Y592" s="13"/>
      <c r="Z592" s="13"/>
    </row>
    <row r="593" spans="1:26" ht="12" customHeight="1">
      <c r="A593" s="13"/>
      <c r="B593" s="13"/>
      <c r="C593" s="13"/>
      <c r="D593" s="13"/>
      <c r="E593" s="13"/>
      <c r="F593" s="13"/>
      <c r="G593" s="13"/>
      <c r="H593" s="13"/>
      <c r="I593" s="13"/>
      <c r="J593" s="13"/>
      <c r="K593" s="13"/>
      <c r="L593" s="13"/>
      <c r="M593" s="13"/>
      <c r="N593" s="13"/>
      <c r="O593" s="13"/>
      <c r="P593" s="13"/>
      <c r="Q593" s="13"/>
      <c r="R593" s="13"/>
      <c r="S593" s="13"/>
      <c r="T593" s="13"/>
      <c r="U593" s="13"/>
      <c r="V593" s="13"/>
      <c r="W593" s="13"/>
      <c r="X593" s="13"/>
      <c r="Y593" s="13"/>
      <c r="Z593" s="13"/>
    </row>
    <row r="594" spans="1:26" ht="12" customHeight="1">
      <c r="A594" s="13"/>
      <c r="B594" s="13"/>
      <c r="C594" s="13"/>
      <c r="D594" s="13"/>
      <c r="E594" s="13"/>
      <c r="F594" s="13"/>
      <c r="G594" s="13"/>
      <c r="H594" s="13"/>
      <c r="I594" s="13"/>
      <c r="J594" s="13"/>
      <c r="K594" s="13"/>
      <c r="L594" s="13"/>
      <c r="M594" s="13"/>
      <c r="N594" s="13"/>
      <c r="O594" s="13"/>
      <c r="P594" s="13"/>
      <c r="Q594" s="13"/>
      <c r="R594" s="13"/>
      <c r="S594" s="13"/>
      <c r="T594" s="13"/>
      <c r="U594" s="13"/>
      <c r="V594" s="13"/>
      <c r="W594" s="13"/>
      <c r="X594" s="13"/>
      <c r="Y594" s="13"/>
      <c r="Z594" s="13"/>
    </row>
    <row r="595" spans="1:26" ht="12" customHeight="1">
      <c r="A595" s="13"/>
      <c r="B595" s="13"/>
      <c r="C595" s="13"/>
      <c r="D595" s="13"/>
      <c r="E595" s="13"/>
      <c r="F595" s="13"/>
      <c r="G595" s="13"/>
      <c r="H595" s="13"/>
      <c r="I595" s="13"/>
      <c r="J595" s="13"/>
      <c r="K595" s="13"/>
      <c r="L595" s="13"/>
      <c r="M595" s="13"/>
      <c r="N595" s="13"/>
      <c r="O595" s="13"/>
      <c r="P595" s="13"/>
      <c r="Q595" s="13"/>
      <c r="R595" s="13"/>
      <c r="S595" s="13"/>
      <c r="T595" s="13"/>
      <c r="U595" s="13"/>
      <c r="V595" s="13"/>
      <c r="W595" s="13"/>
      <c r="X595" s="13"/>
      <c r="Y595" s="13"/>
      <c r="Z595" s="13"/>
    </row>
    <row r="596" spans="1:26" ht="12" customHeight="1">
      <c r="A596" s="13"/>
      <c r="B596" s="13"/>
      <c r="C596" s="13"/>
      <c r="D596" s="13"/>
      <c r="E596" s="13"/>
      <c r="F596" s="13"/>
      <c r="G596" s="13"/>
      <c r="H596" s="13"/>
      <c r="I596" s="13"/>
      <c r="J596" s="13"/>
      <c r="K596" s="13"/>
      <c r="L596" s="13"/>
      <c r="M596" s="13"/>
      <c r="N596" s="13"/>
      <c r="O596" s="13"/>
      <c r="P596" s="13"/>
      <c r="Q596" s="13"/>
      <c r="R596" s="13"/>
      <c r="S596" s="13"/>
      <c r="T596" s="13"/>
      <c r="U596" s="13"/>
      <c r="V596" s="13"/>
      <c r="W596" s="13"/>
      <c r="X596" s="13"/>
      <c r="Y596" s="13"/>
      <c r="Z596" s="13"/>
    </row>
    <row r="597" spans="1:26" ht="12" customHeight="1">
      <c r="A597" s="13"/>
      <c r="B597" s="13"/>
      <c r="C597" s="13"/>
      <c r="D597" s="13"/>
      <c r="E597" s="13"/>
      <c r="F597" s="13"/>
      <c r="G597" s="13"/>
      <c r="H597" s="13"/>
      <c r="I597" s="13"/>
      <c r="J597" s="13"/>
      <c r="K597" s="13"/>
      <c r="L597" s="13"/>
      <c r="M597" s="13"/>
      <c r="N597" s="13"/>
      <c r="O597" s="13"/>
      <c r="P597" s="13"/>
      <c r="Q597" s="13"/>
      <c r="R597" s="13"/>
      <c r="S597" s="13"/>
      <c r="T597" s="13"/>
      <c r="U597" s="13"/>
      <c r="V597" s="13"/>
      <c r="W597" s="13"/>
      <c r="X597" s="13"/>
      <c r="Y597" s="13"/>
      <c r="Z597" s="13"/>
    </row>
    <row r="598" spans="1:26" ht="12" customHeight="1">
      <c r="A598" s="13"/>
      <c r="B598" s="13"/>
      <c r="C598" s="13"/>
      <c r="D598" s="13"/>
      <c r="E598" s="13"/>
      <c r="F598" s="13"/>
      <c r="G598" s="13"/>
      <c r="H598" s="13"/>
      <c r="I598" s="13"/>
      <c r="J598" s="13"/>
      <c r="K598" s="13"/>
      <c r="L598" s="13"/>
      <c r="M598" s="13"/>
      <c r="N598" s="13"/>
      <c r="O598" s="13"/>
      <c r="P598" s="13"/>
      <c r="Q598" s="13"/>
      <c r="R598" s="13"/>
      <c r="S598" s="13"/>
      <c r="T598" s="13"/>
      <c r="U598" s="13"/>
      <c r="V598" s="13"/>
      <c r="W598" s="13"/>
      <c r="X598" s="13"/>
      <c r="Y598" s="13"/>
      <c r="Z598" s="13"/>
    </row>
    <row r="599" spans="1:26" ht="12" customHeight="1">
      <c r="A599" s="13"/>
      <c r="B599" s="13"/>
      <c r="C599" s="13"/>
      <c r="D599" s="13"/>
      <c r="E599" s="13"/>
      <c r="F599" s="13"/>
      <c r="G599" s="13"/>
      <c r="H599" s="13"/>
      <c r="I599" s="13"/>
      <c r="J599" s="13"/>
      <c r="K599" s="13"/>
      <c r="L599" s="13"/>
      <c r="M599" s="13"/>
      <c r="N599" s="13"/>
      <c r="O599" s="13"/>
      <c r="P599" s="13"/>
      <c r="Q599" s="13"/>
      <c r="R599" s="13"/>
      <c r="S599" s="13"/>
      <c r="T599" s="13"/>
      <c r="U599" s="13"/>
      <c r="V599" s="13"/>
      <c r="W599" s="13"/>
      <c r="X599" s="13"/>
      <c r="Y599" s="13"/>
      <c r="Z599" s="13"/>
    </row>
    <row r="600" spans="1:26" ht="12" customHeight="1">
      <c r="A600" s="13"/>
      <c r="B600" s="13"/>
      <c r="C600" s="13"/>
      <c r="D600" s="13"/>
      <c r="E600" s="13"/>
      <c r="F600" s="13"/>
      <c r="G600" s="13"/>
      <c r="H600" s="13"/>
      <c r="I600" s="13"/>
      <c r="J600" s="13"/>
      <c r="K600" s="13"/>
      <c r="L600" s="13"/>
      <c r="M600" s="13"/>
      <c r="N600" s="13"/>
      <c r="O600" s="13"/>
      <c r="P600" s="13"/>
      <c r="Q600" s="13"/>
      <c r="R600" s="13"/>
      <c r="S600" s="13"/>
      <c r="T600" s="13"/>
      <c r="U600" s="13"/>
      <c r="V600" s="13"/>
      <c r="W600" s="13"/>
      <c r="X600" s="13"/>
      <c r="Y600" s="13"/>
      <c r="Z600" s="13"/>
    </row>
    <row r="601" spans="1:26" ht="12" customHeight="1">
      <c r="A601" s="13"/>
      <c r="B601" s="13"/>
      <c r="C601" s="13"/>
      <c r="D601" s="13"/>
      <c r="E601" s="13"/>
      <c r="F601" s="13"/>
      <c r="G601" s="13"/>
      <c r="H601" s="13"/>
      <c r="I601" s="13"/>
      <c r="J601" s="13"/>
      <c r="K601" s="13"/>
      <c r="L601" s="13"/>
      <c r="M601" s="13"/>
      <c r="N601" s="13"/>
      <c r="O601" s="13"/>
      <c r="P601" s="13"/>
      <c r="Q601" s="13"/>
      <c r="R601" s="13"/>
      <c r="S601" s="13"/>
      <c r="T601" s="13"/>
      <c r="U601" s="13"/>
      <c r="V601" s="13"/>
      <c r="W601" s="13"/>
      <c r="X601" s="13"/>
      <c r="Y601" s="13"/>
      <c r="Z601" s="13"/>
    </row>
    <row r="602" spans="1:26" ht="12" customHeight="1">
      <c r="A602" s="13"/>
      <c r="B602" s="13"/>
      <c r="C602" s="13"/>
      <c r="D602" s="13"/>
      <c r="E602" s="13"/>
      <c r="F602" s="13"/>
      <c r="G602" s="13"/>
      <c r="H602" s="13"/>
      <c r="I602" s="13"/>
      <c r="J602" s="13"/>
      <c r="K602" s="13"/>
      <c r="L602" s="13"/>
      <c r="M602" s="13"/>
      <c r="N602" s="13"/>
      <c r="O602" s="13"/>
      <c r="P602" s="13"/>
      <c r="Q602" s="13"/>
      <c r="R602" s="13"/>
      <c r="S602" s="13"/>
      <c r="T602" s="13"/>
      <c r="U602" s="13"/>
      <c r="V602" s="13"/>
      <c r="W602" s="13"/>
      <c r="X602" s="13"/>
      <c r="Y602" s="13"/>
      <c r="Z602" s="13"/>
    </row>
    <row r="603" spans="1:26" ht="12" customHeight="1">
      <c r="A603" s="13"/>
      <c r="B603" s="13"/>
      <c r="C603" s="13"/>
      <c r="D603" s="13"/>
      <c r="E603" s="13"/>
      <c r="F603" s="13"/>
      <c r="G603" s="13"/>
      <c r="H603" s="13"/>
      <c r="I603" s="13"/>
      <c r="J603" s="13"/>
      <c r="K603" s="13"/>
      <c r="L603" s="13"/>
      <c r="M603" s="13"/>
      <c r="N603" s="13"/>
      <c r="O603" s="13"/>
      <c r="P603" s="13"/>
      <c r="Q603" s="13"/>
      <c r="R603" s="13"/>
      <c r="S603" s="13"/>
      <c r="T603" s="13"/>
      <c r="U603" s="13"/>
      <c r="V603" s="13"/>
      <c r="W603" s="13"/>
      <c r="X603" s="13"/>
      <c r="Y603" s="13"/>
      <c r="Z603" s="13"/>
    </row>
    <row r="604" spans="1:26" ht="12" customHeight="1">
      <c r="A604" s="13"/>
      <c r="B604" s="13"/>
      <c r="C604" s="13"/>
      <c r="D604" s="13"/>
      <c r="E604" s="13"/>
      <c r="F604" s="13"/>
      <c r="G604" s="13"/>
      <c r="H604" s="13"/>
      <c r="I604" s="13"/>
      <c r="J604" s="13"/>
      <c r="K604" s="13"/>
      <c r="L604" s="13"/>
      <c r="M604" s="13"/>
      <c r="N604" s="13"/>
      <c r="O604" s="13"/>
      <c r="P604" s="13"/>
      <c r="Q604" s="13"/>
      <c r="R604" s="13"/>
      <c r="S604" s="13"/>
      <c r="T604" s="13"/>
      <c r="U604" s="13"/>
      <c r="V604" s="13"/>
      <c r="W604" s="13"/>
      <c r="X604" s="13"/>
      <c r="Y604" s="13"/>
      <c r="Z604" s="13"/>
    </row>
    <row r="605" spans="1:26" ht="12" customHeight="1">
      <c r="A605" s="13"/>
      <c r="B605" s="13"/>
      <c r="C605" s="13"/>
      <c r="D605" s="13"/>
      <c r="E605" s="13"/>
      <c r="F605" s="13"/>
      <c r="G605" s="13"/>
      <c r="H605" s="13"/>
      <c r="I605" s="13"/>
      <c r="J605" s="13"/>
      <c r="K605" s="13"/>
      <c r="L605" s="13"/>
      <c r="M605" s="13"/>
      <c r="N605" s="13"/>
      <c r="O605" s="13"/>
      <c r="P605" s="13"/>
      <c r="Q605" s="13"/>
      <c r="R605" s="13"/>
      <c r="S605" s="13"/>
      <c r="T605" s="13"/>
      <c r="U605" s="13"/>
      <c r="V605" s="13"/>
      <c r="W605" s="13"/>
      <c r="X605" s="13"/>
      <c r="Y605" s="13"/>
      <c r="Z605" s="13"/>
    </row>
    <row r="606" spans="1:26" ht="12" customHeight="1">
      <c r="A606" s="13"/>
      <c r="B606" s="13"/>
      <c r="C606" s="13"/>
      <c r="D606" s="13"/>
      <c r="E606" s="13"/>
      <c r="F606" s="13"/>
      <c r="G606" s="13"/>
      <c r="H606" s="13"/>
      <c r="I606" s="13"/>
      <c r="J606" s="13"/>
      <c r="K606" s="13"/>
      <c r="L606" s="13"/>
      <c r="M606" s="13"/>
      <c r="N606" s="13"/>
      <c r="O606" s="13"/>
      <c r="P606" s="13"/>
      <c r="Q606" s="13"/>
      <c r="R606" s="13"/>
      <c r="S606" s="13"/>
      <c r="T606" s="13"/>
      <c r="U606" s="13"/>
      <c r="V606" s="13"/>
      <c r="W606" s="13"/>
      <c r="X606" s="13"/>
      <c r="Y606" s="13"/>
      <c r="Z606" s="13"/>
    </row>
    <row r="607" spans="1:26" ht="12" customHeight="1">
      <c r="A607" s="13"/>
      <c r="B607" s="13"/>
      <c r="C607" s="13"/>
      <c r="D607" s="13"/>
      <c r="E607" s="13"/>
      <c r="F607" s="13"/>
      <c r="G607" s="13"/>
      <c r="H607" s="13"/>
      <c r="I607" s="13"/>
      <c r="J607" s="13"/>
      <c r="K607" s="13"/>
      <c r="L607" s="13"/>
      <c r="M607" s="13"/>
      <c r="N607" s="13"/>
      <c r="O607" s="13"/>
      <c r="P607" s="13"/>
      <c r="Q607" s="13"/>
      <c r="R607" s="13"/>
      <c r="S607" s="13"/>
      <c r="T607" s="13"/>
      <c r="U607" s="13"/>
      <c r="V607" s="13"/>
      <c r="W607" s="13"/>
      <c r="X607" s="13"/>
      <c r="Y607" s="13"/>
      <c r="Z607" s="13"/>
    </row>
    <row r="608" spans="1:26" ht="12" customHeight="1">
      <c r="A608" s="13"/>
      <c r="B608" s="13"/>
      <c r="C608" s="13"/>
      <c r="D608" s="13"/>
      <c r="E608" s="13"/>
      <c r="F608" s="13"/>
      <c r="G608" s="13"/>
      <c r="H608" s="13"/>
      <c r="I608" s="13"/>
      <c r="J608" s="13"/>
      <c r="K608" s="13"/>
      <c r="L608" s="13"/>
      <c r="M608" s="13"/>
      <c r="N608" s="13"/>
      <c r="O608" s="13"/>
      <c r="P608" s="13"/>
      <c r="Q608" s="13"/>
      <c r="R608" s="13"/>
      <c r="S608" s="13"/>
      <c r="T608" s="13"/>
      <c r="U608" s="13"/>
      <c r="V608" s="13"/>
      <c r="W608" s="13"/>
      <c r="X608" s="13"/>
      <c r="Y608" s="13"/>
      <c r="Z608" s="13"/>
    </row>
    <row r="609" spans="1:26" ht="12" customHeight="1">
      <c r="A609" s="13"/>
      <c r="B609" s="13"/>
      <c r="C609" s="13"/>
      <c r="D609" s="13"/>
      <c r="E609" s="13"/>
      <c r="F609" s="13"/>
      <c r="G609" s="13"/>
      <c r="H609" s="13"/>
      <c r="I609" s="13"/>
      <c r="J609" s="13"/>
      <c r="K609" s="13"/>
      <c r="L609" s="13"/>
      <c r="M609" s="13"/>
      <c r="N609" s="13"/>
      <c r="O609" s="13"/>
      <c r="P609" s="13"/>
      <c r="Q609" s="13"/>
      <c r="R609" s="13"/>
      <c r="S609" s="13"/>
      <c r="T609" s="13"/>
      <c r="U609" s="13"/>
      <c r="V609" s="13"/>
      <c r="W609" s="13"/>
      <c r="X609" s="13"/>
      <c r="Y609" s="13"/>
      <c r="Z609" s="13"/>
    </row>
    <row r="610" spans="1:26" ht="12" customHeight="1">
      <c r="A610" s="13"/>
      <c r="B610" s="13"/>
      <c r="C610" s="13"/>
      <c r="D610" s="13"/>
      <c r="E610" s="13"/>
      <c r="F610" s="13"/>
      <c r="G610" s="13"/>
      <c r="H610" s="13"/>
      <c r="I610" s="13"/>
      <c r="J610" s="13"/>
      <c r="K610" s="13"/>
      <c r="L610" s="13"/>
      <c r="M610" s="13"/>
      <c r="N610" s="13"/>
      <c r="O610" s="13"/>
      <c r="P610" s="13"/>
      <c r="Q610" s="13"/>
      <c r="R610" s="13"/>
      <c r="S610" s="13"/>
      <c r="T610" s="13"/>
      <c r="U610" s="13"/>
      <c r="V610" s="13"/>
      <c r="W610" s="13"/>
      <c r="X610" s="13"/>
      <c r="Y610" s="13"/>
      <c r="Z610" s="13"/>
    </row>
    <row r="611" spans="1:26" ht="12" customHeight="1">
      <c r="A611" s="13"/>
      <c r="B611" s="13"/>
      <c r="C611" s="13"/>
      <c r="D611" s="13"/>
      <c r="E611" s="13"/>
      <c r="F611" s="13"/>
      <c r="G611" s="13"/>
      <c r="H611" s="13"/>
      <c r="I611" s="13"/>
      <c r="J611" s="13"/>
      <c r="K611" s="13"/>
      <c r="L611" s="13"/>
      <c r="M611" s="13"/>
      <c r="N611" s="13"/>
      <c r="O611" s="13"/>
      <c r="P611" s="13"/>
      <c r="Q611" s="13"/>
      <c r="R611" s="13"/>
      <c r="S611" s="13"/>
      <c r="T611" s="13"/>
      <c r="U611" s="13"/>
      <c r="V611" s="13"/>
      <c r="W611" s="13"/>
      <c r="X611" s="13"/>
      <c r="Y611" s="13"/>
      <c r="Z611" s="13"/>
    </row>
    <row r="612" spans="1:26" ht="12" customHeight="1">
      <c r="A612" s="13"/>
      <c r="B612" s="13"/>
      <c r="C612" s="13"/>
      <c r="D612" s="13"/>
      <c r="E612" s="13"/>
      <c r="F612" s="13"/>
      <c r="G612" s="13"/>
      <c r="H612" s="13"/>
      <c r="I612" s="13"/>
      <c r="J612" s="13"/>
      <c r="K612" s="13"/>
      <c r="L612" s="13"/>
      <c r="M612" s="13"/>
      <c r="N612" s="13"/>
      <c r="O612" s="13"/>
      <c r="P612" s="13"/>
      <c r="Q612" s="13"/>
      <c r="R612" s="13"/>
      <c r="S612" s="13"/>
      <c r="T612" s="13"/>
      <c r="U612" s="13"/>
      <c r="V612" s="13"/>
      <c r="W612" s="13"/>
      <c r="X612" s="13"/>
      <c r="Y612" s="13"/>
      <c r="Z612" s="13"/>
    </row>
    <row r="613" spans="1:26" ht="12" customHeight="1">
      <c r="A613" s="13"/>
      <c r="B613" s="13"/>
      <c r="C613" s="13"/>
      <c r="D613" s="13"/>
      <c r="E613" s="13"/>
      <c r="F613" s="13"/>
      <c r="G613" s="13"/>
      <c r="H613" s="13"/>
      <c r="I613" s="13"/>
      <c r="J613" s="13"/>
      <c r="K613" s="13"/>
      <c r="L613" s="13"/>
      <c r="M613" s="13"/>
      <c r="N613" s="13"/>
      <c r="O613" s="13"/>
      <c r="P613" s="13"/>
      <c r="Q613" s="13"/>
      <c r="R613" s="13"/>
      <c r="S613" s="13"/>
      <c r="T613" s="13"/>
      <c r="U613" s="13"/>
      <c r="V613" s="13"/>
      <c r="W613" s="13"/>
      <c r="X613" s="13"/>
      <c r="Y613" s="13"/>
      <c r="Z613" s="13"/>
    </row>
    <row r="614" spans="1:26" ht="12" customHeight="1">
      <c r="A614" s="13"/>
      <c r="B614" s="13"/>
      <c r="C614" s="13"/>
      <c r="D614" s="13"/>
      <c r="E614" s="13"/>
      <c r="F614" s="13"/>
      <c r="G614" s="13"/>
      <c r="H614" s="13"/>
      <c r="I614" s="13"/>
      <c r="J614" s="13"/>
      <c r="K614" s="13"/>
      <c r="L614" s="13"/>
      <c r="M614" s="13"/>
      <c r="N614" s="13"/>
      <c r="O614" s="13"/>
      <c r="P614" s="13"/>
      <c r="Q614" s="13"/>
      <c r="R614" s="13"/>
      <c r="S614" s="13"/>
      <c r="T614" s="13"/>
      <c r="U614" s="13"/>
      <c r="V614" s="13"/>
      <c r="W614" s="13"/>
      <c r="X614" s="13"/>
      <c r="Y614" s="13"/>
      <c r="Z614" s="13"/>
    </row>
    <row r="615" spans="1:26" ht="12" customHeight="1">
      <c r="A615" s="13"/>
      <c r="B615" s="13"/>
      <c r="C615" s="13"/>
      <c r="D615" s="13"/>
      <c r="E615" s="13"/>
      <c r="F615" s="13"/>
      <c r="G615" s="13"/>
      <c r="H615" s="13"/>
      <c r="I615" s="13"/>
      <c r="J615" s="13"/>
      <c r="K615" s="13"/>
      <c r="L615" s="13"/>
      <c r="M615" s="13"/>
      <c r="N615" s="13"/>
      <c r="O615" s="13"/>
      <c r="P615" s="13"/>
      <c r="Q615" s="13"/>
      <c r="R615" s="13"/>
      <c r="S615" s="13"/>
      <c r="T615" s="13"/>
      <c r="U615" s="13"/>
      <c r="V615" s="13"/>
      <c r="W615" s="13"/>
      <c r="X615" s="13"/>
      <c r="Y615" s="13"/>
      <c r="Z615" s="13"/>
    </row>
    <row r="616" spans="1:26" ht="12" customHeight="1">
      <c r="A616" s="13"/>
      <c r="B616" s="13"/>
      <c r="C616" s="13"/>
      <c r="D616" s="13"/>
      <c r="E616" s="13"/>
      <c r="F616" s="13"/>
      <c r="G616" s="13"/>
      <c r="H616" s="13"/>
      <c r="I616" s="13"/>
      <c r="J616" s="13"/>
      <c r="K616" s="13"/>
      <c r="L616" s="13"/>
      <c r="M616" s="13"/>
      <c r="N616" s="13"/>
      <c r="O616" s="13"/>
      <c r="P616" s="13"/>
      <c r="Q616" s="13"/>
      <c r="R616" s="13"/>
      <c r="S616" s="13"/>
      <c r="T616" s="13"/>
      <c r="U616" s="13"/>
      <c r="V616" s="13"/>
      <c r="W616" s="13"/>
      <c r="X616" s="13"/>
      <c r="Y616" s="13"/>
      <c r="Z616" s="13"/>
    </row>
    <row r="617" spans="1:26" ht="12" customHeight="1">
      <c r="A617" s="13"/>
      <c r="B617" s="13"/>
      <c r="C617" s="13"/>
      <c r="D617" s="13"/>
      <c r="E617" s="13"/>
      <c r="F617" s="13"/>
      <c r="G617" s="13"/>
      <c r="H617" s="13"/>
      <c r="I617" s="13"/>
      <c r="J617" s="13"/>
      <c r="K617" s="13"/>
      <c r="L617" s="13"/>
      <c r="M617" s="13"/>
      <c r="N617" s="13"/>
      <c r="O617" s="13"/>
      <c r="P617" s="13"/>
      <c r="Q617" s="13"/>
      <c r="R617" s="13"/>
      <c r="S617" s="13"/>
      <c r="T617" s="13"/>
      <c r="U617" s="13"/>
      <c r="V617" s="13"/>
      <c r="W617" s="13"/>
      <c r="X617" s="13"/>
      <c r="Y617" s="13"/>
      <c r="Z617" s="13"/>
    </row>
    <row r="618" spans="1:26" ht="12" customHeight="1">
      <c r="A618" s="13"/>
      <c r="B618" s="13"/>
      <c r="C618" s="13"/>
      <c r="D618" s="13"/>
      <c r="E618" s="13"/>
      <c r="F618" s="13"/>
      <c r="G618" s="13"/>
      <c r="H618" s="13"/>
      <c r="I618" s="13"/>
      <c r="J618" s="13"/>
      <c r="K618" s="13"/>
      <c r="L618" s="13"/>
      <c r="M618" s="13"/>
      <c r="N618" s="13"/>
      <c r="O618" s="13"/>
      <c r="P618" s="13"/>
      <c r="Q618" s="13"/>
      <c r="R618" s="13"/>
      <c r="S618" s="13"/>
      <c r="T618" s="13"/>
      <c r="U618" s="13"/>
      <c r="V618" s="13"/>
      <c r="W618" s="13"/>
      <c r="X618" s="13"/>
      <c r="Y618" s="13"/>
      <c r="Z618" s="13"/>
    </row>
    <row r="619" spans="1:26" ht="12" customHeight="1">
      <c r="A619" s="13"/>
      <c r="B619" s="13"/>
      <c r="C619" s="13"/>
      <c r="D619" s="13"/>
      <c r="E619" s="13"/>
      <c r="F619" s="13"/>
      <c r="G619" s="13"/>
      <c r="H619" s="13"/>
      <c r="I619" s="13"/>
      <c r="J619" s="13"/>
      <c r="K619" s="13"/>
      <c r="L619" s="13"/>
      <c r="M619" s="13"/>
      <c r="N619" s="13"/>
      <c r="O619" s="13"/>
      <c r="P619" s="13"/>
      <c r="Q619" s="13"/>
      <c r="R619" s="13"/>
      <c r="S619" s="13"/>
      <c r="T619" s="13"/>
      <c r="U619" s="13"/>
      <c r="V619" s="13"/>
      <c r="W619" s="13"/>
      <c r="X619" s="13"/>
      <c r="Y619" s="13"/>
      <c r="Z619" s="13"/>
    </row>
    <row r="620" spans="1:26" ht="12" customHeight="1">
      <c r="A620" s="13"/>
      <c r="B620" s="13"/>
      <c r="C620" s="13"/>
      <c r="D620" s="13"/>
      <c r="E620" s="13"/>
      <c r="F620" s="13"/>
      <c r="G620" s="13"/>
      <c r="H620" s="13"/>
      <c r="I620" s="13"/>
      <c r="J620" s="13"/>
      <c r="K620" s="13"/>
      <c r="L620" s="13"/>
      <c r="M620" s="13"/>
      <c r="N620" s="13"/>
      <c r="O620" s="13"/>
      <c r="P620" s="13"/>
      <c r="Q620" s="13"/>
      <c r="R620" s="13"/>
      <c r="S620" s="13"/>
      <c r="T620" s="13"/>
      <c r="U620" s="13"/>
      <c r="V620" s="13"/>
      <c r="W620" s="13"/>
      <c r="X620" s="13"/>
      <c r="Y620" s="13"/>
      <c r="Z620" s="13"/>
    </row>
    <row r="621" spans="1:26" ht="12" customHeight="1">
      <c r="A621" s="13"/>
      <c r="B621" s="13"/>
      <c r="C621" s="13"/>
      <c r="D621" s="13"/>
      <c r="E621" s="13"/>
      <c r="F621" s="13"/>
      <c r="G621" s="13"/>
      <c r="H621" s="13"/>
      <c r="I621" s="13"/>
      <c r="J621" s="13"/>
      <c r="K621" s="13"/>
      <c r="L621" s="13"/>
      <c r="M621" s="13"/>
      <c r="N621" s="13"/>
      <c r="O621" s="13"/>
      <c r="P621" s="13"/>
      <c r="Q621" s="13"/>
      <c r="R621" s="13"/>
      <c r="S621" s="13"/>
      <c r="T621" s="13"/>
      <c r="U621" s="13"/>
      <c r="V621" s="13"/>
      <c r="W621" s="13"/>
      <c r="X621" s="13"/>
      <c r="Y621" s="13"/>
      <c r="Z621" s="13"/>
    </row>
    <row r="622" spans="1:26" ht="12" customHeight="1">
      <c r="A622" s="13"/>
      <c r="B622" s="13"/>
      <c r="C622" s="13"/>
      <c r="D622" s="13"/>
      <c r="E622" s="13"/>
      <c r="F622" s="13"/>
      <c r="G622" s="13"/>
      <c r="H622" s="13"/>
      <c r="I622" s="13"/>
      <c r="J622" s="13"/>
      <c r="K622" s="13"/>
      <c r="L622" s="13"/>
      <c r="M622" s="13"/>
      <c r="N622" s="13"/>
      <c r="O622" s="13"/>
      <c r="P622" s="13"/>
      <c r="Q622" s="13"/>
      <c r="R622" s="13"/>
      <c r="S622" s="13"/>
      <c r="T622" s="13"/>
      <c r="U622" s="13"/>
      <c r="V622" s="13"/>
      <c r="W622" s="13"/>
      <c r="X622" s="13"/>
      <c r="Y622" s="13"/>
      <c r="Z622" s="13"/>
    </row>
    <row r="623" spans="1:26" ht="12" customHeight="1">
      <c r="A623" s="13"/>
      <c r="B623" s="13"/>
      <c r="C623" s="13"/>
      <c r="D623" s="13"/>
      <c r="E623" s="13"/>
      <c r="F623" s="13"/>
      <c r="G623" s="13"/>
      <c r="H623" s="13"/>
      <c r="I623" s="13"/>
      <c r="J623" s="13"/>
      <c r="K623" s="13"/>
      <c r="L623" s="13"/>
      <c r="M623" s="13"/>
      <c r="N623" s="13"/>
      <c r="O623" s="13"/>
      <c r="P623" s="13"/>
      <c r="Q623" s="13"/>
      <c r="R623" s="13"/>
      <c r="S623" s="13"/>
      <c r="T623" s="13"/>
      <c r="U623" s="13"/>
      <c r="V623" s="13"/>
      <c r="W623" s="13"/>
      <c r="X623" s="13"/>
      <c r="Y623" s="13"/>
      <c r="Z623" s="13"/>
    </row>
    <row r="624" spans="1:26" ht="12" customHeight="1">
      <c r="A624" s="13"/>
      <c r="B624" s="13"/>
      <c r="C624" s="13"/>
      <c r="D624" s="13"/>
      <c r="E624" s="13"/>
      <c r="F624" s="13"/>
      <c r="G624" s="13"/>
      <c r="H624" s="13"/>
      <c r="I624" s="13"/>
      <c r="J624" s="13"/>
      <c r="K624" s="13"/>
      <c r="L624" s="13"/>
      <c r="M624" s="13"/>
      <c r="N624" s="13"/>
      <c r="O624" s="13"/>
      <c r="P624" s="13"/>
      <c r="Q624" s="13"/>
      <c r="R624" s="13"/>
      <c r="S624" s="13"/>
      <c r="T624" s="13"/>
      <c r="U624" s="13"/>
      <c r="V624" s="13"/>
      <c r="W624" s="13"/>
      <c r="X624" s="13"/>
      <c r="Y624" s="13"/>
      <c r="Z624" s="13"/>
    </row>
    <row r="625" spans="1:26" ht="12" customHeight="1">
      <c r="A625" s="13"/>
      <c r="B625" s="13"/>
      <c r="C625" s="13"/>
      <c r="D625" s="13"/>
      <c r="E625" s="13"/>
      <c r="F625" s="13"/>
      <c r="G625" s="13"/>
      <c r="H625" s="13"/>
      <c r="I625" s="13"/>
      <c r="J625" s="13"/>
      <c r="K625" s="13"/>
      <c r="L625" s="13"/>
      <c r="M625" s="13"/>
      <c r="N625" s="13"/>
      <c r="O625" s="13"/>
      <c r="P625" s="13"/>
      <c r="Q625" s="13"/>
      <c r="R625" s="13"/>
      <c r="S625" s="13"/>
      <c r="T625" s="13"/>
      <c r="U625" s="13"/>
      <c r="V625" s="13"/>
      <c r="W625" s="13"/>
      <c r="X625" s="13"/>
      <c r="Y625" s="13"/>
      <c r="Z625" s="13"/>
    </row>
    <row r="626" spans="1:26" ht="12" customHeight="1">
      <c r="A626" s="13"/>
      <c r="B626" s="13"/>
      <c r="C626" s="13"/>
      <c r="D626" s="13"/>
      <c r="E626" s="13"/>
      <c r="F626" s="13"/>
      <c r="G626" s="13"/>
      <c r="H626" s="13"/>
      <c r="I626" s="13"/>
      <c r="J626" s="13"/>
      <c r="K626" s="13"/>
      <c r="L626" s="13"/>
      <c r="M626" s="13"/>
      <c r="N626" s="13"/>
      <c r="O626" s="13"/>
      <c r="P626" s="13"/>
      <c r="Q626" s="13"/>
      <c r="R626" s="13"/>
      <c r="S626" s="13"/>
      <c r="T626" s="13"/>
      <c r="U626" s="13"/>
      <c r="V626" s="13"/>
      <c r="W626" s="13"/>
      <c r="X626" s="13"/>
      <c r="Y626" s="13"/>
      <c r="Z626" s="13"/>
    </row>
    <row r="627" spans="1:26" ht="12" customHeight="1">
      <c r="A627" s="13"/>
      <c r="B627" s="13"/>
      <c r="C627" s="13"/>
      <c r="D627" s="13"/>
      <c r="E627" s="13"/>
      <c r="F627" s="13"/>
      <c r="G627" s="13"/>
      <c r="H627" s="13"/>
      <c r="I627" s="13"/>
      <c r="J627" s="13"/>
      <c r="K627" s="13"/>
      <c r="L627" s="13"/>
      <c r="M627" s="13"/>
      <c r="N627" s="13"/>
      <c r="O627" s="13"/>
      <c r="P627" s="13"/>
      <c r="Q627" s="13"/>
      <c r="R627" s="13"/>
      <c r="S627" s="13"/>
      <c r="T627" s="13"/>
      <c r="U627" s="13"/>
      <c r="V627" s="13"/>
      <c r="W627" s="13"/>
      <c r="X627" s="13"/>
      <c r="Y627" s="13"/>
      <c r="Z627" s="13"/>
    </row>
    <row r="628" spans="1:26" ht="12" customHeight="1">
      <c r="A628" s="13"/>
      <c r="B628" s="13"/>
      <c r="C628" s="13"/>
      <c r="D628" s="13"/>
      <c r="E628" s="13"/>
      <c r="F628" s="13"/>
      <c r="G628" s="13"/>
      <c r="H628" s="13"/>
      <c r="I628" s="13"/>
      <c r="J628" s="13"/>
      <c r="K628" s="13"/>
      <c r="L628" s="13"/>
      <c r="M628" s="13"/>
      <c r="N628" s="13"/>
      <c r="O628" s="13"/>
      <c r="P628" s="13"/>
      <c r="Q628" s="13"/>
      <c r="R628" s="13"/>
      <c r="S628" s="13"/>
      <c r="T628" s="13"/>
      <c r="U628" s="13"/>
      <c r="V628" s="13"/>
      <c r="W628" s="13"/>
      <c r="X628" s="13"/>
      <c r="Y628" s="13"/>
      <c r="Z628" s="13"/>
    </row>
    <row r="629" spans="1:26" ht="12" customHeight="1">
      <c r="A629" s="13"/>
      <c r="B629" s="13"/>
      <c r="C629" s="13"/>
      <c r="D629" s="13"/>
      <c r="E629" s="13"/>
      <c r="F629" s="13"/>
      <c r="G629" s="13"/>
      <c r="H629" s="13"/>
      <c r="I629" s="13"/>
      <c r="J629" s="13"/>
      <c r="K629" s="13"/>
      <c r="L629" s="13"/>
      <c r="M629" s="13"/>
      <c r="N629" s="13"/>
      <c r="O629" s="13"/>
      <c r="P629" s="13"/>
      <c r="Q629" s="13"/>
      <c r="R629" s="13"/>
      <c r="S629" s="13"/>
      <c r="T629" s="13"/>
      <c r="U629" s="13"/>
      <c r="V629" s="13"/>
      <c r="W629" s="13"/>
      <c r="X629" s="13"/>
      <c r="Y629" s="13"/>
      <c r="Z629" s="13"/>
    </row>
    <row r="630" spans="1:26" ht="12" customHeight="1">
      <c r="A630" s="13"/>
      <c r="B630" s="13"/>
      <c r="C630" s="13"/>
      <c r="D630" s="13"/>
      <c r="E630" s="13"/>
      <c r="F630" s="13"/>
      <c r="G630" s="13"/>
      <c r="H630" s="13"/>
      <c r="I630" s="13"/>
      <c r="J630" s="13"/>
      <c r="K630" s="13"/>
      <c r="L630" s="13"/>
      <c r="M630" s="13"/>
      <c r="N630" s="13"/>
      <c r="O630" s="13"/>
      <c r="P630" s="13"/>
      <c r="Q630" s="13"/>
      <c r="R630" s="13"/>
      <c r="S630" s="13"/>
      <c r="T630" s="13"/>
      <c r="U630" s="13"/>
      <c r="V630" s="13"/>
      <c r="W630" s="13"/>
      <c r="X630" s="13"/>
      <c r="Y630" s="13"/>
      <c r="Z630" s="13"/>
    </row>
    <row r="631" spans="1:26" ht="12" customHeight="1">
      <c r="A631" s="13"/>
      <c r="B631" s="13"/>
      <c r="C631" s="13"/>
      <c r="D631" s="13"/>
      <c r="E631" s="13"/>
      <c r="F631" s="13"/>
      <c r="G631" s="13"/>
      <c r="H631" s="13"/>
      <c r="I631" s="13"/>
      <c r="J631" s="13"/>
      <c r="K631" s="13"/>
      <c r="L631" s="13"/>
      <c r="M631" s="13"/>
      <c r="N631" s="13"/>
      <c r="O631" s="13"/>
      <c r="P631" s="13"/>
      <c r="Q631" s="13"/>
      <c r="R631" s="13"/>
      <c r="S631" s="13"/>
      <c r="T631" s="13"/>
      <c r="U631" s="13"/>
      <c r="V631" s="13"/>
      <c r="W631" s="13"/>
      <c r="X631" s="13"/>
      <c r="Y631" s="13"/>
      <c r="Z631" s="13"/>
    </row>
    <row r="632" spans="1:26" ht="12" customHeight="1">
      <c r="A632" s="13"/>
      <c r="B632" s="13"/>
      <c r="C632" s="13"/>
      <c r="D632" s="13"/>
      <c r="E632" s="13"/>
      <c r="F632" s="13"/>
      <c r="G632" s="13"/>
      <c r="H632" s="13"/>
      <c r="I632" s="13"/>
      <c r="J632" s="13"/>
      <c r="K632" s="13"/>
      <c r="L632" s="13"/>
      <c r="M632" s="13"/>
      <c r="N632" s="13"/>
      <c r="O632" s="13"/>
      <c r="P632" s="13"/>
      <c r="Q632" s="13"/>
      <c r="R632" s="13"/>
      <c r="S632" s="13"/>
      <c r="T632" s="13"/>
      <c r="U632" s="13"/>
      <c r="V632" s="13"/>
      <c r="W632" s="13"/>
      <c r="X632" s="13"/>
      <c r="Y632" s="13"/>
      <c r="Z632" s="13"/>
    </row>
    <row r="633" spans="1:26" ht="12" customHeight="1">
      <c r="A633" s="13"/>
      <c r="B633" s="13"/>
      <c r="C633" s="13"/>
      <c r="D633" s="13"/>
      <c r="E633" s="13"/>
      <c r="F633" s="13"/>
      <c r="G633" s="13"/>
      <c r="H633" s="13"/>
      <c r="I633" s="13"/>
      <c r="J633" s="13"/>
      <c r="K633" s="13"/>
      <c r="L633" s="13"/>
      <c r="M633" s="13"/>
      <c r="N633" s="13"/>
      <c r="O633" s="13"/>
      <c r="P633" s="13"/>
      <c r="Q633" s="13"/>
      <c r="R633" s="13"/>
      <c r="S633" s="13"/>
      <c r="T633" s="13"/>
      <c r="U633" s="13"/>
      <c r="V633" s="13"/>
      <c r="W633" s="13"/>
      <c r="X633" s="13"/>
      <c r="Y633" s="13"/>
      <c r="Z633" s="13"/>
    </row>
    <row r="634" spans="1:26" ht="12" customHeight="1">
      <c r="A634" s="13"/>
      <c r="B634" s="13"/>
      <c r="C634" s="13"/>
      <c r="D634" s="13"/>
      <c r="E634" s="13"/>
      <c r="F634" s="13"/>
      <c r="G634" s="13"/>
      <c r="H634" s="13"/>
      <c r="I634" s="13"/>
      <c r="J634" s="13"/>
      <c r="K634" s="13"/>
      <c r="L634" s="13"/>
      <c r="M634" s="13"/>
      <c r="N634" s="13"/>
      <c r="O634" s="13"/>
      <c r="P634" s="13"/>
      <c r="Q634" s="13"/>
      <c r="R634" s="13"/>
      <c r="S634" s="13"/>
      <c r="T634" s="13"/>
      <c r="U634" s="13"/>
      <c r="V634" s="13"/>
      <c r="W634" s="13"/>
      <c r="X634" s="13"/>
      <c r="Y634" s="13"/>
      <c r="Z634" s="13"/>
    </row>
    <row r="635" spans="1:26" ht="12" customHeight="1">
      <c r="A635" s="13"/>
      <c r="B635" s="13"/>
      <c r="C635" s="13"/>
      <c r="D635" s="13"/>
      <c r="E635" s="13"/>
      <c r="F635" s="13"/>
      <c r="G635" s="13"/>
      <c r="H635" s="13"/>
      <c r="I635" s="13"/>
      <c r="J635" s="13"/>
      <c r="K635" s="13"/>
      <c r="L635" s="13"/>
      <c r="M635" s="13"/>
      <c r="N635" s="13"/>
      <c r="O635" s="13"/>
      <c r="P635" s="13"/>
      <c r="Q635" s="13"/>
      <c r="R635" s="13"/>
      <c r="S635" s="13"/>
      <c r="T635" s="13"/>
      <c r="U635" s="13"/>
      <c r="V635" s="13"/>
      <c r="W635" s="13"/>
      <c r="X635" s="13"/>
      <c r="Y635" s="13"/>
      <c r="Z635" s="13"/>
    </row>
    <row r="636" spans="1:26" ht="12" customHeight="1">
      <c r="A636" s="13"/>
      <c r="B636" s="13"/>
      <c r="C636" s="13"/>
      <c r="D636" s="13"/>
      <c r="E636" s="13"/>
      <c r="F636" s="13"/>
      <c r="G636" s="13"/>
      <c r="H636" s="13"/>
      <c r="I636" s="13"/>
      <c r="J636" s="13"/>
      <c r="K636" s="13"/>
      <c r="L636" s="13"/>
      <c r="M636" s="13"/>
      <c r="N636" s="13"/>
      <c r="O636" s="13"/>
      <c r="P636" s="13"/>
      <c r="Q636" s="13"/>
      <c r="R636" s="13"/>
      <c r="S636" s="13"/>
      <c r="T636" s="13"/>
      <c r="U636" s="13"/>
      <c r="V636" s="13"/>
      <c r="W636" s="13"/>
      <c r="X636" s="13"/>
      <c r="Y636" s="13"/>
      <c r="Z636" s="13"/>
    </row>
    <row r="637" spans="1:26" ht="12" customHeight="1">
      <c r="A637" s="13"/>
      <c r="B637" s="13"/>
      <c r="C637" s="13"/>
      <c r="D637" s="13"/>
      <c r="E637" s="13"/>
      <c r="F637" s="13"/>
      <c r="G637" s="13"/>
      <c r="H637" s="13"/>
      <c r="I637" s="13"/>
      <c r="J637" s="13"/>
      <c r="K637" s="13"/>
      <c r="L637" s="13"/>
      <c r="M637" s="13"/>
      <c r="N637" s="13"/>
      <c r="O637" s="13"/>
      <c r="P637" s="13"/>
      <c r="Q637" s="13"/>
      <c r="R637" s="13"/>
      <c r="S637" s="13"/>
      <c r="T637" s="13"/>
      <c r="U637" s="13"/>
      <c r="V637" s="13"/>
      <c r="W637" s="13"/>
      <c r="X637" s="13"/>
      <c r="Y637" s="13"/>
      <c r="Z637" s="13"/>
    </row>
    <row r="638" spans="1:26" ht="12" customHeight="1">
      <c r="A638" s="13"/>
      <c r="B638" s="13"/>
      <c r="C638" s="13"/>
      <c r="D638" s="13"/>
      <c r="E638" s="13"/>
      <c r="F638" s="13"/>
      <c r="G638" s="13"/>
      <c r="H638" s="13"/>
      <c r="I638" s="13"/>
      <c r="J638" s="13"/>
      <c r="K638" s="13"/>
      <c r="L638" s="13"/>
      <c r="M638" s="13"/>
      <c r="N638" s="13"/>
      <c r="O638" s="13"/>
      <c r="P638" s="13"/>
      <c r="Q638" s="13"/>
      <c r="R638" s="13"/>
      <c r="S638" s="13"/>
      <c r="T638" s="13"/>
      <c r="U638" s="13"/>
      <c r="V638" s="13"/>
      <c r="W638" s="13"/>
      <c r="X638" s="13"/>
      <c r="Y638" s="13"/>
      <c r="Z638" s="13"/>
    </row>
    <row r="639" spans="1:26" ht="12" customHeight="1">
      <c r="A639" s="13"/>
      <c r="B639" s="13"/>
      <c r="C639" s="13"/>
      <c r="D639" s="13"/>
      <c r="E639" s="13"/>
      <c r="F639" s="13"/>
      <c r="G639" s="13"/>
      <c r="H639" s="13"/>
      <c r="I639" s="13"/>
      <c r="J639" s="13"/>
      <c r="K639" s="13"/>
      <c r="L639" s="13"/>
      <c r="M639" s="13"/>
      <c r="N639" s="13"/>
      <c r="O639" s="13"/>
      <c r="P639" s="13"/>
      <c r="Q639" s="13"/>
      <c r="R639" s="13"/>
      <c r="S639" s="13"/>
      <c r="T639" s="13"/>
      <c r="U639" s="13"/>
      <c r="V639" s="13"/>
      <c r="W639" s="13"/>
      <c r="X639" s="13"/>
      <c r="Y639" s="13"/>
      <c r="Z639" s="13"/>
    </row>
    <row r="640" spans="1:26" ht="12" customHeight="1">
      <c r="A640" s="13"/>
      <c r="B640" s="13"/>
      <c r="C640" s="13"/>
      <c r="D640" s="13"/>
      <c r="E640" s="13"/>
      <c r="F640" s="13"/>
      <c r="G640" s="13"/>
      <c r="H640" s="13"/>
      <c r="I640" s="13"/>
      <c r="J640" s="13"/>
      <c r="K640" s="13"/>
      <c r="L640" s="13"/>
      <c r="M640" s="13"/>
      <c r="N640" s="13"/>
      <c r="O640" s="13"/>
      <c r="P640" s="13"/>
      <c r="Q640" s="13"/>
      <c r="R640" s="13"/>
      <c r="S640" s="13"/>
      <c r="T640" s="13"/>
      <c r="U640" s="13"/>
      <c r="V640" s="13"/>
      <c r="W640" s="13"/>
      <c r="X640" s="13"/>
      <c r="Y640" s="13"/>
      <c r="Z640" s="13"/>
    </row>
    <row r="641" spans="1:26" ht="12" customHeight="1">
      <c r="A641" s="13"/>
      <c r="B641" s="13"/>
      <c r="C641" s="13"/>
      <c r="D641" s="13"/>
      <c r="E641" s="13"/>
      <c r="F641" s="13"/>
      <c r="G641" s="13"/>
      <c r="H641" s="13"/>
      <c r="I641" s="13"/>
      <c r="J641" s="13"/>
      <c r="K641" s="13"/>
      <c r="L641" s="13"/>
      <c r="M641" s="13"/>
      <c r="N641" s="13"/>
      <c r="O641" s="13"/>
      <c r="P641" s="13"/>
      <c r="Q641" s="13"/>
      <c r="R641" s="13"/>
      <c r="S641" s="13"/>
      <c r="T641" s="13"/>
      <c r="U641" s="13"/>
      <c r="V641" s="13"/>
      <c r="W641" s="13"/>
      <c r="X641" s="13"/>
      <c r="Y641" s="13"/>
      <c r="Z641" s="13"/>
    </row>
    <row r="642" spans="1:26" ht="12" customHeight="1">
      <c r="A642" s="13"/>
      <c r="B642" s="13"/>
      <c r="C642" s="13"/>
      <c r="D642" s="13"/>
      <c r="E642" s="13"/>
      <c r="F642" s="13"/>
      <c r="G642" s="13"/>
      <c r="H642" s="13"/>
      <c r="I642" s="13"/>
      <c r="J642" s="13"/>
      <c r="K642" s="13"/>
      <c r="L642" s="13"/>
      <c r="M642" s="13"/>
      <c r="N642" s="13"/>
      <c r="O642" s="13"/>
      <c r="P642" s="13"/>
      <c r="Q642" s="13"/>
      <c r="R642" s="13"/>
      <c r="S642" s="13"/>
      <c r="T642" s="13"/>
      <c r="U642" s="13"/>
      <c r="V642" s="13"/>
      <c r="W642" s="13"/>
      <c r="X642" s="13"/>
      <c r="Y642" s="13"/>
      <c r="Z642" s="13"/>
    </row>
    <row r="643" spans="1:26" ht="12" customHeight="1">
      <c r="A643" s="13"/>
      <c r="B643" s="13"/>
      <c r="C643" s="13"/>
      <c r="D643" s="13"/>
      <c r="E643" s="13"/>
      <c r="F643" s="13"/>
      <c r="G643" s="13"/>
      <c r="H643" s="13"/>
      <c r="I643" s="13"/>
      <c r="J643" s="13"/>
      <c r="K643" s="13"/>
      <c r="L643" s="13"/>
      <c r="M643" s="13"/>
      <c r="N643" s="13"/>
      <c r="O643" s="13"/>
      <c r="P643" s="13"/>
      <c r="Q643" s="13"/>
      <c r="R643" s="13"/>
      <c r="S643" s="13"/>
      <c r="T643" s="13"/>
      <c r="U643" s="13"/>
      <c r="V643" s="13"/>
      <c r="W643" s="13"/>
      <c r="X643" s="13"/>
      <c r="Y643" s="13"/>
      <c r="Z643" s="13"/>
    </row>
    <row r="644" spans="1:26" ht="12" customHeight="1">
      <c r="A644" s="13"/>
      <c r="B644" s="13"/>
      <c r="C644" s="13"/>
      <c r="D644" s="13"/>
      <c r="E644" s="13"/>
      <c r="F644" s="13"/>
      <c r="G644" s="13"/>
      <c r="H644" s="13"/>
      <c r="I644" s="13"/>
      <c r="J644" s="13"/>
      <c r="K644" s="13"/>
      <c r="L644" s="13"/>
      <c r="M644" s="13"/>
      <c r="N644" s="13"/>
      <c r="O644" s="13"/>
      <c r="P644" s="13"/>
      <c r="Q644" s="13"/>
      <c r="R644" s="13"/>
      <c r="S644" s="13"/>
      <c r="T644" s="13"/>
      <c r="U644" s="13"/>
      <c r="V644" s="13"/>
      <c r="W644" s="13"/>
      <c r="X644" s="13"/>
      <c r="Y644" s="13"/>
      <c r="Z644" s="13"/>
    </row>
    <row r="645" spans="1:26" ht="12" customHeight="1">
      <c r="A645" s="13"/>
      <c r="B645" s="13"/>
      <c r="C645" s="13"/>
      <c r="D645" s="13"/>
      <c r="E645" s="13"/>
      <c r="F645" s="13"/>
      <c r="G645" s="13"/>
      <c r="H645" s="13"/>
      <c r="I645" s="13"/>
      <c r="J645" s="13"/>
      <c r="K645" s="13"/>
      <c r="L645" s="13"/>
      <c r="M645" s="13"/>
      <c r="N645" s="13"/>
      <c r="O645" s="13"/>
      <c r="P645" s="13"/>
      <c r="Q645" s="13"/>
      <c r="R645" s="13"/>
      <c r="S645" s="13"/>
      <c r="T645" s="13"/>
      <c r="U645" s="13"/>
      <c r="V645" s="13"/>
      <c r="W645" s="13"/>
      <c r="X645" s="13"/>
      <c r="Y645" s="13"/>
      <c r="Z645" s="13"/>
    </row>
    <row r="646" spans="1:26" ht="12" customHeight="1">
      <c r="A646" s="13"/>
      <c r="B646" s="13"/>
      <c r="C646" s="13"/>
      <c r="D646" s="13"/>
      <c r="E646" s="13"/>
      <c r="F646" s="13"/>
      <c r="G646" s="13"/>
      <c r="H646" s="13"/>
      <c r="I646" s="13"/>
      <c r="J646" s="13"/>
      <c r="K646" s="13"/>
      <c r="L646" s="13"/>
      <c r="M646" s="13"/>
      <c r="N646" s="13"/>
      <c r="O646" s="13"/>
      <c r="P646" s="13"/>
      <c r="Q646" s="13"/>
      <c r="R646" s="13"/>
      <c r="S646" s="13"/>
      <c r="T646" s="13"/>
      <c r="U646" s="13"/>
      <c r="V646" s="13"/>
      <c r="W646" s="13"/>
      <c r="X646" s="13"/>
      <c r="Y646" s="13"/>
      <c r="Z646" s="13"/>
    </row>
    <row r="647" spans="1:26" ht="12" customHeight="1">
      <c r="A647" s="13"/>
      <c r="B647" s="13"/>
      <c r="C647" s="13"/>
      <c r="D647" s="13"/>
      <c r="E647" s="13"/>
      <c r="F647" s="13"/>
      <c r="G647" s="13"/>
      <c r="H647" s="13"/>
      <c r="I647" s="13"/>
      <c r="J647" s="13"/>
      <c r="K647" s="13"/>
      <c r="L647" s="13"/>
      <c r="M647" s="13"/>
      <c r="N647" s="13"/>
      <c r="O647" s="13"/>
      <c r="P647" s="13"/>
      <c r="Q647" s="13"/>
      <c r="R647" s="13"/>
      <c r="S647" s="13"/>
      <c r="T647" s="13"/>
      <c r="U647" s="13"/>
      <c r="V647" s="13"/>
      <c r="W647" s="13"/>
      <c r="X647" s="13"/>
      <c r="Y647" s="13"/>
      <c r="Z647" s="13"/>
    </row>
    <row r="648" spans="1:26" ht="12" customHeight="1">
      <c r="A648" s="13"/>
      <c r="B648" s="13"/>
      <c r="C648" s="13"/>
      <c r="D648" s="13"/>
      <c r="E648" s="13"/>
      <c r="F648" s="13"/>
      <c r="G648" s="13"/>
      <c r="H648" s="13"/>
      <c r="I648" s="13"/>
      <c r="J648" s="13"/>
      <c r="K648" s="13"/>
      <c r="L648" s="13"/>
      <c r="M648" s="13"/>
      <c r="N648" s="13"/>
      <c r="O648" s="13"/>
      <c r="P648" s="13"/>
      <c r="Q648" s="13"/>
      <c r="R648" s="13"/>
      <c r="S648" s="13"/>
      <c r="T648" s="13"/>
      <c r="U648" s="13"/>
      <c r="V648" s="13"/>
      <c r="W648" s="13"/>
      <c r="X648" s="13"/>
      <c r="Y648" s="13"/>
      <c r="Z648" s="13"/>
    </row>
    <row r="649" spans="1:26" ht="12" customHeight="1">
      <c r="A649" s="13"/>
      <c r="B649" s="13"/>
      <c r="C649" s="13"/>
      <c r="D649" s="13"/>
      <c r="E649" s="13"/>
      <c r="F649" s="13"/>
      <c r="G649" s="13"/>
      <c r="H649" s="13"/>
      <c r="I649" s="13"/>
      <c r="J649" s="13"/>
      <c r="K649" s="13"/>
      <c r="L649" s="13"/>
      <c r="M649" s="13"/>
      <c r="N649" s="13"/>
      <c r="O649" s="13"/>
      <c r="P649" s="13"/>
      <c r="Q649" s="13"/>
      <c r="R649" s="13"/>
      <c r="S649" s="13"/>
      <c r="T649" s="13"/>
      <c r="U649" s="13"/>
      <c r="V649" s="13"/>
      <c r="W649" s="13"/>
      <c r="X649" s="13"/>
      <c r="Y649" s="13"/>
      <c r="Z649" s="13"/>
    </row>
    <row r="650" spans="1:26" ht="12" customHeight="1">
      <c r="A650" s="13"/>
      <c r="B650" s="13"/>
      <c r="C650" s="13"/>
      <c r="D650" s="13"/>
      <c r="E650" s="13"/>
      <c r="F650" s="13"/>
      <c r="G650" s="13"/>
      <c r="H650" s="13"/>
      <c r="I650" s="13"/>
      <c r="J650" s="13"/>
      <c r="K650" s="13"/>
      <c r="L650" s="13"/>
      <c r="M650" s="13"/>
      <c r="N650" s="13"/>
      <c r="O650" s="13"/>
      <c r="P650" s="13"/>
      <c r="Q650" s="13"/>
      <c r="R650" s="13"/>
      <c r="S650" s="13"/>
      <c r="T650" s="13"/>
      <c r="U650" s="13"/>
      <c r="V650" s="13"/>
      <c r="W650" s="13"/>
      <c r="X650" s="13"/>
      <c r="Y650" s="13"/>
      <c r="Z650" s="13"/>
    </row>
    <row r="651" spans="1:26" ht="12" customHeight="1">
      <c r="A651" s="13"/>
      <c r="B651" s="13"/>
      <c r="C651" s="13"/>
      <c r="D651" s="13"/>
      <c r="E651" s="13"/>
      <c r="F651" s="13"/>
      <c r="G651" s="13"/>
      <c r="H651" s="13"/>
      <c r="I651" s="13"/>
      <c r="J651" s="13"/>
      <c r="K651" s="13"/>
      <c r="L651" s="13"/>
      <c r="M651" s="13"/>
      <c r="N651" s="13"/>
      <c r="O651" s="13"/>
      <c r="P651" s="13"/>
      <c r="Q651" s="13"/>
      <c r="R651" s="13"/>
      <c r="S651" s="13"/>
      <c r="T651" s="13"/>
      <c r="U651" s="13"/>
      <c r="V651" s="13"/>
      <c r="W651" s="13"/>
      <c r="X651" s="13"/>
      <c r="Y651" s="13"/>
      <c r="Z651" s="13"/>
    </row>
    <row r="652" spans="1:26" ht="12" customHeight="1">
      <c r="A652" s="13"/>
      <c r="B652" s="13"/>
      <c r="C652" s="13"/>
      <c r="D652" s="13"/>
      <c r="E652" s="13"/>
      <c r="F652" s="13"/>
      <c r="G652" s="13"/>
      <c r="H652" s="13"/>
      <c r="I652" s="13"/>
      <c r="J652" s="13"/>
      <c r="K652" s="13"/>
      <c r="L652" s="13"/>
      <c r="M652" s="13"/>
      <c r="N652" s="13"/>
      <c r="O652" s="13"/>
      <c r="P652" s="13"/>
      <c r="Q652" s="13"/>
      <c r="R652" s="13"/>
      <c r="S652" s="13"/>
      <c r="T652" s="13"/>
      <c r="U652" s="13"/>
      <c r="V652" s="13"/>
      <c r="W652" s="13"/>
      <c r="X652" s="13"/>
      <c r="Y652" s="13"/>
      <c r="Z652" s="13"/>
    </row>
    <row r="653" spans="1:26" ht="12" customHeight="1">
      <c r="A653" s="13"/>
      <c r="B653" s="13"/>
      <c r="C653" s="13"/>
      <c r="D653" s="13"/>
      <c r="E653" s="13"/>
      <c r="F653" s="13"/>
      <c r="G653" s="13"/>
      <c r="H653" s="13"/>
      <c r="I653" s="13"/>
      <c r="J653" s="13"/>
      <c r="K653" s="13"/>
      <c r="L653" s="13"/>
      <c r="M653" s="13"/>
      <c r="N653" s="13"/>
      <c r="O653" s="13"/>
      <c r="P653" s="13"/>
      <c r="Q653" s="13"/>
      <c r="R653" s="13"/>
      <c r="S653" s="13"/>
      <c r="T653" s="13"/>
      <c r="U653" s="13"/>
      <c r="V653" s="13"/>
      <c r="W653" s="13"/>
      <c r="X653" s="13"/>
      <c r="Y653" s="13"/>
      <c r="Z653" s="13"/>
    </row>
    <row r="654" spans="1:26" ht="12" customHeight="1">
      <c r="A654" s="13"/>
      <c r="B654" s="13"/>
      <c r="C654" s="13"/>
      <c r="D654" s="13"/>
      <c r="E654" s="13"/>
      <c r="F654" s="13"/>
      <c r="G654" s="13"/>
      <c r="H654" s="13"/>
      <c r="I654" s="13"/>
      <c r="J654" s="13"/>
      <c r="K654" s="13"/>
      <c r="L654" s="13"/>
      <c r="M654" s="13"/>
      <c r="N654" s="13"/>
      <c r="O654" s="13"/>
      <c r="P654" s="13"/>
      <c r="Q654" s="13"/>
      <c r="R654" s="13"/>
      <c r="S654" s="13"/>
      <c r="T654" s="13"/>
      <c r="U654" s="13"/>
      <c r="V654" s="13"/>
      <c r="W654" s="13"/>
      <c r="X654" s="13"/>
      <c r="Y654" s="13"/>
      <c r="Z654" s="13"/>
    </row>
    <row r="655" spans="1:26" ht="12" customHeight="1">
      <c r="A655" s="13"/>
      <c r="B655" s="13"/>
      <c r="C655" s="13"/>
      <c r="D655" s="13"/>
      <c r="E655" s="13"/>
      <c r="F655" s="13"/>
      <c r="G655" s="13"/>
      <c r="H655" s="13"/>
      <c r="I655" s="13"/>
      <c r="J655" s="13"/>
      <c r="K655" s="13"/>
      <c r="L655" s="13"/>
      <c r="M655" s="13"/>
      <c r="N655" s="13"/>
      <c r="O655" s="13"/>
      <c r="P655" s="13"/>
      <c r="Q655" s="13"/>
      <c r="R655" s="13"/>
      <c r="S655" s="13"/>
      <c r="T655" s="13"/>
      <c r="U655" s="13"/>
      <c r="V655" s="13"/>
      <c r="W655" s="13"/>
      <c r="X655" s="13"/>
      <c r="Y655" s="13"/>
      <c r="Z655" s="13"/>
    </row>
    <row r="656" spans="1:26" ht="12" customHeight="1">
      <c r="A656" s="13"/>
      <c r="B656" s="13"/>
      <c r="C656" s="13"/>
      <c r="D656" s="13"/>
      <c r="E656" s="13"/>
      <c r="F656" s="13"/>
      <c r="G656" s="13"/>
      <c r="H656" s="13"/>
      <c r="I656" s="13"/>
      <c r="J656" s="13"/>
      <c r="K656" s="13"/>
      <c r="L656" s="13"/>
      <c r="M656" s="13"/>
      <c r="N656" s="13"/>
      <c r="O656" s="13"/>
      <c r="P656" s="13"/>
      <c r="Q656" s="13"/>
      <c r="R656" s="13"/>
      <c r="S656" s="13"/>
      <c r="T656" s="13"/>
      <c r="U656" s="13"/>
      <c r="V656" s="13"/>
      <c r="W656" s="13"/>
      <c r="X656" s="13"/>
      <c r="Y656" s="13"/>
      <c r="Z656" s="13"/>
    </row>
    <row r="657" spans="1:26" ht="12" customHeight="1">
      <c r="A657" s="13"/>
      <c r="B657" s="13"/>
      <c r="C657" s="13"/>
      <c r="D657" s="13"/>
      <c r="E657" s="13"/>
      <c r="F657" s="13"/>
      <c r="G657" s="13"/>
      <c r="H657" s="13"/>
      <c r="I657" s="13"/>
      <c r="J657" s="13"/>
      <c r="K657" s="13"/>
      <c r="L657" s="13"/>
      <c r="M657" s="13"/>
      <c r="N657" s="13"/>
      <c r="O657" s="13"/>
      <c r="P657" s="13"/>
      <c r="Q657" s="13"/>
      <c r="R657" s="13"/>
      <c r="S657" s="13"/>
      <c r="T657" s="13"/>
      <c r="U657" s="13"/>
      <c r="V657" s="13"/>
      <c r="W657" s="13"/>
      <c r="X657" s="13"/>
      <c r="Y657" s="13"/>
      <c r="Z657" s="13"/>
    </row>
    <row r="658" spans="1:26" ht="12" customHeight="1">
      <c r="A658" s="13"/>
      <c r="B658" s="13"/>
      <c r="C658" s="13"/>
      <c r="D658" s="13"/>
      <c r="E658" s="13"/>
      <c r="F658" s="13"/>
      <c r="G658" s="13"/>
      <c r="H658" s="13"/>
      <c r="I658" s="13"/>
      <c r="J658" s="13"/>
      <c r="K658" s="13"/>
      <c r="L658" s="13"/>
      <c r="M658" s="13"/>
      <c r="N658" s="13"/>
      <c r="O658" s="13"/>
      <c r="P658" s="13"/>
      <c r="Q658" s="13"/>
      <c r="R658" s="13"/>
      <c r="S658" s="13"/>
      <c r="T658" s="13"/>
      <c r="U658" s="13"/>
      <c r="V658" s="13"/>
      <c r="W658" s="13"/>
      <c r="X658" s="13"/>
      <c r="Y658" s="13"/>
      <c r="Z658" s="13"/>
    </row>
    <row r="659" spans="1:26" ht="12" customHeight="1">
      <c r="A659" s="13"/>
      <c r="B659" s="13"/>
      <c r="C659" s="13"/>
      <c r="D659" s="13"/>
      <c r="E659" s="13"/>
      <c r="F659" s="13"/>
      <c r="G659" s="13"/>
      <c r="H659" s="13"/>
      <c r="I659" s="13"/>
      <c r="J659" s="13"/>
      <c r="K659" s="13"/>
      <c r="L659" s="13"/>
      <c r="M659" s="13"/>
      <c r="N659" s="13"/>
      <c r="O659" s="13"/>
      <c r="P659" s="13"/>
      <c r="Q659" s="13"/>
      <c r="R659" s="13"/>
      <c r="S659" s="13"/>
      <c r="T659" s="13"/>
      <c r="U659" s="13"/>
      <c r="V659" s="13"/>
      <c r="W659" s="13"/>
      <c r="X659" s="13"/>
      <c r="Y659" s="13"/>
      <c r="Z659" s="13"/>
    </row>
    <row r="660" spans="1:26" ht="12" customHeight="1">
      <c r="A660" s="13"/>
      <c r="B660" s="13"/>
      <c r="C660" s="13"/>
      <c r="D660" s="13"/>
      <c r="E660" s="13"/>
      <c r="F660" s="13"/>
      <c r="G660" s="13"/>
      <c r="H660" s="13"/>
      <c r="I660" s="13"/>
      <c r="J660" s="13"/>
      <c r="K660" s="13"/>
      <c r="L660" s="13"/>
      <c r="M660" s="13"/>
      <c r="N660" s="13"/>
      <c r="O660" s="13"/>
      <c r="P660" s="13"/>
      <c r="Q660" s="13"/>
      <c r="R660" s="13"/>
      <c r="S660" s="13"/>
      <c r="T660" s="13"/>
      <c r="U660" s="13"/>
      <c r="V660" s="13"/>
      <c r="W660" s="13"/>
      <c r="X660" s="13"/>
      <c r="Y660" s="13"/>
      <c r="Z660" s="13"/>
    </row>
    <row r="661" spans="1:26" ht="12" customHeight="1">
      <c r="A661" s="13"/>
      <c r="B661" s="13"/>
      <c r="C661" s="13"/>
      <c r="D661" s="13"/>
      <c r="E661" s="13"/>
      <c r="F661" s="13"/>
      <c r="G661" s="13"/>
      <c r="H661" s="13"/>
      <c r="I661" s="13"/>
      <c r="J661" s="13"/>
      <c r="K661" s="13"/>
      <c r="L661" s="13"/>
      <c r="M661" s="13"/>
      <c r="N661" s="13"/>
      <c r="O661" s="13"/>
      <c r="P661" s="13"/>
      <c r="Q661" s="13"/>
      <c r="R661" s="13"/>
      <c r="S661" s="13"/>
      <c r="T661" s="13"/>
      <c r="U661" s="13"/>
      <c r="V661" s="13"/>
      <c r="W661" s="13"/>
      <c r="X661" s="13"/>
      <c r="Y661" s="13"/>
      <c r="Z661" s="13"/>
    </row>
    <row r="662" spans="1:26" ht="12" customHeight="1">
      <c r="A662" s="13"/>
      <c r="B662" s="13"/>
      <c r="C662" s="13"/>
      <c r="D662" s="13"/>
      <c r="E662" s="13"/>
      <c r="F662" s="13"/>
      <c r="G662" s="13"/>
      <c r="H662" s="13"/>
      <c r="I662" s="13"/>
      <c r="J662" s="13"/>
      <c r="K662" s="13"/>
      <c r="L662" s="13"/>
      <c r="M662" s="13"/>
      <c r="N662" s="13"/>
      <c r="O662" s="13"/>
      <c r="P662" s="13"/>
      <c r="Q662" s="13"/>
      <c r="R662" s="13"/>
      <c r="S662" s="13"/>
      <c r="T662" s="13"/>
      <c r="U662" s="13"/>
      <c r="V662" s="13"/>
      <c r="W662" s="13"/>
      <c r="X662" s="13"/>
      <c r="Y662" s="13"/>
      <c r="Z662" s="13"/>
    </row>
    <row r="663" spans="1:26" ht="12" customHeight="1">
      <c r="A663" s="13"/>
      <c r="B663" s="13"/>
      <c r="C663" s="13"/>
      <c r="D663" s="13"/>
      <c r="E663" s="13"/>
      <c r="F663" s="13"/>
      <c r="G663" s="13"/>
      <c r="H663" s="13"/>
      <c r="I663" s="13"/>
      <c r="J663" s="13"/>
      <c r="K663" s="13"/>
      <c r="L663" s="13"/>
      <c r="M663" s="13"/>
      <c r="N663" s="13"/>
      <c r="O663" s="13"/>
      <c r="P663" s="13"/>
      <c r="Q663" s="13"/>
      <c r="R663" s="13"/>
      <c r="S663" s="13"/>
      <c r="T663" s="13"/>
      <c r="U663" s="13"/>
      <c r="V663" s="13"/>
      <c r="W663" s="13"/>
      <c r="X663" s="13"/>
      <c r="Y663" s="13"/>
      <c r="Z663" s="13"/>
    </row>
    <row r="664" spans="1:26" ht="12" customHeight="1">
      <c r="A664" s="13"/>
      <c r="B664" s="13"/>
      <c r="C664" s="13"/>
      <c r="D664" s="13"/>
      <c r="E664" s="13"/>
      <c r="F664" s="13"/>
      <c r="G664" s="13"/>
      <c r="H664" s="13"/>
      <c r="I664" s="13"/>
      <c r="J664" s="13"/>
      <c r="K664" s="13"/>
      <c r="L664" s="13"/>
      <c r="M664" s="13"/>
      <c r="N664" s="13"/>
      <c r="O664" s="13"/>
      <c r="P664" s="13"/>
      <c r="Q664" s="13"/>
      <c r="R664" s="13"/>
      <c r="S664" s="13"/>
      <c r="T664" s="13"/>
      <c r="U664" s="13"/>
      <c r="V664" s="13"/>
      <c r="W664" s="13"/>
      <c r="X664" s="13"/>
      <c r="Y664" s="13"/>
      <c r="Z664" s="13"/>
    </row>
    <row r="665" spans="1:26" ht="12" customHeight="1">
      <c r="A665" s="13"/>
      <c r="B665" s="13"/>
      <c r="C665" s="13"/>
      <c r="D665" s="13"/>
      <c r="E665" s="13"/>
      <c r="F665" s="13"/>
      <c r="G665" s="13"/>
      <c r="H665" s="13"/>
      <c r="I665" s="13"/>
      <c r="J665" s="13"/>
      <c r="K665" s="13"/>
      <c r="L665" s="13"/>
      <c r="M665" s="13"/>
      <c r="N665" s="13"/>
      <c r="O665" s="13"/>
      <c r="P665" s="13"/>
      <c r="Q665" s="13"/>
      <c r="R665" s="13"/>
      <c r="S665" s="13"/>
      <c r="T665" s="13"/>
      <c r="U665" s="13"/>
      <c r="V665" s="13"/>
      <c r="W665" s="13"/>
      <c r="X665" s="13"/>
      <c r="Y665" s="13"/>
      <c r="Z665" s="13"/>
    </row>
    <row r="666" spans="1:26" ht="12" customHeight="1">
      <c r="A666" s="13"/>
      <c r="B666" s="13"/>
      <c r="C666" s="13"/>
      <c r="D666" s="13"/>
      <c r="E666" s="13"/>
      <c r="F666" s="13"/>
      <c r="G666" s="13"/>
      <c r="H666" s="13"/>
      <c r="I666" s="13"/>
      <c r="J666" s="13"/>
      <c r="K666" s="13"/>
      <c r="L666" s="13"/>
      <c r="M666" s="13"/>
      <c r="N666" s="13"/>
      <c r="O666" s="13"/>
      <c r="P666" s="13"/>
      <c r="Q666" s="13"/>
      <c r="R666" s="13"/>
      <c r="S666" s="13"/>
      <c r="T666" s="13"/>
      <c r="U666" s="13"/>
      <c r="V666" s="13"/>
      <c r="W666" s="13"/>
      <c r="X666" s="13"/>
      <c r="Y666" s="13"/>
      <c r="Z666" s="13"/>
    </row>
    <row r="667" spans="1:26" ht="12" customHeight="1">
      <c r="A667" s="13"/>
      <c r="B667" s="13"/>
      <c r="C667" s="13"/>
      <c r="D667" s="13"/>
      <c r="E667" s="13"/>
      <c r="F667" s="13"/>
      <c r="G667" s="13"/>
      <c r="H667" s="13"/>
      <c r="I667" s="13"/>
      <c r="J667" s="13"/>
      <c r="K667" s="13"/>
      <c r="L667" s="13"/>
      <c r="M667" s="13"/>
      <c r="N667" s="13"/>
      <c r="O667" s="13"/>
      <c r="P667" s="13"/>
      <c r="Q667" s="13"/>
      <c r="R667" s="13"/>
      <c r="S667" s="13"/>
      <c r="T667" s="13"/>
      <c r="U667" s="13"/>
      <c r="V667" s="13"/>
      <c r="W667" s="13"/>
      <c r="X667" s="13"/>
      <c r="Y667" s="13"/>
      <c r="Z667" s="13"/>
    </row>
    <row r="668" spans="1:26" ht="12" customHeight="1">
      <c r="A668" s="13"/>
      <c r="B668" s="13"/>
      <c r="C668" s="13"/>
      <c r="D668" s="13"/>
      <c r="E668" s="13"/>
      <c r="F668" s="13"/>
      <c r="G668" s="13"/>
      <c r="H668" s="13"/>
      <c r="I668" s="13"/>
      <c r="J668" s="13"/>
      <c r="K668" s="13"/>
      <c r="L668" s="13"/>
      <c r="M668" s="13"/>
      <c r="N668" s="13"/>
      <c r="O668" s="13"/>
      <c r="P668" s="13"/>
      <c r="Q668" s="13"/>
      <c r="R668" s="13"/>
      <c r="S668" s="13"/>
      <c r="T668" s="13"/>
      <c r="U668" s="13"/>
      <c r="V668" s="13"/>
      <c r="W668" s="13"/>
      <c r="X668" s="13"/>
      <c r="Y668" s="13"/>
      <c r="Z668" s="13"/>
    </row>
    <row r="669" spans="1:26" ht="12" customHeight="1">
      <c r="A669" s="13"/>
      <c r="B669" s="13"/>
      <c r="C669" s="13"/>
      <c r="D669" s="13"/>
      <c r="E669" s="13"/>
      <c r="F669" s="13"/>
      <c r="G669" s="13"/>
      <c r="H669" s="13"/>
      <c r="I669" s="13"/>
      <c r="J669" s="13"/>
      <c r="K669" s="13"/>
      <c r="L669" s="13"/>
      <c r="M669" s="13"/>
      <c r="N669" s="13"/>
      <c r="O669" s="13"/>
      <c r="P669" s="13"/>
      <c r="Q669" s="13"/>
      <c r="R669" s="13"/>
      <c r="S669" s="13"/>
      <c r="T669" s="13"/>
      <c r="U669" s="13"/>
      <c r="V669" s="13"/>
      <c r="W669" s="13"/>
      <c r="X669" s="13"/>
      <c r="Y669" s="13"/>
      <c r="Z669" s="13"/>
    </row>
    <row r="670" spans="1:26" ht="12" customHeight="1">
      <c r="A670" s="13"/>
      <c r="B670" s="13"/>
      <c r="C670" s="13"/>
      <c r="D670" s="13"/>
      <c r="E670" s="13"/>
      <c r="F670" s="13"/>
      <c r="G670" s="13"/>
      <c r="H670" s="13"/>
      <c r="I670" s="13"/>
      <c r="J670" s="13"/>
      <c r="K670" s="13"/>
      <c r="L670" s="13"/>
      <c r="M670" s="13"/>
      <c r="N670" s="13"/>
      <c r="O670" s="13"/>
      <c r="P670" s="13"/>
      <c r="Q670" s="13"/>
      <c r="R670" s="13"/>
      <c r="S670" s="13"/>
      <c r="T670" s="13"/>
      <c r="U670" s="13"/>
      <c r="V670" s="13"/>
      <c r="W670" s="13"/>
      <c r="X670" s="13"/>
      <c r="Y670" s="13"/>
      <c r="Z670" s="13"/>
    </row>
    <row r="671" spans="1:26" ht="12" customHeight="1">
      <c r="A671" s="13"/>
      <c r="B671" s="13"/>
      <c r="C671" s="13"/>
      <c r="D671" s="13"/>
      <c r="E671" s="13"/>
      <c r="F671" s="13"/>
      <c r="G671" s="13"/>
      <c r="H671" s="13"/>
      <c r="I671" s="13"/>
      <c r="J671" s="13"/>
      <c r="K671" s="13"/>
      <c r="L671" s="13"/>
      <c r="M671" s="13"/>
      <c r="N671" s="13"/>
      <c r="O671" s="13"/>
      <c r="P671" s="13"/>
      <c r="Q671" s="13"/>
      <c r="R671" s="13"/>
      <c r="S671" s="13"/>
      <c r="T671" s="13"/>
      <c r="U671" s="13"/>
      <c r="V671" s="13"/>
      <c r="W671" s="13"/>
      <c r="X671" s="13"/>
      <c r="Y671" s="13"/>
      <c r="Z671" s="13"/>
    </row>
    <row r="672" spans="1:26" ht="12" customHeight="1">
      <c r="A672" s="13"/>
      <c r="B672" s="13"/>
      <c r="C672" s="13"/>
      <c r="D672" s="13"/>
      <c r="E672" s="13"/>
      <c r="F672" s="13"/>
      <c r="G672" s="13"/>
      <c r="H672" s="13"/>
      <c r="I672" s="13"/>
      <c r="J672" s="13"/>
      <c r="K672" s="13"/>
      <c r="L672" s="13"/>
      <c r="M672" s="13"/>
      <c r="N672" s="13"/>
      <c r="O672" s="13"/>
      <c r="P672" s="13"/>
      <c r="Q672" s="13"/>
      <c r="R672" s="13"/>
      <c r="S672" s="13"/>
      <c r="T672" s="13"/>
      <c r="U672" s="13"/>
      <c r="V672" s="13"/>
      <c r="W672" s="13"/>
      <c r="X672" s="13"/>
      <c r="Y672" s="13"/>
      <c r="Z672" s="13"/>
    </row>
    <row r="673" spans="1:26" ht="12" customHeight="1">
      <c r="A673" s="13"/>
      <c r="B673" s="13"/>
      <c r="C673" s="13"/>
      <c r="D673" s="13"/>
      <c r="E673" s="13"/>
      <c r="F673" s="13"/>
      <c r="G673" s="13"/>
      <c r="H673" s="13"/>
      <c r="I673" s="13"/>
      <c r="J673" s="13"/>
      <c r="K673" s="13"/>
      <c r="L673" s="13"/>
      <c r="M673" s="13"/>
      <c r="N673" s="13"/>
      <c r="O673" s="13"/>
      <c r="P673" s="13"/>
      <c r="Q673" s="13"/>
      <c r="R673" s="13"/>
      <c r="S673" s="13"/>
      <c r="T673" s="13"/>
      <c r="U673" s="13"/>
      <c r="V673" s="13"/>
      <c r="W673" s="13"/>
      <c r="X673" s="13"/>
      <c r="Y673" s="13"/>
      <c r="Z673" s="13"/>
    </row>
    <row r="674" spans="1:26" ht="12" customHeight="1">
      <c r="A674" s="13"/>
      <c r="B674" s="13"/>
      <c r="C674" s="13"/>
      <c r="D674" s="13"/>
      <c r="E674" s="13"/>
      <c r="F674" s="13"/>
      <c r="G674" s="13"/>
      <c r="H674" s="13"/>
      <c r="I674" s="13"/>
      <c r="J674" s="13"/>
      <c r="K674" s="13"/>
      <c r="L674" s="13"/>
      <c r="M674" s="13"/>
      <c r="N674" s="13"/>
      <c r="O674" s="13"/>
      <c r="P674" s="13"/>
      <c r="Q674" s="13"/>
      <c r="R674" s="13"/>
      <c r="S674" s="13"/>
      <c r="T674" s="13"/>
      <c r="U674" s="13"/>
      <c r="V674" s="13"/>
      <c r="W674" s="13"/>
      <c r="X674" s="13"/>
      <c r="Y674" s="13"/>
      <c r="Z674" s="13"/>
    </row>
    <row r="675" spans="1:26" ht="12" customHeight="1">
      <c r="A675" s="13"/>
      <c r="B675" s="13"/>
      <c r="C675" s="13"/>
      <c r="D675" s="13"/>
      <c r="E675" s="13"/>
      <c r="F675" s="13"/>
      <c r="G675" s="13"/>
      <c r="H675" s="13"/>
      <c r="I675" s="13"/>
      <c r="J675" s="13"/>
      <c r="K675" s="13"/>
      <c r="L675" s="13"/>
      <c r="M675" s="13"/>
      <c r="N675" s="13"/>
      <c r="O675" s="13"/>
      <c r="P675" s="13"/>
      <c r="Q675" s="13"/>
      <c r="R675" s="13"/>
      <c r="S675" s="13"/>
      <c r="T675" s="13"/>
      <c r="U675" s="13"/>
      <c r="V675" s="13"/>
      <c r="W675" s="13"/>
      <c r="X675" s="13"/>
      <c r="Y675" s="13"/>
      <c r="Z675" s="13"/>
    </row>
    <row r="676" spans="1:26" ht="12" customHeight="1">
      <c r="A676" s="13"/>
      <c r="B676" s="13"/>
      <c r="C676" s="13"/>
      <c r="D676" s="13"/>
      <c r="E676" s="13"/>
      <c r="F676" s="13"/>
      <c r="G676" s="13"/>
      <c r="H676" s="13"/>
      <c r="I676" s="13"/>
      <c r="J676" s="13"/>
      <c r="K676" s="13"/>
      <c r="L676" s="13"/>
      <c r="M676" s="13"/>
      <c r="N676" s="13"/>
      <c r="O676" s="13"/>
      <c r="P676" s="13"/>
      <c r="Q676" s="13"/>
      <c r="R676" s="13"/>
      <c r="S676" s="13"/>
      <c r="T676" s="13"/>
      <c r="U676" s="13"/>
      <c r="V676" s="13"/>
      <c r="W676" s="13"/>
      <c r="X676" s="13"/>
      <c r="Y676" s="13"/>
      <c r="Z676" s="13"/>
    </row>
    <row r="677" spans="1:26" ht="12" customHeight="1">
      <c r="A677" s="13"/>
      <c r="B677" s="13"/>
      <c r="C677" s="13"/>
      <c r="D677" s="13"/>
      <c r="E677" s="13"/>
      <c r="F677" s="13"/>
      <c r="G677" s="13"/>
      <c r="H677" s="13"/>
      <c r="I677" s="13"/>
      <c r="J677" s="13"/>
      <c r="K677" s="13"/>
      <c r="L677" s="13"/>
      <c r="M677" s="13"/>
      <c r="N677" s="13"/>
      <c r="O677" s="13"/>
      <c r="P677" s="13"/>
      <c r="Q677" s="13"/>
      <c r="R677" s="13"/>
      <c r="S677" s="13"/>
      <c r="T677" s="13"/>
      <c r="U677" s="13"/>
      <c r="V677" s="13"/>
      <c r="W677" s="13"/>
      <c r="X677" s="13"/>
      <c r="Y677" s="13"/>
      <c r="Z677" s="13"/>
    </row>
    <row r="678" spans="1:26" ht="12" customHeight="1">
      <c r="A678" s="13"/>
      <c r="B678" s="13"/>
      <c r="C678" s="13"/>
      <c r="D678" s="13"/>
      <c r="E678" s="13"/>
      <c r="F678" s="13"/>
      <c r="G678" s="13"/>
      <c r="H678" s="13"/>
      <c r="I678" s="13"/>
      <c r="J678" s="13"/>
      <c r="K678" s="13"/>
      <c r="L678" s="13"/>
      <c r="M678" s="13"/>
      <c r="N678" s="13"/>
      <c r="O678" s="13"/>
      <c r="P678" s="13"/>
      <c r="Q678" s="13"/>
      <c r="R678" s="13"/>
      <c r="S678" s="13"/>
      <c r="T678" s="13"/>
      <c r="U678" s="13"/>
      <c r="V678" s="13"/>
      <c r="W678" s="13"/>
      <c r="X678" s="13"/>
      <c r="Y678" s="13"/>
      <c r="Z678" s="13"/>
    </row>
    <row r="679" spans="1:26" ht="12" customHeight="1">
      <c r="A679" s="13"/>
      <c r="B679" s="13"/>
      <c r="C679" s="13"/>
      <c r="D679" s="13"/>
      <c r="E679" s="13"/>
      <c r="F679" s="13"/>
      <c r="G679" s="13"/>
      <c r="H679" s="13"/>
      <c r="I679" s="13"/>
      <c r="J679" s="13"/>
      <c r="K679" s="13"/>
      <c r="L679" s="13"/>
      <c r="M679" s="13"/>
      <c r="N679" s="13"/>
      <c r="O679" s="13"/>
      <c r="P679" s="13"/>
      <c r="Q679" s="13"/>
      <c r="R679" s="13"/>
      <c r="S679" s="13"/>
      <c r="T679" s="13"/>
      <c r="U679" s="13"/>
      <c r="V679" s="13"/>
      <c r="W679" s="13"/>
      <c r="X679" s="13"/>
      <c r="Y679" s="13"/>
      <c r="Z679" s="13"/>
    </row>
    <row r="680" spans="1:26" ht="12" customHeight="1">
      <c r="A680" s="13"/>
      <c r="B680" s="13"/>
      <c r="C680" s="13"/>
      <c r="D680" s="13"/>
      <c r="E680" s="13"/>
      <c r="F680" s="13"/>
      <c r="G680" s="13"/>
      <c r="H680" s="13"/>
      <c r="I680" s="13"/>
      <c r="J680" s="13"/>
      <c r="K680" s="13"/>
      <c r="L680" s="13"/>
      <c r="M680" s="13"/>
      <c r="N680" s="13"/>
      <c r="O680" s="13"/>
      <c r="P680" s="13"/>
      <c r="Q680" s="13"/>
      <c r="R680" s="13"/>
      <c r="S680" s="13"/>
      <c r="T680" s="13"/>
      <c r="U680" s="13"/>
      <c r="V680" s="13"/>
      <c r="W680" s="13"/>
      <c r="X680" s="13"/>
      <c r="Y680" s="13"/>
      <c r="Z680" s="13"/>
    </row>
    <row r="681" spans="1:26" ht="12" customHeight="1">
      <c r="A681" s="13"/>
      <c r="B681" s="13"/>
      <c r="C681" s="13"/>
      <c r="D681" s="13"/>
      <c r="E681" s="13"/>
      <c r="F681" s="13"/>
      <c r="G681" s="13"/>
      <c r="H681" s="13"/>
      <c r="I681" s="13"/>
      <c r="J681" s="13"/>
      <c r="K681" s="13"/>
      <c r="L681" s="13"/>
      <c r="M681" s="13"/>
      <c r="N681" s="13"/>
      <c r="O681" s="13"/>
      <c r="P681" s="13"/>
      <c r="Q681" s="13"/>
      <c r="R681" s="13"/>
      <c r="S681" s="13"/>
      <c r="T681" s="13"/>
      <c r="U681" s="13"/>
      <c r="V681" s="13"/>
      <c r="W681" s="13"/>
      <c r="X681" s="13"/>
      <c r="Y681" s="13"/>
      <c r="Z681" s="13"/>
    </row>
    <row r="682" spans="1:26" ht="12" customHeight="1">
      <c r="A682" s="13"/>
      <c r="B682" s="13"/>
      <c r="C682" s="13"/>
      <c r="D682" s="13"/>
      <c r="E682" s="13"/>
      <c r="F682" s="13"/>
      <c r="G682" s="13"/>
      <c r="H682" s="13"/>
      <c r="I682" s="13"/>
      <c r="J682" s="13"/>
      <c r="K682" s="13"/>
      <c r="L682" s="13"/>
      <c r="M682" s="13"/>
      <c r="N682" s="13"/>
      <c r="O682" s="13"/>
      <c r="P682" s="13"/>
      <c r="Q682" s="13"/>
      <c r="R682" s="13"/>
      <c r="S682" s="13"/>
      <c r="T682" s="13"/>
      <c r="U682" s="13"/>
      <c r="V682" s="13"/>
      <c r="W682" s="13"/>
      <c r="X682" s="13"/>
      <c r="Y682" s="13"/>
      <c r="Z682" s="13"/>
    </row>
    <row r="683" spans="1:26" ht="12" customHeight="1">
      <c r="A683" s="13"/>
      <c r="B683" s="13"/>
      <c r="C683" s="13"/>
      <c r="D683" s="13"/>
      <c r="E683" s="13"/>
      <c r="F683" s="13"/>
      <c r="G683" s="13"/>
      <c r="H683" s="13"/>
      <c r="I683" s="13"/>
      <c r="J683" s="13"/>
      <c r="K683" s="13"/>
      <c r="L683" s="13"/>
      <c r="M683" s="13"/>
      <c r="N683" s="13"/>
      <c r="O683" s="13"/>
      <c r="P683" s="13"/>
      <c r="Q683" s="13"/>
      <c r="R683" s="13"/>
      <c r="S683" s="13"/>
      <c r="T683" s="13"/>
      <c r="U683" s="13"/>
      <c r="V683" s="13"/>
      <c r="W683" s="13"/>
      <c r="X683" s="13"/>
      <c r="Y683" s="13"/>
      <c r="Z683" s="13"/>
    </row>
    <row r="684" spans="1:26" ht="12" customHeight="1">
      <c r="A684" s="13"/>
      <c r="B684" s="13"/>
      <c r="C684" s="13"/>
      <c r="D684" s="13"/>
      <c r="E684" s="13"/>
      <c r="F684" s="13"/>
      <c r="G684" s="13"/>
      <c r="H684" s="13"/>
      <c r="I684" s="13"/>
      <c r="J684" s="13"/>
      <c r="K684" s="13"/>
      <c r="L684" s="13"/>
      <c r="M684" s="13"/>
      <c r="N684" s="13"/>
      <c r="O684" s="13"/>
      <c r="P684" s="13"/>
      <c r="Q684" s="13"/>
      <c r="R684" s="13"/>
      <c r="S684" s="13"/>
      <c r="T684" s="13"/>
      <c r="U684" s="13"/>
      <c r="V684" s="13"/>
      <c r="W684" s="13"/>
      <c r="X684" s="13"/>
      <c r="Y684" s="13"/>
      <c r="Z684" s="13"/>
    </row>
    <row r="685" spans="1:26" ht="12" customHeight="1">
      <c r="A685" s="13"/>
      <c r="B685" s="13"/>
      <c r="C685" s="13"/>
      <c r="D685" s="13"/>
      <c r="E685" s="13"/>
      <c r="F685" s="13"/>
      <c r="G685" s="13"/>
      <c r="H685" s="13"/>
      <c r="I685" s="13"/>
      <c r="J685" s="13"/>
      <c r="K685" s="13"/>
      <c r="L685" s="13"/>
      <c r="M685" s="13"/>
      <c r="N685" s="13"/>
      <c r="O685" s="13"/>
      <c r="P685" s="13"/>
      <c r="Q685" s="13"/>
      <c r="R685" s="13"/>
      <c r="S685" s="13"/>
      <c r="T685" s="13"/>
      <c r="U685" s="13"/>
      <c r="V685" s="13"/>
      <c r="W685" s="13"/>
      <c r="X685" s="13"/>
      <c r="Y685" s="13"/>
      <c r="Z685" s="13"/>
    </row>
    <row r="686" spans="1:26" ht="12" customHeight="1">
      <c r="A686" s="13"/>
      <c r="B686" s="13"/>
      <c r="C686" s="13"/>
      <c r="D686" s="13"/>
      <c r="E686" s="13"/>
      <c r="F686" s="13"/>
      <c r="G686" s="13"/>
      <c r="H686" s="13"/>
      <c r="I686" s="13"/>
      <c r="J686" s="13"/>
      <c r="K686" s="13"/>
      <c r="L686" s="13"/>
      <c r="M686" s="13"/>
      <c r="N686" s="13"/>
      <c r="O686" s="13"/>
      <c r="P686" s="13"/>
      <c r="Q686" s="13"/>
      <c r="R686" s="13"/>
      <c r="S686" s="13"/>
      <c r="T686" s="13"/>
      <c r="U686" s="13"/>
      <c r="V686" s="13"/>
      <c r="W686" s="13"/>
      <c r="X686" s="13"/>
      <c r="Y686" s="13"/>
      <c r="Z686" s="13"/>
    </row>
    <row r="687" spans="1:26" ht="12" customHeight="1">
      <c r="A687" s="13"/>
      <c r="B687" s="13"/>
      <c r="C687" s="13"/>
      <c r="D687" s="13"/>
      <c r="E687" s="13"/>
      <c r="F687" s="13"/>
      <c r="G687" s="13"/>
      <c r="H687" s="13"/>
      <c r="I687" s="13"/>
      <c r="J687" s="13"/>
      <c r="K687" s="13"/>
      <c r="L687" s="13"/>
      <c r="M687" s="13"/>
      <c r="N687" s="13"/>
      <c r="O687" s="13"/>
      <c r="P687" s="13"/>
      <c r="Q687" s="13"/>
      <c r="R687" s="13"/>
      <c r="S687" s="13"/>
      <c r="T687" s="13"/>
      <c r="U687" s="13"/>
      <c r="V687" s="13"/>
      <c r="W687" s="13"/>
      <c r="X687" s="13"/>
      <c r="Y687" s="13"/>
      <c r="Z687" s="13"/>
    </row>
    <row r="688" spans="1:26" ht="12" customHeight="1">
      <c r="A688" s="13"/>
      <c r="B688" s="13"/>
      <c r="C688" s="13"/>
      <c r="D688" s="13"/>
      <c r="E688" s="13"/>
      <c r="F688" s="13"/>
      <c r="G688" s="13"/>
      <c r="H688" s="13"/>
      <c r="I688" s="13"/>
      <c r="J688" s="13"/>
      <c r="K688" s="13"/>
      <c r="L688" s="13"/>
      <c r="M688" s="13"/>
      <c r="N688" s="13"/>
      <c r="O688" s="13"/>
      <c r="P688" s="13"/>
      <c r="Q688" s="13"/>
      <c r="R688" s="13"/>
      <c r="S688" s="13"/>
      <c r="T688" s="13"/>
      <c r="U688" s="13"/>
      <c r="V688" s="13"/>
      <c r="W688" s="13"/>
      <c r="X688" s="13"/>
      <c r="Y688" s="13"/>
      <c r="Z688" s="13"/>
    </row>
    <row r="689" spans="1:26" ht="12" customHeight="1">
      <c r="A689" s="13"/>
      <c r="B689" s="13"/>
      <c r="C689" s="13"/>
      <c r="D689" s="13"/>
      <c r="E689" s="13"/>
      <c r="F689" s="13"/>
      <c r="G689" s="13"/>
      <c r="H689" s="13"/>
      <c r="I689" s="13"/>
      <c r="J689" s="13"/>
      <c r="K689" s="13"/>
      <c r="L689" s="13"/>
      <c r="M689" s="13"/>
      <c r="N689" s="13"/>
      <c r="O689" s="13"/>
      <c r="P689" s="13"/>
      <c r="Q689" s="13"/>
      <c r="R689" s="13"/>
      <c r="S689" s="13"/>
      <c r="T689" s="13"/>
      <c r="U689" s="13"/>
      <c r="V689" s="13"/>
      <c r="W689" s="13"/>
      <c r="X689" s="13"/>
      <c r="Y689" s="13"/>
      <c r="Z689" s="13"/>
    </row>
    <row r="690" spans="1:26" ht="12" customHeight="1">
      <c r="A690" s="13"/>
      <c r="B690" s="13"/>
      <c r="C690" s="13"/>
      <c r="D690" s="13"/>
      <c r="E690" s="13"/>
      <c r="F690" s="13"/>
      <c r="G690" s="13"/>
      <c r="H690" s="13"/>
      <c r="I690" s="13"/>
      <c r="J690" s="13"/>
      <c r="K690" s="13"/>
      <c r="L690" s="13"/>
      <c r="M690" s="13"/>
      <c r="N690" s="13"/>
      <c r="O690" s="13"/>
      <c r="P690" s="13"/>
      <c r="Q690" s="13"/>
      <c r="R690" s="13"/>
      <c r="S690" s="13"/>
      <c r="T690" s="13"/>
      <c r="U690" s="13"/>
      <c r="V690" s="13"/>
      <c r="W690" s="13"/>
      <c r="X690" s="13"/>
      <c r="Y690" s="13"/>
      <c r="Z690" s="13"/>
    </row>
    <row r="691" spans="1:26" ht="12" customHeight="1">
      <c r="A691" s="13"/>
      <c r="B691" s="13"/>
      <c r="C691" s="13"/>
      <c r="D691" s="13"/>
      <c r="E691" s="13"/>
      <c r="F691" s="13"/>
      <c r="G691" s="13"/>
      <c r="H691" s="13"/>
      <c r="I691" s="13"/>
      <c r="J691" s="13"/>
      <c r="K691" s="13"/>
      <c r="L691" s="13"/>
      <c r="M691" s="13"/>
      <c r="N691" s="13"/>
      <c r="O691" s="13"/>
      <c r="P691" s="13"/>
      <c r="Q691" s="13"/>
      <c r="R691" s="13"/>
      <c r="S691" s="13"/>
      <c r="T691" s="13"/>
      <c r="U691" s="13"/>
      <c r="V691" s="13"/>
      <c r="W691" s="13"/>
      <c r="X691" s="13"/>
      <c r="Y691" s="13"/>
      <c r="Z691" s="13"/>
    </row>
    <row r="692" spans="1:26" ht="12" customHeight="1">
      <c r="A692" s="13"/>
      <c r="B692" s="13"/>
      <c r="C692" s="13"/>
      <c r="D692" s="13"/>
      <c r="E692" s="13"/>
      <c r="F692" s="13"/>
      <c r="G692" s="13"/>
      <c r="H692" s="13"/>
      <c r="I692" s="13"/>
      <c r="J692" s="13"/>
      <c r="K692" s="13"/>
      <c r="L692" s="13"/>
      <c r="M692" s="13"/>
      <c r="N692" s="13"/>
      <c r="O692" s="13"/>
      <c r="P692" s="13"/>
      <c r="Q692" s="13"/>
      <c r="R692" s="13"/>
      <c r="S692" s="13"/>
      <c r="T692" s="13"/>
      <c r="U692" s="13"/>
      <c r="V692" s="13"/>
      <c r="W692" s="13"/>
      <c r="X692" s="13"/>
      <c r="Y692" s="13"/>
      <c r="Z692" s="13"/>
    </row>
    <row r="693" spans="1:26" ht="12" customHeight="1">
      <c r="A693" s="13"/>
      <c r="B693" s="13"/>
      <c r="C693" s="13"/>
      <c r="D693" s="13"/>
      <c r="E693" s="13"/>
      <c r="F693" s="13"/>
      <c r="G693" s="13"/>
      <c r="H693" s="13"/>
      <c r="I693" s="13"/>
      <c r="J693" s="13"/>
      <c r="K693" s="13"/>
      <c r="L693" s="13"/>
      <c r="M693" s="13"/>
      <c r="N693" s="13"/>
      <c r="O693" s="13"/>
      <c r="P693" s="13"/>
      <c r="Q693" s="13"/>
      <c r="R693" s="13"/>
      <c r="S693" s="13"/>
      <c r="T693" s="13"/>
      <c r="U693" s="13"/>
      <c r="V693" s="13"/>
      <c r="W693" s="13"/>
      <c r="X693" s="13"/>
      <c r="Y693" s="13"/>
      <c r="Z693" s="13"/>
    </row>
    <row r="694" spans="1:26" ht="12" customHeight="1">
      <c r="A694" s="13"/>
      <c r="B694" s="13"/>
      <c r="C694" s="13"/>
      <c r="D694" s="13"/>
      <c r="E694" s="13"/>
      <c r="F694" s="13"/>
      <c r="G694" s="13"/>
      <c r="H694" s="13"/>
      <c r="I694" s="13"/>
      <c r="J694" s="13"/>
      <c r="K694" s="13"/>
      <c r="L694" s="13"/>
      <c r="M694" s="13"/>
      <c r="N694" s="13"/>
      <c r="O694" s="13"/>
      <c r="P694" s="13"/>
      <c r="Q694" s="13"/>
      <c r="R694" s="13"/>
      <c r="S694" s="13"/>
      <c r="T694" s="13"/>
      <c r="U694" s="13"/>
      <c r="V694" s="13"/>
      <c r="W694" s="13"/>
      <c r="X694" s="13"/>
      <c r="Y694" s="13"/>
      <c r="Z694" s="13"/>
    </row>
    <row r="695" spans="1:26" ht="12" customHeight="1">
      <c r="A695" s="13"/>
      <c r="B695" s="13"/>
      <c r="C695" s="13"/>
      <c r="D695" s="13"/>
      <c r="E695" s="13"/>
      <c r="F695" s="13"/>
      <c r="G695" s="13"/>
      <c r="H695" s="13"/>
      <c r="I695" s="13"/>
      <c r="J695" s="13"/>
      <c r="K695" s="13"/>
      <c r="L695" s="13"/>
      <c r="M695" s="13"/>
      <c r="N695" s="13"/>
      <c r="O695" s="13"/>
      <c r="P695" s="13"/>
      <c r="Q695" s="13"/>
      <c r="R695" s="13"/>
      <c r="S695" s="13"/>
      <c r="T695" s="13"/>
      <c r="U695" s="13"/>
      <c r="V695" s="13"/>
      <c r="W695" s="13"/>
      <c r="X695" s="13"/>
      <c r="Y695" s="13"/>
      <c r="Z695" s="13"/>
    </row>
    <row r="696" spans="1:26" ht="12" customHeight="1">
      <c r="A696" s="13"/>
      <c r="B696" s="13"/>
      <c r="C696" s="13"/>
      <c r="D696" s="13"/>
      <c r="E696" s="13"/>
      <c r="F696" s="13"/>
      <c r="G696" s="13"/>
      <c r="H696" s="13"/>
      <c r="I696" s="13"/>
      <c r="J696" s="13"/>
      <c r="K696" s="13"/>
      <c r="L696" s="13"/>
      <c r="M696" s="13"/>
      <c r="N696" s="13"/>
      <c r="O696" s="13"/>
      <c r="P696" s="13"/>
      <c r="Q696" s="13"/>
      <c r="R696" s="13"/>
      <c r="S696" s="13"/>
      <c r="T696" s="13"/>
      <c r="U696" s="13"/>
      <c r="V696" s="13"/>
      <c r="W696" s="13"/>
      <c r="X696" s="13"/>
      <c r="Y696" s="13"/>
      <c r="Z696" s="13"/>
    </row>
    <row r="697" spans="1:26" ht="12" customHeight="1">
      <c r="A697" s="13"/>
      <c r="B697" s="13"/>
      <c r="C697" s="13"/>
      <c r="D697" s="13"/>
      <c r="E697" s="13"/>
      <c r="F697" s="13"/>
      <c r="G697" s="13"/>
      <c r="H697" s="13"/>
      <c r="I697" s="13"/>
      <c r="J697" s="13"/>
      <c r="K697" s="13"/>
      <c r="L697" s="13"/>
      <c r="M697" s="13"/>
      <c r="N697" s="13"/>
      <c r="O697" s="13"/>
      <c r="P697" s="13"/>
      <c r="Q697" s="13"/>
      <c r="R697" s="13"/>
      <c r="S697" s="13"/>
      <c r="T697" s="13"/>
      <c r="U697" s="13"/>
      <c r="V697" s="13"/>
      <c r="W697" s="13"/>
      <c r="X697" s="13"/>
      <c r="Y697" s="13"/>
      <c r="Z697" s="13"/>
    </row>
    <row r="698" spans="1:26" ht="12" customHeight="1">
      <c r="A698" s="13"/>
      <c r="B698" s="13"/>
      <c r="C698" s="13"/>
      <c r="D698" s="13"/>
      <c r="E698" s="13"/>
      <c r="F698" s="13"/>
      <c r="G698" s="13"/>
      <c r="H698" s="13"/>
      <c r="I698" s="13"/>
      <c r="J698" s="13"/>
      <c r="K698" s="13"/>
      <c r="L698" s="13"/>
      <c r="M698" s="13"/>
      <c r="N698" s="13"/>
      <c r="O698" s="13"/>
      <c r="P698" s="13"/>
      <c r="Q698" s="13"/>
      <c r="R698" s="13"/>
      <c r="S698" s="13"/>
      <c r="T698" s="13"/>
      <c r="U698" s="13"/>
      <c r="V698" s="13"/>
      <c r="W698" s="13"/>
      <c r="X698" s="13"/>
      <c r="Y698" s="13"/>
      <c r="Z698" s="13"/>
    </row>
    <row r="699" spans="1:26" ht="12" customHeight="1">
      <c r="A699" s="13"/>
      <c r="B699" s="13"/>
      <c r="C699" s="13"/>
      <c r="D699" s="13"/>
      <c r="E699" s="13"/>
      <c r="F699" s="13"/>
      <c r="G699" s="13"/>
      <c r="H699" s="13"/>
      <c r="I699" s="13"/>
      <c r="J699" s="13"/>
      <c r="K699" s="13"/>
      <c r="L699" s="13"/>
      <c r="M699" s="13"/>
      <c r="N699" s="13"/>
      <c r="O699" s="13"/>
      <c r="P699" s="13"/>
      <c r="Q699" s="13"/>
      <c r="R699" s="13"/>
      <c r="S699" s="13"/>
      <c r="T699" s="13"/>
      <c r="U699" s="13"/>
      <c r="V699" s="13"/>
      <c r="W699" s="13"/>
      <c r="X699" s="13"/>
      <c r="Y699" s="13"/>
      <c r="Z699" s="13"/>
    </row>
    <row r="700" spans="1:26" ht="12" customHeight="1">
      <c r="A700" s="13"/>
      <c r="B700" s="13"/>
      <c r="C700" s="13"/>
      <c r="D700" s="13"/>
      <c r="E700" s="13"/>
      <c r="F700" s="13"/>
      <c r="G700" s="13"/>
      <c r="H700" s="13"/>
      <c r="I700" s="13"/>
      <c r="J700" s="13"/>
      <c r="K700" s="13"/>
      <c r="L700" s="13"/>
      <c r="M700" s="13"/>
      <c r="N700" s="13"/>
      <c r="O700" s="13"/>
      <c r="P700" s="13"/>
      <c r="Q700" s="13"/>
      <c r="R700" s="13"/>
      <c r="S700" s="13"/>
      <c r="T700" s="13"/>
      <c r="U700" s="13"/>
      <c r="V700" s="13"/>
      <c r="W700" s="13"/>
      <c r="X700" s="13"/>
      <c r="Y700" s="13"/>
      <c r="Z700" s="13"/>
    </row>
    <row r="701" spans="1:26" ht="12" customHeight="1">
      <c r="A701" s="13"/>
      <c r="B701" s="13"/>
      <c r="C701" s="13"/>
      <c r="D701" s="13"/>
      <c r="E701" s="13"/>
      <c r="F701" s="13"/>
      <c r="G701" s="13"/>
      <c r="H701" s="13"/>
      <c r="I701" s="13"/>
      <c r="J701" s="13"/>
      <c r="K701" s="13"/>
      <c r="L701" s="13"/>
      <c r="M701" s="13"/>
      <c r="N701" s="13"/>
      <c r="O701" s="13"/>
      <c r="P701" s="13"/>
      <c r="Q701" s="13"/>
      <c r="R701" s="13"/>
      <c r="S701" s="13"/>
      <c r="T701" s="13"/>
      <c r="U701" s="13"/>
      <c r="V701" s="13"/>
      <c r="W701" s="13"/>
      <c r="X701" s="13"/>
      <c r="Y701" s="13"/>
      <c r="Z701" s="13"/>
    </row>
    <row r="702" spans="1:26" ht="12" customHeight="1">
      <c r="A702" s="13"/>
      <c r="B702" s="13"/>
      <c r="C702" s="13"/>
      <c r="D702" s="13"/>
      <c r="E702" s="13"/>
      <c r="F702" s="13"/>
      <c r="G702" s="13"/>
      <c r="H702" s="13"/>
      <c r="I702" s="13"/>
      <c r="J702" s="13"/>
      <c r="K702" s="13"/>
      <c r="L702" s="13"/>
      <c r="M702" s="13"/>
      <c r="N702" s="13"/>
      <c r="O702" s="13"/>
      <c r="P702" s="13"/>
      <c r="Q702" s="13"/>
      <c r="R702" s="13"/>
      <c r="S702" s="13"/>
      <c r="T702" s="13"/>
      <c r="U702" s="13"/>
      <c r="V702" s="13"/>
      <c r="W702" s="13"/>
      <c r="X702" s="13"/>
      <c r="Y702" s="13"/>
      <c r="Z702" s="13"/>
    </row>
    <row r="703" spans="1:26" ht="12" customHeight="1">
      <c r="A703" s="13"/>
      <c r="B703" s="13"/>
      <c r="C703" s="13"/>
      <c r="D703" s="13"/>
      <c r="E703" s="13"/>
      <c r="F703" s="13"/>
      <c r="G703" s="13"/>
      <c r="H703" s="13"/>
      <c r="I703" s="13"/>
      <c r="J703" s="13"/>
      <c r="K703" s="13"/>
      <c r="L703" s="13"/>
      <c r="M703" s="13"/>
      <c r="N703" s="13"/>
      <c r="O703" s="13"/>
      <c r="P703" s="13"/>
      <c r="Q703" s="13"/>
      <c r="R703" s="13"/>
      <c r="S703" s="13"/>
      <c r="T703" s="13"/>
      <c r="U703" s="13"/>
      <c r="V703" s="13"/>
      <c r="W703" s="13"/>
      <c r="X703" s="13"/>
      <c r="Y703" s="13"/>
      <c r="Z703" s="13"/>
    </row>
    <row r="704" spans="1:26" ht="12" customHeight="1">
      <c r="A704" s="13"/>
      <c r="B704" s="13"/>
      <c r="C704" s="13"/>
      <c r="D704" s="13"/>
      <c r="E704" s="13"/>
      <c r="F704" s="13"/>
      <c r="G704" s="13"/>
      <c r="H704" s="13"/>
      <c r="I704" s="13"/>
      <c r="J704" s="13"/>
      <c r="K704" s="13"/>
      <c r="L704" s="13"/>
      <c r="M704" s="13"/>
      <c r="N704" s="13"/>
      <c r="O704" s="13"/>
      <c r="P704" s="13"/>
      <c r="Q704" s="13"/>
      <c r="R704" s="13"/>
      <c r="S704" s="13"/>
      <c r="T704" s="13"/>
      <c r="U704" s="13"/>
      <c r="V704" s="13"/>
      <c r="W704" s="13"/>
      <c r="X704" s="13"/>
      <c r="Y704" s="13"/>
      <c r="Z704" s="13"/>
    </row>
    <row r="705" spans="1:26" ht="12" customHeight="1">
      <c r="A705" s="13"/>
      <c r="B705" s="13"/>
      <c r="C705" s="13"/>
      <c r="D705" s="13"/>
      <c r="E705" s="13"/>
      <c r="F705" s="13"/>
      <c r="G705" s="13"/>
      <c r="H705" s="13"/>
      <c r="I705" s="13"/>
      <c r="J705" s="13"/>
      <c r="K705" s="13"/>
      <c r="L705" s="13"/>
      <c r="M705" s="13"/>
      <c r="N705" s="13"/>
      <c r="O705" s="13"/>
      <c r="P705" s="13"/>
      <c r="Q705" s="13"/>
      <c r="R705" s="13"/>
      <c r="S705" s="13"/>
      <c r="T705" s="13"/>
      <c r="U705" s="13"/>
      <c r="V705" s="13"/>
      <c r="W705" s="13"/>
      <c r="X705" s="13"/>
      <c r="Y705" s="13"/>
      <c r="Z705" s="13"/>
    </row>
    <row r="706" spans="1:26" ht="12" customHeight="1">
      <c r="A706" s="13"/>
      <c r="B706" s="13"/>
      <c r="C706" s="13"/>
      <c r="D706" s="13"/>
      <c r="E706" s="13"/>
      <c r="F706" s="13"/>
      <c r="G706" s="13"/>
      <c r="H706" s="13"/>
      <c r="I706" s="13"/>
      <c r="J706" s="13"/>
      <c r="K706" s="13"/>
      <c r="L706" s="13"/>
      <c r="M706" s="13"/>
      <c r="N706" s="13"/>
      <c r="O706" s="13"/>
      <c r="P706" s="13"/>
      <c r="Q706" s="13"/>
      <c r="R706" s="13"/>
      <c r="S706" s="13"/>
      <c r="T706" s="13"/>
      <c r="U706" s="13"/>
      <c r="V706" s="13"/>
      <c r="W706" s="13"/>
      <c r="X706" s="13"/>
      <c r="Y706" s="13"/>
      <c r="Z706" s="13"/>
    </row>
    <row r="707" spans="1:26" ht="12" customHeight="1">
      <c r="A707" s="13"/>
      <c r="B707" s="13"/>
      <c r="C707" s="13"/>
      <c r="D707" s="13"/>
      <c r="E707" s="13"/>
      <c r="F707" s="13"/>
      <c r="G707" s="13"/>
      <c r="H707" s="13"/>
      <c r="I707" s="13"/>
      <c r="J707" s="13"/>
      <c r="K707" s="13"/>
      <c r="L707" s="13"/>
      <c r="M707" s="13"/>
      <c r="N707" s="13"/>
      <c r="O707" s="13"/>
      <c r="P707" s="13"/>
      <c r="Q707" s="13"/>
      <c r="R707" s="13"/>
      <c r="S707" s="13"/>
      <c r="T707" s="13"/>
      <c r="U707" s="13"/>
      <c r="V707" s="13"/>
      <c r="W707" s="13"/>
      <c r="X707" s="13"/>
      <c r="Y707" s="13"/>
      <c r="Z707" s="13"/>
    </row>
    <row r="708" spans="1:26" ht="12" customHeight="1">
      <c r="A708" s="13"/>
      <c r="B708" s="13"/>
      <c r="C708" s="13"/>
      <c r="D708" s="13"/>
      <c r="E708" s="13"/>
      <c r="F708" s="13"/>
      <c r="G708" s="13"/>
      <c r="H708" s="13"/>
      <c r="I708" s="13"/>
      <c r="J708" s="13"/>
      <c r="K708" s="13"/>
      <c r="L708" s="13"/>
      <c r="M708" s="13"/>
      <c r="N708" s="13"/>
      <c r="O708" s="13"/>
      <c r="P708" s="13"/>
      <c r="Q708" s="13"/>
      <c r="R708" s="13"/>
      <c r="S708" s="13"/>
      <c r="T708" s="13"/>
      <c r="U708" s="13"/>
      <c r="V708" s="13"/>
      <c r="W708" s="13"/>
      <c r="X708" s="13"/>
      <c r="Y708" s="13"/>
      <c r="Z708" s="13"/>
    </row>
    <row r="709" spans="1:26" ht="12" customHeight="1">
      <c r="A709" s="13"/>
      <c r="B709" s="13"/>
      <c r="C709" s="13"/>
      <c r="D709" s="13"/>
      <c r="E709" s="13"/>
      <c r="F709" s="13"/>
      <c r="G709" s="13"/>
      <c r="H709" s="13"/>
      <c r="I709" s="13"/>
      <c r="J709" s="13"/>
      <c r="K709" s="13"/>
      <c r="L709" s="13"/>
      <c r="M709" s="13"/>
      <c r="N709" s="13"/>
      <c r="O709" s="13"/>
      <c r="P709" s="13"/>
      <c r="Q709" s="13"/>
      <c r="R709" s="13"/>
      <c r="S709" s="13"/>
      <c r="T709" s="13"/>
      <c r="U709" s="13"/>
      <c r="V709" s="13"/>
      <c r="W709" s="13"/>
      <c r="X709" s="13"/>
      <c r="Y709" s="13"/>
      <c r="Z709" s="13"/>
    </row>
    <row r="710" spans="1:26" ht="12" customHeight="1">
      <c r="A710" s="13"/>
      <c r="B710" s="13"/>
      <c r="C710" s="13"/>
      <c r="D710" s="13"/>
      <c r="E710" s="13"/>
      <c r="F710" s="13"/>
      <c r="G710" s="13"/>
      <c r="H710" s="13"/>
      <c r="I710" s="13"/>
      <c r="J710" s="13"/>
      <c r="K710" s="13"/>
      <c r="L710" s="13"/>
      <c r="M710" s="13"/>
      <c r="N710" s="13"/>
      <c r="O710" s="13"/>
      <c r="P710" s="13"/>
      <c r="Q710" s="13"/>
      <c r="R710" s="13"/>
      <c r="S710" s="13"/>
      <c r="T710" s="13"/>
      <c r="U710" s="13"/>
      <c r="V710" s="13"/>
      <c r="W710" s="13"/>
      <c r="X710" s="13"/>
      <c r="Y710" s="13"/>
      <c r="Z710" s="13"/>
    </row>
    <row r="711" spans="1:26" ht="12" customHeight="1">
      <c r="A711" s="13"/>
      <c r="B711" s="13"/>
      <c r="C711" s="13"/>
      <c r="D711" s="13"/>
      <c r="E711" s="13"/>
      <c r="F711" s="13"/>
      <c r="G711" s="13"/>
      <c r="H711" s="13"/>
      <c r="I711" s="13"/>
      <c r="J711" s="13"/>
      <c r="K711" s="13"/>
      <c r="L711" s="13"/>
      <c r="M711" s="13"/>
      <c r="N711" s="13"/>
      <c r="O711" s="13"/>
      <c r="P711" s="13"/>
      <c r="Q711" s="13"/>
      <c r="R711" s="13"/>
      <c r="S711" s="13"/>
      <c r="T711" s="13"/>
      <c r="U711" s="13"/>
      <c r="V711" s="13"/>
      <c r="W711" s="13"/>
      <c r="X711" s="13"/>
      <c r="Y711" s="13"/>
      <c r="Z711" s="13"/>
    </row>
    <row r="712" spans="1:26" ht="12" customHeight="1">
      <c r="A712" s="13"/>
      <c r="B712" s="13"/>
      <c r="C712" s="13"/>
      <c r="D712" s="13"/>
      <c r="E712" s="13"/>
      <c r="F712" s="13"/>
      <c r="G712" s="13"/>
      <c r="H712" s="13"/>
      <c r="I712" s="13"/>
      <c r="J712" s="13"/>
      <c r="K712" s="13"/>
      <c r="L712" s="13"/>
      <c r="M712" s="13"/>
      <c r="N712" s="13"/>
      <c r="O712" s="13"/>
      <c r="P712" s="13"/>
      <c r="Q712" s="13"/>
      <c r="R712" s="13"/>
      <c r="S712" s="13"/>
      <c r="T712" s="13"/>
      <c r="U712" s="13"/>
      <c r="V712" s="13"/>
      <c r="W712" s="13"/>
      <c r="X712" s="13"/>
      <c r="Y712" s="13"/>
      <c r="Z712" s="13"/>
    </row>
    <row r="713" spans="1:26" ht="12" customHeight="1">
      <c r="A713" s="13"/>
      <c r="B713" s="13"/>
      <c r="C713" s="13"/>
      <c r="D713" s="13"/>
      <c r="E713" s="13"/>
      <c r="F713" s="13"/>
      <c r="G713" s="13"/>
      <c r="H713" s="13"/>
      <c r="I713" s="13"/>
      <c r="J713" s="13"/>
      <c r="K713" s="13"/>
      <c r="L713" s="13"/>
      <c r="M713" s="13"/>
      <c r="N713" s="13"/>
      <c r="O713" s="13"/>
      <c r="P713" s="13"/>
      <c r="Q713" s="13"/>
      <c r="R713" s="13"/>
      <c r="S713" s="13"/>
      <c r="T713" s="13"/>
      <c r="U713" s="13"/>
      <c r="V713" s="13"/>
      <c r="W713" s="13"/>
      <c r="X713" s="13"/>
      <c r="Y713" s="13"/>
      <c r="Z713" s="13"/>
    </row>
    <row r="714" spans="1:26" ht="12" customHeight="1">
      <c r="A714" s="13"/>
      <c r="B714" s="13"/>
      <c r="C714" s="13"/>
      <c r="D714" s="13"/>
      <c r="E714" s="13"/>
      <c r="F714" s="13"/>
      <c r="G714" s="13"/>
      <c r="H714" s="13"/>
      <c r="I714" s="13"/>
      <c r="J714" s="13"/>
      <c r="K714" s="13"/>
      <c r="L714" s="13"/>
      <c r="M714" s="13"/>
      <c r="N714" s="13"/>
      <c r="O714" s="13"/>
      <c r="P714" s="13"/>
      <c r="Q714" s="13"/>
      <c r="R714" s="13"/>
      <c r="S714" s="13"/>
      <c r="T714" s="13"/>
      <c r="U714" s="13"/>
      <c r="V714" s="13"/>
      <c r="W714" s="13"/>
      <c r="X714" s="13"/>
      <c r="Y714" s="13"/>
      <c r="Z714" s="13"/>
    </row>
    <row r="715" spans="1:26" ht="12" customHeight="1">
      <c r="A715" s="13"/>
      <c r="B715" s="13"/>
      <c r="C715" s="13"/>
      <c r="D715" s="13"/>
      <c r="E715" s="13"/>
      <c r="F715" s="13"/>
      <c r="G715" s="13"/>
      <c r="H715" s="13"/>
      <c r="I715" s="13"/>
      <c r="J715" s="13"/>
      <c r="K715" s="13"/>
      <c r="L715" s="13"/>
      <c r="M715" s="13"/>
      <c r="N715" s="13"/>
      <c r="O715" s="13"/>
      <c r="P715" s="13"/>
      <c r="Q715" s="13"/>
      <c r="R715" s="13"/>
      <c r="S715" s="13"/>
      <c r="T715" s="13"/>
      <c r="U715" s="13"/>
      <c r="V715" s="13"/>
      <c r="W715" s="13"/>
      <c r="X715" s="13"/>
      <c r="Y715" s="13"/>
      <c r="Z715" s="13"/>
    </row>
    <row r="716" spans="1:26" ht="12" customHeight="1">
      <c r="A716" s="13"/>
      <c r="B716" s="13"/>
      <c r="C716" s="13"/>
      <c r="D716" s="13"/>
      <c r="E716" s="13"/>
      <c r="F716" s="13"/>
      <c r="G716" s="13"/>
      <c r="H716" s="13"/>
      <c r="I716" s="13"/>
      <c r="J716" s="13"/>
      <c r="K716" s="13"/>
      <c r="L716" s="13"/>
      <c r="M716" s="13"/>
      <c r="N716" s="13"/>
      <c r="O716" s="13"/>
      <c r="P716" s="13"/>
      <c r="Q716" s="13"/>
      <c r="R716" s="13"/>
      <c r="S716" s="13"/>
      <c r="T716" s="13"/>
      <c r="U716" s="13"/>
      <c r="V716" s="13"/>
      <c r="W716" s="13"/>
      <c r="X716" s="13"/>
      <c r="Y716" s="13"/>
      <c r="Z716" s="13"/>
    </row>
    <row r="717" spans="1:26" ht="12" customHeight="1">
      <c r="A717" s="13"/>
      <c r="B717" s="13"/>
      <c r="C717" s="13"/>
      <c r="D717" s="13"/>
      <c r="E717" s="13"/>
      <c r="F717" s="13"/>
      <c r="G717" s="13"/>
      <c r="H717" s="13"/>
      <c r="I717" s="13"/>
      <c r="J717" s="13"/>
      <c r="K717" s="13"/>
      <c r="L717" s="13"/>
      <c r="M717" s="13"/>
      <c r="N717" s="13"/>
      <c r="O717" s="13"/>
      <c r="P717" s="13"/>
      <c r="Q717" s="13"/>
      <c r="R717" s="13"/>
      <c r="S717" s="13"/>
      <c r="T717" s="13"/>
      <c r="U717" s="13"/>
      <c r="V717" s="13"/>
      <c r="W717" s="13"/>
      <c r="X717" s="13"/>
      <c r="Y717" s="13"/>
      <c r="Z717" s="13"/>
    </row>
    <row r="718" spans="1:26" ht="12" customHeight="1">
      <c r="A718" s="13"/>
      <c r="B718" s="13"/>
      <c r="C718" s="13"/>
      <c r="D718" s="13"/>
      <c r="E718" s="13"/>
      <c r="F718" s="13"/>
      <c r="G718" s="13"/>
      <c r="H718" s="13"/>
      <c r="I718" s="13"/>
      <c r="J718" s="13"/>
      <c r="K718" s="13"/>
      <c r="L718" s="13"/>
      <c r="M718" s="13"/>
      <c r="N718" s="13"/>
      <c r="O718" s="13"/>
      <c r="P718" s="13"/>
      <c r="Q718" s="13"/>
      <c r="R718" s="13"/>
      <c r="S718" s="13"/>
      <c r="T718" s="13"/>
      <c r="U718" s="13"/>
      <c r="V718" s="13"/>
      <c r="W718" s="13"/>
      <c r="X718" s="13"/>
      <c r="Y718" s="13"/>
      <c r="Z718" s="13"/>
    </row>
    <row r="719" spans="1:26" ht="12" customHeight="1">
      <c r="A719" s="13"/>
      <c r="B719" s="13"/>
      <c r="C719" s="13"/>
      <c r="D719" s="13"/>
      <c r="E719" s="13"/>
      <c r="F719" s="13"/>
      <c r="G719" s="13"/>
      <c r="H719" s="13"/>
      <c r="I719" s="13"/>
      <c r="J719" s="13"/>
      <c r="K719" s="13"/>
      <c r="L719" s="13"/>
      <c r="M719" s="13"/>
      <c r="N719" s="13"/>
      <c r="O719" s="13"/>
      <c r="P719" s="13"/>
      <c r="Q719" s="13"/>
      <c r="R719" s="13"/>
      <c r="S719" s="13"/>
      <c r="T719" s="13"/>
      <c r="U719" s="13"/>
      <c r="V719" s="13"/>
      <c r="W719" s="13"/>
      <c r="X719" s="13"/>
      <c r="Y719" s="13"/>
      <c r="Z719" s="13"/>
    </row>
    <row r="720" spans="1:26" ht="12" customHeight="1">
      <c r="A720" s="13"/>
      <c r="B720" s="13"/>
      <c r="C720" s="13"/>
      <c r="D720" s="13"/>
      <c r="E720" s="13"/>
      <c r="F720" s="13"/>
      <c r="G720" s="13"/>
      <c r="H720" s="13"/>
      <c r="I720" s="13"/>
      <c r="J720" s="13"/>
      <c r="K720" s="13"/>
      <c r="L720" s="13"/>
      <c r="M720" s="13"/>
      <c r="N720" s="13"/>
      <c r="O720" s="13"/>
      <c r="P720" s="13"/>
      <c r="Q720" s="13"/>
      <c r="R720" s="13"/>
      <c r="S720" s="13"/>
      <c r="T720" s="13"/>
      <c r="U720" s="13"/>
      <c r="V720" s="13"/>
      <c r="W720" s="13"/>
      <c r="X720" s="13"/>
      <c r="Y720" s="13"/>
      <c r="Z720" s="13"/>
    </row>
    <row r="721" spans="1:26" ht="12" customHeight="1">
      <c r="A721" s="13"/>
      <c r="B721" s="13"/>
      <c r="C721" s="13"/>
      <c r="D721" s="13"/>
      <c r="E721" s="13"/>
      <c r="F721" s="13"/>
      <c r="G721" s="13"/>
      <c r="H721" s="13"/>
      <c r="I721" s="13"/>
      <c r="J721" s="13"/>
      <c r="K721" s="13"/>
      <c r="L721" s="13"/>
      <c r="M721" s="13"/>
      <c r="N721" s="13"/>
      <c r="O721" s="13"/>
      <c r="P721" s="13"/>
      <c r="Q721" s="13"/>
      <c r="R721" s="13"/>
      <c r="S721" s="13"/>
      <c r="T721" s="13"/>
      <c r="U721" s="13"/>
      <c r="V721" s="13"/>
      <c r="W721" s="13"/>
      <c r="X721" s="13"/>
      <c r="Y721" s="13"/>
      <c r="Z721" s="13"/>
    </row>
    <row r="722" spans="1:26" ht="12" customHeight="1">
      <c r="A722" s="13"/>
      <c r="B722" s="13"/>
      <c r="C722" s="13"/>
      <c r="D722" s="13"/>
      <c r="E722" s="13"/>
      <c r="F722" s="13"/>
      <c r="G722" s="13"/>
      <c r="H722" s="13"/>
      <c r="I722" s="13"/>
      <c r="J722" s="13"/>
      <c r="K722" s="13"/>
      <c r="L722" s="13"/>
      <c r="M722" s="13"/>
      <c r="N722" s="13"/>
      <c r="O722" s="13"/>
      <c r="P722" s="13"/>
      <c r="Q722" s="13"/>
      <c r="R722" s="13"/>
      <c r="S722" s="13"/>
      <c r="T722" s="13"/>
      <c r="U722" s="13"/>
      <c r="V722" s="13"/>
      <c r="W722" s="13"/>
      <c r="X722" s="13"/>
      <c r="Y722" s="13"/>
      <c r="Z722" s="13"/>
    </row>
    <row r="723" spans="1:26" ht="12" customHeight="1">
      <c r="A723" s="13"/>
      <c r="B723" s="13"/>
      <c r="C723" s="13"/>
      <c r="D723" s="13"/>
      <c r="E723" s="13"/>
      <c r="F723" s="13"/>
      <c r="G723" s="13"/>
      <c r="H723" s="13"/>
      <c r="I723" s="13"/>
      <c r="J723" s="13"/>
      <c r="K723" s="13"/>
      <c r="L723" s="13"/>
      <c r="M723" s="13"/>
      <c r="N723" s="13"/>
      <c r="O723" s="13"/>
      <c r="P723" s="13"/>
      <c r="Q723" s="13"/>
      <c r="R723" s="13"/>
      <c r="S723" s="13"/>
      <c r="T723" s="13"/>
      <c r="U723" s="13"/>
      <c r="V723" s="13"/>
      <c r="W723" s="13"/>
      <c r="X723" s="13"/>
      <c r="Y723" s="13"/>
      <c r="Z723" s="13"/>
    </row>
    <row r="724" spans="1:26" ht="12" customHeight="1">
      <c r="A724" s="13"/>
      <c r="B724" s="13"/>
      <c r="C724" s="13"/>
      <c r="D724" s="13"/>
      <c r="E724" s="13"/>
      <c r="F724" s="13"/>
      <c r="G724" s="13"/>
      <c r="H724" s="13"/>
      <c r="I724" s="13"/>
      <c r="J724" s="13"/>
      <c r="K724" s="13"/>
      <c r="L724" s="13"/>
      <c r="M724" s="13"/>
      <c r="N724" s="13"/>
      <c r="O724" s="13"/>
      <c r="P724" s="13"/>
      <c r="Q724" s="13"/>
      <c r="R724" s="13"/>
      <c r="S724" s="13"/>
      <c r="T724" s="13"/>
      <c r="U724" s="13"/>
      <c r="V724" s="13"/>
      <c r="W724" s="13"/>
      <c r="X724" s="13"/>
      <c r="Y724" s="13"/>
      <c r="Z724" s="13"/>
    </row>
    <row r="725" spans="1:26" ht="12" customHeight="1">
      <c r="A725" s="13"/>
      <c r="B725" s="13"/>
      <c r="C725" s="13"/>
      <c r="D725" s="13"/>
      <c r="E725" s="13"/>
      <c r="F725" s="13"/>
      <c r="G725" s="13"/>
      <c r="H725" s="13"/>
      <c r="I725" s="13"/>
      <c r="J725" s="13"/>
      <c r="K725" s="13"/>
      <c r="L725" s="13"/>
      <c r="M725" s="13"/>
      <c r="N725" s="13"/>
      <c r="O725" s="13"/>
      <c r="P725" s="13"/>
      <c r="Q725" s="13"/>
      <c r="R725" s="13"/>
      <c r="S725" s="13"/>
      <c r="T725" s="13"/>
      <c r="U725" s="13"/>
      <c r="V725" s="13"/>
      <c r="W725" s="13"/>
      <c r="X725" s="13"/>
      <c r="Y725" s="13"/>
      <c r="Z725" s="13"/>
    </row>
    <row r="726" spans="1:26" ht="12" customHeight="1">
      <c r="A726" s="13"/>
      <c r="B726" s="13"/>
      <c r="C726" s="13"/>
      <c r="D726" s="13"/>
      <c r="E726" s="13"/>
      <c r="F726" s="13"/>
      <c r="G726" s="13"/>
      <c r="H726" s="13"/>
      <c r="I726" s="13"/>
      <c r="J726" s="13"/>
      <c r="K726" s="13"/>
      <c r="L726" s="13"/>
      <c r="M726" s="13"/>
      <c r="N726" s="13"/>
      <c r="O726" s="13"/>
      <c r="P726" s="13"/>
      <c r="Q726" s="13"/>
      <c r="R726" s="13"/>
      <c r="S726" s="13"/>
      <c r="T726" s="13"/>
      <c r="U726" s="13"/>
      <c r="V726" s="13"/>
      <c r="W726" s="13"/>
      <c r="X726" s="13"/>
      <c r="Y726" s="13"/>
      <c r="Z726" s="13"/>
    </row>
    <row r="727" spans="1:26" ht="12" customHeight="1">
      <c r="A727" s="13"/>
      <c r="B727" s="13"/>
      <c r="C727" s="13"/>
      <c r="D727" s="13"/>
      <c r="E727" s="13"/>
      <c r="F727" s="13"/>
      <c r="G727" s="13"/>
      <c r="H727" s="13"/>
      <c r="I727" s="13"/>
      <c r="J727" s="13"/>
      <c r="K727" s="13"/>
      <c r="L727" s="13"/>
      <c r="M727" s="13"/>
      <c r="N727" s="13"/>
      <c r="O727" s="13"/>
      <c r="P727" s="13"/>
      <c r="Q727" s="13"/>
      <c r="R727" s="13"/>
      <c r="S727" s="13"/>
      <c r="T727" s="13"/>
      <c r="U727" s="13"/>
      <c r="V727" s="13"/>
      <c r="W727" s="13"/>
      <c r="X727" s="13"/>
      <c r="Y727" s="13"/>
      <c r="Z727" s="13"/>
    </row>
    <row r="728" spans="1:26" ht="12" customHeight="1">
      <c r="A728" s="13"/>
      <c r="B728" s="13"/>
      <c r="C728" s="13"/>
      <c r="D728" s="13"/>
      <c r="E728" s="13"/>
      <c r="F728" s="13"/>
      <c r="G728" s="13"/>
      <c r="H728" s="13"/>
      <c r="I728" s="13"/>
      <c r="J728" s="13"/>
      <c r="K728" s="13"/>
      <c r="L728" s="13"/>
      <c r="M728" s="13"/>
      <c r="N728" s="13"/>
      <c r="O728" s="13"/>
      <c r="P728" s="13"/>
      <c r="Q728" s="13"/>
      <c r="R728" s="13"/>
      <c r="S728" s="13"/>
      <c r="T728" s="13"/>
      <c r="U728" s="13"/>
      <c r="V728" s="13"/>
      <c r="W728" s="13"/>
      <c r="X728" s="13"/>
      <c r="Y728" s="13"/>
      <c r="Z728" s="13"/>
    </row>
    <row r="729" spans="1:26" ht="12" customHeight="1">
      <c r="A729" s="13"/>
      <c r="B729" s="13"/>
      <c r="C729" s="13"/>
      <c r="D729" s="13"/>
      <c r="E729" s="13"/>
      <c r="F729" s="13"/>
      <c r="G729" s="13"/>
      <c r="H729" s="13"/>
      <c r="I729" s="13"/>
      <c r="J729" s="13"/>
      <c r="K729" s="13"/>
      <c r="L729" s="13"/>
      <c r="M729" s="13"/>
      <c r="N729" s="13"/>
      <c r="O729" s="13"/>
      <c r="P729" s="13"/>
      <c r="Q729" s="13"/>
      <c r="R729" s="13"/>
      <c r="S729" s="13"/>
      <c r="T729" s="13"/>
      <c r="U729" s="13"/>
      <c r="V729" s="13"/>
      <c r="W729" s="13"/>
      <c r="X729" s="13"/>
      <c r="Y729" s="13"/>
      <c r="Z729" s="13"/>
    </row>
    <row r="730" spans="1:26" ht="12" customHeight="1">
      <c r="A730" s="13"/>
      <c r="B730" s="13"/>
      <c r="C730" s="13"/>
      <c r="D730" s="13"/>
      <c r="E730" s="13"/>
      <c r="F730" s="13"/>
      <c r="G730" s="13"/>
      <c r="H730" s="13"/>
      <c r="I730" s="13"/>
      <c r="J730" s="13"/>
      <c r="K730" s="13"/>
      <c r="L730" s="13"/>
      <c r="M730" s="13"/>
      <c r="N730" s="13"/>
      <c r="O730" s="13"/>
      <c r="P730" s="13"/>
      <c r="Q730" s="13"/>
      <c r="R730" s="13"/>
      <c r="S730" s="13"/>
      <c r="T730" s="13"/>
      <c r="U730" s="13"/>
      <c r="V730" s="13"/>
      <c r="W730" s="13"/>
      <c r="X730" s="13"/>
      <c r="Y730" s="13"/>
      <c r="Z730" s="13"/>
    </row>
    <row r="731" spans="1:26" ht="12" customHeight="1">
      <c r="A731" s="13"/>
      <c r="B731" s="13"/>
      <c r="C731" s="13"/>
      <c r="D731" s="13"/>
      <c r="E731" s="13"/>
      <c r="F731" s="13"/>
      <c r="G731" s="13"/>
      <c r="H731" s="13"/>
      <c r="I731" s="13"/>
      <c r="J731" s="13"/>
      <c r="K731" s="13"/>
      <c r="L731" s="13"/>
      <c r="M731" s="13"/>
      <c r="N731" s="13"/>
      <c r="O731" s="13"/>
      <c r="P731" s="13"/>
      <c r="Q731" s="13"/>
      <c r="R731" s="13"/>
      <c r="S731" s="13"/>
      <c r="T731" s="13"/>
      <c r="U731" s="13"/>
      <c r="V731" s="13"/>
      <c r="W731" s="13"/>
      <c r="X731" s="13"/>
      <c r="Y731" s="13"/>
      <c r="Z731" s="13"/>
    </row>
    <row r="732" spans="1:26" ht="12" customHeight="1">
      <c r="A732" s="13"/>
      <c r="B732" s="13"/>
      <c r="C732" s="13"/>
      <c r="D732" s="13"/>
      <c r="E732" s="13"/>
      <c r="F732" s="13"/>
      <c r="G732" s="13"/>
      <c r="H732" s="13"/>
      <c r="I732" s="13"/>
      <c r="J732" s="13"/>
      <c r="K732" s="13"/>
      <c r="L732" s="13"/>
      <c r="M732" s="13"/>
      <c r="N732" s="13"/>
      <c r="O732" s="13"/>
      <c r="P732" s="13"/>
      <c r="Q732" s="13"/>
      <c r="R732" s="13"/>
      <c r="S732" s="13"/>
      <c r="T732" s="13"/>
      <c r="U732" s="13"/>
      <c r="V732" s="13"/>
      <c r="W732" s="13"/>
      <c r="X732" s="13"/>
      <c r="Y732" s="13"/>
      <c r="Z732" s="13"/>
    </row>
    <row r="733" spans="1:26" ht="12" customHeight="1">
      <c r="A733" s="13"/>
      <c r="B733" s="13"/>
      <c r="C733" s="13"/>
      <c r="D733" s="13"/>
      <c r="E733" s="13"/>
      <c r="F733" s="13"/>
      <c r="G733" s="13"/>
      <c r="H733" s="13"/>
      <c r="I733" s="13"/>
      <c r="J733" s="13"/>
      <c r="K733" s="13"/>
      <c r="L733" s="13"/>
      <c r="M733" s="13"/>
      <c r="N733" s="13"/>
      <c r="O733" s="13"/>
      <c r="P733" s="13"/>
      <c r="Q733" s="13"/>
      <c r="R733" s="13"/>
      <c r="S733" s="13"/>
      <c r="T733" s="13"/>
      <c r="U733" s="13"/>
      <c r="V733" s="13"/>
      <c r="W733" s="13"/>
      <c r="X733" s="13"/>
      <c r="Y733" s="13"/>
      <c r="Z733" s="13"/>
    </row>
    <row r="734" spans="1:26" ht="12" customHeight="1">
      <c r="A734" s="13"/>
      <c r="B734" s="13"/>
      <c r="C734" s="13"/>
      <c r="D734" s="13"/>
      <c r="E734" s="13"/>
      <c r="F734" s="13"/>
      <c r="G734" s="13"/>
      <c r="H734" s="13"/>
      <c r="I734" s="13"/>
      <c r="J734" s="13"/>
      <c r="K734" s="13"/>
      <c r="L734" s="13"/>
      <c r="M734" s="13"/>
      <c r="N734" s="13"/>
      <c r="O734" s="13"/>
      <c r="P734" s="13"/>
      <c r="Q734" s="13"/>
      <c r="R734" s="13"/>
      <c r="S734" s="13"/>
      <c r="T734" s="13"/>
      <c r="U734" s="13"/>
      <c r="V734" s="13"/>
      <c r="W734" s="13"/>
      <c r="X734" s="13"/>
      <c r="Y734" s="13"/>
      <c r="Z734" s="13"/>
    </row>
    <row r="735" spans="1:26" ht="12" customHeight="1">
      <c r="A735" s="13"/>
      <c r="B735" s="13"/>
      <c r="C735" s="13"/>
      <c r="D735" s="13"/>
      <c r="E735" s="13"/>
      <c r="F735" s="13"/>
      <c r="G735" s="13"/>
      <c r="H735" s="13"/>
      <c r="I735" s="13"/>
      <c r="J735" s="13"/>
      <c r="K735" s="13"/>
      <c r="L735" s="13"/>
      <c r="M735" s="13"/>
      <c r="N735" s="13"/>
      <c r="O735" s="13"/>
      <c r="P735" s="13"/>
      <c r="Q735" s="13"/>
      <c r="R735" s="13"/>
      <c r="S735" s="13"/>
      <c r="T735" s="13"/>
      <c r="U735" s="13"/>
      <c r="V735" s="13"/>
      <c r="W735" s="13"/>
      <c r="X735" s="13"/>
      <c r="Y735" s="13"/>
      <c r="Z735" s="13"/>
    </row>
    <row r="736" spans="1:26" ht="12" customHeight="1">
      <c r="A736" s="13"/>
      <c r="B736" s="13"/>
      <c r="C736" s="13"/>
      <c r="D736" s="13"/>
      <c r="E736" s="13"/>
      <c r="F736" s="13"/>
      <c r="G736" s="13"/>
      <c r="H736" s="13"/>
      <c r="I736" s="13"/>
      <c r="J736" s="13"/>
      <c r="K736" s="13"/>
      <c r="L736" s="13"/>
      <c r="M736" s="13"/>
      <c r="N736" s="13"/>
      <c r="O736" s="13"/>
      <c r="P736" s="13"/>
      <c r="Q736" s="13"/>
      <c r="R736" s="13"/>
      <c r="S736" s="13"/>
      <c r="T736" s="13"/>
      <c r="U736" s="13"/>
      <c r="V736" s="13"/>
      <c r="W736" s="13"/>
      <c r="X736" s="13"/>
      <c r="Y736" s="13"/>
      <c r="Z736" s="13"/>
    </row>
    <row r="737" spans="1:26" ht="12" customHeight="1">
      <c r="A737" s="13"/>
      <c r="B737" s="13"/>
      <c r="C737" s="13"/>
      <c r="D737" s="13"/>
      <c r="E737" s="13"/>
      <c r="F737" s="13"/>
      <c r="G737" s="13"/>
      <c r="H737" s="13"/>
      <c r="I737" s="13"/>
      <c r="J737" s="13"/>
      <c r="K737" s="13"/>
      <c r="L737" s="13"/>
      <c r="M737" s="13"/>
      <c r="N737" s="13"/>
      <c r="O737" s="13"/>
      <c r="P737" s="13"/>
      <c r="Q737" s="13"/>
      <c r="R737" s="13"/>
      <c r="S737" s="13"/>
      <c r="T737" s="13"/>
      <c r="U737" s="13"/>
      <c r="V737" s="13"/>
      <c r="W737" s="13"/>
      <c r="X737" s="13"/>
      <c r="Y737" s="13"/>
      <c r="Z737" s="13"/>
    </row>
    <row r="738" spans="1:26" ht="12" customHeight="1">
      <c r="A738" s="13"/>
      <c r="B738" s="13"/>
      <c r="C738" s="13"/>
      <c r="D738" s="13"/>
      <c r="E738" s="13"/>
      <c r="F738" s="13"/>
      <c r="G738" s="13"/>
      <c r="H738" s="13"/>
      <c r="I738" s="13"/>
      <c r="J738" s="13"/>
      <c r="K738" s="13"/>
      <c r="L738" s="13"/>
      <c r="M738" s="13"/>
      <c r="N738" s="13"/>
      <c r="O738" s="13"/>
      <c r="P738" s="13"/>
      <c r="Q738" s="13"/>
      <c r="R738" s="13"/>
      <c r="S738" s="13"/>
      <c r="T738" s="13"/>
      <c r="U738" s="13"/>
      <c r="V738" s="13"/>
      <c r="W738" s="13"/>
      <c r="X738" s="13"/>
      <c r="Y738" s="13"/>
      <c r="Z738" s="13"/>
    </row>
    <row r="739" spans="1:26" ht="12" customHeight="1">
      <c r="A739" s="13"/>
      <c r="B739" s="13"/>
      <c r="C739" s="13"/>
      <c r="D739" s="13"/>
      <c r="E739" s="13"/>
      <c r="F739" s="13"/>
      <c r="G739" s="13"/>
      <c r="H739" s="13"/>
      <c r="I739" s="13"/>
      <c r="J739" s="13"/>
      <c r="K739" s="13"/>
      <c r="L739" s="13"/>
      <c r="M739" s="13"/>
      <c r="N739" s="13"/>
      <c r="O739" s="13"/>
      <c r="P739" s="13"/>
      <c r="Q739" s="13"/>
      <c r="R739" s="13"/>
      <c r="S739" s="13"/>
      <c r="T739" s="13"/>
      <c r="U739" s="13"/>
      <c r="V739" s="13"/>
      <c r="W739" s="13"/>
      <c r="X739" s="13"/>
      <c r="Y739" s="13"/>
      <c r="Z739" s="13"/>
    </row>
    <row r="740" spans="1:26" ht="12" customHeight="1">
      <c r="A740" s="13"/>
      <c r="B740" s="13"/>
      <c r="C740" s="13"/>
      <c r="D740" s="13"/>
      <c r="E740" s="13"/>
      <c r="F740" s="13"/>
      <c r="G740" s="13"/>
      <c r="H740" s="13"/>
      <c r="I740" s="13"/>
      <c r="J740" s="13"/>
      <c r="K740" s="13"/>
      <c r="L740" s="13"/>
      <c r="M740" s="13"/>
      <c r="N740" s="13"/>
      <c r="O740" s="13"/>
      <c r="P740" s="13"/>
      <c r="Q740" s="13"/>
      <c r="R740" s="13"/>
      <c r="S740" s="13"/>
      <c r="T740" s="13"/>
      <c r="U740" s="13"/>
      <c r="V740" s="13"/>
      <c r="W740" s="13"/>
      <c r="X740" s="13"/>
      <c r="Y740" s="13"/>
      <c r="Z740" s="13"/>
    </row>
    <row r="741" spans="1:26" ht="12" customHeight="1">
      <c r="A741" s="13"/>
      <c r="B741" s="13"/>
      <c r="C741" s="13"/>
      <c r="D741" s="13"/>
      <c r="E741" s="13"/>
      <c r="F741" s="13"/>
      <c r="G741" s="13"/>
      <c r="H741" s="13"/>
      <c r="I741" s="13"/>
      <c r="J741" s="13"/>
      <c r="K741" s="13"/>
      <c r="L741" s="13"/>
      <c r="M741" s="13"/>
      <c r="N741" s="13"/>
      <c r="O741" s="13"/>
      <c r="P741" s="13"/>
      <c r="Q741" s="13"/>
      <c r="R741" s="13"/>
      <c r="S741" s="13"/>
      <c r="T741" s="13"/>
      <c r="U741" s="13"/>
      <c r="V741" s="13"/>
      <c r="W741" s="13"/>
      <c r="X741" s="13"/>
      <c r="Y741" s="13"/>
      <c r="Z741" s="13"/>
    </row>
    <row r="742" spans="1:26" ht="12" customHeight="1">
      <c r="A742" s="13"/>
      <c r="B742" s="13"/>
      <c r="C742" s="13"/>
      <c r="D742" s="13"/>
      <c r="E742" s="13"/>
      <c r="F742" s="13"/>
      <c r="G742" s="13"/>
      <c r="H742" s="13"/>
      <c r="I742" s="13"/>
      <c r="J742" s="13"/>
      <c r="K742" s="13"/>
      <c r="L742" s="13"/>
      <c r="M742" s="13"/>
      <c r="N742" s="13"/>
      <c r="O742" s="13"/>
      <c r="P742" s="13"/>
      <c r="Q742" s="13"/>
      <c r="R742" s="13"/>
      <c r="S742" s="13"/>
      <c r="T742" s="13"/>
      <c r="U742" s="13"/>
      <c r="V742" s="13"/>
      <c r="W742" s="13"/>
      <c r="X742" s="13"/>
      <c r="Y742" s="13"/>
      <c r="Z742" s="13"/>
    </row>
    <row r="743" spans="1:26" ht="12" customHeight="1">
      <c r="A743" s="13"/>
      <c r="B743" s="13"/>
      <c r="C743" s="13"/>
      <c r="D743" s="13"/>
      <c r="E743" s="13"/>
      <c r="F743" s="13"/>
      <c r="G743" s="13"/>
      <c r="H743" s="13"/>
      <c r="I743" s="13"/>
      <c r="J743" s="13"/>
      <c r="K743" s="13"/>
      <c r="L743" s="13"/>
      <c r="M743" s="13"/>
      <c r="N743" s="13"/>
      <c r="O743" s="13"/>
      <c r="P743" s="13"/>
      <c r="Q743" s="13"/>
      <c r="R743" s="13"/>
      <c r="S743" s="13"/>
      <c r="T743" s="13"/>
      <c r="U743" s="13"/>
      <c r="V743" s="13"/>
      <c r="W743" s="13"/>
      <c r="X743" s="13"/>
      <c r="Y743" s="13"/>
      <c r="Z743" s="13"/>
    </row>
    <row r="744" spans="1:26" ht="12" customHeight="1">
      <c r="A744" s="13"/>
      <c r="B744" s="13"/>
      <c r="C744" s="13"/>
      <c r="D744" s="13"/>
      <c r="E744" s="13"/>
      <c r="F744" s="13"/>
      <c r="G744" s="13"/>
      <c r="H744" s="13"/>
      <c r="I744" s="13"/>
      <c r="J744" s="13"/>
      <c r="K744" s="13"/>
      <c r="L744" s="13"/>
      <c r="M744" s="13"/>
      <c r="N744" s="13"/>
      <c r="O744" s="13"/>
      <c r="P744" s="13"/>
      <c r="Q744" s="13"/>
      <c r="R744" s="13"/>
      <c r="S744" s="13"/>
      <c r="T744" s="13"/>
      <c r="U744" s="13"/>
      <c r="V744" s="13"/>
      <c r="W744" s="13"/>
      <c r="X744" s="13"/>
      <c r="Y744" s="13"/>
      <c r="Z744" s="13"/>
    </row>
    <row r="745" spans="1:26" ht="12" customHeight="1">
      <c r="A745" s="13"/>
      <c r="B745" s="13"/>
      <c r="C745" s="13"/>
      <c r="D745" s="13"/>
      <c r="E745" s="13"/>
      <c r="F745" s="13"/>
      <c r="G745" s="13"/>
      <c r="H745" s="13"/>
      <c r="I745" s="13"/>
      <c r="J745" s="13"/>
      <c r="K745" s="13"/>
      <c r="L745" s="13"/>
      <c r="M745" s="13"/>
      <c r="N745" s="13"/>
      <c r="O745" s="13"/>
      <c r="P745" s="13"/>
      <c r="Q745" s="13"/>
      <c r="R745" s="13"/>
      <c r="S745" s="13"/>
      <c r="T745" s="13"/>
      <c r="U745" s="13"/>
      <c r="V745" s="13"/>
      <c r="W745" s="13"/>
      <c r="X745" s="13"/>
      <c r="Y745" s="13"/>
      <c r="Z745" s="13"/>
    </row>
    <row r="746" spans="1:26" ht="12" customHeight="1">
      <c r="A746" s="13"/>
      <c r="B746" s="13"/>
      <c r="C746" s="13"/>
      <c r="D746" s="13"/>
      <c r="E746" s="13"/>
      <c r="F746" s="13"/>
      <c r="G746" s="13"/>
      <c r="H746" s="13"/>
      <c r="I746" s="13"/>
      <c r="J746" s="13"/>
      <c r="K746" s="13"/>
      <c r="L746" s="13"/>
      <c r="M746" s="13"/>
      <c r="N746" s="13"/>
      <c r="O746" s="13"/>
      <c r="P746" s="13"/>
      <c r="Q746" s="13"/>
      <c r="R746" s="13"/>
      <c r="S746" s="13"/>
      <c r="T746" s="13"/>
      <c r="U746" s="13"/>
      <c r="V746" s="13"/>
      <c r="W746" s="13"/>
      <c r="X746" s="13"/>
      <c r="Y746" s="13"/>
      <c r="Z746" s="13"/>
    </row>
    <row r="747" spans="1:26" ht="12" customHeight="1">
      <c r="A747" s="13"/>
      <c r="B747" s="13"/>
      <c r="C747" s="13"/>
      <c r="D747" s="13"/>
      <c r="E747" s="13"/>
      <c r="F747" s="13"/>
      <c r="G747" s="13"/>
      <c r="H747" s="13"/>
      <c r="I747" s="13"/>
      <c r="J747" s="13"/>
      <c r="K747" s="13"/>
      <c r="L747" s="13"/>
      <c r="M747" s="13"/>
      <c r="N747" s="13"/>
      <c r="O747" s="13"/>
      <c r="P747" s="13"/>
      <c r="Q747" s="13"/>
      <c r="R747" s="13"/>
      <c r="S747" s="13"/>
      <c r="T747" s="13"/>
      <c r="U747" s="13"/>
      <c r="V747" s="13"/>
      <c r="W747" s="13"/>
      <c r="X747" s="13"/>
      <c r="Y747" s="13"/>
      <c r="Z747" s="13"/>
    </row>
    <row r="748" spans="1:26" ht="12" customHeight="1">
      <c r="A748" s="13"/>
      <c r="B748" s="13"/>
      <c r="C748" s="13"/>
      <c r="D748" s="13"/>
      <c r="E748" s="13"/>
      <c r="F748" s="13"/>
      <c r="G748" s="13"/>
      <c r="H748" s="13"/>
      <c r="I748" s="13"/>
      <c r="J748" s="13"/>
      <c r="K748" s="13"/>
      <c r="L748" s="13"/>
      <c r="M748" s="13"/>
      <c r="N748" s="13"/>
      <c r="O748" s="13"/>
      <c r="P748" s="13"/>
      <c r="Q748" s="13"/>
      <c r="R748" s="13"/>
      <c r="S748" s="13"/>
      <c r="T748" s="13"/>
      <c r="U748" s="13"/>
      <c r="V748" s="13"/>
      <c r="W748" s="13"/>
      <c r="X748" s="13"/>
      <c r="Y748" s="13"/>
      <c r="Z748" s="13"/>
    </row>
    <row r="749" spans="1:26" ht="12" customHeight="1">
      <c r="A749" s="13"/>
      <c r="B749" s="13"/>
      <c r="C749" s="13"/>
      <c r="D749" s="13"/>
      <c r="E749" s="13"/>
      <c r="F749" s="13"/>
      <c r="G749" s="13"/>
      <c r="H749" s="13"/>
      <c r="I749" s="13"/>
      <c r="J749" s="13"/>
      <c r="K749" s="13"/>
      <c r="L749" s="13"/>
      <c r="M749" s="13"/>
      <c r="N749" s="13"/>
      <c r="O749" s="13"/>
      <c r="P749" s="13"/>
      <c r="Q749" s="13"/>
      <c r="R749" s="13"/>
      <c r="S749" s="13"/>
      <c r="T749" s="13"/>
      <c r="U749" s="13"/>
      <c r="V749" s="13"/>
      <c r="W749" s="13"/>
      <c r="X749" s="13"/>
      <c r="Y749" s="13"/>
      <c r="Z749" s="13"/>
    </row>
    <row r="750" spans="1:26" ht="12" customHeight="1">
      <c r="A750" s="13"/>
      <c r="B750" s="13"/>
      <c r="C750" s="13"/>
      <c r="D750" s="13"/>
      <c r="E750" s="13"/>
      <c r="F750" s="13"/>
      <c r="G750" s="13"/>
      <c r="H750" s="13"/>
      <c r="I750" s="13"/>
      <c r="J750" s="13"/>
      <c r="K750" s="13"/>
      <c r="L750" s="13"/>
      <c r="M750" s="13"/>
      <c r="N750" s="13"/>
      <c r="O750" s="13"/>
      <c r="P750" s="13"/>
      <c r="Q750" s="13"/>
      <c r="R750" s="13"/>
      <c r="S750" s="13"/>
      <c r="T750" s="13"/>
      <c r="U750" s="13"/>
      <c r="V750" s="13"/>
      <c r="W750" s="13"/>
      <c r="X750" s="13"/>
      <c r="Y750" s="13"/>
      <c r="Z750" s="13"/>
    </row>
    <row r="751" spans="1:26" ht="12" customHeight="1">
      <c r="A751" s="13"/>
      <c r="B751" s="13"/>
      <c r="C751" s="13"/>
      <c r="D751" s="13"/>
      <c r="E751" s="13"/>
      <c r="F751" s="13"/>
      <c r="G751" s="13"/>
      <c r="H751" s="13"/>
      <c r="I751" s="13"/>
      <c r="J751" s="13"/>
      <c r="K751" s="13"/>
      <c r="L751" s="13"/>
      <c r="M751" s="13"/>
      <c r="N751" s="13"/>
      <c r="O751" s="13"/>
      <c r="P751" s="13"/>
      <c r="Q751" s="13"/>
      <c r="R751" s="13"/>
      <c r="S751" s="13"/>
      <c r="T751" s="13"/>
      <c r="U751" s="13"/>
      <c r="V751" s="13"/>
      <c r="W751" s="13"/>
      <c r="X751" s="13"/>
      <c r="Y751" s="13"/>
      <c r="Z751" s="13"/>
    </row>
    <row r="752" spans="1:26" ht="12" customHeight="1">
      <c r="A752" s="13"/>
      <c r="B752" s="13"/>
      <c r="C752" s="13"/>
      <c r="D752" s="13"/>
      <c r="E752" s="13"/>
      <c r="F752" s="13"/>
      <c r="G752" s="13"/>
      <c r="H752" s="13"/>
      <c r="I752" s="13"/>
      <c r="J752" s="13"/>
      <c r="K752" s="13"/>
      <c r="L752" s="13"/>
      <c r="M752" s="13"/>
      <c r="N752" s="13"/>
      <c r="O752" s="13"/>
      <c r="P752" s="13"/>
      <c r="Q752" s="13"/>
      <c r="R752" s="13"/>
      <c r="S752" s="13"/>
      <c r="T752" s="13"/>
      <c r="U752" s="13"/>
      <c r="V752" s="13"/>
      <c r="W752" s="13"/>
      <c r="X752" s="13"/>
      <c r="Y752" s="13"/>
      <c r="Z752" s="13"/>
    </row>
    <row r="753" spans="1:26" ht="12" customHeight="1">
      <c r="A753" s="13"/>
      <c r="B753" s="13"/>
      <c r="C753" s="13"/>
      <c r="D753" s="13"/>
      <c r="E753" s="13"/>
      <c r="F753" s="13"/>
      <c r="G753" s="13"/>
      <c r="H753" s="13"/>
      <c r="I753" s="13"/>
      <c r="J753" s="13"/>
      <c r="K753" s="13"/>
      <c r="L753" s="13"/>
      <c r="M753" s="13"/>
      <c r="N753" s="13"/>
      <c r="O753" s="13"/>
      <c r="P753" s="13"/>
      <c r="Q753" s="13"/>
      <c r="R753" s="13"/>
      <c r="S753" s="13"/>
      <c r="T753" s="13"/>
      <c r="U753" s="13"/>
      <c r="V753" s="13"/>
      <c r="W753" s="13"/>
      <c r="X753" s="13"/>
      <c r="Y753" s="13"/>
      <c r="Z753" s="13"/>
    </row>
    <row r="754" spans="1:26" ht="12" customHeight="1">
      <c r="A754" s="13"/>
      <c r="B754" s="13"/>
      <c r="C754" s="13"/>
      <c r="D754" s="13"/>
      <c r="E754" s="13"/>
      <c r="F754" s="13"/>
      <c r="G754" s="13"/>
      <c r="H754" s="13"/>
      <c r="I754" s="13"/>
      <c r="J754" s="13"/>
      <c r="K754" s="13"/>
      <c r="L754" s="13"/>
      <c r="M754" s="13"/>
      <c r="N754" s="13"/>
      <c r="O754" s="13"/>
      <c r="P754" s="13"/>
      <c r="Q754" s="13"/>
      <c r="R754" s="13"/>
      <c r="S754" s="13"/>
      <c r="T754" s="13"/>
      <c r="U754" s="13"/>
      <c r="V754" s="13"/>
      <c r="W754" s="13"/>
      <c r="X754" s="13"/>
      <c r="Y754" s="13"/>
      <c r="Z754" s="13"/>
    </row>
    <row r="755" spans="1:26" ht="12" customHeight="1">
      <c r="A755" s="13"/>
      <c r="B755" s="13"/>
      <c r="C755" s="13"/>
      <c r="D755" s="13"/>
      <c r="E755" s="13"/>
      <c r="F755" s="13"/>
      <c r="G755" s="13"/>
      <c r="H755" s="13"/>
      <c r="I755" s="13"/>
      <c r="J755" s="13"/>
      <c r="K755" s="13"/>
      <c r="L755" s="13"/>
      <c r="M755" s="13"/>
      <c r="N755" s="13"/>
      <c r="O755" s="13"/>
      <c r="P755" s="13"/>
      <c r="Q755" s="13"/>
      <c r="R755" s="13"/>
      <c r="S755" s="13"/>
      <c r="T755" s="13"/>
      <c r="U755" s="13"/>
      <c r="V755" s="13"/>
      <c r="W755" s="13"/>
      <c r="X755" s="13"/>
      <c r="Y755" s="13"/>
      <c r="Z755" s="13"/>
    </row>
    <row r="756" spans="1:26" ht="12" customHeight="1">
      <c r="A756" s="13"/>
      <c r="B756" s="13"/>
      <c r="C756" s="13"/>
      <c r="D756" s="13"/>
      <c r="E756" s="13"/>
      <c r="F756" s="13"/>
      <c r="G756" s="13"/>
      <c r="H756" s="13"/>
      <c r="I756" s="13"/>
      <c r="J756" s="13"/>
      <c r="K756" s="13"/>
      <c r="L756" s="13"/>
      <c r="M756" s="13"/>
      <c r="N756" s="13"/>
      <c r="O756" s="13"/>
      <c r="P756" s="13"/>
      <c r="Q756" s="13"/>
      <c r="R756" s="13"/>
      <c r="S756" s="13"/>
      <c r="T756" s="13"/>
      <c r="U756" s="13"/>
      <c r="V756" s="13"/>
      <c r="W756" s="13"/>
      <c r="X756" s="13"/>
      <c r="Y756" s="13"/>
      <c r="Z756" s="13"/>
    </row>
    <row r="757" spans="1:26" ht="12" customHeight="1">
      <c r="A757" s="13"/>
      <c r="B757" s="13"/>
      <c r="C757" s="13"/>
      <c r="D757" s="13"/>
      <c r="E757" s="13"/>
      <c r="F757" s="13"/>
      <c r="G757" s="13"/>
      <c r="H757" s="13"/>
      <c r="I757" s="13"/>
      <c r="J757" s="13"/>
      <c r="K757" s="13"/>
      <c r="L757" s="13"/>
      <c r="M757" s="13"/>
      <c r="N757" s="13"/>
      <c r="O757" s="13"/>
      <c r="P757" s="13"/>
      <c r="Q757" s="13"/>
      <c r="R757" s="13"/>
      <c r="S757" s="13"/>
      <c r="T757" s="13"/>
      <c r="U757" s="13"/>
      <c r="V757" s="13"/>
      <c r="W757" s="13"/>
      <c r="X757" s="13"/>
      <c r="Y757" s="13"/>
      <c r="Z757" s="13"/>
    </row>
    <row r="758" spans="1:26" ht="12" customHeight="1">
      <c r="A758" s="13"/>
      <c r="B758" s="13"/>
      <c r="C758" s="13"/>
      <c r="D758" s="13"/>
      <c r="E758" s="13"/>
      <c r="F758" s="13"/>
      <c r="G758" s="13"/>
      <c r="H758" s="13"/>
      <c r="I758" s="13"/>
      <c r="J758" s="13"/>
      <c r="K758" s="13"/>
      <c r="L758" s="13"/>
      <c r="M758" s="13"/>
      <c r="N758" s="13"/>
      <c r="O758" s="13"/>
      <c r="P758" s="13"/>
      <c r="Q758" s="13"/>
      <c r="R758" s="13"/>
      <c r="S758" s="13"/>
      <c r="T758" s="13"/>
      <c r="U758" s="13"/>
      <c r="V758" s="13"/>
      <c r="W758" s="13"/>
      <c r="X758" s="13"/>
      <c r="Y758" s="13"/>
      <c r="Z758" s="13"/>
    </row>
    <row r="759" spans="1:26" ht="12" customHeight="1">
      <c r="A759" s="13"/>
      <c r="B759" s="13"/>
      <c r="C759" s="13"/>
      <c r="D759" s="13"/>
      <c r="E759" s="13"/>
      <c r="F759" s="13"/>
      <c r="G759" s="13"/>
      <c r="H759" s="13"/>
      <c r="I759" s="13"/>
      <c r="J759" s="13"/>
      <c r="K759" s="13"/>
      <c r="L759" s="13"/>
      <c r="M759" s="13"/>
      <c r="N759" s="13"/>
      <c r="O759" s="13"/>
      <c r="P759" s="13"/>
      <c r="Q759" s="13"/>
      <c r="R759" s="13"/>
      <c r="S759" s="13"/>
      <c r="T759" s="13"/>
      <c r="U759" s="13"/>
      <c r="V759" s="13"/>
      <c r="W759" s="13"/>
      <c r="X759" s="13"/>
      <c r="Y759" s="13"/>
      <c r="Z759" s="13"/>
    </row>
    <row r="760" spans="1:26" ht="12" customHeight="1">
      <c r="A760" s="13"/>
      <c r="B760" s="13"/>
      <c r="C760" s="13"/>
      <c r="D760" s="13"/>
      <c r="E760" s="13"/>
      <c r="F760" s="13"/>
      <c r="G760" s="13"/>
      <c r="H760" s="13"/>
      <c r="I760" s="13"/>
      <c r="J760" s="13"/>
      <c r="K760" s="13"/>
      <c r="L760" s="13"/>
      <c r="M760" s="13"/>
      <c r="N760" s="13"/>
      <c r="O760" s="13"/>
      <c r="P760" s="13"/>
      <c r="Q760" s="13"/>
      <c r="R760" s="13"/>
      <c r="S760" s="13"/>
      <c r="T760" s="13"/>
      <c r="U760" s="13"/>
      <c r="V760" s="13"/>
      <c r="W760" s="13"/>
      <c r="X760" s="13"/>
      <c r="Y760" s="13"/>
      <c r="Z760" s="13"/>
    </row>
    <row r="761" spans="1:26" ht="12" customHeight="1">
      <c r="A761" s="13"/>
      <c r="B761" s="13"/>
      <c r="C761" s="13"/>
      <c r="D761" s="13"/>
      <c r="E761" s="13"/>
      <c r="F761" s="13"/>
      <c r="G761" s="13"/>
      <c r="H761" s="13"/>
      <c r="I761" s="13"/>
      <c r="J761" s="13"/>
      <c r="K761" s="13"/>
      <c r="L761" s="13"/>
      <c r="M761" s="13"/>
      <c r="N761" s="13"/>
      <c r="O761" s="13"/>
      <c r="P761" s="13"/>
      <c r="Q761" s="13"/>
      <c r="R761" s="13"/>
      <c r="S761" s="13"/>
      <c r="T761" s="13"/>
      <c r="U761" s="13"/>
      <c r="V761" s="13"/>
      <c r="W761" s="13"/>
      <c r="X761" s="13"/>
      <c r="Y761" s="13"/>
      <c r="Z761" s="13"/>
    </row>
    <row r="762" spans="1:26" ht="12" customHeight="1">
      <c r="A762" s="13"/>
      <c r="B762" s="13"/>
      <c r="C762" s="13"/>
      <c r="D762" s="13"/>
      <c r="E762" s="13"/>
      <c r="F762" s="13"/>
      <c r="G762" s="13"/>
      <c r="H762" s="13"/>
      <c r="I762" s="13"/>
      <c r="J762" s="13"/>
      <c r="K762" s="13"/>
      <c r="L762" s="13"/>
      <c r="M762" s="13"/>
      <c r="N762" s="13"/>
      <c r="O762" s="13"/>
      <c r="P762" s="13"/>
      <c r="Q762" s="13"/>
      <c r="R762" s="13"/>
      <c r="S762" s="13"/>
      <c r="T762" s="13"/>
      <c r="U762" s="13"/>
      <c r="V762" s="13"/>
      <c r="W762" s="13"/>
      <c r="X762" s="13"/>
      <c r="Y762" s="13"/>
      <c r="Z762" s="13"/>
    </row>
    <row r="763" spans="1:26" ht="12" customHeight="1">
      <c r="A763" s="13"/>
      <c r="B763" s="13"/>
      <c r="C763" s="13"/>
      <c r="D763" s="13"/>
      <c r="E763" s="13"/>
      <c r="F763" s="13"/>
      <c r="G763" s="13"/>
      <c r="H763" s="13"/>
      <c r="I763" s="13"/>
      <c r="J763" s="13"/>
      <c r="K763" s="13"/>
      <c r="L763" s="13"/>
      <c r="M763" s="13"/>
      <c r="N763" s="13"/>
      <c r="O763" s="13"/>
      <c r="P763" s="13"/>
      <c r="Q763" s="13"/>
      <c r="R763" s="13"/>
      <c r="S763" s="13"/>
      <c r="T763" s="13"/>
      <c r="U763" s="13"/>
      <c r="V763" s="13"/>
      <c r="W763" s="13"/>
      <c r="X763" s="13"/>
      <c r="Y763" s="13"/>
      <c r="Z763" s="13"/>
    </row>
    <row r="764" spans="1:26" ht="12" customHeight="1">
      <c r="A764" s="13"/>
      <c r="B764" s="13"/>
      <c r="C764" s="13"/>
      <c r="D764" s="13"/>
      <c r="E764" s="13"/>
      <c r="F764" s="13"/>
      <c r="G764" s="13"/>
      <c r="H764" s="13"/>
      <c r="I764" s="13"/>
      <c r="J764" s="13"/>
      <c r="K764" s="13"/>
      <c r="L764" s="13"/>
      <c r="M764" s="13"/>
      <c r="N764" s="13"/>
      <c r="O764" s="13"/>
      <c r="P764" s="13"/>
      <c r="Q764" s="13"/>
      <c r="R764" s="13"/>
      <c r="S764" s="13"/>
      <c r="T764" s="13"/>
      <c r="U764" s="13"/>
      <c r="V764" s="13"/>
      <c r="W764" s="13"/>
      <c r="X764" s="13"/>
      <c r="Y764" s="13"/>
      <c r="Z764" s="13"/>
    </row>
    <row r="765" spans="1:26" ht="12" customHeight="1">
      <c r="A765" s="13"/>
      <c r="B765" s="13"/>
      <c r="C765" s="13"/>
      <c r="D765" s="13"/>
      <c r="E765" s="13"/>
      <c r="F765" s="13"/>
      <c r="G765" s="13"/>
      <c r="H765" s="13"/>
      <c r="I765" s="13"/>
      <c r="J765" s="13"/>
      <c r="K765" s="13"/>
      <c r="L765" s="13"/>
      <c r="M765" s="13"/>
      <c r="N765" s="13"/>
      <c r="O765" s="13"/>
      <c r="P765" s="13"/>
      <c r="Q765" s="13"/>
      <c r="R765" s="13"/>
      <c r="S765" s="13"/>
      <c r="T765" s="13"/>
      <c r="U765" s="13"/>
      <c r="V765" s="13"/>
      <c r="W765" s="13"/>
      <c r="X765" s="13"/>
      <c r="Y765" s="13"/>
      <c r="Z765" s="13"/>
    </row>
    <row r="766" spans="1:26" ht="12" customHeight="1">
      <c r="A766" s="13"/>
      <c r="B766" s="13"/>
      <c r="C766" s="13"/>
      <c r="D766" s="13"/>
      <c r="E766" s="13"/>
      <c r="F766" s="13"/>
      <c r="G766" s="13"/>
      <c r="H766" s="13"/>
      <c r="I766" s="13"/>
      <c r="J766" s="13"/>
      <c r="K766" s="13"/>
      <c r="L766" s="13"/>
      <c r="M766" s="13"/>
      <c r="N766" s="13"/>
      <c r="O766" s="13"/>
      <c r="P766" s="13"/>
      <c r="Q766" s="13"/>
      <c r="R766" s="13"/>
      <c r="S766" s="13"/>
      <c r="T766" s="13"/>
      <c r="U766" s="13"/>
      <c r="V766" s="13"/>
      <c r="W766" s="13"/>
      <c r="X766" s="13"/>
      <c r="Y766" s="13"/>
      <c r="Z766" s="13"/>
    </row>
    <row r="767" spans="1:26" ht="12" customHeight="1">
      <c r="A767" s="13"/>
      <c r="B767" s="13"/>
      <c r="C767" s="13"/>
      <c r="D767" s="13"/>
      <c r="E767" s="13"/>
      <c r="F767" s="13"/>
      <c r="G767" s="13"/>
      <c r="H767" s="13"/>
      <c r="I767" s="13"/>
      <c r="J767" s="13"/>
      <c r="K767" s="13"/>
      <c r="L767" s="13"/>
      <c r="M767" s="13"/>
      <c r="N767" s="13"/>
      <c r="O767" s="13"/>
      <c r="P767" s="13"/>
      <c r="Q767" s="13"/>
      <c r="R767" s="13"/>
      <c r="S767" s="13"/>
      <c r="T767" s="13"/>
      <c r="U767" s="13"/>
      <c r="V767" s="13"/>
      <c r="W767" s="13"/>
      <c r="X767" s="13"/>
      <c r="Y767" s="13"/>
      <c r="Z767" s="13"/>
    </row>
    <row r="768" spans="1:26" ht="12" customHeight="1">
      <c r="A768" s="13"/>
      <c r="B768" s="13"/>
      <c r="C768" s="13"/>
      <c r="D768" s="13"/>
      <c r="E768" s="13"/>
      <c r="F768" s="13"/>
      <c r="G768" s="13"/>
      <c r="H768" s="13"/>
      <c r="I768" s="13"/>
      <c r="J768" s="13"/>
      <c r="K768" s="13"/>
      <c r="L768" s="13"/>
      <c r="M768" s="13"/>
      <c r="N768" s="13"/>
      <c r="O768" s="13"/>
      <c r="P768" s="13"/>
      <c r="Q768" s="13"/>
      <c r="R768" s="13"/>
      <c r="S768" s="13"/>
      <c r="T768" s="13"/>
      <c r="U768" s="13"/>
      <c r="V768" s="13"/>
      <c r="W768" s="13"/>
      <c r="X768" s="13"/>
      <c r="Y768" s="13"/>
      <c r="Z768" s="13"/>
    </row>
    <row r="769" spans="1:26" ht="12" customHeight="1">
      <c r="A769" s="13"/>
      <c r="B769" s="13"/>
      <c r="C769" s="13"/>
      <c r="D769" s="13"/>
      <c r="E769" s="13"/>
      <c r="F769" s="13"/>
      <c r="G769" s="13"/>
      <c r="H769" s="13"/>
      <c r="I769" s="13"/>
      <c r="J769" s="13"/>
      <c r="K769" s="13"/>
      <c r="L769" s="13"/>
      <c r="M769" s="13"/>
      <c r="N769" s="13"/>
      <c r="O769" s="13"/>
      <c r="P769" s="13"/>
      <c r="Q769" s="13"/>
      <c r="R769" s="13"/>
      <c r="S769" s="13"/>
      <c r="T769" s="13"/>
      <c r="U769" s="13"/>
      <c r="V769" s="13"/>
      <c r="W769" s="13"/>
      <c r="X769" s="13"/>
      <c r="Y769" s="13"/>
      <c r="Z769" s="13"/>
    </row>
    <row r="770" spans="1:26" ht="12" customHeight="1">
      <c r="A770" s="13"/>
      <c r="B770" s="13"/>
      <c r="C770" s="13"/>
      <c r="D770" s="13"/>
      <c r="E770" s="13"/>
      <c r="F770" s="13"/>
      <c r="G770" s="13"/>
      <c r="H770" s="13"/>
      <c r="I770" s="13"/>
      <c r="J770" s="13"/>
      <c r="K770" s="13"/>
      <c r="L770" s="13"/>
      <c r="M770" s="13"/>
      <c r="N770" s="13"/>
      <c r="O770" s="13"/>
      <c r="P770" s="13"/>
      <c r="Q770" s="13"/>
      <c r="R770" s="13"/>
      <c r="S770" s="13"/>
      <c r="T770" s="13"/>
      <c r="U770" s="13"/>
      <c r="V770" s="13"/>
      <c r="W770" s="13"/>
      <c r="X770" s="13"/>
      <c r="Y770" s="13"/>
      <c r="Z770" s="13"/>
    </row>
    <row r="771" spans="1:26" ht="12" customHeight="1">
      <c r="A771" s="13"/>
      <c r="B771" s="13"/>
      <c r="C771" s="13"/>
      <c r="D771" s="13"/>
      <c r="E771" s="13"/>
      <c r="F771" s="13"/>
      <c r="G771" s="13"/>
      <c r="H771" s="13"/>
      <c r="I771" s="13"/>
      <c r="J771" s="13"/>
      <c r="K771" s="13"/>
      <c r="L771" s="13"/>
      <c r="M771" s="13"/>
      <c r="N771" s="13"/>
      <c r="O771" s="13"/>
      <c r="P771" s="13"/>
      <c r="Q771" s="13"/>
      <c r="R771" s="13"/>
      <c r="S771" s="13"/>
      <c r="T771" s="13"/>
      <c r="U771" s="13"/>
      <c r="V771" s="13"/>
      <c r="W771" s="13"/>
      <c r="X771" s="13"/>
      <c r="Y771" s="13"/>
      <c r="Z771" s="13"/>
    </row>
    <row r="772" spans="1:26" ht="12" customHeight="1">
      <c r="A772" s="13"/>
      <c r="B772" s="13"/>
      <c r="C772" s="13"/>
      <c r="D772" s="13"/>
      <c r="E772" s="13"/>
      <c r="F772" s="13"/>
      <c r="G772" s="13"/>
      <c r="H772" s="13"/>
      <c r="I772" s="13"/>
      <c r="J772" s="13"/>
      <c r="K772" s="13"/>
      <c r="L772" s="13"/>
      <c r="M772" s="13"/>
      <c r="N772" s="13"/>
      <c r="O772" s="13"/>
      <c r="P772" s="13"/>
      <c r="Q772" s="13"/>
      <c r="R772" s="13"/>
      <c r="S772" s="13"/>
      <c r="T772" s="13"/>
      <c r="U772" s="13"/>
      <c r="V772" s="13"/>
      <c r="W772" s="13"/>
      <c r="X772" s="13"/>
      <c r="Y772" s="13"/>
      <c r="Z772" s="13"/>
    </row>
    <row r="773" spans="1:26" ht="12" customHeight="1">
      <c r="A773" s="13"/>
      <c r="B773" s="13"/>
      <c r="C773" s="13"/>
      <c r="D773" s="13"/>
      <c r="E773" s="13"/>
      <c r="F773" s="13"/>
      <c r="G773" s="13"/>
      <c r="H773" s="13"/>
      <c r="I773" s="13"/>
      <c r="J773" s="13"/>
      <c r="K773" s="13"/>
      <c r="L773" s="13"/>
      <c r="M773" s="13"/>
      <c r="N773" s="13"/>
      <c r="O773" s="13"/>
      <c r="P773" s="13"/>
      <c r="Q773" s="13"/>
      <c r="R773" s="13"/>
      <c r="S773" s="13"/>
      <c r="T773" s="13"/>
      <c r="U773" s="13"/>
      <c r="V773" s="13"/>
      <c r="W773" s="13"/>
      <c r="X773" s="13"/>
      <c r="Y773" s="13"/>
      <c r="Z773" s="13"/>
    </row>
    <row r="774" spans="1:26" ht="12" customHeight="1">
      <c r="A774" s="13"/>
      <c r="B774" s="13"/>
      <c r="C774" s="13"/>
      <c r="D774" s="13"/>
      <c r="E774" s="13"/>
      <c r="F774" s="13"/>
      <c r="G774" s="13"/>
      <c r="H774" s="13"/>
      <c r="I774" s="13"/>
      <c r="J774" s="13"/>
      <c r="K774" s="13"/>
      <c r="L774" s="13"/>
      <c r="M774" s="13"/>
      <c r="N774" s="13"/>
      <c r="O774" s="13"/>
      <c r="P774" s="13"/>
      <c r="Q774" s="13"/>
      <c r="R774" s="13"/>
      <c r="S774" s="13"/>
      <c r="T774" s="13"/>
      <c r="U774" s="13"/>
      <c r="V774" s="13"/>
      <c r="W774" s="13"/>
      <c r="X774" s="13"/>
      <c r="Y774" s="13"/>
      <c r="Z774" s="13"/>
    </row>
    <row r="775" spans="1:26" ht="12" customHeight="1">
      <c r="A775" s="13"/>
      <c r="B775" s="13"/>
      <c r="C775" s="13"/>
      <c r="D775" s="13"/>
      <c r="E775" s="13"/>
      <c r="F775" s="13"/>
      <c r="G775" s="13"/>
      <c r="H775" s="13"/>
      <c r="I775" s="13"/>
      <c r="J775" s="13"/>
      <c r="K775" s="13"/>
      <c r="L775" s="13"/>
      <c r="M775" s="13"/>
      <c r="N775" s="13"/>
      <c r="O775" s="13"/>
      <c r="P775" s="13"/>
      <c r="Q775" s="13"/>
      <c r="R775" s="13"/>
      <c r="S775" s="13"/>
      <c r="T775" s="13"/>
      <c r="U775" s="13"/>
      <c r="V775" s="13"/>
      <c r="W775" s="13"/>
      <c r="X775" s="13"/>
      <c r="Y775" s="13"/>
      <c r="Z775" s="13"/>
    </row>
    <row r="776" spans="1:26" ht="12" customHeight="1">
      <c r="A776" s="13"/>
      <c r="B776" s="13"/>
      <c r="C776" s="13"/>
      <c r="D776" s="13"/>
      <c r="E776" s="13"/>
      <c r="F776" s="13"/>
      <c r="G776" s="13"/>
      <c r="H776" s="13"/>
      <c r="I776" s="13"/>
      <c r="J776" s="13"/>
      <c r="K776" s="13"/>
      <c r="L776" s="13"/>
      <c r="M776" s="13"/>
      <c r="N776" s="13"/>
      <c r="O776" s="13"/>
      <c r="P776" s="13"/>
      <c r="Q776" s="13"/>
      <c r="R776" s="13"/>
      <c r="S776" s="13"/>
      <c r="T776" s="13"/>
      <c r="U776" s="13"/>
      <c r="V776" s="13"/>
      <c r="W776" s="13"/>
      <c r="X776" s="13"/>
      <c r="Y776" s="13"/>
      <c r="Z776" s="13"/>
    </row>
    <row r="777" spans="1:26" ht="12" customHeight="1">
      <c r="A777" s="13"/>
      <c r="B777" s="13"/>
      <c r="C777" s="13"/>
      <c r="D777" s="13"/>
      <c r="E777" s="13"/>
      <c r="F777" s="13"/>
      <c r="G777" s="13"/>
      <c r="H777" s="13"/>
      <c r="I777" s="13"/>
      <c r="J777" s="13"/>
      <c r="K777" s="13"/>
      <c r="L777" s="13"/>
      <c r="M777" s="13"/>
      <c r="N777" s="13"/>
      <c r="O777" s="13"/>
      <c r="P777" s="13"/>
      <c r="Q777" s="13"/>
      <c r="R777" s="13"/>
      <c r="S777" s="13"/>
      <c r="T777" s="13"/>
      <c r="U777" s="13"/>
      <c r="V777" s="13"/>
      <c r="W777" s="13"/>
      <c r="X777" s="13"/>
      <c r="Y777" s="13"/>
      <c r="Z777" s="13"/>
    </row>
    <row r="778" spans="1:26" ht="12" customHeight="1">
      <c r="A778" s="13"/>
      <c r="B778" s="13"/>
      <c r="C778" s="13"/>
      <c r="D778" s="13"/>
      <c r="E778" s="13"/>
      <c r="F778" s="13"/>
      <c r="G778" s="13"/>
      <c r="H778" s="13"/>
      <c r="I778" s="13"/>
      <c r="J778" s="13"/>
      <c r="K778" s="13"/>
      <c r="L778" s="13"/>
      <c r="M778" s="13"/>
      <c r="N778" s="13"/>
      <c r="O778" s="13"/>
      <c r="P778" s="13"/>
      <c r="Q778" s="13"/>
      <c r="R778" s="13"/>
      <c r="S778" s="13"/>
      <c r="T778" s="13"/>
      <c r="U778" s="13"/>
      <c r="V778" s="13"/>
      <c r="W778" s="13"/>
      <c r="X778" s="13"/>
      <c r="Y778" s="13"/>
      <c r="Z778" s="13"/>
    </row>
    <row r="779" spans="1:26" ht="12" customHeight="1">
      <c r="A779" s="13"/>
      <c r="B779" s="13"/>
      <c r="C779" s="13"/>
      <c r="D779" s="13"/>
      <c r="E779" s="13"/>
      <c r="F779" s="13"/>
      <c r="G779" s="13"/>
      <c r="H779" s="13"/>
      <c r="I779" s="13"/>
      <c r="J779" s="13"/>
      <c r="K779" s="13"/>
      <c r="L779" s="13"/>
      <c r="M779" s="13"/>
      <c r="N779" s="13"/>
      <c r="O779" s="13"/>
      <c r="P779" s="13"/>
      <c r="Q779" s="13"/>
      <c r="R779" s="13"/>
      <c r="S779" s="13"/>
      <c r="T779" s="13"/>
      <c r="U779" s="13"/>
      <c r="V779" s="13"/>
      <c r="W779" s="13"/>
      <c r="X779" s="13"/>
      <c r="Y779" s="13"/>
      <c r="Z779" s="13"/>
    </row>
    <row r="780" spans="1:26" ht="12" customHeight="1">
      <c r="A780" s="13"/>
      <c r="B780" s="13"/>
      <c r="C780" s="13"/>
      <c r="D780" s="13"/>
      <c r="E780" s="13"/>
      <c r="F780" s="13"/>
      <c r="G780" s="13"/>
      <c r="H780" s="13"/>
      <c r="I780" s="13"/>
      <c r="J780" s="13"/>
      <c r="K780" s="13"/>
      <c r="L780" s="13"/>
      <c r="M780" s="13"/>
      <c r="N780" s="13"/>
      <c r="O780" s="13"/>
      <c r="P780" s="13"/>
      <c r="Q780" s="13"/>
      <c r="R780" s="13"/>
      <c r="S780" s="13"/>
      <c r="T780" s="13"/>
      <c r="U780" s="13"/>
      <c r="V780" s="13"/>
      <c r="W780" s="13"/>
      <c r="X780" s="13"/>
      <c r="Y780" s="13"/>
      <c r="Z780" s="13"/>
    </row>
    <row r="781" spans="1:26" ht="12" customHeight="1">
      <c r="A781" s="13"/>
      <c r="B781" s="13"/>
      <c r="C781" s="13"/>
      <c r="D781" s="13"/>
      <c r="E781" s="13"/>
      <c r="F781" s="13"/>
      <c r="G781" s="13"/>
      <c r="H781" s="13"/>
      <c r="I781" s="13"/>
      <c r="J781" s="13"/>
      <c r="K781" s="13"/>
      <c r="L781" s="13"/>
      <c r="M781" s="13"/>
      <c r="N781" s="13"/>
      <c r="O781" s="13"/>
      <c r="P781" s="13"/>
      <c r="Q781" s="13"/>
      <c r="R781" s="13"/>
      <c r="S781" s="13"/>
      <c r="T781" s="13"/>
      <c r="U781" s="13"/>
      <c r="V781" s="13"/>
      <c r="W781" s="13"/>
      <c r="X781" s="13"/>
      <c r="Y781" s="13"/>
      <c r="Z781" s="13"/>
    </row>
    <row r="782" spans="1:26" ht="12" customHeight="1">
      <c r="A782" s="13"/>
      <c r="B782" s="13"/>
      <c r="C782" s="13"/>
      <c r="D782" s="13"/>
      <c r="E782" s="13"/>
      <c r="F782" s="13"/>
      <c r="G782" s="13"/>
      <c r="H782" s="13"/>
      <c r="I782" s="13"/>
      <c r="J782" s="13"/>
      <c r="K782" s="13"/>
      <c r="L782" s="13"/>
      <c r="M782" s="13"/>
      <c r="N782" s="13"/>
      <c r="O782" s="13"/>
      <c r="P782" s="13"/>
      <c r="Q782" s="13"/>
      <c r="R782" s="13"/>
      <c r="S782" s="13"/>
      <c r="T782" s="13"/>
      <c r="U782" s="13"/>
      <c r="V782" s="13"/>
      <c r="W782" s="13"/>
      <c r="X782" s="13"/>
      <c r="Y782" s="13"/>
      <c r="Z782" s="13"/>
    </row>
    <row r="783" spans="1:26" ht="12" customHeight="1">
      <c r="A783" s="13"/>
      <c r="B783" s="13"/>
      <c r="C783" s="13"/>
      <c r="D783" s="13"/>
      <c r="E783" s="13"/>
      <c r="F783" s="13"/>
      <c r="G783" s="13"/>
      <c r="H783" s="13"/>
      <c r="I783" s="13"/>
      <c r="J783" s="13"/>
      <c r="K783" s="13"/>
      <c r="L783" s="13"/>
      <c r="M783" s="13"/>
      <c r="N783" s="13"/>
      <c r="O783" s="13"/>
      <c r="P783" s="13"/>
      <c r="Q783" s="13"/>
      <c r="R783" s="13"/>
      <c r="S783" s="13"/>
      <c r="T783" s="13"/>
      <c r="U783" s="13"/>
      <c r="V783" s="13"/>
      <c r="W783" s="13"/>
      <c r="X783" s="13"/>
      <c r="Y783" s="13"/>
      <c r="Z783" s="13"/>
    </row>
    <row r="784" spans="1:26" ht="12" customHeight="1">
      <c r="A784" s="13"/>
      <c r="B784" s="13"/>
      <c r="C784" s="13"/>
      <c r="D784" s="13"/>
      <c r="E784" s="13"/>
      <c r="F784" s="13"/>
      <c r="G784" s="13"/>
      <c r="H784" s="13"/>
      <c r="I784" s="13"/>
      <c r="J784" s="13"/>
      <c r="K784" s="13"/>
      <c r="L784" s="13"/>
      <c r="M784" s="13"/>
      <c r="N784" s="13"/>
      <c r="O784" s="13"/>
      <c r="P784" s="13"/>
      <c r="Q784" s="13"/>
      <c r="R784" s="13"/>
      <c r="S784" s="13"/>
      <c r="T784" s="13"/>
      <c r="U784" s="13"/>
      <c r="V784" s="13"/>
      <c r="W784" s="13"/>
      <c r="X784" s="13"/>
      <c r="Y784" s="13"/>
      <c r="Z784" s="13"/>
    </row>
    <row r="785" spans="1:26" ht="12" customHeight="1">
      <c r="A785" s="13"/>
      <c r="B785" s="13"/>
      <c r="C785" s="13"/>
      <c r="D785" s="13"/>
      <c r="E785" s="13"/>
      <c r="F785" s="13"/>
      <c r="G785" s="13"/>
      <c r="H785" s="13"/>
      <c r="I785" s="13"/>
      <c r="J785" s="13"/>
      <c r="K785" s="13"/>
      <c r="L785" s="13"/>
      <c r="M785" s="13"/>
      <c r="N785" s="13"/>
      <c r="O785" s="13"/>
      <c r="P785" s="13"/>
      <c r="Q785" s="13"/>
      <c r="R785" s="13"/>
      <c r="S785" s="13"/>
      <c r="T785" s="13"/>
      <c r="U785" s="13"/>
      <c r="V785" s="13"/>
      <c r="W785" s="13"/>
      <c r="X785" s="13"/>
      <c r="Y785" s="13"/>
      <c r="Z785" s="13"/>
    </row>
    <row r="786" spans="1:26" ht="12" customHeight="1">
      <c r="A786" s="13"/>
      <c r="B786" s="13"/>
      <c r="C786" s="13"/>
      <c r="D786" s="13"/>
      <c r="E786" s="13"/>
      <c r="F786" s="13"/>
      <c r="G786" s="13"/>
      <c r="H786" s="13"/>
      <c r="I786" s="13"/>
      <c r="J786" s="13"/>
      <c r="K786" s="13"/>
      <c r="L786" s="13"/>
      <c r="M786" s="13"/>
      <c r="N786" s="13"/>
      <c r="O786" s="13"/>
      <c r="P786" s="13"/>
      <c r="Q786" s="13"/>
      <c r="R786" s="13"/>
      <c r="S786" s="13"/>
      <c r="T786" s="13"/>
      <c r="U786" s="13"/>
      <c r="V786" s="13"/>
      <c r="W786" s="13"/>
      <c r="X786" s="13"/>
      <c r="Y786" s="13"/>
      <c r="Z786" s="13"/>
    </row>
    <row r="787" spans="1:26" ht="12" customHeight="1">
      <c r="A787" s="13"/>
      <c r="B787" s="13"/>
      <c r="C787" s="13"/>
      <c r="D787" s="13"/>
      <c r="E787" s="13"/>
      <c r="F787" s="13"/>
      <c r="G787" s="13"/>
      <c r="H787" s="13"/>
      <c r="I787" s="13"/>
      <c r="J787" s="13"/>
      <c r="K787" s="13"/>
      <c r="L787" s="13"/>
      <c r="M787" s="13"/>
      <c r="N787" s="13"/>
      <c r="O787" s="13"/>
      <c r="P787" s="13"/>
      <c r="Q787" s="13"/>
      <c r="R787" s="13"/>
      <c r="S787" s="13"/>
      <c r="T787" s="13"/>
      <c r="U787" s="13"/>
      <c r="V787" s="13"/>
      <c r="W787" s="13"/>
      <c r="X787" s="13"/>
      <c r="Y787" s="13"/>
      <c r="Z787" s="13"/>
    </row>
    <row r="788" spans="1:26" ht="12" customHeight="1">
      <c r="A788" s="13"/>
      <c r="B788" s="13"/>
      <c r="C788" s="13"/>
      <c r="D788" s="13"/>
      <c r="E788" s="13"/>
      <c r="F788" s="13"/>
      <c r="G788" s="13"/>
      <c r="H788" s="13"/>
      <c r="I788" s="13"/>
      <c r="J788" s="13"/>
      <c r="K788" s="13"/>
      <c r="L788" s="13"/>
      <c r="M788" s="13"/>
      <c r="N788" s="13"/>
      <c r="O788" s="13"/>
      <c r="P788" s="13"/>
      <c r="Q788" s="13"/>
      <c r="R788" s="13"/>
      <c r="S788" s="13"/>
      <c r="T788" s="13"/>
      <c r="U788" s="13"/>
      <c r="V788" s="13"/>
      <c r="W788" s="13"/>
      <c r="X788" s="13"/>
      <c r="Y788" s="13"/>
      <c r="Z788" s="13"/>
    </row>
    <row r="789" spans="1:26" ht="12" customHeight="1">
      <c r="A789" s="13"/>
      <c r="B789" s="13"/>
      <c r="C789" s="13"/>
      <c r="D789" s="13"/>
      <c r="E789" s="13"/>
      <c r="F789" s="13"/>
      <c r="G789" s="13"/>
      <c r="H789" s="13"/>
      <c r="I789" s="13"/>
      <c r="J789" s="13"/>
      <c r="K789" s="13"/>
      <c r="L789" s="13"/>
      <c r="M789" s="13"/>
      <c r="N789" s="13"/>
      <c r="O789" s="13"/>
      <c r="P789" s="13"/>
      <c r="Q789" s="13"/>
      <c r="R789" s="13"/>
      <c r="S789" s="13"/>
      <c r="T789" s="13"/>
      <c r="U789" s="13"/>
      <c r="V789" s="13"/>
      <c r="W789" s="13"/>
      <c r="X789" s="13"/>
      <c r="Y789" s="13"/>
      <c r="Z789" s="13"/>
    </row>
    <row r="790" spans="1:26" ht="12" customHeight="1">
      <c r="A790" s="13"/>
      <c r="B790" s="13"/>
      <c r="C790" s="13"/>
      <c r="D790" s="13"/>
      <c r="E790" s="13"/>
      <c r="F790" s="13"/>
      <c r="G790" s="13"/>
      <c r="H790" s="13"/>
      <c r="I790" s="13"/>
      <c r="J790" s="13"/>
      <c r="K790" s="13"/>
      <c r="L790" s="13"/>
      <c r="M790" s="13"/>
      <c r="N790" s="13"/>
      <c r="O790" s="13"/>
      <c r="P790" s="13"/>
      <c r="Q790" s="13"/>
      <c r="R790" s="13"/>
      <c r="S790" s="13"/>
      <c r="T790" s="13"/>
      <c r="U790" s="13"/>
      <c r="V790" s="13"/>
      <c r="W790" s="13"/>
      <c r="X790" s="13"/>
      <c r="Y790" s="13"/>
      <c r="Z790" s="13"/>
    </row>
    <row r="791" spans="1:26" ht="12" customHeight="1">
      <c r="A791" s="13"/>
      <c r="B791" s="13"/>
      <c r="C791" s="13"/>
      <c r="D791" s="13"/>
      <c r="E791" s="13"/>
      <c r="F791" s="13"/>
      <c r="G791" s="13"/>
      <c r="H791" s="13"/>
      <c r="I791" s="13"/>
      <c r="J791" s="13"/>
      <c r="K791" s="13"/>
      <c r="L791" s="13"/>
      <c r="M791" s="13"/>
      <c r="N791" s="13"/>
      <c r="O791" s="13"/>
      <c r="P791" s="13"/>
      <c r="Q791" s="13"/>
      <c r="R791" s="13"/>
      <c r="S791" s="13"/>
      <c r="T791" s="13"/>
      <c r="U791" s="13"/>
      <c r="V791" s="13"/>
      <c r="W791" s="13"/>
      <c r="X791" s="13"/>
      <c r="Y791" s="13"/>
      <c r="Z791" s="13"/>
    </row>
    <row r="792" spans="1:26" ht="12" customHeight="1">
      <c r="A792" s="13"/>
      <c r="B792" s="13"/>
      <c r="C792" s="13"/>
      <c r="D792" s="13"/>
      <c r="E792" s="13"/>
      <c r="F792" s="13"/>
      <c r="G792" s="13"/>
      <c r="H792" s="13"/>
      <c r="I792" s="13"/>
      <c r="J792" s="13"/>
      <c r="K792" s="13"/>
      <c r="L792" s="13"/>
      <c r="M792" s="13"/>
      <c r="N792" s="13"/>
      <c r="O792" s="13"/>
      <c r="P792" s="13"/>
      <c r="Q792" s="13"/>
      <c r="R792" s="13"/>
      <c r="S792" s="13"/>
      <c r="T792" s="13"/>
      <c r="U792" s="13"/>
      <c r="V792" s="13"/>
      <c r="W792" s="13"/>
      <c r="X792" s="13"/>
      <c r="Y792" s="13"/>
      <c r="Z792" s="13"/>
    </row>
    <row r="793" spans="1:26" ht="12" customHeight="1">
      <c r="A793" s="13"/>
      <c r="B793" s="13"/>
      <c r="C793" s="13"/>
      <c r="D793" s="13"/>
      <c r="E793" s="13"/>
      <c r="F793" s="13"/>
      <c r="G793" s="13"/>
      <c r="H793" s="13"/>
      <c r="I793" s="13"/>
      <c r="J793" s="13"/>
      <c r="K793" s="13"/>
      <c r="L793" s="13"/>
      <c r="M793" s="13"/>
      <c r="N793" s="13"/>
      <c r="O793" s="13"/>
      <c r="P793" s="13"/>
      <c r="Q793" s="13"/>
      <c r="R793" s="13"/>
      <c r="S793" s="13"/>
      <c r="T793" s="13"/>
      <c r="U793" s="13"/>
      <c r="V793" s="13"/>
      <c r="W793" s="13"/>
      <c r="X793" s="13"/>
      <c r="Y793" s="13"/>
      <c r="Z793" s="13"/>
    </row>
    <row r="794" spans="1:26" ht="12" customHeight="1">
      <c r="A794" s="13"/>
      <c r="B794" s="13"/>
      <c r="C794" s="13"/>
      <c r="D794" s="13"/>
      <c r="E794" s="13"/>
      <c r="F794" s="13"/>
      <c r="G794" s="13"/>
      <c r="H794" s="13"/>
      <c r="I794" s="13"/>
      <c r="J794" s="13"/>
      <c r="K794" s="13"/>
      <c r="L794" s="13"/>
      <c r="M794" s="13"/>
      <c r="N794" s="13"/>
      <c r="O794" s="13"/>
      <c r="P794" s="13"/>
      <c r="Q794" s="13"/>
      <c r="R794" s="13"/>
      <c r="S794" s="13"/>
      <c r="T794" s="13"/>
      <c r="U794" s="13"/>
      <c r="V794" s="13"/>
      <c r="W794" s="13"/>
      <c r="X794" s="13"/>
      <c r="Y794" s="13"/>
      <c r="Z794" s="13"/>
    </row>
    <row r="795" spans="1:26" ht="12" customHeight="1">
      <c r="A795" s="13"/>
      <c r="B795" s="13"/>
      <c r="C795" s="13"/>
      <c r="D795" s="13"/>
      <c r="E795" s="13"/>
      <c r="F795" s="13"/>
      <c r="G795" s="13"/>
      <c r="H795" s="13"/>
      <c r="I795" s="13"/>
      <c r="J795" s="13"/>
      <c r="K795" s="13"/>
      <c r="L795" s="13"/>
      <c r="M795" s="13"/>
      <c r="N795" s="13"/>
      <c r="O795" s="13"/>
      <c r="P795" s="13"/>
      <c r="Q795" s="13"/>
      <c r="R795" s="13"/>
      <c r="S795" s="13"/>
      <c r="T795" s="13"/>
      <c r="U795" s="13"/>
      <c r="V795" s="13"/>
      <c r="W795" s="13"/>
      <c r="X795" s="13"/>
      <c r="Y795" s="13"/>
      <c r="Z795" s="13"/>
    </row>
    <row r="796" spans="1:26" ht="12" customHeight="1">
      <c r="A796" s="13"/>
      <c r="B796" s="13"/>
      <c r="C796" s="13"/>
      <c r="D796" s="13"/>
      <c r="E796" s="13"/>
      <c r="F796" s="13"/>
      <c r="G796" s="13"/>
      <c r="H796" s="13"/>
      <c r="I796" s="13"/>
      <c r="J796" s="13"/>
      <c r="K796" s="13"/>
      <c r="L796" s="13"/>
      <c r="M796" s="13"/>
      <c r="N796" s="13"/>
      <c r="O796" s="13"/>
      <c r="P796" s="13"/>
      <c r="Q796" s="13"/>
      <c r="R796" s="13"/>
      <c r="S796" s="13"/>
      <c r="T796" s="13"/>
      <c r="U796" s="13"/>
      <c r="V796" s="13"/>
      <c r="W796" s="13"/>
      <c r="X796" s="13"/>
      <c r="Y796" s="13"/>
      <c r="Z796" s="13"/>
    </row>
    <row r="797" spans="1:26" ht="12" customHeight="1">
      <c r="A797" s="13"/>
      <c r="B797" s="13"/>
      <c r="C797" s="13"/>
      <c r="D797" s="13"/>
      <c r="E797" s="13"/>
      <c r="F797" s="13"/>
      <c r="G797" s="13"/>
      <c r="H797" s="13"/>
      <c r="I797" s="13"/>
      <c r="J797" s="13"/>
      <c r="K797" s="13"/>
      <c r="L797" s="13"/>
      <c r="M797" s="13"/>
      <c r="N797" s="13"/>
      <c r="O797" s="13"/>
      <c r="P797" s="13"/>
      <c r="Q797" s="13"/>
      <c r="R797" s="13"/>
      <c r="S797" s="13"/>
      <c r="T797" s="13"/>
      <c r="U797" s="13"/>
      <c r="V797" s="13"/>
      <c r="W797" s="13"/>
      <c r="X797" s="13"/>
      <c r="Y797" s="13"/>
      <c r="Z797" s="13"/>
    </row>
    <row r="798" spans="1:26" ht="12" customHeight="1">
      <c r="A798" s="13"/>
      <c r="B798" s="13"/>
      <c r="C798" s="13"/>
      <c r="D798" s="13"/>
      <c r="E798" s="13"/>
      <c r="F798" s="13"/>
      <c r="G798" s="13"/>
      <c r="H798" s="13"/>
      <c r="I798" s="13"/>
      <c r="J798" s="13"/>
      <c r="K798" s="13"/>
      <c r="L798" s="13"/>
      <c r="M798" s="13"/>
      <c r="N798" s="13"/>
      <c r="O798" s="13"/>
      <c r="P798" s="13"/>
      <c r="Q798" s="13"/>
      <c r="R798" s="13"/>
      <c r="S798" s="13"/>
      <c r="T798" s="13"/>
      <c r="U798" s="13"/>
      <c r="V798" s="13"/>
      <c r="W798" s="13"/>
      <c r="X798" s="13"/>
      <c r="Y798" s="13"/>
      <c r="Z798" s="13"/>
    </row>
    <row r="799" spans="1:26" ht="12" customHeight="1">
      <c r="A799" s="13"/>
      <c r="B799" s="13"/>
      <c r="C799" s="13"/>
      <c r="D799" s="13"/>
      <c r="E799" s="13"/>
      <c r="F799" s="13"/>
      <c r="G799" s="13"/>
      <c r="H799" s="13"/>
      <c r="I799" s="13"/>
      <c r="J799" s="13"/>
      <c r="K799" s="13"/>
      <c r="L799" s="13"/>
      <c r="M799" s="13"/>
      <c r="N799" s="13"/>
      <c r="O799" s="13"/>
      <c r="P799" s="13"/>
      <c r="Q799" s="13"/>
      <c r="R799" s="13"/>
      <c r="S799" s="13"/>
      <c r="T799" s="13"/>
      <c r="U799" s="13"/>
      <c r="V799" s="13"/>
      <c r="W799" s="13"/>
      <c r="X799" s="13"/>
      <c r="Y799" s="13"/>
      <c r="Z799" s="13"/>
    </row>
    <row r="800" spans="1:26" ht="12" customHeight="1">
      <c r="A800" s="13"/>
      <c r="B800" s="13"/>
      <c r="C800" s="13"/>
      <c r="D800" s="13"/>
      <c r="E800" s="13"/>
      <c r="F800" s="13"/>
      <c r="G800" s="13"/>
      <c r="H800" s="13"/>
      <c r="I800" s="13"/>
      <c r="J800" s="13"/>
      <c r="K800" s="13"/>
      <c r="L800" s="13"/>
      <c r="M800" s="13"/>
      <c r="N800" s="13"/>
      <c r="O800" s="13"/>
      <c r="P800" s="13"/>
      <c r="Q800" s="13"/>
      <c r="R800" s="13"/>
      <c r="S800" s="13"/>
      <c r="T800" s="13"/>
      <c r="U800" s="13"/>
      <c r="V800" s="13"/>
      <c r="W800" s="13"/>
      <c r="X800" s="13"/>
      <c r="Y800" s="13"/>
      <c r="Z800" s="13"/>
    </row>
    <row r="801" spans="1:26" ht="12" customHeight="1">
      <c r="A801" s="13"/>
      <c r="B801" s="13"/>
      <c r="C801" s="13"/>
      <c r="D801" s="13"/>
      <c r="E801" s="13"/>
      <c r="F801" s="13"/>
      <c r="G801" s="13"/>
      <c r="H801" s="13"/>
      <c r="I801" s="13"/>
      <c r="J801" s="13"/>
      <c r="K801" s="13"/>
      <c r="L801" s="13"/>
      <c r="M801" s="13"/>
      <c r="N801" s="13"/>
      <c r="O801" s="13"/>
      <c r="P801" s="13"/>
      <c r="Q801" s="13"/>
      <c r="R801" s="13"/>
      <c r="S801" s="13"/>
      <c r="T801" s="13"/>
      <c r="U801" s="13"/>
      <c r="V801" s="13"/>
      <c r="W801" s="13"/>
      <c r="X801" s="13"/>
      <c r="Y801" s="13"/>
      <c r="Z801" s="13"/>
    </row>
    <row r="802" spans="1:26" ht="12" customHeight="1">
      <c r="A802" s="13"/>
      <c r="B802" s="13"/>
      <c r="C802" s="13"/>
      <c r="D802" s="13"/>
      <c r="E802" s="13"/>
      <c r="F802" s="13"/>
      <c r="G802" s="13"/>
      <c r="H802" s="13"/>
      <c r="I802" s="13"/>
      <c r="J802" s="13"/>
      <c r="K802" s="13"/>
      <c r="L802" s="13"/>
      <c r="M802" s="13"/>
      <c r="N802" s="13"/>
      <c r="O802" s="13"/>
      <c r="P802" s="13"/>
      <c r="Q802" s="13"/>
      <c r="R802" s="13"/>
      <c r="S802" s="13"/>
      <c r="T802" s="13"/>
      <c r="U802" s="13"/>
      <c r="V802" s="13"/>
      <c r="W802" s="13"/>
      <c r="X802" s="13"/>
      <c r="Y802" s="13"/>
      <c r="Z802" s="13"/>
    </row>
    <row r="803" spans="1:26" ht="12" customHeight="1">
      <c r="A803" s="13"/>
      <c r="B803" s="13"/>
      <c r="C803" s="13"/>
      <c r="D803" s="13"/>
      <c r="E803" s="13"/>
      <c r="F803" s="13"/>
      <c r="G803" s="13"/>
      <c r="H803" s="13"/>
      <c r="I803" s="13"/>
      <c r="J803" s="13"/>
      <c r="K803" s="13"/>
      <c r="L803" s="13"/>
      <c r="M803" s="13"/>
      <c r="N803" s="13"/>
      <c r="O803" s="13"/>
      <c r="P803" s="13"/>
      <c r="Q803" s="13"/>
      <c r="R803" s="13"/>
      <c r="S803" s="13"/>
      <c r="T803" s="13"/>
      <c r="U803" s="13"/>
      <c r="V803" s="13"/>
      <c r="W803" s="13"/>
      <c r="X803" s="13"/>
      <c r="Y803" s="13"/>
      <c r="Z803" s="13"/>
    </row>
    <row r="804" spans="1:26" ht="12" customHeight="1">
      <c r="A804" s="13"/>
      <c r="B804" s="13"/>
      <c r="C804" s="13"/>
      <c r="D804" s="13"/>
      <c r="E804" s="13"/>
      <c r="F804" s="13"/>
      <c r="G804" s="13"/>
      <c r="H804" s="13"/>
      <c r="I804" s="13"/>
      <c r="J804" s="13"/>
      <c r="K804" s="13"/>
      <c r="L804" s="13"/>
      <c r="M804" s="13"/>
      <c r="N804" s="13"/>
      <c r="O804" s="13"/>
      <c r="P804" s="13"/>
      <c r="Q804" s="13"/>
      <c r="R804" s="13"/>
      <c r="S804" s="13"/>
      <c r="T804" s="13"/>
      <c r="U804" s="13"/>
      <c r="V804" s="13"/>
      <c r="W804" s="13"/>
      <c r="X804" s="13"/>
      <c r="Y804" s="13"/>
      <c r="Z804" s="13"/>
    </row>
    <row r="805" spans="1:26" ht="12" customHeight="1">
      <c r="A805" s="13"/>
      <c r="B805" s="13"/>
      <c r="C805" s="13"/>
      <c r="D805" s="13"/>
      <c r="E805" s="13"/>
      <c r="F805" s="13"/>
      <c r="G805" s="13"/>
      <c r="H805" s="13"/>
      <c r="I805" s="13"/>
      <c r="J805" s="13"/>
      <c r="K805" s="13"/>
      <c r="L805" s="13"/>
      <c r="M805" s="13"/>
      <c r="N805" s="13"/>
      <c r="O805" s="13"/>
      <c r="P805" s="13"/>
      <c r="Q805" s="13"/>
      <c r="R805" s="13"/>
      <c r="S805" s="13"/>
      <c r="T805" s="13"/>
      <c r="U805" s="13"/>
      <c r="V805" s="13"/>
      <c r="W805" s="13"/>
      <c r="X805" s="13"/>
      <c r="Y805" s="13"/>
      <c r="Z805" s="13"/>
    </row>
    <row r="806" spans="1:26" ht="12" customHeight="1">
      <c r="A806" s="13"/>
      <c r="B806" s="13"/>
      <c r="C806" s="13"/>
      <c r="D806" s="13"/>
      <c r="E806" s="13"/>
      <c r="F806" s="13"/>
      <c r="G806" s="13"/>
      <c r="H806" s="13"/>
      <c r="I806" s="13"/>
      <c r="J806" s="13"/>
      <c r="K806" s="13"/>
      <c r="L806" s="13"/>
      <c r="M806" s="13"/>
      <c r="N806" s="13"/>
      <c r="O806" s="13"/>
      <c r="P806" s="13"/>
      <c r="Q806" s="13"/>
      <c r="R806" s="13"/>
      <c r="S806" s="13"/>
      <c r="T806" s="13"/>
      <c r="U806" s="13"/>
      <c r="V806" s="13"/>
      <c r="W806" s="13"/>
      <c r="X806" s="13"/>
      <c r="Y806" s="13"/>
      <c r="Z806" s="13"/>
    </row>
    <row r="807" spans="1:26" ht="12" customHeight="1">
      <c r="A807" s="13"/>
      <c r="B807" s="13"/>
      <c r="C807" s="13"/>
      <c r="D807" s="13"/>
      <c r="E807" s="13"/>
      <c r="F807" s="13"/>
      <c r="G807" s="13"/>
      <c r="H807" s="13"/>
      <c r="I807" s="13"/>
      <c r="J807" s="13"/>
      <c r="K807" s="13"/>
      <c r="L807" s="13"/>
      <c r="M807" s="13"/>
      <c r="N807" s="13"/>
      <c r="O807" s="13"/>
      <c r="P807" s="13"/>
      <c r="Q807" s="13"/>
      <c r="R807" s="13"/>
      <c r="S807" s="13"/>
      <c r="T807" s="13"/>
      <c r="U807" s="13"/>
      <c r="V807" s="13"/>
      <c r="W807" s="13"/>
      <c r="X807" s="13"/>
      <c r="Y807" s="13"/>
      <c r="Z807" s="13"/>
    </row>
    <row r="808" spans="1:26" ht="12" customHeight="1">
      <c r="A808" s="13"/>
      <c r="B808" s="13"/>
      <c r="C808" s="13"/>
      <c r="D808" s="13"/>
      <c r="E808" s="13"/>
      <c r="F808" s="13"/>
      <c r="G808" s="13"/>
      <c r="H808" s="13"/>
      <c r="I808" s="13"/>
      <c r="J808" s="13"/>
      <c r="K808" s="13"/>
      <c r="L808" s="13"/>
      <c r="M808" s="13"/>
      <c r="N808" s="13"/>
      <c r="O808" s="13"/>
      <c r="P808" s="13"/>
      <c r="Q808" s="13"/>
      <c r="R808" s="13"/>
      <c r="S808" s="13"/>
      <c r="T808" s="13"/>
      <c r="U808" s="13"/>
      <c r="V808" s="13"/>
      <c r="W808" s="13"/>
      <c r="X808" s="13"/>
      <c r="Y808" s="13"/>
      <c r="Z808" s="13"/>
    </row>
    <row r="809" spans="1:26" ht="12" customHeight="1">
      <c r="A809" s="13"/>
      <c r="B809" s="13"/>
      <c r="C809" s="13"/>
      <c r="D809" s="13"/>
      <c r="E809" s="13"/>
      <c r="F809" s="13"/>
      <c r="G809" s="13"/>
      <c r="H809" s="13"/>
      <c r="I809" s="13"/>
      <c r="J809" s="13"/>
      <c r="K809" s="13"/>
      <c r="L809" s="13"/>
      <c r="M809" s="13"/>
      <c r="N809" s="13"/>
      <c r="O809" s="13"/>
      <c r="P809" s="13"/>
      <c r="Q809" s="13"/>
      <c r="R809" s="13"/>
      <c r="S809" s="13"/>
      <c r="T809" s="13"/>
      <c r="U809" s="13"/>
      <c r="V809" s="13"/>
      <c r="W809" s="13"/>
      <c r="X809" s="13"/>
      <c r="Y809" s="13"/>
      <c r="Z809" s="13"/>
    </row>
    <row r="810" spans="1:26" ht="12" customHeight="1">
      <c r="A810" s="13"/>
      <c r="B810" s="13"/>
      <c r="C810" s="13"/>
      <c r="D810" s="13"/>
      <c r="E810" s="13"/>
      <c r="F810" s="13"/>
      <c r="G810" s="13"/>
      <c r="H810" s="13"/>
      <c r="I810" s="13"/>
      <c r="J810" s="13"/>
      <c r="K810" s="13"/>
      <c r="L810" s="13"/>
      <c r="M810" s="13"/>
      <c r="N810" s="13"/>
      <c r="O810" s="13"/>
      <c r="P810" s="13"/>
      <c r="Q810" s="13"/>
      <c r="R810" s="13"/>
      <c r="S810" s="13"/>
      <c r="T810" s="13"/>
      <c r="U810" s="13"/>
      <c r="V810" s="13"/>
      <c r="W810" s="13"/>
      <c r="X810" s="13"/>
      <c r="Y810" s="13"/>
      <c r="Z810" s="13"/>
    </row>
    <row r="811" spans="1:26" ht="12" customHeight="1">
      <c r="A811" s="13"/>
      <c r="B811" s="13"/>
      <c r="C811" s="13"/>
      <c r="D811" s="13"/>
      <c r="E811" s="13"/>
      <c r="F811" s="13"/>
      <c r="G811" s="13"/>
      <c r="H811" s="13"/>
      <c r="I811" s="13"/>
      <c r="J811" s="13"/>
      <c r="K811" s="13"/>
      <c r="L811" s="13"/>
      <c r="M811" s="13"/>
      <c r="N811" s="13"/>
      <c r="O811" s="13"/>
      <c r="P811" s="13"/>
      <c r="Q811" s="13"/>
      <c r="R811" s="13"/>
      <c r="S811" s="13"/>
      <c r="T811" s="13"/>
      <c r="U811" s="13"/>
      <c r="V811" s="13"/>
      <c r="W811" s="13"/>
      <c r="X811" s="13"/>
      <c r="Y811" s="13"/>
      <c r="Z811" s="13"/>
    </row>
    <row r="812" spans="1:26" ht="12" customHeight="1">
      <c r="A812" s="13"/>
      <c r="B812" s="13"/>
      <c r="C812" s="13"/>
      <c r="D812" s="13"/>
      <c r="E812" s="13"/>
      <c r="F812" s="13"/>
      <c r="G812" s="13"/>
      <c r="H812" s="13"/>
      <c r="I812" s="13"/>
      <c r="J812" s="13"/>
      <c r="K812" s="13"/>
      <c r="L812" s="13"/>
      <c r="M812" s="13"/>
      <c r="N812" s="13"/>
      <c r="O812" s="13"/>
      <c r="P812" s="13"/>
      <c r="Q812" s="13"/>
      <c r="R812" s="13"/>
      <c r="S812" s="13"/>
      <c r="T812" s="13"/>
      <c r="U812" s="13"/>
      <c r="V812" s="13"/>
      <c r="W812" s="13"/>
      <c r="X812" s="13"/>
      <c r="Y812" s="13"/>
      <c r="Z812" s="13"/>
    </row>
    <row r="813" spans="1:26" ht="12" customHeight="1">
      <c r="A813" s="13"/>
      <c r="B813" s="13"/>
      <c r="C813" s="13"/>
      <c r="D813" s="13"/>
      <c r="E813" s="13"/>
      <c r="F813" s="13"/>
      <c r="G813" s="13"/>
      <c r="H813" s="13"/>
      <c r="I813" s="13"/>
      <c r="J813" s="13"/>
      <c r="K813" s="13"/>
      <c r="L813" s="13"/>
      <c r="M813" s="13"/>
      <c r="N813" s="13"/>
      <c r="O813" s="13"/>
      <c r="P813" s="13"/>
      <c r="Q813" s="13"/>
      <c r="R813" s="13"/>
      <c r="S813" s="13"/>
      <c r="T813" s="13"/>
      <c r="U813" s="13"/>
      <c r="V813" s="13"/>
      <c r="W813" s="13"/>
      <c r="X813" s="13"/>
      <c r="Y813" s="13"/>
      <c r="Z813" s="13"/>
    </row>
    <row r="814" spans="1:26" ht="12" customHeight="1">
      <c r="A814" s="13"/>
      <c r="B814" s="13"/>
      <c r="C814" s="13"/>
      <c r="D814" s="13"/>
      <c r="E814" s="13"/>
      <c r="F814" s="13"/>
      <c r="G814" s="13"/>
      <c r="H814" s="13"/>
      <c r="I814" s="13"/>
      <c r="J814" s="13"/>
      <c r="K814" s="13"/>
      <c r="L814" s="13"/>
      <c r="M814" s="13"/>
      <c r="N814" s="13"/>
      <c r="O814" s="13"/>
      <c r="P814" s="13"/>
      <c r="Q814" s="13"/>
      <c r="R814" s="13"/>
      <c r="S814" s="13"/>
      <c r="T814" s="13"/>
      <c r="U814" s="13"/>
      <c r="V814" s="13"/>
      <c r="W814" s="13"/>
      <c r="X814" s="13"/>
      <c r="Y814" s="13"/>
      <c r="Z814" s="13"/>
    </row>
    <row r="815" spans="1:26" ht="12" customHeight="1">
      <c r="A815" s="13"/>
      <c r="B815" s="13"/>
      <c r="C815" s="13"/>
      <c r="D815" s="13"/>
      <c r="E815" s="13"/>
      <c r="F815" s="13"/>
      <c r="G815" s="13"/>
      <c r="H815" s="13"/>
      <c r="I815" s="13"/>
      <c r="J815" s="13"/>
      <c r="K815" s="13"/>
      <c r="L815" s="13"/>
      <c r="M815" s="13"/>
      <c r="N815" s="13"/>
      <c r="O815" s="13"/>
      <c r="P815" s="13"/>
      <c r="Q815" s="13"/>
      <c r="R815" s="13"/>
      <c r="S815" s="13"/>
      <c r="T815" s="13"/>
      <c r="U815" s="13"/>
      <c r="V815" s="13"/>
      <c r="W815" s="13"/>
      <c r="X815" s="13"/>
      <c r="Y815" s="13"/>
      <c r="Z815" s="13"/>
    </row>
    <row r="816" spans="1:26" ht="12" customHeight="1">
      <c r="A816" s="13"/>
      <c r="B816" s="13"/>
      <c r="C816" s="13"/>
      <c r="D816" s="13"/>
      <c r="E816" s="13"/>
      <c r="F816" s="13"/>
      <c r="G816" s="13"/>
      <c r="H816" s="13"/>
      <c r="I816" s="13"/>
      <c r="J816" s="13"/>
      <c r="K816" s="13"/>
      <c r="L816" s="13"/>
      <c r="M816" s="13"/>
      <c r="N816" s="13"/>
      <c r="O816" s="13"/>
      <c r="P816" s="13"/>
      <c r="Q816" s="13"/>
      <c r="R816" s="13"/>
      <c r="S816" s="13"/>
      <c r="T816" s="13"/>
      <c r="U816" s="13"/>
      <c r="V816" s="13"/>
      <c r="W816" s="13"/>
      <c r="X816" s="13"/>
      <c r="Y816" s="13"/>
      <c r="Z816" s="13"/>
    </row>
    <row r="817" spans="1:26" ht="12" customHeight="1">
      <c r="A817" s="13"/>
      <c r="B817" s="13"/>
      <c r="C817" s="13"/>
      <c r="D817" s="13"/>
      <c r="E817" s="13"/>
      <c r="F817" s="13"/>
      <c r="G817" s="13"/>
      <c r="H817" s="13"/>
      <c r="I817" s="13"/>
      <c r="J817" s="13"/>
      <c r="K817" s="13"/>
      <c r="L817" s="13"/>
      <c r="M817" s="13"/>
      <c r="N817" s="13"/>
      <c r="O817" s="13"/>
      <c r="P817" s="13"/>
      <c r="Q817" s="13"/>
      <c r="R817" s="13"/>
      <c r="S817" s="13"/>
      <c r="T817" s="13"/>
      <c r="U817" s="13"/>
      <c r="V817" s="13"/>
      <c r="W817" s="13"/>
      <c r="X817" s="13"/>
      <c r="Y817" s="13"/>
      <c r="Z817" s="13"/>
    </row>
    <row r="818" spans="1:26" ht="12" customHeight="1">
      <c r="A818" s="13"/>
      <c r="B818" s="13"/>
      <c r="C818" s="13"/>
      <c r="D818" s="13"/>
      <c r="E818" s="13"/>
      <c r="F818" s="13"/>
      <c r="G818" s="13"/>
      <c r="H818" s="13"/>
      <c r="I818" s="13"/>
      <c r="J818" s="13"/>
      <c r="K818" s="13"/>
      <c r="L818" s="13"/>
      <c r="M818" s="13"/>
      <c r="N818" s="13"/>
      <c r="O818" s="13"/>
      <c r="P818" s="13"/>
      <c r="Q818" s="13"/>
      <c r="R818" s="13"/>
      <c r="S818" s="13"/>
      <c r="T818" s="13"/>
      <c r="U818" s="13"/>
      <c r="V818" s="13"/>
      <c r="W818" s="13"/>
      <c r="X818" s="13"/>
      <c r="Y818" s="13"/>
      <c r="Z818" s="13"/>
    </row>
    <row r="819" spans="1:26" ht="12" customHeight="1">
      <c r="A819" s="13"/>
      <c r="B819" s="13"/>
      <c r="C819" s="13"/>
      <c r="D819" s="13"/>
      <c r="E819" s="13"/>
      <c r="F819" s="13"/>
      <c r="G819" s="13"/>
      <c r="H819" s="13"/>
      <c r="I819" s="13"/>
      <c r="J819" s="13"/>
      <c r="K819" s="13"/>
      <c r="L819" s="13"/>
      <c r="M819" s="13"/>
      <c r="N819" s="13"/>
      <c r="O819" s="13"/>
      <c r="P819" s="13"/>
      <c r="Q819" s="13"/>
      <c r="R819" s="13"/>
      <c r="S819" s="13"/>
      <c r="T819" s="13"/>
      <c r="U819" s="13"/>
      <c r="V819" s="13"/>
      <c r="W819" s="13"/>
      <c r="X819" s="13"/>
      <c r="Y819" s="13"/>
      <c r="Z819" s="13"/>
    </row>
    <row r="820" spans="1:26" ht="12" customHeight="1">
      <c r="A820" s="13"/>
      <c r="B820" s="13"/>
      <c r="C820" s="13"/>
      <c r="D820" s="13"/>
      <c r="E820" s="13"/>
      <c r="F820" s="13"/>
      <c r="G820" s="13"/>
      <c r="H820" s="13"/>
      <c r="I820" s="13"/>
      <c r="J820" s="13"/>
      <c r="K820" s="13"/>
      <c r="L820" s="13"/>
      <c r="M820" s="13"/>
      <c r="N820" s="13"/>
      <c r="O820" s="13"/>
      <c r="P820" s="13"/>
      <c r="Q820" s="13"/>
      <c r="R820" s="13"/>
      <c r="S820" s="13"/>
      <c r="T820" s="13"/>
      <c r="U820" s="13"/>
      <c r="V820" s="13"/>
      <c r="W820" s="13"/>
      <c r="X820" s="13"/>
      <c r="Y820" s="13"/>
      <c r="Z820" s="13"/>
    </row>
    <row r="821" spans="1:26" ht="12" customHeight="1">
      <c r="A821" s="13"/>
      <c r="B821" s="13"/>
      <c r="C821" s="13"/>
      <c r="D821" s="13"/>
      <c r="E821" s="13"/>
      <c r="F821" s="13"/>
      <c r="G821" s="13"/>
      <c r="H821" s="13"/>
      <c r="I821" s="13"/>
      <c r="J821" s="13"/>
      <c r="K821" s="13"/>
      <c r="L821" s="13"/>
      <c r="M821" s="13"/>
      <c r="N821" s="13"/>
      <c r="O821" s="13"/>
      <c r="P821" s="13"/>
      <c r="Q821" s="13"/>
      <c r="R821" s="13"/>
      <c r="S821" s="13"/>
      <c r="T821" s="13"/>
      <c r="U821" s="13"/>
      <c r="V821" s="13"/>
      <c r="W821" s="13"/>
      <c r="X821" s="13"/>
      <c r="Y821" s="13"/>
      <c r="Z821" s="13"/>
    </row>
    <row r="822" spans="1:26" ht="12" customHeight="1">
      <c r="A822" s="13"/>
      <c r="B822" s="13"/>
      <c r="C822" s="13"/>
      <c r="D822" s="13"/>
      <c r="E822" s="13"/>
      <c r="F822" s="13"/>
      <c r="G822" s="13"/>
      <c r="H822" s="13"/>
      <c r="I822" s="13"/>
      <c r="J822" s="13"/>
      <c r="K822" s="13"/>
      <c r="L822" s="13"/>
      <c r="M822" s="13"/>
      <c r="N822" s="13"/>
      <c r="O822" s="13"/>
      <c r="P822" s="13"/>
      <c r="Q822" s="13"/>
      <c r="R822" s="13"/>
      <c r="S822" s="13"/>
      <c r="T822" s="13"/>
      <c r="U822" s="13"/>
      <c r="V822" s="13"/>
      <c r="W822" s="13"/>
      <c r="X822" s="13"/>
      <c r="Y822" s="13"/>
      <c r="Z822" s="13"/>
    </row>
    <row r="823" spans="1:26" ht="12" customHeight="1">
      <c r="A823" s="13"/>
      <c r="B823" s="13"/>
      <c r="C823" s="13"/>
      <c r="D823" s="13"/>
      <c r="E823" s="13"/>
      <c r="F823" s="13"/>
      <c r="G823" s="13"/>
      <c r="H823" s="13"/>
      <c r="I823" s="13"/>
      <c r="J823" s="13"/>
      <c r="K823" s="13"/>
      <c r="L823" s="13"/>
      <c r="M823" s="13"/>
      <c r="N823" s="13"/>
      <c r="O823" s="13"/>
      <c r="P823" s="13"/>
      <c r="Q823" s="13"/>
      <c r="R823" s="13"/>
      <c r="S823" s="13"/>
      <c r="T823" s="13"/>
      <c r="U823" s="13"/>
      <c r="V823" s="13"/>
      <c r="W823" s="13"/>
      <c r="X823" s="13"/>
      <c r="Y823" s="13"/>
      <c r="Z823" s="13"/>
    </row>
    <row r="824" spans="1:26" ht="12" customHeight="1">
      <c r="A824" s="13"/>
      <c r="B824" s="13"/>
      <c r="C824" s="13"/>
      <c r="D824" s="13"/>
      <c r="E824" s="13"/>
      <c r="F824" s="13"/>
      <c r="G824" s="13"/>
      <c r="H824" s="13"/>
      <c r="I824" s="13"/>
      <c r="J824" s="13"/>
      <c r="K824" s="13"/>
      <c r="L824" s="13"/>
      <c r="M824" s="13"/>
      <c r="N824" s="13"/>
      <c r="O824" s="13"/>
      <c r="P824" s="13"/>
      <c r="Q824" s="13"/>
      <c r="R824" s="13"/>
      <c r="S824" s="13"/>
      <c r="T824" s="13"/>
      <c r="U824" s="13"/>
      <c r="V824" s="13"/>
      <c r="W824" s="13"/>
      <c r="X824" s="13"/>
      <c r="Y824" s="13"/>
      <c r="Z824" s="13"/>
    </row>
    <row r="825" spans="1:26" ht="12" customHeight="1">
      <c r="A825" s="13"/>
      <c r="B825" s="13"/>
      <c r="C825" s="13"/>
      <c r="D825" s="13"/>
      <c r="E825" s="13"/>
      <c r="F825" s="13"/>
      <c r="G825" s="13"/>
      <c r="H825" s="13"/>
      <c r="I825" s="13"/>
      <c r="J825" s="13"/>
      <c r="K825" s="13"/>
      <c r="L825" s="13"/>
      <c r="M825" s="13"/>
      <c r="N825" s="13"/>
      <c r="O825" s="13"/>
      <c r="P825" s="13"/>
      <c r="Q825" s="13"/>
      <c r="R825" s="13"/>
      <c r="S825" s="13"/>
      <c r="T825" s="13"/>
      <c r="U825" s="13"/>
      <c r="V825" s="13"/>
      <c r="W825" s="13"/>
      <c r="X825" s="13"/>
      <c r="Y825" s="13"/>
      <c r="Z825" s="13"/>
    </row>
    <row r="826" spans="1:26" ht="12" customHeight="1">
      <c r="A826" s="13"/>
      <c r="B826" s="13"/>
      <c r="C826" s="13"/>
      <c r="D826" s="13"/>
      <c r="E826" s="13"/>
      <c r="F826" s="13"/>
      <c r="G826" s="13"/>
      <c r="H826" s="13"/>
      <c r="I826" s="13"/>
      <c r="J826" s="13"/>
      <c r="K826" s="13"/>
      <c r="L826" s="13"/>
      <c r="M826" s="13"/>
      <c r="N826" s="13"/>
      <c r="O826" s="13"/>
      <c r="P826" s="13"/>
      <c r="Q826" s="13"/>
      <c r="R826" s="13"/>
      <c r="S826" s="13"/>
      <c r="T826" s="13"/>
      <c r="U826" s="13"/>
      <c r="V826" s="13"/>
      <c r="W826" s="13"/>
      <c r="X826" s="13"/>
      <c r="Y826" s="13"/>
      <c r="Z826" s="13"/>
    </row>
    <row r="827" spans="1:26" ht="12" customHeight="1">
      <c r="A827" s="13"/>
      <c r="B827" s="13"/>
      <c r="C827" s="13"/>
      <c r="D827" s="13"/>
      <c r="E827" s="13"/>
      <c r="F827" s="13"/>
      <c r="G827" s="13"/>
      <c r="H827" s="13"/>
      <c r="I827" s="13"/>
      <c r="J827" s="13"/>
      <c r="K827" s="13"/>
      <c r="L827" s="13"/>
      <c r="M827" s="13"/>
      <c r="N827" s="13"/>
      <c r="O827" s="13"/>
      <c r="P827" s="13"/>
      <c r="Q827" s="13"/>
      <c r="R827" s="13"/>
      <c r="S827" s="13"/>
      <c r="T827" s="13"/>
      <c r="U827" s="13"/>
      <c r="V827" s="13"/>
      <c r="W827" s="13"/>
      <c r="X827" s="13"/>
      <c r="Y827" s="13"/>
      <c r="Z827" s="13"/>
    </row>
    <row r="828" spans="1:26" ht="12" customHeight="1">
      <c r="A828" s="13"/>
      <c r="B828" s="13"/>
      <c r="C828" s="13"/>
      <c r="D828" s="13"/>
      <c r="E828" s="13"/>
      <c r="F828" s="13"/>
      <c r="G828" s="13"/>
      <c r="H828" s="13"/>
      <c r="I828" s="13"/>
      <c r="J828" s="13"/>
      <c r="K828" s="13"/>
      <c r="L828" s="13"/>
      <c r="M828" s="13"/>
      <c r="N828" s="13"/>
      <c r="O828" s="13"/>
      <c r="P828" s="13"/>
      <c r="Q828" s="13"/>
      <c r="R828" s="13"/>
      <c r="S828" s="13"/>
      <c r="T828" s="13"/>
      <c r="U828" s="13"/>
      <c r="V828" s="13"/>
      <c r="W828" s="13"/>
      <c r="X828" s="13"/>
      <c r="Y828" s="13"/>
      <c r="Z828" s="13"/>
    </row>
    <row r="829" spans="1:26" ht="12" customHeight="1">
      <c r="A829" s="13"/>
      <c r="B829" s="13"/>
      <c r="C829" s="13"/>
      <c r="D829" s="13"/>
      <c r="E829" s="13"/>
      <c r="F829" s="13"/>
      <c r="G829" s="13"/>
      <c r="H829" s="13"/>
      <c r="I829" s="13"/>
      <c r="J829" s="13"/>
      <c r="K829" s="13"/>
      <c r="L829" s="13"/>
      <c r="M829" s="13"/>
      <c r="N829" s="13"/>
      <c r="O829" s="13"/>
      <c r="P829" s="13"/>
      <c r="Q829" s="13"/>
      <c r="R829" s="13"/>
      <c r="S829" s="13"/>
      <c r="T829" s="13"/>
      <c r="U829" s="13"/>
      <c r="V829" s="13"/>
      <c r="W829" s="13"/>
      <c r="X829" s="13"/>
      <c r="Y829" s="13"/>
      <c r="Z829" s="13"/>
    </row>
    <row r="830" spans="1:26" ht="12" customHeight="1">
      <c r="A830" s="13"/>
      <c r="B830" s="13"/>
      <c r="C830" s="13"/>
      <c r="D830" s="13"/>
      <c r="E830" s="13"/>
      <c r="F830" s="13"/>
      <c r="G830" s="13"/>
      <c r="H830" s="13"/>
      <c r="I830" s="13"/>
      <c r="J830" s="13"/>
      <c r="K830" s="13"/>
      <c r="L830" s="13"/>
      <c r="M830" s="13"/>
      <c r="N830" s="13"/>
      <c r="O830" s="13"/>
      <c r="P830" s="13"/>
      <c r="Q830" s="13"/>
      <c r="R830" s="13"/>
      <c r="S830" s="13"/>
      <c r="T830" s="13"/>
      <c r="U830" s="13"/>
      <c r="V830" s="13"/>
      <c r="W830" s="13"/>
      <c r="X830" s="13"/>
      <c r="Y830" s="13"/>
      <c r="Z830" s="13"/>
    </row>
    <row r="831" spans="1:26" ht="12" customHeight="1">
      <c r="A831" s="13"/>
      <c r="B831" s="13"/>
      <c r="C831" s="13"/>
      <c r="D831" s="13"/>
      <c r="E831" s="13"/>
      <c r="F831" s="13"/>
      <c r="G831" s="13"/>
      <c r="H831" s="13"/>
      <c r="I831" s="13"/>
      <c r="J831" s="13"/>
      <c r="K831" s="13"/>
      <c r="L831" s="13"/>
      <c r="M831" s="13"/>
      <c r="N831" s="13"/>
      <c r="O831" s="13"/>
      <c r="P831" s="13"/>
      <c r="Q831" s="13"/>
      <c r="R831" s="13"/>
      <c r="S831" s="13"/>
      <c r="T831" s="13"/>
      <c r="U831" s="13"/>
      <c r="V831" s="13"/>
      <c r="W831" s="13"/>
      <c r="X831" s="13"/>
      <c r="Y831" s="13"/>
      <c r="Z831" s="13"/>
    </row>
    <row r="832" spans="1:26" ht="12" customHeight="1">
      <c r="A832" s="13"/>
      <c r="B832" s="13"/>
      <c r="C832" s="13"/>
      <c r="D832" s="13"/>
      <c r="E832" s="13"/>
      <c r="F832" s="13"/>
      <c r="G832" s="13"/>
      <c r="H832" s="13"/>
      <c r="I832" s="13"/>
      <c r="J832" s="13"/>
      <c r="K832" s="13"/>
      <c r="L832" s="13"/>
      <c r="M832" s="13"/>
      <c r="N832" s="13"/>
      <c r="O832" s="13"/>
      <c r="P832" s="13"/>
      <c r="Q832" s="13"/>
      <c r="R832" s="13"/>
      <c r="S832" s="13"/>
      <c r="T832" s="13"/>
      <c r="U832" s="13"/>
      <c r="V832" s="13"/>
      <c r="W832" s="13"/>
      <c r="X832" s="13"/>
      <c r="Y832" s="13"/>
      <c r="Z832" s="13"/>
    </row>
    <row r="833" spans="1:26" ht="12" customHeight="1">
      <c r="A833" s="13"/>
      <c r="B833" s="13"/>
      <c r="C833" s="13"/>
      <c r="D833" s="13"/>
      <c r="E833" s="13"/>
      <c r="F833" s="13"/>
      <c r="G833" s="13"/>
      <c r="H833" s="13"/>
      <c r="I833" s="13"/>
      <c r="J833" s="13"/>
      <c r="K833" s="13"/>
      <c r="L833" s="13"/>
      <c r="M833" s="13"/>
      <c r="N833" s="13"/>
      <c r="O833" s="13"/>
      <c r="P833" s="13"/>
      <c r="Q833" s="13"/>
      <c r="R833" s="13"/>
      <c r="S833" s="13"/>
      <c r="T833" s="13"/>
      <c r="U833" s="13"/>
      <c r="V833" s="13"/>
      <c r="W833" s="13"/>
      <c r="X833" s="13"/>
      <c r="Y833" s="13"/>
      <c r="Z833" s="13"/>
    </row>
    <row r="834" spans="1:26" ht="12" customHeight="1">
      <c r="A834" s="13"/>
      <c r="B834" s="13"/>
      <c r="C834" s="13"/>
      <c r="D834" s="13"/>
      <c r="E834" s="13"/>
      <c r="F834" s="13"/>
      <c r="G834" s="13"/>
      <c r="H834" s="13"/>
      <c r="I834" s="13"/>
      <c r="J834" s="13"/>
      <c r="K834" s="13"/>
      <c r="L834" s="13"/>
      <c r="M834" s="13"/>
      <c r="N834" s="13"/>
      <c r="O834" s="13"/>
      <c r="P834" s="13"/>
      <c r="Q834" s="13"/>
      <c r="R834" s="13"/>
      <c r="S834" s="13"/>
      <c r="T834" s="13"/>
      <c r="U834" s="13"/>
      <c r="V834" s="13"/>
      <c r="W834" s="13"/>
      <c r="X834" s="13"/>
      <c r="Y834" s="13"/>
      <c r="Z834" s="13"/>
    </row>
    <row r="835" spans="1:26" ht="12" customHeight="1">
      <c r="A835" s="13"/>
      <c r="B835" s="13"/>
      <c r="C835" s="13"/>
      <c r="D835" s="13"/>
      <c r="E835" s="13"/>
      <c r="F835" s="13"/>
      <c r="G835" s="13"/>
      <c r="H835" s="13"/>
      <c r="I835" s="13"/>
      <c r="J835" s="13"/>
      <c r="K835" s="13"/>
      <c r="L835" s="13"/>
      <c r="M835" s="13"/>
      <c r="N835" s="13"/>
      <c r="O835" s="13"/>
      <c r="P835" s="13"/>
      <c r="Q835" s="13"/>
      <c r="R835" s="13"/>
      <c r="S835" s="13"/>
      <c r="T835" s="13"/>
      <c r="U835" s="13"/>
      <c r="V835" s="13"/>
      <c r="W835" s="13"/>
      <c r="X835" s="13"/>
      <c r="Y835" s="13"/>
      <c r="Z835" s="13"/>
    </row>
    <row r="836" spans="1:26" ht="12" customHeight="1">
      <c r="A836" s="13"/>
      <c r="B836" s="13"/>
      <c r="C836" s="13"/>
      <c r="D836" s="13"/>
      <c r="E836" s="13"/>
      <c r="F836" s="13"/>
      <c r="G836" s="13"/>
      <c r="H836" s="13"/>
      <c r="I836" s="13"/>
      <c r="J836" s="13"/>
      <c r="K836" s="13"/>
      <c r="L836" s="13"/>
      <c r="M836" s="13"/>
      <c r="N836" s="13"/>
      <c r="O836" s="13"/>
      <c r="P836" s="13"/>
      <c r="Q836" s="13"/>
      <c r="R836" s="13"/>
      <c r="S836" s="13"/>
      <c r="T836" s="13"/>
      <c r="U836" s="13"/>
      <c r="V836" s="13"/>
      <c r="W836" s="13"/>
      <c r="X836" s="13"/>
      <c r="Y836" s="13"/>
      <c r="Z836" s="13"/>
    </row>
    <row r="837" spans="1:26" ht="12" customHeight="1">
      <c r="A837" s="13"/>
      <c r="B837" s="13"/>
      <c r="C837" s="13"/>
      <c r="D837" s="13"/>
      <c r="E837" s="13"/>
      <c r="F837" s="13"/>
      <c r="G837" s="13"/>
      <c r="H837" s="13"/>
      <c r="I837" s="13"/>
      <c r="J837" s="13"/>
      <c r="K837" s="13"/>
      <c r="L837" s="13"/>
      <c r="M837" s="13"/>
      <c r="N837" s="13"/>
      <c r="O837" s="13"/>
      <c r="P837" s="13"/>
      <c r="Q837" s="13"/>
      <c r="R837" s="13"/>
      <c r="S837" s="13"/>
      <c r="T837" s="13"/>
      <c r="U837" s="13"/>
      <c r="V837" s="13"/>
      <c r="W837" s="13"/>
      <c r="X837" s="13"/>
      <c r="Y837" s="13"/>
      <c r="Z837" s="13"/>
    </row>
    <row r="838" spans="1:26" ht="12" customHeight="1">
      <c r="A838" s="13"/>
      <c r="B838" s="13"/>
      <c r="C838" s="13"/>
      <c r="D838" s="13"/>
      <c r="E838" s="13"/>
      <c r="F838" s="13"/>
      <c r="G838" s="13"/>
      <c r="H838" s="13"/>
      <c r="I838" s="13"/>
      <c r="J838" s="13"/>
      <c r="K838" s="13"/>
      <c r="L838" s="13"/>
      <c r="M838" s="13"/>
      <c r="N838" s="13"/>
      <c r="O838" s="13"/>
      <c r="P838" s="13"/>
      <c r="Q838" s="13"/>
      <c r="R838" s="13"/>
      <c r="S838" s="13"/>
      <c r="T838" s="13"/>
      <c r="U838" s="13"/>
      <c r="V838" s="13"/>
      <c r="W838" s="13"/>
      <c r="X838" s="13"/>
      <c r="Y838" s="13"/>
      <c r="Z838" s="13"/>
    </row>
    <row r="839" spans="1:26" ht="12" customHeight="1">
      <c r="A839" s="13"/>
      <c r="B839" s="13"/>
      <c r="C839" s="13"/>
      <c r="D839" s="13"/>
      <c r="E839" s="13"/>
      <c r="F839" s="13"/>
      <c r="G839" s="13"/>
      <c r="H839" s="13"/>
      <c r="I839" s="13"/>
      <c r="J839" s="13"/>
      <c r="K839" s="13"/>
      <c r="L839" s="13"/>
      <c r="M839" s="13"/>
      <c r="N839" s="13"/>
      <c r="O839" s="13"/>
      <c r="P839" s="13"/>
      <c r="Q839" s="13"/>
      <c r="R839" s="13"/>
      <c r="S839" s="13"/>
      <c r="T839" s="13"/>
      <c r="U839" s="13"/>
      <c r="V839" s="13"/>
      <c r="W839" s="13"/>
      <c r="X839" s="13"/>
      <c r="Y839" s="13"/>
      <c r="Z839" s="13"/>
    </row>
    <row r="840" spans="1:26" ht="12" customHeight="1">
      <c r="A840" s="13"/>
      <c r="B840" s="13"/>
      <c r="C840" s="13"/>
      <c r="D840" s="13"/>
      <c r="E840" s="13"/>
      <c r="F840" s="13"/>
      <c r="G840" s="13"/>
      <c r="H840" s="13"/>
      <c r="I840" s="13"/>
      <c r="J840" s="13"/>
      <c r="K840" s="13"/>
      <c r="L840" s="13"/>
      <c r="M840" s="13"/>
      <c r="N840" s="13"/>
      <c r="O840" s="13"/>
      <c r="P840" s="13"/>
      <c r="Q840" s="13"/>
      <c r="R840" s="13"/>
      <c r="S840" s="13"/>
      <c r="T840" s="13"/>
      <c r="U840" s="13"/>
      <c r="V840" s="13"/>
      <c r="W840" s="13"/>
      <c r="X840" s="13"/>
      <c r="Y840" s="13"/>
      <c r="Z840" s="13"/>
    </row>
    <row r="841" spans="1:26" ht="12" customHeight="1">
      <c r="A841" s="13"/>
      <c r="B841" s="13"/>
      <c r="C841" s="13"/>
      <c r="D841" s="13"/>
      <c r="E841" s="13"/>
      <c r="F841" s="13"/>
      <c r="G841" s="13"/>
      <c r="H841" s="13"/>
      <c r="I841" s="13"/>
      <c r="J841" s="13"/>
      <c r="K841" s="13"/>
      <c r="L841" s="13"/>
      <c r="M841" s="13"/>
      <c r="N841" s="13"/>
      <c r="O841" s="13"/>
      <c r="P841" s="13"/>
      <c r="Q841" s="13"/>
      <c r="R841" s="13"/>
      <c r="S841" s="13"/>
      <c r="T841" s="13"/>
      <c r="U841" s="13"/>
      <c r="V841" s="13"/>
      <c r="W841" s="13"/>
      <c r="X841" s="13"/>
      <c r="Y841" s="13"/>
      <c r="Z841" s="13"/>
    </row>
    <row r="842" spans="1:26" ht="12" customHeight="1">
      <c r="A842" s="13"/>
      <c r="B842" s="13"/>
      <c r="C842" s="13"/>
      <c r="D842" s="13"/>
      <c r="E842" s="13"/>
      <c r="F842" s="13"/>
      <c r="G842" s="13"/>
      <c r="H842" s="13"/>
      <c r="I842" s="13"/>
      <c r="J842" s="13"/>
      <c r="K842" s="13"/>
      <c r="L842" s="13"/>
      <c r="M842" s="13"/>
      <c r="N842" s="13"/>
      <c r="O842" s="13"/>
      <c r="P842" s="13"/>
      <c r="Q842" s="13"/>
      <c r="R842" s="13"/>
      <c r="S842" s="13"/>
      <c r="T842" s="13"/>
      <c r="U842" s="13"/>
      <c r="V842" s="13"/>
      <c r="W842" s="13"/>
      <c r="X842" s="13"/>
      <c r="Y842" s="13"/>
      <c r="Z842" s="13"/>
    </row>
    <row r="843" spans="1:26" ht="12" customHeight="1">
      <c r="A843" s="13"/>
      <c r="B843" s="13"/>
      <c r="C843" s="13"/>
      <c r="D843" s="13"/>
      <c r="E843" s="13"/>
      <c r="F843" s="13"/>
      <c r="G843" s="13"/>
      <c r="H843" s="13"/>
      <c r="I843" s="13"/>
      <c r="J843" s="13"/>
      <c r="K843" s="13"/>
      <c r="L843" s="13"/>
      <c r="M843" s="13"/>
      <c r="N843" s="13"/>
      <c r="O843" s="13"/>
      <c r="P843" s="13"/>
      <c r="Q843" s="13"/>
      <c r="R843" s="13"/>
      <c r="S843" s="13"/>
      <c r="T843" s="13"/>
      <c r="U843" s="13"/>
      <c r="V843" s="13"/>
      <c r="W843" s="13"/>
      <c r="X843" s="13"/>
      <c r="Y843" s="13"/>
      <c r="Z843" s="13"/>
    </row>
    <row r="844" spans="1:26" ht="12" customHeight="1">
      <c r="A844" s="13"/>
      <c r="B844" s="13"/>
      <c r="C844" s="13"/>
      <c r="D844" s="13"/>
      <c r="E844" s="13"/>
      <c r="F844" s="13"/>
      <c r="G844" s="13"/>
      <c r="H844" s="13"/>
      <c r="I844" s="13"/>
      <c r="J844" s="13"/>
      <c r="K844" s="13"/>
      <c r="L844" s="13"/>
      <c r="M844" s="13"/>
      <c r="N844" s="13"/>
      <c r="O844" s="13"/>
      <c r="P844" s="13"/>
      <c r="Q844" s="13"/>
      <c r="R844" s="13"/>
      <c r="S844" s="13"/>
      <c r="T844" s="13"/>
      <c r="U844" s="13"/>
      <c r="V844" s="13"/>
      <c r="W844" s="13"/>
      <c r="X844" s="13"/>
      <c r="Y844" s="13"/>
      <c r="Z844" s="13"/>
    </row>
    <row r="845" spans="1:26" ht="12" customHeight="1">
      <c r="A845" s="13"/>
      <c r="B845" s="13"/>
      <c r="C845" s="13"/>
      <c r="D845" s="13"/>
      <c r="E845" s="13"/>
      <c r="F845" s="13"/>
      <c r="G845" s="13"/>
      <c r="H845" s="13"/>
      <c r="I845" s="13"/>
      <c r="J845" s="13"/>
      <c r="K845" s="13"/>
      <c r="L845" s="13"/>
      <c r="M845" s="13"/>
      <c r="N845" s="13"/>
      <c r="O845" s="13"/>
      <c r="P845" s="13"/>
      <c r="Q845" s="13"/>
      <c r="R845" s="13"/>
      <c r="S845" s="13"/>
      <c r="T845" s="13"/>
      <c r="U845" s="13"/>
      <c r="V845" s="13"/>
      <c r="W845" s="13"/>
      <c r="X845" s="13"/>
      <c r="Y845" s="13"/>
      <c r="Z845" s="13"/>
    </row>
    <row r="846" spans="1:26" ht="12" customHeight="1">
      <c r="A846" s="13"/>
      <c r="B846" s="13"/>
      <c r="C846" s="13"/>
      <c r="D846" s="13"/>
      <c r="E846" s="13"/>
      <c r="F846" s="13"/>
      <c r="G846" s="13"/>
      <c r="H846" s="13"/>
      <c r="I846" s="13"/>
      <c r="J846" s="13"/>
      <c r="K846" s="13"/>
      <c r="L846" s="13"/>
      <c r="M846" s="13"/>
      <c r="N846" s="13"/>
      <c r="O846" s="13"/>
      <c r="P846" s="13"/>
      <c r="Q846" s="13"/>
      <c r="R846" s="13"/>
      <c r="S846" s="13"/>
      <c r="T846" s="13"/>
      <c r="U846" s="13"/>
      <c r="V846" s="13"/>
      <c r="W846" s="13"/>
      <c r="X846" s="13"/>
      <c r="Y846" s="13"/>
      <c r="Z846" s="13"/>
    </row>
    <row r="847" spans="1:26" ht="12" customHeight="1">
      <c r="A847" s="13"/>
      <c r="B847" s="13"/>
      <c r="C847" s="13"/>
      <c r="D847" s="13"/>
      <c r="E847" s="13"/>
      <c r="F847" s="13"/>
      <c r="G847" s="13"/>
      <c r="H847" s="13"/>
      <c r="I847" s="13"/>
      <c r="J847" s="13"/>
      <c r="K847" s="13"/>
      <c r="L847" s="13"/>
      <c r="M847" s="13"/>
      <c r="N847" s="13"/>
      <c r="O847" s="13"/>
      <c r="P847" s="13"/>
      <c r="Q847" s="13"/>
      <c r="R847" s="13"/>
      <c r="S847" s="13"/>
      <c r="T847" s="13"/>
      <c r="U847" s="13"/>
      <c r="V847" s="13"/>
      <c r="W847" s="13"/>
      <c r="X847" s="13"/>
      <c r="Y847" s="13"/>
      <c r="Z847" s="13"/>
    </row>
    <row r="848" spans="1:26" ht="12" customHeight="1">
      <c r="A848" s="13"/>
      <c r="B848" s="13"/>
      <c r="C848" s="13"/>
      <c r="D848" s="13"/>
      <c r="E848" s="13"/>
      <c r="F848" s="13"/>
      <c r="G848" s="13"/>
      <c r="H848" s="13"/>
      <c r="I848" s="13"/>
      <c r="J848" s="13"/>
      <c r="K848" s="13"/>
      <c r="L848" s="13"/>
      <c r="M848" s="13"/>
      <c r="N848" s="13"/>
      <c r="O848" s="13"/>
      <c r="P848" s="13"/>
      <c r="Q848" s="13"/>
      <c r="R848" s="13"/>
      <c r="S848" s="13"/>
      <c r="T848" s="13"/>
      <c r="U848" s="13"/>
      <c r="V848" s="13"/>
      <c r="W848" s="13"/>
      <c r="X848" s="13"/>
      <c r="Y848" s="13"/>
      <c r="Z848" s="13"/>
    </row>
    <row r="849" spans="1:26" ht="12" customHeight="1">
      <c r="A849" s="13"/>
      <c r="B849" s="13"/>
      <c r="C849" s="13"/>
      <c r="D849" s="13"/>
      <c r="E849" s="13"/>
      <c r="F849" s="13"/>
      <c r="G849" s="13"/>
      <c r="H849" s="13"/>
      <c r="I849" s="13"/>
      <c r="J849" s="13"/>
      <c r="K849" s="13"/>
      <c r="L849" s="13"/>
      <c r="M849" s="13"/>
      <c r="N849" s="13"/>
      <c r="O849" s="13"/>
      <c r="P849" s="13"/>
      <c r="Q849" s="13"/>
      <c r="R849" s="13"/>
      <c r="S849" s="13"/>
      <c r="T849" s="13"/>
      <c r="U849" s="13"/>
      <c r="V849" s="13"/>
      <c r="W849" s="13"/>
      <c r="X849" s="13"/>
      <c r="Y849" s="13"/>
      <c r="Z849" s="13"/>
    </row>
    <row r="850" spans="1:26" ht="12" customHeight="1">
      <c r="A850" s="13"/>
      <c r="B850" s="13"/>
      <c r="C850" s="13"/>
      <c r="D850" s="13"/>
      <c r="E850" s="13"/>
      <c r="F850" s="13"/>
      <c r="G850" s="13"/>
      <c r="H850" s="13"/>
      <c r="I850" s="13"/>
      <c r="J850" s="13"/>
      <c r="K850" s="13"/>
      <c r="L850" s="13"/>
      <c r="M850" s="13"/>
      <c r="N850" s="13"/>
      <c r="O850" s="13"/>
      <c r="P850" s="13"/>
      <c r="Q850" s="13"/>
      <c r="R850" s="13"/>
      <c r="S850" s="13"/>
      <c r="T850" s="13"/>
      <c r="U850" s="13"/>
      <c r="V850" s="13"/>
      <c r="W850" s="13"/>
      <c r="X850" s="13"/>
      <c r="Y850" s="13"/>
      <c r="Z850" s="13"/>
    </row>
    <row r="851" spans="1:26" ht="12" customHeight="1">
      <c r="A851" s="13"/>
      <c r="B851" s="13"/>
      <c r="C851" s="13"/>
      <c r="D851" s="13"/>
      <c r="E851" s="13"/>
      <c r="F851" s="13"/>
      <c r="G851" s="13"/>
      <c r="H851" s="13"/>
      <c r="I851" s="13"/>
      <c r="J851" s="13"/>
      <c r="K851" s="13"/>
      <c r="L851" s="13"/>
      <c r="M851" s="13"/>
      <c r="N851" s="13"/>
      <c r="O851" s="13"/>
      <c r="P851" s="13"/>
      <c r="Q851" s="13"/>
      <c r="R851" s="13"/>
      <c r="S851" s="13"/>
      <c r="T851" s="13"/>
      <c r="U851" s="13"/>
      <c r="V851" s="13"/>
      <c r="W851" s="13"/>
      <c r="X851" s="13"/>
      <c r="Y851" s="13"/>
      <c r="Z851" s="13"/>
    </row>
    <row r="852" spans="1:26" ht="12" customHeight="1">
      <c r="A852" s="13"/>
      <c r="B852" s="13"/>
      <c r="C852" s="13"/>
      <c r="D852" s="13"/>
      <c r="E852" s="13"/>
      <c r="F852" s="13"/>
      <c r="G852" s="13"/>
      <c r="H852" s="13"/>
      <c r="I852" s="13"/>
      <c r="J852" s="13"/>
      <c r="K852" s="13"/>
      <c r="L852" s="13"/>
      <c r="M852" s="13"/>
      <c r="N852" s="13"/>
      <c r="O852" s="13"/>
      <c r="P852" s="13"/>
      <c r="Q852" s="13"/>
      <c r="R852" s="13"/>
      <c r="S852" s="13"/>
      <c r="T852" s="13"/>
      <c r="U852" s="13"/>
      <c r="V852" s="13"/>
      <c r="W852" s="13"/>
      <c r="X852" s="13"/>
      <c r="Y852" s="13"/>
      <c r="Z852" s="13"/>
    </row>
    <row r="853" spans="1:26" ht="12" customHeight="1">
      <c r="A853" s="13"/>
      <c r="B853" s="13"/>
      <c r="C853" s="13"/>
      <c r="D853" s="13"/>
      <c r="E853" s="13"/>
      <c r="F853" s="13"/>
      <c r="G853" s="13"/>
      <c r="H853" s="13"/>
      <c r="I853" s="13"/>
      <c r="J853" s="13"/>
      <c r="K853" s="13"/>
      <c r="L853" s="13"/>
      <c r="M853" s="13"/>
      <c r="N853" s="13"/>
      <c r="O853" s="13"/>
      <c r="P853" s="13"/>
      <c r="Q853" s="13"/>
      <c r="R853" s="13"/>
      <c r="S853" s="13"/>
      <c r="T853" s="13"/>
      <c r="U853" s="13"/>
      <c r="V853" s="13"/>
      <c r="W853" s="13"/>
      <c r="X853" s="13"/>
      <c r="Y853" s="13"/>
      <c r="Z853" s="13"/>
    </row>
    <row r="854" spans="1:26" ht="12" customHeight="1">
      <c r="A854" s="13"/>
      <c r="B854" s="13"/>
      <c r="C854" s="13"/>
      <c r="D854" s="13"/>
      <c r="E854" s="13"/>
      <c r="F854" s="13"/>
      <c r="G854" s="13"/>
      <c r="H854" s="13"/>
      <c r="I854" s="13"/>
      <c r="J854" s="13"/>
      <c r="K854" s="13"/>
      <c r="L854" s="13"/>
      <c r="M854" s="13"/>
      <c r="N854" s="13"/>
      <c r="O854" s="13"/>
      <c r="P854" s="13"/>
      <c r="Q854" s="13"/>
      <c r="R854" s="13"/>
      <c r="S854" s="13"/>
      <c r="T854" s="13"/>
      <c r="U854" s="13"/>
      <c r="V854" s="13"/>
      <c r="W854" s="13"/>
      <c r="X854" s="13"/>
      <c r="Y854" s="13"/>
      <c r="Z854" s="13"/>
    </row>
    <row r="855" spans="1:26" ht="12" customHeight="1">
      <c r="A855" s="13"/>
      <c r="B855" s="13"/>
      <c r="C855" s="13"/>
      <c r="D855" s="13"/>
      <c r="E855" s="13"/>
      <c r="F855" s="13"/>
      <c r="G855" s="13"/>
      <c r="H855" s="13"/>
      <c r="I855" s="13"/>
      <c r="J855" s="13"/>
      <c r="K855" s="13"/>
      <c r="L855" s="13"/>
      <c r="M855" s="13"/>
      <c r="N855" s="13"/>
      <c r="O855" s="13"/>
      <c r="P855" s="13"/>
      <c r="Q855" s="13"/>
      <c r="R855" s="13"/>
      <c r="S855" s="13"/>
      <c r="T855" s="13"/>
      <c r="U855" s="13"/>
      <c r="V855" s="13"/>
      <c r="W855" s="13"/>
      <c r="X855" s="13"/>
      <c r="Y855" s="13"/>
      <c r="Z855" s="13"/>
    </row>
    <row r="856" spans="1:26" ht="12" customHeight="1">
      <c r="A856" s="13"/>
      <c r="B856" s="13"/>
      <c r="C856" s="13"/>
      <c r="D856" s="13"/>
      <c r="E856" s="13"/>
      <c r="F856" s="13"/>
      <c r="G856" s="13"/>
      <c r="H856" s="13"/>
      <c r="I856" s="13"/>
      <c r="J856" s="13"/>
      <c r="K856" s="13"/>
      <c r="L856" s="13"/>
      <c r="M856" s="13"/>
      <c r="N856" s="13"/>
      <c r="O856" s="13"/>
      <c r="P856" s="13"/>
      <c r="Q856" s="13"/>
      <c r="R856" s="13"/>
      <c r="S856" s="13"/>
      <c r="T856" s="13"/>
      <c r="U856" s="13"/>
      <c r="V856" s="13"/>
      <c r="W856" s="13"/>
      <c r="X856" s="13"/>
      <c r="Y856" s="13"/>
      <c r="Z856" s="13"/>
    </row>
    <row r="857" spans="1:26" ht="12" customHeight="1">
      <c r="A857" s="13"/>
      <c r="B857" s="13"/>
      <c r="C857" s="13"/>
      <c r="D857" s="13"/>
      <c r="E857" s="13"/>
      <c r="F857" s="13"/>
      <c r="G857" s="13"/>
      <c r="H857" s="13"/>
      <c r="I857" s="13"/>
      <c r="J857" s="13"/>
      <c r="K857" s="13"/>
      <c r="L857" s="13"/>
      <c r="M857" s="13"/>
      <c r="N857" s="13"/>
      <c r="O857" s="13"/>
      <c r="P857" s="13"/>
      <c r="Q857" s="13"/>
      <c r="R857" s="13"/>
      <c r="S857" s="13"/>
      <c r="T857" s="13"/>
      <c r="U857" s="13"/>
      <c r="V857" s="13"/>
      <c r="W857" s="13"/>
      <c r="X857" s="13"/>
      <c r="Y857" s="13"/>
      <c r="Z857" s="13"/>
    </row>
    <row r="858" spans="1:26" ht="12" customHeight="1">
      <c r="A858" s="13"/>
      <c r="B858" s="13"/>
      <c r="C858" s="13"/>
      <c r="D858" s="13"/>
      <c r="E858" s="13"/>
      <c r="F858" s="13"/>
      <c r="G858" s="13"/>
      <c r="H858" s="13"/>
      <c r="I858" s="13"/>
      <c r="J858" s="13"/>
      <c r="K858" s="13"/>
      <c r="L858" s="13"/>
      <c r="M858" s="13"/>
      <c r="N858" s="13"/>
      <c r="O858" s="13"/>
      <c r="P858" s="13"/>
      <c r="Q858" s="13"/>
      <c r="R858" s="13"/>
      <c r="S858" s="13"/>
      <c r="T858" s="13"/>
      <c r="U858" s="13"/>
      <c r="V858" s="13"/>
      <c r="W858" s="13"/>
      <c r="X858" s="13"/>
      <c r="Y858" s="13"/>
      <c r="Z858" s="13"/>
    </row>
    <row r="859" spans="1:26" ht="12" customHeight="1">
      <c r="A859" s="13"/>
      <c r="B859" s="13"/>
      <c r="C859" s="13"/>
      <c r="D859" s="13"/>
      <c r="E859" s="13"/>
      <c r="F859" s="13"/>
      <c r="G859" s="13"/>
      <c r="H859" s="13"/>
      <c r="I859" s="13"/>
      <c r="J859" s="13"/>
      <c r="K859" s="13"/>
      <c r="L859" s="13"/>
      <c r="M859" s="13"/>
      <c r="N859" s="13"/>
      <c r="O859" s="13"/>
      <c r="P859" s="13"/>
      <c r="Q859" s="13"/>
      <c r="R859" s="13"/>
      <c r="S859" s="13"/>
      <c r="T859" s="13"/>
      <c r="U859" s="13"/>
      <c r="V859" s="13"/>
      <c r="W859" s="13"/>
      <c r="X859" s="13"/>
      <c r="Y859" s="13"/>
      <c r="Z859" s="13"/>
    </row>
    <row r="860" spans="1:26" ht="12" customHeight="1">
      <c r="A860" s="13"/>
      <c r="B860" s="13"/>
      <c r="C860" s="13"/>
      <c r="D860" s="13"/>
      <c r="E860" s="13"/>
      <c r="F860" s="13"/>
      <c r="G860" s="13"/>
      <c r="H860" s="13"/>
      <c r="I860" s="13"/>
      <c r="J860" s="13"/>
      <c r="K860" s="13"/>
      <c r="L860" s="13"/>
      <c r="M860" s="13"/>
      <c r="N860" s="13"/>
      <c r="O860" s="13"/>
      <c r="P860" s="13"/>
      <c r="Q860" s="13"/>
      <c r="R860" s="13"/>
      <c r="S860" s="13"/>
      <c r="T860" s="13"/>
      <c r="U860" s="13"/>
      <c r="V860" s="13"/>
      <c r="W860" s="13"/>
      <c r="X860" s="13"/>
      <c r="Y860" s="13"/>
      <c r="Z860" s="13"/>
    </row>
    <row r="861" spans="1:26" ht="12" customHeight="1">
      <c r="A861" s="13"/>
      <c r="B861" s="13"/>
      <c r="C861" s="13"/>
      <c r="D861" s="13"/>
      <c r="E861" s="13"/>
      <c r="F861" s="13"/>
      <c r="G861" s="13"/>
      <c r="H861" s="13"/>
      <c r="I861" s="13"/>
      <c r="J861" s="13"/>
      <c r="K861" s="13"/>
      <c r="L861" s="13"/>
      <c r="M861" s="13"/>
      <c r="N861" s="13"/>
      <c r="O861" s="13"/>
      <c r="P861" s="13"/>
      <c r="Q861" s="13"/>
      <c r="R861" s="13"/>
      <c r="S861" s="13"/>
      <c r="T861" s="13"/>
      <c r="U861" s="13"/>
      <c r="V861" s="13"/>
      <c r="W861" s="13"/>
      <c r="X861" s="13"/>
      <c r="Y861" s="13"/>
      <c r="Z861" s="13"/>
    </row>
    <row r="862" spans="1:26" ht="12" customHeight="1">
      <c r="A862" s="13"/>
      <c r="B862" s="13"/>
      <c r="C862" s="13"/>
      <c r="D862" s="13"/>
      <c r="E862" s="13"/>
      <c r="F862" s="13"/>
      <c r="G862" s="13"/>
      <c r="H862" s="13"/>
      <c r="I862" s="13"/>
      <c r="J862" s="13"/>
      <c r="K862" s="13"/>
      <c r="L862" s="13"/>
      <c r="M862" s="13"/>
      <c r="N862" s="13"/>
      <c r="O862" s="13"/>
      <c r="P862" s="13"/>
      <c r="Q862" s="13"/>
      <c r="R862" s="13"/>
      <c r="S862" s="13"/>
      <c r="T862" s="13"/>
      <c r="U862" s="13"/>
      <c r="V862" s="13"/>
      <c r="W862" s="13"/>
      <c r="X862" s="13"/>
      <c r="Y862" s="13"/>
      <c r="Z862" s="13"/>
    </row>
    <row r="863" spans="1:26" ht="12" customHeight="1">
      <c r="A863" s="13"/>
      <c r="B863" s="13"/>
      <c r="C863" s="13"/>
      <c r="D863" s="13"/>
      <c r="E863" s="13"/>
      <c r="F863" s="13"/>
      <c r="G863" s="13"/>
      <c r="H863" s="13"/>
      <c r="I863" s="13"/>
      <c r="J863" s="13"/>
      <c r="K863" s="13"/>
      <c r="L863" s="13"/>
      <c r="M863" s="13"/>
      <c r="N863" s="13"/>
      <c r="O863" s="13"/>
      <c r="P863" s="13"/>
      <c r="Q863" s="13"/>
      <c r="R863" s="13"/>
      <c r="S863" s="13"/>
      <c r="T863" s="13"/>
      <c r="U863" s="13"/>
      <c r="V863" s="13"/>
      <c r="W863" s="13"/>
      <c r="X863" s="13"/>
      <c r="Y863" s="13"/>
      <c r="Z863" s="13"/>
    </row>
    <row r="864" spans="1:26" ht="12" customHeight="1">
      <c r="A864" s="13"/>
      <c r="B864" s="13"/>
      <c r="C864" s="13"/>
      <c r="D864" s="13"/>
      <c r="E864" s="13"/>
      <c r="F864" s="13"/>
      <c r="G864" s="13"/>
      <c r="H864" s="13"/>
      <c r="I864" s="13"/>
      <c r="J864" s="13"/>
      <c r="K864" s="13"/>
      <c r="L864" s="13"/>
      <c r="M864" s="13"/>
      <c r="N864" s="13"/>
      <c r="O864" s="13"/>
      <c r="P864" s="13"/>
      <c r="Q864" s="13"/>
      <c r="R864" s="13"/>
      <c r="S864" s="13"/>
      <c r="T864" s="13"/>
      <c r="U864" s="13"/>
      <c r="V864" s="13"/>
      <c r="W864" s="13"/>
      <c r="X864" s="13"/>
      <c r="Y864" s="13"/>
      <c r="Z864" s="13"/>
    </row>
    <row r="865" spans="1:26" ht="12" customHeight="1">
      <c r="A865" s="13"/>
      <c r="B865" s="13"/>
      <c r="C865" s="13"/>
      <c r="D865" s="13"/>
      <c r="E865" s="13"/>
      <c r="F865" s="13"/>
      <c r="G865" s="13"/>
      <c r="H865" s="13"/>
      <c r="I865" s="13"/>
      <c r="J865" s="13"/>
      <c r="K865" s="13"/>
      <c r="L865" s="13"/>
      <c r="M865" s="13"/>
      <c r="N865" s="13"/>
      <c r="O865" s="13"/>
      <c r="P865" s="13"/>
      <c r="Q865" s="13"/>
      <c r="R865" s="13"/>
      <c r="S865" s="13"/>
      <c r="T865" s="13"/>
      <c r="U865" s="13"/>
      <c r="V865" s="13"/>
      <c r="W865" s="13"/>
      <c r="X865" s="13"/>
      <c r="Y865" s="13"/>
      <c r="Z865" s="13"/>
    </row>
    <row r="866" spans="1:26" ht="12" customHeight="1">
      <c r="A866" s="13"/>
      <c r="B866" s="13"/>
      <c r="C866" s="13"/>
      <c r="D866" s="13"/>
      <c r="E866" s="13"/>
      <c r="F866" s="13"/>
      <c r="G866" s="13"/>
      <c r="H866" s="13"/>
      <c r="I866" s="13"/>
      <c r="J866" s="13"/>
      <c r="K866" s="13"/>
      <c r="L866" s="13"/>
      <c r="M866" s="13"/>
      <c r="N866" s="13"/>
      <c r="O866" s="13"/>
      <c r="P866" s="13"/>
      <c r="Q866" s="13"/>
      <c r="R866" s="13"/>
      <c r="S866" s="13"/>
      <c r="T866" s="13"/>
      <c r="U866" s="13"/>
      <c r="V866" s="13"/>
      <c r="W866" s="13"/>
      <c r="X866" s="13"/>
      <c r="Y866" s="13"/>
      <c r="Z866" s="13"/>
    </row>
    <row r="867" spans="1:26" ht="12" customHeight="1">
      <c r="A867" s="13"/>
      <c r="B867" s="13"/>
      <c r="C867" s="13"/>
      <c r="D867" s="13"/>
      <c r="E867" s="13"/>
      <c r="F867" s="13"/>
      <c r="G867" s="13"/>
      <c r="H867" s="13"/>
      <c r="I867" s="13"/>
      <c r="J867" s="13"/>
      <c r="K867" s="13"/>
      <c r="L867" s="13"/>
      <c r="M867" s="13"/>
      <c r="N867" s="13"/>
      <c r="O867" s="13"/>
      <c r="P867" s="13"/>
      <c r="Q867" s="13"/>
      <c r="R867" s="13"/>
      <c r="S867" s="13"/>
      <c r="T867" s="13"/>
      <c r="U867" s="13"/>
      <c r="V867" s="13"/>
      <c r="W867" s="13"/>
      <c r="X867" s="13"/>
      <c r="Y867" s="13"/>
      <c r="Z867" s="13"/>
    </row>
    <row r="868" spans="1:26" ht="12" customHeight="1">
      <c r="A868" s="13"/>
      <c r="B868" s="13"/>
      <c r="C868" s="13"/>
      <c r="D868" s="13"/>
      <c r="E868" s="13"/>
      <c r="F868" s="13"/>
      <c r="G868" s="13"/>
      <c r="H868" s="13"/>
      <c r="I868" s="13"/>
      <c r="J868" s="13"/>
      <c r="K868" s="13"/>
      <c r="L868" s="13"/>
      <c r="M868" s="13"/>
      <c r="N868" s="13"/>
      <c r="O868" s="13"/>
      <c r="P868" s="13"/>
      <c r="Q868" s="13"/>
      <c r="R868" s="13"/>
      <c r="S868" s="13"/>
      <c r="T868" s="13"/>
      <c r="U868" s="13"/>
      <c r="V868" s="13"/>
      <c r="W868" s="13"/>
      <c r="X868" s="13"/>
      <c r="Y868" s="13"/>
      <c r="Z868" s="13"/>
    </row>
    <row r="869" spans="1:26" ht="12" customHeight="1">
      <c r="A869" s="13"/>
      <c r="B869" s="13"/>
      <c r="C869" s="13"/>
      <c r="D869" s="13"/>
      <c r="E869" s="13"/>
      <c r="F869" s="13"/>
      <c r="G869" s="13"/>
      <c r="H869" s="13"/>
      <c r="I869" s="13"/>
      <c r="J869" s="13"/>
      <c r="K869" s="13"/>
      <c r="L869" s="13"/>
      <c r="M869" s="13"/>
      <c r="N869" s="13"/>
      <c r="O869" s="13"/>
      <c r="P869" s="13"/>
      <c r="Q869" s="13"/>
      <c r="R869" s="13"/>
      <c r="S869" s="13"/>
      <c r="T869" s="13"/>
      <c r="U869" s="13"/>
      <c r="V869" s="13"/>
      <c r="W869" s="13"/>
      <c r="X869" s="13"/>
      <c r="Y869" s="13"/>
      <c r="Z869" s="13"/>
    </row>
    <row r="870" spans="1:26" ht="12" customHeight="1">
      <c r="A870" s="13"/>
      <c r="B870" s="13"/>
      <c r="C870" s="13"/>
      <c r="D870" s="13"/>
      <c r="E870" s="13"/>
      <c r="F870" s="13"/>
      <c r="G870" s="13"/>
      <c r="H870" s="13"/>
      <c r="I870" s="13"/>
      <c r="J870" s="13"/>
      <c r="K870" s="13"/>
      <c r="L870" s="13"/>
      <c r="M870" s="13"/>
      <c r="N870" s="13"/>
      <c r="O870" s="13"/>
      <c r="P870" s="13"/>
      <c r="Q870" s="13"/>
      <c r="R870" s="13"/>
      <c r="S870" s="13"/>
      <c r="T870" s="13"/>
      <c r="U870" s="13"/>
      <c r="V870" s="13"/>
      <c r="W870" s="13"/>
      <c r="X870" s="13"/>
      <c r="Y870" s="13"/>
      <c r="Z870" s="13"/>
    </row>
    <row r="871" spans="1:26" ht="12" customHeight="1">
      <c r="A871" s="13"/>
      <c r="B871" s="13"/>
      <c r="C871" s="13"/>
      <c r="D871" s="13"/>
      <c r="E871" s="13"/>
      <c r="F871" s="13"/>
      <c r="G871" s="13"/>
      <c r="H871" s="13"/>
      <c r="I871" s="13"/>
      <c r="J871" s="13"/>
      <c r="K871" s="13"/>
      <c r="L871" s="13"/>
      <c r="M871" s="13"/>
      <c r="N871" s="13"/>
      <c r="O871" s="13"/>
      <c r="P871" s="13"/>
      <c r="Q871" s="13"/>
      <c r="R871" s="13"/>
      <c r="S871" s="13"/>
      <c r="T871" s="13"/>
      <c r="U871" s="13"/>
      <c r="V871" s="13"/>
      <c r="W871" s="13"/>
      <c r="X871" s="13"/>
      <c r="Y871" s="13"/>
      <c r="Z871" s="13"/>
    </row>
    <row r="872" spans="1:26" ht="12" customHeight="1">
      <c r="A872" s="13"/>
      <c r="B872" s="13"/>
      <c r="C872" s="13"/>
      <c r="D872" s="13"/>
      <c r="E872" s="13"/>
      <c r="F872" s="13"/>
      <c r="G872" s="13"/>
      <c r="H872" s="13"/>
      <c r="I872" s="13"/>
      <c r="J872" s="13"/>
      <c r="K872" s="13"/>
      <c r="L872" s="13"/>
      <c r="M872" s="13"/>
      <c r="N872" s="13"/>
      <c r="O872" s="13"/>
      <c r="P872" s="13"/>
      <c r="Q872" s="13"/>
      <c r="R872" s="13"/>
      <c r="S872" s="13"/>
      <c r="T872" s="13"/>
      <c r="U872" s="13"/>
      <c r="V872" s="13"/>
      <c r="W872" s="13"/>
      <c r="X872" s="13"/>
      <c r="Y872" s="13"/>
      <c r="Z872" s="13"/>
    </row>
    <row r="873" spans="1:26" ht="12" customHeight="1">
      <c r="A873" s="13"/>
      <c r="B873" s="13"/>
      <c r="C873" s="13"/>
      <c r="D873" s="13"/>
      <c r="E873" s="13"/>
      <c r="F873" s="13"/>
      <c r="G873" s="13"/>
      <c r="H873" s="13"/>
      <c r="I873" s="13"/>
      <c r="J873" s="13"/>
      <c r="K873" s="13"/>
      <c r="L873" s="13"/>
      <c r="M873" s="13"/>
      <c r="N873" s="13"/>
      <c r="O873" s="13"/>
      <c r="P873" s="13"/>
      <c r="Q873" s="13"/>
      <c r="R873" s="13"/>
      <c r="S873" s="13"/>
      <c r="T873" s="13"/>
      <c r="U873" s="13"/>
      <c r="V873" s="13"/>
      <c r="W873" s="13"/>
      <c r="X873" s="13"/>
      <c r="Y873" s="13"/>
      <c r="Z873" s="13"/>
    </row>
    <row r="874" spans="1:26" ht="12" customHeight="1">
      <c r="A874" s="13"/>
      <c r="B874" s="13"/>
      <c r="C874" s="13"/>
      <c r="D874" s="13"/>
      <c r="E874" s="13"/>
      <c r="F874" s="13"/>
      <c r="G874" s="13"/>
      <c r="H874" s="13"/>
      <c r="I874" s="13"/>
      <c r="J874" s="13"/>
      <c r="K874" s="13"/>
      <c r="L874" s="13"/>
      <c r="M874" s="13"/>
      <c r="N874" s="13"/>
      <c r="O874" s="13"/>
      <c r="P874" s="13"/>
      <c r="Q874" s="13"/>
      <c r="R874" s="13"/>
      <c r="S874" s="13"/>
      <c r="T874" s="13"/>
      <c r="U874" s="13"/>
      <c r="V874" s="13"/>
      <c r="W874" s="13"/>
      <c r="X874" s="13"/>
      <c r="Y874" s="13"/>
      <c r="Z874" s="13"/>
    </row>
    <row r="875" spans="1:26" ht="12" customHeight="1">
      <c r="A875" s="13"/>
      <c r="B875" s="13"/>
      <c r="C875" s="13"/>
      <c r="D875" s="13"/>
      <c r="E875" s="13"/>
      <c r="F875" s="13"/>
      <c r="G875" s="13"/>
      <c r="H875" s="13"/>
      <c r="I875" s="13"/>
      <c r="J875" s="13"/>
      <c r="K875" s="13"/>
      <c r="L875" s="13"/>
      <c r="M875" s="13"/>
      <c r="N875" s="13"/>
      <c r="O875" s="13"/>
      <c r="P875" s="13"/>
      <c r="Q875" s="13"/>
      <c r="R875" s="13"/>
      <c r="S875" s="13"/>
      <c r="T875" s="13"/>
      <c r="U875" s="13"/>
      <c r="V875" s="13"/>
      <c r="W875" s="13"/>
      <c r="X875" s="13"/>
      <c r="Y875" s="13"/>
      <c r="Z875" s="13"/>
    </row>
    <row r="876" spans="1:26" ht="12" customHeight="1">
      <c r="A876" s="13"/>
      <c r="B876" s="13"/>
      <c r="C876" s="13"/>
      <c r="D876" s="13"/>
      <c r="E876" s="13"/>
      <c r="F876" s="13"/>
      <c r="G876" s="13"/>
      <c r="H876" s="13"/>
      <c r="I876" s="13"/>
      <c r="J876" s="13"/>
      <c r="K876" s="13"/>
      <c r="L876" s="13"/>
      <c r="M876" s="13"/>
      <c r="N876" s="13"/>
      <c r="O876" s="13"/>
      <c r="P876" s="13"/>
      <c r="Q876" s="13"/>
      <c r="R876" s="13"/>
      <c r="S876" s="13"/>
      <c r="T876" s="13"/>
      <c r="U876" s="13"/>
      <c r="V876" s="13"/>
      <c r="W876" s="13"/>
      <c r="X876" s="13"/>
      <c r="Y876" s="13"/>
      <c r="Z876" s="13"/>
    </row>
    <row r="877" spans="1:26" ht="12" customHeight="1">
      <c r="A877" s="13"/>
      <c r="B877" s="13"/>
      <c r="C877" s="13"/>
      <c r="D877" s="13"/>
      <c r="E877" s="13"/>
      <c r="F877" s="13"/>
      <c r="G877" s="13"/>
      <c r="H877" s="13"/>
      <c r="I877" s="13"/>
      <c r="J877" s="13"/>
      <c r="K877" s="13"/>
      <c r="L877" s="13"/>
      <c r="M877" s="13"/>
      <c r="N877" s="13"/>
      <c r="O877" s="13"/>
      <c r="P877" s="13"/>
      <c r="Q877" s="13"/>
      <c r="R877" s="13"/>
      <c r="S877" s="13"/>
      <c r="T877" s="13"/>
      <c r="U877" s="13"/>
      <c r="V877" s="13"/>
      <c r="W877" s="13"/>
      <c r="X877" s="13"/>
      <c r="Y877" s="13"/>
      <c r="Z877" s="13"/>
    </row>
    <row r="878" spans="1:26" ht="12" customHeight="1">
      <c r="A878" s="13"/>
      <c r="B878" s="13"/>
      <c r="C878" s="13"/>
      <c r="D878" s="13"/>
      <c r="E878" s="13"/>
      <c r="F878" s="13"/>
      <c r="G878" s="13"/>
      <c r="H878" s="13"/>
      <c r="I878" s="13"/>
      <c r="J878" s="13"/>
      <c r="K878" s="13"/>
      <c r="L878" s="13"/>
      <c r="M878" s="13"/>
      <c r="N878" s="13"/>
      <c r="O878" s="13"/>
      <c r="P878" s="13"/>
      <c r="Q878" s="13"/>
      <c r="R878" s="13"/>
      <c r="S878" s="13"/>
      <c r="T878" s="13"/>
      <c r="U878" s="13"/>
      <c r="V878" s="13"/>
      <c r="W878" s="13"/>
      <c r="X878" s="13"/>
      <c r="Y878" s="13"/>
      <c r="Z878" s="13"/>
    </row>
    <row r="879" spans="1:26" ht="12" customHeight="1">
      <c r="A879" s="13"/>
      <c r="B879" s="13"/>
      <c r="C879" s="13"/>
      <c r="D879" s="13"/>
      <c r="E879" s="13"/>
      <c r="F879" s="13"/>
      <c r="G879" s="13"/>
      <c r="H879" s="13"/>
      <c r="I879" s="13"/>
      <c r="J879" s="13"/>
      <c r="K879" s="13"/>
      <c r="L879" s="13"/>
      <c r="M879" s="13"/>
      <c r="N879" s="13"/>
      <c r="O879" s="13"/>
      <c r="P879" s="13"/>
      <c r="Q879" s="13"/>
      <c r="R879" s="13"/>
      <c r="S879" s="13"/>
      <c r="T879" s="13"/>
      <c r="U879" s="13"/>
      <c r="V879" s="13"/>
      <c r="W879" s="13"/>
      <c r="X879" s="13"/>
      <c r="Y879" s="13"/>
      <c r="Z879" s="13"/>
    </row>
    <row r="880" spans="1:26" ht="12" customHeight="1">
      <c r="A880" s="13"/>
      <c r="B880" s="13"/>
      <c r="C880" s="13"/>
      <c r="D880" s="13"/>
      <c r="E880" s="13"/>
      <c r="F880" s="13"/>
      <c r="G880" s="13"/>
      <c r="H880" s="13"/>
      <c r="I880" s="13"/>
      <c r="J880" s="13"/>
      <c r="K880" s="13"/>
      <c r="L880" s="13"/>
      <c r="M880" s="13"/>
      <c r="N880" s="13"/>
      <c r="O880" s="13"/>
      <c r="P880" s="13"/>
      <c r="Q880" s="13"/>
      <c r="R880" s="13"/>
      <c r="S880" s="13"/>
      <c r="T880" s="13"/>
      <c r="U880" s="13"/>
      <c r="V880" s="13"/>
      <c r="W880" s="13"/>
      <c r="X880" s="13"/>
      <c r="Y880" s="13"/>
      <c r="Z880" s="13"/>
    </row>
    <row r="881" spans="1:26" ht="12" customHeight="1">
      <c r="A881" s="13"/>
      <c r="B881" s="13"/>
      <c r="C881" s="13"/>
      <c r="D881" s="13"/>
      <c r="E881" s="13"/>
      <c r="F881" s="13"/>
      <c r="G881" s="13"/>
      <c r="H881" s="13"/>
      <c r="I881" s="13"/>
      <c r="J881" s="13"/>
      <c r="K881" s="13"/>
      <c r="L881" s="13"/>
      <c r="M881" s="13"/>
      <c r="N881" s="13"/>
      <c r="O881" s="13"/>
      <c r="P881" s="13"/>
      <c r="Q881" s="13"/>
      <c r="R881" s="13"/>
      <c r="S881" s="13"/>
      <c r="T881" s="13"/>
      <c r="U881" s="13"/>
      <c r="V881" s="13"/>
      <c r="W881" s="13"/>
      <c r="X881" s="13"/>
      <c r="Y881" s="13"/>
      <c r="Z881" s="13"/>
    </row>
    <row r="882" spans="1:26" ht="12" customHeight="1">
      <c r="A882" s="13"/>
      <c r="B882" s="13"/>
      <c r="C882" s="13"/>
      <c r="D882" s="13"/>
      <c r="E882" s="13"/>
      <c r="F882" s="13"/>
      <c r="G882" s="13"/>
      <c r="H882" s="13"/>
      <c r="I882" s="13"/>
      <c r="J882" s="13"/>
      <c r="K882" s="13"/>
      <c r="L882" s="13"/>
      <c r="M882" s="13"/>
      <c r="N882" s="13"/>
      <c r="O882" s="13"/>
      <c r="P882" s="13"/>
      <c r="Q882" s="13"/>
      <c r="R882" s="13"/>
      <c r="S882" s="13"/>
      <c r="T882" s="13"/>
      <c r="U882" s="13"/>
      <c r="V882" s="13"/>
      <c r="W882" s="13"/>
      <c r="X882" s="13"/>
      <c r="Y882" s="13"/>
      <c r="Z882" s="13"/>
    </row>
    <row r="883" spans="1:26" ht="12" customHeight="1">
      <c r="A883" s="13"/>
      <c r="B883" s="13"/>
      <c r="C883" s="13"/>
      <c r="D883" s="13"/>
      <c r="E883" s="13"/>
      <c r="F883" s="13"/>
      <c r="G883" s="13"/>
      <c r="H883" s="13"/>
      <c r="I883" s="13"/>
      <c r="J883" s="13"/>
      <c r="K883" s="13"/>
      <c r="L883" s="13"/>
      <c r="M883" s="13"/>
      <c r="N883" s="13"/>
      <c r="O883" s="13"/>
      <c r="P883" s="13"/>
      <c r="Q883" s="13"/>
      <c r="R883" s="13"/>
      <c r="S883" s="13"/>
      <c r="T883" s="13"/>
      <c r="U883" s="13"/>
      <c r="V883" s="13"/>
      <c r="W883" s="13"/>
      <c r="X883" s="13"/>
      <c r="Y883" s="13"/>
      <c r="Z883" s="13"/>
    </row>
    <row r="884" spans="1:26" ht="12" customHeight="1">
      <c r="A884" s="13"/>
      <c r="B884" s="13"/>
      <c r="C884" s="13"/>
      <c r="D884" s="13"/>
      <c r="E884" s="13"/>
      <c r="F884" s="13"/>
      <c r="G884" s="13"/>
      <c r="H884" s="13"/>
      <c r="I884" s="13"/>
      <c r="J884" s="13"/>
      <c r="K884" s="13"/>
      <c r="L884" s="13"/>
      <c r="M884" s="13"/>
      <c r="N884" s="13"/>
      <c r="O884" s="13"/>
      <c r="P884" s="13"/>
      <c r="Q884" s="13"/>
      <c r="R884" s="13"/>
      <c r="S884" s="13"/>
      <c r="T884" s="13"/>
      <c r="U884" s="13"/>
      <c r="V884" s="13"/>
      <c r="W884" s="13"/>
      <c r="X884" s="13"/>
      <c r="Y884" s="13"/>
      <c r="Z884" s="13"/>
    </row>
    <row r="885" spans="1:26" ht="12" customHeight="1">
      <c r="A885" s="13"/>
      <c r="B885" s="13"/>
      <c r="C885" s="13"/>
      <c r="D885" s="13"/>
      <c r="E885" s="13"/>
      <c r="F885" s="13"/>
      <c r="G885" s="13"/>
      <c r="H885" s="13"/>
      <c r="I885" s="13"/>
      <c r="J885" s="13"/>
      <c r="K885" s="13"/>
      <c r="L885" s="13"/>
      <c r="M885" s="13"/>
      <c r="N885" s="13"/>
      <c r="O885" s="13"/>
      <c r="P885" s="13"/>
      <c r="Q885" s="13"/>
      <c r="R885" s="13"/>
      <c r="S885" s="13"/>
      <c r="T885" s="13"/>
      <c r="U885" s="13"/>
      <c r="V885" s="13"/>
      <c r="W885" s="13"/>
      <c r="X885" s="13"/>
      <c r="Y885" s="13"/>
      <c r="Z885" s="13"/>
    </row>
    <row r="886" spans="1:26" ht="12" customHeight="1">
      <c r="A886" s="13"/>
      <c r="B886" s="13"/>
      <c r="C886" s="13"/>
      <c r="D886" s="13"/>
      <c r="E886" s="13"/>
      <c r="F886" s="13"/>
      <c r="G886" s="13"/>
      <c r="H886" s="13"/>
      <c r="I886" s="13"/>
      <c r="J886" s="13"/>
      <c r="K886" s="13"/>
      <c r="L886" s="13"/>
      <c r="M886" s="13"/>
      <c r="N886" s="13"/>
      <c r="O886" s="13"/>
      <c r="P886" s="13"/>
      <c r="Q886" s="13"/>
      <c r="R886" s="13"/>
      <c r="S886" s="13"/>
      <c r="T886" s="13"/>
      <c r="U886" s="13"/>
      <c r="V886" s="13"/>
      <c r="W886" s="13"/>
      <c r="X886" s="13"/>
      <c r="Y886" s="13"/>
      <c r="Z886" s="13"/>
    </row>
    <row r="887" spans="1:26" ht="12" customHeight="1">
      <c r="A887" s="13"/>
      <c r="B887" s="13"/>
      <c r="C887" s="13"/>
      <c r="D887" s="13"/>
      <c r="E887" s="13"/>
      <c r="F887" s="13"/>
      <c r="G887" s="13"/>
      <c r="H887" s="13"/>
      <c r="I887" s="13"/>
      <c r="J887" s="13"/>
      <c r="K887" s="13"/>
      <c r="L887" s="13"/>
      <c r="M887" s="13"/>
      <c r="N887" s="13"/>
      <c r="O887" s="13"/>
      <c r="P887" s="13"/>
      <c r="Q887" s="13"/>
      <c r="R887" s="13"/>
      <c r="S887" s="13"/>
      <c r="T887" s="13"/>
      <c r="U887" s="13"/>
      <c r="V887" s="13"/>
      <c r="W887" s="13"/>
      <c r="X887" s="13"/>
      <c r="Y887" s="13"/>
      <c r="Z887" s="13"/>
    </row>
    <row r="888" spans="1:26" ht="12" customHeight="1">
      <c r="A888" s="13"/>
      <c r="B888" s="13"/>
      <c r="C888" s="13"/>
      <c r="D888" s="13"/>
      <c r="E888" s="13"/>
      <c r="F888" s="13"/>
      <c r="G888" s="13"/>
      <c r="H888" s="13"/>
      <c r="I888" s="13"/>
      <c r="J888" s="13"/>
      <c r="K888" s="13"/>
      <c r="L888" s="13"/>
      <c r="M888" s="13"/>
      <c r="N888" s="13"/>
      <c r="O888" s="13"/>
      <c r="P888" s="13"/>
      <c r="Q888" s="13"/>
      <c r="R888" s="13"/>
      <c r="S888" s="13"/>
      <c r="T888" s="13"/>
      <c r="U888" s="13"/>
      <c r="V888" s="13"/>
      <c r="W888" s="13"/>
      <c r="X888" s="13"/>
      <c r="Y888" s="13"/>
      <c r="Z888" s="13"/>
    </row>
    <row r="889" spans="1:26" ht="12" customHeight="1">
      <c r="A889" s="13"/>
      <c r="B889" s="13"/>
      <c r="C889" s="13"/>
      <c r="D889" s="13"/>
      <c r="E889" s="13"/>
      <c r="F889" s="13"/>
      <c r="G889" s="13"/>
      <c r="H889" s="13"/>
      <c r="I889" s="13"/>
      <c r="J889" s="13"/>
      <c r="K889" s="13"/>
      <c r="L889" s="13"/>
      <c r="M889" s="13"/>
      <c r="N889" s="13"/>
      <c r="O889" s="13"/>
      <c r="P889" s="13"/>
      <c r="Q889" s="13"/>
      <c r="R889" s="13"/>
      <c r="S889" s="13"/>
      <c r="T889" s="13"/>
      <c r="U889" s="13"/>
      <c r="V889" s="13"/>
      <c r="W889" s="13"/>
      <c r="X889" s="13"/>
      <c r="Y889" s="13"/>
      <c r="Z889" s="13"/>
    </row>
    <row r="890" spans="1:26" ht="12" customHeight="1">
      <c r="A890" s="13"/>
      <c r="B890" s="13"/>
      <c r="C890" s="13"/>
      <c r="D890" s="13"/>
      <c r="E890" s="13"/>
      <c r="F890" s="13"/>
      <c r="G890" s="13"/>
      <c r="H890" s="13"/>
      <c r="I890" s="13"/>
      <c r="J890" s="13"/>
      <c r="K890" s="13"/>
      <c r="L890" s="13"/>
      <c r="M890" s="13"/>
      <c r="N890" s="13"/>
      <c r="O890" s="13"/>
      <c r="P890" s="13"/>
      <c r="Q890" s="13"/>
      <c r="R890" s="13"/>
      <c r="S890" s="13"/>
      <c r="T890" s="13"/>
      <c r="U890" s="13"/>
      <c r="V890" s="13"/>
      <c r="W890" s="13"/>
      <c r="X890" s="13"/>
      <c r="Y890" s="13"/>
      <c r="Z890" s="13"/>
    </row>
    <row r="891" spans="1:26" ht="12" customHeight="1">
      <c r="A891" s="13"/>
      <c r="B891" s="13"/>
      <c r="C891" s="13"/>
      <c r="D891" s="13"/>
      <c r="E891" s="13"/>
      <c r="F891" s="13"/>
      <c r="G891" s="13"/>
      <c r="H891" s="13"/>
      <c r="I891" s="13"/>
      <c r="J891" s="13"/>
      <c r="K891" s="13"/>
      <c r="L891" s="13"/>
      <c r="M891" s="13"/>
      <c r="N891" s="13"/>
      <c r="O891" s="13"/>
      <c r="P891" s="13"/>
      <c r="Q891" s="13"/>
      <c r="R891" s="13"/>
      <c r="S891" s="13"/>
      <c r="T891" s="13"/>
      <c r="U891" s="13"/>
      <c r="V891" s="13"/>
      <c r="W891" s="13"/>
      <c r="X891" s="13"/>
      <c r="Y891" s="13"/>
      <c r="Z891" s="13"/>
    </row>
    <row r="892" spans="1:26" ht="12" customHeight="1">
      <c r="A892" s="13"/>
      <c r="B892" s="13"/>
      <c r="C892" s="13"/>
      <c r="D892" s="13"/>
      <c r="E892" s="13"/>
      <c r="F892" s="13"/>
      <c r="G892" s="13"/>
      <c r="H892" s="13"/>
      <c r="I892" s="13"/>
      <c r="J892" s="13"/>
      <c r="K892" s="13"/>
      <c r="L892" s="13"/>
      <c r="M892" s="13"/>
      <c r="N892" s="13"/>
      <c r="O892" s="13"/>
      <c r="P892" s="13"/>
      <c r="Q892" s="13"/>
      <c r="R892" s="13"/>
      <c r="S892" s="13"/>
      <c r="T892" s="13"/>
      <c r="U892" s="13"/>
      <c r="V892" s="13"/>
      <c r="W892" s="13"/>
      <c r="X892" s="13"/>
      <c r="Y892" s="13"/>
      <c r="Z892" s="13"/>
    </row>
    <row r="893" spans="1:26" ht="12" customHeight="1">
      <c r="A893" s="13"/>
      <c r="B893" s="13"/>
      <c r="C893" s="13"/>
      <c r="D893" s="13"/>
      <c r="E893" s="13"/>
      <c r="F893" s="13"/>
      <c r="G893" s="13"/>
      <c r="H893" s="13"/>
      <c r="I893" s="13"/>
      <c r="J893" s="13"/>
      <c r="K893" s="13"/>
      <c r="L893" s="13"/>
      <c r="M893" s="13"/>
      <c r="N893" s="13"/>
      <c r="O893" s="13"/>
      <c r="P893" s="13"/>
      <c r="Q893" s="13"/>
      <c r="R893" s="13"/>
      <c r="S893" s="13"/>
      <c r="T893" s="13"/>
      <c r="U893" s="13"/>
      <c r="V893" s="13"/>
      <c r="W893" s="13"/>
      <c r="X893" s="13"/>
      <c r="Y893" s="13"/>
      <c r="Z893" s="13"/>
    </row>
    <row r="894" spans="1:26" ht="12" customHeight="1">
      <c r="A894" s="13"/>
      <c r="B894" s="13"/>
      <c r="C894" s="13"/>
      <c r="D894" s="13"/>
      <c r="E894" s="13"/>
      <c r="F894" s="13"/>
      <c r="G894" s="13"/>
      <c r="H894" s="13"/>
      <c r="I894" s="13"/>
      <c r="J894" s="13"/>
      <c r="K894" s="13"/>
      <c r="L894" s="13"/>
      <c r="M894" s="13"/>
      <c r="N894" s="13"/>
      <c r="O894" s="13"/>
      <c r="P894" s="13"/>
      <c r="Q894" s="13"/>
      <c r="R894" s="13"/>
      <c r="S894" s="13"/>
      <c r="T894" s="13"/>
      <c r="U894" s="13"/>
      <c r="V894" s="13"/>
      <c r="W894" s="13"/>
      <c r="X894" s="13"/>
      <c r="Y894" s="13"/>
      <c r="Z894" s="13"/>
    </row>
    <row r="895" spans="1:26" ht="12" customHeight="1">
      <c r="A895" s="13"/>
      <c r="B895" s="13"/>
      <c r="C895" s="13"/>
      <c r="D895" s="13"/>
      <c r="E895" s="13"/>
      <c r="F895" s="13"/>
      <c r="G895" s="13"/>
      <c r="H895" s="13"/>
      <c r="I895" s="13"/>
      <c r="J895" s="13"/>
      <c r="K895" s="13"/>
      <c r="L895" s="13"/>
      <c r="M895" s="13"/>
      <c r="N895" s="13"/>
      <c r="O895" s="13"/>
      <c r="P895" s="13"/>
      <c r="Q895" s="13"/>
      <c r="R895" s="13"/>
      <c r="S895" s="13"/>
      <c r="T895" s="13"/>
      <c r="U895" s="13"/>
      <c r="V895" s="13"/>
      <c r="W895" s="13"/>
      <c r="X895" s="13"/>
      <c r="Y895" s="13"/>
      <c r="Z895" s="13"/>
    </row>
    <row r="896" spans="1:26" ht="12" customHeight="1">
      <c r="A896" s="13"/>
      <c r="B896" s="13"/>
      <c r="C896" s="13"/>
      <c r="D896" s="13"/>
      <c r="E896" s="13"/>
      <c r="F896" s="13"/>
      <c r="G896" s="13"/>
      <c r="H896" s="13"/>
      <c r="I896" s="13"/>
      <c r="J896" s="13"/>
      <c r="K896" s="13"/>
      <c r="L896" s="13"/>
      <c r="M896" s="13"/>
      <c r="N896" s="13"/>
      <c r="O896" s="13"/>
      <c r="P896" s="13"/>
      <c r="Q896" s="13"/>
      <c r="R896" s="13"/>
      <c r="S896" s="13"/>
      <c r="T896" s="13"/>
      <c r="U896" s="13"/>
      <c r="V896" s="13"/>
      <c r="W896" s="13"/>
      <c r="X896" s="13"/>
      <c r="Y896" s="13"/>
      <c r="Z896" s="13"/>
    </row>
    <row r="897" spans="1:26" ht="12" customHeight="1">
      <c r="A897" s="13"/>
      <c r="B897" s="13"/>
      <c r="C897" s="13"/>
      <c r="D897" s="13"/>
      <c r="E897" s="13"/>
      <c r="F897" s="13"/>
      <c r="G897" s="13"/>
      <c r="H897" s="13"/>
      <c r="I897" s="13"/>
      <c r="J897" s="13"/>
      <c r="K897" s="13"/>
      <c r="L897" s="13"/>
      <c r="M897" s="13"/>
      <c r="N897" s="13"/>
      <c r="O897" s="13"/>
      <c r="P897" s="13"/>
      <c r="Q897" s="13"/>
      <c r="R897" s="13"/>
      <c r="S897" s="13"/>
      <c r="T897" s="13"/>
      <c r="U897" s="13"/>
      <c r="V897" s="13"/>
      <c r="W897" s="13"/>
      <c r="X897" s="13"/>
      <c r="Y897" s="13"/>
      <c r="Z897" s="13"/>
    </row>
    <row r="898" spans="1:26" ht="12" customHeight="1">
      <c r="A898" s="13"/>
      <c r="B898" s="13"/>
      <c r="C898" s="13"/>
      <c r="D898" s="13"/>
      <c r="E898" s="13"/>
      <c r="F898" s="13"/>
      <c r="G898" s="13"/>
      <c r="H898" s="13"/>
      <c r="I898" s="13"/>
      <c r="J898" s="13"/>
      <c r="K898" s="13"/>
      <c r="L898" s="13"/>
      <c r="M898" s="13"/>
      <c r="N898" s="13"/>
      <c r="O898" s="13"/>
      <c r="P898" s="13"/>
      <c r="Q898" s="13"/>
      <c r="R898" s="13"/>
      <c r="S898" s="13"/>
      <c r="T898" s="13"/>
      <c r="U898" s="13"/>
      <c r="V898" s="13"/>
      <c r="W898" s="13"/>
      <c r="X898" s="13"/>
      <c r="Y898" s="13"/>
      <c r="Z898" s="13"/>
    </row>
    <row r="899" spans="1:26" ht="12" customHeight="1">
      <c r="A899" s="13"/>
      <c r="B899" s="13"/>
      <c r="C899" s="13"/>
      <c r="D899" s="13"/>
      <c r="E899" s="13"/>
      <c r="F899" s="13"/>
      <c r="G899" s="13"/>
      <c r="H899" s="13"/>
      <c r="I899" s="13"/>
      <c r="J899" s="13"/>
      <c r="K899" s="13"/>
      <c r="L899" s="13"/>
      <c r="M899" s="13"/>
      <c r="N899" s="13"/>
      <c r="O899" s="13"/>
      <c r="P899" s="13"/>
      <c r="Q899" s="13"/>
      <c r="R899" s="13"/>
      <c r="S899" s="13"/>
      <c r="T899" s="13"/>
      <c r="U899" s="13"/>
      <c r="V899" s="13"/>
      <c r="W899" s="13"/>
      <c r="X899" s="13"/>
      <c r="Y899" s="13"/>
      <c r="Z899" s="13"/>
    </row>
    <row r="900" spans="1:26" ht="12" customHeight="1">
      <c r="A900" s="13"/>
      <c r="B900" s="13"/>
      <c r="C900" s="13"/>
      <c r="D900" s="13"/>
      <c r="E900" s="13"/>
      <c r="F900" s="13"/>
      <c r="G900" s="13"/>
      <c r="H900" s="13"/>
      <c r="I900" s="13"/>
      <c r="J900" s="13"/>
      <c r="K900" s="13"/>
      <c r="L900" s="13"/>
      <c r="M900" s="13"/>
      <c r="N900" s="13"/>
      <c r="O900" s="13"/>
      <c r="P900" s="13"/>
      <c r="Q900" s="13"/>
      <c r="R900" s="13"/>
      <c r="S900" s="13"/>
      <c r="T900" s="13"/>
      <c r="U900" s="13"/>
      <c r="V900" s="13"/>
      <c r="W900" s="13"/>
      <c r="X900" s="13"/>
      <c r="Y900" s="13"/>
      <c r="Z900" s="13"/>
    </row>
    <row r="901" spans="1:26" ht="12" customHeight="1">
      <c r="A901" s="13"/>
      <c r="B901" s="13"/>
      <c r="C901" s="13"/>
      <c r="D901" s="13"/>
      <c r="E901" s="13"/>
      <c r="F901" s="13"/>
      <c r="G901" s="13"/>
      <c r="H901" s="13"/>
      <c r="I901" s="13"/>
      <c r="J901" s="13"/>
      <c r="K901" s="13"/>
      <c r="L901" s="13"/>
      <c r="M901" s="13"/>
      <c r="N901" s="13"/>
      <c r="O901" s="13"/>
      <c r="P901" s="13"/>
      <c r="Q901" s="13"/>
      <c r="R901" s="13"/>
      <c r="S901" s="13"/>
      <c r="T901" s="13"/>
      <c r="U901" s="13"/>
      <c r="V901" s="13"/>
      <c r="W901" s="13"/>
      <c r="X901" s="13"/>
      <c r="Y901" s="13"/>
      <c r="Z901" s="13"/>
    </row>
    <row r="902" spans="1:26" ht="12" customHeight="1">
      <c r="A902" s="13"/>
      <c r="B902" s="13"/>
      <c r="C902" s="13"/>
      <c r="D902" s="13"/>
      <c r="E902" s="13"/>
      <c r="F902" s="13"/>
      <c r="G902" s="13"/>
      <c r="H902" s="13"/>
      <c r="I902" s="13"/>
      <c r="J902" s="13"/>
      <c r="K902" s="13"/>
      <c r="L902" s="13"/>
      <c r="M902" s="13"/>
      <c r="N902" s="13"/>
      <c r="O902" s="13"/>
      <c r="P902" s="13"/>
      <c r="Q902" s="13"/>
      <c r="R902" s="13"/>
      <c r="S902" s="13"/>
      <c r="T902" s="13"/>
      <c r="U902" s="13"/>
      <c r="V902" s="13"/>
      <c r="W902" s="13"/>
      <c r="X902" s="13"/>
      <c r="Y902" s="13"/>
      <c r="Z902" s="13"/>
    </row>
    <row r="903" spans="1:26" ht="12" customHeight="1">
      <c r="A903" s="13"/>
      <c r="B903" s="13"/>
      <c r="C903" s="13"/>
      <c r="D903" s="13"/>
      <c r="E903" s="13"/>
      <c r="F903" s="13"/>
      <c r="G903" s="13"/>
      <c r="H903" s="13"/>
      <c r="I903" s="13"/>
      <c r="J903" s="13"/>
      <c r="K903" s="13"/>
      <c r="L903" s="13"/>
      <c r="M903" s="13"/>
      <c r="N903" s="13"/>
      <c r="O903" s="13"/>
      <c r="P903" s="13"/>
      <c r="Q903" s="13"/>
      <c r="R903" s="13"/>
      <c r="S903" s="13"/>
      <c r="T903" s="13"/>
      <c r="U903" s="13"/>
      <c r="V903" s="13"/>
      <c r="W903" s="13"/>
      <c r="X903" s="13"/>
      <c r="Y903" s="13"/>
      <c r="Z903" s="13"/>
    </row>
    <row r="904" spans="1:26" ht="12" customHeight="1">
      <c r="A904" s="13"/>
      <c r="B904" s="13"/>
      <c r="C904" s="13"/>
      <c r="D904" s="13"/>
      <c r="E904" s="13"/>
      <c r="F904" s="13"/>
      <c r="G904" s="13"/>
      <c r="H904" s="13"/>
      <c r="I904" s="13"/>
      <c r="J904" s="13"/>
      <c r="K904" s="13"/>
      <c r="L904" s="13"/>
      <c r="M904" s="13"/>
      <c r="N904" s="13"/>
      <c r="O904" s="13"/>
      <c r="P904" s="13"/>
      <c r="Q904" s="13"/>
      <c r="R904" s="13"/>
      <c r="S904" s="13"/>
      <c r="T904" s="13"/>
      <c r="U904" s="13"/>
      <c r="V904" s="13"/>
      <c r="W904" s="13"/>
      <c r="X904" s="13"/>
      <c r="Y904" s="13"/>
      <c r="Z904" s="13"/>
    </row>
    <row r="905" spans="1:26" ht="12" customHeight="1">
      <c r="A905" s="13"/>
      <c r="B905" s="13"/>
      <c r="C905" s="13"/>
      <c r="D905" s="13"/>
      <c r="E905" s="13"/>
      <c r="F905" s="13"/>
      <c r="G905" s="13"/>
      <c r="H905" s="13"/>
      <c r="I905" s="13"/>
      <c r="J905" s="13"/>
      <c r="K905" s="13"/>
      <c r="L905" s="13"/>
      <c r="M905" s="13"/>
      <c r="N905" s="13"/>
      <c r="O905" s="13"/>
      <c r="P905" s="13"/>
      <c r="Q905" s="13"/>
      <c r="R905" s="13"/>
      <c r="S905" s="13"/>
      <c r="T905" s="13"/>
      <c r="U905" s="13"/>
      <c r="V905" s="13"/>
      <c r="W905" s="13"/>
      <c r="X905" s="13"/>
      <c r="Y905" s="13"/>
      <c r="Z905" s="13"/>
    </row>
    <row r="906" spans="1:26" ht="12" customHeight="1">
      <c r="A906" s="13"/>
      <c r="B906" s="13"/>
      <c r="C906" s="13"/>
      <c r="D906" s="13"/>
      <c r="E906" s="13"/>
      <c r="F906" s="13"/>
      <c r="G906" s="13"/>
      <c r="H906" s="13"/>
      <c r="I906" s="13"/>
      <c r="J906" s="13"/>
      <c r="K906" s="13"/>
      <c r="L906" s="13"/>
      <c r="M906" s="13"/>
      <c r="N906" s="13"/>
      <c r="O906" s="13"/>
      <c r="P906" s="13"/>
      <c r="Q906" s="13"/>
      <c r="R906" s="13"/>
      <c r="S906" s="13"/>
      <c r="T906" s="13"/>
      <c r="U906" s="13"/>
      <c r="V906" s="13"/>
      <c r="W906" s="13"/>
      <c r="X906" s="13"/>
      <c r="Y906" s="13"/>
      <c r="Z906" s="13"/>
    </row>
    <row r="907" spans="1:26" ht="12" customHeight="1">
      <c r="A907" s="13"/>
      <c r="B907" s="13"/>
      <c r="C907" s="13"/>
      <c r="D907" s="13"/>
      <c r="E907" s="13"/>
      <c r="F907" s="13"/>
      <c r="G907" s="13"/>
      <c r="H907" s="13"/>
      <c r="I907" s="13"/>
      <c r="J907" s="13"/>
      <c r="K907" s="13"/>
      <c r="L907" s="13"/>
      <c r="M907" s="13"/>
      <c r="N907" s="13"/>
      <c r="O907" s="13"/>
      <c r="P907" s="13"/>
      <c r="Q907" s="13"/>
      <c r="R907" s="13"/>
      <c r="S907" s="13"/>
      <c r="T907" s="13"/>
      <c r="U907" s="13"/>
      <c r="V907" s="13"/>
      <c r="W907" s="13"/>
      <c r="X907" s="13"/>
      <c r="Y907" s="13"/>
      <c r="Z907" s="13"/>
    </row>
    <row r="908" spans="1:26" ht="12" customHeight="1">
      <c r="A908" s="13"/>
      <c r="B908" s="13"/>
      <c r="C908" s="13"/>
      <c r="D908" s="13"/>
      <c r="E908" s="13"/>
      <c r="F908" s="13"/>
      <c r="G908" s="13"/>
      <c r="H908" s="13"/>
      <c r="I908" s="13"/>
      <c r="J908" s="13"/>
      <c r="K908" s="13"/>
      <c r="L908" s="13"/>
      <c r="M908" s="13"/>
      <c r="N908" s="13"/>
      <c r="O908" s="13"/>
      <c r="P908" s="13"/>
      <c r="Q908" s="13"/>
      <c r="R908" s="13"/>
      <c r="S908" s="13"/>
      <c r="T908" s="13"/>
      <c r="U908" s="13"/>
      <c r="V908" s="13"/>
      <c r="W908" s="13"/>
      <c r="X908" s="13"/>
      <c r="Y908" s="13"/>
      <c r="Z908" s="13"/>
    </row>
    <row r="909" spans="1:26" ht="12" customHeight="1">
      <c r="A909" s="13"/>
      <c r="B909" s="13"/>
      <c r="C909" s="13"/>
      <c r="D909" s="13"/>
      <c r="E909" s="13"/>
      <c r="F909" s="13"/>
      <c r="G909" s="13"/>
      <c r="H909" s="13"/>
      <c r="I909" s="13"/>
      <c r="J909" s="13"/>
      <c r="K909" s="13"/>
      <c r="L909" s="13"/>
      <c r="M909" s="13"/>
      <c r="N909" s="13"/>
      <c r="O909" s="13"/>
      <c r="P909" s="13"/>
      <c r="Q909" s="13"/>
      <c r="R909" s="13"/>
      <c r="S909" s="13"/>
      <c r="T909" s="13"/>
      <c r="U909" s="13"/>
      <c r="V909" s="13"/>
      <c r="W909" s="13"/>
      <c r="X909" s="13"/>
      <c r="Y909" s="13"/>
      <c r="Z909" s="13"/>
    </row>
    <row r="910" spans="1:26" ht="12" customHeight="1">
      <c r="A910" s="13"/>
      <c r="B910" s="13"/>
      <c r="C910" s="13"/>
      <c r="D910" s="13"/>
      <c r="E910" s="13"/>
      <c r="F910" s="13"/>
      <c r="G910" s="13"/>
      <c r="H910" s="13"/>
      <c r="I910" s="13"/>
      <c r="J910" s="13"/>
      <c r="K910" s="13"/>
      <c r="L910" s="13"/>
      <c r="M910" s="13"/>
      <c r="N910" s="13"/>
      <c r="O910" s="13"/>
      <c r="P910" s="13"/>
      <c r="Q910" s="13"/>
      <c r="R910" s="13"/>
      <c r="S910" s="13"/>
      <c r="T910" s="13"/>
      <c r="U910" s="13"/>
      <c r="V910" s="13"/>
      <c r="W910" s="13"/>
      <c r="X910" s="13"/>
      <c r="Y910" s="13"/>
      <c r="Z910" s="13"/>
    </row>
    <row r="911" spans="1:26" ht="12" customHeight="1">
      <c r="A911" s="13"/>
      <c r="B911" s="13"/>
      <c r="C911" s="13"/>
      <c r="D911" s="13"/>
      <c r="E911" s="13"/>
      <c r="F911" s="13"/>
      <c r="G911" s="13"/>
      <c r="H911" s="13"/>
      <c r="I911" s="13"/>
      <c r="J911" s="13"/>
      <c r="K911" s="13"/>
      <c r="L911" s="13"/>
      <c r="M911" s="13"/>
      <c r="N911" s="13"/>
      <c r="O911" s="13"/>
      <c r="P911" s="13"/>
      <c r="Q911" s="13"/>
      <c r="R911" s="13"/>
      <c r="S911" s="13"/>
      <c r="T911" s="13"/>
      <c r="U911" s="13"/>
      <c r="V911" s="13"/>
      <c r="W911" s="13"/>
      <c r="X911" s="13"/>
      <c r="Y911" s="13"/>
      <c r="Z911" s="13"/>
    </row>
    <row r="912" spans="1:26" ht="12" customHeight="1">
      <c r="A912" s="13"/>
      <c r="B912" s="13"/>
      <c r="C912" s="13"/>
      <c r="D912" s="13"/>
      <c r="E912" s="13"/>
      <c r="F912" s="13"/>
      <c r="G912" s="13"/>
      <c r="H912" s="13"/>
      <c r="I912" s="13"/>
      <c r="J912" s="13"/>
      <c r="K912" s="13"/>
      <c r="L912" s="13"/>
      <c r="M912" s="13"/>
      <c r="N912" s="13"/>
      <c r="O912" s="13"/>
      <c r="P912" s="13"/>
      <c r="Q912" s="13"/>
      <c r="R912" s="13"/>
      <c r="S912" s="13"/>
      <c r="T912" s="13"/>
      <c r="U912" s="13"/>
      <c r="V912" s="13"/>
      <c r="W912" s="13"/>
      <c r="X912" s="13"/>
      <c r="Y912" s="13"/>
      <c r="Z912" s="13"/>
    </row>
    <row r="913" spans="1:26" ht="12" customHeight="1">
      <c r="A913" s="13"/>
      <c r="B913" s="13"/>
      <c r="C913" s="13"/>
      <c r="D913" s="13"/>
      <c r="E913" s="13"/>
      <c r="F913" s="13"/>
      <c r="G913" s="13"/>
      <c r="H913" s="13"/>
      <c r="I913" s="13"/>
      <c r="J913" s="13"/>
      <c r="K913" s="13"/>
      <c r="L913" s="13"/>
      <c r="M913" s="13"/>
      <c r="N913" s="13"/>
      <c r="O913" s="13"/>
      <c r="P913" s="13"/>
      <c r="Q913" s="13"/>
      <c r="R913" s="13"/>
      <c r="S913" s="13"/>
      <c r="T913" s="13"/>
      <c r="U913" s="13"/>
      <c r="V913" s="13"/>
      <c r="W913" s="13"/>
      <c r="X913" s="13"/>
      <c r="Y913" s="13"/>
      <c r="Z913" s="13"/>
    </row>
    <row r="914" spans="1:26" ht="12" customHeight="1">
      <c r="A914" s="13"/>
      <c r="B914" s="13"/>
      <c r="C914" s="13"/>
      <c r="D914" s="13"/>
      <c r="E914" s="13"/>
      <c r="F914" s="13"/>
      <c r="G914" s="13"/>
      <c r="H914" s="13"/>
      <c r="I914" s="13"/>
      <c r="J914" s="13"/>
      <c r="K914" s="13"/>
      <c r="L914" s="13"/>
      <c r="M914" s="13"/>
      <c r="N914" s="13"/>
      <c r="O914" s="13"/>
      <c r="P914" s="13"/>
      <c r="Q914" s="13"/>
      <c r="R914" s="13"/>
      <c r="S914" s="13"/>
      <c r="T914" s="13"/>
      <c r="U914" s="13"/>
      <c r="V914" s="13"/>
      <c r="W914" s="13"/>
      <c r="X914" s="13"/>
      <c r="Y914" s="13"/>
      <c r="Z914" s="13"/>
    </row>
    <row r="915" spans="1:26" ht="12" customHeight="1">
      <c r="A915" s="13"/>
      <c r="B915" s="13"/>
      <c r="C915" s="13"/>
      <c r="D915" s="13"/>
      <c r="E915" s="13"/>
      <c r="F915" s="13"/>
      <c r="G915" s="13"/>
      <c r="H915" s="13"/>
      <c r="I915" s="13"/>
      <c r="J915" s="13"/>
      <c r="K915" s="13"/>
      <c r="L915" s="13"/>
      <c r="M915" s="13"/>
      <c r="N915" s="13"/>
      <c r="O915" s="13"/>
      <c r="P915" s="13"/>
      <c r="Q915" s="13"/>
      <c r="R915" s="13"/>
      <c r="S915" s="13"/>
      <c r="T915" s="13"/>
      <c r="U915" s="13"/>
      <c r="V915" s="13"/>
      <c r="W915" s="13"/>
      <c r="X915" s="13"/>
      <c r="Y915" s="13"/>
      <c r="Z915" s="13"/>
    </row>
    <row r="916" spans="1:26" ht="12" customHeight="1">
      <c r="A916" s="13"/>
      <c r="B916" s="13"/>
      <c r="C916" s="13"/>
      <c r="D916" s="13"/>
      <c r="E916" s="13"/>
      <c r="F916" s="13"/>
      <c r="G916" s="13"/>
      <c r="H916" s="13"/>
      <c r="I916" s="13"/>
      <c r="J916" s="13"/>
      <c r="K916" s="13"/>
      <c r="L916" s="13"/>
      <c r="M916" s="13"/>
      <c r="N916" s="13"/>
      <c r="O916" s="13"/>
      <c r="P916" s="13"/>
      <c r="Q916" s="13"/>
      <c r="R916" s="13"/>
      <c r="S916" s="13"/>
      <c r="T916" s="13"/>
      <c r="U916" s="13"/>
      <c r="V916" s="13"/>
      <c r="W916" s="13"/>
      <c r="X916" s="13"/>
      <c r="Y916" s="13"/>
      <c r="Z916" s="13"/>
    </row>
    <row r="917" spans="1:26" ht="12" customHeight="1">
      <c r="A917" s="13"/>
      <c r="B917" s="13"/>
      <c r="C917" s="13"/>
      <c r="D917" s="13"/>
      <c r="E917" s="13"/>
      <c r="F917" s="13"/>
      <c r="G917" s="13"/>
      <c r="H917" s="13"/>
      <c r="I917" s="13"/>
      <c r="J917" s="13"/>
      <c r="K917" s="13"/>
      <c r="L917" s="13"/>
      <c r="M917" s="13"/>
      <c r="N917" s="13"/>
      <c r="O917" s="13"/>
      <c r="P917" s="13"/>
      <c r="Q917" s="13"/>
      <c r="R917" s="13"/>
      <c r="S917" s="13"/>
      <c r="T917" s="13"/>
      <c r="U917" s="13"/>
      <c r="V917" s="13"/>
      <c r="W917" s="13"/>
      <c r="X917" s="13"/>
      <c r="Y917" s="13"/>
      <c r="Z917" s="13"/>
    </row>
    <row r="918" spans="1:26" ht="12" customHeight="1">
      <c r="A918" s="13"/>
      <c r="B918" s="13"/>
      <c r="C918" s="13"/>
      <c r="D918" s="13"/>
      <c r="E918" s="13"/>
      <c r="F918" s="13"/>
      <c r="G918" s="13"/>
      <c r="H918" s="13"/>
      <c r="I918" s="13"/>
      <c r="J918" s="13"/>
      <c r="K918" s="13"/>
      <c r="L918" s="13"/>
      <c r="M918" s="13"/>
      <c r="N918" s="13"/>
      <c r="O918" s="13"/>
      <c r="P918" s="13"/>
      <c r="Q918" s="13"/>
      <c r="R918" s="13"/>
      <c r="S918" s="13"/>
      <c r="T918" s="13"/>
      <c r="U918" s="13"/>
      <c r="V918" s="13"/>
      <c r="W918" s="13"/>
      <c r="X918" s="13"/>
      <c r="Y918" s="13"/>
      <c r="Z918" s="13"/>
    </row>
    <row r="919" spans="1:26" ht="12" customHeight="1">
      <c r="A919" s="13"/>
      <c r="B919" s="13"/>
      <c r="C919" s="13"/>
      <c r="D919" s="13"/>
      <c r="E919" s="13"/>
      <c r="F919" s="13"/>
      <c r="G919" s="13"/>
      <c r="H919" s="13"/>
      <c r="I919" s="13"/>
      <c r="J919" s="13"/>
      <c r="K919" s="13"/>
      <c r="L919" s="13"/>
      <c r="M919" s="13"/>
      <c r="N919" s="13"/>
      <c r="O919" s="13"/>
      <c r="P919" s="13"/>
      <c r="Q919" s="13"/>
      <c r="R919" s="13"/>
      <c r="S919" s="13"/>
      <c r="T919" s="13"/>
      <c r="U919" s="13"/>
      <c r="V919" s="13"/>
      <c r="W919" s="13"/>
      <c r="X919" s="13"/>
      <c r="Y919" s="13"/>
      <c r="Z919" s="13"/>
    </row>
    <row r="920" spans="1:26" ht="12" customHeight="1">
      <c r="A920" s="13"/>
      <c r="B920" s="13"/>
      <c r="C920" s="13"/>
      <c r="D920" s="13"/>
      <c r="E920" s="13"/>
      <c r="F920" s="13"/>
      <c r="G920" s="13"/>
      <c r="H920" s="13"/>
      <c r="I920" s="13"/>
      <c r="J920" s="13"/>
      <c r="K920" s="13"/>
      <c r="L920" s="13"/>
      <c r="M920" s="13"/>
      <c r="N920" s="13"/>
      <c r="O920" s="13"/>
      <c r="P920" s="13"/>
      <c r="Q920" s="13"/>
      <c r="R920" s="13"/>
      <c r="S920" s="13"/>
      <c r="T920" s="13"/>
      <c r="U920" s="13"/>
      <c r="V920" s="13"/>
      <c r="W920" s="13"/>
      <c r="X920" s="13"/>
      <c r="Y920" s="13"/>
      <c r="Z920" s="13"/>
    </row>
    <row r="921" spans="1:26" ht="12" customHeight="1">
      <c r="A921" s="13"/>
      <c r="B921" s="13"/>
      <c r="C921" s="13"/>
      <c r="D921" s="13"/>
      <c r="E921" s="13"/>
      <c r="F921" s="13"/>
      <c r="G921" s="13"/>
      <c r="H921" s="13"/>
      <c r="I921" s="13"/>
      <c r="J921" s="13"/>
      <c r="K921" s="13"/>
      <c r="L921" s="13"/>
      <c r="M921" s="13"/>
      <c r="N921" s="13"/>
      <c r="O921" s="13"/>
      <c r="P921" s="13"/>
      <c r="Q921" s="13"/>
      <c r="R921" s="13"/>
      <c r="S921" s="13"/>
      <c r="T921" s="13"/>
      <c r="U921" s="13"/>
      <c r="V921" s="13"/>
      <c r="W921" s="13"/>
      <c r="X921" s="13"/>
      <c r="Y921" s="13"/>
      <c r="Z921" s="13"/>
    </row>
    <row r="922" spans="1:26" ht="12" customHeight="1">
      <c r="A922" s="13"/>
      <c r="B922" s="13"/>
      <c r="C922" s="13"/>
      <c r="D922" s="13"/>
      <c r="E922" s="13"/>
      <c r="F922" s="13"/>
      <c r="G922" s="13"/>
      <c r="H922" s="13"/>
      <c r="I922" s="13"/>
      <c r="J922" s="13"/>
      <c r="K922" s="13"/>
      <c r="L922" s="13"/>
      <c r="M922" s="13"/>
      <c r="N922" s="13"/>
      <c r="O922" s="13"/>
      <c r="P922" s="13"/>
      <c r="Q922" s="13"/>
      <c r="R922" s="13"/>
      <c r="S922" s="13"/>
      <c r="T922" s="13"/>
      <c r="U922" s="13"/>
      <c r="V922" s="13"/>
      <c r="W922" s="13"/>
      <c r="X922" s="13"/>
      <c r="Y922" s="13"/>
      <c r="Z922" s="13"/>
    </row>
    <row r="923" spans="1:26" ht="12" customHeight="1">
      <c r="A923" s="13"/>
      <c r="B923" s="13"/>
      <c r="C923" s="13"/>
      <c r="D923" s="13"/>
      <c r="E923" s="13"/>
      <c r="F923" s="13"/>
      <c r="G923" s="13"/>
      <c r="H923" s="13"/>
      <c r="I923" s="13"/>
      <c r="J923" s="13"/>
      <c r="K923" s="13"/>
      <c r="L923" s="13"/>
      <c r="M923" s="13"/>
      <c r="N923" s="13"/>
      <c r="O923" s="13"/>
      <c r="P923" s="13"/>
      <c r="Q923" s="13"/>
      <c r="R923" s="13"/>
      <c r="S923" s="13"/>
      <c r="T923" s="13"/>
      <c r="U923" s="13"/>
      <c r="V923" s="13"/>
      <c r="W923" s="13"/>
      <c r="X923" s="13"/>
      <c r="Y923" s="13"/>
      <c r="Z923" s="13"/>
    </row>
    <row r="924" spans="1:26" ht="12" customHeight="1">
      <c r="A924" s="13"/>
      <c r="B924" s="13"/>
      <c r="C924" s="13"/>
      <c r="D924" s="13"/>
      <c r="E924" s="13"/>
      <c r="F924" s="13"/>
      <c r="G924" s="13"/>
      <c r="H924" s="13"/>
      <c r="I924" s="13"/>
      <c r="J924" s="13"/>
      <c r="K924" s="13"/>
      <c r="L924" s="13"/>
      <c r="M924" s="13"/>
      <c r="N924" s="13"/>
      <c r="O924" s="13"/>
      <c r="P924" s="13"/>
      <c r="Q924" s="13"/>
      <c r="R924" s="13"/>
      <c r="S924" s="13"/>
      <c r="T924" s="13"/>
      <c r="U924" s="13"/>
      <c r="V924" s="13"/>
      <c r="W924" s="13"/>
      <c r="X924" s="13"/>
      <c r="Y924" s="13"/>
      <c r="Z924" s="13"/>
    </row>
    <row r="925" spans="1:26" ht="12" customHeight="1">
      <c r="A925" s="13"/>
      <c r="B925" s="13"/>
      <c r="C925" s="13"/>
      <c r="D925" s="13"/>
      <c r="E925" s="13"/>
      <c r="F925" s="13"/>
      <c r="G925" s="13"/>
      <c r="H925" s="13"/>
      <c r="I925" s="13"/>
      <c r="J925" s="13"/>
      <c r="K925" s="13"/>
      <c r="L925" s="13"/>
      <c r="M925" s="13"/>
      <c r="N925" s="13"/>
      <c r="O925" s="13"/>
      <c r="P925" s="13"/>
      <c r="Q925" s="13"/>
      <c r="R925" s="13"/>
      <c r="S925" s="13"/>
      <c r="T925" s="13"/>
      <c r="U925" s="13"/>
      <c r="V925" s="13"/>
      <c r="W925" s="13"/>
      <c r="X925" s="13"/>
      <c r="Y925" s="13"/>
      <c r="Z925" s="13"/>
    </row>
    <row r="926" spans="1:26" ht="12" customHeight="1">
      <c r="A926" s="13"/>
      <c r="B926" s="13"/>
      <c r="C926" s="13"/>
      <c r="D926" s="13"/>
      <c r="E926" s="13"/>
      <c r="F926" s="13"/>
      <c r="G926" s="13"/>
      <c r="H926" s="13"/>
      <c r="I926" s="13"/>
      <c r="J926" s="13"/>
      <c r="K926" s="13"/>
      <c r="L926" s="13"/>
      <c r="M926" s="13"/>
      <c r="N926" s="13"/>
      <c r="O926" s="13"/>
      <c r="P926" s="13"/>
      <c r="Q926" s="13"/>
      <c r="R926" s="13"/>
      <c r="S926" s="13"/>
      <c r="T926" s="13"/>
      <c r="U926" s="13"/>
      <c r="V926" s="13"/>
      <c r="W926" s="13"/>
      <c r="X926" s="13"/>
      <c r="Y926" s="13"/>
      <c r="Z926" s="13"/>
    </row>
    <row r="927" spans="1:26" ht="12" customHeight="1">
      <c r="A927" s="13"/>
      <c r="B927" s="13"/>
      <c r="C927" s="13"/>
      <c r="D927" s="13"/>
      <c r="E927" s="13"/>
      <c r="F927" s="13"/>
      <c r="G927" s="13"/>
      <c r="H927" s="13"/>
      <c r="I927" s="13"/>
      <c r="J927" s="13"/>
      <c r="K927" s="13"/>
      <c r="L927" s="13"/>
      <c r="M927" s="13"/>
      <c r="N927" s="13"/>
      <c r="O927" s="13"/>
      <c r="P927" s="13"/>
      <c r="Q927" s="13"/>
      <c r="R927" s="13"/>
      <c r="S927" s="13"/>
      <c r="T927" s="13"/>
      <c r="U927" s="13"/>
      <c r="V927" s="13"/>
      <c r="W927" s="13"/>
      <c r="X927" s="13"/>
      <c r="Y927" s="13"/>
      <c r="Z927" s="13"/>
    </row>
    <row r="928" spans="1:26" ht="12" customHeight="1">
      <c r="A928" s="13"/>
      <c r="B928" s="13"/>
      <c r="C928" s="13"/>
      <c r="D928" s="13"/>
      <c r="E928" s="13"/>
      <c r="F928" s="13"/>
      <c r="G928" s="13"/>
      <c r="H928" s="13"/>
      <c r="I928" s="13"/>
      <c r="J928" s="13"/>
      <c r="K928" s="13"/>
      <c r="L928" s="13"/>
      <c r="M928" s="13"/>
      <c r="N928" s="13"/>
      <c r="O928" s="13"/>
      <c r="P928" s="13"/>
      <c r="Q928" s="13"/>
      <c r="R928" s="13"/>
      <c r="S928" s="13"/>
      <c r="T928" s="13"/>
      <c r="U928" s="13"/>
      <c r="V928" s="13"/>
      <c r="W928" s="13"/>
      <c r="X928" s="13"/>
      <c r="Y928" s="13"/>
      <c r="Z928" s="13"/>
    </row>
    <row r="929" spans="1:26" ht="12" customHeight="1">
      <c r="A929" s="13"/>
      <c r="B929" s="13"/>
      <c r="C929" s="13"/>
      <c r="D929" s="13"/>
      <c r="E929" s="13"/>
      <c r="F929" s="13"/>
      <c r="G929" s="13"/>
      <c r="H929" s="13"/>
      <c r="I929" s="13"/>
      <c r="J929" s="13"/>
      <c r="K929" s="13"/>
      <c r="L929" s="13"/>
      <c r="M929" s="13"/>
      <c r="N929" s="13"/>
      <c r="O929" s="13"/>
      <c r="P929" s="13"/>
      <c r="Q929" s="13"/>
      <c r="R929" s="13"/>
      <c r="S929" s="13"/>
      <c r="T929" s="13"/>
      <c r="U929" s="13"/>
      <c r="V929" s="13"/>
      <c r="W929" s="13"/>
      <c r="X929" s="13"/>
      <c r="Y929" s="13"/>
      <c r="Z929" s="13"/>
    </row>
    <row r="930" spans="1:26" ht="12" customHeight="1">
      <c r="A930" s="13"/>
      <c r="B930" s="13"/>
      <c r="C930" s="13"/>
      <c r="D930" s="13"/>
      <c r="E930" s="13"/>
      <c r="F930" s="13"/>
      <c r="G930" s="13"/>
      <c r="H930" s="13"/>
      <c r="I930" s="13"/>
      <c r="J930" s="13"/>
      <c r="K930" s="13"/>
      <c r="L930" s="13"/>
      <c r="M930" s="13"/>
      <c r="N930" s="13"/>
      <c r="O930" s="13"/>
      <c r="P930" s="13"/>
      <c r="Q930" s="13"/>
      <c r="R930" s="13"/>
      <c r="S930" s="13"/>
      <c r="T930" s="13"/>
      <c r="U930" s="13"/>
      <c r="V930" s="13"/>
      <c r="W930" s="13"/>
      <c r="X930" s="13"/>
      <c r="Y930" s="13"/>
      <c r="Z930" s="13"/>
    </row>
    <row r="931" spans="1:26" ht="12" customHeight="1">
      <c r="A931" s="13"/>
      <c r="B931" s="13"/>
      <c r="C931" s="13"/>
      <c r="D931" s="13"/>
      <c r="E931" s="13"/>
      <c r="F931" s="13"/>
      <c r="G931" s="13"/>
      <c r="H931" s="13"/>
      <c r="I931" s="13"/>
      <c r="J931" s="13"/>
      <c r="K931" s="13"/>
      <c r="L931" s="13"/>
      <c r="M931" s="13"/>
      <c r="N931" s="13"/>
      <c r="O931" s="13"/>
      <c r="P931" s="13"/>
      <c r="Q931" s="13"/>
      <c r="R931" s="13"/>
      <c r="S931" s="13"/>
      <c r="T931" s="13"/>
      <c r="U931" s="13"/>
      <c r="V931" s="13"/>
      <c r="W931" s="13"/>
      <c r="X931" s="13"/>
      <c r="Y931" s="13"/>
      <c r="Z931" s="13"/>
    </row>
    <row r="932" spans="1:26" ht="12" customHeight="1">
      <c r="A932" s="13"/>
      <c r="B932" s="13"/>
      <c r="C932" s="13"/>
      <c r="D932" s="13"/>
      <c r="E932" s="13"/>
      <c r="F932" s="13"/>
      <c r="G932" s="13"/>
      <c r="H932" s="13"/>
      <c r="I932" s="13"/>
      <c r="J932" s="13"/>
      <c r="K932" s="13"/>
      <c r="L932" s="13"/>
      <c r="M932" s="13"/>
      <c r="N932" s="13"/>
      <c r="O932" s="13"/>
      <c r="P932" s="13"/>
      <c r="Q932" s="13"/>
      <c r="R932" s="13"/>
      <c r="S932" s="13"/>
      <c r="T932" s="13"/>
      <c r="U932" s="13"/>
      <c r="V932" s="13"/>
      <c r="W932" s="13"/>
      <c r="X932" s="13"/>
      <c r="Y932" s="13"/>
      <c r="Z932" s="13"/>
    </row>
    <row r="933" spans="1:26" ht="12" customHeight="1">
      <c r="A933" s="13"/>
      <c r="B933" s="13"/>
      <c r="C933" s="13"/>
      <c r="D933" s="13"/>
      <c r="E933" s="13"/>
      <c r="F933" s="13"/>
      <c r="G933" s="13"/>
      <c r="H933" s="13"/>
      <c r="I933" s="13"/>
      <c r="J933" s="13"/>
      <c r="K933" s="13"/>
      <c r="L933" s="13"/>
      <c r="M933" s="13"/>
      <c r="N933" s="13"/>
      <c r="O933" s="13"/>
      <c r="P933" s="13"/>
      <c r="Q933" s="13"/>
      <c r="R933" s="13"/>
      <c r="S933" s="13"/>
      <c r="T933" s="13"/>
      <c r="U933" s="13"/>
      <c r="V933" s="13"/>
      <c r="W933" s="13"/>
      <c r="X933" s="13"/>
      <c r="Y933" s="13"/>
      <c r="Z933" s="13"/>
    </row>
    <row r="934" spans="1:26" ht="12" customHeight="1">
      <c r="A934" s="13"/>
      <c r="B934" s="13"/>
      <c r="C934" s="13"/>
      <c r="D934" s="13"/>
      <c r="E934" s="13"/>
      <c r="F934" s="13"/>
      <c r="G934" s="13"/>
      <c r="H934" s="13"/>
      <c r="I934" s="13"/>
      <c r="J934" s="13"/>
      <c r="K934" s="13"/>
      <c r="L934" s="13"/>
      <c r="M934" s="13"/>
      <c r="N934" s="13"/>
      <c r="O934" s="13"/>
      <c r="P934" s="13"/>
      <c r="Q934" s="13"/>
      <c r="R934" s="13"/>
      <c r="S934" s="13"/>
      <c r="T934" s="13"/>
      <c r="U934" s="13"/>
      <c r="V934" s="13"/>
      <c r="W934" s="13"/>
      <c r="X934" s="13"/>
      <c r="Y934" s="13"/>
      <c r="Z934" s="13"/>
    </row>
    <row r="935" spans="1:26" ht="12" customHeight="1">
      <c r="A935" s="13"/>
      <c r="B935" s="13"/>
      <c r="C935" s="13"/>
      <c r="D935" s="13"/>
      <c r="E935" s="13"/>
      <c r="F935" s="13"/>
      <c r="G935" s="13"/>
      <c r="H935" s="13"/>
      <c r="I935" s="13"/>
      <c r="J935" s="13"/>
      <c r="K935" s="13"/>
      <c r="L935" s="13"/>
      <c r="M935" s="13"/>
      <c r="N935" s="13"/>
      <c r="O935" s="13"/>
      <c r="P935" s="13"/>
      <c r="Q935" s="13"/>
      <c r="R935" s="13"/>
      <c r="S935" s="13"/>
      <c r="T935" s="13"/>
      <c r="U935" s="13"/>
      <c r="V935" s="13"/>
      <c r="W935" s="13"/>
      <c r="X935" s="13"/>
      <c r="Y935" s="13"/>
      <c r="Z935" s="13"/>
    </row>
    <row r="936" spans="1:26" ht="12" customHeight="1">
      <c r="A936" s="13"/>
      <c r="B936" s="13"/>
      <c r="C936" s="13"/>
      <c r="D936" s="13"/>
      <c r="E936" s="13"/>
      <c r="F936" s="13"/>
      <c r="G936" s="13"/>
      <c r="H936" s="13"/>
      <c r="I936" s="13"/>
      <c r="J936" s="13"/>
      <c r="K936" s="13"/>
      <c r="L936" s="13"/>
      <c r="M936" s="13"/>
      <c r="N936" s="13"/>
      <c r="O936" s="13"/>
      <c r="P936" s="13"/>
      <c r="Q936" s="13"/>
      <c r="R936" s="13"/>
      <c r="S936" s="13"/>
      <c r="T936" s="13"/>
      <c r="U936" s="13"/>
      <c r="V936" s="13"/>
      <c r="W936" s="13"/>
      <c r="X936" s="13"/>
      <c r="Y936" s="13"/>
      <c r="Z936" s="13"/>
    </row>
    <row r="937" spans="1:26" ht="12" customHeight="1">
      <c r="A937" s="13"/>
      <c r="B937" s="13"/>
      <c r="C937" s="13"/>
      <c r="D937" s="13"/>
      <c r="E937" s="13"/>
      <c r="F937" s="13"/>
      <c r="G937" s="13"/>
      <c r="H937" s="13"/>
      <c r="I937" s="13"/>
      <c r="J937" s="13"/>
      <c r="K937" s="13"/>
      <c r="L937" s="13"/>
      <c r="M937" s="13"/>
      <c r="N937" s="13"/>
      <c r="O937" s="13"/>
      <c r="P937" s="13"/>
      <c r="Q937" s="13"/>
      <c r="R937" s="13"/>
      <c r="S937" s="13"/>
      <c r="T937" s="13"/>
      <c r="U937" s="13"/>
      <c r="V937" s="13"/>
      <c r="W937" s="13"/>
      <c r="X937" s="13"/>
      <c r="Y937" s="13"/>
      <c r="Z937" s="13"/>
    </row>
    <row r="938" spans="1:26" ht="12" customHeight="1">
      <c r="A938" s="13"/>
      <c r="B938" s="13"/>
      <c r="C938" s="13"/>
      <c r="D938" s="13"/>
      <c r="E938" s="13"/>
      <c r="F938" s="13"/>
      <c r="G938" s="13"/>
      <c r="H938" s="13"/>
      <c r="I938" s="13"/>
      <c r="J938" s="13"/>
      <c r="K938" s="13"/>
      <c r="L938" s="13"/>
      <c r="M938" s="13"/>
      <c r="N938" s="13"/>
      <c r="O938" s="13"/>
      <c r="P938" s="13"/>
      <c r="Q938" s="13"/>
      <c r="R938" s="13"/>
      <c r="S938" s="13"/>
      <c r="T938" s="13"/>
      <c r="U938" s="13"/>
      <c r="V938" s="13"/>
      <c r="W938" s="13"/>
      <c r="X938" s="13"/>
      <c r="Y938" s="13"/>
      <c r="Z938" s="13"/>
    </row>
    <row r="939" spans="1:26" ht="12" customHeight="1">
      <c r="A939" s="13"/>
      <c r="B939" s="13"/>
      <c r="C939" s="13"/>
      <c r="D939" s="13"/>
      <c r="E939" s="13"/>
      <c r="F939" s="13"/>
      <c r="G939" s="13"/>
      <c r="H939" s="13"/>
      <c r="I939" s="13"/>
      <c r="J939" s="13"/>
      <c r="K939" s="13"/>
      <c r="L939" s="13"/>
      <c r="M939" s="13"/>
      <c r="N939" s="13"/>
      <c r="O939" s="13"/>
      <c r="P939" s="13"/>
      <c r="Q939" s="13"/>
      <c r="R939" s="13"/>
      <c r="S939" s="13"/>
      <c r="T939" s="13"/>
      <c r="U939" s="13"/>
      <c r="V939" s="13"/>
      <c r="W939" s="13"/>
      <c r="X939" s="13"/>
      <c r="Y939" s="13"/>
      <c r="Z939" s="13"/>
    </row>
    <row r="940" spans="1:26" ht="12" customHeight="1">
      <c r="A940" s="13"/>
      <c r="B940" s="13"/>
      <c r="C940" s="13"/>
      <c r="D940" s="13"/>
      <c r="E940" s="13"/>
      <c r="F940" s="13"/>
      <c r="G940" s="13"/>
      <c r="H940" s="13"/>
      <c r="I940" s="13"/>
      <c r="J940" s="13"/>
      <c r="K940" s="13"/>
      <c r="L940" s="13"/>
      <c r="M940" s="13"/>
      <c r="N940" s="13"/>
      <c r="O940" s="13"/>
      <c r="P940" s="13"/>
      <c r="Q940" s="13"/>
      <c r="R940" s="13"/>
      <c r="S940" s="13"/>
      <c r="T940" s="13"/>
      <c r="U940" s="13"/>
      <c r="V940" s="13"/>
      <c r="W940" s="13"/>
      <c r="X940" s="13"/>
      <c r="Y940" s="13"/>
      <c r="Z940" s="13"/>
    </row>
    <row r="941" spans="1:26" ht="12" customHeight="1">
      <c r="A941" s="13"/>
      <c r="B941" s="13"/>
      <c r="C941" s="13"/>
      <c r="D941" s="13"/>
      <c r="E941" s="13"/>
      <c r="F941" s="13"/>
      <c r="G941" s="13"/>
      <c r="H941" s="13"/>
      <c r="I941" s="13"/>
      <c r="J941" s="13"/>
      <c r="K941" s="13"/>
      <c r="L941" s="13"/>
      <c r="M941" s="13"/>
      <c r="N941" s="13"/>
      <c r="O941" s="13"/>
      <c r="P941" s="13"/>
      <c r="Q941" s="13"/>
      <c r="R941" s="13"/>
      <c r="S941" s="13"/>
      <c r="T941" s="13"/>
      <c r="U941" s="13"/>
      <c r="V941" s="13"/>
      <c r="W941" s="13"/>
      <c r="X941" s="13"/>
      <c r="Y941" s="13"/>
      <c r="Z941" s="13"/>
    </row>
    <row r="942" spans="1:26" ht="12" customHeight="1">
      <c r="A942" s="13"/>
      <c r="B942" s="13"/>
      <c r="C942" s="13"/>
      <c r="D942" s="13"/>
      <c r="E942" s="13"/>
      <c r="F942" s="13"/>
      <c r="G942" s="13"/>
      <c r="H942" s="13"/>
      <c r="I942" s="13"/>
      <c r="J942" s="13"/>
      <c r="K942" s="13"/>
      <c r="L942" s="13"/>
      <c r="M942" s="13"/>
      <c r="N942" s="13"/>
      <c r="O942" s="13"/>
      <c r="P942" s="13"/>
      <c r="Q942" s="13"/>
      <c r="R942" s="13"/>
      <c r="S942" s="13"/>
      <c r="T942" s="13"/>
      <c r="U942" s="13"/>
      <c r="V942" s="13"/>
      <c r="W942" s="13"/>
      <c r="X942" s="13"/>
      <c r="Y942" s="13"/>
      <c r="Z942" s="13"/>
    </row>
    <row r="943" spans="1:26" ht="12" customHeight="1">
      <c r="A943" s="13"/>
      <c r="B943" s="13"/>
      <c r="C943" s="13"/>
      <c r="D943" s="13"/>
      <c r="E943" s="13"/>
      <c r="F943" s="13"/>
      <c r="G943" s="13"/>
      <c r="H943" s="13"/>
      <c r="I943" s="13"/>
      <c r="J943" s="13"/>
      <c r="K943" s="13"/>
      <c r="L943" s="13"/>
      <c r="M943" s="13"/>
      <c r="N943" s="13"/>
      <c r="O943" s="13"/>
      <c r="P943" s="13"/>
      <c r="Q943" s="13"/>
      <c r="R943" s="13"/>
      <c r="S943" s="13"/>
      <c r="T943" s="13"/>
      <c r="U943" s="13"/>
      <c r="V943" s="13"/>
      <c r="W943" s="13"/>
      <c r="X943" s="13"/>
      <c r="Y943" s="13"/>
      <c r="Z943" s="13"/>
    </row>
    <row r="944" spans="1:26" ht="12" customHeight="1">
      <c r="A944" s="13"/>
      <c r="B944" s="13"/>
      <c r="C944" s="13"/>
      <c r="D944" s="13"/>
      <c r="E944" s="13"/>
      <c r="F944" s="13"/>
      <c r="G944" s="13"/>
      <c r="H944" s="13"/>
      <c r="I944" s="13"/>
      <c r="J944" s="13"/>
      <c r="K944" s="13"/>
      <c r="L944" s="13"/>
      <c r="M944" s="13"/>
      <c r="N944" s="13"/>
      <c r="O944" s="13"/>
      <c r="P944" s="13"/>
      <c r="Q944" s="13"/>
      <c r="R944" s="13"/>
      <c r="S944" s="13"/>
      <c r="T944" s="13"/>
      <c r="U944" s="13"/>
      <c r="V944" s="13"/>
      <c r="W944" s="13"/>
      <c r="X944" s="13"/>
      <c r="Y944" s="13"/>
      <c r="Z944" s="13"/>
    </row>
    <row r="945" spans="1:26" ht="12" customHeight="1">
      <c r="A945" s="13"/>
      <c r="B945" s="13"/>
      <c r="C945" s="13"/>
      <c r="D945" s="13"/>
      <c r="E945" s="13"/>
      <c r="F945" s="13"/>
      <c r="G945" s="13"/>
      <c r="H945" s="13"/>
      <c r="I945" s="13"/>
      <c r="J945" s="13"/>
      <c r="K945" s="13"/>
      <c r="L945" s="13"/>
      <c r="M945" s="13"/>
      <c r="N945" s="13"/>
      <c r="O945" s="13"/>
      <c r="P945" s="13"/>
      <c r="Q945" s="13"/>
      <c r="R945" s="13"/>
      <c r="S945" s="13"/>
      <c r="T945" s="13"/>
      <c r="U945" s="13"/>
      <c r="V945" s="13"/>
      <c r="W945" s="13"/>
      <c r="X945" s="13"/>
      <c r="Y945" s="13"/>
      <c r="Z945" s="13"/>
    </row>
    <row r="946" spans="1:26" ht="12" customHeight="1">
      <c r="A946" s="13"/>
      <c r="B946" s="13"/>
      <c r="C946" s="13"/>
      <c r="D946" s="13"/>
      <c r="E946" s="13"/>
      <c r="F946" s="13"/>
      <c r="G946" s="13"/>
      <c r="H946" s="13"/>
      <c r="I946" s="13"/>
      <c r="J946" s="13"/>
      <c r="K946" s="13"/>
      <c r="L946" s="13"/>
      <c r="M946" s="13"/>
      <c r="N946" s="13"/>
      <c r="O946" s="13"/>
      <c r="P946" s="13"/>
      <c r="Q946" s="13"/>
      <c r="R946" s="13"/>
      <c r="S946" s="13"/>
      <c r="T946" s="13"/>
      <c r="U946" s="13"/>
      <c r="V946" s="13"/>
      <c r="W946" s="13"/>
      <c r="X946" s="13"/>
      <c r="Y946" s="13"/>
      <c r="Z946" s="13"/>
    </row>
    <row r="947" spans="1:26" ht="12" customHeight="1">
      <c r="A947" s="13"/>
      <c r="B947" s="13"/>
      <c r="C947" s="13"/>
      <c r="D947" s="13"/>
      <c r="E947" s="13"/>
      <c r="F947" s="13"/>
      <c r="G947" s="13"/>
      <c r="H947" s="13"/>
      <c r="I947" s="13"/>
      <c r="J947" s="13"/>
      <c r="K947" s="13"/>
      <c r="L947" s="13"/>
      <c r="M947" s="13"/>
      <c r="N947" s="13"/>
      <c r="O947" s="13"/>
      <c r="P947" s="13"/>
      <c r="Q947" s="13"/>
      <c r="R947" s="13"/>
      <c r="S947" s="13"/>
      <c r="T947" s="13"/>
      <c r="U947" s="13"/>
      <c r="V947" s="13"/>
      <c r="W947" s="13"/>
      <c r="X947" s="13"/>
      <c r="Y947" s="13"/>
      <c r="Z947" s="13"/>
    </row>
    <row r="948" spans="1:26" ht="12" customHeight="1">
      <c r="A948" s="13"/>
      <c r="B948" s="13"/>
      <c r="C948" s="13"/>
      <c r="D948" s="13"/>
      <c r="E948" s="13"/>
      <c r="F948" s="13"/>
      <c r="G948" s="13"/>
      <c r="H948" s="13"/>
      <c r="I948" s="13"/>
      <c r="J948" s="13"/>
      <c r="K948" s="13"/>
      <c r="L948" s="13"/>
      <c r="M948" s="13"/>
      <c r="N948" s="13"/>
      <c r="O948" s="13"/>
      <c r="P948" s="13"/>
      <c r="Q948" s="13"/>
      <c r="R948" s="13"/>
      <c r="S948" s="13"/>
      <c r="T948" s="13"/>
      <c r="U948" s="13"/>
      <c r="V948" s="13"/>
      <c r="W948" s="13"/>
      <c r="X948" s="13"/>
      <c r="Y948" s="13"/>
      <c r="Z948" s="13"/>
    </row>
    <row r="949" spans="1:26" ht="12" customHeight="1">
      <c r="A949" s="13"/>
      <c r="B949" s="13"/>
      <c r="C949" s="13"/>
      <c r="D949" s="13"/>
      <c r="E949" s="13"/>
      <c r="F949" s="13"/>
      <c r="G949" s="13"/>
      <c r="H949" s="13"/>
      <c r="I949" s="13"/>
      <c r="J949" s="13"/>
      <c r="K949" s="13"/>
      <c r="L949" s="13"/>
      <c r="M949" s="13"/>
      <c r="N949" s="13"/>
      <c r="O949" s="13"/>
      <c r="P949" s="13"/>
      <c r="Q949" s="13"/>
      <c r="R949" s="13"/>
      <c r="S949" s="13"/>
      <c r="T949" s="13"/>
      <c r="U949" s="13"/>
      <c r="V949" s="13"/>
      <c r="W949" s="13"/>
      <c r="X949" s="13"/>
      <c r="Y949" s="13"/>
      <c r="Z949" s="13"/>
    </row>
    <row r="950" spans="1:26" ht="12" customHeight="1">
      <c r="A950" s="13"/>
      <c r="B950" s="13"/>
      <c r="C950" s="13"/>
      <c r="D950" s="13"/>
      <c r="E950" s="13"/>
      <c r="F950" s="13"/>
      <c r="G950" s="13"/>
      <c r="H950" s="13"/>
      <c r="I950" s="13"/>
      <c r="J950" s="13"/>
      <c r="K950" s="13"/>
      <c r="L950" s="13"/>
      <c r="M950" s="13"/>
      <c r="N950" s="13"/>
      <c r="O950" s="13"/>
      <c r="P950" s="13"/>
      <c r="Q950" s="13"/>
      <c r="R950" s="13"/>
      <c r="S950" s="13"/>
      <c r="T950" s="13"/>
      <c r="U950" s="13"/>
      <c r="V950" s="13"/>
      <c r="W950" s="13"/>
      <c r="X950" s="13"/>
      <c r="Y950" s="13"/>
      <c r="Z950" s="13"/>
    </row>
    <row r="951" spans="1:26" ht="12" customHeight="1">
      <c r="A951" s="13"/>
      <c r="B951" s="13"/>
      <c r="C951" s="13"/>
      <c r="D951" s="13"/>
      <c r="E951" s="13"/>
      <c r="F951" s="13"/>
      <c r="G951" s="13"/>
      <c r="H951" s="13"/>
      <c r="I951" s="13"/>
      <c r="J951" s="13"/>
      <c r="K951" s="13"/>
      <c r="L951" s="13"/>
      <c r="M951" s="13"/>
      <c r="N951" s="13"/>
      <c r="O951" s="13"/>
      <c r="P951" s="13"/>
      <c r="Q951" s="13"/>
      <c r="R951" s="13"/>
      <c r="S951" s="13"/>
      <c r="T951" s="13"/>
      <c r="U951" s="13"/>
      <c r="V951" s="13"/>
      <c r="W951" s="13"/>
      <c r="X951" s="13"/>
      <c r="Y951" s="13"/>
      <c r="Z951" s="13"/>
    </row>
    <row r="952" spans="1:26" ht="12" customHeight="1">
      <c r="A952" s="13"/>
      <c r="B952" s="13"/>
      <c r="C952" s="13"/>
      <c r="D952" s="13"/>
      <c r="E952" s="13"/>
      <c r="F952" s="13"/>
      <c r="G952" s="13"/>
      <c r="H952" s="13"/>
      <c r="I952" s="13"/>
      <c r="J952" s="13"/>
      <c r="K952" s="13"/>
      <c r="L952" s="13"/>
      <c r="M952" s="13"/>
      <c r="N952" s="13"/>
      <c r="O952" s="13"/>
      <c r="P952" s="13"/>
      <c r="Q952" s="13"/>
      <c r="R952" s="13"/>
      <c r="S952" s="13"/>
      <c r="T952" s="13"/>
      <c r="U952" s="13"/>
      <c r="V952" s="13"/>
      <c r="W952" s="13"/>
      <c r="X952" s="13"/>
      <c r="Y952" s="13"/>
      <c r="Z952" s="13"/>
    </row>
    <row r="953" spans="1:26" ht="12" customHeight="1">
      <c r="A953" s="13"/>
      <c r="B953" s="13"/>
      <c r="C953" s="13"/>
      <c r="D953" s="13"/>
      <c r="E953" s="13"/>
      <c r="F953" s="13"/>
      <c r="G953" s="13"/>
      <c r="H953" s="13"/>
      <c r="I953" s="13"/>
      <c r="J953" s="13"/>
      <c r="K953" s="13"/>
      <c r="L953" s="13"/>
      <c r="M953" s="13"/>
      <c r="N953" s="13"/>
      <c r="O953" s="13"/>
      <c r="P953" s="13"/>
      <c r="Q953" s="13"/>
      <c r="R953" s="13"/>
      <c r="S953" s="13"/>
      <c r="T953" s="13"/>
      <c r="U953" s="13"/>
      <c r="V953" s="13"/>
      <c r="W953" s="13"/>
      <c r="X953" s="13"/>
      <c r="Y953" s="13"/>
      <c r="Z953" s="13"/>
    </row>
    <row r="954" spans="1:26" ht="12" customHeight="1">
      <c r="A954" s="13"/>
      <c r="B954" s="13"/>
      <c r="C954" s="13"/>
      <c r="D954" s="13"/>
      <c r="E954" s="13"/>
      <c r="F954" s="13"/>
      <c r="G954" s="13"/>
      <c r="H954" s="13"/>
      <c r="I954" s="13"/>
      <c r="J954" s="13"/>
      <c r="K954" s="13"/>
      <c r="L954" s="13"/>
      <c r="M954" s="13"/>
      <c r="N954" s="13"/>
      <c r="O954" s="13"/>
      <c r="P954" s="13"/>
      <c r="Q954" s="13"/>
      <c r="R954" s="13"/>
      <c r="S954" s="13"/>
      <c r="T954" s="13"/>
      <c r="U954" s="13"/>
      <c r="V954" s="13"/>
      <c r="W954" s="13"/>
      <c r="X954" s="13"/>
      <c r="Y954" s="13"/>
      <c r="Z954" s="13"/>
    </row>
    <row r="955" spans="1:26" ht="12" customHeight="1">
      <c r="A955" s="13"/>
      <c r="B955" s="13"/>
      <c r="C955" s="13"/>
      <c r="D955" s="13"/>
      <c r="E955" s="13"/>
      <c r="F955" s="13"/>
      <c r="G955" s="13"/>
      <c r="H955" s="13"/>
      <c r="I955" s="13"/>
      <c r="J955" s="13"/>
      <c r="K955" s="13"/>
      <c r="L955" s="13"/>
      <c r="M955" s="13"/>
      <c r="N955" s="13"/>
      <c r="O955" s="13"/>
      <c r="P955" s="13"/>
      <c r="Q955" s="13"/>
      <c r="R955" s="13"/>
      <c r="S955" s="13"/>
      <c r="T955" s="13"/>
      <c r="U955" s="13"/>
      <c r="V955" s="13"/>
      <c r="W955" s="13"/>
      <c r="X955" s="13"/>
      <c r="Y955" s="13"/>
      <c r="Z955" s="13"/>
    </row>
    <row r="956" spans="1:26" ht="12" customHeight="1">
      <c r="A956" s="13"/>
      <c r="B956" s="13"/>
      <c r="C956" s="13"/>
      <c r="D956" s="13"/>
      <c r="E956" s="13"/>
      <c r="F956" s="13"/>
      <c r="G956" s="13"/>
      <c r="H956" s="13"/>
      <c r="I956" s="13"/>
      <c r="J956" s="13"/>
      <c r="K956" s="13"/>
      <c r="L956" s="13"/>
      <c r="M956" s="13"/>
      <c r="N956" s="13"/>
      <c r="O956" s="13"/>
      <c r="P956" s="13"/>
      <c r="Q956" s="13"/>
      <c r="R956" s="13"/>
      <c r="S956" s="13"/>
      <c r="T956" s="13"/>
      <c r="U956" s="13"/>
      <c r="V956" s="13"/>
      <c r="W956" s="13"/>
      <c r="X956" s="13"/>
      <c r="Y956" s="13"/>
      <c r="Z956" s="13"/>
    </row>
    <row r="957" spans="1:26" ht="12" customHeight="1">
      <c r="A957" s="13"/>
      <c r="B957" s="13"/>
      <c r="C957" s="13"/>
      <c r="D957" s="13"/>
      <c r="E957" s="13"/>
      <c r="F957" s="13"/>
      <c r="G957" s="13"/>
      <c r="H957" s="13"/>
      <c r="I957" s="13"/>
      <c r="J957" s="13"/>
      <c r="K957" s="13"/>
      <c r="L957" s="13"/>
      <c r="M957" s="13"/>
      <c r="N957" s="13"/>
      <c r="O957" s="13"/>
      <c r="P957" s="13"/>
      <c r="Q957" s="13"/>
      <c r="R957" s="13"/>
      <c r="S957" s="13"/>
      <c r="T957" s="13"/>
      <c r="U957" s="13"/>
      <c r="V957" s="13"/>
      <c r="W957" s="13"/>
      <c r="X957" s="13"/>
      <c r="Y957" s="13"/>
      <c r="Z957" s="13"/>
    </row>
    <row r="958" spans="1:26" ht="12" customHeight="1">
      <c r="A958" s="13"/>
      <c r="B958" s="13"/>
      <c r="C958" s="13"/>
      <c r="D958" s="13"/>
      <c r="E958" s="13"/>
      <c r="F958" s="13"/>
      <c r="G958" s="13"/>
      <c r="H958" s="13"/>
      <c r="I958" s="13"/>
      <c r="J958" s="13"/>
      <c r="K958" s="13"/>
      <c r="L958" s="13"/>
      <c r="M958" s="13"/>
      <c r="N958" s="13"/>
      <c r="O958" s="13"/>
      <c r="P958" s="13"/>
      <c r="Q958" s="13"/>
      <c r="R958" s="13"/>
      <c r="S958" s="13"/>
      <c r="T958" s="13"/>
      <c r="U958" s="13"/>
      <c r="V958" s="13"/>
      <c r="W958" s="13"/>
      <c r="X958" s="13"/>
      <c r="Y958" s="13"/>
      <c r="Z958" s="13"/>
    </row>
    <row r="959" spans="1:26" ht="12" customHeight="1">
      <c r="A959" s="13"/>
      <c r="B959" s="13"/>
      <c r="C959" s="13"/>
      <c r="D959" s="13"/>
      <c r="E959" s="13"/>
      <c r="F959" s="13"/>
      <c r="G959" s="13"/>
      <c r="H959" s="13"/>
      <c r="I959" s="13"/>
      <c r="J959" s="13"/>
      <c r="K959" s="13"/>
      <c r="L959" s="13"/>
      <c r="M959" s="13"/>
      <c r="N959" s="13"/>
      <c r="O959" s="13"/>
      <c r="P959" s="13"/>
      <c r="Q959" s="13"/>
      <c r="R959" s="13"/>
      <c r="S959" s="13"/>
      <c r="T959" s="13"/>
      <c r="U959" s="13"/>
      <c r="V959" s="13"/>
      <c r="W959" s="13"/>
      <c r="X959" s="13"/>
      <c r="Y959" s="13"/>
      <c r="Z959" s="13"/>
    </row>
    <row r="960" spans="1:26" ht="12" customHeight="1">
      <c r="A960" s="13"/>
      <c r="B960" s="13"/>
      <c r="C960" s="13"/>
      <c r="D960" s="13"/>
      <c r="E960" s="13"/>
      <c r="F960" s="13"/>
      <c r="G960" s="13"/>
      <c r="H960" s="13"/>
      <c r="I960" s="13"/>
      <c r="J960" s="13"/>
      <c r="K960" s="13"/>
      <c r="L960" s="13"/>
      <c r="M960" s="13"/>
      <c r="N960" s="13"/>
      <c r="O960" s="13"/>
      <c r="P960" s="13"/>
      <c r="Q960" s="13"/>
      <c r="R960" s="13"/>
      <c r="S960" s="13"/>
      <c r="T960" s="13"/>
      <c r="U960" s="13"/>
      <c r="V960" s="13"/>
      <c r="W960" s="13"/>
      <c r="X960" s="13"/>
      <c r="Y960" s="13"/>
      <c r="Z960" s="13"/>
    </row>
    <row r="961" spans="1:26" ht="12" customHeight="1">
      <c r="A961" s="13"/>
      <c r="B961" s="13"/>
      <c r="C961" s="13"/>
      <c r="D961" s="13"/>
      <c r="E961" s="13"/>
      <c r="F961" s="13"/>
      <c r="G961" s="13"/>
      <c r="H961" s="13"/>
      <c r="I961" s="13"/>
      <c r="J961" s="13"/>
      <c r="K961" s="13"/>
      <c r="L961" s="13"/>
      <c r="M961" s="13"/>
      <c r="N961" s="13"/>
      <c r="O961" s="13"/>
      <c r="P961" s="13"/>
      <c r="Q961" s="13"/>
      <c r="R961" s="13"/>
      <c r="S961" s="13"/>
      <c r="T961" s="13"/>
      <c r="U961" s="13"/>
      <c r="V961" s="13"/>
      <c r="W961" s="13"/>
      <c r="X961" s="13"/>
      <c r="Y961" s="13"/>
      <c r="Z961" s="13"/>
    </row>
    <row r="962" spans="1:26" ht="12" customHeight="1">
      <c r="A962" s="13"/>
      <c r="B962" s="13"/>
      <c r="C962" s="13"/>
      <c r="D962" s="13"/>
      <c r="E962" s="13"/>
      <c r="F962" s="13"/>
      <c r="G962" s="13"/>
      <c r="H962" s="13"/>
      <c r="I962" s="13"/>
      <c r="J962" s="13"/>
      <c r="K962" s="13"/>
      <c r="L962" s="13"/>
      <c r="M962" s="13"/>
      <c r="N962" s="13"/>
      <c r="O962" s="13"/>
      <c r="P962" s="13"/>
      <c r="Q962" s="13"/>
      <c r="R962" s="13"/>
      <c r="S962" s="13"/>
      <c r="T962" s="13"/>
      <c r="U962" s="13"/>
      <c r="V962" s="13"/>
      <c r="W962" s="13"/>
      <c r="X962" s="13"/>
      <c r="Y962" s="13"/>
      <c r="Z962" s="13"/>
    </row>
    <row r="963" spans="1:26" ht="12" customHeight="1">
      <c r="A963" s="13"/>
      <c r="B963" s="13"/>
      <c r="C963" s="13"/>
      <c r="D963" s="13"/>
      <c r="E963" s="13"/>
      <c r="F963" s="13"/>
      <c r="G963" s="13"/>
      <c r="H963" s="13"/>
      <c r="I963" s="13"/>
      <c r="J963" s="13"/>
      <c r="K963" s="13"/>
      <c r="L963" s="13"/>
      <c r="M963" s="13"/>
      <c r="N963" s="13"/>
      <c r="O963" s="13"/>
      <c r="P963" s="13"/>
      <c r="Q963" s="13"/>
      <c r="R963" s="13"/>
      <c r="S963" s="13"/>
      <c r="T963" s="13"/>
      <c r="U963" s="13"/>
      <c r="V963" s="13"/>
      <c r="W963" s="13"/>
      <c r="X963" s="13"/>
      <c r="Y963" s="13"/>
      <c r="Z963" s="13"/>
    </row>
    <row r="964" spans="1:26" ht="12" customHeight="1">
      <c r="A964" s="13"/>
      <c r="B964" s="13"/>
      <c r="C964" s="13"/>
      <c r="D964" s="13"/>
      <c r="E964" s="13"/>
      <c r="F964" s="13"/>
      <c r="G964" s="13"/>
      <c r="H964" s="13"/>
      <c r="I964" s="13"/>
      <c r="J964" s="13"/>
      <c r="K964" s="13"/>
      <c r="L964" s="13"/>
      <c r="M964" s="13"/>
      <c r="N964" s="13"/>
      <c r="O964" s="13"/>
      <c r="P964" s="13"/>
      <c r="Q964" s="13"/>
      <c r="R964" s="13"/>
      <c r="S964" s="13"/>
      <c r="T964" s="13"/>
      <c r="U964" s="13"/>
      <c r="V964" s="13"/>
      <c r="W964" s="13"/>
      <c r="X964" s="13"/>
      <c r="Y964" s="13"/>
      <c r="Z964" s="13"/>
    </row>
    <row r="965" spans="1:26" ht="12" customHeight="1">
      <c r="A965" s="13"/>
      <c r="B965" s="13"/>
      <c r="C965" s="13"/>
      <c r="D965" s="13"/>
      <c r="E965" s="13"/>
      <c r="F965" s="13"/>
      <c r="G965" s="13"/>
      <c r="H965" s="13"/>
      <c r="I965" s="13"/>
      <c r="J965" s="13"/>
      <c r="K965" s="13"/>
      <c r="L965" s="13"/>
      <c r="M965" s="13"/>
      <c r="N965" s="13"/>
      <c r="O965" s="13"/>
      <c r="P965" s="13"/>
      <c r="Q965" s="13"/>
      <c r="R965" s="13"/>
      <c r="S965" s="13"/>
      <c r="T965" s="13"/>
      <c r="U965" s="13"/>
      <c r="V965" s="13"/>
      <c r="W965" s="13"/>
      <c r="X965" s="13"/>
      <c r="Y965" s="13"/>
      <c r="Z965" s="13"/>
    </row>
    <row r="966" spans="1:26" ht="12" customHeight="1">
      <c r="A966" s="13"/>
      <c r="B966" s="13"/>
      <c r="C966" s="13"/>
      <c r="D966" s="13"/>
      <c r="E966" s="13"/>
      <c r="F966" s="13"/>
      <c r="G966" s="13"/>
      <c r="H966" s="13"/>
      <c r="I966" s="13"/>
      <c r="J966" s="13"/>
      <c r="K966" s="13"/>
      <c r="L966" s="13"/>
      <c r="M966" s="13"/>
      <c r="N966" s="13"/>
      <c r="O966" s="13"/>
      <c r="P966" s="13"/>
      <c r="Q966" s="13"/>
      <c r="R966" s="13"/>
      <c r="S966" s="13"/>
      <c r="T966" s="13"/>
      <c r="U966" s="13"/>
      <c r="V966" s="13"/>
      <c r="W966" s="13"/>
      <c r="X966" s="13"/>
      <c r="Y966" s="13"/>
      <c r="Z966" s="13"/>
    </row>
    <row r="967" spans="1:26" ht="12" customHeight="1">
      <c r="A967" s="13"/>
      <c r="B967" s="13"/>
      <c r="C967" s="13"/>
      <c r="D967" s="13"/>
      <c r="E967" s="13"/>
      <c r="F967" s="13"/>
      <c r="G967" s="13"/>
      <c r="H967" s="13"/>
      <c r="I967" s="13"/>
      <c r="J967" s="13"/>
      <c r="K967" s="13"/>
      <c r="L967" s="13"/>
      <c r="M967" s="13"/>
      <c r="N967" s="13"/>
      <c r="O967" s="13"/>
      <c r="P967" s="13"/>
      <c r="Q967" s="13"/>
      <c r="R967" s="13"/>
      <c r="S967" s="13"/>
      <c r="T967" s="13"/>
      <c r="U967" s="13"/>
      <c r="V967" s="13"/>
      <c r="W967" s="13"/>
      <c r="X967" s="13"/>
      <c r="Y967" s="13"/>
      <c r="Z967" s="13"/>
    </row>
    <row r="968" spans="1:26" ht="12" customHeight="1">
      <c r="A968" s="13"/>
      <c r="B968" s="13"/>
      <c r="C968" s="13"/>
      <c r="D968" s="13"/>
      <c r="E968" s="13"/>
      <c r="F968" s="13"/>
      <c r="G968" s="13"/>
      <c r="H968" s="13"/>
      <c r="I968" s="13"/>
      <c r="J968" s="13"/>
      <c r="K968" s="13"/>
      <c r="L968" s="13"/>
      <c r="M968" s="13"/>
      <c r="N968" s="13"/>
      <c r="O968" s="13"/>
      <c r="P968" s="13"/>
      <c r="Q968" s="13"/>
      <c r="R968" s="13"/>
      <c r="S968" s="13"/>
      <c r="T968" s="13"/>
      <c r="U968" s="13"/>
      <c r="V968" s="13"/>
      <c r="W968" s="13"/>
      <c r="X968" s="13"/>
      <c r="Y968" s="13"/>
      <c r="Z968" s="13"/>
    </row>
    <row r="969" spans="1:26" ht="12" customHeight="1">
      <c r="A969" s="13"/>
      <c r="B969" s="13"/>
      <c r="C969" s="13"/>
      <c r="D969" s="13"/>
      <c r="E969" s="13"/>
      <c r="F969" s="13"/>
      <c r="G969" s="13"/>
      <c r="H969" s="13"/>
      <c r="I969" s="13"/>
      <c r="J969" s="13"/>
      <c r="K969" s="13"/>
      <c r="L969" s="13"/>
      <c r="M969" s="13"/>
      <c r="N969" s="13"/>
      <c r="O969" s="13"/>
      <c r="P969" s="13"/>
      <c r="Q969" s="13"/>
      <c r="R969" s="13"/>
      <c r="S969" s="13"/>
      <c r="T969" s="13"/>
      <c r="U969" s="13"/>
      <c r="V969" s="13"/>
      <c r="W969" s="13"/>
      <c r="X969" s="13"/>
      <c r="Y969" s="13"/>
      <c r="Z969" s="13"/>
    </row>
    <row r="970" spans="1:26" ht="12" customHeight="1">
      <c r="A970" s="13"/>
      <c r="B970" s="13"/>
      <c r="C970" s="13"/>
      <c r="D970" s="13"/>
      <c r="E970" s="13"/>
      <c r="F970" s="13"/>
      <c r="G970" s="13"/>
      <c r="H970" s="13"/>
      <c r="I970" s="13"/>
      <c r="J970" s="13"/>
      <c r="K970" s="13"/>
      <c r="L970" s="13"/>
      <c r="M970" s="13"/>
      <c r="N970" s="13"/>
      <c r="O970" s="13"/>
      <c r="P970" s="13"/>
      <c r="Q970" s="13"/>
      <c r="R970" s="13"/>
      <c r="S970" s="13"/>
      <c r="T970" s="13"/>
      <c r="U970" s="13"/>
      <c r="V970" s="13"/>
      <c r="W970" s="13"/>
      <c r="X970" s="13"/>
      <c r="Y970" s="13"/>
      <c r="Z970" s="13"/>
    </row>
    <row r="971" spans="1:26" ht="12" customHeight="1">
      <c r="A971" s="13"/>
      <c r="B971" s="13"/>
      <c r="C971" s="13"/>
      <c r="D971" s="13"/>
      <c r="E971" s="13"/>
      <c r="F971" s="13"/>
      <c r="G971" s="13"/>
      <c r="H971" s="13"/>
      <c r="I971" s="13"/>
      <c r="J971" s="13"/>
      <c r="K971" s="13"/>
      <c r="L971" s="13"/>
      <c r="M971" s="13"/>
      <c r="N971" s="13"/>
      <c r="O971" s="13"/>
      <c r="P971" s="13"/>
      <c r="Q971" s="13"/>
      <c r="R971" s="13"/>
      <c r="S971" s="13"/>
      <c r="T971" s="13"/>
      <c r="U971" s="13"/>
      <c r="V971" s="13"/>
      <c r="W971" s="13"/>
      <c r="X971" s="13"/>
      <c r="Y971" s="13"/>
      <c r="Z971" s="13"/>
    </row>
    <row r="972" spans="1:26" ht="12" customHeight="1">
      <c r="A972" s="13"/>
      <c r="B972" s="13"/>
      <c r="C972" s="13"/>
      <c r="D972" s="13"/>
      <c r="E972" s="13"/>
      <c r="F972" s="13"/>
      <c r="G972" s="13"/>
      <c r="H972" s="13"/>
      <c r="I972" s="13"/>
      <c r="J972" s="13"/>
      <c r="K972" s="13"/>
      <c r="L972" s="13"/>
      <c r="M972" s="13"/>
      <c r="N972" s="13"/>
      <c r="O972" s="13"/>
      <c r="P972" s="13"/>
      <c r="Q972" s="13"/>
      <c r="R972" s="13"/>
      <c r="S972" s="13"/>
      <c r="T972" s="13"/>
      <c r="U972" s="13"/>
      <c r="V972" s="13"/>
      <c r="W972" s="13"/>
      <c r="X972" s="13"/>
      <c r="Y972" s="13"/>
      <c r="Z972" s="13"/>
    </row>
    <row r="973" spans="1:26" ht="12" customHeight="1">
      <c r="A973" s="13"/>
      <c r="B973" s="13"/>
      <c r="C973" s="13"/>
      <c r="D973" s="13"/>
      <c r="E973" s="13"/>
      <c r="F973" s="13"/>
      <c r="G973" s="13"/>
      <c r="H973" s="13"/>
      <c r="I973" s="13"/>
      <c r="J973" s="13"/>
      <c r="K973" s="13"/>
      <c r="L973" s="13"/>
      <c r="M973" s="13"/>
      <c r="N973" s="13"/>
      <c r="O973" s="13"/>
      <c r="P973" s="13"/>
      <c r="Q973" s="13"/>
      <c r="R973" s="13"/>
      <c r="S973" s="13"/>
      <c r="T973" s="13"/>
      <c r="U973" s="13"/>
      <c r="V973" s="13"/>
      <c r="W973" s="13"/>
      <c r="X973" s="13"/>
      <c r="Y973" s="13"/>
      <c r="Z973" s="13"/>
    </row>
    <row r="974" spans="1:26" ht="12" customHeight="1">
      <c r="A974" s="13"/>
      <c r="B974" s="13"/>
      <c r="C974" s="13"/>
      <c r="D974" s="13"/>
      <c r="E974" s="13"/>
      <c r="F974" s="13"/>
      <c r="G974" s="13"/>
      <c r="H974" s="13"/>
      <c r="I974" s="13"/>
      <c r="J974" s="13"/>
      <c r="K974" s="13"/>
      <c r="L974" s="13"/>
      <c r="M974" s="13"/>
      <c r="N974" s="13"/>
      <c r="O974" s="13"/>
      <c r="P974" s="13"/>
      <c r="Q974" s="13"/>
      <c r="R974" s="13"/>
      <c r="S974" s="13"/>
      <c r="T974" s="13"/>
      <c r="U974" s="13"/>
      <c r="V974" s="13"/>
      <c r="W974" s="13"/>
      <c r="X974" s="13"/>
      <c r="Y974" s="13"/>
      <c r="Z974" s="13"/>
    </row>
    <row r="975" spans="1:26" ht="12" customHeight="1">
      <c r="A975" s="13"/>
      <c r="B975" s="13"/>
      <c r="C975" s="13"/>
      <c r="D975" s="13"/>
      <c r="E975" s="13"/>
      <c r="F975" s="13"/>
      <c r="G975" s="13"/>
      <c r="H975" s="13"/>
      <c r="I975" s="13"/>
      <c r="J975" s="13"/>
      <c r="K975" s="13"/>
      <c r="L975" s="13"/>
      <c r="M975" s="13"/>
      <c r="N975" s="13"/>
      <c r="O975" s="13"/>
      <c r="P975" s="13"/>
      <c r="Q975" s="13"/>
      <c r="R975" s="13"/>
      <c r="S975" s="13"/>
      <c r="T975" s="13"/>
      <c r="U975" s="13"/>
      <c r="V975" s="13"/>
      <c r="W975" s="13"/>
      <c r="X975" s="13"/>
      <c r="Y975" s="13"/>
      <c r="Z975" s="13"/>
    </row>
    <row r="976" spans="1:26" ht="12" customHeight="1">
      <c r="A976" s="13"/>
      <c r="B976" s="13"/>
      <c r="C976" s="13"/>
      <c r="D976" s="13"/>
      <c r="E976" s="13"/>
      <c r="F976" s="13"/>
      <c r="G976" s="13"/>
      <c r="H976" s="13"/>
      <c r="I976" s="13"/>
      <c r="J976" s="13"/>
      <c r="K976" s="13"/>
      <c r="L976" s="13"/>
      <c r="M976" s="13"/>
      <c r="N976" s="13"/>
      <c r="O976" s="13"/>
      <c r="P976" s="13"/>
      <c r="Q976" s="13"/>
      <c r="R976" s="13"/>
      <c r="S976" s="13"/>
      <c r="T976" s="13"/>
      <c r="U976" s="13"/>
      <c r="V976" s="13"/>
      <c r="W976" s="13"/>
      <c r="X976" s="13"/>
      <c r="Y976" s="13"/>
      <c r="Z976" s="13"/>
    </row>
    <row r="977" spans="1:26" ht="12" customHeight="1">
      <c r="A977" s="13"/>
      <c r="B977" s="13"/>
      <c r="C977" s="13"/>
      <c r="D977" s="13"/>
      <c r="E977" s="13"/>
      <c r="F977" s="13"/>
      <c r="G977" s="13"/>
      <c r="H977" s="13"/>
      <c r="I977" s="13"/>
      <c r="J977" s="13"/>
      <c r="K977" s="13"/>
      <c r="L977" s="13"/>
      <c r="M977" s="13"/>
      <c r="N977" s="13"/>
      <c r="O977" s="13"/>
      <c r="P977" s="13"/>
      <c r="Q977" s="13"/>
      <c r="R977" s="13"/>
      <c r="S977" s="13"/>
      <c r="T977" s="13"/>
      <c r="U977" s="13"/>
      <c r="V977" s="13"/>
      <c r="W977" s="13"/>
      <c r="X977" s="13"/>
      <c r="Y977" s="13"/>
      <c r="Z977" s="13"/>
    </row>
    <row r="978" spans="1:26" ht="12" customHeight="1">
      <c r="A978" s="13"/>
      <c r="B978" s="13"/>
      <c r="C978" s="13"/>
      <c r="D978" s="13"/>
      <c r="E978" s="13"/>
      <c r="F978" s="13"/>
      <c r="G978" s="13"/>
      <c r="H978" s="13"/>
      <c r="I978" s="13"/>
      <c r="J978" s="13"/>
      <c r="K978" s="13"/>
      <c r="L978" s="13"/>
      <c r="M978" s="13"/>
      <c r="N978" s="13"/>
      <c r="O978" s="13"/>
      <c r="P978" s="13"/>
      <c r="Q978" s="13"/>
      <c r="R978" s="13"/>
      <c r="S978" s="13"/>
      <c r="T978" s="13"/>
      <c r="U978" s="13"/>
      <c r="V978" s="13"/>
      <c r="W978" s="13"/>
      <c r="X978" s="13"/>
      <c r="Y978" s="13"/>
      <c r="Z978" s="13"/>
    </row>
    <row r="979" spans="1:26" ht="12" customHeight="1">
      <c r="A979" s="13"/>
      <c r="B979" s="13"/>
      <c r="C979" s="13"/>
      <c r="D979" s="13"/>
      <c r="E979" s="13"/>
      <c r="F979" s="13"/>
      <c r="G979" s="13"/>
      <c r="H979" s="13"/>
      <c r="I979" s="13"/>
      <c r="J979" s="13"/>
      <c r="K979" s="13"/>
      <c r="L979" s="13"/>
      <c r="M979" s="13"/>
      <c r="N979" s="13"/>
      <c r="O979" s="13"/>
      <c r="P979" s="13"/>
      <c r="Q979" s="13"/>
      <c r="R979" s="13"/>
      <c r="S979" s="13"/>
      <c r="T979" s="13"/>
      <c r="U979" s="13"/>
      <c r="V979" s="13"/>
      <c r="W979" s="13"/>
      <c r="X979" s="13"/>
      <c r="Y979" s="13"/>
      <c r="Z979" s="13"/>
    </row>
    <row r="980" spans="1:26" ht="12" customHeight="1">
      <c r="A980" s="13"/>
      <c r="B980" s="13"/>
      <c r="C980" s="13"/>
      <c r="D980" s="13"/>
      <c r="E980" s="13"/>
      <c r="F980" s="13"/>
      <c r="G980" s="13"/>
      <c r="H980" s="13"/>
      <c r="I980" s="13"/>
      <c r="J980" s="13"/>
      <c r="K980" s="13"/>
      <c r="L980" s="13"/>
      <c r="M980" s="13"/>
      <c r="N980" s="13"/>
      <c r="O980" s="13"/>
      <c r="P980" s="13"/>
      <c r="Q980" s="13"/>
      <c r="R980" s="13"/>
      <c r="S980" s="13"/>
      <c r="T980" s="13"/>
      <c r="U980" s="13"/>
      <c r="V980" s="13"/>
      <c r="W980" s="13"/>
      <c r="X980" s="13"/>
      <c r="Y980" s="13"/>
      <c r="Z980" s="13"/>
    </row>
    <row r="981" spans="1:26" ht="12" customHeight="1">
      <c r="A981" s="13"/>
      <c r="B981" s="13"/>
      <c r="C981" s="13"/>
      <c r="D981" s="13"/>
      <c r="E981" s="13"/>
      <c r="F981" s="13"/>
      <c r="G981" s="13"/>
      <c r="H981" s="13"/>
      <c r="I981" s="13"/>
      <c r="J981" s="13"/>
      <c r="K981" s="13"/>
      <c r="L981" s="13"/>
      <c r="M981" s="13"/>
      <c r="N981" s="13"/>
      <c r="O981" s="13"/>
      <c r="P981" s="13"/>
      <c r="Q981" s="13"/>
      <c r="R981" s="13"/>
      <c r="S981" s="13"/>
      <c r="T981" s="13"/>
      <c r="U981" s="13"/>
      <c r="V981" s="13"/>
      <c r="W981" s="13"/>
      <c r="X981" s="13"/>
      <c r="Y981" s="13"/>
      <c r="Z981" s="13"/>
    </row>
    <row r="982" spans="1:26" ht="12" customHeight="1">
      <c r="A982" s="13"/>
      <c r="B982" s="13"/>
      <c r="C982" s="13"/>
      <c r="D982" s="13"/>
      <c r="E982" s="13"/>
      <c r="F982" s="13"/>
      <c r="G982" s="13"/>
      <c r="H982" s="13"/>
      <c r="I982" s="13"/>
      <c r="J982" s="13"/>
      <c r="K982" s="13"/>
      <c r="L982" s="13"/>
      <c r="M982" s="13"/>
      <c r="N982" s="13"/>
      <c r="O982" s="13"/>
      <c r="P982" s="13"/>
      <c r="Q982" s="13"/>
      <c r="R982" s="13"/>
      <c r="S982" s="13"/>
      <c r="T982" s="13"/>
      <c r="U982" s="13"/>
      <c r="V982" s="13"/>
      <c r="W982" s="13"/>
      <c r="X982" s="13"/>
      <c r="Y982" s="13"/>
      <c r="Z982" s="13"/>
    </row>
    <row r="983" spans="1:26" ht="12" customHeight="1">
      <c r="A983" s="13"/>
      <c r="B983" s="13"/>
      <c r="C983" s="13"/>
      <c r="D983" s="13"/>
      <c r="E983" s="13"/>
      <c r="F983" s="13"/>
      <c r="G983" s="13"/>
      <c r="H983" s="13"/>
      <c r="I983" s="13"/>
      <c r="J983" s="13"/>
      <c r="K983" s="13"/>
      <c r="L983" s="13"/>
      <c r="M983" s="13"/>
      <c r="N983" s="13"/>
      <c r="O983" s="13"/>
      <c r="P983" s="13"/>
      <c r="Q983" s="13"/>
      <c r="R983" s="13"/>
      <c r="S983" s="13"/>
      <c r="T983" s="13"/>
      <c r="U983" s="13"/>
      <c r="V983" s="13"/>
      <c r="W983" s="13"/>
      <c r="X983" s="13"/>
      <c r="Y983" s="13"/>
      <c r="Z983" s="13"/>
    </row>
    <row r="984" spans="1:26" ht="12" customHeight="1">
      <c r="A984" s="13"/>
      <c r="B984" s="13"/>
      <c r="C984" s="13"/>
      <c r="D984" s="13"/>
      <c r="E984" s="13"/>
      <c r="F984" s="13"/>
      <c r="G984" s="13"/>
      <c r="H984" s="13"/>
      <c r="I984" s="13"/>
      <c r="J984" s="13"/>
      <c r="K984" s="13"/>
      <c r="L984" s="13"/>
      <c r="M984" s="13"/>
      <c r="N984" s="13"/>
      <c r="O984" s="13"/>
      <c r="P984" s="13"/>
      <c r="Q984" s="13"/>
      <c r="R984" s="13"/>
      <c r="S984" s="13"/>
      <c r="T984" s="13"/>
      <c r="U984" s="13"/>
      <c r="V984" s="13"/>
      <c r="W984" s="13"/>
      <c r="X984" s="13"/>
      <c r="Y984" s="13"/>
      <c r="Z984" s="13"/>
    </row>
    <row r="985" spans="1:26" ht="12" customHeight="1">
      <c r="A985" s="13"/>
      <c r="B985" s="13"/>
      <c r="C985" s="13"/>
      <c r="D985" s="13"/>
      <c r="E985" s="13"/>
      <c r="F985" s="13"/>
      <c r="G985" s="13"/>
      <c r="H985" s="13"/>
      <c r="I985" s="13"/>
      <c r="J985" s="13"/>
      <c r="K985" s="13"/>
      <c r="L985" s="13"/>
      <c r="M985" s="13"/>
      <c r="N985" s="13"/>
      <c r="O985" s="13"/>
      <c r="P985" s="13"/>
      <c r="Q985" s="13"/>
      <c r="R985" s="13"/>
      <c r="S985" s="13"/>
      <c r="T985" s="13"/>
      <c r="U985" s="13"/>
      <c r="V985" s="13"/>
      <c r="W985" s="13"/>
      <c r="X985" s="13"/>
      <c r="Y985" s="13"/>
      <c r="Z985" s="13"/>
    </row>
    <row r="986" spans="1:26" ht="12" customHeight="1">
      <c r="A986" s="13"/>
      <c r="B986" s="13"/>
      <c r="C986" s="13"/>
      <c r="D986" s="13"/>
      <c r="E986" s="13"/>
      <c r="F986" s="13"/>
      <c r="G986" s="13"/>
      <c r="H986" s="13"/>
      <c r="I986" s="13"/>
      <c r="J986" s="13"/>
      <c r="K986" s="13"/>
      <c r="L986" s="13"/>
      <c r="M986" s="13"/>
      <c r="N986" s="13"/>
      <c r="O986" s="13"/>
      <c r="P986" s="13"/>
      <c r="Q986" s="13"/>
      <c r="R986" s="13"/>
      <c r="S986" s="13"/>
      <c r="T986" s="13"/>
      <c r="U986" s="13"/>
      <c r="V986" s="13"/>
      <c r="W986" s="13"/>
      <c r="X986" s="13"/>
      <c r="Y986" s="13"/>
      <c r="Z986" s="13"/>
    </row>
    <row r="987" spans="1:26" ht="12" customHeight="1">
      <c r="A987" s="13"/>
      <c r="B987" s="13"/>
      <c r="C987" s="13"/>
      <c r="D987" s="13"/>
      <c r="E987" s="13"/>
      <c r="F987" s="13"/>
      <c r="G987" s="13"/>
      <c r="H987" s="13"/>
      <c r="I987" s="13"/>
      <c r="J987" s="13"/>
      <c r="K987" s="13"/>
      <c r="L987" s="13"/>
      <c r="M987" s="13"/>
      <c r="N987" s="13"/>
      <c r="O987" s="13"/>
      <c r="P987" s="13"/>
      <c r="Q987" s="13"/>
      <c r="R987" s="13"/>
      <c r="S987" s="13"/>
      <c r="T987" s="13"/>
      <c r="U987" s="13"/>
      <c r="V987" s="13"/>
      <c r="W987" s="13"/>
      <c r="X987" s="13"/>
      <c r="Y987" s="13"/>
      <c r="Z987" s="13"/>
    </row>
    <row r="988" spans="1:26" ht="12" customHeight="1">
      <c r="A988" s="13"/>
      <c r="B988" s="13"/>
      <c r="C988" s="13"/>
      <c r="D988" s="13"/>
      <c r="E988" s="13"/>
      <c r="F988" s="13"/>
      <c r="G988" s="13"/>
      <c r="H988" s="13"/>
      <c r="I988" s="13"/>
      <c r="J988" s="13"/>
      <c r="K988" s="13"/>
      <c r="L988" s="13"/>
      <c r="M988" s="13"/>
      <c r="N988" s="13"/>
      <c r="O988" s="13"/>
      <c r="P988" s="13"/>
      <c r="Q988" s="13"/>
      <c r="R988" s="13"/>
      <c r="S988" s="13"/>
      <c r="T988" s="13"/>
      <c r="U988" s="13"/>
      <c r="V988" s="13"/>
      <c r="W988" s="13"/>
      <c r="X988" s="13"/>
      <c r="Y988" s="13"/>
      <c r="Z988" s="13"/>
    </row>
    <row r="989" spans="1:26" ht="12" customHeight="1">
      <c r="A989" s="13"/>
      <c r="B989" s="13"/>
      <c r="C989" s="13"/>
      <c r="D989" s="13"/>
      <c r="E989" s="13"/>
      <c r="F989" s="13"/>
      <c r="G989" s="13"/>
      <c r="H989" s="13"/>
      <c r="I989" s="13"/>
      <c r="J989" s="13"/>
      <c r="K989" s="13"/>
      <c r="L989" s="13"/>
      <c r="M989" s="13"/>
      <c r="N989" s="13"/>
      <c r="O989" s="13"/>
      <c r="P989" s="13"/>
      <c r="Q989" s="13"/>
      <c r="R989" s="13"/>
      <c r="S989" s="13"/>
      <c r="T989" s="13"/>
      <c r="U989" s="13"/>
      <c r="V989" s="13"/>
      <c r="W989" s="13"/>
      <c r="X989" s="13"/>
      <c r="Y989" s="13"/>
      <c r="Z989" s="13"/>
    </row>
    <row r="990" spans="1:26" ht="12" customHeight="1">
      <c r="A990" s="13"/>
      <c r="B990" s="13"/>
      <c r="C990" s="13"/>
      <c r="D990" s="13"/>
      <c r="E990" s="13"/>
      <c r="F990" s="13"/>
      <c r="G990" s="13"/>
      <c r="H990" s="13"/>
      <c r="I990" s="13"/>
      <c r="J990" s="13"/>
      <c r="K990" s="13"/>
      <c r="L990" s="13"/>
      <c r="M990" s="13"/>
      <c r="N990" s="13"/>
      <c r="O990" s="13"/>
      <c r="P990" s="13"/>
      <c r="Q990" s="13"/>
      <c r="R990" s="13"/>
      <c r="S990" s="13"/>
      <c r="T990" s="13"/>
      <c r="U990" s="13"/>
      <c r="V990" s="13"/>
      <c r="W990" s="13"/>
      <c r="X990" s="13"/>
      <c r="Y990" s="13"/>
      <c r="Z990" s="13"/>
    </row>
    <row r="991" spans="1:26" ht="12" customHeight="1">
      <c r="A991" s="13"/>
      <c r="B991" s="13"/>
      <c r="C991" s="13"/>
      <c r="D991" s="13"/>
      <c r="E991" s="13"/>
      <c r="F991" s="13"/>
      <c r="G991" s="13"/>
      <c r="H991" s="13"/>
      <c r="I991" s="13"/>
      <c r="J991" s="13"/>
      <c r="K991" s="13"/>
      <c r="L991" s="13"/>
      <c r="M991" s="13"/>
      <c r="N991" s="13"/>
      <c r="O991" s="13"/>
      <c r="P991" s="13"/>
      <c r="Q991" s="13"/>
      <c r="R991" s="13"/>
      <c r="S991" s="13"/>
      <c r="T991" s="13"/>
      <c r="U991" s="13"/>
      <c r="V991" s="13"/>
      <c r="W991" s="13"/>
      <c r="X991" s="13"/>
      <c r="Y991" s="13"/>
      <c r="Z991" s="13"/>
    </row>
    <row r="992" spans="1:26" ht="12" customHeight="1">
      <c r="A992" s="13"/>
      <c r="B992" s="13"/>
      <c r="C992" s="13"/>
      <c r="D992" s="13"/>
      <c r="E992" s="13"/>
      <c r="F992" s="13"/>
      <c r="G992" s="13"/>
      <c r="H992" s="13"/>
      <c r="I992" s="13"/>
      <c r="J992" s="13"/>
      <c r="K992" s="13"/>
      <c r="L992" s="13"/>
      <c r="M992" s="13"/>
      <c r="N992" s="13"/>
      <c r="O992" s="13"/>
      <c r="P992" s="13"/>
      <c r="Q992" s="13"/>
      <c r="R992" s="13"/>
      <c r="S992" s="13"/>
      <c r="T992" s="13"/>
      <c r="U992" s="13"/>
      <c r="V992" s="13"/>
      <c r="W992" s="13"/>
      <c r="X992" s="13"/>
      <c r="Y992" s="13"/>
      <c r="Z992" s="13"/>
    </row>
    <row r="993" spans="1:26" ht="12" customHeight="1">
      <c r="A993" s="13"/>
      <c r="B993" s="13"/>
      <c r="C993" s="13"/>
      <c r="D993" s="13"/>
      <c r="E993" s="13"/>
      <c r="F993" s="13"/>
      <c r="G993" s="13"/>
      <c r="H993" s="13"/>
      <c r="I993" s="13"/>
      <c r="J993" s="13"/>
      <c r="K993" s="13"/>
      <c r="L993" s="13"/>
      <c r="M993" s="13"/>
      <c r="N993" s="13"/>
      <c r="O993" s="13"/>
      <c r="P993" s="13"/>
      <c r="Q993" s="13"/>
      <c r="R993" s="13"/>
      <c r="S993" s="13"/>
      <c r="T993" s="13"/>
      <c r="U993" s="13"/>
      <c r="V993" s="13"/>
      <c r="W993" s="13"/>
      <c r="X993" s="13"/>
      <c r="Y993" s="13"/>
      <c r="Z993" s="13"/>
    </row>
    <row r="994" spans="1:26" ht="12" customHeight="1">
      <c r="A994" s="13"/>
      <c r="B994" s="13"/>
      <c r="C994" s="13"/>
      <c r="D994" s="13"/>
      <c r="E994" s="13"/>
      <c r="F994" s="13"/>
      <c r="G994" s="13"/>
      <c r="H994" s="13"/>
      <c r="I994" s="13"/>
      <c r="J994" s="13"/>
      <c r="K994" s="13"/>
      <c r="L994" s="13"/>
      <c r="M994" s="13"/>
      <c r="N994" s="13"/>
      <c r="O994" s="13"/>
      <c r="P994" s="13"/>
      <c r="Q994" s="13"/>
      <c r="R994" s="13"/>
      <c r="S994" s="13"/>
      <c r="T994" s="13"/>
      <c r="U994" s="13"/>
      <c r="V994" s="13"/>
      <c r="W994" s="13"/>
      <c r="X994" s="13"/>
      <c r="Y994" s="13"/>
      <c r="Z994" s="13"/>
    </row>
    <row r="995" spans="1:26" ht="12" customHeight="1">
      <c r="A995" s="13"/>
      <c r="B995" s="13"/>
      <c r="C995" s="13"/>
      <c r="D995" s="13"/>
      <c r="E995" s="13"/>
      <c r="F995" s="13"/>
      <c r="G995" s="13"/>
      <c r="H995" s="13"/>
      <c r="I995" s="13"/>
      <c r="J995" s="13"/>
      <c r="K995" s="13"/>
      <c r="L995" s="13"/>
      <c r="M995" s="13"/>
      <c r="N995" s="13"/>
      <c r="O995" s="13"/>
      <c r="P995" s="13"/>
      <c r="Q995" s="13"/>
      <c r="R995" s="13"/>
      <c r="S995" s="13"/>
      <c r="T995" s="13"/>
      <c r="U995" s="13"/>
      <c r="V995" s="13"/>
      <c r="W995" s="13"/>
      <c r="X995" s="13"/>
      <c r="Y995" s="13"/>
      <c r="Z995" s="13"/>
    </row>
    <row r="996" spans="1:26" ht="12" customHeight="1">
      <c r="A996" s="13"/>
      <c r="B996" s="13"/>
      <c r="C996" s="13"/>
      <c r="D996" s="13"/>
      <c r="E996" s="13"/>
      <c r="F996" s="13"/>
      <c r="G996" s="13"/>
      <c r="H996" s="13"/>
      <c r="I996" s="13"/>
      <c r="J996" s="13"/>
      <c r="K996" s="13"/>
      <c r="L996" s="13"/>
      <c r="M996" s="13"/>
      <c r="N996" s="13"/>
      <c r="O996" s="13"/>
      <c r="P996" s="13"/>
      <c r="Q996" s="13"/>
      <c r="R996" s="13"/>
      <c r="S996" s="13"/>
      <c r="T996" s="13"/>
      <c r="U996" s="13"/>
      <c r="V996" s="13"/>
      <c r="W996" s="13"/>
      <c r="X996" s="13"/>
      <c r="Y996" s="13"/>
      <c r="Z996" s="13"/>
    </row>
    <row r="997" spans="1:26" ht="12" customHeight="1">
      <c r="A997" s="13"/>
      <c r="B997" s="13"/>
      <c r="C997" s="13"/>
      <c r="D997" s="13"/>
      <c r="E997" s="13"/>
      <c r="F997" s="13"/>
      <c r="G997" s="13"/>
      <c r="H997" s="13"/>
      <c r="I997" s="13"/>
      <c r="J997" s="13"/>
      <c r="K997" s="13"/>
      <c r="L997" s="13"/>
      <c r="M997" s="13"/>
      <c r="N997" s="13"/>
      <c r="O997" s="13"/>
      <c r="P997" s="13"/>
      <c r="Q997" s="13"/>
      <c r="R997" s="13"/>
      <c r="S997" s="13"/>
      <c r="T997" s="13"/>
      <c r="U997" s="13"/>
      <c r="V997" s="13"/>
      <c r="W997" s="13"/>
      <c r="X997" s="13"/>
      <c r="Y997" s="13"/>
      <c r="Z997" s="13"/>
    </row>
    <row r="998" spans="1:26" ht="12" customHeight="1">
      <c r="A998" s="13"/>
      <c r="B998" s="13"/>
      <c r="C998" s="13"/>
      <c r="D998" s="13"/>
      <c r="E998" s="13"/>
      <c r="F998" s="13"/>
      <c r="G998" s="13"/>
      <c r="H998" s="13"/>
      <c r="I998" s="13"/>
      <c r="J998" s="13"/>
      <c r="K998" s="13"/>
      <c r="L998" s="13"/>
      <c r="M998" s="13"/>
      <c r="N998" s="13"/>
      <c r="O998" s="13"/>
      <c r="P998" s="13"/>
      <c r="Q998" s="13"/>
      <c r="R998" s="13"/>
      <c r="S998" s="13"/>
      <c r="T998" s="13"/>
      <c r="U998" s="13"/>
      <c r="V998" s="13"/>
      <c r="W998" s="13"/>
      <c r="X998" s="13"/>
      <c r="Y998" s="13"/>
      <c r="Z998" s="13"/>
    </row>
    <row r="999" spans="1:26" ht="12" customHeight="1">
      <c r="A999" s="13"/>
      <c r="B999" s="13"/>
      <c r="C999" s="13"/>
      <c r="D999" s="13"/>
      <c r="E999" s="13"/>
      <c r="F999" s="13"/>
      <c r="G999" s="13"/>
      <c r="H999" s="13"/>
      <c r="I999" s="13"/>
      <c r="J999" s="13"/>
      <c r="K999" s="13"/>
      <c r="L999" s="13"/>
      <c r="M999" s="13"/>
      <c r="N999" s="13"/>
      <c r="O999" s="13"/>
      <c r="P999" s="13"/>
      <c r="Q999" s="13"/>
      <c r="R999" s="13"/>
      <c r="S999" s="13"/>
      <c r="T999" s="13"/>
      <c r="U999" s="13"/>
      <c r="V999" s="13"/>
      <c r="W999" s="13"/>
      <c r="X999" s="13"/>
      <c r="Y999" s="13"/>
      <c r="Z999" s="13"/>
    </row>
    <row r="1000" spans="1:26" ht="12" customHeight="1">
      <c r="A1000" s="13"/>
      <c r="B1000" s="13"/>
      <c r="C1000" s="13"/>
      <c r="D1000" s="13"/>
      <c r="E1000" s="13"/>
      <c r="F1000" s="13"/>
      <c r="G1000" s="13"/>
      <c r="H1000" s="13"/>
      <c r="I1000" s="13"/>
      <c r="J1000" s="13"/>
      <c r="K1000" s="13"/>
      <c r="L1000" s="13"/>
      <c r="M1000" s="13"/>
      <c r="N1000" s="13"/>
      <c r="O1000" s="13"/>
      <c r="P1000" s="13"/>
      <c r="Q1000" s="13"/>
      <c r="R1000" s="13"/>
      <c r="S1000" s="13"/>
      <c r="T1000" s="13"/>
      <c r="U1000" s="13"/>
      <c r="V1000" s="13"/>
      <c r="W1000" s="13"/>
      <c r="X1000" s="13"/>
      <c r="Y1000" s="13"/>
      <c r="Z1000" s="13"/>
    </row>
  </sheetData>
  <pageMargins left="0.7" right="0.7" top="0.75" bottom="0.75" header="0" footer="0"/>
  <pageSetup orientation="landscape"/>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6054062d-ff49-45ea-8581-24872d8d3652" xsi:nil="true"/>
    <lcf76f155ced4ddcb4097134ff3c332f xmlns="33734760-6b03-432e-84b7-4ed6a61e9504">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F4B8C97F39743A4B9C598F8AFF8C4D45" ma:contentTypeVersion="14" ma:contentTypeDescription="Create a new document." ma:contentTypeScope="" ma:versionID="655415328ef8f3361e55ed12a9f342b2">
  <xsd:schema xmlns:xsd="http://www.w3.org/2001/XMLSchema" xmlns:xs="http://www.w3.org/2001/XMLSchema" xmlns:p="http://schemas.microsoft.com/office/2006/metadata/properties" xmlns:ns2="33734760-6b03-432e-84b7-4ed6a61e9504" xmlns:ns3="6054062d-ff49-45ea-8581-24872d8d3652" targetNamespace="http://schemas.microsoft.com/office/2006/metadata/properties" ma:root="true" ma:fieldsID="5a656a84b2a898bbe8cf3568ba3108ff" ns2:_="" ns3:_="">
    <xsd:import namespace="33734760-6b03-432e-84b7-4ed6a61e9504"/>
    <xsd:import namespace="6054062d-ff49-45ea-8581-24872d8d3652"/>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3:SharedWithUsers" minOccurs="0"/>
                <xsd:element ref="ns3:SharedWithDetails" minOccurs="0"/>
                <xsd:element ref="ns2:lcf76f155ced4ddcb4097134ff3c332f" minOccurs="0"/>
                <xsd:element ref="ns3:TaxCatchAll" minOccurs="0"/>
                <xsd:element ref="ns2:MediaServiceDateTaken" minOccurs="0"/>
                <xsd:element ref="ns2:MediaServiceLocation" minOccurs="0"/>
                <xsd:element ref="ns2:MediaServiceGenerationTime" minOccurs="0"/>
                <xsd:element ref="ns2:MediaServiceEventHashCode" minOccurs="0"/>
                <xsd:element ref="ns2:MediaServiceSearchProperties"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734760-6b03-432e-84b7-4ed6a61e950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Image Tags" ma:readOnly="false" ma:fieldId="{5cf76f15-5ced-4ddc-b409-7134ff3c332f}" ma:taxonomyMulti="true" ma:sspId="88593d89-eaca-4e69-8bc1-af8552ccee1e"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Location" ma:index="17" nillable="true" ma:displayName="Location" ma:indexed="true" ma:internalName="MediaServiceLocation" ma:readOnly="true">
      <xsd:simpleType>
        <xsd:restriction base="dms:Text"/>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SearchProperties" ma:index="20" nillable="true" ma:displayName="MediaServiceSearchProperties" ma:hidden="true" ma:internalName="MediaServiceSearchProperties" ma:readOnly="true">
      <xsd:simpleType>
        <xsd:restriction base="dms:Note"/>
      </xsd:simpleType>
    </xsd:element>
    <xsd:element name="MediaServiceOCR" ma:index="21"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6054062d-ff49-45ea-8581-24872d8d3652" elementFormDefault="qualified">
    <xsd:import namespace="http://schemas.microsoft.com/office/2006/documentManagement/types"/>
    <xsd:import namespace="http://schemas.microsoft.com/office/infopath/2007/PartnerControls"/>
    <xsd:element name="SharedWithUsers" ma:index="11"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2" nillable="true" ma:displayName="Shared With Details" ma:internalName="SharedWithDetails" ma:readOnly="true">
      <xsd:simpleType>
        <xsd:restriction base="dms:Note">
          <xsd:maxLength value="255"/>
        </xsd:restriction>
      </xsd:simpleType>
    </xsd:element>
    <xsd:element name="TaxCatchAll" ma:index="15" nillable="true" ma:displayName="Taxonomy Catch All Column" ma:hidden="true" ma:list="{7a24b071-d305-4540-b195-096d61d52076}" ma:internalName="TaxCatchAll" ma:showField="CatchAllData" ma:web="6054062d-ff49-45ea-8581-24872d8d3652">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5983C3E1-4C1B-40DB-9E3A-D00761BE6DFA}"/>
</file>

<file path=customXml/itemProps2.xml><?xml version="1.0" encoding="utf-8"?>
<ds:datastoreItem xmlns:ds="http://schemas.openxmlformats.org/officeDocument/2006/customXml" ds:itemID="{D50984F6-AF4D-46CF-A988-D32C292CCBA8}"/>
</file>

<file path=customXml/itemProps3.xml><?xml version="1.0" encoding="utf-8"?>
<ds:datastoreItem xmlns:ds="http://schemas.openxmlformats.org/officeDocument/2006/customXml" ds:itemID="{A489E376-EF72-4981-89B3-FF73B41B2255}"/>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O'Donnell, Robert F (DOE)</dc:creator>
  <cp:keywords/>
  <dc:description/>
  <cp:lastModifiedBy>Ana Lockwood</cp:lastModifiedBy>
  <cp:revision/>
  <dcterms:created xsi:type="dcterms:W3CDTF">1998-06-12T16:45:06Z</dcterms:created>
  <dcterms:modified xsi:type="dcterms:W3CDTF">2025-06-10T18:05:57Z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0x010100F4B8C97F39743A4B9C598F8AFF8C4D45</vt:lpwstr>
  </property>
  <property fmtid="{D5CDD505-2E9C-101B-9397-08002B2CF9AE}" pid="3" name="MediaServiceImageTags">
    <vt:lpwstr/>
  </property>
</Properties>
</file>